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FarrahJaber\generate_inform_severity_excel\data\"/>
    </mc:Choice>
  </mc:AlternateContent>
  <xr:revisionPtr revIDLastSave="0" documentId="13_ncr:1_{09DF7CAC-C554-449E-BB2C-C534C9CCBE97}" xr6:coauthVersionLast="47" xr6:coauthVersionMax="47" xr10:uidLastSave="{00000000-0000-0000-0000-000000000000}"/>
  <bookViews>
    <workbookView xWindow="-110" yWindow="-110" windowWidth="19420" windowHeight="104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info'!$A$1:$Q$176</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Lists!$A$1:$L$177</definedName>
    <definedName name="_xlnm._FilterDatabase" localSheetId="18" hidden="1">Log!$A$1:$M$5324</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A193" i="21" s="1"/>
  <c r="BB193" i="21" s="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D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A191" i="21" s="1"/>
  <c r="BB191" i="21" s="1"/>
  <c r="D191" i="21"/>
  <c r="C191" i="21"/>
  <c r="BC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D190" i="21" s="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BA189" i="21" s="1"/>
  <c r="BB189" i="21" s="1"/>
  <c r="D189" i="21"/>
  <c r="C189" i="21"/>
  <c r="BC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D188" i="21" s="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A187" i="21" s="1"/>
  <c r="BB187" i="21" s="1"/>
  <c r="D187" i="21"/>
  <c r="C187" i="21"/>
  <c r="BC187" i="21" s="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D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BA185" i="21" s="1"/>
  <c r="BB185" i="21" s="1"/>
  <c r="D185" i="21"/>
  <c r="C185" i="21"/>
  <c r="BC185" i="21" s="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D184" i="21" s="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BA183" i="21" s="1"/>
  <c r="BB183" i="21" s="1"/>
  <c r="D183" i="21"/>
  <c r="C183" i="21"/>
  <c r="BC183" i="21" s="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D182" i="21" s="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A181" i="21" s="1"/>
  <c r="BB181" i="21" s="1"/>
  <c r="D181" i="21"/>
  <c r="C181" i="21"/>
  <c r="BC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D180" i="21" s="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A179" i="21" s="1"/>
  <c r="BB179" i="21" s="1"/>
  <c r="D179" i="21"/>
  <c r="C179" i="21"/>
  <c r="BC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D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BA177" i="21" s="1"/>
  <c r="BB177" i="21" s="1"/>
  <c r="D177" i="21"/>
  <c r="C177" i="21"/>
  <c r="BC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D176" i="21" s="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A175" i="21" s="1"/>
  <c r="BB175" i="21" s="1"/>
  <c r="D175" i="21"/>
  <c r="C175" i="21"/>
  <c r="BC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D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BA173" i="21" s="1"/>
  <c r="BB173" i="21" s="1"/>
  <c r="D173" i="21"/>
  <c r="C173" i="21"/>
  <c r="BC173" i="21" s="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D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BA171" i="21" s="1"/>
  <c r="BB171" i="21" s="1"/>
  <c r="D171" i="21"/>
  <c r="C171" i="21"/>
  <c r="BC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D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A169" i="21" s="1"/>
  <c r="BB169" i="21" s="1"/>
  <c r="D169" i="21"/>
  <c r="C169" i="21"/>
  <c r="BC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D168" i="21" s="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A167" i="21" s="1"/>
  <c r="BB167" i="21" s="1"/>
  <c r="D167" i="21"/>
  <c r="C167" i="21"/>
  <c r="BC167" i="21" s="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D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BA165" i="21" s="1"/>
  <c r="BB165" i="21" s="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E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s="1"/>
  <c r="BB163" i="21" s="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E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A161" i="21" s="1"/>
  <c r="BB161" i="21" s="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E160" i="21" s="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A159" i="21" s="1"/>
  <c r="BB159" i="21" s="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E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A157" i="21" s="1"/>
  <c r="BB157" i="21" s="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E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BA155" i="21" s="1"/>
  <c r="BB155" i="21" s="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E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E152" i="21" s="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A151" i="21" s="1"/>
  <c r="BB151" i="21" s="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E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BA149" i="21" s="1"/>
  <c r="BB149" i="21" s="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E148" i="21" s="1"/>
  <c r="B148" i="21"/>
  <c r="BC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BE147" i="21" s="1"/>
  <c r="C147" i="21"/>
  <c r="BA147" i="21" s="1"/>
  <c r="BB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146" i="21"/>
  <c r="BE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BC145" i="21" s="1"/>
  <c r="C145" i="21"/>
  <c r="BD145" i="21" s="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D144" i="21" s="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BE143" i="21" s="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D142" i="21" s="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BE141" i="21" s="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BC139" i="21" s="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A138" i="21" s="1"/>
  <c r="BB138" i="21" s="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BC137" i="21" s="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A136" i="21" s="1"/>
  <c r="BB136" i="21" s="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BC135" i="21" s="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A134" i="21" s="1"/>
  <c r="BB134" i="21" s="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BC133" i="21" s="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A132" i="21" s="1"/>
  <c r="BB132" i="21" s="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BC131" i="21" s="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A130" i="21" s="1"/>
  <c r="BB130" i="21" s="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BC129" i="21" s="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A128" i="21" s="1"/>
  <c r="BB128" i="21" s="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BC127" i="21" s="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A126" i="21" s="1"/>
  <c r="BB126" i="21" s="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BC125" i="21" s="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A124" i="21" s="1"/>
  <c r="BB124" i="21" s="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BC123" i="21" s="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A122" i="21" s="1"/>
  <c r="BB122" i="21" s="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BE121" i="21" s="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BD119" i="21" s="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BD117" i="21" s="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BD115" i="21" s="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BD113" i="21" s="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BD111" i="21" s="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BD109" i="21" s="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BD107" i="21" s="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D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D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BD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BE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E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BE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BE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BE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E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E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BE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BE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E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BE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E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BE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E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E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E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E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E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BE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BE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E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E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E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E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E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E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E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E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E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E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E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E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E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E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E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BE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BE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E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BE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E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BE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E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E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BE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E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BE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E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E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E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E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E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BE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E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E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E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E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E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E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E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E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E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BE3" i="21" s="1"/>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Q177" i="15"/>
  <c r="M177" i="15"/>
  <c r="H177" i="15"/>
  <c r="B177" i="15"/>
  <c r="E177" i="10"/>
  <c r="D177" i="10"/>
  <c r="C177" i="10"/>
  <c r="B177" i="10"/>
  <c r="A177" i="10"/>
  <c r="L176" i="15"/>
  <c r="C176" i="15"/>
  <c r="E176" i="10"/>
  <c r="D176" i="10"/>
  <c r="C176" i="10"/>
  <c r="B176" i="10"/>
  <c r="A176" i="10"/>
  <c r="E175" i="10"/>
  <c r="D175" i="10"/>
  <c r="C175" i="10"/>
  <c r="B175" i="10"/>
  <c r="A175" i="10"/>
  <c r="T174" i="15"/>
  <c r="P174" i="15"/>
  <c r="K174" i="15"/>
  <c r="G174" i="15"/>
  <c r="E174" i="15"/>
  <c r="E174" i="10"/>
  <c r="D174" i="10"/>
  <c r="C174" i="10"/>
  <c r="B174" i="10"/>
  <c r="A174" i="10"/>
  <c r="E173" i="10"/>
  <c r="D173" i="10"/>
  <c r="B173" i="10"/>
  <c r="A173" i="10"/>
  <c r="H172" i="15"/>
  <c r="M172" i="10"/>
  <c r="E172" i="15"/>
  <c r="I172" i="10"/>
  <c r="C172" i="15"/>
  <c r="B172" i="15"/>
  <c r="E172" i="10"/>
  <c r="D172" i="10"/>
  <c r="C172" i="10"/>
  <c r="B172" i="10"/>
  <c r="A172" i="10"/>
  <c r="E171" i="10"/>
  <c r="D171" i="10"/>
  <c r="C171" i="10"/>
  <c r="B171" i="10"/>
  <c r="A171" i="10"/>
  <c r="T170" i="15"/>
  <c r="P170" i="15"/>
  <c r="K170" i="15"/>
  <c r="G170" i="15"/>
  <c r="E170" i="15"/>
  <c r="E170" i="10"/>
  <c r="D170" i="10"/>
  <c r="C170" i="10"/>
  <c r="B170" i="10"/>
  <c r="A170" i="10"/>
  <c r="U169" i="15"/>
  <c r="Q169" i="15"/>
  <c r="M169" i="15"/>
  <c r="H169" i="15"/>
  <c r="E169" i="15"/>
  <c r="I169" i="10"/>
  <c r="B169" i="15"/>
  <c r="E169" i="10"/>
  <c r="D169" i="10"/>
  <c r="C169" i="10"/>
  <c r="B169" i="10"/>
  <c r="A169" i="10"/>
  <c r="C168" i="15"/>
  <c r="E168" i="10"/>
  <c r="D168" i="10"/>
  <c r="C168" i="10"/>
  <c r="B168" i="10"/>
  <c r="A168" i="10"/>
  <c r="E167" i="10"/>
  <c r="D167" i="10"/>
  <c r="C167" i="10"/>
  <c r="B167" i="10"/>
  <c r="A167" i="10"/>
  <c r="K166" i="15"/>
  <c r="G166" i="15"/>
  <c r="E166" i="15"/>
  <c r="E166" i="10"/>
  <c r="D166" i="10"/>
  <c r="C166" i="10"/>
  <c r="B166" i="10"/>
  <c r="A166" i="10"/>
  <c r="H165" i="15"/>
  <c r="B165" i="15"/>
  <c r="E165" i="10"/>
  <c r="D165" i="10"/>
  <c r="C165" i="10"/>
  <c r="B165" i="10"/>
  <c r="A165" i="10"/>
  <c r="C164" i="15"/>
  <c r="E164" i="10"/>
  <c r="D164" i="10"/>
  <c r="C164" i="10"/>
  <c r="B164" i="10"/>
  <c r="A164" i="10"/>
  <c r="E163" i="10"/>
  <c r="D163" i="10"/>
  <c r="C163" i="10"/>
  <c r="B163" i="10"/>
  <c r="A163" i="10"/>
  <c r="T162" i="15"/>
  <c r="P162" i="15"/>
  <c r="L162" i="15"/>
  <c r="V162" i="10"/>
  <c r="K162" i="15"/>
  <c r="N162" i="14"/>
  <c r="O162" i="10"/>
  <c r="K162" i="10"/>
  <c r="I162" i="14"/>
  <c r="C162" i="15"/>
  <c r="G162" i="10"/>
  <c r="E162" i="10"/>
  <c r="D162" i="10"/>
  <c r="C162" i="10"/>
  <c r="B162" i="10"/>
  <c r="A162" i="10"/>
  <c r="G161" i="15"/>
  <c r="E161" i="15"/>
  <c r="E161" i="10"/>
  <c r="D161" i="10"/>
  <c r="B161" i="10"/>
  <c r="A161" i="10"/>
  <c r="U160" i="15"/>
  <c r="Q160" i="15"/>
  <c r="M160" i="15"/>
  <c r="H160" i="15"/>
  <c r="E160" i="15"/>
  <c r="B160" i="15"/>
  <c r="E160" i="10"/>
  <c r="D160" i="10"/>
  <c r="C160" i="10"/>
  <c r="B160" i="10"/>
  <c r="A160" i="10"/>
  <c r="R159" i="15"/>
  <c r="N159" i="15"/>
  <c r="M159" i="15"/>
  <c r="L159" i="15"/>
  <c r="H159" i="15"/>
  <c r="C159" i="15"/>
  <c r="B159" i="15"/>
  <c r="E159" i="10"/>
  <c r="D159" i="10"/>
  <c r="C159" i="10"/>
  <c r="B159" i="10"/>
  <c r="A159" i="10"/>
  <c r="E158" i="10"/>
  <c r="D158" i="10"/>
  <c r="C158" i="10"/>
  <c r="B158" i="10"/>
  <c r="A158" i="10"/>
  <c r="K157" i="15"/>
  <c r="G157" i="15"/>
  <c r="E157" i="15"/>
  <c r="E157" i="10"/>
  <c r="D157" i="10"/>
  <c r="C157" i="10"/>
  <c r="B157" i="10"/>
  <c r="A157" i="10"/>
  <c r="U156" i="15"/>
  <c r="Q156" i="15"/>
  <c r="P156" i="15"/>
  <c r="M156" i="15"/>
  <c r="K156" i="15"/>
  <c r="H156" i="15"/>
  <c r="G156" i="15"/>
  <c r="E156" i="15"/>
  <c r="C156" i="15"/>
  <c r="G156" i="10"/>
  <c r="B156" i="15"/>
  <c r="E156" i="10"/>
  <c r="D156" i="10"/>
  <c r="C156" i="10"/>
  <c r="B156" i="10"/>
  <c r="A156" i="10"/>
  <c r="U155" i="15"/>
  <c r="R155" i="15"/>
  <c r="Q155" i="15"/>
  <c r="N155" i="15"/>
  <c r="M155" i="15"/>
  <c r="L155" i="15"/>
  <c r="H155" i="15"/>
  <c r="C155" i="15"/>
  <c r="B155" i="15"/>
  <c r="E155" i="10"/>
  <c r="D155" i="10"/>
  <c r="C155" i="10"/>
  <c r="B155" i="10"/>
  <c r="A155" i="10"/>
  <c r="E154" i="10"/>
  <c r="D154" i="10"/>
  <c r="C154" i="10"/>
  <c r="B154" i="10"/>
  <c r="A154" i="10"/>
  <c r="E153" i="10"/>
  <c r="D153" i="10"/>
  <c r="C153" i="10"/>
  <c r="B153" i="10"/>
  <c r="A153" i="10"/>
  <c r="U152" i="15"/>
  <c r="T152" i="15"/>
  <c r="Q152" i="15"/>
  <c r="P152" i="15"/>
  <c r="M152" i="15"/>
  <c r="K152" i="15"/>
  <c r="H152" i="15"/>
  <c r="G152" i="15"/>
  <c r="O152" i="10"/>
  <c r="K152" i="10"/>
  <c r="I152" i="14"/>
  <c r="C152" i="15"/>
  <c r="G152" i="10"/>
  <c r="B152" i="15"/>
  <c r="E152" i="10"/>
  <c r="D152" i="10"/>
  <c r="C152" i="10"/>
  <c r="B152" i="10"/>
  <c r="A152" i="10"/>
  <c r="N151" i="15"/>
  <c r="L151" i="15"/>
  <c r="E151" i="10"/>
  <c r="D151" i="10"/>
  <c r="C151" i="10"/>
  <c r="B151" i="10"/>
  <c r="A151" i="10"/>
  <c r="E150" i="10"/>
  <c r="D150" i="10"/>
  <c r="B150" i="10"/>
  <c r="A150" i="10"/>
  <c r="E149" i="10"/>
  <c r="D149" i="10"/>
  <c r="C149" i="10"/>
  <c r="B149" i="10"/>
  <c r="A149" i="10"/>
  <c r="Q148" i="15"/>
  <c r="M148" i="15"/>
  <c r="L148" i="15"/>
  <c r="V148" i="10"/>
  <c r="H148" i="15"/>
  <c r="O148" i="10"/>
  <c r="K148" i="10"/>
  <c r="C148" i="15"/>
  <c r="G148" i="10"/>
  <c r="B148" i="15"/>
  <c r="E148" i="10"/>
  <c r="D148" i="10"/>
  <c r="C148" i="10"/>
  <c r="B148" i="10"/>
  <c r="A148" i="10"/>
  <c r="C147" i="15"/>
  <c r="E147" i="10"/>
  <c r="D147" i="10"/>
  <c r="C147" i="10"/>
  <c r="B147" i="10"/>
  <c r="A147" i="10"/>
  <c r="E146" i="10"/>
  <c r="D146" i="10"/>
  <c r="C146" i="10"/>
  <c r="B146" i="10"/>
  <c r="A146" i="10"/>
  <c r="E145" i="10"/>
  <c r="D145" i="10"/>
  <c r="C145" i="10"/>
  <c r="B145" i="10"/>
  <c r="A145" i="10"/>
  <c r="B144" i="15"/>
  <c r="E144" i="10"/>
  <c r="D144" i="10"/>
  <c r="C144" i="10"/>
  <c r="B144" i="10"/>
  <c r="A144" i="10"/>
  <c r="C143" i="15"/>
  <c r="E143" i="10"/>
  <c r="D143" i="10"/>
  <c r="C143" i="10"/>
  <c r="B143" i="10"/>
  <c r="A143" i="10"/>
  <c r="E142" i="10"/>
  <c r="D142" i="10"/>
  <c r="C142" i="10"/>
  <c r="B142" i="10"/>
  <c r="A142" i="10"/>
  <c r="Q141" i="14"/>
  <c r="J141" i="14"/>
  <c r="E141" i="10"/>
  <c r="D141" i="10"/>
  <c r="B141" i="10"/>
  <c r="A141" i="10"/>
  <c r="R140" i="14"/>
  <c r="H140" i="15"/>
  <c r="N140" i="14"/>
  <c r="O140" i="10"/>
  <c r="K140" i="10"/>
  <c r="I140" i="14"/>
  <c r="C140" i="15"/>
  <c r="G140" i="10"/>
  <c r="B140" i="15"/>
  <c r="E140" i="10"/>
  <c r="D140" i="10"/>
  <c r="C140" i="10"/>
  <c r="B140" i="10"/>
  <c r="A140" i="10"/>
  <c r="E139" i="15"/>
  <c r="E139" i="10"/>
  <c r="D139" i="10"/>
  <c r="B139" i="10"/>
  <c r="A139" i="10"/>
  <c r="U138" i="15"/>
  <c r="T138" i="15"/>
  <c r="Q138" i="15"/>
  <c r="P138" i="15"/>
  <c r="M138" i="15"/>
  <c r="K138" i="15"/>
  <c r="I138" i="15"/>
  <c r="S138" i="10"/>
  <c r="H138" i="15"/>
  <c r="G138" i="15"/>
  <c r="O138" i="10"/>
  <c r="K138" i="10"/>
  <c r="E138" i="15"/>
  <c r="C138" i="15"/>
  <c r="G138" i="10"/>
  <c r="B138" i="15"/>
  <c r="E138" i="10"/>
  <c r="D138" i="10"/>
  <c r="C138" i="10"/>
  <c r="B138" i="10"/>
  <c r="A138" i="10"/>
  <c r="U137" i="15"/>
  <c r="R137" i="15"/>
  <c r="Q137" i="15"/>
  <c r="N137" i="15"/>
  <c r="M137" i="15"/>
  <c r="L137" i="15"/>
  <c r="H137" i="15"/>
  <c r="C137" i="15"/>
  <c r="B137" i="15"/>
  <c r="E137" i="10"/>
  <c r="D137" i="10"/>
  <c r="C137" i="10"/>
  <c r="B137" i="10"/>
  <c r="A137" i="10"/>
  <c r="R136" i="15"/>
  <c r="N136" i="15"/>
  <c r="L136" i="15"/>
  <c r="C136" i="15"/>
  <c r="E136" i="10"/>
  <c r="D136" i="10"/>
  <c r="C136" i="10"/>
  <c r="B136" i="10"/>
  <c r="A136" i="10"/>
  <c r="E135" i="10"/>
  <c r="D135" i="10"/>
  <c r="C135" i="10"/>
  <c r="B135" i="10"/>
  <c r="A135" i="10"/>
  <c r="U134" i="15"/>
  <c r="T134" i="15"/>
  <c r="R134" i="15"/>
  <c r="AD134" i="10"/>
  <c r="Q134" i="15"/>
  <c r="P134" i="15"/>
  <c r="N134" i="15"/>
  <c r="Z134" i="10"/>
  <c r="M134" i="15"/>
  <c r="L134" i="15"/>
  <c r="V134" i="10"/>
  <c r="K134" i="15"/>
  <c r="H134" i="15"/>
  <c r="G134" i="15"/>
  <c r="O134" i="10"/>
  <c r="K134" i="10"/>
  <c r="E134" i="15"/>
  <c r="C134" i="15"/>
  <c r="G134" i="10"/>
  <c r="B134" i="15"/>
  <c r="E134" i="10"/>
  <c r="D134" i="10"/>
  <c r="C134" i="10"/>
  <c r="B134" i="10"/>
  <c r="A134" i="10"/>
  <c r="U133" i="15"/>
  <c r="R133" i="15"/>
  <c r="Q133" i="15"/>
  <c r="N133" i="15"/>
  <c r="M133" i="15"/>
  <c r="L133" i="15"/>
  <c r="H133" i="15"/>
  <c r="C133" i="15"/>
  <c r="B133" i="15"/>
  <c r="E133" i="10"/>
  <c r="D133" i="10"/>
  <c r="C133" i="10"/>
  <c r="B133" i="10"/>
  <c r="A133" i="10"/>
  <c r="R132" i="15"/>
  <c r="N132" i="15"/>
  <c r="L132" i="15"/>
  <c r="C132" i="15"/>
  <c r="E132" i="10"/>
  <c r="D132" i="10"/>
  <c r="C132" i="10"/>
  <c r="B132" i="10"/>
  <c r="A132" i="10"/>
  <c r="E131" i="10"/>
  <c r="D131" i="10"/>
  <c r="C131" i="10"/>
  <c r="B131" i="10"/>
  <c r="A131" i="10"/>
  <c r="U130" i="15"/>
  <c r="T130" i="15"/>
  <c r="Q130" i="15"/>
  <c r="P130" i="15"/>
  <c r="M130" i="15"/>
  <c r="L130" i="15"/>
  <c r="V130" i="10"/>
  <c r="K130" i="15"/>
  <c r="H130" i="15"/>
  <c r="G130" i="15"/>
  <c r="O130" i="10"/>
  <c r="K130" i="10"/>
  <c r="E130" i="15"/>
  <c r="C130" i="15"/>
  <c r="G130" i="10"/>
  <c r="B130" i="15"/>
  <c r="E130" i="10"/>
  <c r="D130" i="10"/>
  <c r="C130" i="10"/>
  <c r="B130" i="10"/>
  <c r="A130" i="10"/>
  <c r="U129" i="15"/>
  <c r="R129" i="15"/>
  <c r="Q129" i="15"/>
  <c r="N129" i="15"/>
  <c r="M129" i="15"/>
  <c r="L129" i="15"/>
  <c r="H129" i="15"/>
  <c r="C129" i="15"/>
  <c r="B129" i="15"/>
  <c r="E129" i="10"/>
  <c r="D129" i="10"/>
  <c r="C129" i="10"/>
  <c r="B129" i="10"/>
  <c r="A129" i="10"/>
  <c r="R128" i="15"/>
  <c r="N128" i="15"/>
  <c r="L128" i="15"/>
  <c r="C128" i="15"/>
  <c r="E128" i="10"/>
  <c r="D128" i="10"/>
  <c r="C128" i="10"/>
  <c r="B128" i="10"/>
  <c r="A128" i="10"/>
  <c r="E127" i="10"/>
  <c r="D127" i="10"/>
  <c r="C127" i="10"/>
  <c r="B127" i="10"/>
  <c r="A127" i="10"/>
  <c r="U126" i="15"/>
  <c r="T126" i="15"/>
  <c r="Q126" i="15"/>
  <c r="P126" i="15"/>
  <c r="M126" i="15"/>
  <c r="L126" i="15"/>
  <c r="V126" i="10"/>
  <c r="K126" i="15"/>
  <c r="H126" i="15"/>
  <c r="G126" i="15"/>
  <c r="O126" i="10"/>
  <c r="K126" i="10"/>
  <c r="E126" i="15"/>
  <c r="C126" i="15"/>
  <c r="G126" i="10"/>
  <c r="B126" i="15"/>
  <c r="E126" i="10"/>
  <c r="D126" i="10"/>
  <c r="C126" i="10"/>
  <c r="B126" i="10"/>
  <c r="A126" i="10"/>
  <c r="U125" i="15"/>
  <c r="R125" i="15"/>
  <c r="Q125" i="15"/>
  <c r="N125" i="15"/>
  <c r="M125" i="15"/>
  <c r="L125" i="15"/>
  <c r="H125" i="15"/>
  <c r="C125" i="15"/>
  <c r="E125" i="10"/>
  <c r="D125" i="10"/>
  <c r="C125" i="10"/>
  <c r="B125" i="10"/>
  <c r="A125" i="10"/>
  <c r="AI124" i="14"/>
  <c r="AD124" i="14"/>
  <c r="AA124" i="14"/>
  <c r="E124" i="10"/>
  <c r="D124" i="10"/>
  <c r="C124" i="10"/>
  <c r="B124" i="10"/>
  <c r="A124" i="10"/>
  <c r="E123" i="10"/>
  <c r="D123" i="10"/>
  <c r="B123" i="10"/>
  <c r="A123" i="10"/>
  <c r="U122" i="15"/>
  <c r="AL122" i="14"/>
  <c r="Q122" i="15"/>
  <c r="AF122" i="14"/>
  <c r="M122" i="15"/>
  <c r="R122" i="14"/>
  <c r="H122" i="15"/>
  <c r="N122" i="14"/>
  <c r="O122" i="10"/>
  <c r="K122" i="10"/>
  <c r="I122" i="14"/>
  <c r="C122" i="15"/>
  <c r="G122" i="10"/>
  <c r="B122" i="15"/>
  <c r="E122" i="10"/>
  <c r="D122" i="10"/>
  <c r="C122" i="10"/>
  <c r="B122" i="10"/>
  <c r="A122" i="10"/>
  <c r="AM121" i="14"/>
  <c r="R121" i="15"/>
  <c r="AH121" i="14"/>
  <c r="N121" i="15"/>
  <c r="AC121" i="14"/>
  <c r="L121" i="15"/>
  <c r="W121" i="14"/>
  <c r="X121" i="14" s="1"/>
  <c r="T121" i="14" s="1"/>
  <c r="O121" i="14"/>
  <c r="C121" i="15"/>
  <c r="E121" i="14"/>
  <c r="E121" i="10"/>
  <c r="D121" i="10"/>
  <c r="C121" i="10"/>
  <c r="B121" i="10"/>
  <c r="A121" i="10"/>
  <c r="AI120" i="14"/>
  <c r="AD120" i="14"/>
  <c r="F120" i="14"/>
  <c r="E120" i="10"/>
  <c r="D120" i="10"/>
  <c r="C120" i="10"/>
  <c r="B120" i="10"/>
  <c r="A120" i="10"/>
  <c r="E119" i="10"/>
  <c r="D119" i="10"/>
  <c r="B119" i="10"/>
  <c r="A119" i="10"/>
  <c r="U118" i="15"/>
  <c r="AL118" i="14"/>
  <c r="Q118" i="15"/>
  <c r="AF118" i="14"/>
  <c r="M118" i="15"/>
  <c r="R118" i="14"/>
  <c r="H118" i="15"/>
  <c r="N118" i="14"/>
  <c r="K118" i="10"/>
  <c r="I118" i="14"/>
  <c r="C118" i="15"/>
  <c r="G118" i="10"/>
  <c r="B118" i="15"/>
  <c r="E118" i="10"/>
  <c r="D118" i="10"/>
  <c r="C118" i="10"/>
  <c r="B118" i="10"/>
  <c r="A118" i="10"/>
  <c r="R117" i="15"/>
  <c r="N117" i="15"/>
  <c r="L117" i="15"/>
  <c r="E117" i="10"/>
  <c r="D117" i="10"/>
  <c r="C117" i="10"/>
  <c r="B117" i="10"/>
  <c r="A117" i="10"/>
  <c r="E116" i="10"/>
  <c r="D116" i="10"/>
  <c r="B116" i="10"/>
  <c r="A116" i="10"/>
  <c r="E115" i="10"/>
  <c r="D115" i="10"/>
  <c r="C115" i="10"/>
  <c r="B115" i="10"/>
  <c r="A115" i="10"/>
  <c r="R114" i="15"/>
  <c r="AD114" i="10"/>
  <c r="N114" i="15"/>
  <c r="Z114" i="10"/>
  <c r="L114" i="15"/>
  <c r="V114" i="10"/>
  <c r="O114" i="10"/>
  <c r="K114" i="10"/>
  <c r="C114" i="15"/>
  <c r="G114" i="10"/>
  <c r="E114" i="10"/>
  <c r="D114" i="10"/>
  <c r="C114" i="10"/>
  <c r="B114" i="10"/>
  <c r="A114" i="10"/>
  <c r="E113" i="10"/>
  <c r="D113" i="10"/>
  <c r="C113" i="10"/>
  <c r="B113" i="10"/>
  <c r="A113" i="10"/>
  <c r="E112" i="15"/>
  <c r="I112" i="10"/>
  <c r="E112" i="10"/>
  <c r="D112" i="10"/>
  <c r="C112" i="10"/>
  <c r="B112" i="10"/>
  <c r="A112" i="10"/>
  <c r="E111" i="10"/>
  <c r="D111" i="10"/>
  <c r="C111" i="10"/>
  <c r="B111" i="10"/>
  <c r="A111" i="10"/>
  <c r="R110" i="15"/>
  <c r="AD110" i="10"/>
  <c r="N110" i="15"/>
  <c r="Z110" i="10"/>
  <c r="L110" i="15"/>
  <c r="V110" i="10"/>
  <c r="O110" i="10"/>
  <c r="K110" i="10"/>
  <c r="C110" i="15"/>
  <c r="G110" i="10"/>
  <c r="E110" i="10"/>
  <c r="D110" i="10"/>
  <c r="C110" i="10"/>
  <c r="B110" i="10"/>
  <c r="A110" i="10"/>
  <c r="E109" i="10"/>
  <c r="D109" i="10"/>
  <c r="C109" i="10"/>
  <c r="B109" i="10"/>
  <c r="A109" i="10"/>
  <c r="E108" i="10"/>
  <c r="D108" i="10"/>
  <c r="C108" i="10"/>
  <c r="B108" i="10"/>
  <c r="A108" i="10"/>
  <c r="E107" i="10"/>
  <c r="D107" i="10"/>
  <c r="C107" i="10"/>
  <c r="B107" i="10"/>
  <c r="A107" i="10"/>
  <c r="R106" i="15"/>
  <c r="AD106" i="10"/>
  <c r="AF106" i="14"/>
  <c r="N106" i="15"/>
  <c r="Z106" i="10"/>
  <c r="L106" i="15"/>
  <c r="V106" i="10"/>
  <c r="N106" i="14"/>
  <c r="O106" i="10"/>
  <c r="K106" i="10"/>
  <c r="I106" i="14"/>
  <c r="C106" i="15"/>
  <c r="G106" i="10"/>
  <c r="E106" i="10"/>
  <c r="D106" i="10"/>
  <c r="C106" i="10"/>
  <c r="B106" i="10"/>
  <c r="A106" i="10"/>
  <c r="AH105" i="14"/>
  <c r="AC105" i="14"/>
  <c r="E105" i="14"/>
  <c r="E105" i="10"/>
  <c r="D105" i="10"/>
  <c r="C105" i="10"/>
  <c r="B105" i="10"/>
  <c r="A105" i="10"/>
  <c r="AI104" i="14"/>
  <c r="F104" i="14"/>
  <c r="E104" i="10"/>
  <c r="D104" i="10"/>
  <c r="C104" i="10"/>
  <c r="B104" i="10"/>
  <c r="A104" i="10"/>
  <c r="AE103" i="14"/>
  <c r="E103" i="10"/>
  <c r="D103" i="10"/>
  <c r="B103" i="10"/>
  <c r="A103" i="10"/>
  <c r="R102" i="15"/>
  <c r="AD102" i="10"/>
  <c r="N102" i="15"/>
  <c r="Z102" i="10"/>
  <c r="L102" i="15"/>
  <c r="V102" i="10"/>
  <c r="R102" i="14"/>
  <c r="O102" i="10"/>
  <c r="K102" i="10"/>
  <c r="C102" i="15"/>
  <c r="G102" i="10"/>
  <c r="E102" i="10"/>
  <c r="D102" i="10"/>
  <c r="C102" i="10"/>
  <c r="B102" i="10"/>
  <c r="A102" i="10"/>
  <c r="AM101" i="14"/>
  <c r="W101" i="14"/>
  <c r="X101" i="14" s="1"/>
  <c r="T101" i="14" s="1"/>
  <c r="O101" i="14"/>
  <c r="E101" i="10"/>
  <c r="D101" i="10"/>
  <c r="C101" i="10"/>
  <c r="B101" i="10"/>
  <c r="A101" i="10"/>
  <c r="AD100" i="14"/>
  <c r="AA100" i="14"/>
  <c r="E100" i="10"/>
  <c r="D100" i="10"/>
  <c r="C100" i="10"/>
  <c r="B100" i="10"/>
  <c r="A100" i="10"/>
  <c r="Q99" i="14"/>
  <c r="J99" i="14"/>
  <c r="E99" i="10"/>
  <c r="D99" i="10"/>
  <c r="B99" i="10"/>
  <c r="A99" i="10"/>
  <c r="AL98" i="14"/>
  <c r="R98" i="15"/>
  <c r="AD98" i="10"/>
  <c r="AF98" i="14"/>
  <c r="N98" i="15"/>
  <c r="Z98" i="10"/>
  <c r="L98" i="15"/>
  <c r="V98" i="10"/>
  <c r="N98" i="14"/>
  <c r="O98" i="10"/>
  <c r="K98" i="10"/>
  <c r="C98" i="15"/>
  <c r="F98" i="14"/>
  <c r="G98" i="10"/>
  <c r="E98" i="14"/>
  <c r="E98" i="10"/>
  <c r="D98" i="10"/>
  <c r="C98" i="10"/>
  <c r="B98" i="10"/>
  <c r="A98" i="10"/>
  <c r="E97" i="10"/>
  <c r="D97" i="10"/>
  <c r="B97" i="10"/>
  <c r="A97" i="10"/>
  <c r="AF96" i="14"/>
  <c r="AB96" i="10"/>
  <c r="P96" i="15"/>
  <c r="E96" i="10"/>
  <c r="D96" i="10"/>
  <c r="B96" i="10"/>
  <c r="A96" i="10"/>
  <c r="E95" i="10"/>
  <c r="D95" i="10"/>
  <c r="B95" i="10"/>
  <c r="A95" i="10"/>
  <c r="T94" i="15"/>
  <c r="AL94" i="14"/>
  <c r="R94" i="15"/>
  <c r="AI94" i="14"/>
  <c r="AD94" i="14"/>
  <c r="Z94" i="10"/>
  <c r="N94" i="15"/>
  <c r="W94" i="14"/>
  <c r="X94" i="14" s="1"/>
  <c r="T94" i="14" s="1"/>
  <c r="K94" i="15"/>
  <c r="H94" i="15"/>
  <c r="O94" i="10"/>
  <c r="K94" i="10"/>
  <c r="C94" i="15"/>
  <c r="G94" i="10"/>
  <c r="B94" i="15"/>
  <c r="E94" i="10"/>
  <c r="D94" i="10"/>
  <c r="B94" i="10"/>
  <c r="A94" i="10"/>
  <c r="E93" i="10"/>
  <c r="D93" i="10"/>
  <c r="C93" i="10"/>
  <c r="B93" i="10"/>
  <c r="A93" i="10"/>
  <c r="T92" i="15"/>
  <c r="AF92" i="10"/>
  <c r="P92" i="15"/>
  <c r="AB92" i="10"/>
  <c r="X92" i="10"/>
  <c r="K92" i="15"/>
  <c r="U92" i="10"/>
  <c r="G92" i="15"/>
  <c r="Q92" i="10"/>
  <c r="M92" i="10"/>
  <c r="E92" i="15"/>
  <c r="I92" i="10"/>
  <c r="E92" i="10"/>
  <c r="D92" i="10"/>
  <c r="C92" i="10"/>
  <c r="B92" i="10"/>
  <c r="A92" i="10"/>
  <c r="E91" i="10"/>
  <c r="D91" i="10"/>
  <c r="B91" i="10"/>
  <c r="A91" i="10"/>
  <c r="U90" i="15"/>
  <c r="R90" i="15"/>
  <c r="AD90" i="10"/>
  <c r="Q90" i="15"/>
  <c r="AF90" i="14"/>
  <c r="N90" i="15"/>
  <c r="Z90" i="10"/>
  <c r="M90" i="15"/>
  <c r="L90" i="15"/>
  <c r="V90" i="10"/>
  <c r="H90" i="15"/>
  <c r="O90" i="10"/>
  <c r="K90" i="10"/>
  <c r="C90" i="15"/>
  <c r="G90" i="10"/>
  <c r="B90" i="15"/>
  <c r="E90" i="10"/>
  <c r="D90" i="10"/>
  <c r="C90" i="10"/>
  <c r="B90" i="10"/>
  <c r="A90" i="10"/>
  <c r="AM89" i="14"/>
  <c r="AH89" i="14"/>
  <c r="O89" i="14"/>
  <c r="E89" i="14"/>
  <c r="E89" i="10"/>
  <c r="D89" i="10"/>
  <c r="C89" i="10"/>
  <c r="B89" i="10"/>
  <c r="A89" i="10"/>
  <c r="T88" i="15"/>
  <c r="AF88" i="10"/>
  <c r="AI88" i="14"/>
  <c r="P88" i="15"/>
  <c r="AB88" i="10"/>
  <c r="AD88" i="14"/>
  <c r="X88" i="10"/>
  <c r="AA88" i="14"/>
  <c r="K88" i="15"/>
  <c r="U88" i="10"/>
  <c r="G88" i="15"/>
  <c r="Q88" i="10"/>
  <c r="M88" i="10"/>
  <c r="E88" i="15"/>
  <c r="I88" i="10"/>
  <c r="E88" i="10"/>
  <c r="D88" i="10"/>
  <c r="C88" i="10"/>
  <c r="B88" i="10"/>
  <c r="A88" i="10"/>
  <c r="Q87" i="14"/>
  <c r="J87" i="14"/>
  <c r="E87" i="10"/>
  <c r="D87" i="10"/>
  <c r="B87" i="10"/>
  <c r="A87" i="10"/>
  <c r="U86" i="15"/>
  <c r="AL86" i="14"/>
  <c r="R86" i="15"/>
  <c r="AD86" i="10"/>
  <c r="Q86" i="15"/>
  <c r="N86" i="15"/>
  <c r="Z86" i="10"/>
  <c r="M86" i="15"/>
  <c r="L86" i="15"/>
  <c r="V86" i="10"/>
  <c r="R86" i="14"/>
  <c r="H86" i="15"/>
  <c r="N86" i="14"/>
  <c r="O86" i="10"/>
  <c r="K86" i="10"/>
  <c r="I86" i="14"/>
  <c r="C86" i="15"/>
  <c r="G86" i="10"/>
  <c r="B86" i="15"/>
  <c r="E86" i="10"/>
  <c r="D86" i="10"/>
  <c r="C86" i="10"/>
  <c r="B86" i="10"/>
  <c r="A86" i="10"/>
  <c r="AC85" i="14"/>
  <c r="W85" i="14"/>
  <c r="X85" i="14" s="1"/>
  <c r="T85" i="14" s="1"/>
  <c r="E85" i="10"/>
  <c r="D85" i="10"/>
  <c r="C85" i="10"/>
  <c r="B85" i="10"/>
  <c r="A85" i="10"/>
  <c r="T84" i="15"/>
  <c r="AF84" i="10"/>
  <c r="P84" i="15"/>
  <c r="AB84" i="10"/>
  <c r="X84" i="10"/>
  <c r="K84" i="15"/>
  <c r="U84" i="10"/>
  <c r="G84" i="15"/>
  <c r="Q84" i="10"/>
  <c r="M84" i="10"/>
  <c r="E84" i="15"/>
  <c r="I84" i="10"/>
  <c r="F84" i="14"/>
  <c r="E84" i="10"/>
  <c r="D84" i="10"/>
  <c r="C84" i="10"/>
  <c r="B84" i="10"/>
  <c r="A84" i="10"/>
  <c r="AE83" i="14"/>
  <c r="E83" i="10"/>
  <c r="D83" i="10"/>
  <c r="B83" i="10"/>
  <c r="A83" i="10"/>
  <c r="U82" i="15"/>
  <c r="R82" i="15"/>
  <c r="AD82" i="10"/>
  <c r="Q82" i="15"/>
  <c r="AF82" i="14"/>
  <c r="N82" i="15"/>
  <c r="Z82" i="10"/>
  <c r="AD82" i="14"/>
  <c r="M82" i="15"/>
  <c r="X82" i="10"/>
  <c r="AA82" i="14"/>
  <c r="R82" i="14"/>
  <c r="H82" i="15"/>
  <c r="G82" i="15"/>
  <c r="Q82" i="10"/>
  <c r="K82" i="10"/>
  <c r="E82" i="15"/>
  <c r="I82" i="10"/>
  <c r="I82" i="14"/>
  <c r="F82" i="14"/>
  <c r="B82" i="15"/>
  <c r="E82" i="10"/>
  <c r="D82" i="10"/>
  <c r="C82" i="10"/>
  <c r="B82" i="10"/>
  <c r="A82" i="10"/>
  <c r="AK81" i="14"/>
  <c r="Q81" i="15"/>
  <c r="AC81" i="10"/>
  <c r="N81" i="10"/>
  <c r="H81" i="14"/>
  <c r="B81" i="15"/>
  <c r="F81" i="10"/>
  <c r="E81" i="10"/>
  <c r="D81" i="10"/>
  <c r="B81" i="10"/>
  <c r="A81" i="10"/>
  <c r="R80" i="15"/>
  <c r="AD80" i="10"/>
  <c r="AI80" i="14"/>
  <c r="AF80" i="14"/>
  <c r="N80" i="15"/>
  <c r="Z80" i="10"/>
  <c r="L80" i="15"/>
  <c r="V80" i="10"/>
  <c r="AA80" i="14"/>
  <c r="R80" i="14"/>
  <c r="O80" i="10"/>
  <c r="K80" i="10"/>
  <c r="C80" i="15"/>
  <c r="G80" i="10"/>
  <c r="F80" i="14"/>
  <c r="E80" i="10"/>
  <c r="D80" i="10"/>
  <c r="C80" i="10"/>
  <c r="B80" i="10"/>
  <c r="A80" i="10"/>
  <c r="AK79" i="14"/>
  <c r="Q79" i="15"/>
  <c r="AC79" i="10"/>
  <c r="N79" i="10"/>
  <c r="H79" i="14"/>
  <c r="B79" i="15"/>
  <c r="F79" i="10"/>
  <c r="E79" i="10"/>
  <c r="D79" i="10"/>
  <c r="B79" i="10"/>
  <c r="A79" i="10"/>
  <c r="U78" i="15"/>
  <c r="T78" i="15"/>
  <c r="AF78" i="10"/>
  <c r="Q78" i="15"/>
  <c r="N78" i="15"/>
  <c r="Z78" i="10"/>
  <c r="AD78" i="14"/>
  <c r="X78" i="10"/>
  <c r="K78" i="15"/>
  <c r="R78" i="14"/>
  <c r="P78" i="14"/>
  <c r="Q78" i="10"/>
  <c r="G78" i="15"/>
  <c r="K78" i="10"/>
  <c r="I78" i="10"/>
  <c r="E78" i="15"/>
  <c r="F78" i="14"/>
  <c r="G78" i="10"/>
  <c r="E78" i="14"/>
  <c r="E78" i="10"/>
  <c r="D78" i="10"/>
  <c r="C78" i="10"/>
  <c r="B78" i="10"/>
  <c r="A78" i="10"/>
  <c r="AI77" i="14"/>
  <c r="M77" i="15"/>
  <c r="AC77" i="14"/>
  <c r="Q77" i="14"/>
  <c r="T77" i="10"/>
  <c r="J77" i="14"/>
  <c r="L77" i="10"/>
  <c r="F77" i="14"/>
  <c r="E77" i="10"/>
  <c r="D77" i="10"/>
  <c r="B77" i="10"/>
  <c r="A77" i="10"/>
  <c r="E76" i="10"/>
  <c r="D76" i="10"/>
  <c r="B76" i="10"/>
  <c r="A76" i="10"/>
  <c r="AM75" i="14"/>
  <c r="AG75" i="10"/>
  <c r="Q75" i="15"/>
  <c r="AH75" i="14"/>
  <c r="AF75" i="14"/>
  <c r="T75" i="10"/>
  <c r="J75" i="15"/>
  <c r="O75" i="14"/>
  <c r="R75" i="10"/>
  <c r="M75" i="10"/>
  <c r="E75" i="15"/>
  <c r="I75" i="10"/>
  <c r="B75" i="15"/>
  <c r="E75" i="10"/>
  <c r="D75" i="10"/>
  <c r="B75" i="10"/>
  <c r="A75" i="10"/>
  <c r="E74" i="10"/>
  <c r="D74" i="10"/>
  <c r="C74" i="10"/>
  <c r="B74" i="10"/>
  <c r="A74" i="10"/>
  <c r="R73" i="15"/>
  <c r="AD73" i="10"/>
  <c r="N73" i="15"/>
  <c r="Z73" i="10"/>
  <c r="L73" i="15"/>
  <c r="V73" i="10"/>
  <c r="O73" i="10"/>
  <c r="K73" i="10"/>
  <c r="C73" i="15"/>
  <c r="G73" i="10"/>
  <c r="E73" i="10"/>
  <c r="D73" i="10"/>
  <c r="C73" i="10"/>
  <c r="B73" i="10"/>
  <c r="A73" i="10"/>
  <c r="E72" i="10"/>
  <c r="D72" i="10"/>
  <c r="C72" i="10"/>
  <c r="B72" i="10"/>
  <c r="A72" i="10"/>
  <c r="U71" i="15"/>
  <c r="T71" i="15"/>
  <c r="AF71" i="10"/>
  <c r="Q71" i="15"/>
  <c r="P71" i="15"/>
  <c r="AB71" i="10"/>
  <c r="M71" i="15"/>
  <c r="X71" i="10"/>
  <c r="K71" i="15"/>
  <c r="U71" i="10"/>
  <c r="H71" i="15"/>
  <c r="G71" i="15"/>
  <c r="Q71" i="10"/>
  <c r="M71" i="10"/>
  <c r="E71" i="15"/>
  <c r="I71" i="10"/>
  <c r="B71" i="15"/>
  <c r="E71" i="10"/>
  <c r="D71" i="10"/>
  <c r="C71" i="10"/>
  <c r="B71" i="10"/>
  <c r="A71" i="10"/>
  <c r="E70" i="10"/>
  <c r="D70" i="10"/>
  <c r="B70" i="10"/>
  <c r="A70" i="10"/>
  <c r="R69" i="15"/>
  <c r="AD69" i="10"/>
  <c r="N69" i="15"/>
  <c r="Z69" i="10"/>
  <c r="L69" i="15"/>
  <c r="V69" i="10"/>
  <c r="O69" i="10"/>
  <c r="K69" i="10"/>
  <c r="I69" i="14"/>
  <c r="C69" i="15"/>
  <c r="G69" i="10"/>
  <c r="E69" i="10"/>
  <c r="D69" i="10"/>
  <c r="C69" i="10"/>
  <c r="B69" i="10"/>
  <c r="A69" i="10"/>
  <c r="AM68" i="14"/>
  <c r="AH68" i="14"/>
  <c r="AC68" i="14"/>
  <c r="O68" i="14"/>
  <c r="E68" i="14"/>
  <c r="E68" i="10"/>
  <c r="D68" i="10"/>
  <c r="C68" i="10"/>
  <c r="B68" i="10"/>
  <c r="A68" i="10"/>
  <c r="U67" i="15"/>
  <c r="T67" i="15"/>
  <c r="AF67" i="10"/>
  <c r="AI67" i="14"/>
  <c r="Q67" i="15"/>
  <c r="P67" i="15"/>
  <c r="AB67" i="10"/>
  <c r="M67" i="15"/>
  <c r="X67" i="10"/>
  <c r="AA67" i="14"/>
  <c r="K67" i="15"/>
  <c r="U67" i="10"/>
  <c r="H67" i="15"/>
  <c r="G67" i="15"/>
  <c r="Q67" i="10"/>
  <c r="M67" i="10"/>
  <c r="E67" i="15"/>
  <c r="I67" i="10"/>
  <c r="B67" i="15"/>
  <c r="E67" i="10"/>
  <c r="D67" i="10"/>
  <c r="C67" i="10"/>
  <c r="B67" i="10"/>
  <c r="A67" i="10"/>
  <c r="E66" i="10"/>
  <c r="D66" i="10"/>
  <c r="B66" i="10"/>
  <c r="A66" i="10"/>
  <c r="AL65" i="14"/>
  <c r="R65" i="15"/>
  <c r="AD65" i="10"/>
  <c r="AF65" i="14"/>
  <c r="N65" i="15"/>
  <c r="Z65" i="10"/>
  <c r="L65" i="15"/>
  <c r="V65" i="10"/>
  <c r="R65" i="14"/>
  <c r="N65" i="14"/>
  <c r="O65" i="10"/>
  <c r="K65" i="10"/>
  <c r="C65" i="15"/>
  <c r="G65" i="10"/>
  <c r="E65" i="10"/>
  <c r="D65" i="10"/>
  <c r="C65" i="10"/>
  <c r="B65" i="10"/>
  <c r="A65" i="10"/>
  <c r="AM64" i="14"/>
  <c r="AC64" i="14"/>
  <c r="W64" i="14"/>
  <c r="X64" i="14" s="1"/>
  <c r="T64" i="14" s="1"/>
  <c r="O64" i="14"/>
  <c r="E64" i="10"/>
  <c r="D64" i="10"/>
  <c r="C64" i="10"/>
  <c r="B64" i="10"/>
  <c r="A64" i="10"/>
  <c r="U63" i="15"/>
  <c r="T63" i="15"/>
  <c r="AF63" i="10"/>
  <c r="AI63" i="14"/>
  <c r="Q63" i="15"/>
  <c r="P63" i="15"/>
  <c r="AB63" i="10"/>
  <c r="AD63" i="14"/>
  <c r="M63" i="15"/>
  <c r="X63" i="10"/>
  <c r="AA63" i="14"/>
  <c r="K63" i="15"/>
  <c r="U63" i="10"/>
  <c r="H63" i="15"/>
  <c r="G63" i="15"/>
  <c r="Q63" i="10"/>
  <c r="M63" i="10"/>
  <c r="E63" i="15"/>
  <c r="I63" i="10"/>
  <c r="F63" i="14"/>
  <c r="B63" i="15"/>
  <c r="E63" i="10"/>
  <c r="D63" i="10"/>
  <c r="C63" i="10"/>
  <c r="B63" i="10"/>
  <c r="A63" i="10"/>
  <c r="AE62" i="14"/>
  <c r="E62" i="10"/>
  <c r="D62" i="10"/>
  <c r="B62" i="10"/>
  <c r="A62" i="10"/>
  <c r="R61" i="15"/>
  <c r="AD61" i="10"/>
  <c r="N61" i="15"/>
  <c r="Z61" i="10"/>
  <c r="L61" i="15"/>
  <c r="V61" i="10"/>
  <c r="O61" i="10"/>
  <c r="K61" i="10"/>
  <c r="I61" i="14"/>
  <c r="C61" i="15"/>
  <c r="G61" i="10"/>
  <c r="E61" i="10"/>
  <c r="D61" i="10"/>
  <c r="C61" i="10"/>
  <c r="B61" i="10"/>
  <c r="A61" i="10"/>
  <c r="AM60" i="14"/>
  <c r="AH60" i="14"/>
  <c r="AC60" i="14"/>
  <c r="O60" i="14"/>
  <c r="E60" i="14"/>
  <c r="E60" i="10"/>
  <c r="D60" i="10"/>
  <c r="C60" i="10"/>
  <c r="B60" i="10"/>
  <c r="A60" i="10"/>
  <c r="U59" i="15"/>
  <c r="T59" i="15"/>
  <c r="AF59" i="10"/>
  <c r="AI59" i="14"/>
  <c r="Q59" i="15"/>
  <c r="P59" i="15"/>
  <c r="AB59" i="10"/>
  <c r="M59" i="15"/>
  <c r="X59" i="10"/>
  <c r="AA59" i="14"/>
  <c r="K59" i="15"/>
  <c r="U59" i="10"/>
  <c r="H59" i="15"/>
  <c r="G59" i="15"/>
  <c r="Q59" i="10"/>
  <c r="M59" i="10"/>
  <c r="E59" i="15"/>
  <c r="I59" i="10"/>
  <c r="B59" i="15"/>
  <c r="E59" i="10"/>
  <c r="D59" i="10"/>
  <c r="C59" i="10"/>
  <c r="B59" i="10"/>
  <c r="A59" i="10"/>
  <c r="E58" i="10"/>
  <c r="D58" i="10"/>
  <c r="B58" i="10"/>
  <c r="A58" i="10"/>
  <c r="AL57" i="14"/>
  <c r="R57" i="15"/>
  <c r="AD57" i="10"/>
  <c r="AF57" i="14"/>
  <c r="N57" i="15"/>
  <c r="Z57" i="10"/>
  <c r="L57" i="15"/>
  <c r="V57" i="10"/>
  <c r="R57" i="14"/>
  <c r="N57" i="14"/>
  <c r="O57" i="10"/>
  <c r="K57" i="10"/>
  <c r="C57" i="15"/>
  <c r="G57" i="10"/>
  <c r="E57" i="10"/>
  <c r="D57" i="10"/>
  <c r="C57" i="10"/>
  <c r="B57" i="10"/>
  <c r="A57" i="10"/>
  <c r="AC56" i="14"/>
  <c r="E56" i="10"/>
  <c r="D56" i="10"/>
  <c r="B56" i="10"/>
  <c r="A56" i="10"/>
  <c r="U55" i="15"/>
  <c r="R55" i="15"/>
  <c r="Q55" i="15"/>
  <c r="P55" i="15"/>
  <c r="N55" i="15"/>
  <c r="AD55" i="14"/>
  <c r="M55" i="15"/>
  <c r="L55" i="15"/>
  <c r="V55" i="10"/>
  <c r="AA55" i="14"/>
  <c r="K55" i="15"/>
  <c r="U55" i="10"/>
  <c r="R55" i="14"/>
  <c r="H55" i="15"/>
  <c r="E55" i="15"/>
  <c r="I55" i="14"/>
  <c r="C55" i="15"/>
  <c r="G55" i="10"/>
  <c r="F55" i="14"/>
  <c r="B55" i="15"/>
  <c r="E55" i="10"/>
  <c r="D55" i="10"/>
  <c r="C55" i="10"/>
  <c r="B55" i="10"/>
  <c r="A55" i="10"/>
  <c r="O54" i="15"/>
  <c r="J54" i="15"/>
  <c r="F54" i="15"/>
  <c r="E54" i="10"/>
  <c r="D54" i="10"/>
  <c r="B54" i="10"/>
  <c r="A54" i="10"/>
  <c r="T53" i="15"/>
  <c r="R53" i="15"/>
  <c r="AI53" i="14"/>
  <c r="P53" i="15"/>
  <c r="AB53" i="10"/>
  <c r="AF53" i="14"/>
  <c r="L53" i="15"/>
  <c r="AA53" i="14"/>
  <c r="K53" i="15"/>
  <c r="U53" i="10"/>
  <c r="R53" i="14"/>
  <c r="G53" i="15"/>
  <c r="M53" i="10"/>
  <c r="E53" i="15"/>
  <c r="C53" i="15"/>
  <c r="F53" i="14"/>
  <c r="E53" i="10"/>
  <c r="D53" i="10"/>
  <c r="C53" i="10"/>
  <c r="B53" i="10"/>
  <c r="A53" i="10"/>
  <c r="O52" i="15"/>
  <c r="J52" i="15"/>
  <c r="F52" i="15"/>
  <c r="E52" i="10"/>
  <c r="D52" i="10"/>
  <c r="B52" i="10"/>
  <c r="A52" i="10"/>
  <c r="U51" i="15"/>
  <c r="R51" i="15"/>
  <c r="Q51" i="15"/>
  <c r="P51" i="15"/>
  <c r="N51" i="15"/>
  <c r="AD51" i="14"/>
  <c r="M51" i="15"/>
  <c r="L51" i="15"/>
  <c r="V51" i="10"/>
  <c r="AA51" i="14"/>
  <c r="K51" i="15"/>
  <c r="U51" i="10"/>
  <c r="R51" i="14"/>
  <c r="H51" i="15"/>
  <c r="E51" i="15"/>
  <c r="I51" i="14"/>
  <c r="C51" i="15"/>
  <c r="G51" i="10"/>
  <c r="F51" i="14"/>
  <c r="B51" i="15"/>
  <c r="E51" i="10"/>
  <c r="D51" i="10"/>
  <c r="C51" i="10"/>
  <c r="B51" i="10"/>
  <c r="A51" i="10"/>
  <c r="E50" i="10"/>
  <c r="D50" i="10"/>
  <c r="B50" i="10"/>
  <c r="A50" i="10"/>
  <c r="P49" i="15"/>
  <c r="AF49" i="14"/>
  <c r="AB49" i="10"/>
  <c r="N49" i="15"/>
  <c r="R49" i="14"/>
  <c r="Q49" i="14"/>
  <c r="J49" i="14"/>
  <c r="E49" i="10"/>
  <c r="D49" i="10"/>
  <c r="B49" i="10"/>
  <c r="A49" i="10"/>
  <c r="U48" i="15"/>
  <c r="AL48" i="14"/>
  <c r="AH48" i="14"/>
  <c r="AF48" i="14"/>
  <c r="O48" i="15"/>
  <c r="AE48" i="14"/>
  <c r="X48" i="10"/>
  <c r="L48" i="15"/>
  <c r="K48" i="15"/>
  <c r="U48" i="10"/>
  <c r="G48" i="15"/>
  <c r="Q48" i="10"/>
  <c r="M48" i="10"/>
  <c r="E48" i="15"/>
  <c r="I48" i="10"/>
  <c r="C48" i="15"/>
  <c r="E48" i="10"/>
  <c r="D48" i="10"/>
  <c r="B48" i="10"/>
  <c r="A48" i="10"/>
  <c r="E47" i="10"/>
  <c r="D47" i="10"/>
  <c r="C47" i="10"/>
  <c r="B47" i="10"/>
  <c r="A47" i="10"/>
  <c r="T46" i="15"/>
  <c r="P46" i="15"/>
  <c r="K46" i="15"/>
  <c r="G46" i="15"/>
  <c r="E46" i="15"/>
  <c r="E46" i="10"/>
  <c r="D46" i="10"/>
  <c r="C46" i="10"/>
  <c r="B46" i="10"/>
  <c r="A46" i="10"/>
  <c r="U45" i="15"/>
  <c r="Q45" i="15"/>
  <c r="M45" i="15"/>
  <c r="H45" i="15"/>
  <c r="B45" i="15"/>
  <c r="E45" i="10"/>
  <c r="D45" i="10"/>
  <c r="C45" i="10"/>
  <c r="B45" i="10"/>
  <c r="A45" i="10"/>
  <c r="T44" i="15"/>
  <c r="AF44" i="10"/>
  <c r="R44" i="15"/>
  <c r="P44" i="15"/>
  <c r="AB44" i="10"/>
  <c r="N44" i="15"/>
  <c r="X44" i="10"/>
  <c r="L44" i="15"/>
  <c r="K44" i="15"/>
  <c r="U44" i="10"/>
  <c r="G44" i="15"/>
  <c r="Q44" i="10"/>
  <c r="M44" i="10"/>
  <c r="E44" i="15"/>
  <c r="I44" i="10"/>
  <c r="C44" i="15"/>
  <c r="E44" i="10"/>
  <c r="D44" i="10"/>
  <c r="C44" i="10"/>
  <c r="B44" i="10"/>
  <c r="A44" i="10"/>
  <c r="E43" i="10"/>
  <c r="D43" i="10"/>
  <c r="C43" i="10"/>
  <c r="B43" i="10"/>
  <c r="A43" i="10"/>
  <c r="T42" i="15"/>
  <c r="P42" i="15"/>
  <c r="K42" i="15"/>
  <c r="G42" i="15"/>
  <c r="E42" i="15"/>
  <c r="E42" i="10"/>
  <c r="D42" i="10"/>
  <c r="C42" i="10"/>
  <c r="B42" i="10"/>
  <c r="A42" i="10"/>
  <c r="U41" i="15"/>
  <c r="Q41" i="15"/>
  <c r="M41" i="15"/>
  <c r="H41" i="15"/>
  <c r="B41" i="15"/>
  <c r="E41" i="10"/>
  <c r="D41" i="10"/>
  <c r="C41" i="10"/>
  <c r="B41" i="10"/>
  <c r="A41" i="10"/>
  <c r="T40" i="15"/>
  <c r="AF40" i="10"/>
  <c r="R40" i="15"/>
  <c r="P40" i="15"/>
  <c r="AB40" i="10"/>
  <c r="N40" i="15"/>
  <c r="X40" i="10"/>
  <c r="L40" i="15"/>
  <c r="K40" i="15"/>
  <c r="U40" i="10"/>
  <c r="G40" i="15"/>
  <c r="Q40" i="10"/>
  <c r="M40" i="10"/>
  <c r="E40" i="15"/>
  <c r="I40" i="10"/>
  <c r="C40" i="15"/>
  <c r="E40" i="10"/>
  <c r="D40" i="10"/>
  <c r="C40" i="10"/>
  <c r="B40" i="10"/>
  <c r="A40" i="10"/>
  <c r="E39" i="10"/>
  <c r="D39" i="10"/>
  <c r="C39" i="10"/>
  <c r="B39" i="10"/>
  <c r="A39" i="10"/>
  <c r="T38" i="15"/>
  <c r="P38" i="15"/>
  <c r="K38" i="15"/>
  <c r="G38" i="15"/>
  <c r="E38" i="15"/>
  <c r="E38" i="10"/>
  <c r="D38" i="10"/>
  <c r="C38" i="10"/>
  <c r="B38" i="10"/>
  <c r="A38" i="10"/>
  <c r="U37" i="15"/>
  <c r="Q37" i="15"/>
  <c r="M37" i="15"/>
  <c r="H37" i="15"/>
  <c r="B37" i="15"/>
  <c r="E37" i="10"/>
  <c r="D37" i="10"/>
  <c r="C37" i="10"/>
  <c r="B37" i="10"/>
  <c r="A37" i="10"/>
  <c r="T36" i="15"/>
  <c r="AF36" i="10"/>
  <c r="R36" i="15"/>
  <c r="P36" i="15"/>
  <c r="AB36" i="10"/>
  <c r="N36" i="15"/>
  <c r="X36" i="10"/>
  <c r="L36" i="15"/>
  <c r="K36" i="15"/>
  <c r="U36" i="10"/>
  <c r="G36" i="15"/>
  <c r="Q36" i="10"/>
  <c r="M36" i="10"/>
  <c r="E36" i="15"/>
  <c r="I36" i="10"/>
  <c r="F36" i="14"/>
  <c r="E36" i="10"/>
  <c r="D36" i="10"/>
  <c r="C36" i="10"/>
  <c r="B36" i="10"/>
  <c r="A36" i="10"/>
  <c r="E35" i="10"/>
  <c r="D35" i="10"/>
  <c r="B35" i="10"/>
  <c r="A35" i="10"/>
  <c r="AF34" i="14"/>
  <c r="E34" i="10"/>
  <c r="D34" i="10"/>
  <c r="C34" i="10"/>
  <c r="B34" i="10"/>
  <c r="A34" i="10"/>
  <c r="E33" i="14"/>
  <c r="E33" i="10"/>
  <c r="D33" i="10"/>
  <c r="C33" i="10"/>
  <c r="B33" i="10"/>
  <c r="A33" i="10"/>
  <c r="T32" i="15"/>
  <c r="AF32" i="10"/>
  <c r="P32" i="15"/>
  <c r="AB32" i="10"/>
  <c r="AD32" i="14"/>
  <c r="X32" i="10"/>
  <c r="AA32" i="14"/>
  <c r="K32" i="15"/>
  <c r="U32" i="10"/>
  <c r="G32" i="15"/>
  <c r="Q32" i="10"/>
  <c r="M32" i="10"/>
  <c r="E32" i="15"/>
  <c r="I32" i="10"/>
  <c r="F32" i="14"/>
  <c r="E32" i="10"/>
  <c r="D32" i="10"/>
  <c r="C32" i="10"/>
  <c r="B32" i="10"/>
  <c r="A32" i="10"/>
  <c r="E31" i="10"/>
  <c r="D31" i="10"/>
  <c r="B31" i="10"/>
  <c r="A31" i="10"/>
  <c r="AF30" i="14"/>
  <c r="E30" i="10"/>
  <c r="D30" i="10"/>
  <c r="C30" i="10"/>
  <c r="B30" i="10"/>
  <c r="A30" i="10"/>
  <c r="E29" i="14"/>
  <c r="E29" i="10"/>
  <c r="D29" i="10"/>
  <c r="C29" i="10"/>
  <c r="B29" i="10"/>
  <c r="A29" i="10"/>
  <c r="T28" i="15"/>
  <c r="AF28" i="10"/>
  <c r="P28" i="15"/>
  <c r="AB28" i="10"/>
  <c r="AD28" i="14"/>
  <c r="X28" i="10"/>
  <c r="AA28" i="14"/>
  <c r="K28" i="15"/>
  <c r="U28" i="10"/>
  <c r="G28" i="15"/>
  <c r="Q28" i="10"/>
  <c r="M28" i="10"/>
  <c r="E28" i="15"/>
  <c r="I28" i="10"/>
  <c r="F28" i="14"/>
  <c r="E28" i="10"/>
  <c r="D28" i="10"/>
  <c r="C28" i="10"/>
  <c r="B28" i="10"/>
  <c r="A28" i="10"/>
  <c r="E27" i="10"/>
  <c r="D27" i="10"/>
  <c r="B27" i="10"/>
  <c r="A27" i="10"/>
  <c r="AF26" i="14"/>
  <c r="E26" i="10"/>
  <c r="D26" i="10"/>
  <c r="C26" i="10"/>
  <c r="B26" i="10"/>
  <c r="A26" i="10"/>
  <c r="E25" i="14"/>
  <c r="E25" i="10"/>
  <c r="D25" i="10"/>
  <c r="C25" i="10"/>
  <c r="B25" i="10"/>
  <c r="A25" i="10"/>
  <c r="T24" i="15"/>
  <c r="AF24" i="10"/>
  <c r="P24" i="15"/>
  <c r="AB24" i="10"/>
  <c r="AD24" i="14"/>
  <c r="X24" i="10"/>
  <c r="AA24" i="14"/>
  <c r="K24" i="15"/>
  <c r="U24" i="10"/>
  <c r="G24" i="15"/>
  <c r="Q24" i="10"/>
  <c r="M24" i="10"/>
  <c r="E24" i="15"/>
  <c r="I24" i="10"/>
  <c r="F24" i="14"/>
  <c r="E24" i="10"/>
  <c r="D24" i="10"/>
  <c r="C24" i="10"/>
  <c r="B24" i="10"/>
  <c r="A24" i="10"/>
  <c r="E23" i="10"/>
  <c r="D23" i="10"/>
  <c r="B23" i="10"/>
  <c r="A23" i="10"/>
  <c r="AF22" i="14"/>
  <c r="E22" i="10"/>
  <c r="D22" i="10"/>
  <c r="C22" i="10"/>
  <c r="B22" i="10"/>
  <c r="A22" i="10"/>
  <c r="E21" i="14"/>
  <c r="E21" i="10"/>
  <c r="D21" i="10"/>
  <c r="C21" i="10"/>
  <c r="B21" i="10"/>
  <c r="A21" i="10"/>
  <c r="T20" i="15"/>
  <c r="AF20" i="10"/>
  <c r="P20" i="15"/>
  <c r="AB20" i="10"/>
  <c r="AD20" i="14"/>
  <c r="X20" i="10"/>
  <c r="AA20" i="14"/>
  <c r="K20" i="15"/>
  <c r="U20" i="10"/>
  <c r="G20" i="15"/>
  <c r="Q20" i="10"/>
  <c r="M20" i="10"/>
  <c r="E20" i="15"/>
  <c r="I20" i="10"/>
  <c r="F20" i="14"/>
  <c r="E20" i="10"/>
  <c r="D20" i="10"/>
  <c r="C20" i="10"/>
  <c r="B20" i="10"/>
  <c r="A20" i="10"/>
  <c r="E19" i="10"/>
  <c r="D19" i="10"/>
  <c r="B19" i="10"/>
  <c r="A19" i="10"/>
  <c r="E18" i="10"/>
  <c r="D18" i="10"/>
  <c r="B18" i="10"/>
  <c r="A18" i="10"/>
  <c r="E17" i="10"/>
  <c r="D17" i="10"/>
  <c r="C17" i="10"/>
  <c r="B17" i="10"/>
  <c r="A17" i="10"/>
  <c r="T16" i="15"/>
  <c r="AF16" i="10"/>
  <c r="P16" i="15"/>
  <c r="AB16" i="10"/>
  <c r="X16" i="10"/>
  <c r="K16" i="15"/>
  <c r="U16" i="10"/>
  <c r="G16" i="15"/>
  <c r="Q16" i="10"/>
  <c r="M16" i="10"/>
  <c r="E16" i="15"/>
  <c r="I16" i="10"/>
  <c r="E16" i="10"/>
  <c r="D16" i="10"/>
  <c r="C16" i="10"/>
  <c r="B16" i="10"/>
  <c r="A16" i="10"/>
  <c r="E15" i="10"/>
  <c r="D15" i="10"/>
  <c r="B15" i="10"/>
  <c r="A15" i="10"/>
  <c r="E14" i="10"/>
  <c r="D14" i="10"/>
  <c r="B14" i="10"/>
  <c r="A14" i="10"/>
  <c r="E13" i="10"/>
  <c r="D13" i="10"/>
  <c r="C13" i="10"/>
  <c r="B13" i="10"/>
  <c r="A13" i="10"/>
  <c r="T12" i="15"/>
  <c r="AF12" i="10"/>
  <c r="P12" i="15"/>
  <c r="AB12" i="10"/>
  <c r="X12" i="10"/>
  <c r="K12" i="15"/>
  <c r="U12" i="10"/>
  <c r="Q12" i="10"/>
  <c r="O12" i="10"/>
  <c r="K12" i="10"/>
  <c r="I12" i="10"/>
  <c r="S15" i="6" s="1"/>
  <c r="E12" i="14"/>
  <c r="E12" i="10"/>
  <c r="D12" i="10"/>
  <c r="C12" i="10"/>
  <c r="B12" i="10"/>
  <c r="A12" i="10"/>
  <c r="E11" i="10"/>
  <c r="D11" i="10"/>
  <c r="B11" i="10"/>
  <c r="A11" i="10"/>
  <c r="Z10" i="10"/>
  <c r="K10" i="15"/>
  <c r="E10" i="10"/>
  <c r="D10" i="10"/>
  <c r="P10" i="15"/>
  <c r="B10" i="10"/>
  <c r="A10" i="10"/>
  <c r="S9" i="15"/>
  <c r="AK9" i="14"/>
  <c r="AE9" i="10"/>
  <c r="Q9" i="15"/>
  <c r="AC9" i="14"/>
  <c r="Y9" i="10"/>
  <c r="R9" i="14"/>
  <c r="T9" i="10"/>
  <c r="D9" i="15"/>
  <c r="H9" i="14"/>
  <c r="H9" i="10"/>
  <c r="O12" i="6" s="1"/>
  <c r="E9" i="10"/>
  <c r="E12" i="8" s="1"/>
  <c r="D9" i="10"/>
  <c r="B9" i="10"/>
  <c r="A9" i="10"/>
  <c r="A12" i="8" s="1"/>
  <c r="E8" i="10"/>
  <c r="D8" i="10"/>
  <c r="B8" i="10"/>
  <c r="A8" i="10"/>
  <c r="E7" i="10"/>
  <c r="D7" i="10"/>
  <c r="B7" i="10"/>
  <c r="A7" i="10"/>
  <c r="R6" i="15"/>
  <c r="AD6" i="10"/>
  <c r="AG9" i="8" s="1"/>
  <c r="N6" i="15"/>
  <c r="Z6" i="10"/>
  <c r="L6" i="15"/>
  <c r="I6" i="15"/>
  <c r="O6" i="10"/>
  <c r="K6" i="10"/>
  <c r="C6" i="15"/>
  <c r="G6" i="10"/>
  <c r="E6" i="10"/>
  <c r="D6" i="10"/>
  <c r="C6" i="10"/>
  <c r="B6" i="10"/>
  <c r="A6" i="10"/>
  <c r="E5" i="10"/>
  <c r="E8" i="8" s="1"/>
  <c r="D5" i="10"/>
  <c r="D8" i="6" s="1"/>
  <c r="C5" i="10"/>
  <c r="B5" i="10"/>
  <c r="A5" i="10"/>
  <c r="A8" i="8" s="1"/>
  <c r="E4" i="10"/>
  <c r="D4" i="10"/>
  <c r="B4" i="10"/>
  <c r="A4" i="10"/>
  <c r="S3" i="15"/>
  <c r="AK3" i="14"/>
  <c r="AC3" i="14"/>
  <c r="Y3" i="10"/>
  <c r="AA6" i="8" s="1"/>
  <c r="M3" i="15"/>
  <c r="R3" i="14"/>
  <c r="D3" i="15"/>
  <c r="H3" i="14"/>
  <c r="D3" i="10"/>
  <c r="B3" i="10"/>
  <c r="B6" i="6" s="1"/>
  <c r="A3" i="10"/>
  <c r="A6" i="8" s="1"/>
  <c r="A2" i="10"/>
  <c r="A1" i="10"/>
  <c r="S180" i="8"/>
  <c r="G180" i="8"/>
  <c r="E180" i="8"/>
  <c r="U180" i="8" s="1"/>
  <c r="D180" i="8"/>
  <c r="C180" i="8"/>
  <c r="B180" i="8"/>
  <c r="A180" i="8"/>
  <c r="E179" i="8"/>
  <c r="U179" i="8" s="1"/>
  <c r="D179" i="8"/>
  <c r="C179" i="8"/>
  <c r="B179" i="8"/>
  <c r="A179" i="8"/>
  <c r="S178" i="8"/>
  <c r="G178" i="8"/>
  <c r="E178" i="8"/>
  <c r="U178" i="8" s="1"/>
  <c r="D178" i="8"/>
  <c r="C178" i="8"/>
  <c r="B178" i="8"/>
  <c r="A178" i="8"/>
  <c r="E177" i="8"/>
  <c r="U177" i="8" s="1"/>
  <c r="D177" i="8"/>
  <c r="C177" i="8"/>
  <c r="B177" i="8"/>
  <c r="A177" i="8"/>
  <c r="S176" i="8"/>
  <c r="G176" i="8"/>
  <c r="E176" i="8"/>
  <c r="U176" i="8" s="1"/>
  <c r="D176" i="8"/>
  <c r="B176" i="8"/>
  <c r="A176" i="8"/>
  <c r="T175" i="8"/>
  <c r="P175" i="8"/>
  <c r="J175" i="8"/>
  <c r="F175" i="8"/>
  <c r="E175" i="8"/>
  <c r="U175" i="8" s="1"/>
  <c r="D175" i="8"/>
  <c r="C175" i="8"/>
  <c r="B175" i="8"/>
  <c r="A175" i="8"/>
  <c r="T174" i="8"/>
  <c r="S174" i="8"/>
  <c r="P174" i="8"/>
  <c r="J174" i="8"/>
  <c r="G174" i="8"/>
  <c r="H174" i="8" s="1"/>
  <c r="F174" i="8"/>
  <c r="E174" i="8"/>
  <c r="U174" i="8" s="1"/>
  <c r="D174" i="8"/>
  <c r="C174" i="8"/>
  <c r="B174" i="8"/>
  <c r="A174" i="8"/>
  <c r="T173" i="8"/>
  <c r="L173" i="8"/>
  <c r="E173" i="8"/>
  <c r="D173" i="8"/>
  <c r="C173" i="8"/>
  <c r="B173" i="8"/>
  <c r="A173" i="8"/>
  <c r="T172" i="8"/>
  <c r="S172" i="8"/>
  <c r="P172" i="8"/>
  <c r="J172" i="8"/>
  <c r="G172" i="8"/>
  <c r="H172" i="8" s="1"/>
  <c r="F172" i="8"/>
  <c r="E172" i="8"/>
  <c r="U172" i="8" s="1"/>
  <c r="D172" i="8"/>
  <c r="C172" i="8"/>
  <c r="B172" i="8"/>
  <c r="A172" i="8"/>
  <c r="E171" i="8"/>
  <c r="D171" i="8"/>
  <c r="C171" i="8"/>
  <c r="B171" i="8"/>
  <c r="A171" i="8"/>
  <c r="T170" i="8"/>
  <c r="S170" i="8"/>
  <c r="P170" i="8"/>
  <c r="J170" i="8"/>
  <c r="G170" i="8"/>
  <c r="H170" i="8" s="1"/>
  <c r="F170" i="8"/>
  <c r="E170" i="8"/>
  <c r="U170" i="8" s="1"/>
  <c r="D170" i="8"/>
  <c r="C170" i="8"/>
  <c r="B170" i="8"/>
  <c r="A170" i="8"/>
  <c r="P169" i="8"/>
  <c r="L169" i="8"/>
  <c r="E169" i="8"/>
  <c r="D169" i="8"/>
  <c r="C169" i="8"/>
  <c r="B169" i="8"/>
  <c r="A169" i="8"/>
  <c r="T168" i="8"/>
  <c r="S168" i="8"/>
  <c r="P168" i="8"/>
  <c r="J168" i="8"/>
  <c r="G168" i="8"/>
  <c r="H168" i="8" s="1"/>
  <c r="F168" i="8"/>
  <c r="E168" i="8"/>
  <c r="U168" i="8" s="1"/>
  <c r="D168" i="8"/>
  <c r="C168" i="8"/>
  <c r="B168" i="8"/>
  <c r="A168" i="8"/>
  <c r="E167" i="8"/>
  <c r="D167" i="8"/>
  <c r="C167" i="8"/>
  <c r="B167" i="8"/>
  <c r="A167" i="8"/>
  <c r="T166" i="8"/>
  <c r="S166" i="8"/>
  <c r="P166" i="8"/>
  <c r="J166" i="8"/>
  <c r="G166" i="8"/>
  <c r="H166" i="8" s="1"/>
  <c r="F166" i="8"/>
  <c r="E166" i="8"/>
  <c r="U166" i="8" s="1"/>
  <c r="D166" i="8"/>
  <c r="C166" i="8"/>
  <c r="B166" i="8"/>
  <c r="A166" i="8"/>
  <c r="Y165" i="8"/>
  <c r="Z165" i="8" s="1"/>
  <c r="V165" i="8"/>
  <c r="S165" i="8"/>
  <c r="P165" i="8"/>
  <c r="L165" i="8"/>
  <c r="G165" i="8"/>
  <c r="F165" i="8"/>
  <c r="H165" i="8" s="1"/>
  <c r="E165" i="8"/>
  <c r="U165" i="8" s="1"/>
  <c r="D165" i="8"/>
  <c r="C165" i="8"/>
  <c r="B165" i="8"/>
  <c r="A165" i="8"/>
  <c r="L164" i="8"/>
  <c r="E164" i="8"/>
  <c r="D164" i="8"/>
  <c r="B164" i="8"/>
  <c r="A164" i="8"/>
  <c r="E163" i="8"/>
  <c r="D163" i="8"/>
  <c r="C163" i="8"/>
  <c r="B163" i="8"/>
  <c r="A163" i="8"/>
  <c r="P162" i="8"/>
  <c r="J162" i="8"/>
  <c r="E162" i="8"/>
  <c r="D162" i="8"/>
  <c r="C162" i="8"/>
  <c r="B162" i="8"/>
  <c r="A162" i="8"/>
  <c r="L161" i="8"/>
  <c r="E161" i="8"/>
  <c r="D161" i="8"/>
  <c r="C161" i="8"/>
  <c r="B161" i="8"/>
  <c r="A161" i="8"/>
  <c r="T160" i="8"/>
  <c r="S160" i="8"/>
  <c r="J160" i="8"/>
  <c r="G160" i="8"/>
  <c r="E160" i="8"/>
  <c r="D160" i="8"/>
  <c r="C160" i="8"/>
  <c r="B160" i="8"/>
  <c r="A160" i="8"/>
  <c r="V159" i="8"/>
  <c r="T159" i="8"/>
  <c r="P159" i="8"/>
  <c r="J159" i="8"/>
  <c r="G159" i="8"/>
  <c r="F159" i="8"/>
  <c r="H159" i="8" s="1"/>
  <c r="E159" i="8"/>
  <c r="D159" i="8"/>
  <c r="C159" i="8"/>
  <c r="B159" i="8"/>
  <c r="A159" i="8"/>
  <c r="P158" i="8"/>
  <c r="E158" i="8"/>
  <c r="D158" i="8"/>
  <c r="C158" i="8"/>
  <c r="B158" i="8"/>
  <c r="A158" i="8"/>
  <c r="P157" i="8"/>
  <c r="E157" i="8"/>
  <c r="D157" i="8"/>
  <c r="C157" i="8"/>
  <c r="B157" i="8"/>
  <c r="A157" i="8"/>
  <c r="P156" i="8"/>
  <c r="J156" i="8"/>
  <c r="G156" i="8"/>
  <c r="E156" i="8"/>
  <c r="D156" i="8"/>
  <c r="C156" i="8"/>
  <c r="B156" i="8"/>
  <c r="A156" i="8"/>
  <c r="L155" i="8"/>
  <c r="E155" i="8"/>
  <c r="D155" i="8"/>
  <c r="C155" i="8"/>
  <c r="B155" i="8"/>
  <c r="A155" i="8"/>
  <c r="T154" i="8"/>
  <c r="E154" i="8"/>
  <c r="D154" i="8"/>
  <c r="C154" i="8"/>
  <c r="B154" i="8"/>
  <c r="A154" i="8"/>
  <c r="L153" i="8"/>
  <c r="J153" i="8"/>
  <c r="E153" i="8"/>
  <c r="D153" i="8"/>
  <c r="B153" i="8"/>
  <c r="A153" i="8"/>
  <c r="V152" i="8"/>
  <c r="S152" i="8"/>
  <c r="P152" i="8"/>
  <c r="L152" i="8"/>
  <c r="G152" i="8"/>
  <c r="F152" i="8"/>
  <c r="H152" i="8" s="1"/>
  <c r="E152" i="8"/>
  <c r="U152" i="8" s="1"/>
  <c r="D152" i="8"/>
  <c r="C152" i="8"/>
  <c r="B152" i="8"/>
  <c r="A152" i="8"/>
  <c r="Y151" i="8"/>
  <c r="Z151" i="8" s="1"/>
  <c r="V151" i="8"/>
  <c r="E151" i="8"/>
  <c r="D151" i="8"/>
  <c r="C151" i="8"/>
  <c r="B151" i="8"/>
  <c r="A151" i="8"/>
  <c r="T150" i="8"/>
  <c r="S150" i="8"/>
  <c r="P150" i="8"/>
  <c r="J150" i="8"/>
  <c r="G150" i="8"/>
  <c r="F150" i="8"/>
  <c r="H150" i="8" s="1"/>
  <c r="E150" i="8"/>
  <c r="U150" i="8" s="1"/>
  <c r="D150" i="8"/>
  <c r="C150" i="8"/>
  <c r="B150" i="8"/>
  <c r="A150" i="8"/>
  <c r="V149" i="8"/>
  <c r="S149" i="8"/>
  <c r="J149" i="8"/>
  <c r="G149" i="8"/>
  <c r="E149" i="8"/>
  <c r="D149" i="8"/>
  <c r="C149" i="8"/>
  <c r="B149" i="8"/>
  <c r="A149" i="8"/>
  <c r="P148" i="8"/>
  <c r="L148" i="8"/>
  <c r="E148" i="8"/>
  <c r="D148" i="8"/>
  <c r="C148" i="8"/>
  <c r="B148" i="8"/>
  <c r="A148" i="8"/>
  <c r="P147" i="8"/>
  <c r="E147" i="8"/>
  <c r="D147" i="8"/>
  <c r="C147" i="8"/>
  <c r="B147" i="8"/>
  <c r="A147" i="8"/>
  <c r="T146" i="8"/>
  <c r="S146" i="8"/>
  <c r="P146" i="8"/>
  <c r="J146" i="8"/>
  <c r="G146" i="8"/>
  <c r="F146" i="8"/>
  <c r="E146" i="8"/>
  <c r="U146" i="8" s="1"/>
  <c r="D146" i="8"/>
  <c r="C146" i="8"/>
  <c r="B146" i="8"/>
  <c r="A146" i="8"/>
  <c r="E145" i="8"/>
  <c r="D145" i="8"/>
  <c r="C145" i="8"/>
  <c r="B145" i="8"/>
  <c r="A145" i="8"/>
  <c r="P144" i="8"/>
  <c r="L144" i="8"/>
  <c r="F144" i="8"/>
  <c r="E144" i="8"/>
  <c r="D144" i="8"/>
  <c r="B144" i="8"/>
  <c r="A144" i="8"/>
  <c r="V143" i="8"/>
  <c r="T143" i="8"/>
  <c r="L143" i="8"/>
  <c r="J143" i="8"/>
  <c r="F143" i="8"/>
  <c r="E143" i="8"/>
  <c r="D143" i="8"/>
  <c r="C143" i="8"/>
  <c r="B143" i="8"/>
  <c r="A143" i="8"/>
  <c r="V142" i="8"/>
  <c r="S142" i="8"/>
  <c r="P142" i="8"/>
  <c r="J142" i="8"/>
  <c r="G142" i="8"/>
  <c r="F142" i="8"/>
  <c r="H142" i="8" s="1"/>
  <c r="E142" i="8"/>
  <c r="D142" i="8"/>
  <c r="B142" i="8"/>
  <c r="A142" i="8"/>
  <c r="E141" i="8"/>
  <c r="D141" i="8"/>
  <c r="C141" i="8"/>
  <c r="B141" i="8"/>
  <c r="A141" i="8"/>
  <c r="E140" i="8"/>
  <c r="D140" i="8"/>
  <c r="C140" i="8"/>
  <c r="B140" i="8"/>
  <c r="A140" i="8"/>
  <c r="J139" i="8"/>
  <c r="E139" i="8"/>
  <c r="D139" i="8"/>
  <c r="C139" i="8"/>
  <c r="V139" i="8" s="1"/>
  <c r="B139" i="8"/>
  <c r="A139" i="8"/>
  <c r="E138" i="8"/>
  <c r="D138" i="8"/>
  <c r="C138" i="8"/>
  <c r="V138" i="8" s="1"/>
  <c r="B138" i="8"/>
  <c r="A138" i="8"/>
  <c r="AG137" i="8"/>
  <c r="AB137" i="8"/>
  <c r="Y137" i="8"/>
  <c r="Z137" i="8" s="1"/>
  <c r="E137" i="8"/>
  <c r="D137" i="8"/>
  <c r="C137" i="8"/>
  <c r="S137" i="8" s="1"/>
  <c r="B137" i="8"/>
  <c r="A137" i="8"/>
  <c r="E136" i="8"/>
  <c r="D136" i="8"/>
  <c r="C136" i="8"/>
  <c r="B136" i="8"/>
  <c r="A136" i="8"/>
  <c r="E135" i="8"/>
  <c r="D135" i="8"/>
  <c r="C135" i="8"/>
  <c r="B135" i="8"/>
  <c r="A135" i="8"/>
  <c r="E134" i="8"/>
  <c r="D134" i="8"/>
  <c r="C134" i="8"/>
  <c r="S134" i="8" s="1"/>
  <c r="B134" i="8"/>
  <c r="A134" i="8"/>
  <c r="Y133" i="8"/>
  <c r="Z133" i="8" s="1"/>
  <c r="V133" i="8"/>
  <c r="F133" i="8"/>
  <c r="E133" i="8"/>
  <c r="D133" i="8"/>
  <c r="C133" i="8"/>
  <c r="L133" i="8" s="1"/>
  <c r="B133" i="8"/>
  <c r="A133" i="8"/>
  <c r="S132" i="8"/>
  <c r="E132" i="8"/>
  <c r="D132" i="8"/>
  <c r="C132" i="8"/>
  <c r="B132" i="8"/>
  <c r="A132" i="8"/>
  <c r="T131" i="8"/>
  <c r="E131" i="8"/>
  <c r="D131" i="8"/>
  <c r="C131" i="8"/>
  <c r="B131" i="8"/>
  <c r="A131" i="8"/>
  <c r="V130" i="8"/>
  <c r="S130" i="8"/>
  <c r="P130" i="8"/>
  <c r="L130" i="8"/>
  <c r="G130" i="8"/>
  <c r="F130" i="8"/>
  <c r="H130" i="8" s="1"/>
  <c r="E130" i="8"/>
  <c r="U130" i="8" s="1"/>
  <c r="D130" i="8"/>
  <c r="C130" i="8"/>
  <c r="B130" i="8"/>
  <c r="A130" i="8"/>
  <c r="Y129" i="8"/>
  <c r="Z129" i="8" s="1"/>
  <c r="V129" i="8"/>
  <c r="S129" i="8"/>
  <c r="L129" i="8"/>
  <c r="G129" i="8"/>
  <c r="F129" i="8"/>
  <c r="H129" i="8" s="1"/>
  <c r="E129" i="8"/>
  <c r="D129" i="8"/>
  <c r="C129" i="8"/>
  <c r="B129" i="8"/>
  <c r="A129" i="8"/>
  <c r="T128" i="8"/>
  <c r="S128" i="8"/>
  <c r="P128" i="8"/>
  <c r="J128" i="8"/>
  <c r="G128" i="8"/>
  <c r="F128" i="8"/>
  <c r="H128" i="8" s="1"/>
  <c r="E128" i="8"/>
  <c r="U128" i="8" s="1"/>
  <c r="D128" i="8"/>
  <c r="C128" i="8"/>
  <c r="B128" i="8"/>
  <c r="A128" i="8"/>
  <c r="L127" i="8"/>
  <c r="E127" i="8"/>
  <c r="D127" i="8"/>
  <c r="C127" i="8"/>
  <c r="B127" i="8"/>
  <c r="A127" i="8"/>
  <c r="V126" i="8"/>
  <c r="L126" i="8"/>
  <c r="J126" i="8"/>
  <c r="E126" i="8"/>
  <c r="D126" i="8"/>
  <c r="B126" i="8"/>
  <c r="A126" i="8"/>
  <c r="P125" i="8"/>
  <c r="E125" i="8"/>
  <c r="D125" i="8"/>
  <c r="C125" i="8"/>
  <c r="B125" i="8"/>
  <c r="A125" i="8"/>
  <c r="L124" i="8"/>
  <c r="E124" i="8"/>
  <c r="D124" i="8"/>
  <c r="C124" i="8"/>
  <c r="B124" i="8"/>
  <c r="A124" i="8"/>
  <c r="T123" i="8"/>
  <c r="S123" i="8"/>
  <c r="P123" i="8"/>
  <c r="J123" i="8"/>
  <c r="G123" i="8"/>
  <c r="F123" i="8"/>
  <c r="E123" i="8"/>
  <c r="U123" i="8" s="1"/>
  <c r="D123" i="8"/>
  <c r="C123" i="8"/>
  <c r="B123" i="8"/>
  <c r="A123" i="8"/>
  <c r="V122" i="8"/>
  <c r="T122" i="8"/>
  <c r="L122" i="8"/>
  <c r="J122" i="8"/>
  <c r="G122" i="8"/>
  <c r="E122" i="8"/>
  <c r="D122" i="8"/>
  <c r="B122" i="8"/>
  <c r="A122" i="8"/>
  <c r="L121" i="8"/>
  <c r="E121" i="8"/>
  <c r="D121" i="8"/>
  <c r="C121" i="8"/>
  <c r="B121" i="8"/>
  <c r="A121" i="8"/>
  <c r="V120" i="8"/>
  <c r="L120" i="8"/>
  <c r="J120" i="8"/>
  <c r="E120" i="8"/>
  <c r="D120" i="8"/>
  <c r="C120" i="8"/>
  <c r="B120" i="8"/>
  <c r="A120" i="8"/>
  <c r="V119" i="8"/>
  <c r="S119" i="8"/>
  <c r="L119" i="8"/>
  <c r="G119" i="8"/>
  <c r="F119" i="8"/>
  <c r="H119" i="8" s="1"/>
  <c r="E119" i="8"/>
  <c r="D119" i="8"/>
  <c r="B119" i="8"/>
  <c r="A119" i="8"/>
  <c r="L118" i="8"/>
  <c r="E118" i="8"/>
  <c r="D118" i="8"/>
  <c r="C118" i="8"/>
  <c r="B118" i="8"/>
  <c r="A118" i="8"/>
  <c r="AG117" i="8"/>
  <c r="AB117" i="8"/>
  <c r="Y117" i="8"/>
  <c r="Z117" i="8" s="1"/>
  <c r="V117" i="8"/>
  <c r="L117" i="8"/>
  <c r="J117" i="8"/>
  <c r="E117" i="8"/>
  <c r="D117" i="8"/>
  <c r="C117" i="8"/>
  <c r="B117" i="8"/>
  <c r="A117" i="8"/>
  <c r="V116" i="8"/>
  <c r="L116" i="8"/>
  <c r="G116" i="8"/>
  <c r="E116" i="8"/>
  <c r="D116" i="8"/>
  <c r="C116" i="8"/>
  <c r="B116" i="8"/>
  <c r="A116" i="8"/>
  <c r="E115" i="8"/>
  <c r="D115" i="8"/>
  <c r="C115" i="8"/>
  <c r="B115" i="8"/>
  <c r="A115" i="8"/>
  <c r="T114" i="8"/>
  <c r="S114" i="8"/>
  <c r="J114" i="8"/>
  <c r="G114" i="8"/>
  <c r="E114" i="8"/>
  <c r="U114" i="8" s="1"/>
  <c r="D114" i="8"/>
  <c r="C114" i="8"/>
  <c r="B114" i="8"/>
  <c r="A114" i="8"/>
  <c r="AG113" i="8"/>
  <c r="AB113" i="8"/>
  <c r="Y113" i="8"/>
  <c r="Z113" i="8" s="1"/>
  <c r="T113" i="8"/>
  <c r="J113" i="8"/>
  <c r="E113" i="8"/>
  <c r="L113" i="8" s="1"/>
  <c r="D113" i="8"/>
  <c r="C113" i="8"/>
  <c r="B113" i="8"/>
  <c r="A113" i="8"/>
  <c r="L112" i="8"/>
  <c r="E112" i="8"/>
  <c r="P112" i="8" s="1"/>
  <c r="D112" i="8"/>
  <c r="C112" i="8"/>
  <c r="B112" i="8"/>
  <c r="A112" i="8"/>
  <c r="T111" i="8"/>
  <c r="S111" i="8"/>
  <c r="P111" i="8"/>
  <c r="J111" i="8"/>
  <c r="G111" i="8"/>
  <c r="F111" i="8"/>
  <c r="H111" i="8" s="1"/>
  <c r="E111" i="8"/>
  <c r="U111" i="8" s="1"/>
  <c r="D111" i="8"/>
  <c r="C111" i="8"/>
  <c r="B111" i="8"/>
  <c r="A111" i="8"/>
  <c r="T110" i="8"/>
  <c r="S110" i="8"/>
  <c r="J110" i="8"/>
  <c r="G110" i="8"/>
  <c r="E110" i="8"/>
  <c r="U110" i="8" s="1"/>
  <c r="D110" i="8"/>
  <c r="C110" i="8"/>
  <c r="B110" i="8"/>
  <c r="A110" i="8"/>
  <c r="AG109" i="8"/>
  <c r="AB109" i="8"/>
  <c r="Y109" i="8"/>
  <c r="Z109" i="8" s="1"/>
  <c r="P109" i="8"/>
  <c r="L109" i="8"/>
  <c r="F109" i="8"/>
  <c r="E109" i="8"/>
  <c r="D109" i="8"/>
  <c r="C109" i="8"/>
  <c r="B109" i="8"/>
  <c r="A109" i="8"/>
  <c r="T108" i="8"/>
  <c r="S108" i="8"/>
  <c r="J108" i="8"/>
  <c r="G108" i="8"/>
  <c r="E108" i="8"/>
  <c r="U108" i="8" s="1"/>
  <c r="D108" i="8"/>
  <c r="C108" i="8"/>
  <c r="B108" i="8"/>
  <c r="A108" i="8"/>
  <c r="L107" i="8"/>
  <c r="E107" i="8"/>
  <c r="P107" i="8" s="1"/>
  <c r="D107" i="8"/>
  <c r="C107" i="8"/>
  <c r="B107" i="8"/>
  <c r="A107" i="8"/>
  <c r="T106" i="8"/>
  <c r="S106" i="8"/>
  <c r="J106" i="8"/>
  <c r="G106" i="8"/>
  <c r="E106" i="8"/>
  <c r="U106" i="8" s="1"/>
  <c r="D106" i="8"/>
  <c r="B106" i="8"/>
  <c r="A106" i="8"/>
  <c r="AG105" i="8"/>
  <c r="AB105" i="8"/>
  <c r="Z105" i="8"/>
  <c r="Y105" i="8"/>
  <c r="T105" i="8"/>
  <c r="S105" i="8"/>
  <c r="J105" i="8"/>
  <c r="G105" i="8"/>
  <c r="E105" i="8"/>
  <c r="U105" i="8" s="1"/>
  <c r="D105" i="8"/>
  <c r="C105" i="8"/>
  <c r="B105" i="8"/>
  <c r="A105" i="8"/>
  <c r="E104" i="8"/>
  <c r="D104" i="8"/>
  <c r="C104" i="8"/>
  <c r="B104" i="8"/>
  <c r="A104" i="8"/>
  <c r="P103" i="8"/>
  <c r="F103" i="8"/>
  <c r="E103" i="8"/>
  <c r="L103" i="8" s="1"/>
  <c r="D103" i="8"/>
  <c r="C103" i="8"/>
  <c r="B103" i="8"/>
  <c r="A103" i="8"/>
  <c r="T102" i="8"/>
  <c r="S102" i="8"/>
  <c r="P102" i="8"/>
  <c r="J102" i="8"/>
  <c r="G102" i="8"/>
  <c r="F102" i="8"/>
  <c r="E102" i="8"/>
  <c r="U102" i="8" s="1"/>
  <c r="D102" i="8"/>
  <c r="B102" i="8"/>
  <c r="A102" i="8"/>
  <c r="AG101" i="8"/>
  <c r="AB101" i="8"/>
  <c r="Z101" i="8"/>
  <c r="Y101" i="8"/>
  <c r="T101" i="8"/>
  <c r="S101" i="8"/>
  <c r="J101" i="8"/>
  <c r="G101" i="8"/>
  <c r="E101" i="8"/>
  <c r="U101" i="8" s="1"/>
  <c r="D101" i="8"/>
  <c r="C101" i="8"/>
  <c r="B101" i="8"/>
  <c r="A101" i="8"/>
  <c r="L100" i="8"/>
  <c r="E100" i="8"/>
  <c r="P100" i="8" s="1"/>
  <c r="D100" i="8"/>
  <c r="B100" i="8"/>
  <c r="A100" i="8"/>
  <c r="AD99" i="8"/>
  <c r="T99" i="8"/>
  <c r="S99" i="8"/>
  <c r="J99" i="8"/>
  <c r="G99" i="8"/>
  <c r="E99" i="8"/>
  <c r="U99" i="8" s="1"/>
  <c r="D99" i="8"/>
  <c r="B99" i="8"/>
  <c r="A99" i="8"/>
  <c r="T98" i="8"/>
  <c r="J98" i="8"/>
  <c r="E98" i="8"/>
  <c r="D98" i="8"/>
  <c r="B98" i="8"/>
  <c r="A98" i="8"/>
  <c r="AB97" i="8"/>
  <c r="T97" i="8"/>
  <c r="S97" i="8"/>
  <c r="P97" i="8"/>
  <c r="J97" i="8"/>
  <c r="G97" i="8"/>
  <c r="F97" i="8"/>
  <c r="E97" i="8"/>
  <c r="U97" i="8" s="1"/>
  <c r="D97" i="8"/>
  <c r="B97" i="8"/>
  <c r="A97" i="8"/>
  <c r="V96" i="8"/>
  <c r="T96" i="8"/>
  <c r="L96" i="8"/>
  <c r="J96" i="8"/>
  <c r="G96" i="8"/>
  <c r="E96" i="8"/>
  <c r="D96" i="8"/>
  <c r="C96" i="8"/>
  <c r="B96" i="8"/>
  <c r="A96" i="8"/>
  <c r="AJ95" i="8"/>
  <c r="AD95" i="8"/>
  <c r="V95" i="8"/>
  <c r="J95" i="8"/>
  <c r="E95" i="8"/>
  <c r="L95" i="8" s="1"/>
  <c r="D95" i="8"/>
  <c r="C95" i="8"/>
  <c r="B95" i="8"/>
  <c r="A95" i="8"/>
  <c r="V94" i="8"/>
  <c r="G94" i="8"/>
  <c r="E94" i="8"/>
  <c r="L94" i="8" s="1"/>
  <c r="D94" i="8"/>
  <c r="B94" i="8"/>
  <c r="A94" i="8"/>
  <c r="AG93" i="8"/>
  <c r="AB93" i="8"/>
  <c r="Z93" i="8"/>
  <c r="Y93" i="8"/>
  <c r="P93" i="8"/>
  <c r="E93" i="8"/>
  <c r="D93" i="8"/>
  <c r="C93" i="8"/>
  <c r="B93" i="8"/>
  <c r="A93" i="8"/>
  <c r="T92" i="8"/>
  <c r="S92" i="8"/>
  <c r="P92" i="8"/>
  <c r="J92" i="8"/>
  <c r="G92" i="8"/>
  <c r="F92" i="8"/>
  <c r="H92" i="8" s="1"/>
  <c r="E92" i="8"/>
  <c r="U92" i="8" s="1"/>
  <c r="D92" i="8"/>
  <c r="C92" i="8"/>
  <c r="B92" i="8"/>
  <c r="A92" i="8"/>
  <c r="AJ91" i="8"/>
  <c r="AD91" i="8"/>
  <c r="E91" i="8"/>
  <c r="D91" i="8"/>
  <c r="C91" i="8"/>
  <c r="B91" i="8"/>
  <c r="A91" i="8"/>
  <c r="T90" i="8"/>
  <c r="S90" i="8"/>
  <c r="P90" i="8"/>
  <c r="J90" i="8"/>
  <c r="G90" i="8"/>
  <c r="F90" i="8"/>
  <c r="H90" i="8" s="1"/>
  <c r="E90" i="8"/>
  <c r="U90" i="8" s="1"/>
  <c r="D90" i="8"/>
  <c r="B90" i="8"/>
  <c r="A90" i="8"/>
  <c r="AG89" i="8"/>
  <c r="AB89" i="8"/>
  <c r="Y89" i="8"/>
  <c r="Z89" i="8" s="1"/>
  <c r="T89" i="8"/>
  <c r="L89" i="8"/>
  <c r="G89" i="8"/>
  <c r="E89" i="8"/>
  <c r="V89" i="8" s="1"/>
  <c r="D89" i="8"/>
  <c r="C89" i="8"/>
  <c r="B89" i="8"/>
  <c r="A89" i="8"/>
  <c r="S88" i="8"/>
  <c r="L88" i="8"/>
  <c r="F88" i="8"/>
  <c r="E88" i="8"/>
  <c r="V88" i="8" s="1"/>
  <c r="D88" i="8"/>
  <c r="C88" i="8"/>
  <c r="B88" i="8"/>
  <c r="A88" i="8"/>
  <c r="AJ87" i="8"/>
  <c r="AD87" i="8"/>
  <c r="V87" i="8"/>
  <c r="S87" i="8"/>
  <c r="L87" i="8"/>
  <c r="G87" i="8"/>
  <c r="F87" i="8"/>
  <c r="E87" i="8"/>
  <c r="D87" i="8"/>
  <c r="C87" i="8"/>
  <c r="B87" i="8"/>
  <c r="A87" i="8"/>
  <c r="V86" i="8"/>
  <c r="J86" i="8"/>
  <c r="E86" i="8"/>
  <c r="L86" i="8" s="1"/>
  <c r="D86" i="8"/>
  <c r="B86" i="8"/>
  <c r="A86" i="8"/>
  <c r="AG85" i="8"/>
  <c r="AB85" i="8"/>
  <c r="V85" i="8"/>
  <c r="S85" i="8"/>
  <c r="P85" i="8"/>
  <c r="L85" i="8"/>
  <c r="H85" i="8"/>
  <c r="G85" i="8"/>
  <c r="F85" i="8"/>
  <c r="E85" i="8"/>
  <c r="U85" i="8" s="1"/>
  <c r="D85" i="8"/>
  <c r="C85" i="8"/>
  <c r="B85" i="8"/>
  <c r="A85" i="8"/>
  <c r="AF84" i="8"/>
  <c r="L84" i="8"/>
  <c r="E84" i="8"/>
  <c r="D84" i="8"/>
  <c r="B84" i="8"/>
  <c r="A84" i="8"/>
  <c r="AG83" i="8"/>
  <c r="AB83" i="8"/>
  <c r="Z83" i="8"/>
  <c r="Y83" i="8"/>
  <c r="V83" i="8"/>
  <c r="G83" i="8"/>
  <c r="E83" i="8"/>
  <c r="L83" i="8" s="1"/>
  <c r="D83" i="8"/>
  <c r="C83" i="8"/>
  <c r="B83" i="8"/>
  <c r="A83" i="8"/>
  <c r="AF82" i="8"/>
  <c r="V82" i="8"/>
  <c r="J82" i="8"/>
  <c r="E82" i="8"/>
  <c r="L82" i="8" s="1"/>
  <c r="D82" i="8"/>
  <c r="B82" i="8"/>
  <c r="A82" i="8"/>
  <c r="AJ81" i="8"/>
  <c r="AB81" i="8"/>
  <c r="V81" i="8"/>
  <c r="G81" i="8"/>
  <c r="E81" i="8"/>
  <c r="L81" i="8" s="1"/>
  <c r="D81" i="8"/>
  <c r="C81" i="8"/>
  <c r="B81" i="8"/>
  <c r="A81" i="8"/>
  <c r="T80" i="8"/>
  <c r="S80" i="8"/>
  <c r="P80" i="8"/>
  <c r="J80" i="8"/>
  <c r="G80" i="8"/>
  <c r="F80" i="8"/>
  <c r="H80" i="8" s="1"/>
  <c r="E80" i="8"/>
  <c r="U80" i="8" s="1"/>
  <c r="D80" i="8"/>
  <c r="B80" i="8"/>
  <c r="A80" i="8"/>
  <c r="T79" i="8"/>
  <c r="S79" i="8"/>
  <c r="P79" i="8"/>
  <c r="J79" i="8"/>
  <c r="G79" i="8"/>
  <c r="F79" i="8"/>
  <c r="H79" i="8" s="1"/>
  <c r="E79" i="8"/>
  <c r="U79" i="8" s="1"/>
  <c r="D79" i="8"/>
  <c r="B79" i="8"/>
  <c r="A79" i="8"/>
  <c r="AK78" i="8"/>
  <c r="V78" i="8"/>
  <c r="T78" i="8"/>
  <c r="L78" i="8"/>
  <c r="J78" i="8"/>
  <c r="F78" i="8"/>
  <c r="E78" i="8"/>
  <c r="D78" i="8"/>
  <c r="B78" i="8"/>
  <c r="A78" i="8"/>
  <c r="E77" i="8"/>
  <c r="D77" i="8"/>
  <c r="C77" i="8"/>
  <c r="B77" i="8"/>
  <c r="A77" i="8"/>
  <c r="AG76" i="8"/>
  <c r="AB76" i="8"/>
  <c r="Y76" i="8"/>
  <c r="Z76" i="8" s="1"/>
  <c r="T76" i="8"/>
  <c r="S76" i="8"/>
  <c r="P76" i="8"/>
  <c r="J76" i="8"/>
  <c r="G76" i="8"/>
  <c r="F76" i="8"/>
  <c r="H76" i="8" s="1"/>
  <c r="E76" i="8"/>
  <c r="U76" i="8" s="1"/>
  <c r="D76" i="8"/>
  <c r="C76" i="8"/>
  <c r="B76" i="8"/>
  <c r="A76" i="8"/>
  <c r="V75" i="8"/>
  <c r="S75" i="8"/>
  <c r="E75" i="8"/>
  <c r="D75" i="8"/>
  <c r="C75" i="8"/>
  <c r="B75" i="8"/>
  <c r="A75" i="8"/>
  <c r="AJ74" i="8"/>
  <c r="AD74" i="8"/>
  <c r="T74" i="8"/>
  <c r="S74" i="8"/>
  <c r="P74" i="8"/>
  <c r="J74" i="8"/>
  <c r="G74" i="8"/>
  <c r="F74" i="8"/>
  <c r="H74" i="8" s="1"/>
  <c r="E74" i="8"/>
  <c r="U74" i="8" s="1"/>
  <c r="D74" i="8"/>
  <c r="C74" i="8"/>
  <c r="B74" i="8"/>
  <c r="A74" i="8"/>
  <c r="V73" i="8"/>
  <c r="E73" i="8"/>
  <c r="D73" i="8"/>
  <c r="B73" i="8"/>
  <c r="A73" i="8"/>
  <c r="AG72" i="8"/>
  <c r="AB72" i="8"/>
  <c r="Z72" i="8"/>
  <c r="Y72" i="8"/>
  <c r="V72" i="8"/>
  <c r="T72" i="8"/>
  <c r="L72" i="8"/>
  <c r="J72" i="8"/>
  <c r="F72" i="8"/>
  <c r="E72" i="8"/>
  <c r="D72" i="8"/>
  <c r="C72" i="8"/>
  <c r="B72" i="8"/>
  <c r="A72" i="8"/>
  <c r="T71" i="8"/>
  <c r="S71" i="8"/>
  <c r="P71" i="8"/>
  <c r="J71" i="8"/>
  <c r="G71" i="8"/>
  <c r="F71" i="8"/>
  <c r="E71" i="8"/>
  <c r="U71" i="8" s="1"/>
  <c r="D71" i="8"/>
  <c r="C71" i="8"/>
  <c r="B71" i="8"/>
  <c r="A71" i="8"/>
  <c r="AJ70" i="8"/>
  <c r="AD70" i="8"/>
  <c r="T70" i="8"/>
  <c r="S70" i="8"/>
  <c r="P70" i="8"/>
  <c r="J70" i="8"/>
  <c r="G70" i="8"/>
  <c r="F70" i="8"/>
  <c r="E70" i="8"/>
  <c r="U70" i="8" s="1"/>
  <c r="D70" i="8"/>
  <c r="C70" i="8"/>
  <c r="B70" i="8"/>
  <c r="A70" i="8"/>
  <c r="T69" i="8"/>
  <c r="L69" i="8"/>
  <c r="F69" i="8"/>
  <c r="E69" i="8"/>
  <c r="V69" i="8" s="1"/>
  <c r="D69" i="8"/>
  <c r="B69" i="8"/>
  <c r="A69" i="8"/>
  <c r="AG68" i="8"/>
  <c r="AB68" i="8"/>
  <c r="Y68" i="8"/>
  <c r="Z68" i="8" s="1"/>
  <c r="V68" i="8"/>
  <c r="P68" i="8"/>
  <c r="E68" i="8"/>
  <c r="D68" i="8"/>
  <c r="C68" i="8"/>
  <c r="B68" i="8"/>
  <c r="A68" i="8"/>
  <c r="S67" i="8"/>
  <c r="L67" i="8"/>
  <c r="E67" i="8"/>
  <c r="D67" i="8"/>
  <c r="C67" i="8"/>
  <c r="B67" i="8"/>
  <c r="A67" i="8"/>
  <c r="AJ66" i="8"/>
  <c r="AD66" i="8"/>
  <c r="T66" i="8"/>
  <c r="P66" i="8"/>
  <c r="J66" i="8"/>
  <c r="F66" i="8"/>
  <c r="E66" i="8"/>
  <c r="U66" i="8" s="1"/>
  <c r="D66" i="8"/>
  <c r="C66" i="8"/>
  <c r="B66" i="8"/>
  <c r="A66" i="8"/>
  <c r="S65" i="8"/>
  <c r="L65" i="8"/>
  <c r="E65" i="8"/>
  <c r="D65" i="8"/>
  <c r="B65" i="8"/>
  <c r="A65" i="8"/>
  <c r="AG64" i="8"/>
  <c r="AB64" i="8"/>
  <c r="Z64" i="8"/>
  <c r="Y64" i="8"/>
  <c r="T64" i="8"/>
  <c r="S64" i="8"/>
  <c r="P64" i="8"/>
  <c r="J64" i="8"/>
  <c r="G64" i="8"/>
  <c r="F64" i="8"/>
  <c r="E64" i="8"/>
  <c r="U64" i="8" s="1"/>
  <c r="D64" i="8"/>
  <c r="C64" i="8"/>
  <c r="B64" i="8"/>
  <c r="A64" i="8"/>
  <c r="T63" i="8"/>
  <c r="P63" i="8"/>
  <c r="J63" i="8"/>
  <c r="F63" i="8"/>
  <c r="E63" i="8"/>
  <c r="U63" i="8" s="1"/>
  <c r="D63" i="8"/>
  <c r="C63" i="8"/>
  <c r="B63" i="8"/>
  <c r="A63" i="8"/>
  <c r="AJ62" i="8"/>
  <c r="AD62" i="8"/>
  <c r="T62" i="8"/>
  <c r="P62" i="8"/>
  <c r="J62" i="8"/>
  <c r="F62" i="8"/>
  <c r="E62" i="8"/>
  <c r="U62" i="8" s="1"/>
  <c r="D62" i="8"/>
  <c r="C62" i="8"/>
  <c r="B62" i="8"/>
  <c r="A62" i="8"/>
  <c r="T61" i="8"/>
  <c r="S61" i="8"/>
  <c r="P61" i="8"/>
  <c r="J61" i="8"/>
  <c r="G61" i="8"/>
  <c r="F61" i="8"/>
  <c r="E61" i="8"/>
  <c r="U61" i="8" s="1"/>
  <c r="D61" i="8"/>
  <c r="B61" i="8"/>
  <c r="A61" i="8"/>
  <c r="AG60" i="8"/>
  <c r="AB60" i="8"/>
  <c r="Y60" i="8"/>
  <c r="Z60" i="8" s="1"/>
  <c r="T60" i="8"/>
  <c r="S60" i="8"/>
  <c r="P60" i="8"/>
  <c r="J60" i="8"/>
  <c r="G60" i="8"/>
  <c r="F60" i="8"/>
  <c r="H60" i="8" s="1"/>
  <c r="E60" i="8"/>
  <c r="U60" i="8" s="1"/>
  <c r="D60" i="8"/>
  <c r="C60" i="8"/>
  <c r="B60" i="8"/>
  <c r="A60" i="8"/>
  <c r="S59" i="8"/>
  <c r="L59" i="8"/>
  <c r="G59" i="8"/>
  <c r="E59" i="8"/>
  <c r="D59" i="8"/>
  <c r="B59" i="8"/>
  <c r="A59" i="8"/>
  <c r="Z58" i="8"/>
  <c r="Y58" i="8"/>
  <c r="S58" i="8"/>
  <c r="E58" i="8"/>
  <c r="D58" i="8"/>
  <c r="C58" i="8"/>
  <c r="B58" i="8"/>
  <c r="A58" i="8"/>
  <c r="T57" i="8"/>
  <c r="S57" i="8"/>
  <c r="P57" i="8"/>
  <c r="J57" i="8"/>
  <c r="G57" i="8"/>
  <c r="F57" i="8"/>
  <c r="H57" i="8" s="1"/>
  <c r="E57" i="8"/>
  <c r="U57" i="8" s="1"/>
  <c r="D57" i="8"/>
  <c r="B57" i="8"/>
  <c r="A57" i="8"/>
  <c r="AD56" i="8"/>
  <c r="S56" i="8"/>
  <c r="E56" i="8"/>
  <c r="D56" i="8"/>
  <c r="C56" i="8"/>
  <c r="B56" i="8"/>
  <c r="A56" i="8"/>
  <c r="T55" i="8"/>
  <c r="P55" i="8"/>
  <c r="J55" i="8"/>
  <c r="F55" i="8"/>
  <c r="E55" i="8"/>
  <c r="U55" i="8" s="1"/>
  <c r="D55" i="8"/>
  <c r="B55" i="8"/>
  <c r="A55" i="8"/>
  <c r="Y54" i="8"/>
  <c r="Z54" i="8" s="1"/>
  <c r="S54" i="8"/>
  <c r="L54" i="8"/>
  <c r="G54" i="8"/>
  <c r="E54" i="8"/>
  <c r="D54" i="8"/>
  <c r="C54" i="8"/>
  <c r="B54" i="8"/>
  <c r="A54" i="8"/>
  <c r="S53" i="8"/>
  <c r="L53" i="8"/>
  <c r="E53" i="8"/>
  <c r="D53" i="8"/>
  <c r="B53" i="8"/>
  <c r="A53" i="8"/>
  <c r="AD52" i="8"/>
  <c r="S52" i="8"/>
  <c r="E52" i="8"/>
  <c r="D52" i="8"/>
  <c r="B52" i="8"/>
  <c r="A52" i="8"/>
  <c r="T51" i="8"/>
  <c r="P51" i="8"/>
  <c r="J51" i="8"/>
  <c r="F51" i="8"/>
  <c r="E51" i="8"/>
  <c r="U51" i="8" s="1"/>
  <c r="D51" i="8"/>
  <c r="B51" i="8"/>
  <c r="A51" i="8"/>
  <c r="E50" i="8"/>
  <c r="D50" i="8"/>
  <c r="C50" i="8"/>
  <c r="B50" i="8"/>
  <c r="A50" i="8"/>
  <c r="S49" i="8"/>
  <c r="L49" i="8"/>
  <c r="G49" i="8"/>
  <c r="E49" i="8"/>
  <c r="D49" i="8"/>
  <c r="C49" i="8"/>
  <c r="B49" i="8"/>
  <c r="A49" i="8"/>
  <c r="V48" i="8"/>
  <c r="S48" i="8"/>
  <c r="L48" i="8"/>
  <c r="G48" i="8"/>
  <c r="F48" i="8"/>
  <c r="E48" i="8"/>
  <c r="D48" i="8"/>
  <c r="C48" i="8"/>
  <c r="B48" i="8"/>
  <c r="A48" i="8"/>
  <c r="AJ47" i="8"/>
  <c r="AD47" i="8"/>
  <c r="L47" i="8"/>
  <c r="E47" i="8"/>
  <c r="D47" i="8"/>
  <c r="C47" i="8"/>
  <c r="B47" i="8"/>
  <c r="A47" i="8"/>
  <c r="V46" i="8"/>
  <c r="L46" i="8"/>
  <c r="J46" i="8"/>
  <c r="E46" i="8"/>
  <c r="D46" i="8"/>
  <c r="C46" i="8"/>
  <c r="B46" i="8"/>
  <c r="A46" i="8"/>
  <c r="V45" i="8"/>
  <c r="L45" i="8"/>
  <c r="G45" i="8"/>
  <c r="E45" i="8"/>
  <c r="D45" i="8"/>
  <c r="C45" i="8"/>
  <c r="B45" i="8"/>
  <c r="A45" i="8"/>
  <c r="V44" i="8"/>
  <c r="T44" i="8"/>
  <c r="L44" i="8"/>
  <c r="J44" i="8"/>
  <c r="G44" i="8"/>
  <c r="E44" i="8"/>
  <c r="D44" i="8"/>
  <c r="C44" i="8"/>
  <c r="B44" i="8"/>
  <c r="A44" i="8"/>
  <c r="AJ43" i="8"/>
  <c r="AD43" i="8"/>
  <c r="V43" i="8"/>
  <c r="L43" i="8"/>
  <c r="J43" i="8"/>
  <c r="E43" i="8"/>
  <c r="D43" i="8"/>
  <c r="C43" i="8"/>
  <c r="B43" i="8"/>
  <c r="A43" i="8"/>
  <c r="V42" i="8"/>
  <c r="L42" i="8"/>
  <c r="G42" i="8"/>
  <c r="E42" i="8"/>
  <c r="D42" i="8"/>
  <c r="C42" i="8"/>
  <c r="B42" i="8"/>
  <c r="A42" i="8"/>
  <c r="V41" i="8"/>
  <c r="T41" i="8"/>
  <c r="L41" i="8"/>
  <c r="J41" i="8"/>
  <c r="G41" i="8"/>
  <c r="E41" i="8"/>
  <c r="D41" i="8"/>
  <c r="C41" i="8"/>
  <c r="B41" i="8"/>
  <c r="A41" i="8"/>
  <c r="V40" i="8"/>
  <c r="S40" i="8"/>
  <c r="L40" i="8"/>
  <c r="G40" i="8"/>
  <c r="F40" i="8"/>
  <c r="E40" i="8"/>
  <c r="D40" i="8"/>
  <c r="C40" i="8"/>
  <c r="B40" i="8"/>
  <c r="A40" i="8"/>
  <c r="AJ39" i="8"/>
  <c r="AD39" i="8"/>
  <c r="L39" i="8"/>
  <c r="E39" i="8"/>
  <c r="D39" i="8"/>
  <c r="C39" i="8"/>
  <c r="B39" i="8"/>
  <c r="A39" i="8"/>
  <c r="V38" i="8"/>
  <c r="L38" i="8"/>
  <c r="J38" i="8"/>
  <c r="E38" i="8"/>
  <c r="D38" i="8"/>
  <c r="B38" i="8"/>
  <c r="A38" i="8"/>
  <c r="V37" i="8"/>
  <c r="T37" i="8"/>
  <c r="L37" i="8"/>
  <c r="J37" i="8"/>
  <c r="F37" i="8"/>
  <c r="E37" i="8"/>
  <c r="D37" i="8"/>
  <c r="C37" i="8"/>
  <c r="B37" i="8"/>
  <c r="A37" i="8"/>
  <c r="T36" i="8"/>
  <c r="S36" i="8"/>
  <c r="P36" i="8"/>
  <c r="J36" i="8"/>
  <c r="G36" i="8"/>
  <c r="F36" i="8"/>
  <c r="E36" i="8"/>
  <c r="U36" i="8" s="1"/>
  <c r="D36" i="8"/>
  <c r="C36" i="8"/>
  <c r="B36" i="8"/>
  <c r="A36" i="8"/>
  <c r="AJ35" i="8"/>
  <c r="AD35" i="8"/>
  <c r="T35" i="8"/>
  <c r="S35" i="8"/>
  <c r="P35" i="8"/>
  <c r="J35" i="8"/>
  <c r="G35" i="8"/>
  <c r="F35" i="8"/>
  <c r="E35" i="8"/>
  <c r="U35" i="8" s="1"/>
  <c r="D35" i="8"/>
  <c r="C35" i="8"/>
  <c r="B35" i="8"/>
  <c r="A35" i="8"/>
  <c r="L34" i="8"/>
  <c r="E34" i="8"/>
  <c r="D34" i="8"/>
  <c r="B34" i="8"/>
  <c r="A34" i="8"/>
  <c r="V33" i="8"/>
  <c r="L33" i="8"/>
  <c r="G33" i="8"/>
  <c r="E33" i="8"/>
  <c r="D33" i="8"/>
  <c r="C33" i="8"/>
  <c r="B33" i="8"/>
  <c r="A33" i="8"/>
  <c r="V32" i="8"/>
  <c r="T32" i="8"/>
  <c r="L32" i="8"/>
  <c r="J32" i="8"/>
  <c r="G32" i="8"/>
  <c r="E32" i="8"/>
  <c r="D32" i="8"/>
  <c r="C32" i="8"/>
  <c r="B32" i="8"/>
  <c r="A32" i="8"/>
  <c r="AJ31" i="8"/>
  <c r="AD31" i="8"/>
  <c r="V31" i="8"/>
  <c r="L31" i="8"/>
  <c r="J31" i="8"/>
  <c r="E31" i="8"/>
  <c r="D31" i="8"/>
  <c r="C31" i="8"/>
  <c r="B31" i="8"/>
  <c r="A31" i="8"/>
  <c r="V30" i="8"/>
  <c r="L30" i="8"/>
  <c r="G30" i="8"/>
  <c r="E30" i="8"/>
  <c r="D30" i="8"/>
  <c r="B30" i="8"/>
  <c r="A30" i="8"/>
  <c r="T29" i="8"/>
  <c r="S29" i="8"/>
  <c r="P29" i="8"/>
  <c r="J29" i="8"/>
  <c r="G29" i="8"/>
  <c r="F29" i="8"/>
  <c r="E29" i="8"/>
  <c r="U29" i="8" s="1"/>
  <c r="D29" i="8"/>
  <c r="C29" i="8"/>
  <c r="B29" i="8"/>
  <c r="A29" i="8"/>
  <c r="V28" i="8"/>
  <c r="T28" i="8"/>
  <c r="L28" i="8"/>
  <c r="J28" i="8"/>
  <c r="F28" i="8"/>
  <c r="E28" i="8"/>
  <c r="D28" i="8"/>
  <c r="C28" i="8"/>
  <c r="B28" i="8"/>
  <c r="A28" i="8"/>
  <c r="AJ27" i="8"/>
  <c r="AD27" i="8"/>
  <c r="L27" i="8"/>
  <c r="E27" i="8"/>
  <c r="D27" i="8"/>
  <c r="C27" i="8"/>
  <c r="B27" i="8"/>
  <c r="A27" i="8"/>
  <c r="T26" i="8"/>
  <c r="S26" i="8"/>
  <c r="P26" i="8"/>
  <c r="J26" i="8"/>
  <c r="G26" i="8"/>
  <c r="F26" i="8"/>
  <c r="E26" i="8"/>
  <c r="U26" i="8" s="1"/>
  <c r="D26" i="8"/>
  <c r="B26" i="8"/>
  <c r="A26" i="8"/>
  <c r="V25" i="8"/>
  <c r="T25" i="8"/>
  <c r="L25" i="8"/>
  <c r="J25" i="8"/>
  <c r="G25" i="8"/>
  <c r="E25" i="8"/>
  <c r="D25" i="8"/>
  <c r="C25" i="8"/>
  <c r="B25" i="8"/>
  <c r="A25" i="8"/>
  <c r="V24" i="8"/>
  <c r="S24" i="8"/>
  <c r="L24" i="8"/>
  <c r="G24" i="8"/>
  <c r="F24" i="8"/>
  <c r="E24" i="8"/>
  <c r="D24" i="8"/>
  <c r="C24" i="8"/>
  <c r="B24" i="8"/>
  <c r="A24" i="8"/>
  <c r="AJ23" i="8"/>
  <c r="AD23" i="8"/>
  <c r="L23" i="8"/>
  <c r="E23" i="8"/>
  <c r="D23" i="8"/>
  <c r="C23" i="8"/>
  <c r="B23" i="8"/>
  <c r="A23" i="8"/>
  <c r="V22" i="8"/>
  <c r="L22" i="8"/>
  <c r="J22" i="8"/>
  <c r="E22" i="8"/>
  <c r="D22" i="8"/>
  <c r="B22" i="8"/>
  <c r="A22" i="8"/>
  <c r="V21" i="8"/>
  <c r="T21" i="8"/>
  <c r="L21" i="8"/>
  <c r="J21" i="8"/>
  <c r="F21" i="8"/>
  <c r="E21" i="8"/>
  <c r="D21" i="8"/>
  <c r="B21" i="8"/>
  <c r="A21" i="8"/>
  <c r="E20" i="8"/>
  <c r="D20" i="8"/>
  <c r="C20" i="8"/>
  <c r="B20" i="8"/>
  <c r="A20" i="8"/>
  <c r="AJ19" i="8"/>
  <c r="AD19" i="8"/>
  <c r="V19" i="8"/>
  <c r="L19" i="8"/>
  <c r="G19" i="8"/>
  <c r="E19" i="8"/>
  <c r="D19" i="8"/>
  <c r="C19" i="8"/>
  <c r="B19" i="8"/>
  <c r="A19" i="8"/>
  <c r="V18" i="8"/>
  <c r="T18" i="8"/>
  <c r="L18" i="8"/>
  <c r="J18" i="8"/>
  <c r="G18" i="8"/>
  <c r="E18" i="8"/>
  <c r="D18" i="8"/>
  <c r="B18" i="8"/>
  <c r="A18" i="8"/>
  <c r="E17" i="8"/>
  <c r="D17" i="8"/>
  <c r="B17" i="8"/>
  <c r="A17" i="8"/>
  <c r="L16" i="8"/>
  <c r="E16" i="8"/>
  <c r="D16" i="8"/>
  <c r="C16" i="8"/>
  <c r="B16" i="8"/>
  <c r="A16" i="8"/>
  <c r="AJ15" i="8"/>
  <c r="AD15" i="8"/>
  <c r="V15" i="8"/>
  <c r="S15" i="8"/>
  <c r="L15" i="8"/>
  <c r="G15" i="8"/>
  <c r="F15" i="8"/>
  <c r="E15" i="8"/>
  <c r="D15" i="8"/>
  <c r="C15" i="8"/>
  <c r="B15" i="8"/>
  <c r="A15" i="8"/>
  <c r="T14" i="8"/>
  <c r="S14" i="8"/>
  <c r="J14" i="8"/>
  <c r="G14" i="8"/>
  <c r="E14" i="8"/>
  <c r="U14" i="8" s="1"/>
  <c r="D14" i="8"/>
  <c r="B14" i="8"/>
  <c r="A14" i="8"/>
  <c r="AB13" i="8"/>
  <c r="E13" i="8"/>
  <c r="U13" i="8" s="1"/>
  <c r="D13" i="8"/>
  <c r="B13" i="8"/>
  <c r="A13" i="8"/>
  <c r="AI12" i="8"/>
  <c r="AA12" i="8"/>
  <c r="V12" i="8"/>
  <c r="T12" i="8"/>
  <c r="S12" i="8"/>
  <c r="P12" i="8"/>
  <c r="L12" i="8"/>
  <c r="J12" i="8"/>
  <c r="G12" i="8"/>
  <c r="H12" i="8" s="1"/>
  <c r="F12" i="8"/>
  <c r="D12" i="8"/>
  <c r="B12" i="8"/>
  <c r="E11" i="8"/>
  <c r="U11" i="8" s="1"/>
  <c r="D11" i="8"/>
  <c r="B11" i="8"/>
  <c r="A11" i="8"/>
  <c r="E10" i="8"/>
  <c r="U10" i="8" s="1"/>
  <c r="D10" i="8"/>
  <c r="B10" i="8"/>
  <c r="A10" i="8"/>
  <c r="AB9" i="8"/>
  <c r="D9" i="8"/>
  <c r="C9" i="8"/>
  <c r="B9" i="8"/>
  <c r="V8" i="8"/>
  <c r="T8" i="8"/>
  <c r="S8" i="8"/>
  <c r="P8" i="8"/>
  <c r="L8" i="8"/>
  <c r="J8" i="8"/>
  <c r="G8" i="8"/>
  <c r="F8" i="8"/>
  <c r="D8" i="8"/>
  <c r="C8" i="8"/>
  <c r="B8" i="8"/>
  <c r="T7" i="8"/>
  <c r="J7" i="8"/>
  <c r="E7" i="8"/>
  <c r="U7" i="8" s="1"/>
  <c r="D7" i="8"/>
  <c r="B7" i="8"/>
  <c r="A7" i="8"/>
  <c r="D6" i="8"/>
  <c r="E180" i="7"/>
  <c r="D180" i="7"/>
  <c r="C180" i="7"/>
  <c r="B180" i="7"/>
  <c r="A180" i="7"/>
  <c r="E179" i="7"/>
  <c r="D179" i="7"/>
  <c r="C179" i="7"/>
  <c r="B179" i="7"/>
  <c r="A179" i="7"/>
  <c r="E178" i="7"/>
  <c r="D178" i="7"/>
  <c r="C178" i="7"/>
  <c r="B178" i="7"/>
  <c r="A178" i="7"/>
  <c r="E177" i="7"/>
  <c r="D177" i="7"/>
  <c r="C177" i="7"/>
  <c r="B177" i="7"/>
  <c r="A177" i="7"/>
  <c r="E176" i="7"/>
  <c r="D176" i="7"/>
  <c r="B176" i="7"/>
  <c r="A176" i="7"/>
  <c r="E175" i="7"/>
  <c r="D175" i="7"/>
  <c r="C175" i="7"/>
  <c r="B175" i="7"/>
  <c r="A175" i="7"/>
  <c r="E174" i="7"/>
  <c r="D174" i="7"/>
  <c r="C174" i="7"/>
  <c r="B174" i="7"/>
  <c r="A174" i="7"/>
  <c r="E173" i="7"/>
  <c r="D173" i="7"/>
  <c r="C173" i="7"/>
  <c r="B173" i="7"/>
  <c r="A173" i="7"/>
  <c r="E172" i="7"/>
  <c r="D172" i="7"/>
  <c r="C172" i="7"/>
  <c r="B172" i="7"/>
  <c r="A172" i="7"/>
  <c r="E171" i="7"/>
  <c r="D171" i="7"/>
  <c r="C171" i="7"/>
  <c r="B171" i="7"/>
  <c r="A171" i="7"/>
  <c r="E170" i="7"/>
  <c r="D170" i="7"/>
  <c r="C170" i="7"/>
  <c r="B170" i="7"/>
  <c r="A170" i="7"/>
  <c r="E169" i="7"/>
  <c r="D169" i="7"/>
  <c r="C169" i="7"/>
  <c r="B169" i="7"/>
  <c r="A169" i="7"/>
  <c r="E168" i="7"/>
  <c r="D168" i="7"/>
  <c r="C168" i="7"/>
  <c r="B168" i="7"/>
  <c r="A168" i="7"/>
  <c r="E167" i="7"/>
  <c r="D167" i="7"/>
  <c r="C167" i="7"/>
  <c r="B167" i="7"/>
  <c r="A167" i="7"/>
  <c r="E166" i="7"/>
  <c r="D166" i="7"/>
  <c r="C166" i="7"/>
  <c r="B166" i="7"/>
  <c r="A166" i="7"/>
  <c r="E165" i="7"/>
  <c r="D165" i="7"/>
  <c r="C165" i="7"/>
  <c r="B165" i="7"/>
  <c r="A165" i="7"/>
  <c r="E164" i="7"/>
  <c r="D164" i="7"/>
  <c r="B164" i="7"/>
  <c r="A164" i="7"/>
  <c r="E163" i="7"/>
  <c r="D163" i="7"/>
  <c r="C163" i="7"/>
  <c r="B163" i="7"/>
  <c r="A163" i="7"/>
  <c r="E162" i="7"/>
  <c r="D162" i="7"/>
  <c r="C162" i="7"/>
  <c r="B162" i="7"/>
  <c r="A162" i="7"/>
  <c r="E161" i="7"/>
  <c r="D161" i="7"/>
  <c r="C161" i="7"/>
  <c r="B161" i="7"/>
  <c r="A161" i="7"/>
  <c r="E160" i="7"/>
  <c r="D160" i="7"/>
  <c r="C160" i="7"/>
  <c r="B160" i="7"/>
  <c r="A160" i="7"/>
  <c r="E159" i="7"/>
  <c r="D159" i="7"/>
  <c r="C159" i="7"/>
  <c r="B159" i="7"/>
  <c r="A159" i="7"/>
  <c r="E158" i="7"/>
  <c r="D158" i="7"/>
  <c r="C158" i="7"/>
  <c r="B158" i="7"/>
  <c r="A158" i="7"/>
  <c r="E157" i="7"/>
  <c r="D157" i="7"/>
  <c r="C157" i="7"/>
  <c r="B157" i="7"/>
  <c r="A157" i="7"/>
  <c r="E156" i="7"/>
  <c r="D156" i="7"/>
  <c r="C156" i="7"/>
  <c r="B156" i="7"/>
  <c r="A156" i="7"/>
  <c r="E155" i="7"/>
  <c r="D155" i="7"/>
  <c r="C155" i="7"/>
  <c r="B155" i="7"/>
  <c r="A155" i="7"/>
  <c r="E154" i="7"/>
  <c r="D154" i="7"/>
  <c r="C154" i="7"/>
  <c r="B154" i="7"/>
  <c r="A154" i="7"/>
  <c r="E153" i="7"/>
  <c r="D153" i="7"/>
  <c r="B153" i="7"/>
  <c r="A153" i="7"/>
  <c r="E152" i="7"/>
  <c r="D152" i="7"/>
  <c r="C152" i="7"/>
  <c r="B152" i="7"/>
  <c r="A152" i="7"/>
  <c r="E151" i="7"/>
  <c r="D151" i="7"/>
  <c r="C151" i="7"/>
  <c r="B151" i="7"/>
  <c r="A151" i="7"/>
  <c r="E150" i="7"/>
  <c r="D150" i="7"/>
  <c r="C150" i="7"/>
  <c r="B150" i="7"/>
  <c r="A150" i="7"/>
  <c r="E149" i="7"/>
  <c r="D149" i="7"/>
  <c r="C149" i="7"/>
  <c r="B149" i="7"/>
  <c r="A149" i="7"/>
  <c r="E148" i="7"/>
  <c r="D148" i="7"/>
  <c r="C148" i="7"/>
  <c r="B148" i="7"/>
  <c r="A148" i="7"/>
  <c r="E147" i="7"/>
  <c r="D147" i="7"/>
  <c r="C147" i="7"/>
  <c r="B147" i="7"/>
  <c r="A147" i="7"/>
  <c r="E146" i="7"/>
  <c r="D146" i="7"/>
  <c r="C146" i="7"/>
  <c r="B146" i="7"/>
  <c r="A146" i="7"/>
  <c r="E145" i="7"/>
  <c r="D145" i="7"/>
  <c r="C145" i="7"/>
  <c r="B145" i="7"/>
  <c r="A145" i="7"/>
  <c r="E144" i="7"/>
  <c r="D144" i="7"/>
  <c r="B144" i="7"/>
  <c r="A144" i="7"/>
  <c r="E143" i="7"/>
  <c r="D143" i="7"/>
  <c r="C143" i="7"/>
  <c r="B143" i="7"/>
  <c r="A143" i="7"/>
  <c r="E142" i="7"/>
  <c r="D142" i="7"/>
  <c r="B142" i="7"/>
  <c r="A142" i="7"/>
  <c r="H141" i="7"/>
  <c r="E141" i="7"/>
  <c r="D141" i="7"/>
  <c r="C141" i="7"/>
  <c r="B141" i="7"/>
  <c r="A141" i="7"/>
  <c r="E140" i="7"/>
  <c r="D140" i="7"/>
  <c r="C140" i="7"/>
  <c r="B140" i="7"/>
  <c r="A140" i="7"/>
  <c r="E139" i="7"/>
  <c r="D139" i="7"/>
  <c r="C139" i="7"/>
  <c r="B139" i="7"/>
  <c r="A139" i="7"/>
  <c r="E138" i="7"/>
  <c r="D138" i="7"/>
  <c r="C138" i="7"/>
  <c r="B138" i="7"/>
  <c r="A138" i="7"/>
  <c r="E137" i="7"/>
  <c r="D137" i="7"/>
  <c r="C137" i="7"/>
  <c r="B137" i="7"/>
  <c r="A137" i="7"/>
  <c r="E136" i="7"/>
  <c r="D136" i="7"/>
  <c r="C136" i="7"/>
  <c r="B136" i="7"/>
  <c r="A136" i="7"/>
  <c r="E135" i="7"/>
  <c r="D135" i="7"/>
  <c r="C135" i="7"/>
  <c r="B135" i="7"/>
  <c r="A135" i="7"/>
  <c r="E134" i="7"/>
  <c r="D134" i="7"/>
  <c r="C134" i="7"/>
  <c r="B134" i="7"/>
  <c r="A134" i="7"/>
  <c r="E133" i="7"/>
  <c r="D133" i="7"/>
  <c r="C133" i="7"/>
  <c r="B133" i="7"/>
  <c r="A133" i="7"/>
  <c r="E132" i="7"/>
  <c r="D132" i="7"/>
  <c r="C132" i="7"/>
  <c r="B132" i="7"/>
  <c r="A132" i="7"/>
  <c r="E131" i="7"/>
  <c r="D131" i="7"/>
  <c r="C131" i="7"/>
  <c r="B131" i="7"/>
  <c r="A131" i="7"/>
  <c r="E130" i="7"/>
  <c r="D130" i="7"/>
  <c r="C130" i="7"/>
  <c r="B130" i="7"/>
  <c r="A130" i="7"/>
  <c r="E129" i="7"/>
  <c r="D129" i="7"/>
  <c r="C129" i="7"/>
  <c r="B129" i="7"/>
  <c r="A129" i="7"/>
  <c r="E128" i="7"/>
  <c r="D128" i="7"/>
  <c r="C128" i="7"/>
  <c r="B128" i="7"/>
  <c r="A128" i="7"/>
  <c r="E127" i="7"/>
  <c r="D127" i="7"/>
  <c r="C127" i="7"/>
  <c r="B127" i="7"/>
  <c r="A127" i="7"/>
  <c r="E126" i="7"/>
  <c r="D126" i="7"/>
  <c r="B126" i="7"/>
  <c r="A126" i="7"/>
  <c r="E125" i="7"/>
  <c r="D125" i="7"/>
  <c r="C125" i="7"/>
  <c r="B125" i="7"/>
  <c r="A125" i="7"/>
  <c r="E124" i="7"/>
  <c r="D124" i="7"/>
  <c r="C124" i="7"/>
  <c r="B124" i="7"/>
  <c r="A124" i="7"/>
  <c r="E123" i="7"/>
  <c r="D123" i="7"/>
  <c r="C123" i="7"/>
  <c r="B123" i="7"/>
  <c r="A123" i="7"/>
  <c r="E122" i="7"/>
  <c r="D122" i="7"/>
  <c r="B122" i="7"/>
  <c r="A122" i="7"/>
  <c r="E121" i="7"/>
  <c r="D121" i="7"/>
  <c r="C121" i="7"/>
  <c r="B121" i="7"/>
  <c r="A121" i="7"/>
  <c r="E120" i="7"/>
  <c r="D120" i="7"/>
  <c r="C120" i="7"/>
  <c r="B120" i="7"/>
  <c r="A120" i="7"/>
  <c r="E119" i="7"/>
  <c r="D119" i="7"/>
  <c r="B119" i="7"/>
  <c r="A119" i="7"/>
  <c r="E118" i="7"/>
  <c r="D118" i="7"/>
  <c r="C118" i="7"/>
  <c r="B118" i="7"/>
  <c r="A118" i="7"/>
  <c r="E117" i="7"/>
  <c r="D117" i="7"/>
  <c r="C117" i="7"/>
  <c r="B117" i="7"/>
  <c r="A117" i="7"/>
  <c r="E116" i="7"/>
  <c r="D116" i="7"/>
  <c r="C116" i="7"/>
  <c r="B116" i="7"/>
  <c r="A116" i="7"/>
  <c r="E115" i="7"/>
  <c r="D115" i="7"/>
  <c r="C115" i="7"/>
  <c r="B115" i="7"/>
  <c r="A115" i="7"/>
  <c r="E114" i="7"/>
  <c r="D114" i="7"/>
  <c r="C114" i="7"/>
  <c r="B114" i="7"/>
  <c r="A114" i="7"/>
  <c r="E113" i="7"/>
  <c r="D113" i="7"/>
  <c r="C113" i="7"/>
  <c r="B113" i="7"/>
  <c r="A113" i="7"/>
  <c r="E112" i="7"/>
  <c r="D112" i="7"/>
  <c r="C112" i="7"/>
  <c r="B112" i="7"/>
  <c r="A112" i="7"/>
  <c r="E111" i="7"/>
  <c r="D111" i="7"/>
  <c r="C111" i="7"/>
  <c r="B111" i="7"/>
  <c r="A111" i="7"/>
  <c r="E110" i="7"/>
  <c r="D110" i="7"/>
  <c r="C110" i="7"/>
  <c r="B110" i="7"/>
  <c r="A110" i="7"/>
  <c r="E109" i="7"/>
  <c r="D109" i="7"/>
  <c r="C109" i="7"/>
  <c r="B109" i="7"/>
  <c r="A109" i="7"/>
  <c r="E108" i="7"/>
  <c r="D108" i="7"/>
  <c r="C108" i="7"/>
  <c r="B108" i="7"/>
  <c r="A108" i="7"/>
  <c r="E107" i="7"/>
  <c r="D107" i="7"/>
  <c r="C107" i="7"/>
  <c r="B107" i="7"/>
  <c r="A107" i="7"/>
  <c r="E106" i="7"/>
  <c r="D106" i="7"/>
  <c r="B106" i="7"/>
  <c r="A106" i="7"/>
  <c r="E105" i="7"/>
  <c r="D105" i="7"/>
  <c r="C105" i="7"/>
  <c r="B105" i="7"/>
  <c r="A105" i="7"/>
  <c r="E104" i="7"/>
  <c r="D104" i="7"/>
  <c r="C104" i="7"/>
  <c r="B104" i="7"/>
  <c r="A104" i="7"/>
  <c r="E103" i="7"/>
  <c r="D103" i="7"/>
  <c r="C103" i="7"/>
  <c r="B103" i="7"/>
  <c r="A103" i="7"/>
  <c r="E102" i="7"/>
  <c r="D102" i="7"/>
  <c r="B102" i="7"/>
  <c r="A102" i="7"/>
  <c r="E101" i="7"/>
  <c r="D101" i="7"/>
  <c r="C101" i="7"/>
  <c r="B101" i="7"/>
  <c r="A101" i="7"/>
  <c r="E100" i="7"/>
  <c r="D100" i="7"/>
  <c r="B100" i="7"/>
  <c r="A100" i="7"/>
  <c r="E99" i="7"/>
  <c r="D99" i="7"/>
  <c r="B99" i="7"/>
  <c r="A99" i="7"/>
  <c r="E98" i="7"/>
  <c r="D98" i="7"/>
  <c r="B98" i="7"/>
  <c r="A98" i="7"/>
  <c r="E97" i="7"/>
  <c r="D97" i="7"/>
  <c r="B97" i="7"/>
  <c r="A97" i="7"/>
  <c r="E96" i="7"/>
  <c r="D96" i="7"/>
  <c r="C96" i="7"/>
  <c r="B96" i="7"/>
  <c r="A96" i="7"/>
  <c r="J95" i="7"/>
  <c r="P95" i="7" s="1"/>
  <c r="F95" i="7"/>
  <c r="E95" i="7"/>
  <c r="D95" i="7"/>
  <c r="C95" i="7"/>
  <c r="B95" i="7"/>
  <c r="A95" i="7"/>
  <c r="E94" i="7"/>
  <c r="D94" i="7"/>
  <c r="B94" i="7"/>
  <c r="A94" i="7"/>
  <c r="E93" i="7"/>
  <c r="D93" i="7"/>
  <c r="C93" i="7"/>
  <c r="B93" i="7"/>
  <c r="A93" i="7"/>
  <c r="E92" i="7"/>
  <c r="D92" i="7"/>
  <c r="C92" i="7"/>
  <c r="B92" i="7"/>
  <c r="A92" i="7"/>
  <c r="J91" i="7"/>
  <c r="P91" i="7" s="1"/>
  <c r="F91" i="7"/>
  <c r="E91" i="7"/>
  <c r="D91" i="7"/>
  <c r="C91" i="7"/>
  <c r="B91" i="7"/>
  <c r="A91" i="7"/>
  <c r="E90" i="7"/>
  <c r="D90" i="7"/>
  <c r="B90" i="7"/>
  <c r="A90" i="7"/>
  <c r="E89" i="7"/>
  <c r="D89" i="7"/>
  <c r="C89" i="7"/>
  <c r="B89" i="7"/>
  <c r="A89" i="7"/>
  <c r="E88" i="7"/>
  <c r="D88" i="7"/>
  <c r="C88" i="7"/>
  <c r="B88" i="7"/>
  <c r="A88" i="7"/>
  <c r="J87" i="7"/>
  <c r="P87" i="7" s="1"/>
  <c r="F87" i="7"/>
  <c r="E87" i="7"/>
  <c r="D87" i="7"/>
  <c r="C87" i="7"/>
  <c r="B87" i="7"/>
  <c r="A87" i="7"/>
  <c r="E86" i="7"/>
  <c r="D86" i="7"/>
  <c r="B86" i="7"/>
  <c r="A86" i="7"/>
  <c r="F85" i="7"/>
  <c r="E85" i="7"/>
  <c r="D85" i="7"/>
  <c r="C85" i="7"/>
  <c r="B85" i="7"/>
  <c r="A85" i="7"/>
  <c r="E84" i="7"/>
  <c r="D84" i="7"/>
  <c r="B84" i="7"/>
  <c r="A84" i="7"/>
  <c r="E83" i="7"/>
  <c r="D83" i="7"/>
  <c r="C83" i="7"/>
  <c r="B83" i="7"/>
  <c r="A83" i="7"/>
  <c r="E82" i="7"/>
  <c r="D82" i="7"/>
  <c r="B82" i="7"/>
  <c r="A82" i="7"/>
  <c r="F81" i="7"/>
  <c r="E81" i="7"/>
  <c r="D81" i="7"/>
  <c r="C81" i="7"/>
  <c r="B81" i="7"/>
  <c r="A81" i="7"/>
  <c r="I80" i="7"/>
  <c r="O80" i="7" s="1"/>
  <c r="E80" i="7"/>
  <c r="D80" i="7"/>
  <c r="B80" i="7"/>
  <c r="A80" i="7"/>
  <c r="E79" i="7"/>
  <c r="D79" i="7"/>
  <c r="B79" i="7"/>
  <c r="A79" i="7"/>
  <c r="I78" i="7"/>
  <c r="G78" i="7"/>
  <c r="E78" i="7"/>
  <c r="D78" i="7"/>
  <c r="B78" i="7"/>
  <c r="A78" i="7"/>
  <c r="E77" i="7"/>
  <c r="D77" i="7"/>
  <c r="C77" i="7"/>
  <c r="B77" i="7"/>
  <c r="A77" i="7"/>
  <c r="E76" i="7"/>
  <c r="D76" i="7"/>
  <c r="C76" i="7"/>
  <c r="B76" i="7"/>
  <c r="A76" i="7"/>
  <c r="E75" i="7"/>
  <c r="D75" i="7"/>
  <c r="C75" i="7"/>
  <c r="B75" i="7"/>
  <c r="A75" i="7"/>
  <c r="J74" i="7"/>
  <c r="F74" i="7"/>
  <c r="E74" i="7"/>
  <c r="D74" i="7"/>
  <c r="C74" i="7"/>
  <c r="B74" i="7"/>
  <c r="A74" i="7"/>
  <c r="E73" i="7"/>
  <c r="D73" i="7"/>
  <c r="B73" i="7"/>
  <c r="A73" i="7"/>
  <c r="E72" i="7"/>
  <c r="D72" i="7"/>
  <c r="C72" i="7"/>
  <c r="B72" i="7"/>
  <c r="A72" i="7"/>
  <c r="E71" i="7"/>
  <c r="D71" i="7"/>
  <c r="C71" i="7"/>
  <c r="B71" i="7"/>
  <c r="A71" i="7"/>
  <c r="J70" i="7"/>
  <c r="F70" i="7"/>
  <c r="E70" i="7"/>
  <c r="D70" i="7"/>
  <c r="C70" i="7"/>
  <c r="B70" i="7"/>
  <c r="A70" i="7"/>
  <c r="E69" i="7"/>
  <c r="D69" i="7"/>
  <c r="B69" i="7"/>
  <c r="A69" i="7"/>
  <c r="E68" i="7"/>
  <c r="D68" i="7"/>
  <c r="C68" i="7"/>
  <c r="B68" i="7"/>
  <c r="A68" i="7"/>
  <c r="E67" i="7"/>
  <c r="D67" i="7"/>
  <c r="C67" i="7"/>
  <c r="B67" i="7"/>
  <c r="A67" i="7"/>
  <c r="J66" i="7"/>
  <c r="F66" i="7"/>
  <c r="E66" i="7"/>
  <c r="D66" i="7"/>
  <c r="C66" i="7"/>
  <c r="B66" i="7"/>
  <c r="A66" i="7"/>
  <c r="E65" i="7"/>
  <c r="D65" i="7"/>
  <c r="B65" i="7"/>
  <c r="A65" i="7"/>
  <c r="E64" i="7"/>
  <c r="D64" i="7"/>
  <c r="C64" i="7"/>
  <c r="B64" i="7"/>
  <c r="A64" i="7"/>
  <c r="E63" i="7"/>
  <c r="D63" i="7"/>
  <c r="C63" i="7"/>
  <c r="B63" i="7"/>
  <c r="A63" i="7"/>
  <c r="J62" i="7"/>
  <c r="F62" i="7"/>
  <c r="E62" i="7"/>
  <c r="D62" i="7"/>
  <c r="C62" i="7"/>
  <c r="B62" i="7"/>
  <c r="A62" i="7"/>
  <c r="E61" i="7"/>
  <c r="D61" i="7"/>
  <c r="B61" i="7"/>
  <c r="A61" i="7"/>
  <c r="E60" i="7"/>
  <c r="D60" i="7"/>
  <c r="C60" i="7"/>
  <c r="B60" i="7"/>
  <c r="A60" i="7"/>
  <c r="E59" i="7"/>
  <c r="D59" i="7"/>
  <c r="B59" i="7"/>
  <c r="A59" i="7"/>
  <c r="J58" i="7"/>
  <c r="P58" i="7" s="1"/>
  <c r="E58" i="7"/>
  <c r="D58" i="7"/>
  <c r="C58" i="7"/>
  <c r="B58" i="7"/>
  <c r="A58" i="7"/>
  <c r="E57" i="7"/>
  <c r="D57" i="7"/>
  <c r="B57" i="7"/>
  <c r="A57" i="7"/>
  <c r="J56" i="7"/>
  <c r="E56" i="7"/>
  <c r="D56" i="7"/>
  <c r="C56" i="7"/>
  <c r="B56" i="7"/>
  <c r="A56" i="7"/>
  <c r="E55" i="7"/>
  <c r="D55" i="7"/>
  <c r="B55" i="7"/>
  <c r="A55" i="7"/>
  <c r="J54" i="7"/>
  <c r="E54" i="7"/>
  <c r="D54" i="7"/>
  <c r="C54" i="7"/>
  <c r="B54" i="7"/>
  <c r="A54" i="7"/>
  <c r="E53" i="7"/>
  <c r="D53" i="7"/>
  <c r="B53" i="7"/>
  <c r="A53" i="7"/>
  <c r="E52" i="7"/>
  <c r="D52" i="7"/>
  <c r="B52" i="7"/>
  <c r="A52" i="7"/>
  <c r="J51" i="7"/>
  <c r="P51" i="7" s="1"/>
  <c r="F51" i="7"/>
  <c r="E51" i="7"/>
  <c r="D51" i="7"/>
  <c r="B51" i="7"/>
  <c r="A51" i="7"/>
  <c r="E50" i="7"/>
  <c r="D50" i="7"/>
  <c r="C50" i="7"/>
  <c r="B50" i="7"/>
  <c r="A50" i="7"/>
  <c r="E49" i="7"/>
  <c r="D49" i="7"/>
  <c r="C49" i="7"/>
  <c r="B49" i="7"/>
  <c r="A49" i="7"/>
  <c r="E48" i="7"/>
  <c r="D48" i="7"/>
  <c r="C48" i="7"/>
  <c r="B48" i="7"/>
  <c r="A48" i="7"/>
  <c r="P47" i="7"/>
  <c r="J47" i="7"/>
  <c r="F47" i="7"/>
  <c r="E47" i="7"/>
  <c r="D47" i="7"/>
  <c r="C47" i="7"/>
  <c r="B47" i="7"/>
  <c r="A47" i="7"/>
  <c r="E46" i="7"/>
  <c r="D46" i="7"/>
  <c r="C46" i="7"/>
  <c r="B46" i="7"/>
  <c r="A46" i="7"/>
  <c r="E45" i="7"/>
  <c r="D45" i="7"/>
  <c r="C45" i="7"/>
  <c r="B45" i="7"/>
  <c r="A45" i="7"/>
  <c r="E44" i="7"/>
  <c r="D44" i="7"/>
  <c r="C44" i="7"/>
  <c r="B44" i="7"/>
  <c r="A44" i="7"/>
  <c r="J43" i="7"/>
  <c r="P43" i="7" s="1"/>
  <c r="F43" i="7"/>
  <c r="E43" i="7"/>
  <c r="D43" i="7"/>
  <c r="C43" i="7"/>
  <c r="B43" i="7"/>
  <c r="A43" i="7"/>
  <c r="E42" i="7"/>
  <c r="D42" i="7"/>
  <c r="C42" i="7"/>
  <c r="B42" i="7"/>
  <c r="A42" i="7"/>
  <c r="E41" i="7"/>
  <c r="D41" i="7"/>
  <c r="C41" i="7"/>
  <c r="B41" i="7"/>
  <c r="A41" i="7"/>
  <c r="E40" i="7"/>
  <c r="D40" i="7"/>
  <c r="C40" i="7"/>
  <c r="B40" i="7"/>
  <c r="A40" i="7"/>
  <c r="J39" i="7"/>
  <c r="F39" i="7"/>
  <c r="E39" i="7"/>
  <c r="D39" i="7"/>
  <c r="C39" i="7"/>
  <c r="B39" i="7"/>
  <c r="A39" i="7"/>
  <c r="E38" i="7"/>
  <c r="D38" i="7"/>
  <c r="B38" i="7"/>
  <c r="A38" i="7"/>
  <c r="E37" i="7"/>
  <c r="D37" i="7"/>
  <c r="C37" i="7"/>
  <c r="B37" i="7"/>
  <c r="A37" i="7"/>
  <c r="E36" i="7"/>
  <c r="D36" i="7"/>
  <c r="C36" i="7"/>
  <c r="B36" i="7"/>
  <c r="A36" i="7"/>
  <c r="J35" i="7"/>
  <c r="F35" i="7"/>
  <c r="E35" i="7"/>
  <c r="D35" i="7"/>
  <c r="C35" i="7"/>
  <c r="B35" i="7"/>
  <c r="A35" i="7"/>
  <c r="E34" i="7"/>
  <c r="D34" i="7"/>
  <c r="B34" i="7"/>
  <c r="A34" i="7"/>
  <c r="E33" i="7"/>
  <c r="D33" i="7"/>
  <c r="C33" i="7"/>
  <c r="B33" i="7"/>
  <c r="A33" i="7"/>
  <c r="E32" i="7"/>
  <c r="D32" i="7"/>
  <c r="C32" i="7"/>
  <c r="B32" i="7"/>
  <c r="A32" i="7"/>
  <c r="J31" i="7"/>
  <c r="F31" i="7"/>
  <c r="E31" i="7"/>
  <c r="D31" i="7"/>
  <c r="C31" i="7"/>
  <c r="B31" i="7"/>
  <c r="A31" i="7"/>
  <c r="E30" i="7"/>
  <c r="D30" i="7"/>
  <c r="B30" i="7"/>
  <c r="A30" i="7"/>
  <c r="E29" i="7"/>
  <c r="D29" i="7"/>
  <c r="C29" i="7"/>
  <c r="B29" i="7"/>
  <c r="A29" i="7"/>
  <c r="E28" i="7"/>
  <c r="D28" i="7"/>
  <c r="C28" i="7"/>
  <c r="B28" i="7"/>
  <c r="A28" i="7"/>
  <c r="J27" i="7"/>
  <c r="F27" i="7"/>
  <c r="E27" i="7"/>
  <c r="D27" i="7"/>
  <c r="C27" i="7"/>
  <c r="B27" i="7"/>
  <c r="A27" i="7"/>
  <c r="E26" i="7"/>
  <c r="D26" i="7"/>
  <c r="B26" i="7"/>
  <c r="A26" i="7"/>
  <c r="E25" i="7"/>
  <c r="D25" i="7"/>
  <c r="C25" i="7"/>
  <c r="B25" i="7"/>
  <c r="A25" i="7"/>
  <c r="E24" i="7"/>
  <c r="D24" i="7"/>
  <c r="C24" i="7"/>
  <c r="B24" i="7"/>
  <c r="A24" i="7"/>
  <c r="J23" i="7"/>
  <c r="P23" i="7" s="1"/>
  <c r="F23" i="7"/>
  <c r="E23" i="7"/>
  <c r="D23" i="7"/>
  <c r="C23" i="7"/>
  <c r="B23" i="7"/>
  <c r="A23" i="7"/>
  <c r="E22" i="7"/>
  <c r="D22" i="7"/>
  <c r="B22" i="7"/>
  <c r="A22" i="7"/>
  <c r="E21" i="7"/>
  <c r="D21" i="7"/>
  <c r="B21" i="7"/>
  <c r="A21" i="7"/>
  <c r="E20" i="7"/>
  <c r="D20" i="7"/>
  <c r="C20" i="7"/>
  <c r="B20" i="7"/>
  <c r="A20" i="7"/>
  <c r="J19" i="7"/>
  <c r="F19" i="7"/>
  <c r="E19" i="7"/>
  <c r="D19" i="7"/>
  <c r="C19" i="7"/>
  <c r="B19" i="7"/>
  <c r="A19" i="7"/>
  <c r="E18" i="7"/>
  <c r="D18" i="7"/>
  <c r="B18" i="7"/>
  <c r="A18" i="7"/>
  <c r="E17" i="7"/>
  <c r="D17" i="7"/>
  <c r="B17" i="7"/>
  <c r="A17" i="7"/>
  <c r="E16" i="7"/>
  <c r="D16" i="7"/>
  <c r="C16" i="7"/>
  <c r="B16" i="7"/>
  <c r="A16" i="7"/>
  <c r="J15" i="7"/>
  <c r="P15" i="7" s="1"/>
  <c r="F15" i="7"/>
  <c r="E15" i="7"/>
  <c r="D15" i="7"/>
  <c r="C15" i="7"/>
  <c r="B15" i="7"/>
  <c r="A15" i="7"/>
  <c r="E14" i="7"/>
  <c r="D14" i="7"/>
  <c r="B14" i="7"/>
  <c r="A14" i="7"/>
  <c r="E13" i="7"/>
  <c r="D13" i="7"/>
  <c r="B13" i="7"/>
  <c r="A13" i="7"/>
  <c r="I12" i="7"/>
  <c r="E12" i="7"/>
  <c r="D12" i="7"/>
  <c r="B12" i="7"/>
  <c r="A12" i="7"/>
  <c r="E11" i="7"/>
  <c r="D11" i="7"/>
  <c r="B11" i="7"/>
  <c r="A11" i="7"/>
  <c r="E10" i="7"/>
  <c r="D10" i="7"/>
  <c r="B10" i="7"/>
  <c r="A10" i="7"/>
  <c r="D9" i="7"/>
  <c r="C9" i="7"/>
  <c r="B9" i="7"/>
  <c r="E8" i="7"/>
  <c r="D8" i="7"/>
  <c r="C8" i="7"/>
  <c r="B8" i="7"/>
  <c r="A8" i="7"/>
  <c r="E7" i="7"/>
  <c r="D7" i="7"/>
  <c r="B7" i="7"/>
  <c r="A7" i="7"/>
  <c r="D6" i="7"/>
  <c r="A6" i="7"/>
  <c r="E180" i="6"/>
  <c r="D180" i="6"/>
  <c r="C180" i="6"/>
  <c r="B180" i="6"/>
  <c r="A180" i="6"/>
  <c r="E179" i="6"/>
  <c r="D179" i="6"/>
  <c r="C179" i="6"/>
  <c r="B179" i="6"/>
  <c r="A179" i="6"/>
  <c r="E178" i="6"/>
  <c r="D178" i="6"/>
  <c r="C178" i="6"/>
  <c r="B178" i="6"/>
  <c r="A178" i="6"/>
  <c r="E177" i="6"/>
  <c r="D177" i="6"/>
  <c r="C177" i="6"/>
  <c r="B177" i="6"/>
  <c r="A177" i="6"/>
  <c r="E176" i="6"/>
  <c r="D176" i="6"/>
  <c r="B176" i="6"/>
  <c r="A176" i="6"/>
  <c r="S175" i="6"/>
  <c r="E175" i="6"/>
  <c r="D175" i="6"/>
  <c r="C175" i="6"/>
  <c r="B175" i="6"/>
  <c r="A175" i="6"/>
  <c r="E174" i="6"/>
  <c r="D174" i="6"/>
  <c r="C174" i="6"/>
  <c r="B174" i="6"/>
  <c r="A174" i="6"/>
  <c r="E173" i="6"/>
  <c r="D173" i="6"/>
  <c r="C173" i="6"/>
  <c r="B173" i="6"/>
  <c r="A173" i="6"/>
  <c r="S172" i="6"/>
  <c r="E172" i="6"/>
  <c r="D172" i="6"/>
  <c r="C172" i="6"/>
  <c r="B172" i="6"/>
  <c r="A172" i="6"/>
  <c r="E171" i="6"/>
  <c r="D171" i="6"/>
  <c r="C171" i="6"/>
  <c r="B171" i="6"/>
  <c r="A171" i="6"/>
  <c r="E170" i="6"/>
  <c r="D170" i="6"/>
  <c r="C170" i="6"/>
  <c r="B170" i="6"/>
  <c r="A170" i="6"/>
  <c r="E169" i="6"/>
  <c r="D169" i="6"/>
  <c r="C169" i="6"/>
  <c r="B169" i="6"/>
  <c r="A169" i="6"/>
  <c r="E168" i="6"/>
  <c r="D168" i="6"/>
  <c r="C168" i="6"/>
  <c r="B168" i="6"/>
  <c r="A168" i="6"/>
  <c r="E167" i="6"/>
  <c r="D167" i="6"/>
  <c r="C167" i="6"/>
  <c r="B167" i="6"/>
  <c r="A167" i="6"/>
  <c r="E166" i="6"/>
  <c r="D166" i="6"/>
  <c r="C166" i="6"/>
  <c r="B166" i="6"/>
  <c r="A166" i="6"/>
  <c r="J165" i="6"/>
  <c r="E165" i="6"/>
  <c r="D165" i="6"/>
  <c r="C165" i="6"/>
  <c r="B165" i="6"/>
  <c r="A165" i="6"/>
  <c r="E164" i="6"/>
  <c r="D164" i="6"/>
  <c r="B164" i="6"/>
  <c r="A164" i="6"/>
  <c r="E163" i="6"/>
  <c r="D163" i="6"/>
  <c r="C163" i="6"/>
  <c r="B163" i="6"/>
  <c r="A163" i="6"/>
  <c r="E162" i="6"/>
  <c r="D162" i="6"/>
  <c r="C162" i="6"/>
  <c r="B162" i="6"/>
  <c r="A162" i="6"/>
  <c r="E161" i="6"/>
  <c r="D161" i="6"/>
  <c r="C161" i="6"/>
  <c r="B161" i="6"/>
  <c r="A161" i="6"/>
  <c r="E160" i="6"/>
  <c r="D160" i="6"/>
  <c r="C160" i="6"/>
  <c r="B160" i="6"/>
  <c r="A160" i="6"/>
  <c r="J159" i="6"/>
  <c r="E159" i="6"/>
  <c r="D159" i="6"/>
  <c r="C159" i="6"/>
  <c r="B159" i="6"/>
  <c r="A159" i="6"/>
  <c r="E158" i="6"/>
  <c r="D158" i="6"/>
  <c r="C158" i="6"/>
  <c r="B158" i="6"/>
  <c r="A158" i="6"/>
  <c r="E157" i="6"/>
  <c r="D157" i="6"/>
  <c r="C157" i="6"/>
  <c r="B157" i="6"/>
  <c r="A157" i="6"/>
  <c r="E156" i="6"/>
  <c r="D156" i="6"/>
  <c r="C156" i="6"/>
  <c r="B156" i="6"/>
  <c r="A156" i="6"/>
  <c r="J155" i="6"/>
  <c r="E155" i="6"/>
  <c r="D155" i="6"/>
  <c r="C155" i="6"/>
  <c r="B155" i="6"/>
  <c r="A155" i="6"/>
  <c r="E154" i="6"/>
  <c r="D154" i="6"/>
  <c r="C154" i="6"/>
  <c r="B154" i="6"/>
  <c r="A154" i="6"/>
  <c r="E153" i="6"/>
  <c r="D153" i="6"/>
  <c r="B153" i="6"/>
  <c r="A153" i="6"/>
  <c r="E152" i="6"/>
  <c r="D152" i="6"/>
  <c r="C152" i="6"/>
  <c r="B152" i="6"/>
  <c r="A152" i="6"/>
  <c r="J151" i="6"/>
  <c r="E151" i="6"/>
  <c r="D151" i="6"/>
  <c r="C151" i="6"/>
  <c r="B151" i="6"/>
  <c r="A151" i="6"/>
  <c r="E150" i="6"/>
  <c r="D150" i="6"/>
  <c r="C150" i="6"/>
  <c r="B150" i="6"/>
  <c r="A150" i="6"/>
  <c r="E149" i="6"/>
  <c r="D149" i="6"/>
  <c r="C149" i="6"/>
  <c r="B149" i="6"/>
  <c r="A149" i="6"/>
  <c r="E148" i="6"/>
  <c r="D148" i="6"/>
  <c r="C148" i="6"/>
  <c r="B148" i="6"/>
  <c r="A148" i="6"/>
  <c r="E147" i="6"/>
  <c r="D147" i="6"/>
  <c r="C147" i="6"/>
  <c r="B147" i="6"/>
  <c r="A147" i="6"/>
  <c r="E146" i="6"/>
  <c r="D146" i="6"/>
  <c r="C146" i="6"/>
  <c r="B146" i="6"/>
  <c r="A146" i="6"/>
  <c r="E145" i="6"/>
  <c r="D145" i="6"/>
  <c r="C145" i="6"/>
  <c r="B145" i="6"/>
  <c r="A145" i="6"/>
  <c r="E144" i="6"/>
  <c r="D144" i="6"/>
  <c r="B144" i="6"/>
  <c r="A144" i="6"/>
  <c r="J143" i="6"/>
  <c r="E143" i="6"/>
  <c r="D143" i="6"/>
  <c r="C143" i="6"/>
  <c r="B143" i="6"/>
  <c r="A143" i="6"/>
  <c r="E142" i="6"/>
  <c r="D142" i="6"/>
  <c r="B142" i="6"/>
  <c r="A142" i="6"/>
  <c r="J141" i="6"/>
  <c r="E141" i="6"/>
  <c r="D141" i="6"/>
  <c r="C141" i="6"/>
  <c r="B141" i="6"/>
  <c r="A141" i="6"/>
  <c r="E140" i="6"/>
  <c r="D140" i="6"/>
  <c r="C140" i="6"/>
  <c r="B140" i="6"/>
  <c r="A140" i="6"/>
  <c r="E139" i="6"/>
  <c r="D139" i="6"/>
  <c r="C139" i="6"/>
  <c r="B139" i="6"/>
  <c r="A139" i="6"/>
  <c r="E138" i="6"/>
  <c r="D138" i="6"/>
  <c r="C138" i="6"/>
  <c r="B138" i="6"/>
  <c r="A138" i="6"/>
  <c r="J137" i="6"/>
  <c r="E137" i="6"/>
  <c r="D137" i="6"/>
  <c r="C137" i="6"/>
  <c r="B137" i="6"/>
  <c r="A137" i="6"/>
  <c r="E136" i="6"/>
  <c r="D136" i="6"/>
  <c r="C136" i="6"/>
  <c r="B136" i="6"/>
  <c r="A136" i="6"/>
  <c r="E135" i="6"/>
  <c r="D135" i="6"/>
  <c r="C135" i="6"/>
  <c r="B135" i="6"/>
  <c r="A135" i="6"/>
  <c r="E134" i="6"/>
  <c r="D134" i="6"/>
  <c r="C134" i="6"/>
  <c r="B134" i="6"/>
  <c r="A134" i="6"/>
  <c r="J133" i="6"/>
  <c r="E133" i="6"/>
  <c r="D133" i="6"/>
  <c r="C133" i="6"/>
  <c r="B133" i="6"/>
  <c r="A133" i="6"/>
  <c r="E132" i="6"/>
  <c r="D132" i="6"/>
  <c r="C132" i="6"/>
  <c r="B132" i="6"/>
  <c r="A132" i="6"/>
  <c r="E131" i="6"/>
  <c r="D131" i="6"/>
  <c r="C131" i="6"/>
  <c r="B131" i="6"/>
  <c r="A131" i="6"/>
  <c r="E130" i="6"/>
  <c r="D130" i="6"/>
  <c r="C130" i="6"/>
  <c r="B130" i="6"/>
  <c r="A130" i="6"/>
  <c r="J129" i="6"/>
  <c r="E129" i="6"/>
  <c r="D129" i="6"/>
  <c r="C129" i="6"/>
  <c r="B129" i="6"/>
  <c r="A129" i="6"/>
  <c r="E128" i="6"/>
  <c r="D128" i="6"/>
  <c r="C128" i="6"/>
  <c r="B128" i="6"/>
  <c r="A128" i="6"/>
  <c r="E127" i="6"/>
  <c r="D127" i="6"/>
  <c r="C127" i="6"/>
  <c r="B127" i="6"/>
  <c r="A127" i="6"/>
  <c r="E126" i="6"/>
  <c r="D126" i="6"/>
  <c r="B126" i="6"/>
  <c r="A126" i="6"/>
  <c r="J125" i="6"/>
  <c r="E125" i="6"/>
  <c r="D125" i="6"/>
  <c r="C125" i="6"/>
  <c r="B125" i="6"/>
  <c r="A125" i="6"/>
  <c r="E124" i="6"/>
  <c r="D124" i="6"/>
  <c r="C124" i="6"/>
  <c r="B124" i="6"/>
  <c r="A124" i="6"/>
  <c r="E123" i="6"/>
  <c r="D123" i="6"/>
  <c r="C123" i="6"/>
  <c r="B123" i="6"/>
  <c r="A123" i="6"/>
  <c r="E122" i="6"/>
  <c r="D122" i="6"/>
  <c r="B122" i="6"/>
  <c r="A122" i="6"/>
  <c r="J121" i="6"/>
  <c r="E121" i="6"/>
  <c r="D121" i="6"/>
  <c r="C121" i="6"/>
  <c r="B121" i="6"/>
  <c r="A121" i="6"/>
  <c r="E120" i="6"/>
  <c r="D120" i="6"/>
  <c r="C120" i="6"/>
  <c r="B120" i="6"/>
  <c r="A120" i="6"/>
  <c r="E119" i="6"/>
  <c r="D119" i="6"/>
  <c r="B119" i="6"/>
  <c r="A119" i="6"/>
  <c r="E118" i="6"/>
  <c r="D118" i="6"/>
  <c r="C118" i="6"/>
  <c r="B118" i="6"/>
  <c r="A118" i="6"/>
  <c r="J117" i="6"/>
  <c r="E117" i="6"/>
  <c r="D117" i="6"/>
  <c r="C117" i="6"/>
  <c r="B117" i="6"/>
  <c r="A117" i="6"/>
  <c r="E116" i="6"/>
  <c r="D116" i="6"/>
  <c r="C116" i="6"/>
  <c r="B116" i="6"/>
  <c r="A116" i="6"/>
  <c r="S115" i="6"/>
  <c r="E115" i="6"/>
  <c r="D115" i="6"/>
  <c r="C115" i="6"/>
  <c r="B115" i="6"/>
  <c r="A115" i="6"/>
  <c r="E114" i="6"/>
  <c r="D114" i="6"/>
  <c r="C114" i="6"/>
  <c r="B114" i="6"/>
  <c r="A114" i="6"/>
  <c r="J113" i="6"/>
  <c r="E113" i="6"/>
  <c r="D113" i="6"/>
  <c r="C113" i="6"/>
  <c r="B113" i="6"/>
  <c r="A113" i="6"/>
  <c r="E112" i="6"/>
  <c r="D112" i="6"/>
  <c r="C112" i="6"/>
  <c r="B112" i="6"/>
  <c r="A112" i="6"/>
  <c r="E111" i="6"/>
  <c r="D111" i="6"/>
  <c r="C111" i="6"/>
  <c r="B111" i="6"/>
  <c r="A111" i="6"/>
  <c r="E110" i="6"/>
  <c r="D110" i="6"/>
  <c r="C110" i="6"/>
  <c r="B110" i="6"/>
  <c r="A110" i="6"/>
  <c r="J109" i="6"/>
  <c r="E109" i="6"/>
  <c r="D109" i="6"/>
  <c r="C109" i="6"/>
  <c r="B109" i="6"/>
  <c r="A109" i="6"/>
  <c r="E108" i="6"/>
  <c r="D108" i="6"/>
  <c r="C108" i="6"/>
  <c r="B108" i="6"/>
  <c r="A108" i="6"/>
  <c r="E107" i="6"/>
  <c r="D107" i="6"/>
  <c r="C107" i="6"/>
  <c r="B107" i="6"/>
  <c r="A107" i="6"/>
  <c r="E106" i="6"/>
  <c r="D106" i="6"/>
  <c r="B106" i="6"/>
  <c r="A106" i="6"/>
  <c r="J105" i="6"/>
  <c r="E105" i="6"/>
  <c r="D105" i="6"/>
  <c r="C105" i="6"/>
  <c r="B105" i="6"/>
  <c r="A105" i="6"/>
  <c r="E104" i="6"/>
  <c r="D104" i="6"/>
  <c r="C104" i="6"/>
  <c r="B104" i="6"/>
  <c r="A104" i="6"/>
  <c r="E103" i="6"/>
  <c r="D103" i="6"/>
  <c r="C103" i="6"/>
  <c r="B103" i="6"/>
  <c r="A103" i="6"/>
  <c r="E102" i="6"/>
  <c r="D102" i="6"/>
  <c r="B102" i="6"/>
  <c r="A102" i="6"/>
  <c r="J101" i="6"/>
  <c r="E101" i="6"/>
  <c r="D101" i="6"/>
  <c r="C101" i="6"/>
  <c r="B101" i="6"/>
  <c r="A101" i="6"/>
  <c r="E100" i="6"/>
  <c r="D100" i="6"/>
  <c r="B100" i="6"/>
  <c r="A100" i="6"/>
  <c r="E99" i="6"/>
  <c r="D99" i="6"/>
  <c r="B99" i="6"/>
  <c r="A99" i="6"/>
  <c r="E98" i="6"/>
  <c r="D98" i="6"/>
  <c r="B98" i="6"/>
  <c r="A98" i="6"/>
  <c r="J97" i="6"/>
  <c r="E97" i="6"/>
  <c r="D97" i="6"/>
  <c r="B97" i="6"/>
  <c r="A97" i="6"/>
  <c r="E96" i="6"/>
  <c r="D96" i="6"/>
  <c r="C96" i="6"/>
  <c r="B96" i="6"/>
  <c r="A96" i="6"/>
  <c r="S95" i="6"/>
  <c r="E95" i="6"/>
  <c r="D95" i="6"/>
  <c r="C95" i="6"/>
  <c r="B95" i="6"/>
  <c r="A95" i="6"/>
  <c r="E94" i="6"/>
  <c r="D94" i="6"/>
  <c r="B94" i="6"/>
  <c r="A94" i="6"/>
  <c r="J93" i="6"/>
  <c r="E93" i="6"/>
  <c r="D93" i="6"/>
  <c r="C93" i="6"/>
  <c r="B93" i="6"/>
  <c r="A93" i="6"/>
  <c r="E92" i="6"/>
  <c r="D92" i="6"/>
  <c r="C92" i="6"/>
  <c r="B92" i="6"/>
  <c r="A92" i="6"/>
  <c r="S91" i="6"/>
  <c r="E91" i="6"/>
  <c r="D91" i="6"/>
  <c r="C91" i="6"/>
  <c r="B91" i="6"/>
  <c r="A91" i="6"/>
  <c r="E90" i="6"/>
  <c r="D90" i="6"/>
  <c r="B90" i="6"/>
  <c r="A90" i="6"/>
  <c r="J89" i="6"/>
  <c r="E89" i="6"/>
  <c r="D89" i="6"/>
  <c r="C89" i="6"/>
  <c r="B89" i="6"/>
  <c r="A89" i="6"/>
  <c r="E88" i="6"/>
  <c r="D88" i="6"/>
  <c r="C88" i="6"/>
  <c r="B88" i="6"/>
  <c r="A88" i="6"/>
  <c r="S87" i="6"/>
  <c r="E87" i="6"/>
  <c r="D87" i="6"/>
  <c r="C87" i="6"/>
  <c r="B87" i="6"/>
  <c r="A87" i="6"/>
  <c r="E86" i="6"/>
  <c r="D86" i="6"/>
  <c r="B86" i="6"/>
  <c r="A86" i="6"/>
  <c r="S85" i="6"/>
  <c r="E85" i="6"/>
  <c r="D85" i="6"/>
  <c r="C85" i="6"/>
  <c r="B85" i="6"/>
  <c r="A85" i="6"/>
  <c r="H84" i="6"/>
  <c r="F84" i="6"/>
  <c r="E84" i="6"/>
  <c r="G84" i="6" s="1"/>
  <c r="D84" i="6"/>
  <c r="B84" i="6"/>
  <c r="A84" i="6"/>
  <c r="J83" i="6"/>
  <c r="E83" i="6"/>
  <c r="D83" i="6"/>
  <c r="C83" i="6"/>
  <c r="B83" i="6"/>
  <c r="A83" i="6"/>
  <c r="H82" i="6"/>
  <c r="F82" i="6"/>
  <c r="I82" i="6" s="1"/>
  <c r="E82" i="6"/>
  <c r="G82" i="6" s="1"/>
  <c r="D82" i="6"/>
  <c r="B82" i="6"/>
  <c r="A82" i="6"/>
  <c r="S81" i="6"/>
  <c r="J81" i="6"/>
  <c r="E81" i="6"/>
  <c r="D81" i="6"/>
  <c r="C81" i="6"/>
  <c r="B81" i="6"/>
  <c r="A81" i="6"/>
  <c r="W80" i="6"/>
  <c r="E80" i="6"/>
  <c r="D80" i="6"/>
  <c r="B80" i="6"/>
  <c r="A80" i="6"/>
  <c r="E79" i="6"/>
  <c r="D79" i="6"/>
  <c r="B79" i="6"/>
  <c r="A79" i="6"/>
  <c r="S78" i="6"/>
  <c r="E78" i="6"/>
  <c r="D78" i="6"/>
  <c r="B78" i="6"/>
  <c r="A78" i="6"/>
  <c r="E77" i="6"/>
  <c r="D77" i="6"/>
  <c r="C77" i="6"/>
  <c r="B77" i="6"/>
  <c r="A77" i="6"/>
  <c r="J76" i="6"/>
  <c r="E76" i="6"/>
  <c r="D76" i="6"/>
  <c r="C76" i="6"/>
  <c r="B76" i="6"/>
  <c r="A76" i="6"/>
  <c r="E75" i="6"/>
  <c r="D75" i="6"/>
  <c r="C75" i="6"/>
  <c r="B75" i="6"/>
  <c r="A75" i="6"/>
  <c r="S74" i="6"/>
  <c r="E74" i="6"/>
  <c r="D74" i="6"/>
  <c r="C74" i="6"/>
  <c r="B74" i="6"/>
  <c r="A74" i="6"/>
  <c r="E73" i="6"/>
  <c r="D73" i="6"/>
  <c r="B73" i="6"/>
  <c r="A73" i="6"/>
  <c r="J72" i="6"/>
  <c r="E72" i="6"/>
  <c r="D72" i="6"/>
  <c r="C72" i="6"/>
  <c r="B72" i="6"/>
  <c r="A72" i="6"/>
  <c r="E71" i="6"/>
  <c r="D71" i="6"/>
  <c r="C71" i="6"/>
  <c r="B71" i="6"/>
  <c r="A71" i="6"/>
  <c r="S70" i="6"/>
  <c r="E70" i="6"/>
  <c r="D70" i="6"/>
  <c r="C70" i="6"/>
  <c r="B70" i="6"/>
  <c r="A70" i="6"/>
  <c r="E69" i="6"/>
  <c r="D69" i="6"/>
  <c r="B69" i="6"/>
  <c r="A69" i="6"/>
  <c r="J68" i="6"/>
  <c r="E68" i="6"/>
  <c r="D68" i="6"/>
  <c r="C68" i="6"/>
  <c r="B68" i="6"/>
  <c r="A68" i="6"/>
  <c r="E67" i="6"/>
  <c r="D67" i="6"/>
  <c r="C67" i="6"/>
  <c r="B67" i="6"/>
  <c r="A67" i="6"/>
  <c r="S66" i="6"/>
  <c r="E66" i="6"/>
  <c r="D66" i="6"/>
  <c r="C66" i="6"/>
  <c r="B66" i="6"/>
  <c r="A66" i="6"/>
  <c r="E65" i="6"/>
  <c r="D65" i="6"/>
  <c r="B65" i="6"/>
  <c r="A65" i="6"/>
  <c r="J64" i="6"/>
  <c r="E64" i="6"/>
  <c r="D64" i="6"/>
  <c r="C64" i="6"/>
  <c r="B64" i="6"/>
  <c r="A64" i="6"/>
  <c r="E63" i="6"/>
  <c r="D63" i="6"/>
  <c r="C63" i="6"/>
  <c r="B63" i="6"/>
  <c r="A63" i="6"/>
  <c r="S62" i="6"/>
  <c r="E62" i="6"/>
  <c r="D62" i="6"/>
  <c r="C62" i="6"/>
  <c r="B62" i="6"/>
  <c r="A62" i="6"/>
  <c r="E61" i="6"/>
  <c r="D61" i="6"/>
  <c r="B61" i="6"/>
  <c r="A61" i="6"/>
  <c r="J60" i="6"/>
  <c r="E60" i="6"/>
  <c r="D60" i="6"/>
  <c r="C60" i="6"/>
  <c r="B60" i="6"/>
  <c r="A60" i="6"/>
  <c r="E59" i="6"/>
  <c r="D59" i="6"/>
  <c r="B59" i="6"/>
  <c r="A59" i="6"/>
  <c r="J58" i="6"/>
  <c r="E58" i="6"/>
  <c r="D58" i="6"/>
  <c r="C58" i="6"/>
  <c r="B58" i="6"/>
  <c r="A58" i="6"/>
  <c r="E57" i="6"/>
  <c r="D57" i="6"/>
  <c r="B57" i="6"/>
  <c r="A57" i="6"/>
  <c r="E56" i="6"/>
  <c r="D56" i="6"/>
  <c r="C56" i="6"/>
  <c r="B56" i="6"/>
  <c r="A56" i="6"/>
  <c r="E55" i="6"/>
  <c r="D55" i="6"/>
  <c r="B55" i="6"/>
  <c r="A55" i="6"/>
  <c r="J54" i="6"/>
  <c r="E54" i="6"/>
  <c r="D54" i="6"/>
  <c r="C54" i="6"/>
  <c r="B54" i="6"/>
  <c r="A54" i="6"/>
  <c r="E53" i="6"/>
  <c r="D53" i="6"/>
  <c r="B53" i="6"/>
  <c r="A53" i="6"/>
  <c r="E52" i="6"/>
  <c r="D52" i="6"/>
  <c r="B52" i="6"/>
  <c r="A52" i="6"/>
  <c r="S51" i="6"/>
  <c r="E51" i="6"/>
  <c r="D51" i="6"/>
  <c r="B51" i="6"/>
  <c r="A51" i="6"/>
  <c r="E50" i="6"/>
  <c r="D50" i="6"/>
  <c r="C50" i="6"/>
  <c r="B50" i="6"/>
  <c r="A50" i="6"/>
  <c r="E49" i="6"/>
  <c r="D49" i="6"/>
  <c r="C49" i="6"/>
  <c r="B49" i="6"/>
  <c r="A49" i="6"/>
  <c r="E48" i="6"/>
  <c r="D48" i="6"/>
  <c r="C48" i="6"/>
  <c r="B48" i="6"/>
  <c r="A48" i="6"/>
  <c r="S47" i="6"/>
  <c r="E47" i="6"/>
  <c r="D47" i="6"/>
  <c r="C47" i="6"/>
  <c r="B47" i="6"/>
  <c r="A47" i="6"/>
  <c r="E46" i="6"/>
  <c r="D46" i="6"/>
  <c r="C46" i="6"/>
  <c r="B46" i="6"/>
  <c r="A46" i="6"/>
  <c r="E45" i="6"/>
  <c r="D45" i="6"/>
  <c r="C45" i="6"/>
  <c r="B45" i="6"/>
  <c r="A45" i="6"/>
  <c r="E44" i="6"/>
  <c r="D44" i="6"/>
  <c r="C44" i="6"/>
  <c r="B44" i="6"/>
  <c r="A44" i="6"/>
  <c r="S43" i="6"/>
  <c r="E43" i="6"/>
  <c r="D43" i="6"/>
  <c r="C43" i="6"/>
  <c r="B43" i="6"/>
  <c r="A43" i="6"/>
  <c r="E42" i="6"/>
  <c r="D42" i="6"/>
  <c r="C42" i="6"/>
  <c r="B42" i="6"/>
  <c r="A42" i="6"/>
  <c r="E41" i="6"/>
  <c r="D41" i="6"/>
  <c r="C41" i="6"/>
  <c r="B41" i="6"/>
  <c r="A41" i="6"/>
  <c r="E40" i="6"/>
  <c r="D40" i="6"/>
  <c r="C40" i="6"/>
  <c r="B40" i="6"/>
  <c r="A40" i="6"/>
  <c r="S39" i="6"/>
  <c r="E39" i="6"/>
  <c r="D39" i="6"/>
  <c r="C39" i="6"/>
  <c r="B39" i="6"/>
  <c r="A39" i="6"/>
  <c r="E38" i="6"/>
  <c r="D38" i="6"/>
  <c r="B38" i="6"/>
  <c r="A38" i="6"/>
  <c r="E37" i="6"/>
  <c r="D37" i="6"/>
  <c r="C37" i="6"/>
  <c r="B37" i="6"/>
  <c r="A37" i="6"/>
  <c r="E36" i="6"/>
  <c r="D36" i="6"/>
  <c r="C36" i="6"/>
  <c r="B36" i="6"/>
  <c r="A36" i="6"/>
  <c r="S35" i="6"/>
  <c r="E35" i="6"/>
  <c r="D35" i="6"/>
  <c r="C35" i="6"/>
  <c r="B35" i="6"/>
  <c r="A35" i="6"/>
  <c r="E34" i="6"/>
  <c r="D34" i="6"/>
  <c r="B34" i="6"/>
  <c r="A34" i="6"/>
  <c r="E33" i="6"/>
  <c r="D33" i="6"/>
  <c r="C33" i="6"/>
  <c r="B33" i="6"/>
  <c r="A33" i="6"/>
  <c r="E32" i="6"/>
  <c r="D32" i="6"/>
  <c r="C32" i="6"/>
  <c r="B32" i="6"/>
  <c r="A32" i="6"/>
  <c r="S31" i="6"/>
  <c r="E31" i="6"/>
  <c r="D31" i="6"/>
  <c r="C31" i="6"/>
  <c r="B31" i="6"/>
  <c r="A31" i="6"/>
  <c r="E30" i="6"/>
  <c r="D30" i="6"/>
  <c r="B30" i="6"/>
  <c r="A30" i="6"/>
  <c r="E29" i="6"/>
  <c r="D29" i="6"/>
  <c r="C29" i="6"/>
  <c r="B29" i="6"/>
  <c r="A29" i="6"/>
  <c r="E28" i="6"/>
  <c r="D28" i="6"/>
  <c r="C28" i="6"/>
  <c r="B28" i="6"/>
  <c r="A28" i="6"/>
  <c r="S27" i="6"/>
  <c r="E27" i="6"/>
  <c r="D27" i="6"/>
  <c r="C27" i="6"/>
  <c r="B27" i="6"/>
  <c r="A27" i="6"/>
  <c r="E26" i="6"/>
  <c r="D26" i="6"/>
  <c r="B26" i="6"/>
  <c r="A26" i="6"/>
  <c r="E25" i="6"/>
  <c r="D25" i="6"/>
  <c r="C25" i="6"/>
  <c r="B25" i="6"/>
  <c r="A25" i="6"/>
  <c r="E24" i="6"/>
  <c r="D24" i="6"/>
  <c r="C24" i="6"/>
  <c r="B24" i="6"/>
  <c r="A24" i="6"/>
  <c r="S23" i="6"/>
  <c r="E23" i="6"/>
  <c r="D23" i="6"/>
  <c r="C23" i="6"/>
  <c r="B23" i="6"/>
  <c r="A23" i="6"/>
  <c r="E22" i="6"/>
  <c r="D22" i="6"/>
  <c r="B22" i="6"/>
  <c r="A22" i="6"/>
  <c r="E21" i="6"/>
  <c r="D21" i="6"/>
  <c r="B21" i="6"/>
  <c r="A21" i="6"/>
  <c r="E20" i="6"/>
  <c r="D20" i="6"/>
  <c r="C20" i="6"/>
  <c r="B20" i="6"/>
  <c r="A20" i="6"/>
  <c r="S19" i="6"/>
  <c r="E19" i="6"/>
  <c r="D19" i="6"/>
  <c r="C19" i="6"/>
  <c r="B19" i="6"/>
  <c r="A19" i="6"/>
  <c r="E18" i="6"/>
  <c r="D18" i="6"/>
  <c r="B18" i="6"/>
  <c r="A18" i="6"/>
  <c r="E17" i="6"/>
  <c r="D17" i="6"/>
  <c r="B17" i="6"/>
  <c r="A17" i="6"/>
  <c r="E16" i="6"/>
  <c r="D16" i="6"/>
  <c r="C16" i="6"/>
  <c r="B16" i="6"/>
  <c r="A16" i="6"/>
  <c r="E15" i="6"/>
  <c r="D15" i="6"/>
  <c r="C15" i="6"/>
  <c r="B15" i="6"/>
  <c r="A15" i="6"/>
  <c r="E14" i="6"/>
  <c r="D14" i="6"/>
  <c r="B14" i="6"/>
  <c r="A14" i="6"/>
  <c r="E13" i="6"/>
  <c r="D13" i="6"/>
  <c r="B13" i="6"/>
  <c r="A13" i="6"/>
  <c r="E12" i="6"/>
  <c r="D12" i="6"/>
  <c r="B12" i="6"/>
  <c r="A12" i="6"/>
  <c r="E11" i="6"/>
  <c r="D11" i="6"/>
  <c r="B11" i="6"/>
  <c r="A11" i="6"/>
  <c r="E10" i="6"/>
  <c r="D10" i="6"/>
  <c r="B10" i="6"/>
  <c r="A10" i="6"/>
  <c r="E9" i="6"/>
  <c r="D9" i="6"/>
  <c r="C9" i="6"/>
  <c r="B9" i="6"/>
  <c r="A9" i="6"/>
  <c r="E8" i="6"/>
  <c r="C8" i="6"/>
  <c r="B8" i="6"/>
  <c r="A8" i="6"/>
  <c r="E7" i="6"/>
  <c r="D7" i="6"/>
  <c r="B7" i="6"/>
  <c r="A7" i="6"/>
  <c r="D6" i="6"/>
  <c r="A6" i="6"/>
  <c r="A96" i="5" a="1"/>
  <c r="A96" i="5" s="1"/>
  <c r="D96" i="5" s="1"/>
  <c r="A95" i="5" a="1"/>
  <c r="A95" i="5" s="1"/>
  <c r="A94" i="5" a="1"/>
  <c r="A94" i="5" s="1"/>
  <c r="D94" i="5" s="1"/>
  <c r="A93" i="5" a="1"/>
  <c r="A93" i="5"/>
  <c r="B93" i="5" s="1"/>
  <c r="A92" i="5" a="1"/>
  <c r="A92" i="5" s="1"/>
  <c r="D92" i="5" s="1"/>
  <c r="A91" i="5" a="1"/>
  <c r="A91" i="5" s="1"/>
  <c r="B90" i="5"/>
  <c r="A90" i="5" a="1"/>
  <c r="A90" i="5" s="1"/>
  <c r="D90" i="5" s="1"/>
  <c r="A89" i="5" a="1"/>
  <c r="A89" i="5" s="1"/>
  <c r="B89" i="5" s="1"/>
  <c r="T89" i="5" s="1"/>
  <c r="A88" i="5" a="1"/>
  <c r="A88" i="5" s="1"/>
  <c r="D88" i="5" s="1"/>
  <c r="A87" i="5" a="1"/>
  <c r="A87" i="5" s="1"/>
  <c r="E86" i="5"/>
  <c r="A86" i="5" a="1"/>
  <c r="A86" i="5" s="1"/>
  <c r="D86" i="5" s="1"/>
  <c r="A85" i="5" a="1"/>
  <c r="A85" i="5"/>
  <c r="B85" i="5" s="1"/>
  <c r="A84" i="5" a="1"/>
  <c r="A84" i="5" s="1"/>
  <c r="D84" i="5" s="1"/>
  <c r="A83" i="5" a="1"/>
  <c r="A83" i="5" s="1"/>
  <c r="B82" i="5"/>
  <c r="A82" i="5" a="1"/>
  <c r="A82" i="5" s="1"/>
  <c r="D82" i="5" s="1"/>
  <c r="A81" i="5" a="1"/>
  <c r="A81" i="5" s="1"/>
  <c r="B81" i="5" s="1"/>
  <c r="T81" i="5" s="1"/>
  <c r="A80" i="5" a="1"/>
  <c r="A80" i="5" s="1"/>
  <c r="D80" i="5" s="1"/>
  <c r="A79" i="5" a="1"/>
  <c r="A79" i="5" s="1"/>
  <c r="A78" i="5" a="1"/>
  <c r="A78" i="5" s="1"/>
  <c r="D78" i="5" s="1"/>
  <c r="A77" i="5" a="1"/>
  <c r="A77" i="5"/>
  <c r="B77" i="5" s="1"/>
  <c r="A76" i="5" a="1"/>
  <c r="A76" i="5" s="1"/>
  <c r="D76" i="5" s="1"/>
  <c r="A75" i="5" a="1"/>
  <c r="A75" i="5" s="1"/>
  <c r="E74" i="5"/>
  <c r="B74" i="5"/>
  <c r="A74" i="5" a="1"/>
  <c r="A74" i="5" s="1"/>
  <c r="D74" i="5" s="1"/>
  <c r="A73" i="5" a="1"/>
  <c r="A73" i="5" s="1"/>
  <c r="B73" i="5" s="1"/>
  <c r="T73" i="5" s="1"/>
  <c r="A72" i="5" a="1"/>
  <c r="A72" i="5" s="1"/>
  <c r="D72" i="5" s="1"/>
  <c r="A71" i="5" a="1"/>
  <c r="A71" i="5" s="1"/>
  <c r="E70" i="5"/>
  <c r="A70" i="5" a="1"/>
  <c r="A70" i="5" s="1"/>
  <c r="D70" i="5" s="1"/>
  <c r="A69" i="5" a="1"/>
  <c r="A69" i="5"/>
  <c r="B69" i="5" s="1"/>
  <c r="A68" i="5" a="1"/>
  <c r="A68" i="5" s="1"/>
  <c r="D68" i="5" s="1"/>
  <c r="A67" i="5" a="1"/>
  <c r="A67" i="5" s="1"/>
  <c r="B66" i="5"/>
  <c r="A66" i="5" a="1"/>
  <c r="A66" i="5" s="1"/>
  <c r="D66" i="5" s="1"/>
  <c r="A65" i="5" a="1"/>
  <c r="A65" i="5" s="1"/>
  <c r="B65" i="5" s="1"/>
  <c r="T65" i="5" s="1"/>
  <c r="A64" i="5" a="1"/>
  <c r="A64" i="5" s="1"/>
  <c r="D64" i="5" s="1"/>
  <c r="A63" i="5" a="1"/>
  <c r="A63" i="5" s="1"/>
  <c r="A62" i="5" a="1"/>
  <c r="A62" i="5" s="1"/>
  <c r="A61" i="5" a="1"/>
  <c r="A61" i="5"/>
  <c r="B61" i="5" s="1"/>
  <c r="A60" i="5" a="1"/>
  <c r="A60" i="5" s="1"/>
  <c r="D60" i="5" s="1"/>
  <c r="A59" i="5" a="1"/>
  <c r="A59" i="5" s="1"/>
  <c r="E58" i="5"/>
  <c r="B58" i="5"/>
  <c r="A58" i="5" a="1"/>
  <c r="A58" i="5" s="1"/>
  <c r="D58" i="5" s="1"/>
  <c r="A57" i="5" a="1"/>
  <c r="A57" i="5" s="1"/>
  <c r="B57" i="5" s="1"/>
  <c r="T57" i="5" s="1"/>
  <c r="A56" i="5" a="1"/>
  <c r="A56" i="5" s="1"/>
  <c r="D56" i="5" s="1"/>
  <c r="A55" i="5" a="1"/>
  <c r="A55" i="5" s="1"/>
  <c r="E54" i="5"/>
  <c r="A54" i="5" a="1"/>
  <c r="A54" i="5" s="1"/>
  <c r="D54" i="5" s="1"/>
  <c r="A53" i="5" a="1"/>
  <c r="A53" i="5"/>
  <c r="B53" i="5" s="1"/>
  <c r="A52" i="5" a="1"/>
  <c r="A52" i="5" s="1"/>
  <c r="D52" i="5" s="1"/>
  <c r="A51" i="5" a="1"/>
  <c r="A51" i="5" s="1"/>
  <c r="B50" i="5"/>
  <c r="A50" i="5" a="1"/>
  <c r="A50" i="5" s="1"/>
  <c r="D50" i="5" s="1"/>
  <c r="A49" i="5" a="1"/>
  <c r="A49" i="5" s="1"/>
  <c r="B49" i="5" s="1"/>
  <c r="T49" i="5" s="1"/>
  <c r="A48" i="5" a="1"/>
  <c r="A48" i="5" s="1"/>
  <c r="D48" i="5" s="1"/>
  <c r="A47" i="5" a="1"/>
  <c r="A47" i="5" s="1"/>
  <c r="A46" i="5" a="1"/>
  <c r="A46" i="5" s="1"/>
  <c r="A45" i="5" a="1"/>
  <c r="A45" i="5"/>
  <c r="B45" i="5" s="1"/>
  <c r="A44" i="5" a="1"/>
  <c r="A44" i="5" s="1"/>
  <c r="D44" i="5" s="1"/>
  <c r="A43" i="5" a="1"/>
  <c r="A43" i="5" s="1"/>
  <c r="E42" i="5"/>
  <c r="B42" i="5"/>
  <c r="A42" i="5" a="1"/>
  <c r="A42" i="5" s="1"/>
  <c r="D42" i="5" s="1"/>
  <c r="A41" i="5" a="1"/>
  <c r="A41" i="5" s="1"/>
  <c r="B41" i="5" s="1"/>
  <c r="T41" i="5" s="1"/>
  <c r="A40" i="5" a="1"/>
  <c r="A40" i="5" s="1"/>
  <c r="D40" i="5" s="1"/>
  <c r="A39" i="5" a="1"/>
  <c r="A39" i="5" s="1"/>
  <c r="E38" i="5"/>
  <c r="A38" i="5" a="1"/>
  <c r="A38" i="5" s="1"/>
  <c r="D38" i="5" s="1"/>
  <c r="A37" i="5" a="1"/>
  <c r="A37" i="5"/>
  <c r="B37" i="5" s="1"/>
  <c r="A36" i="5" a="1"/>
  <c r="A36" i="5" s="1"/>
  <c r="D36" i="5" s="1"/>
  <c r="A35" i="5" a="1"/>
  <c r="A35" i="5" s="1"/>
  <c r="B34" i="5"/>
  <c r="A34" i="5" a="1"/>
  <c r="A34" i="5" s="1"/>
  <c r="D34" i="5" s="1"/>
  <c r="A33" i="5" a="1"/>
  <c r="A33" i="5" s="1"/>
  <c r="B33" i="5" s="1"/>
  <c r="T33" i="5" s="1"/>
  <c r="A32" i="5" a="1"/>
  <c r="A32" i="5" s="1"/>
  <c r="D32" i="5" s="1"/>
  <c r="A31" i="5" a="1"/>
  <c r="A31" i="5" s="1"/>
  <c r="A30" i="5" a="1"/>
  <c r="A30" i="5" s="1"/>
  <c r="A29" i="5" a="1"/>
  <c r="A29" i="5" s="1"/>
  <c r="B29" i="5" s="1"/>
  <c r="A28" i="5" a="1"/>
  <c r="A28" i="5" s="1"/>
  <c r="D28" i="5" s="1"/>
  <c r="A27" i="5" a="1"/>
  <c r="A27" i="5" s="1"/>
  <c r="E26" i="5"/>
  <c r="B26" i="5"/>
  <c r="A26" i="5" a="1"/>
  <c r="A26" i="5" s="1"/>
  <c r="D26" i="5" s="1"/>
  <c r="A25" i="5" a="1"/>
  <c r="A25" i="5" s="1"/>
  <c r="B25" i="5" s="1"/>
  <c r="T25" i="5" s="1"/>
  <c r="A24" i="5" a="1"/>
  <c r="A24" i="5" s="1"/>
  <c r="D24" i="5" s="1"/>
  <c r="A23" i="5" a="1"/>
  <c r="A23" i="5" s="1"/>
  <c r="E22" i="5"/>
  <c r="A22" i="5" a="1"/>
  <c r="A22" i="5" s="1"/>
  <c r="D22" i="5" s="1"/>
  <c r="A21" i="5" a="1"/>
  <c r="A21" i="5"/>
  <c r="B21" i="5" s="1"/>
  <c r="A20" i="5" a="1"/>
  <c r="A20" i="5" s="1"/>
  <c r="D20" i="5" s="1"/>
  <c r="A19" i="5" a="1"/>
  <c r="A19" i="5" s="1"/>
  <c r="B18" i="5"/>
  <c r="A18" i="5" a="1"/>
  <c r="A18" i="5" s="1"/>
  <c r="D18" i="5" s="1"/>
  <c r="A17" i="5" a="1"/>
  <c r="A17" i="5" s="1"/>
  <c r="B17" i="5" s="1"/>
  <c r="T17" i="5" s="1"/>
  <c r="A16" i="5" a="1"/>
  <c r="A16" i="5" s="1"/>
  <c r="D16" i="5" s="1"/>
  <c r="A15" i="5" a="1"/>
  <c r="A15" i="5" s="1"/>
  <c r="A14" i="5" a="1"/>
  <c r="A14" i="5" s="1"/>
  <c r="A13" i="5" a="1"/>
  <c r="A13" i="5" s="1"/>
  <c r="B13" i="5" s="1"/>
  <c r="A12" i="5" a="1"/>
  <c r="A12" i="5" s="1"/>
  <c r="D12" i="5" s="1"/>
  <c r="A11" i="5" a="1"/>
  <c r="A11" i="5" s="1"/>
  <c r="E10" i="5"/>
  <c r="B10" i="5"/>
  <c r="A10" i="5" a="1"/>
  <c r="A10" i="5" s="1"/>
  <c r="D10" i="5" s="1"/>
  <c r="A9" i="5" a="1"/>
  <c r="A9" i="5" s="1"/>
  <c r="B9" i="5" s="1"/>
  <c r="T9" i="5" s="1"/>
  <c r="A8" i="5" a="1"/>
  <c r="A8" i="5" s="1"/>
  <c r="D8" i="5" s="1"/>
  <c r="A7" i="5" a="1"/>
  <c r="A7" i="5" s="1"/>
  <c r="E6" i="5"/>
  <c r="B6" i="5"/>
  <c r="A6" i="5" a="1"/>
  <c r="A6" i="5" s="1"/>
  <c r="D6" i="5" s="1"/>
  <c r="A5" i="5" a="1"/>
  <c r="A5" i="5"/>
  <c r="B5" i="5" s="1"/>
  <c r="A1" i="5"/>
  <c r="A162" i="4" a="1"/>
  <c r="A162" i="4" s="1"/>
  <c r="E162" i="4" s="1"/>
  <c r="A161" i="4" a="1"/>
  <c r="A161" i="4" s="1"/>
  <c r="A160" i="4" a="1"/>
  <c r="A160" i="4" s="1"/>
  <c r="A159" i="4" a="1"/>
  <c r="A159" i="4" s="1"/>
  <c r="A158" i="4" a="1"/>
  <c r="A158" i="4" s="1"/>
  <c r="E158" i="4" s="1"/>
  <c r="A157" i="4" a="1"/>
  <c r="A157" i="4" s="1"/>
  <c r="A156" i="4" a="1"/>
  <c r="A156" i="4" s="1"/>
  <c r="E156" i="4" s="1"/>
  <c r="A155" i="4" a="1"/>
  <c r="A155" i="4" s="1"/>
  <c r="A154" i="4" a="1"/>
  <c r="A154" i="4" s="1"/>
  <c r="E154" i="4" s="1"/>
  <c r="A153" i="4" a="1"/>
  <c r="A153" i="4" s="1"/>
  <c r="A152" i="4" a="1"/>
  <c r="A152" i="4" s="1"/>
  <c r="A151" i="4" a="1"/>
  <c r="A151" i="4" s="1"/>
  <c r="A150" i="4" a="1"/>
  <c r="A150" i="4"/>
  <c r="E150" i="4" s="1"/>
  <c r="A149" i="4" a="1"/>
  <c r="A149" i="4" s="1"/>
  <c r="A148" i="4" a="1"/>
  <c r="A148" i="4"/>
  <c r="A147" i="4" a="1"/>
  <c r="A147" i="4" s="1"/>
  <c r="A146" i="4" a="1"/>
  <c r="A146" i="4" s="1"/>
  <c r="E146" i="4" s="1"/>
  <c r="A145" i="4" a="1"/>
  <c r="A145" i="4" s="1"/>
  <c r="A144" i="4" a="1"/>
  <c r="A144" i="4" s="1"/>
  <c r="A143" i="4" a="1"/>
  <c r="A143" i="4" s="1"/>
  <c r="A142" i="4" a="1"/>
  <c r="A142" i="4" s="1"/>
  <c r="E142" i="4" s="1"/>
  <c r="A141" i="4" a="1"/>
  <c r="A141" i="4" s="1"/>
  <c r="B140" i="4"/>
  <c r="A140" i="4" a="1"/>
  <c r="A140" i="4" s="1"/>
  <c r="E140" i="4" s="1"/>
  <c r="A139" i="4" a="1"/>
  <c r="A139" i="4" s="1"/>
  <c r="A138" i="4" a="1"/>
  <c r="A138" i="4" s="1"/>
  <c r="E138" i="4" s="1"/>
  <c r="A137" i="4" a="1"/>
  <c r="A137" i="4" s="1"/>
  <c r="A136" i="4" a="1"/>
  <c r="A136" i="4" s="1"/>
  <c r="A135" i="4" a="1"/>
  <c r="A135" i="4" s="1"/>
  <c r="A134" i="4" a="1"/>
  <c r="A134" i="4"/>
  <c r="E134" i="4" s="1"/>
  <c r="A133" i="4" a="1"/>
  <c r="A133" i="4" s="1"/>
  <c r="A132" i="4" a="1"/>
  <c r="A132" i="4"/>
  <c r="A131" i="4" a="1"/>
  <c r="A131" i="4" s="1"/>
  <c r="A130" i="4" a="1"/>
  <c r="A130" i="4" s="1"/>
  <c r="E130" i="4" s="1"/>
  <c r="A129" i="4" a="1"/>
  <c r="A129" i="4" s="1"/>
  <c r="A128" i="4" a="1"/>
  <c r="A128" i="4" s="1"/>
  <c r="E128" i="4" s="1"/>
  <c r="A127" i="4" a="1"/>
  <c r="A127" i="4" s="1"/>
  <c r="A126" i="4" a="1"/>
  <c r="A126" i="4" s="1"/>
  <c r="E126" i="4" s="1"/>
  <c r="B125" i="4"/>
  <c r="A125" i="4" a="1"/>
  <c r="A125" i="4" s="1"/>
  <c r="E125" i="4" s="1"/>
  <c r="A124" i="4" a="1"/>
  <c r="A124" i="4"/>
  <c r="E124" i="4" s="1"/>
  <c r="A123" i="4" a="1"/>
  <c r="A123" i="4" s="1"/>
  <c r="A122" i="4" a="1"/>
  <c r="A122" i="4" s="1"/>
  <c r="E122" i="4" s="1"/>
  <c r="A121" i="4" a="1"/>
  <c r="A121" i="4"/>
  <c r="A120" i="4" a="1"/>
  <c r="A120" i="4" s="1"/>
  <c r="E120" i="4" s="1"/>
  <c r="A119" i="4" a="1"/>
  <c r="A119" i="4" s="1"/>
  <c r="A118" i="4" a="1"/>
  <c r="A118" i="4" s="1"/>
  <c r="E118" i="4" s="1"/>
  <c r="A117" i="4" a="1"/>
  <c r="A117" i="4" s="1"/>
  <c r="E117" i="4" s="1"/>
  <c r="A116" i="4" a="1"/>
  <c r="A116" i="4"/>
  <c r="E116" i="4" s="1"/>
  <c r="A115" i="4" a="1"/>
  <c r="A115" i="4" s="1"/>
  <c r="A114" i="4" a="1"/>
  <c r="A114" i="4" s="1"/>
  <c r="E114" i="4" s="1"/>
  <c r="A113" i="4" a="1"/>
  <c r="A113" i="4"/>
  <c r="A112" i="4" a="1"/>
  <c r="A112" i="4" s="1"/>
  <c r="E112" i="4" s="1"/>
  <c r="A111" i="4" a="1"/>
  <c r="A111" i="4" s="1"/>
  <c r="A110" i="4" a="1"/>
  <c r="A110" i="4" s="1"/>
  <c r="E110" i="4" s="1"/>
  <c r="B109" i="4"/>
  <c r="A109" i="4" a="1"/>
  <c r="A109" i="4" s="1"/>
  <c r="E109" i="4" s="1"/>
  <c r="A108" i="4" a="1"/>
  <c r="A108" i="4"/>
  <c r="E108" i="4" s="1"/>
  <c r="A107" i="4" a="1"/>
  <c r="A107" i="4" s="1"/>
  <c r="A106" i="4" a="1"/>
  <c r="A106" i="4" s="1"/>
  <c r="E106" i="4" s="1"/>
  <c r="A105" i="4" a="1"/>
  <c r="A105" i="4"/>
  <c r="A104" i="4" a="1"/>
  <c r="A104" i="4" s="1"/>
  <c r="E104" i="4" s="1"/>
  <c r="A103" i="4" a="1"/>
  <c r="A103" i="4" s="1"/>
  <c r="A102" i="4" a="1"/>
  <c r="A102" i="4" s="1"/>
  <c r="E102" i="4" s="1"/>
  <c r="A101" i="4" a="1"/>
  <c r="A101" i="4" s="1"/>
  <c r="E101" i="4" s="1"/>
  <c r="A100" i="4" a="1"/>
  <c r="A100" i="4"/>
  <c r="E100" i="4" s="1"/>
  <c r="A99" i="4" a="1"/>
  <c r="A99" i="4" s="1"/>
  <c r="A98" i="4" a="1"/>
  <c r="A98" i="4" s="1"/>
  <c r="E98" i="4" s="1"/>
  <c r="A97" i="4" a="1"/>
  <c r="A97" i="4"/>
  <c r="A96" i="4" a="1"/>
  <c r="A96" i="4" s="1"/>
  <c r="E96" i="4" s="1"/>
  <c r="A95" i="4" a="1"/>
  <c r="A95" i="4" s="1"/>
  <c r="A94" i="4" a="1"/>
  <c r="A94" i="4" s="1"/>
  <c r="E94" i="4" s="1"/>
  <c r="B93" i="4"/>
  <c r="A93" i="4" a="1"/>
  <c r="A93" i="4" s="1"/>
  <c r="E93" i="4" s="1"/>
  <c r="A92" i="4" a="1"/>
  <c r="A92" i="4"/>
  <c r="E92" i="4" s="1"/>
  <c r="B91" i="4"/>
  <c r="A91" i="4" a="1"/>
  <c r="A91" i="4" s="1"/>
  <c r="E91" i="4" s="1"/>
  <c r="A90" i="4" a="1"/>
  <c r="A90" i="4" s="1"/>
  <c r="E90" i="4" s="1"/>
  <c r="A89" i="4" a="1"/>
  <c r="A89" i="4"/>
  <c r="A88" i="4" a="1"/>
  <c r="A88" i="4" s="1"/>
  <c r="E88" i="4" s="1"/>
  <c r="A87" i="4" a="1"/>
  <c r="A87" i="4"/>
  <c r="A86" i="4" a="1"/>
  <c r="A86" i="4" s="1"/>
  <c r="E86" i="4" s="1"/>
  <c r="B85" i="4"/>
  <c r="A85" i="4" a="1"/>
  <c r="A85" i="4" s="1"/>
  <c r="E85" i="4" s="1"/>
  <c r="A84" i="4" a="1"/>
  <c r="A84" i="4"/>
  <c r="E84" i="4" s="1"/>
  <c r="B83" i="4"/>
  <c r="A83" i="4" a="1"/>
  <c r="A83" i="4" s="1"/>
  <c r="E83" i="4" s="1"/>
  <c r="A82" i="4" a="1"/>
  <c r="A82" i="4" s="1"/>
  <c r="E82" i="4" s="1"/>
  <c r="A81" i="4" a="1"/>
  <c r="A81" i="4"/>
  <c r="A80" i="4" a="1"/>
  <c r="A80" i="4" s="1"/>
  <c r="E80" i="4" s="1"/>
  <c r="A79" i="4" a="1"/>
  <c r="A79" i="4"/>
  <c r="A78" i="4" a="1"/>
  <c r="A78" i="4" s="1"/>
  <c r="E78" i="4" s="1"/>
  <c r="B77" i="4"/>
  <c r="A77" i="4" a="1"/>
  <c r="A77" i="4" s="1"/>
  <c r="E77" i="4" s="1"/>
  <c r="A76" i="4" a="1"/>
  <c r="A76" i="4"/>
  <c r="E76" i="4" s="1"/>
  <c r="B75" i="4"/>
  <c r="A75" i="4" a="1"/>
  <c r="A75" i="4" s="1"/>
  <c r="E75" i="4" s="1"/>
  <c r="A74" i="4" a="1"/>
  <c r="A74" i="4" s="1"/>
  <c r="E74" i="4" s="1"/>
  <c r="A73" i="4" a="1"/>
  <c r="A73" i="4"/>
  <c r="A72" i="4" a="1"/>
  <c r="A72" i="4" s="1"/>
  <c r="E72" i="4" s="1"/>
  <c r="A71" i="4" a="1"/>
  <c r="A71" i="4"/>
  <c r="A70" i="4" a="1"/>
  <c r="A70" i="4" s="1"/>
  <c r="E70" i="4" s="1"/>
  <c r="B69" i="4"/>
  <c r="A69" i="4" a="1"/>
  <c r="A69" i="4" s="1"/>
  <c r="E69" i="4" s="1"/>
  <c r="A68" i="4" a="1"/>
  <c r="A68" i="4"/>
  <c r="E68" i="4" s="1"/>
  <c r="B67" i="4"/>
  <c r="A67" i="4" a="1"/>
  <c r="A67" i="4" s="1"/>
  <c r="E67" i="4" s="1"/>
  <c r="A66" i="4" a="1"/>
  <c r="A66" i="4" s="1"/>
  <c r="E66" i="4" s="1"/>
  <c r="A65" i="4" a="1"/>
  <c r="A65" i="4"/>
  <c r="A64" i="4" a="1"/>
  <c r="A64" i="4" s="1"/>
  <c r="E64" i="4" s="1"/>
  <c r="A63" i="4" a="1"/>
  <c r="A63" i="4"/>
  <c r="A62" i="4" a="1"/>
  <c r="A62" i="4" s="1"/>
  <c r="E62" i="4" s="1"/>
  <c r="B61" i="4"/>
  <c r="A61" i="4" a="1"/>
  <c r="A61" i="4" s="1"/>
  <c r="E61" i="4" s="1"/>
  <c r="A60" i="4" a="1"/>
  <c r="A60" i="4"/>
  <c r="E60" i="4" s="1"/>
  <c r="B59" i="4"/>
  <c r="A59" i="4" a="1"/>
  <c r="A59" i="4" s="1"/>
  <c r="E59" i="4" s="1"/>
  <c r="A58" i="4" a="1"/>
  <c r="A58" i="4" s="1"/>
  <c r="E58" i="4" s="1"/>
  <c r="B57" i="4"/>
  <c r="A57" i="4" a="1"/>
  <c r="A57" i="4"/>
  <c r="E57" i="4" s="1"/>
  <c r="A56" i="4" a="1"/>
  <c r="A56" i="4"/>
  <c r="E56" i="4" s="1"/>
  <c r="A55" i="4" a="1"/>
  <c r="A55" i="4"/>
  <c r="A54" i="4" a="1"/>
  <c r="A54" i="4" s="1"/>
  <c r="E54" i="4" s="1"/>
  <c r="B53" i="4"/>
  <c r="A53" i="4" a="1"/>
  <c r="A53" i="4"/>
  <c r="E53" i="4" s="1"/>
  <c r="A52" i="4" a="1"/>
  <c r="A52" i="4"/>
  <c r="E52" i="4" s="1"/>
  <c r="A51" i="4" a="1"/>
  <c r="A51" i="4" s="1"/>
  <c r="E51" i="4" s="1"/>
  <c r="A50" i="4" a="1"/>
  <c r="A50" i="4"/>
  <c r="E50" i="4" s="1"/>
  <c r="A49" i="4" a="1"/>
  <c r="A49" i="4"/>
  <c r="E49" i="4" s="1"/>
  <c r="A48" i="4" a="1"/>
  <c r="A48" i="4" s="1"/>
  <c r="E48" i="4" s="1"/>
  <c r="A47" i="4" a="1"/>
  <c r="A47" i="4" s="1"/>
  <c r="A46" i="4" a="1"/>
  <c r="A46" i="4" s="1"/>
  <c r="E46" i="4" s="1"/>
  <c r="A45" i="4" a="1"/>
  <c r="A45" i="4" s="1"/>
  <c r="A44" i="4" a="1"/>
  <c r="A44" i="4"/>
  <c r="E44" i="4" s="1"/>
  <c r="B43" i="4"/>
  <c r="A43" i="4" a="1"/>
  <c r="A43" i="4" s="1"/>
  <c r="E43" i="4" s="1"/>
  <c r="A42" i="4" a="1"/>
  <c r="A42" i="4" s="1"/>
  <c r="E42" i="4" s="1"/>
  <c r="A41" i="4" a="1"/>
  <c r="A41" i="4"/>
  <c r="E41" i="4" s="1"/>
  <c r="A40" i="4" a="1"/>
  <c r="A40" i="4"/>
  <c r="E40" i="4" s="1"/>
  <c r="A39" i="4" a="1"/>
  <c r="A39" i="4"/>
  <c r="A38" i="4" a="1"/>
  <c r="A38" i="4" s="1"/>
  <c r="E38" i="4" s="1"/>
  <c r="A37" i="4" a="1"/>
  <c r="A37" i="4"/>
  <c r="E37" i="4" s="1"/>
  <c r="A36" i="4" a="1"/>
  <c r="A36" i="4"/>
  <c r="E36" i="4" s="1"/>
  <c r="A35" i="4" a="1"/>
  <c r="A35" i="4" s="1"/>
  <c r="E35" i="4" s="1"/>
  <c r="A34" i="4" a="1"/>
  <c r="A34" i="4"/>
  <c r="E34" i="4" s="1"/>
  <c r="B33" i="4"/>
  <c r="A33" i="4" a="1"/>
  <c r="A33" i="4"/>
  <c r="E33" i="4" s="1"/>
  <c r="A32" i="4" a="1"/>
  <c r="A32" i="4" s="1"/>
  <c r="E32" i="4" s="1"/>
  <c r="B31" i="4"/>
  <c r="A31" i="4" a="1"/>
  <c r="A31" i="4"/>
  <c r="E31" i="4" s="1"/>
  <c r="A30" i="4" a="1"/>
  <c r="A30" i="4"/>
  <c r="E30" i="4" s="1"/>
  <c r="A29" i="4" a="1"/>
  <c r="A29" i="4" s="1"/>
  <c r="A28" i="4" a="1"/>
  <c r="A28" i="4" s="1"/>
  <c r="E28" i="4" s="1"/>
  <c r="A27" i="4" a="1"/>
  <c r="A27" i="4"/>
  <c r="E27" i="4" s="1"/>
  <c r="A26" i="4" a="1"/>
  <c r="A26" i="4"/>
  <c r="E26" i="4" s="1"/>
  <c r="A25" i="4" a="1"/>
  <c r="A25" i="4" s="1"/>
  <c r="A24" i="4" a="1"/>
  <c r="A24" i="4" s="1"/>
  <c r="E24" i="4" s="1"/>
  <c r="B23" i="4"/>
  <c r="A23" i="4" a="1"/>
  <c r="A23" i="4"/>
  <c r="E23" i="4" s="1"/>
  <c r="A22" i="4" a="1"/>
  <c r="A22" i="4"/>
  <c r="E22" i="4" s="1"/>
  <c r="A21" i="4" a="1"/>
  <c r="A21" i="4" s="1"/>
  <c r="A20" i="4" a="1"/>
  <c r="A20" i="4" s="1"/>
  <c r="E20" i="4" s="1"/>
  <c r="A19" i="4" a="1"/>
  <c r="A19" i="4"/>
  <c r="E19" i="4" s="1"/>
  <c r="A18" i="4" a="1"/>
  <c r="A18" i="4"/>
  <c r="E18" i="4" s="1"/>
  <c r="A17" i="4" a="1"/>
  <c r="A17" i="4" s="1"/>
  <c r="A16" i="4" a="1"/>
  <c r="A16" i="4" s="1"/>
  <c r="E16" i="4" s="1"/>
  <c r="B15" i="4"/>
  <c r="A15" i="4" a="1"/>
  <c r="A15" i="4"/>
  <c r="E15" i="4" s="1"/>
  <c r="A14" i="4" a="1"/>
  <c r="A14" i="4"/>
  <c r="E14" i="4" s="1"/>
  <c r="A13" i="4" a="1"/>
  <c r="A13" i="4" s="1"/>
  <c r="A12" i="4" a="1"/>
  <c r="A12" i="4" s="1"/>
  <c r="E12" i="4" s="1"/>
  <c r="A11" i="4" a="1"/>
  <c r="A11" i="4"/>
  <c r="E11" i="4" s="1"/>
  <c r="A10" i="4" a="1"/>
  <c r="A10" i="4"/>
  <c r="E10" i="4" s="1"/>
  <c r="A9" i="4" a="1"/>
  <c r="A9" i="4" s="1"/>
  <c r="A8" i="4" a="1"/>
  <c r="A8" i="4"/>
  <c r="E8" i="4" s="1"/>
  <c r="B7" i="4"/>
  <c r="A7" i="4" a="1"/>
  <c r="A7" i="4"/>
  <c r="E7" i="4" s="1"/>
  <c r="A6" i="4" a="1"/>
  <c r="A6" i="4"/>
  <c r="E6" i="4" s="1"/>
  <c r="B5" i="4"/>
  <c r="A5" i="4" a="1"/>
  <c r="A5" i="4"/>
  <c r="E5" i="4" s="1"/>
  <c r="A1" i="4"/>
  <c r="F179" i="3"/>
  <c r="E179" i="3"/>
  <c r="D179" i="3"/>
  <c r="C179" i="3"/>
  <c r="B179" i="3"/>
  <c r="A179" i="3"/>
  <c r="F178" i="3"/>
  <c r="E178" i="3"/>
  <c r="D178" i="3"/>
  <c r="C178" i="3"/>
  <c r="B178" i="3"/>
  <c r="A178" i="3"/>
  <c r="F177" i="3"/>
  <c r="E177" i="3"/>
  <c r="D177" i="3"/>
  <c r="C177" i="3"/>
  <c r="U177" i="3" s="1"/>
  <c r="B177" i="3"/>
  <c r="A177" i="3"/>
  <c r="F176" i="3"/>
  <c r="E176" i="3"/>
  <c r="D176" i="3"/>
  <c r="C176" i="3"/>
  <c r="U176" i="3" s="1"/>
  <c r="B176" i="3"/>
  <c r="A176" i="3"/>
  <c r="F175" i="3"/>
  <c r="E175" i="3"/>
  <c r="D175" i="3"/>
  <c r="B175" i="3"/>
  <c r="A175" i="3"/>
  <c r="F174" i="3"/>
  <c r="E174" i="3"/>
  <c r="D174" i="3"/>
  <c r="C174" i="3"/>
  <c r="B174" i="3"/>
  <c r="A174" i="3"/>
  <c r="F173" i="3"/>
  <c r="E173" i="3"/>
  <c r="D173" i="3"/>
  <c r="C173" i="3"/>
  <c r="U173" i="3" s="1"/>
  <c r="B173" i="3"/>
  <c r="A173" i="3"/>
  <c r="F172" i="3"/>
  <c r="E172" i="3"/>
  <c r="D172" i="3"/>
  <c r="C172" i="3"/>
  <c r="U172" i="3" s="1"/>
  <c r="B172" i="3"/>
  <c r="A172" i="3"/>
  <c r="F171" i="3"/>
  <c r="E171" i="3"/>
  <c r="D171" i="3"/>
  <c r="C171" i="3"/>
  <c r="B171" i="3"/>
  <c r="A171" i="3"/>
  <c r="F170" i="3"/>
  <c r="E170" i="3"/>
  <c r="D170" i="3"/>
  <c r="C170" i="3"/>
  <c r="B170" i="3"/>
  <c r="A170" i="3"/>
  <c r="F169" i="3"/>
  <c r="E169" i="3"/>
  <c r="D169" i="3"/>
  <c r="C169" i="3"/>
  <c r="U169" i="3" s="1"/>
  <c r="B169" i="3"/>
  <c r="A169" i="3"/>
  <c r="F168" i="3"/>
  <c r="E168" i="3"/>
  <c r="D168" i="3"/>
  <c r="C168" i="3"/>
  <c r="U168" i="3" s="1"/>
  <c r="B168" i="3"/>
  <c r="A168" i="3"/>
  <c r="F167" i="3"/>
  <c r="E167" i="3"/>
  <c r="D167" i="3"/>
  <c r="C167" i="3"/>
  <c r="B167" i="3"/>
  <c r="A167" i="3"/>
  <c r="F166" i="3"/>
  <c r="E166" i="3"/>
  <c r="D166" i="3"/>
  <c r="C166" i="3"/>
  <c r="B166" i="3"/>
  <c r="A166" i="3"/>
  <c r="F165" i="3"/>
  <c r="E165" i="3"/>
  <c r="D165" i="3"/>
  <c r="C165" i="3"/>
  <c r="U165" i="3" s="1"/>
  <c r="B165" i="3"/>
  <c r="A165" i="3"/>
  <c r="F164" i="3"/>
  <c r="E164" i="3"/>
  <c r="D164" i="3"/>
  <c r="C164" i="3"/>
  <c r="U164" i="3" s="1"/>
  <c r="B164" i="3"/>
  <c r="A164" i="3"/>
  <c r="F163" i="3"/>
  <c r="E163" i="3"/>
  <c r="D163" i="3"/>
  <c r="B163" i="3"/>
  <c r="A163" i="3"/>
  <c r="F162" i="3"/>
  <c r="E162" i="3"/>
  <c r="D162" i="3"/>
  <c r="C162" i="3"/>
  <c r="B162" i="3"/>
  <c r="A162" i="3"/>
  <c r="F161" i="3"/>
  <c r="E161" i="3"/>
  <c r="D161" i="3"/>
  <c r="C161" i="3"/>
  <c r="U161" i="3" s="1"/>
  <c r="B161" i="3"/>
  <c r="A161" i="3"/>
  <c r="F160" i="3"/>
  <c r="E160" i="3"/>
  <c r="D160" i="3"/>
  <c r="C160" i="3"/>
  <c r="U160" i="3" s="1"/>
  <c r="B160" i="3"/>
  <c r="A160" i="3"/>
  <c r="F159" i="3"/>
  <c r="E159" i="3"/>
  <c r="D159" i="3"/>
  <c r="C159" i="3"/>
  <c r="B159" i="3"/>
  <c r="A159" i="3"/>
  <c r="F158" i="3"/>
  <c r="E158" i="3"/>
  <c r="D158" i="3"/>
  <c r="C158" i="3"/>
  <c r="B158" i="3"/>
  <c r="A158" i="3"/>
  <c r="F157" i="3"/>
  <c r="E157" i="3"/>
  <c r="D157" i="3"/>
  <c r="C157" i="3"/>
  <c r="U157" i="3" s="1"/>
  <c r="B157" i="3"/>
  <c r="A157" i="3"/>
  <c r="F156" i="3"/>
  <c r="E156" i="3"/>
  <c r="D156" i="3"/>
  <c r="C156" i="3"/>
  <c r="U156" i="3" s="1"/>
  <c r="B156" i="3"/>
  <c r="A156" i="3"/>
  <c r="F155" i="3"/>
  <c r="E155" i="3"/>
  <c r="D155" i="3"/>
  <c r="C155" i="3"/>
  <c r="B155" i="3"/>
  <c r="A155" i="3"/>
  <c r="F154" i="3"/>
  <c r="E154" i="3"/>
  <c r="D154" i="3"/>
  <c r="C154" i="3"/>
  <c r="B154" i="3"/>
  <c r="A154" i="3"/>
  <c r="F153" i="3"/>
  <c r="E153" i="3"/>
  <c r="D153" i="3"/>
  <c r="C153" i="3"/>
  <c r="U153" i="3" s="1"/>
  <c r="B153" i="3"/>
  <c r="A153" i="3"/>
  <c r="F152" i="3"/>
  <c r="E152" i="3"/>
  <c r="D152" i="3"/>
  <c r="B152" i="3"/>
  <c r="A152" i="3"/>
  <c r="F151" i="3"/>
  <c r="E151" i="3"/>
  <c r="D151" i="3"/>
  <c r="C151" i="3"/>
  <c r="B151" i="3"/>
  <c r="A151" i="3"/>
  <c r="F150" i="3"/>
  <c r="E150" i="3"/>
  <c r="D150" i="3"/>
  <c r="C150" i="3"/>
  <c r="B150" i="3"/>
  <c r="A150" i="3"/>
  <c r="F149" i="3"/>
  <c r="E149" i="3"/>
  <c r="D149" i="3"/>
  <c r="C149" i="3"/>
  <c r="U149" i="3" s="1"/>
  <c r="B149" i="3"/>
  <c r="A149" i="3"/>
  <c r="F148" i="3"/>
  <c r="E148" i="3"/>
  <c r="D148" i="3"/>
  <c r="C148" i="3"/>
  <c r="U148" i="3" s="1"/>
  <c r="B148" i="3"/>
  <c r="A148" i="3"/>
  <c r="F147" i="3"/>
  <c r="E147" i="3"/>
  <c r="D147" i="3"/>
  <c r="C147" i="3"/>
  <c r="B147" i="3"/>
  <c r="A147" i="3"/>
  <c r="F146" i="3"/>
  <c r="E146" i="3"/>
  <c r="D146" i="3"/>
  <c r="C146" i="3"/>
  <c r="B146" i="3"/>
  <c r="A146" i="3"/>
  <c r="F145" i="3"/>
  <c r="E145" i="3"/>
  <c r="D145" i="3"/>
  <c r="C145" i="3"/>
  <c r="U145" i="3" s="1"/>
  <c r="B145" i="3"/>
  <c r="A145" i="3"/>
  <c r="F144" i="3"/>
  <c r="E144" i="3"/>
  <c r="D144" i="3"/>
  <c r="C144" i="3"/>
  <c r="U144" i="3" s="1"/>
  <c r="B144" i="3"/>
  <c r="A144" i="3"/>
  <c r="F143" i="3"/>
  <c r="E143" i="3"/>
  <c r="D143" i="3"/>
  <c r="B143" i="3"/>
  <c r="A143" i="3"/>
  <c r="F142" i="3"/>
  <c r="E142" i="3"/>
  <c r="D142" i="3"/>
  <c r="C142" i="3"/>
  <c r="B142" i="3"/>
  <c r="A142" i="3"/>
  <c r="F141" i="3"/>
  <c r="E141" i="3"/>
  <c r="D141" i="3"/>
  <c r="B141" i="3"/>
  <c r="A141" i="3"/>
  <c r="F140" i="3"/>
  <c r="E140" i="3"/>
  <c r="D140" i="3"/>
  <c r="C140" i="3"/>
  <c r="U140" i="3" s="1"/>
  <c r="B140" i="3"/>
  <c r="A140" i="3"/>
  <c r="F139" i="3"/>
  <c r="E139" i="3"/>
  <c r="D139" i="3"/>
  <c r="C139" i="3"/>
  <c r="B139" i="3"/>
  <c r="A139" i="3"/>
  <c r="F138" i="3"/>
  <c r="E138" i="3"/>
  <c r="D138" i="3"/>
  <c r="C138" i="3"/>
  <c r="B138" i="3"/>
  <c r="A138" i="3"/>
  <c r="F137" i="3"/>
  <c r="E137" i="3"/>
  <c r="D137" i="3"/>
  <c r="C137" i="3"/>
  <c r="U137" i="3" s="1"/>
  <c r="B137" i="3"/>
  <c r="A137" i="3"/>
  <c r="F136" i="3"/>
  <c r="E136" i="3"/>
  <c r="D136" i="3"/>
  <c r="C136" i="3"/>
  <c r="U136" i="3" s="1"/>
  <c r="B136" i="3"/>
  <c r="A136" i="3"/>
  <c r="F135" i="3"/>
  <c r="E135" i="3"/>
  <c r="D135" i="3"/>
  <c r="C135" i="3"/>
  <c r="B135" i="3"/>
  <c r="A135" i="3"/>
  <c r="F134" i="3"/>
  <c r="E134" i="3"/>
  <c r="D134" i="3"/>
  <c r="C134" i="3"/>
  <c r="B134" i="3"/>
  <c r="A134" i="3"/>
  <c r="F133" i="3"/>
  <c r="E133" i="3"/>
  <c r="D133" i="3"/>
  <c r="C133" i="3"/>
  <c r="U133" i="3" s="1"/>
  <c r="B133" i="3"/>
  <c r="A133" i="3"/>
  <c r="F132" i="3"/>
  <c r="E132" i="3"/>
  <c r="D132" i="3"/>
  <c r="C132" i="3"/>
  <c r="U132" i="3" s="1"/>
  <c r="B132" i="3"/>
  <c r="A132" i="3"/>
  <c r="F131" i="3"/>
  <c r="E131" i="3"/>
  <c r="D131" i="3"/>
  <c r="C131" i="3"/>
  <c r="B131" i="3"/>
  <c r="A131" i="3"/>
  <c r="F130" i="3"/>
  <c r="E130" i="3"/>
  <c r="D130" i="3"/>
  <c r="C130" i="3"/>
  <c r="B130" i="3"/>
  <c r="A130" i="3"/>
  <c r="F129" i="3"/>
  <c r="E129" i="3"/>
  <c r="D129" i="3"/>
  <c r="C129" i="3"/>
  <c r="U129" i="3" s="1"/>
  <c r="B129" i="3"/>
  <c r="A129" i="3"/>
  <c r="F128" i="3"/>
  <c r="E128" i="3"/>
  <c r="D128" i="3"/>
  <c r="C128" i="3"/>
  <c r="U128" i="3" s="1"/>
  <c r="B128" i="3"/>
  <c r="A128" i="3"/>
  <c r="F127" i="3"/>
  <c r="E127" i="3"/>
  <c r="D127" i="3"/>
  <c r="C127" i="3"/>
  <c r="B127" i="3"/>
  <c r="A127" i="3"/>
  <c r="F126" i="3"/>
  <c r="E126" i="3"/>
  <c r="D126" i="3"/>
  <c r="C126" i="3"/>
  <c r="B126" i="3"/>
  <c r="A126" i="3"/>
  <c r="F125" i="3"/>
  <c r="E125" i="3"/>
  <c r="D125" i="3"/>
  <c r="B125" i="3"/>
  <c r="A125" i="3"/>
  <c r="F124" i="3"/>
  <c r="E124" i="3"/>
  <c r="D124" i="3"/>
  <c r="C124" i="3"/>
  <c r="U124" i="3" s="1"/>
  <c r="B124" i="3"/>
  <c r="A124" i="3"/>
  <c r="F123" i="3"/>
  <c r="E123" i="3"/>
  <c r="D123" i="3"/>
  <c r="C123" i="3"/>
  <c r="B123" i="3"/>
  <c r="A123" i="3"/>
  <c r="F122" i="3"/>
  <c r="E122" i="3"/>
  <c r="D122" i="3"/>
  <c r="C122" i="3"/>
  <c r="B122" i="3"/>
  <c r="A122" i="3"/>
  <c r="F121" i="3"/>
  <c r="E121" i="3"/>
  <c r="D121" i="3"/>
  <c r="B121" i="3"/>
  <c r="A121" i="3"/>
  <c r="F120" i="3"/>
  <c r="E120" i="3"/>
  <c r="D120" i="3"/>
  <c r="C120" i="3"/>
  <c r="U120" i="3" s="1"/>
  <c r="B120" i="3"/>
  <c r="A120" i="3"/>
  <c r="F119" i="3"/>
  <c r="E119" i="3"/>
  <c r="D119" i="3"/>
  <c r="C119" i="3"/>
  <c r="B119" i="3"/>
  <c r="A119" i="3"/>
  <c r="F118" i="3"/>
  <c r="E118" i="3"/>
  <c r="D118" i="3"/>
  <c r="B118" i="3"/>
  <c r="A118" i="3"/>
  <c r="F117" i="3"/>
  <c r="E117" i="3"/>
  <c r="D117" i="3"/>
  <c r="C117" i="3"/>
  <c r="U117" i="3" s="1"/>
  <c r="B117" i="3"/>
  <c r="A117" i="3"/>
  <c r="F116" i="3"/>
  <c r="E116" i="3"/>
  <c r="D116" i="3"/>
  <c r="C116" i="3"/>
  <c r="U116" i="3" s="1"/>
  <c r="B116" i="3"/>
  <c r="A116" i="3"/>
  <c r="F115" i="3"/>
  <c r="E115" i="3"/>
  <c r="D115" i="3"/>
  <c r="C115" i="3"/>
  <c r="B115" i="3"/>
  <c r="A115" i="3"/>
  <c r="F114" i="3"/>
  <c r="E114" i="3"/>
  <c r="D114" i="3"/>
  <c r="C114" i="3"/>
  <c r="B114" i="3"/>
  <c r="A114" i="3"/>
  <c r="F113" i="3"/>
  <c r="E113" i="3"/>
  <c r="D113" i="3"/>
  <c r="C113" i="3"/>
  <c r="U113" i="3" s="1"/>
  <c r="B113" i="3"/>
  <c r="A113" i="3"/>
  <c r="F112" i="3"/>
  <c r="E112" i="3"/>
  <c r="D112" i="3"/>
  <c r="C112" i="3"/>
  <c r="U112" i="3" s="1"/>
  <c r="B112" i="3"/>
  <c r="A112" i="3"/>
  <c r="F111" i="3"/>
  <c r="E111" i="3"/>
  <c r="D111" i="3"/>
  <c r="C111" i="3"/>
  <c r="B111" i="3"/>
  <c r="A111" i="3"/>
  <c r="F110" i="3"/>
  <c r="E110" i="3"/>
  <c r="D110" i="3"/>
  <c r="C110" i="3"/>
  <c r="B110" i="3"/>
  <c r="A110" i="3"/>
  <c r="F109" i="3"/>
  <c r="E109" i="3"/>
  <c r="D109" i="3"/>
  <c r="C109" i="3"/>
  <c r="U109" i="3" s="1"/>
  <c r="B109" i="3"/>
  <c r="A109" i="3"/>
  <c r="F108" i="3"/>
  <c r="E108" i="3"/>
  <c r="D108" i="3"/>
  <c r="C108" i="3"/>
  <c r="U108" i="3" s="1"/>
  <c r="B108" i="3"/>
  <c r="A108" i="3"/>
  <c r="F107" i="3"/>
  <c r="E107" i="3"/>
  <c r="D107" i="3"/>
  <c r="C107" i="3"/>
  <c r="B107" i="3"/>
  <c r="A107" i="3"/>
  <c r="F106" i="3"/>
  <c r="E106" i="3"/>
  <c r="D106" i="3"/>
  <c r="C106" i="3"/>
  <c r="B106" i="3"/>
  <c r="A106" i="3"/>
  <c r="F105" i="3"/>
  <c r="E105" i="3"/>
  <c r="D105" i="3"/>
  <c r="B105" i="3"/>
  <c r="A105" i="3"/>
  <c r="F104" i="3"/>
  <c r="E104" i="3"/>
  <c r="D104" i="3"/>
  <c r="C104" i="3"/>
  <c r="U104" i="3" s="1"/>
  <c r="B104" i="3"/>
  <c r="A104" i="3"/>
  <c r="F103" i="3"/>
  <c r="E103" i="3"/>
  <c r="D103" i="3"/>
  <c r="C103" i="3"/>
  <c r="B103" i="3"/>
  <c r="A103" i="3"/>
  <c r="F102" i="3"/>
  <c r="E102" i="3"/>
  <c r="D102" i="3"/>
  <c r="C102" i="3"/>
  <c r="B102" i="3"/>
  <c r="A102" i="3"/>
  <c r="F101" i="3"/>
  <c r="E101" i="3"/>
  <c r="D101" i="3"/>
  <c r="B101" i="3"/>
  <c r="A101" i="3"/>
  <c r="F100" i="3"/>
  <c r="E100" i="3"/>
  <c r="D100" i="3"/>
  <c r="C100" i="3"/>
  <c r="U100" i="3" s="1"/>
  <c r="B100" i="3"/>
  <c r="A100" i="3"/>
  <c r="F99" i="3"/>
  <c r="E99" i="3"/>
  <c r="D99" i="3"/>
  <c r="B99" i="3"/>
  <c r="A99" i="3"/>
  <c r="F98" i="3"/>
  <c r="E98" i="3"/>
  <c r="D98" i="3"/>
  <c r="B98" i="3"/>
  <c r="A98" i="3"/>
  <c r="F97" i="3"/>
  <c r="E97" i="3"/>
  <c r="D97" i="3"/>
  <c r="B97" i="3"/>
  <c r="A97" i="3"/>
  <c r="F96" i="3"/>
  <c r="E96" i="3"/>
  <c r="D96" i="3"/>
  <c r="B96" i="3"/>
  <c r="A96" i="3"/>
  <c r="F95" i="3"/>
  <c r="E95" i="3"/>
  <c r="D95" i="3"/>
  <c r="C95" i="3"/>
  <c r="B95" i="3"/>
  <c r="A95" i="3"/>
  <c r="F94" i="3"/>
  <c r="E94" i="3"/>
  <c r="D94" i="3"/>
  <c r="C94" i="3"/>
  <c r="B94" i="3"/>
  <c r="A94" i="3"/>
  <c r="F93" i="3"/>
  <c r="E93" i="3"/>
  <c r="D93" i="3"/>
  <c r="B93" i="3"/>
  <c r="A93" i="3"/>
  <c r="F92" i="3"/>
  <c r="E92" i="3"/>
  <c r="D92" i="3"/>
  <c r="C92" i="3"/>
  <c r="U92" i="3" s="1"/>
  <c r="B92" i="3"/>
  <c r="A92" i="3"/>
  <c r="F91" i="3"/>
  <c r="E91" i="3"/>
  <c r="D91" i="3"/>
  <c r="C91" i="3"/>
  <c r="B91" i="3"/>
  <c r="A91" i="3"/>
  <c r="F90" i="3"/>
  <c r="E90" i="3"/>
  <c r="D90" i="3"/>
  <c r="C90" i="3"/>
  <c r="B90" i="3"/>
  <c r="A90" i="3"/>
  <c r="F89" i="3"/>
  <c r="E89" i="3"/>
  <c r="D89" i="3"/>
  <c r="B89" i="3"/>
  <c r="A89" i="3"/>
  <c r="F88" i="3"/>
  <c r="E88" i="3"/>
  <c r="D88" i="3"/>
  <c r="C88" i="3"/>
  <c r="U88" i="3" s="1"/>
  <c r="B88" i="3"/>
  <c r="A88" i="3"/>
  <c r="F87" i="3"/>
  <c r="E87" i="3"/>
  <c r="D87" i="3"/>
  <c r="C87" i="3"/>
  <c r="B87" i="3"/>
  <c r="A87" i="3"/>
  <c r="F86" i="3"/>
  <c r="E86" i="3"/>
  <c r="D86" i="3"/>
  <c r="C86" i="3"/>
  <c r="B86" i="3"/>
  <c r="A86" i="3"/>
  <c r="F85" i="3"/>
  <c r="E85" i="3"/>
  <c r="D85" i="3"/>
  <c r="B85" i="3"/>
  <c r="A85" i="3"/>
  <c r="F84" i="3"/>
  <c r="E84" i="3"/>
  <c r="D84" i="3"/>
  <c r="C84" i="3"/>
  <c r="U84" i="3" s="1"/>
  <c r="B84" i="3"/>
  <c r="A84" i="3"/>
  <c r="F83" i="3"/>
  <c r="E83" i="3"/>
  <c r="D83" i="3"/>
  <c r="B83" i="3"/>
  <c r="A83" i="3"/>
  <c r="F82" i="3"/>
  <c r="E82" i="3"/>
  <c r="D82" i="3"/>
  <c r="C82" i="3"/>
  <c r="B82" i="3"/>
  <c r="A82" i="3"/>
  <c r="F81" i="3"/>
  <c r="E81" i="3"/>
  <c r="D81" i="3"/>
  <c r="B81" i="3"/>
  <c r="A81" i="3"/>
  <c r="F80" i="3"/>
  <c r="E80" i="3"/>
  <c r="D80" i="3"/>
  <c r="C80" i="3"/>
  <c r="U80" i="3" s="1"/>
  <c r="B80" i="3"/>
  <c r="A80" i="3"/>
  <c r="F79" i="3"/>
  <c r="E79" i="3"/>
  <c r="D79" i="3"/>
  <c r="B79" i="3"/>
  <c r="A79" i="3"/>
  <c r="F78" i="3"/>
  <c r="E78" i="3"/>
  <c r="D78" i="3"/>
  <c r="B78" i="3"/>
  <c r="A78" i="3"/>
  <c r="F77" i="3"/>
  <c r="E77" i="3"/>
  <c r="D77" i="3"/>
  <c r="B77" i="3"/>
  <c r="A77" i="3"/>
  <c r="F76" i="3"/>
  <c r="E76" i="3"/>
  <c r="D76" i="3"/>
  <c r="C76" i="3"/>
  <c r="U76" i="3" s="1"/>
  <c r="B76" i="3"/>
  <c r="A76" i="3"/>
  <c r="F75" i="3"/>
  <c r="E75" i="3"/>
  <c r="D75" i="3"/>
  <c r="C75" i="3"/>
  <c r="B75" i="3"/>
  <c r="A75" i="3"/>
  <c r="F74" i="3"/>
  <c r="E74" i="3"/>
  <c r="D74" i="3"/>
  <c r="C74" i="3"/>
  <c r="B74" i="3"/>
  <c r="A74" i="3"/>
  <c r="F73" i="3"/>
  <c r="E73" i="3"/>
  <c r="D73" i="3"/>
  <c r="C73" i="3"/>
  <c r="U73" i="3" s="1"/>
  <c r="B73" i="3"/>
  <c r="A73" i="3"/>
  <c r="F72" i="3"/>
  <c r="E72" i="3"/>
  <c r="D72" i="3"/>
  <c r="B72" i="3"/>
  <c r="A72" i="3"/>
  <c r="F71" i="3"/>
  <c r="E71" i="3"/>
  <c r="D71" i="3"/>
  <c r="C71" i="3"/>
  <c r="B71" i="3"/>
  <c r="A71" i="3"/>
  <c r="F70" i="3"/>
  <c r="E70" i="3"/>
  <c r="D70" i="3"/>
  <c r="C70" i="3"/>
  <c r="B70" i="3"/>
  <c r="A70" i="3"/>
  <c r="F69" i="3"/>
  <c r="E69" i="3"/>
  <c r="D69" i="3"/>
  <c r="C69" i="3"/>
  <c r="U69" i="3" s="1"/>
  <c r="B69" i="3"/>
  <c r="A69" i="3"/>
  <c r="F68" i="3"/>
  <c r="E68" i="3"/>
  <c r="D68" i="3"/>
  <c r="B68" i="3"/>
  <c r="A68" i="3"/>
  <c r="F67" i="3"/>
  <c r="E67" i="3"/>
  <c r="D67" i="3"/>
  <c r="C67" i="3"/>
  <c r="B67" i="3"/>
  <c r="A67" i="3"/>
  <c r="F66" i="3"/>
  <c r="E66" i="3"/>
  <c r="D66" i="3"/>
  <c r="C66" i="3"/>
  <c r="B66" i="3"/>
  <c r="A66" i="3"/>
  <c r="F65" i="3"/>
  <c r="E65" i="3"/>
  <c r="D65" i="3"/>
  <c r="C65" i="3"/>
  <c r="U65" i="3" s="1"/>
  <c r="B65" i="3"/>
  <c r="A65" i="3"/>
  <c r="F64" i="3"/>
  <c r="E64" i="3"/>
  <c r="D64" i="3"/>
  <c r="B64" i="3"/>
  <c r="A64" i="3"/>
  <c r="F63" i="3"/>
  <c r="E63" i="3"/>
  <c r="D63" i="3"/>
  <c r="C63" i="3"/>
  <c r="B63" i="3"/>
  <c r="A63" i="3"/>
  <c r="F62" i="3"/>
  <c r="E62" i="3"/>
  <c r="D62" i="3"/>
  <c r="C62" i="3"/>
  <c r="B62" i="3"/>
  <c r="A62" i="3"/>
  <c r="F61" i="3"/>
  <c r="E61" i="3"/>
  <c r="D61" i="3"/>
  <c r="C61" i="3"/>
  <c r="U61" i="3" s="1"/>
  <c r="B61" i="3"/>
  <c r="A61" i="3"/>
  <c r="F60" i="3"/>
  <c r="E60" i="3"/>
  <c r="D60" i="3"/>
  <c r="B60" i="3"/>
  <c r="A60" i="3"/>
  <c r="F59" i="3"/>
  <c r="E59" i="3"/>
  <c r="D59" i="3"/>
  <c r="C59" i="3"/>
  <c r="B59" i="3"/>
  <c r="A59" i="3"/>
  <c r="F58" i="3"/>
  <c r="E58" i="3"/>
  <c r="D58" i="3"/>
  <c r="B58" i="3"/>
  <c r="A58" i="3"/>
  <c r="F57" i="3"/>
  <c r="E57" i="3"/>
  <c r="D57" i="3"/>
  <c r="C57" i="3"/>
  <c r="U57" i="3" s="1"/>
  <c r="B57" i="3"/>
  <c r="A57" i="3"/>
  <c r="F56" i="3"/>
  <c r="E56" i="3"/>
  <c r="D56" i="3"/>
  <c r="B56" i="3"/>
  <c r="A56" i="3"/>
  <c r="F55" i="3"/>
  <c r="E55" i="3"/>
  <c r="D55" i="3"/>
  <c r="C55" i="3"/>
  <c r="B55" i="3"/>
  <c r="A55" i="3"/>
  <c r="F54" i="3"/>
  <c r="E54" i="3"/>
  <c r="D54" i="3"/>
  <c r="B54" i="3"/>
  <c r="A54" i="3"/>
  <c r="F53" i="3"/>
  <c r="E53" i="3"/>
  <c r="D53" i="3"/>
  <c r="C53" i="3"/>
  <c r="U53" i="3" s="1"/>
  <c r="B53" i="3"/>
  <c r="A53" i="3"/>
  <c r="F52" i="3"/>
  <c r="E52" i="3"/>
  <c r="D52" i="3"/>
  <c r="B52" i="3"/>
  <c r="A52" i="3"/>
  <c r="F51" i="3"/>
  <c r="E51" i="3"/>
  <c r="D51" i="3"/>
  <c r="B51" i="3"/>
  <c r="A51" i="3"/>
  <c r="F50" i="3"/>
  <c r="E50" i="3"/>
  <c r="D50" i="3"/>
  <c r="B50" i="3"/>
  <c r="A50" i="3"/>
  <c r="F49" i="3"/>
  <c r="E49" i="3"/>
  <c r="D49" i="3"/>
  <c r="C49" i="3"/>
  <c r="U49" i="3" s="1"/>
  <c r="B49" i="3"/>
  <c r="A49" i="3"/>
  <c r="F48" i="3"/>
  <c r="E48" i="3"/>
  <c r="D48" i="3"/>
  <c r="C48" i="3"/>
  <c r="U48" i="3" s="1"/>
  <c r="B48" i="3"/>
  <c r="A48" i="3"/>
  <c r="F47" i="3"/>
  <c r="E47" i="3"/>
  <c r="D47" i="3"/>
  <c r="C47" i="3"/>
  <c r="B47" i="3"/>
  <c r="A47" i="3"/>
  <c r="F46" i="3"/>
  <c r="E46" i="3"/>
  <c r="D46" i="3"/>
  <c r="C46" i="3"/>
  <c r="B46" i="3"/>
  <c r="A46" i="3"/>
  <c r="F45" i="3"/>
  <c r="E45" i="3"/>
  <c r="D45" i="3"/>
  <c r="C45" i="3"/>
  <c r="U45" i="3" s="1"/>
  <c r="B45" i="3"/>
  <c r="A45" i="3"/>
  <c r="F44" i="3"/>
  <c r="E44" i="3"/>
  <c r="D44" i="3"/>
  <c r="C44" i="3"/>
  <c r="U44" i="3" s="1"/>
  <c r="B44" i="3"/>
  <c r="A44" i="3"/>
  <c r="F43" i="3"/>
  <c r="E43" i="3"/>
  <c r="D43" i="3"/>
  <c r="C43" i="3"/>
  <c r="B43" i="3"/>
  <c r="A43" i="3"/>
  <c r="F42" i="3"/>
  <c r="E42" i="3"/>
  <c r="D42" i="3"/>
  <c r="C42" i="3"/>
  <c r="B42" i="3"/>
  <c r="A42" i="3"/>
  <c r="F41" i="3"/>
  <c r="E41" i="3"/>
  <c r="D41" i="3"/>
  <c r="C41" i="3"/>
  <c r="U41" i="3" s="1"/>
  <c r="B41" i="3"/>
  <c r="A41" i="3"/>
  <c r="F40" i="3"/>
  <c r="E40" i="3"/>
  <c r="D40" i="3"/>
  <c r="C40" i="3"/>
  <c r="U40" i="3" s="1"/>
  <c r="B40" i="3"/>
  <c r="A40" i="3"/>
  <c r="F39" i="3"/>
  <c r="E39" i="3"/>
  <c r="D39" i="3"/>
  <c r="C39" i="3"/>
  <c r="B39" i="3"/>
  <c r="A39" i="3"/>
  <c r="F38" i="3"/>
  <c r="E38" i="3"/>
  <c r="D38" i="3"/>
  <c r="C38" i="3"/>
  <c r="B38" i="3"/>
  <c r="A38" i="3"/>
  <c r="F37" i="3"/>
  <c r="E37" i="3"/>
  <c r="D37" i="3"/>
  <c r="B37" i="3"/>
  <c r="A37" i="3"/>
  <c r="F36" i="3"/>
  <c r="E36" i="3"/>
  <c r="D36" i="3"/>
  <c r="C36" i="3"/>
  <c r="U36" i="3" s="1"/>
  <c r="B36" i="3"/>
  <c r="A36" i="3"/>
  <c r="F35" i="3"/>
  <c r="E35" i="3"/>
  <c r="D35" i="3"/>
  <c r="C35" i="3"/>
  <c r="B35" i="3"/>
  <c r="A35" i="3"/>
  <c r="F34" i="3"/>
  <c r="E34" i="3"/>
  <c r="D34" i="3"/>
  <c r="C34" i="3"/>
  <c r="B34" i="3"/>
  <c r="A34" i="3"/>
  <c r="F33" i="3"/>
  <c r="E33" i="3"/>
  <c r="D33" i="3"/>
  <c r="B33" i="3"/>
  <c r="A33" i="3"/>
  <c r="F32" i="3"/>
  <c r="E32" i="3"/>
  <c r="D32" i="3"/>
  <c r="C32" i="3"/>
  <c r="U32" i="3" s="1"/>
  <c r="B32" i="3"/>
  <c r="A32" i="3"/>
  <c r="F31" i="3"/>
  <c r="E31" i="3"/>
  <c r="D31" i="3"/>
  <c r="C31" i="3"/>
  <c r="B31" i="3"/>
  <c r="A31" i="3"/>
  <c r="F30" i="3"/>
  <c r="E30" i="3"/>
  <c r="D30" i="3"/>
  <c r="C30" i="3"/>
  <c r="B30" i="3"/>
  <c r="A30" i="3"/>
  <c r="F29" i="3"/>
  <c r="E29" i="3"/>
  <c r="D29" i="3"/>
  <c r="B29" i="3"/>
  <c r="A29" i="3"/>
  <c r="F28" i="3"/>
  <c r="E28" i="3"/>
  <c r="D28" i="3"/>
  <c r="C28" i="3"/>
  <c r="U28" i="3" s="1"/>
  <c r="B28" i="3"/>
  <c r="A28" i="3"/>
  <c r="F27" i="3"/>
  <c r="E27" i="3"/>
  <c r="D27" i="3"/>
  <c r="C27" i="3"/>
  <c r="B27" i="3"/>
  <c r="A27" i="3"/>
  <c r="F26" i="3"/>
  <c r="E26" i="3"/>
  <c r="D26" i="3"/>
  <c r="C26" i="3"/>
  <c r="B26" i="3"/>
  <c r="A26" i="3"/>
  <c r="F25" i="3"/>
  <c r="E25" i="3"/>
  <c r="D25" i="3"/>
  <c r="B25" i="3"/>
  <c r="A25" i="3"/>
  <c r="F24" i="3"/>
  <c r="E24" i="3"/>
  <c r="D24" i="3"/>
  <c r="C24" i="3"/>
  <c r="U24" i="3" s="1"/>
  <c r="B24" i="3"/>
  <c r="A24" i="3"/>
  <c r="F23" i="3"/>
  <c r="E23" i="3"/>
  <c r="D23" i="3"/>
  <c r="C23" i="3"/>
  <c r="B23" i="3"/>
  <c r="A23" i="3"/>
  <c r="F22" i="3"/>
  <c r="E22" i="3"/>
  <c r="D22" i="3"/>
  <c r="C22" i="3"/>
  <c r="B22" i="3"/>
  <c r="A22" i="3"/>
  <c r="F21" i="3"/>
  <c r="E21" i="3"/>
  <c r="D21" i="3"/>
  <c r="B21" i="3"/>
  <c r="A21" i="3"/>
  <c r="F20" i="3"/>
  <c r="E20" i="3"/>
  <c r="D20" i="3"/>
  <c r="B20" i="3"/>
  <c r="A20" i="3"/>
  <c r="F19" i="3"/>
  <c r="E19" i="3"/>
  <c r="D19" i="3"/>
  <c r="C19" i="3"/>
  <c r="B19" i="3"/>
  <c r="A19" i="3"/>
  <c r="F18" i="3"/>
  <c r="E18" i="3"/>
  <c r="D18" i="3"/>
  <c r="C18" i="3"/>
  <c r="B18" i="3"/>
  <c r="A18" i="3"/>
  <c r="F17" i="3"/>
  <c r="E17" i="3"/>
  <c r="D17" i="3"/>
  <c r="B17" i="3"/>
  <c r="A17" i="3"/>
  <c r="F16" i="3"/>
  <c r="E16" i="3"/>
  <c r="D16" i="3"/>
  <c r="B16" i="3"/>
  <c r="A16" i="3"/>
  <c r="F15" i="3"/>
  <c r="E15" i="3"/>
  <c r="D15" i="3"/>
  <c r="C15" i="3"/>
  <c r="B15" i="3"/>
  <c r="A15" i="3"/>
  <c r="F14" i="3"/>
  <c r="E14" i="3"/>
  <c r="D14" i="3"/>
  <c r="C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C8" i="3"/>
  <c r="U8" i="3" s="1"/>
  <c r="B8" i="3"/>
  <c r="A8" i="3"/>
  <c r="F7" i="3"/>
  <c r="E7" i="3"/>
  <c r="D7" i="3"/>
  <c r="C7" i="3"/>
  <c r="B7" i="3"/>
  <c r="A7" i="3"/>
  <c r="F6" i="3"/>
  <c r="E6" i="3"/>
  <c r="D6" i="3"/>
  <c r="B6" i="3"/>
  <c r="A6" i="3"/>
  <c r="F5" i="3"/>
  <c r="D5" i="3"/>
  <c r="B5" i="3"/>
  <c r="A5" i="3"/>
  <c r="E21" i="4" l="1"/>
  <c r="B21" i="4"/>
  <c r="E47" i="4"/>
  <c r="B47" i="4"/>
  <c r="E9" i="4"/>
  <c r="B9" i="4"/>
  <c r="E29" i="4"/>
  <c r="B29" i="4"/>
  <c r="E17" i="4"/>
  <c r="B17" i="4"/>
  <c r="E45" i="4"/>
  <c r="B45" i="4"/>
  <c r="E13" i="4"/>
  <c r="B13" i="4"/>
  <c r="E25" i="4"/>
  <c r="B25" i="4"/>
  <c r="B35" i="4"/>
  <c r="E65" i="4"/>
  <c r="B65" i="4"/>
  <c r="E81" i="4"/>
  <c r="B81" i="4"/>
  <c r="E103" i="4"/>
  <c r="B103" i="4"/>
  <c r="E115" i="4"/>
  <c r="B115" i="4"/>
  <c r="B117" i="4"/>
  <c r="E121" i="4"/>
  <c r="B121" i="4"/>
  <c r="E136" i="4"/>
  <c r="B136" i="4"/>
  <c r="B156" i="4"/>
  <c r="E160" i="4"/>
  <c r="B160" i="4"/>
  <c r="B11" i="4"/>
  <c r="B19" i="4"/>
  <c r="B27" i="4"/>
  <c r="B37" i="4"/>
  <c r="B41" i="4"/>
  <c r="E55" i="4"/>
  <c r="B55" i="4"/>
  <c r="E63" i="4"/>
  <c r="B63" i="4"/>
  <c r="E79" i="4"/>
  <c r="B79" i="4"/>
  <c r="E95" i="4"/>
  <c r="B95" i="4"/>
  <c r="E107" i="4"/>
  <c r="B107" i="4"/>
  <c r="E113" i="4"/>
  <c r="B113" i="4"/>
  <c r="E127" i="4"/>
  <c r="B127" i="4"/>
  <c r="E144" i="4"/>
  <c r="B144" i="4"/>
  <c r="E148" i="4"/>
  <c r="B148" i="4"/>
  <c r="D46" i="5"/>
  <c r="B46" i="5"/>
  <c r="E46" i="5"/>
  <c r="B49" i="4"/>
  <c r="B51" i="4"/>
  <c r="E73" i="4"/>
  <c r="B73" i="4"/>
  <c r="E89" i="4"/>
  <c r="B89" i="4"/>
  <c r="E99" i="4"/>
  <c r="B99" i="4"/>
  <c r="B101" i="4"/>
  <c r="E105" i="4"/>
  <c r="B105" i="4"/>
  <c r="E119" i="4"/>
  <c r="B119" i="4"/>
  <c r="E132" i="4"/>
  <c r="B132" i="4"/>
  <c r="D14" i="5"/>
  <c r="B14" i="5"/>
  <c r="E14" i="5"/>
  <c r="E39" i="4"/>
  <c r="B39" i="4"/>
  <c r="E71" i="4"/>
  <c r="B71" i="4"/>
  <c r="E87" i="4"/>
  <c r="B87" i="4"/>
  <c r="E97" i="4"/>
  <c r="B97" i="4"/>
  <c r="E111" i="4"/>
  <c r="B111" i="4"/>
  <c r="E123" i="4"/>
  <c r="B123" i="4"/>
  <c r="E152" i="4"/>
  <c r="B152" i="4"/>
  <c r="D30" i="5"/>
  <c r="B30" i="5"/>
  <c r="E30" i="5"/>
  <c r="D62" i="5"/>
  <c r="B62" i="5"/>
  <c r="E62" i="5"/>
  <c r="E78" i="5"/>
  <c r="E94" i="5"/>
  <c r="L10" i="8"/>
  <c r="V10" i="8"/>
  <c r="L11" i="8"/>
  <c r="V11" i="8"/>
  <c r="L13" i="8"/>
  <c r="V13" i="8"/>
  <c r="U17" i="8"/>
  <c r="S17" i="8"/>
  <c r="G17" i="8"/>
  <c r="P17" i="8"/>
  <c r="U20" i="8"/>
  <c r="T20" i="8"/>
  <c r="J20" i="8"/>
  <c r="P20" i="8"/>
  <c r="U50" i="8"/>
  <c r="P50" i="8"/>
  <c r="F50" i="8"/>
  <c r="T50" i="8"/>
  <c r="J50" i="8"/>
  <c r="V50" i="8"/>
  <c r="U77" i="8"/>
  <c r="T77" i="8"/>
  <c r="J77" i="8"/>
  <c r="S77" i="8"/>
  <c r="F77" i="8"/>
  <c r="L77" i="8"/>
  <c r="U115" i="8"/>
  <c r="T115" i="8"/>
  <c r="J115" i="8"/>
  <c r="S115" i="8"/>
  <c r="G115" i="8"/>
  <c r="H115" i="8" s="1"/>
  <c r="P115" i="8"/>
  <c r="F115" i="8"/>
  <c r="V115" i="8"/>
  <c r="L115" i="8"/>
  <c r="B22" i="5"/>
  <c r="B38" i="5"/>
  <c r="B54" i="5"/>
  <c r="B70" i="5"/>
  <c r="B86" i="5"/>
  <c r="E90" i="5"/>
  <c r="I84" i="6"/>
  <c r="L7" i="8"/>
  <c r="V7" i="8"/>
  <c r="F10" i="8"/>
  <c r="P10" i="8"/>
  <c r="F11" i="8"/>
  <c r="P11" i="8"/>
  <c r="F13" i="8"/>
  <c r="P13" i="8"/>
  <c r="H15" i="8"/>
  <c r="U16" i="8"/>
  <c r="T16" i="8"/>
  <c r="J16" i="8"/>
  <c r="P16" i="8"/>
  <c r="F17" i="8"/>
  <c r="T17" i="8"/>
  <c r="F20" i="8"/>
  <c r="S20" i="8"/>
  <c r="U23" i="8"/>
  <c r="T23" i="8"/>
  <c r="J23" i="8"/>
  <c r="P23" i="8"/>
  <c r="H24" i="8"/>
  <c r="U27" i="8"/>
  <c r="S27" i="8"/>
  <c r="G27" i="8"/>
  <c r="P27" i="8"/>
  <c r="H29" i="8"/>
  <c r="U34" i="8"/>
  <c r="S34" i="8"/>
  <c r="G34" i="8"/>
  <c r="P34" i="8"/>
  <c r="H36" i="8"/>
  <c r="U39" i="8"/>
  <c r="T39" i="8"/>
  <c r="J39" i="8"/>
  <c r="P39" i="8"/>
  <c r="H40" i="8"/>
  <c r="U47" i="8"/>
  <c r="T47" i="8"/>
  <c r="J47" i="8"/>
  <c r="P47" i="8"/>
  <c r="H48" i="8"/>
  <c r="G50" i="8"/>
  <c r="H50" i="8" s="1"/>
  <c r="U52" i="8"/>
  <c r="T52" i="8"/>
  <c r="J52" i="8"/>
  <c r="P52" i="8"/>
  <c r="F52" i="8"/>
  <c r="V52" i="8"/>
  <c r="W52" i="8" s="1"/>
  <c r="U56" i="8"/>
  <c r="T56" i="8"/>
  <c r="J56" i="8"/>
  <c r="P56" i="8"/>
  <c r="F56" i="8"/>
  <c r="V56" i="8"/>
  <c r="W56" i="8" s="1"/>
  <c r="U58" i="8"/>
  <c r="P58" i="8"/>
  <c r="F58" i="8"/>
  <c r="T58" i="8"/>
  <c r="J58" i="8"/>
  <c r="V58" i="8"/>
  <c r="W58" i="8" s="1"/>
  <c r="U73" i="8"/>
  <c r="P73" i="8"/>
  <c r="F73" i="8"/>
  <c r="L73" i="8"/>
  <c r="T73" i="8"/>
  <c r="G73" i="8"/>
  <c r="G77" i="8"/>
  <c r="H77" i="8" s="1"/>
  <c r="U84" i="8"/>
  <c r="S84" i="8"/>
  <c r="W84" i="8" s="1"/>
  <c r="V84" i="8"/>
  <c r="J84" i="8"/>
  <c r="T84" i="8"/>
  <c r="G84" i="8"/>
  <c r="P84" i="8"/>
  <c r="F84" i="8"/>
  <c r="U93" i="8"/>
  <c r="T93" i="8"/>
  <c r="W93" i="8" s="1"/>
  <c r="J93" i="8"/>
  <c r="L93" i="8"/>
  <c r="V93" i="8"/>
  <c r="G93" i="8"/>
  <c r="S93" i="8"/>
  <c r="F93" i="8"/>
  <c r="U140" i="8"/>
  <c r="J140" i="8"/>
  <c r="T140" i="8"/>
  <c r="U167" i="8"/>
  <c r="S167" i="8"/>
  <c r="G167" i="8"/>
  <c r="H167" i="8" s="1"/>
  <c r="T167" i="8"/>
  <c r="F167" i="8"/>
  <c r="P167" i="8"/>
  <c r="L167" i="8"/>
  <c r="J167" i="8"/>
  <c r="V167" i="8"/>
  <c r="F7" i="8"/>
  <c r="P7" i="8"/>
  <c r="H8" i="8"/>
  <c r="G10" i="8"/>
  <c r="S10" i="8"/>
  <c r="G11" i="8"/>
  <c r="S11" i="8"/>
  <c r="G13" i="8"/>
  <c r="H13" i="8" s="1"/>
  <c r="S13" i="8"/>
  <c r="L14" i="8"/>
  <c r="V14" i="8"/>
  <c r="W14" i="8" s="1"/>
  <c r="F16" i="8"/>
  <c r="S16" i="8"/>
  <c r="J17" i="8"/>
  <c r="V17" i="8"/>
  <c r="U19" i="8"/>
  <c r="T19" i="8"/>
  <c r="J19" i="8"/>
  <c r="P19" i="8"/>
  <c r="G20" i="8"/>
  <c r="H20" i="8" s="1"/>
  <c r="V20" i="8"/>
  <c r="U22" i="8"/>
  <c r="P22" i="8"/>
  <c r="F22" i="8"/>
  <c r="S22" i="8"/>
  <c r="F23" i="8"/>
  <c r="S23" i="8"/>
  <c r="F27" i="8"/>
  <c r="T27" i="8"/>
  <c r="U30" i="8"/>
  <c r="T30" i="8"/>
  <c r="J30" i="8"/>
  <c r="P30" i="8"/>
  <c r="U31" i="8"/>
  <c r="P31" i="8"/>
  <c r="F31" i="8"/>
  <c r="S31" i="8"/>
  <c r="U33" i="8"/>
  <c r="T33" i="8"/>
  <c r="J33" i="8"/>
  <c r="P33" i="8"/>
  <c r="F34" i="8"/>
  <c r="T34" i="8"/>
  <c r="U38" i="8"/>
  <c r="P38" i="8"/>
  <c r="F38" i="8"/>
  <c r="S38" i="8"/>
  <c r="F39" i="8"/>
  <c r="S39" i="8"/>
  <c r="U42" i="8"/>
  <c r="T42" i="8"/>
  <c r="J42" i="8"/>
  <c r="P42" i="8"/>
  <c r="U43" i="8"/>
  <c r="P43" i="8"/>
  <c r="F43" i="8"/>
  <c r="S43" i="8"/>
  <c r="U45" i="8"/>
  <c r="T45" i="8"/>
  <c r="J45" i="8"/>
  <c r="P45" i="8"/>
  <c r="U46" i="8"/>
  <c r="P46" i="8"/>
  <c r="F46" i="8"/>
  <c r="S46" i="8"/>
  <c r="F47" i="8"/>
  <c r="S47" i="8"/>
  <c r="L50" i="8"/>
  <c r="G52" i="8"/>
  <c r="H52" i="8" s="1"/>
  <c r="U53" i="8"/>
  <c r="P53" i="8"/>
  <c r="F53" i="8"/>
  <c r="T53" i="8"/>
  <c r="J53" i="8"/>
  <c r="V53" i="8"/>
  <c r="W53" i="8" s="1"/>
  <c r="G56" i="8"/>
  <c r="G58" i="8"/>
  <c r="U65" i="8"/>
  <c r="P65" i="8"/>
  <c r="F65" i="8"/>
  <c r="T65" i="8"/>
  <c r="J65" i="8"/>
  <c r="V65" i="8"/>
  <c r="U67" i="8"/>
  <c r="T67" i="8"/>
  <c r="P67" i="8"/>
  <c r="F67" i="8"/>
  <c r="V67" i="8"/>
  <c r="J67" i="8"/>
  <c r="U68" i="8"/>
  <c r="S68" i="8"/>
  <c r="G68" i="8"/>
  <c r="T68" i="8"/>
  <c r="F68" i="8"/>
  <c r="L68" i="8"/>
  <c r="J73" i="8"/>
  <c r="U75" i="8"/>
  <c r="P75" i="8"/>
  <c r="F75" i="8"/>
  <c r="H75" i="8" s="1"/>
  <c r="L75" i="8"/>
  <c r="T75" i="8"/>
  <c r="W75" i="8" s="1"/>
  <c r="G75" i="8"/>
  <c r="P77" i="8"/>
  <c r="U91" i="8"/>
  <c r="T91" i="8"/>
  <c r="J91" i="8"/>
  <c r="L91" i="8"/>
  <c r="V91" i="8"/>
  <c r="G91" i="8"/>
  <c r="S91" i="8"/>
  <c r="F91" i="8"/>
  <c r="H91" i="8" s="1"/>
  <c r="U104" i="8"/>
  <c r="S104" i="8"/>
  <c r="G104" i="8"/>
  <c r="P104" i="8"/>
  <c r="F104" i="8"/>
  <c r="T104" i="8"/>
  <c r="L104" i="8"/>
  <c r="J104" i="8"/>
  <c r="E18" i="5"/>
  <c r="E34" i="5"/>
  <c r="E50" i="5"/>
  <c r="E66" i="5"/>
  <c r="B78" i="5"/>
  <c r="E82" i="5"/>
  <c r="B94" i="5"/>
  <c r="G7" i="8"/>
  <c r="S7" i="8"/>
  <c r="W7" i="8" s="1"/>
  <c r="J10" i="8"/>
  <c r="T10" i="8"/>
  <c r="W10" i="8" s="1"/>
  <c r="J11" i="8"/>
  <c r="T11" i="8"/>
  <c r="W11" i="8" s="1"/>
  <c r="J13" i="8"/>
  <c r="T13" i="8"/>
  <c r="F14" i="8"/>
  <c r="H14" i="8" s="1"/>
  <c r="P14" i="8"/>
  <c r="U15" i="8"/>
  <c r="T15" i="8"/>
  <c r="W15" i="8" s="1"/>
  <c r="J15" i="8"/>
  <c r="P15" i="8"/>
  <c r="G16" i="8"/>
  <c r="H16" i="8" s="1"/>
  <c r="V16" i="8"/>
  <c r="L17" i="8"/>
  <c r="U18" i="8"/>
  <c r="P18" i="8"/>
  <c r="F18" i="8"/>
  <c r="H18" i="8" s="1"/>
  <c r="S18" i="8"/>
  <c r="F19" i="8"/>
  <c r="H19" i="8" s="1"/>
  <c r="S19" i="8"/>
  <c r="W19" i="8" s="1"/>
  <c r="L20" i="8"/>
  <c r="U21" i="8"/>
  <c r="S21" i="8"/>
  <c r="W21" i="8" s="1"/>
  <c r="G21" i="8"/>
  <c r="H21" i="8" s="1"/>
  <c r="P21" i="8"/>
  <c r="G22" i="8"/>
  <c r="H22" i="8" s="1"/>
  <c r="T22" i="8"/>
  <c r="G23" i="8"/>
  <c r="H23" i="8" s="1"/>
  <c r="V23" i="8"/>
  <c r="U24" i="8"/>
  <c r="T24" i="8"/>
  <c r="W24" i="8" s="1"/>
  <c r="J24" i="8"/>
  <c r="P24" i="8"/>
  <c r="U25" i="8"/>
  <c r="P25" i="8"/>
  <c r="F25" i="8"/>
  <c r="H25" i="8" s="1"/>
  <c r="S25" i="8"/>
  <c r="W25" i="8" s="1"/>
  <c r="H26" i="8"/>
  <c r="J27" i="8"/>
  <c r="V27" i="8"/>
  <c r="U28" i="8"/>
  <c r="S28" i="8"/>
  <c r="G28" i="8"/>
  <c r="H28" i="8" s="1"/>
  <c r="P28" i="8"/>
  <c r="F30" i="8"/>
  <c r="H30" i="8" s="1"/>
  <c r="S30" i="8"/>
  <c r="W30" i="8" s="1"/>
  <c r="G31" i="8"/>
  <c r="H31" i="8" s="1"/>
  <c r="T31" i="8"/>
  <c r="U32" i="8"/>
  <c r="P32" i="8"/>
  <c r="F32" i="8"/>
  <c r="H32" i="8" s="1"/>
  <c r="S32" i="8"/>
  <c r="W32" i="8" s="1"/>
  <c r="F33" i="8"/>
  <c r="H33" i="8" s="1"/>
  <c r="S33" i="8"/>
  <c r="W33" i="8" s="1"/>
  <c r="J34" i="8"/>
  <c r="V34" i="8"/>
  <c r="H35" i="8"/>
  <c r="U37" i="8"/>
  <c r="S37" i="8"/>
  <c r="W37" i="8" s="1"/>
  <c r="G37" i="8"/>
  <c r="H37" i="8" s="1"/>
  <c r="P37" i="8"/>
  <c r="G38" i="8"/>
  <c r="H38" i="8" s="1"/>
  <c r="T38" i="8"/>
  <c r="G39" i="8"/>
  <c r="H39" i="8" s="1"/>
  <c r="V39" i="8"/>
  <c r="U40" i="8"/>
  <c r="T40" i="8"/>
  <c r="W40" i="8" s="1"/>
  <c r="J40" i="8"/>
  <c r="P40" i="8"/>
  <c r="U41" i="8"/>
  <c r="P41" i="8"/>
  <c r="F41" i="8"/>
  <c r="H41" i="8" s="1"/>
  <c r="S41" i="8"/>
  <c r="W41" i="8" s="1"/>
  <c r="F42" i="8"/>
  <c r="H42" i="8" s="1"/>
  <c r="S42" i="8"/>
  <c r="W42" i="8" s="1"/>
  <c r="G43" i="8"/>
  <c r="H43" i="8" s="1"/>
  <c r="T43" i="8"/>
  <c r="U44" i="8"/>
  <c r="P44" i="8"/>
  <c r="F44" i="8"/>
  <c r="H44" i="8" s="1"/>
  <c r="S44" i="8"/>
  <c r="W44" i="8" s="1"/>
  <c r="F45" i="8"/>
  <c r="H45" i="8" s="1"/>
  <c r="S45" i="8"/>
  <c r="W45" i="8" s="1"/>
  <c r="G46" i="8"/>
  <c r="H46" i="8" s="1"/>
  <c r="T46" i="8"/>
  <c r="G47" i="8"/>
  <c r="H47" i="8" s="1"/>
  <c r="V47" i="8"/>
  <c r="U48" i="8"/>
  <c r="T48" i="8"/>
  <c r="W48" i="8" s="1"/>
  <c r="J48" i="8"/>
  <c r="P48" i="8"/>
  <c r="U49" i="8"/>
  <c r="T49" i="8"/>
  <c r="J49" i="8"/>
  <c r="P49" i="8"/>
  <c r="F49" i="8"/>
  <c r="H49" i="8" s="1"/>
  <c r="V49" i="8"/>
  <c r="W49" i="8" s="1"/>
  <c r="S50" i="8"/>
  <c r="W50" i="8" s="1"/>
  <c r="L52" i="8"/>
  <c r="G53" i="8"/>
  <c r="H53" i="8" s="1"/>
  <c r="U54" i="8"/>
  <c r="T54" i="8"/>
  <c r="J54" i="8"/>
  <c r="P54" i="8"/>
  <c r="F54" i="8"/>
  <c r="H54" i="8" s="1"/>
  <c r="V54" i="8"/>
  <c r="W54" i="8" s="1"/>
  <c r="L56" i="8"/>
  <c r="L58" i="8"/>
  <c r="U59" i="8"/>
  <c r="T59" i="8"/>
  <c r="J59" i="8"/>
  <c r="P59" i="8"/>
  <c r="F59" i="8"/>
  <c r="H59" i="8" s="1"/>
  <c r="V59" i="8"/>
  <c r="G65" i="8"/>
  <c r="G67" i="8"/>
  <c r="J68" i="8"/>
  <c r="S73" i="8"/>
  <c r="J75" i="8"/>
  <c r="V77" i="8"/>
  <c r="P91" i="8"/>
  <c r="V104" i="8"/>
  <c r="L26" i="8"/>
  <c r="V26" i="8"/>
  <c r="W26" i="8" s="1"/>
  <c r="L29" i="8"/>
  <c r="V29" i="8"/>
  <c r="W29" i="8" s="1"/>
  <c r="L35" i="8"/>
  <c r="V35" i="8"/>
  <c r="W35" i="8" s="1"/>
  <c r="L36" i="8"/>
  <c r="V36" i="8"/>
  <c r="W36" i="8" s="1"/>
  <c r="G51" i="8"/>
  <c r="H51" i="8" s="1"/>
  <c r="S51" i="8"/>
  <c r="G55" i="8"/>
  <c r="H55" i="8" s="1"/>
  <c r="S55" i="8"/>
  <c r="L57" i="8"/>
  <c r="V57" i="8"/>
  <c r="L60" i="8"/>
  <c r="V60" i="8"/>
  <c r="W60" i="8" s="1"/>
  <c r="L61" i="8"/>
  <c r="V61" i="8"/>
  <c r="W61" i="8" s="1"/>
  <c r="G62" i="8"/>
  <c r="H62" i="8" s="1"/>
  <c r="S62" i="8"/>
  <c r="G63" i="8"/>
  <c r="H63" i="8" s="1"/>
  <c r="S63" i="8"/>
  <c r="L64" i="8"/>
  <c r="V64" i="8"/>
  <c r="W64" i="8" s="1"/>
  <c r="G66" i="8"/>
  <c r="H66" i="8" s="1"/>
  <c r="S66" i="8"/>
  <c r="W66" i="8" s="1"/>
  <c r="J69" i="8"/>
  <c r="H70" i="8"/>
  <c r="U72" i="8"/>
  <c r="S72" i="8"/>
  <c r="G72" i="8"/>
  <c r="H72" i="8" s="1"/>
  <c r="P72" i="8"/>
  <c r="U78" i="8"/>
  <c r="S78" i="8"/>
  <c r="G78" i="8"/>
  <c r="H78" i="8" s="1"/>
  <c r="P78" i="8"/>
  <c r="U87" i="8"/>
  <c r="T87" i="8"/>
  <c r="J87" i="8"/>
  <c r="P87" i="8"/>
  <c r="G88" i="8"/>
  <c r="H88" i="8" s="1"/>
  <c r="J89" i="8"/>
  <c r="U98" i="8"/>
  <c r="S98" i="8"/>
  <c r="G98" i="8"/>
  <c r="P98" i="8"/>
  <c r="F98" i="8"/>
  <c r="V98" i="8"/>
  <c r="H102" i="8"/>
  <c r="U109" i="8"/>
  <c r="T109" i="8"/>
  <c r="J109" i="8"/>
  <c r="S109" i="8"/>
  <c r="G109" i="8"/>
  <c r="H109" i="8" s="1"/>
  <c r="V109" i="8"/>
  <c r="U125" i="8"/>
  <c r="S125" i="8"/>
  <c r="G125" i="8"/>
  <c r="L125" i="8"/>
  <c r="V125" i="8"/>
  <c r="J125" i="8"/>
  <c r="T125" i="8"/>
  <c r="F125" i="8"/>
  <c r="U131" i="8"/>
  <c r="V131" i="8"/>
  <c r="J131" i="8"/>
  <c r="S131" i="8"/>
  <c r="P131" i="8"/>
  <c r="F131" i="8"/>
  <c r="T138" i="8"/>
  <c r="U145" i="8"/>
  <c r="P145" i="8"/>
  <c r="F145" i="8"/>
  <c r="L145" i="8"/>
  <c r="S145" i="8"/>
  <c r="J145" i="8"/>
  <c r="V145" i="8"/>
  <c r="G145" i="8"/>
  <c r="U81" i="8"/>
  <c r="T81" i="8"/>
  <c r="J81" i="8"/>
  <c r="P81" i="8"/>
  <c r="U82" i="8"/>
  <c r="P82" i="8"/>
  <c r="F82" i="8"/>
  <c r="S82" i="8"/>
  <c r="U83" i="8"/>
  <c r="T83" i="8"/>
  <c r="J83" i="8"/>
  <c r="P83" i="8"/>
  <c r="U86" i="8"/>
  <c r="P86" i="8"/>
  <c r="F86" i="8"/>
  <c r="S86" i="8"/>
  <c r="U94" i="8"/>
  <c r="T94" i="8"/>
  <c r="J94" i="8"/>
  <c r="P94" i="8"/>
  <c r="U95" i="8"/>
  <c r="P95" i="8"/>
  <c r="F95" i="8"/>
  <c r="S95" i="8"/>
  <c r="U100" i="8"/>
  <c r="T100" i="8"/>
  <c r="J100" i="8"/>
  <c r="S100" i="8"/>
  <c r="G100" i="8"/>
  <c r="V100" i="8"/>
  <c r="U107" i="8"/>
  <c r="T107" i="8"/>
  <c r="J107" i="8"/>
  <c r="S107" i="8"/>
  <c r="G107" i="8"/>
  <c r="V107" i="8"/>
  <c r="U112" i="8"/>
  <c r="T112" i="8"/>
  <c r="J112" i="8"/>
  <c r="S112" i="8"/>
  <c r="G112" i="8"/>
  <c r="V112" i="8"/>
  <c r="T145" i="8"/>
  <c r="W145" i="8" s="1"/>
  <c r="U163" i="8"/>
  <c r="S163" i="8"/>
  <c r="T163" i="8"/>
  <c r="G163" i="8"/>
  <c r="L163" i="8"/>
  <c r="J163" i="8"/>
  <c r="V163" i="8"/>
  <c r="F163" i="8"/>
  <c r="H163" i="8" s="1"/>
  <c r="L51" i="8"/>
  <c r="V51" i="8"/>
  <c r="L55" i="8"/>
  <c r="V55" i="8"/>
  <c r="W57" i="8"/>
  <c r="H61" i="8"/>
  <c r="L62" i="8"/>
  <c r="V62" i="8"/>
  <c r="L63" i="8"/>
  <c r="V63" i="8"/>
  <c r="H64" i="8"/>
  <c r="L66" i="8"/>
  <c r="V66" i="8"/>
  <c r="U69" i="8"/>
  <c r="S69" i="8"/>
  <c r="G69" i="8"/>
  <c r="H69" i="8" s="1"/>
  <c r="P69" i="8"/>
  <c r="H71" i="8"/>
  <c r="F81" i="8"/>
  <c r="H81" i="8" s="1"/>
  <c r="S81" i="8"/>
  <c r="W81" i="8" s="1"/>
  <c r="G82" i="8"/>
  <c r="T82" i="8"/>
  <c r="F83" i="8"/>
  <c r="H83" i="8" s="1"/>
  <c r="S83" i="8"/>
  <c r="W83" i="8" s="1"/>
  <c r="G86" i="8"/>
  <c r="H86" i="8" s="1"/>
  <c r="T86" i="8"/>
  <c r="H87" i="8"/>
  <c r="U88" i="8"/>
  <c r="T88" i="8"/>
  <c r="W88" i="8" s="1"/>
  <c r="J88" i="8"/>
  <c r="P88" i="8"/>
  <c r="U89" i="8"/>
  <c r="P89" i="8"/>
  <c r="F89" i="8"/>
  <c r="H89" i="8" s="1"/>
  <c r="S89" i="8"/>
  <c r="W89" i="8" s="1"/>
  <c r="F94" i="8"/>
  <c r="H94" i="8" s="1"/>
  <c r="S94" i="8"/>
  <c r="W94" i="8" s="1"/>
  <c r="G95" i="8"/>
  <c r="H95" i="8" s="1"/>
  <c r="T95" i="8"/>
  <c r="U96" i="8"/>
  <c r="P96" i="8"/>
  <c r="F96" i="8"/>
  <c r="H96" i="8" s="1"/>
  <c r="S96" i="8"/>
  <c r="H97" i="8"/>
  <c r="L98" i="8"/>
  <c r="F100" i="8"/>
  <c r="U103" i="8"/>
  <c r="T103" i="8"/>
  <c r="J103" i="8"/>
  <c r="S103" i="8"/>
  <c r="G103" i="8"/>
  <c r="H103" i="8" s="1"/>
  <c r="V103" i="8"/>
  <c r="F107" i="8"/>
  <c r="F112" i="8"/>
  <c r="H112" i="8" s="1"/>
  <c r="U113" i="8"/>
  <c r="S113" i="8"/>
  <c r="W113" i="8" s="1"/>
  <c r="G113" i="8"/>
  <c r="P113" i="8"/>
  <c r="F113" i="8"/>
  <c r="H113" i="8" s="1"/>
  <c r="V113" i="8"/>
  <c r="U151" i="8"/>
  <c r="T151" i="8"/>
  <c r="J151" i="8"/>
  <c r="S151" i="8"/>
  <c r="F151" i="8"/>
  <c r="P151" i="8"/>
  <c r="L151" i="8"/>
  <c r="G151" i="8"/>
  <c r="U154" i="8"/>
  <c r="V154" i="8"/>
  <c r="L154" i="8"/>
  <c r="F154" i="8"/>
  <c r="H154" i="8" s="1"/>
  <c r="S154" i="8"/>
  <c r="W154" i="8" s="1"/>
  <c r="G154" i="8"/>
  <c r="P154" i="8"/>
  <c r="J154" i="8"/>
  <c r="U157" i="8"/>
  <c r="S157" i="8"/>
  <c r="V157" i="8"/>
  <c r="J157" i="8"/>
  <c r="L157" i="8"/>
  <c r="G157" i="8"/>
  <c r="T157" i="8"/>
  <c r="F157" i="8"/>
  <c r="H157" i="8" s="1"/>
  <c r="P163" i="8"/>
  <c r="U171" i="8"/>
  <c r="S171" i="8"/>
  <c r="G171" i="8"/>
  <c r="P171" i="8"/>
  <c r="F171" i="8"/>
  <c r="L171" i="8"/>
  <c r="J171" i="8"/>
  <c r="V171" i="8"/>
  <c r="T171" i="8"/>
  <c r="U118" i="8"/>
  <c r="T118" i="8"/>
  <c r="J118" i="8"/>
  <c r="P118" i="8"/>
  <c r="U121" i="8"/>
  <c r="P121" i="8"/>
  <c r="F121" i="8"/>
  <c r="S121" i="8"/>
  <c r="U124" i="8"/>
  <c r="T124" i="8"/>
  <c r="J124" i="8"/>
  <c r="P124" i="8"/>
  <c r="U127" i="8"/>
  <c r="P127" i="8"/>
  <c r="F127" i="8"/>
  <c r="S127" i="8"/>
  <c r="U132" i="8"/>
  <c r="P132" i="8"/>
  <c r="T132" i="8"/>
  <c r="J133" i="8"/>
  <c r="U147" i="8"/>
  <c r="T147" i="8"/>
  <c r="J147" i="8"/>
  <c r="S147" i="8"/>
  <c r="F147" i="8"/>
  <c r="V147" i="8"/>
  <c r="U155" i="8"/>
  <c r="S155" i="8"/>
  <c r="T155" i="8"/>
  <c r="G155" i="8"/>
  <c r="P155" i="8"/>
  <c r="U161" i="8"/>
  <c r="S161" i="8"/>
  <c r="P161" i="8"/>
  <c r="F161" i="8"/>
  <c r="T161" i="8"/>
  <c r="U164" i="8"/>
  <c r="P164" i="8"/>
  <c r="G164" i="8"/>
  <c r="V164" i="8"/>
  <c r="J164" i="8"/>
  <c r="S164" i="8"/>
  <c r="L99" i="8"/>
  <c r="V99" i="8"/>
  <c r="W99" i="8" s="1"/>
  <c r="L101" i="8"/>
  <c r="V101" i="8"/>
  <c r="W101" i="8" s="1"/>
  <c r="L105" i="8"/>
  <c r="V105" i="8"/>
  <c r="W105" i="8" s="1"/>
  <c r="L106" i="8"/>
  <c r="V106" i="8"/>
  <c r="W106" i="8" s="1"/>
  <c r="L108" i="8"/>
  <c r="V108" i="8"/>
  <c r="W108" i="8" s="1"/>
  <c r="L110" i="8"/>
  <c r="V110" i="8"/>
  <c r="W110" i="8" s="1"/>
  <c r="L114" i="8"/>
  <c r="V114" i="8"/>
  <c r="W114" i="8" s="1"/>
  <c r="U116" i="8"/>
  <c r="T116" i="8"/>
  <c r="J116" i="8"/>
  <c r="P116" i="8"/>
  <c r="U117" i="8"/>
  <c r="P117" i="8"/>
  <c r="F117" i="8"/>
  <c r="S117" i="8"/>
  <c r="F118" i="8"/>
  <c r="S118" i="8"/>
  <c r="U120" i="8"/>
  <c r="S120" i="8"/>
  <c r="G120" i="8"/>
  <c r="P120" i="8"/>
  <c r="G121" i="8"/>
  <c r="T121" i="8"/>
  <c r="F124" i="8"/>
  <c r="S124" i="8"/>
  <c r="U126" i="8"/>
  <c r="S126" i="8"/>
  <c r="G126" i="8"/>
  <c r="P126" i="8"/>
  <c r="G127" i="8"/>
  <c r="T127" i="8"/>
  <c r="F132" i="8"/>
  <c r="V132" i="8"/>
  <c r="W132" i="8" s="1"/>
  <c r="P133" i="8"/>
  <c r="S136" i="8"/>
  <c r="U138" i="8"/>
  <c r="V140" i="8"/>
  <c r="U141" i="8"/>
  <c r="T141" i="8"/>
  <c r="G147" i="8"/>
  <c r="U148" i="8"/>
  <c r="S148" i="8"/>
  <c r="G148" i="8"/>
  <c r="V148" i="8"/>
  <c r="J148" i="8"/>
  <c r="T148" i="8"/>
  <c r="W148" i="8" s="1"/>
  <c r="U153" i="8"/>
  <c r="S153" i="8"/>
  <c r="P153" i="8"/>
  <c r="F153" i="8"/>
  <c r="T153" i="8"/>
  <c r="F155" i="8"/>
  <c r="H155" i="8" s="1"/>
  <c r="V155" i="8"/>
  <c r="U158" i="8"/>
  <c r="V158" i="8"/>
  <c r="L158" i="8"/>
  <c r="F158" i="8"/>
  <c r="J158" i="8"/>
  <c r="S158" i="8"/>
  <c r="G161" i="8"/>
  <c r="V161" i="8"/>
  <c r="F164" i="8"/>
  <c r="H164" i="8" s="1"/>
  <c r="T164" i="8"/>
  <c r="U169" i="8"/>
  <c r="S169" i="8"/>
  <c r="G169" i="8"/>
  <c r="H169" i="8" s="1"/>
  <c r="T169" i="8"/>
  <c r="F169" i="8"/>
  <c r="V169" i="8"/>
  <c r="L70" i="8"/>
  <c r="V70" i="8"/>
  <c r="W70" i="8" s="1"/>
  <c r="L71" i="8"/>
  <c r="V71" i="8"/>
  <c r="W71" i="8" s="1"/>
  <c r="L74" i="8"/>
  <c r="V74" i="8"/>
  <c r="W74" i="8" s="1"/>
  <c r="L76" i="8"/>
  <c r="V76" i="8"/>
  <c r="W76" i="8" s="1"/>
  <c r="L79" i="8"/>
  <c r="V79" i="8"/>
  <c r="W79" i="8" s="1"/>
  <c r="L80" i="8"/>
  <c r="V80" i="8"/>
  <c r="W80" i="8" s="1"/>
  <c r="J85" i="8"/>
  <c r="T85" i="8"/>
  <c r="W85" i="8" s="1"/>
  <c r="L90" i="8"/>
  <c r="V90" i="8"/>
  <c r="W90" i="8" s="1"/>
  <c r="L92" i="8"/>
  <c r="V92" i="8"/>
  <c r="W92" i="8" s="1"/>
  <c r="L97" i="8"/>
  <c r="V97" i="8"/>
  <c r="W97" i="8" s="1"/>
  <c r="F99" i="8"/>
  <c r="H99" i="8" s="1"/>
  <c r="P99" i="8"/>
  <c r="F101" i="8"/>
  <c r="H101" i="8" s="1"/>
  <c r="P101" i="8"/>
  <c r="L102" i="8"/>
  <c r="V102" i="8"/>
  <c r="W102" i="8" s="1"/>
  <c r="F105" i="8"/>
  <c r="H105" i="8" s="1"/>
  <c r="P105" i="8"/>
  <c r="F106" i="8"/>
  <c r="H106" i="8" s="1"/>
  <c r="P106" i="8"/>
  <c r="F108" i="8"/>
  <c r="H108" i="8" s="1"/>
  <c r="P108" i="8"/>
  <c r="F110" i="8"/>
  <c r="H110" i="8" s="1"/>
  <c r="P110" i="8"/>
  <c r="L111" i="8"/>
  <c r="V111" i="8"/>
  <c r="W111" i="8" s="1"/>
  <c r="F114" i="8"/>
  <c r="H114" i="8" s="1"/>
  <c r="P114" i="8"/>
  <c r="F116" i="8"/>
  <c r="H116" i="8" s="1"/>
  <c r="S116" i="8"/>
  <c r="W116" i="8" s="1"/>
  <c r="G117" i="8"/>
  <c r="H117" i="8" s="1"/>
  <c r="T117" i="8"/>
  <c r="G118" i="8"/>
  <c r="V118" i="8"/>
  <c r="U119" i="8"/>
  <c r="T119" i="8"/>
  <c r="J119" i="8"/>
  <c r="P119" i="8"/>
  <c r="F120" i="8"/>
  <c r="H120" i="8" s="1"/>
  <c r="T120" i="8"/>
  <c r="W120" i="8" s="1"/>
  <c r="J121" i="8"/>
  <c r="V121" i="8"/>
  <c r="U122" i="8"/>
  <c r="P122" i="8"/>
  <c r="F122" i="8"/>
  <c r="H122" i="8" s="1"/>
  <c r="S122" i="8"/>
  <c r="W122" i="8" s="1"/>
  <c r="H123" i="8"/>
  <c r="G124" i="8"/>
  <c r="V124" i="8"/>
  <c r="F126" i="8"/>
  <c r="H126" i="8" s="1"/>
  <c r="T126" i="8"/>
  <c r="W126" i="8" s="1"/>
  <c r="J127" i="8"/>
  <c r="V127" i="8"/>
  <c r="U129" i="8"/>
  <c r="T129" i="8"/>
  <c r="W129" i="8" s="1"/>
  <c r="J129" i="8"/>
  <c r="P129" i="8"/>
  <c r="L132" i="8"/>
  <c r="J132" i="8"/>
  <c r="T133" i="8"/>
  <c r="J138" i="8"/>
  <c r="T139" i="8"/>
  <c r="J141" i="8"/>
  <c r="U144" i="8"/>
  <c r="S144" i="8"/>
  <c r="G144" i="8"/>
  <c r="H144" i="8" s="1"/>
  <c r="V144" i="8"/>
  <c r="J144" i="8"/>
  <c r="T144" i="8"/>
  <c r="H146" i="8"/>
  <c r="L147" i="8"/>
  <c r="F148" i="8"/>
  <c r="H148" i="8" s="1"/>
  <c r="U149" i="8"/>
  <c r="P149" i="8"/>
  <c r="F149" i="8"/>
  <c r="H149" i="8" s="1"/>
  <c r="L149" i="8"/>
  <c r="T149" i="8"/>
  <c r="W149" i="8" s="1"/>
  <c r="G153" i="8"/>
  <c r="V153" i="8"/>
  <c r="J155" i="8"/>
  <c r="U156" i="8"/>
  <c r="V156" i="8"/>
  <c r="L156" i="8"/>
  <c r="F156" i="8"/>
  <c r="H156" i="8" s="1"/>
  <c r="T156" i="8"/>
  <c r="S156" i="8"/>
  <c r="W156" i="8" s="1"/>
  <c r="G158" i="8"/>
  <c r="T158" i="8"/>
  <c r="J161" i="8"/>
  <c r="U162" i="8"/>
  <c r="V162" i="8"/>
  <c r="L162" i="8"/>
  <c r="F162" i="8"/>
  <c r="H162" i="8" s="1"/>
  <c r="S162" i="8"/>
  <c r="W162" i="8" s="1"/>
  <c r="G162" i="8"/>
  <c r="T162" i="8"/>
  <c r="J169" i="8"/>
  <c r="L123" i="8"/>
  <c r="V123" i="8"/>
  <c r="W123" i="8" s="1"/>
  <c r="L128" i="8"/>
  <c r="V128" i="8"/>
  <c r="W128" i="8" s="1"/>
  <c r="J130" i="8"/>
  <c r="T130" i="8"/>
  <c r="W130" i="8" s="1"/>
  <c r="L131" i="8"/>
  <c r="U133" i="8"/>
  <c r="S133" i="8"/>
  <c r="S135" i="8"/>
  <c r="U139" i="8"/>
  <c r="V141" i="8"/>
  <c r="U142" i="8"/>
  <c r="T142" i="8"/>
  <c r="L142" i="8"/>
  <c r="U143" i="8"/>
  <c r="S143" i="8"/>
  <c r="W143" i="8" s="1"/>
  <c r="G143" i="8"/>
  <c r="H143" i="8" s="1"/>
  <c r="P143" i="8"/>
  <c r="U159" i="8"/>
  <c r="S159" i="8"/>
  <c r="L159" i="8"/>
  <c r="U160" i="8"/>
  <c r="V160" i="8"/>
  <c r="W160" i="8" s="1"/>
  <c r="L160" i="8"/>
  <c r="F160" i="8"/>
  <c r="H160" i="8" s="1"/>
  <c r="P160" i="8"/>
  <c r="U173" i="8"/>
  <c r="S173" i="8"/>
  <c r="G173" i="8"/>
  <c r="P173" i="8"/>
  <c r="F173" i="8"/>
  <c r="V173" i="8"/>
  <c r="J173" i="8"/>
  <c r="L177" i="8"/>
  <c r="V177" i="8"/>
  <c r="L179" i="8"/>
  <c r="V179" i="8"/>
  <c r="L175" i="8"/>
  <c r="V175" i="8"/>
  <c r="J176" i="8"/>
  <c r="T176" i="8"/>
  <c r="W176" i="8" s="1"/>
  <c r="F177" i="8"/>
  <c r="P177" i="8"/>
  <c r="J178" i="8"/>
  <c r="T178" i="8"/>
  <c r="F179" i="8"/>
  <c r="P179" i="8"/>
  <c r="J180" i="8"/>
  <c r="T180" i="8"/>
  <c r="L176" i="8"/>
  <c r="V176" i="8"/>
  <c r="G177" i="8"/>
  <c r="H177" i="8" s="1"/>
  <c r="S177" i="8"/>
  <c r="L178" i="8"/>
  <c r="V178" i="8"/>
  <c r="W178" i="8" s="1"/>
  <c r="G179" i="8"/>
  <c r="H179" i="8" s="1"/>
  <c r="S179" i="8"/>
  <c r="L180" i="8"/>
  <c r="V180" i="8"/>
  <c r="W180" i="8" s="1"/>
  <c r="L146" i="8"/>
  <c r="V146" i="8"/>
  <c r="W146" i="8" s="1"/>
  <c r="L150" i="8"/>
  <c r="V150" i="8"/>
  <c r="W150" i="8" s="1"/>
  <c r="J152" i="8"/>
  <c r="T152" i="8"/>
  <c r="W152" i="8" s="1"/>
  <c r="J165" i="8"/>
  <c r="T165" i="8"/>
  <c r="W165" i="8" s="1"/>
  <c r="L166" i="8"/>
  <c r="V166" i="8"/>
  <c r="W166" i="8" s="1"/>
  <c r="L168" i="8"/>
  <c r="V168" i="8"/>
  <c r="W168" i="8" s="1"/>
  <c r="L170" i="8"/>
  <c r="V170" i="8"/>
  <c r="W170" i="8" s="1"/>
  <c r="L172" i="8"/>
  <c r="V172" i="8"/>
  <c r="W172" i="8" s="1"/>
  <c r="L174" i="8"/>
  <c r="V174" i="8"/>
  <c r="W174" i="8" s="1"/>
  <c r="G175" i="8"/>
  <c r="H175" i="8" s="1"/>
  <c r="S175" i="8"/>
  <c r="W175" i="8" s="1"/>
  <c r="F176" i="8"/>
  <c r="H176" i="8" s="1"/>
  <c r="P176" i="8"/>
  <c r="J177" i="8"/>
  <c r="T177" i="8"/>
  <c r="F178" i="8"/>
  <c r="H178" i="8" s="1"/>
  <c r="P178" i="8"/>
  <c r="J179" i="8"/>
  <c r="T179" i="8"/>
  <c r="F180" i="8"/>
  <c r="H180" i="8" s="1"/>
  <c r="P180" i="8"/>
  <c r="E131" i="4"/>
  <c r="D131" i="4"/>
  <c r="B131" i="4"/>
  <c r="B133" i="4"/>
  <c r="E133" i="4"/>
  <c r="D133" i="4"/>
  <c r="E147" i="4"/>
  <c r="D147" i="4"/>
  <c r="B147" i="4"/>
  <c r="B149" i="4"/>
  <c r="E149" i="4"/>
  <c r="D149" i="4"/>
  <c r="B15" i="5"/>
  <c r="E15" i="5"/>
  <c r="D15" i="5"/>
  <c r="B31" i="5"/>
  <c r="E31" i="5"/>
  <c r="D31" i="5"/>
  <c r="B47" i="5"/>
  <c r="E47" i="5"/>
  <c r="D47" i="5"/>
  <c r="B63" i="5"/>
  <c r="E63" i="5"/>
  <c r="D63" i="5"/>
  <c r="B79" i="5"/>
  <c r="E79" i="5"/>
  <c r="D79" i="5"/>
  <c r="B95" i="5"/>
  <c r="E95" i="5"/>
  <c r="D95" i="5"/>
  <c r="J9" i="6"/>
  <c r="B129" i="4"/>
  <c r="E129" i="4"/>
  <c r="D129" i="4"/>
  <c r="E143" i="4"/>
  <c r="D143" i="4"/>
  <c r="B143" i="4"/>
  <c r="B145" i="4"/>
  <c r="E145" i="4"/>
  <c r="D145" i="4"/>
  <c r="E159" i="4"/>
  <c r="D159" i="4"/>
  <c r="B159" i="4"/>
  <c r="B161" i="4"/>
  <c r="E161" i="4"/>
  <c r="D161" i="4"/>
  <c r="B11" i="5"/>
  <c r="E11" i="5"/>
  <c r="D11" i="5"/>
  <c r="B27" i="5"/>
  <c r="E27" i="5"/>
  <c r="D27" i="5"/>
  <c r="B43" i="5"/>
  <c r="E43" i="5"/>
  <c r="D43" i="5"/>
  <c r="B59" i="5"/>
  <c r="E59" i="5"/>
  <c r="D59" i="5"/>
  <c r="B75" i="5"/>
  <c r="E75" i="5"/>
  <c r="D75" i="5"/>
  <c r="B91" i="5"/>
  <c r="E91" i="5"/>
  <c r="D91" i="5"/>
  <c r="E139" i="4"/>
  <c r="D139" i="4"/>
  <c r="B139" i="4"/>
  <c r="B141" i="4"/>
  <c r="E141" i="4"/>
  <c r="D141" i="4"/>
  <c r="E155" i="4"/>
  <c r="D155" i="4"/>
  <c r="B155" i="4"/>
  <c r="B157" i="4"/>
  <c r="E157" i="4"/>
  <c r="D157" i="4"/>
  <c r="B7" i="5"/>
  <c r="E7" i="5"/>
  <c r="D7" i="5"/>
  <c r="B23" i="5"/>
  <c r="E23" i="5"/>
  <c r="D23" i="5"/>
  <c r="B39" i="5"/>
  <c r="E39" i="5"/>
  <c r="D39" i="5"/>
  <c r="B55" i="5"/>
  <c r="E55" i="5"/>
  <c r="D55" i="5"/>
  <c r="B71" i="5"/>
  <c r="E71" i="5"/>
  <c r="D71" i="5"/>
  <c r="B87" i="5"/>
  <c r="E87" i="5"/>
  <c r="D87" i="5"/>
  <c r="E135" i="4"/>
  <c r="D135" i="4"/>
  <c r="B135" i="4"/>
  <c r="B137" i="4"/>
  <c r="E137" i="4"/>
  <c r="D137" i="4"/>
  <c r="E151" i="4"/>
  <c r="D151" i="4"/>
  <c r="B151" i="4"/>
  <c r="B153" i="4"/>
  <c r="E153" i="4"/>
  <c r="D153" i="4"/>
  <c r="B19" i="5"/>
  <c r="E19" i="5"/>
  <c r="D19" i="5"/>
  <c r="B35" i="5"/>
  <c r="E35" i="5"/>
  <c r="D35" i="5"/>
  <c r="B51" i="5"/>
  <c r="E51" i="5"/>
  <c r="D51" i="5"/>
  <c r="B67" i="5"/>
  <c r="E67" i="5"/>
  <c r="D67" i="5"/>
  <c r="B83" i="5"/>
  <c r="E83" i="5"/>
  <c r="D83" i="5"/>
  <c r="AH3" i="14"/>
  <c r="AC3" i="10"/>
  <c r="AF6" i="8" s="1"/>
  <c r="Q3" i="15"/>
  <c r="V6" i="10"/>
  <c r="Y9" i="8"/>
  <c r="Z9" i="8" s="1"/>
  <c r="U63" i="3"/>
  <c r="U67" i="3"/>
  <c r="U71" i="3"/>
  <c r="U75" i="3"/>
  <c r="U87" i="3"/>
  <c r="U91" i="3"/>
  <c r="U95" i="3"/>
  <c r="U103" i="3"/>
  <c r="U107" i="3"/>
  <c r="U111" i="3"/>
  <c r="U115" i="3"/>
  <c r="U119" i="3"/>
  <c r="U123" i="3"/>
  <c r="U127" i="3"/>
  <c r="U131" i="3"/>
  <c r="U135" i="3"/>
  <c r="U139" i="3"/>
  <c r="U147" i="3"/>
  <c r="U151" i="3"/>
  <c r="U155" i="3"/>
  <c r="U159" i="3"/>
  <c r="U167" i="3"/>
  <c r="U171" i="3"/>
  <c r="U179" i="3"/>
  <c r="D5" i="4"/>
  <c r="T5" i="4"/>
  <c r="B6" i="4"/>
  <c r="D7" i="4"/>
  <c r="T7" i="4"/>
  <c r="B8" i="4"/>
  <c r="D9" i="4"/>
  <c r="T9" i="4"/>
  <c r="B10" i="4"/>
  <c r="D11" i="4"/>
  <c r="T11" i="4"/>
  <c r="B12" i="4"/>
  <c r="D13" i="4"/>
  <c r="T13" i="4"/>
  <c r="B14" i="4"/>
  <c r="D15" i="4"/>
  <c r="T15" i="4"/>
  <c r="B16" i="4"/>
  <c r="D17" i="4"/>
  <c r="T17" i="4"/>
  <c r="B18" i="4"/>
  <c r="D19" i="4"/>
  <c r="T19" i="4"/>
  <c r="B20" i="4"/>
  <c r="D21" i="4"/>
  <c r="T21" i="4"/>
  <c r="B22" i="4"/>
  <c r="D23" i="4"/>
  <c r="T23" i="4"/>
  <c r="B24" i="4"/>
  <c r="D25" i="4"/>
  <c r="T25" i="4"/>
  <c r="B26" i="4"/>
  <c r="D27" i="4"/>
  <c r="T27" i="4"/>
  <c r="B28" i="4"/>
  <c r="D29" i="4"/>
  <c r="T29" i="4"/>
  <c r="B30" i="4"/>
  <c r="D31" i="4"/>
  <c r="T31" i="4"/>
  <c r="B32" i="4"/>
  <c r="D33" i="4"/>
  <c r="T33" i="4"/>
  <c r="B34" i="4"/>
  <c r="D35" i="4"/>
  <c r="T35" i="4"/>
  <c r="B36" i="4"/>
  <c r="D37" i="4"/>
  <c r="T37" i="4"/>
  <c r="B38" i="4"/>
  <c r="D39" i="4"/>
  <c r="T39" i="4"/>
  <c r="B40" i="4"/>
  <c r="D41" i="4"/>
  <c r="T41" i="4"/>
  <c r="B42" i="4"/>
  <c r="D43" i="4"/>
  <c r="T43" i="4"/>
  <c r="B44" i="4"/>
  <c r="D45" i="4"/>
  <c r="T45" i="4"/>
  <c r="B46" i="4"/>
  <c r="D47" i="4"/>
  <c r="T47" i="4"/>
  <c r="B48" i="4"/>
  <c r="D49" i="4"/>
  <c r="T49" i="4"/>
  <c r="B50" i="4"/>
  <c r="D51" i="4"/>
  <c r="T51" i="4"/>
  <c r="B52" i="4"/>
  <c r="D53" i="4"/>
  <c r="T53" i="4"/>
  <c r="B54" i="4"/>
  <c r="D55" i="4"/>
  <c r="T55" i="4"/>
  <c r="B56" i="4"/>
  <c r="D57" i="4"/>
  <c r="T57" i="4"/>
  <c r="B58" i="4"/>
  <c r="D59" i="4"/>
  <c r="T59" i="4"/>
  <c r="B60" i="4"/>
  <c r="D61" i="4"/>
  <c r="T61" i="4"/>
  <c r="B62" i="4"/>
  <c r="D63" i="4"/>
  <c r="T63" i="4"/>
  <c r="B64" i="4"/>
  <c r="D65" i="4"/>
  <c r="T65" i="4"/>
  <c r="B66" i="4"/>
  <c r="D67" i="4"/>
  <c r="T67" i="4"/>
  <c r="B68" i="4"/>
  <c r="D69" i="4"/>
  <c r="T69" i="4"/>
  <c r="B70" i="4"/>
  <c r="D71" i="4"/>
  <c r="T71" i="4"/>
  <c r="B72" i="4"/>
  <c r="D73" i="4"/>
  <c r="T73" i="4"/>
  <c r="B74" i="4"/>
  <c r="D75" i="4"/>
  <c r="T75" i="4"/>
  <c r="B76" i="4"/>
  <c r="D77" i="4"/>
  <c r="T77" i="4"/>
  <c r="B78" i="4"/>
  <c r="D79" i="4"/>
  <c r="T79" i="4"/>
  <c r="B80" i="4"/>
  <c r="D81" i="4"/>
  <c r="T81" i="4"/>
  <c r="B82" i="4"/>
  <c r="D83" i="4"/>
  <c r="T83" i="4"/>
  <c r="B84" i="4"/>
  <c r="D85" i="4"/>
  <c r="T85" i="4"/>
  <c r="B86" i="4"/>
  <c r="D87" i="4"/>
  <c r="T87" i="4"/>
  <c r="B88" i="4"/>
  <c r="D89" i="4"/>
  <c r="T89" i="4"/>
  <c r="B90" i="4"/>
  <c r="D91" i="4"/>
  <c r="T91" i="4"/>
  <c r="B92" i="4"/>
  <c r="D93" i="4"/>
  <c r="T93" i="4"/>
  <c r="B94" i="4"/>
  <c r="D95" i="4"/>
  <c r="T95" i="4"/>
  <c r="B96" i="4"/>
  <c r="D97" i="4"/>
  <c r="T97" i="4"/>
  <c r="B98" i="4"/>
  <c r="D99" i="4"/>
  <c r="T99" i="4"/>
  <c r="B100" i="4"/>
  <c r="D101" i="4"/>
  <c r="T101" i="4"/>
  <c r="B102" i="4"/>
  <c r="D103" i="4"/>
  <c r="T103" i="4"/>
  <c r="B104" i="4"/>
  <c r="D105" i="4"/>
  <c r="T105" i="4"/>
  <c r="B106" i="4"/>
  <c r="D107" i="4"/>
  <c r="T107" i="4"/>
  <c r="B108" i="4"/>
  <c r="D109" i="4"/>
  <c r="T109" i="4"/>
  <c r="B110" i="4"/>
  <c r="D111" i="4"/>
  <c r="T111" i="4"/>
  <c r="B112" i="4"/>
  <c r="D113" i="4"/>
  <c r="T113" i="4"/>
  <c r="B114" i="4"/>
  <c r="D115" i="4"/>
  <c r="T115" i="4"/>
  <c r="B116" i="4"/>
  <c r="D117" i="4"/>
  <c r="T117" i="4"/>
  <c r="B118" i="4"/>
  <c r="D119" i="4"/>
  <c r="T119" i="4"/>
  <c r="B120" i="4"/>
  <c r="D121" i="4"/>
  <c r="T121" i="4"/>
  <c r="B122" i="4"/>
  <c r="D123" i="4"/>
  <c r="T123" i="4"/>
  <c r="B124" i="4"/>
  <c r="D125" i="4"/>
  <c r="T125" i="4"/>
  <c r="B126" i="4"/>
  <c r="D127" i="4"/>
  <c r="T127" i="4"/>
  <c r="B128" i="4"/>
  <c r="B130" i="4"/>
  <c r="D132" i="4"/>
  <c r="T132" i="4"/>
  <c r="B134" i="4"/>
  <c r="D136" i="4"/>
  <c r="T136" i="4"/>
  <c r="B138" i="4"/>
  <c r="D140" i="4"/>
  <c r="T140" i="4"/>
  <c r="B142" i="4"/>
  <c r="D144" i="4"/>
  <c r="T144" i="4"/>
  <c r="B146" i="4"/>
  <c r="D148" i="4"/>
  <c r="T148" i="4"/>
  <c r="B150" i="4"/>
  <c r="D152" i="4"/>
  <c r="T152" i="4"/>
  <c r="B154" i="4"/>
  <c r="D156" i="4"/>
  <c r="T156" i="4"/>
  <c r="B158" i="4"/>
  <c r="D160" i="4"/>
  <c r="T160" i="4"/>
  <c r="B162" i="4"/>
  <c r="E5" i="5"/>
  <c r="T10" i="5"/>
  <c r="E13" i="5"/>
  <c r="T18" i="5"/>
  <c r="E21" i="5"/>
  <c r="T26" i="5"/>
  <c r="E29" i="5"/>
  <c r="T34" i="5"/>
  <c r="E37" i="5"/>
  <c r="T42" i="5"/>
  <c r="E45" i="5"/>
  <c r="T50" i="5"/>
  <c r="E53" i="5"/>
  <c r="T58" i="5"/>
  <c r="E61" i="5"/>
  <c r="T66" i="5"/>
  <c r="E69" i="5"/>
  <c r="T74" i="5"/>
  <c r="E77" i="5"/>
  <c r="T82" i="5"/>
  <c r="E85" i="5"/>
  <c r="T90" i="5"/>
  <c r="E93" i="5"/>
  <c r="B6" i="8"/>
  <c r="U134" i="8"/>
  <c r="J134" i="8"/>
  <c r="T134" i="8"/>
  <c r="U135" i="8"/>
  <c r="J135" i="8"/>
  <c r="T135" i="8"/>
  <c r="U136" i="8"/>
  <c r="J136" i="8"/>
  <c r="T136" i="8"/>
  <c r="U137" i="8"/>
  <c r="J137" i="8"/>
  <c r="T137" i="8"/>
  <c r="G138" i="8"/>
  <c r="L138" i="8"/>
  <c r="G139" i="8"/>
  <c r="L139" i="8"/>
  <c r="G140" i="8"/>
  <c r="L140" i="8"/>
  <c r="G141" i="8"/>
  <c r="L141" i="8"/>
  <c r="J3" i="10"/>
  <c r="M3" i="10"/>
  <c r="R3" i="10"/>
  <c r="G6" i="7" s="1"/>
  <c r="O3" i="14"/>
  <c r="K3" i="15"/>
  <c r="U3" i="10"/>
  <c r="J6" i="7" s="1"/>
  <c r="AF3" i="14"/>
  <c r="AG3" i="10"/>
  <c r="AK6" i="8" s="1"/>
  <c r="AM3" i="14"/>
  <c r="C4" i="10"/>
  <c r="C5" i="15"/>
  <c r="G5" i="10"/>
  <c r="F5" i="14"/>
  <c r="O5" i="10"/>
  <c r="L5" i="15"/>
  <c r="AA5" i="14"/>
  <c r="R5" i="15"/>
  <c r="AD5" i="10"/>
  <c r="AG8" i="8" s="1"/>
  <c r="AI5" i="14"/>
  <c r="N6" i="10"/>
  <c r="G6" i="15"/>
  <c r="Q6" i="10"/>
  <c r="F9" i="7" s="1"/>
  <c r="N6" i="14"/>
  <c r="S6" i="10"/>
  <c r="H9" i="7" s="1"/>
  <c r="Q6" i="15"/>
  <c r="AC6" i="10"/>
  <c r="AF9" i="8" s="1"/>
  <c r="AH9" i="8" s="1"/>
  <c r="AH6" i="14"/>
  <c r="T6" i="15"/>
  <c r="AF6" i="10"/>
  <c r="AJ9" i="8" s="1"/>
  <c r="AL6" i="14"/>
  <c r="M7" i="10"/>
  <c r="K7" i="15"/>
  <c r="U7" i="10"/>
  <c r="J10" i="7" s="1"/>
  <c r="R7" i="14"/>
  <c r="P7" i="15"/>
  <c r="AB7" i="10"/>
  <c r="AD10" i="8" s="1"/>
  <c r="AF7" i="14"/>
  <c r="C8" i="10"/>
  <c r="O9" i="14"/>
  <c r="R9" i="10"/>
  <c r="G12" i="7" s="1"/>
  <c r="J11" i="14"/>
  <c r="L11" i="10"/>
  <c r="F11" i="15"/>
  <c r="Q11" i="14"/>
  <c r="T11" i="10"/>
  <c r="I14" i="7" s="1"/>
  <c r="J11" i="15"/>
  <c r="M12" i="10"/>
  <c r="N12" i="15"/>
  <c r="Z12" i="10"/>
  <c r="AB15" i="8" s="1"/>
  <c r="J13" i="10"/>
  <c r="O19" i="15"/>
  <c r="AA19" i="10"/>
  <c r="AC22" i="8" s="1"/>
  <c r="AE19" i="14"/>
  <c r="U7" i="3"/>
  <c r="U15" i="3"/>
  <c r="U19" i="3"/>
  <c r="U23" i="3"/>
  <c r="U27" i="3"/>
  <c r="U31" i="3"/>
  <c r="U35" i="3"/>
  <c r="U39" i="3"/>
  <c r="U43" i="3"/>
  <c r="U47" i="3"/>
  <c r="U55" i="3"/>
  <c r="U59" i="3"/>
  <c r="U14" i="3"/>
  <c r="U18" i="3"/>
  <c r="U22" i="3"/>
  <c r="U26" i="3"/>
  <c r="U30" i="3"/>
  <c r="U34" i="3"/>
  <c r="U38" i="3"/>
  <c r="U42" i="3"/>
  <c r="U46" i="3"/>
  <c r="U62" i="3"/>
  <c r="U66" i="3"/>
  <c r="U70" i="3"/>
  <c r="U74" i="3"/>
  <c r="U82" i="3"/>
  <c r="U86" i="3"/>
  <c r="U90" i="3"/>
  <c r="U94" i="3"/>
  <c r="U102" i="3"/>
  <c r="U106" i="3"/>
  <c r="U110" i="3"/>
  <c r="U114" i="3"/>
  <c r="U122" i="3"/>
  <c r="U126" i="3"/>
  <c r="U130" i="3"/>
  <c r="U134" i="3"/>
  <c r="U138" i="3"/>
  <c r="U142" i="3"/>
  <c r="U146" i="3"/>
  <c r="U150" i="3"/>
  <c r="U154" i="3"/>
  <c r="U158" i="3"/>
  <c r="U162" i="3"/>
  <c r="U166" i="3"/>
  <c r="U170" i="3"/>
  <c r="U174" i="3"/>
  <c r="U178" i="3"/>
  <c r="E8" i="5"/>
  <c r="D9" i="5"/>
  <c r="B12" i="5"/>
  <c r="E16" i="5"/>
  <c r="D17" i="5"/>
  <c r="B20" i="5"/>
  <c r="E24" i="5"/>
  <c r="D25" i="5"/>
  <c r="B28" i="5"/>
  <c r="E32" i="5"/>
  <c r="D33" i="5"/>
  <c r="B36" i="5"/>
  <c r="E40" i="5"/>
  <c r="D41" i="5"/>
  <c r="B44" i="5"/>
  <c r="E48" i="5"/>
  <c r="D49" i="5"/>
  <c r="B52" i="5"/>
  <c r="E56" i="5"/>
  <c r="D57" i="5"/>
  <c r="B60" i="5"/>
  <c r="E64" i="5"/>
  <c r="D65" i="5"/>
  <c r="B68" i="5"/>
  <c r="E72" i="5"/>
  <c r="D73" i="5"/>
  <c r="B76" i="5"/>
  <c r="E80" i="5"/>
  <c r="D81" i="5"/>
  <c r="B84" i="5"/>
  <c r="E88" i="5"/>
  <c r="D89" i="5"/>
  <c r="B92" i="5"/>
  <c r="E96" i="5"/>
  <c r="B6" i="7"/>
  <c r="G131" i="8"/>
  <c r="H131" i="8" s="1"/>
  <c r="G132" i="8"/>
  <c r="H132" i="8" s="1"/>
  <c r="G133" i="8"/>
  <c r="H133" i="8" s="1"/>
  <c r="F134" i="8"/>
  <c r="P134" i="8"/>
  <c r="V134" i="8"/>
  <c r="W134" i="8" s="1"/>
  <c r="F135" i="8"/>
  <c r="P135" i="8"/>
  <c r="V135" i="8"/>
  <c r="W135" i="8" s="1"/>
  <c r="F136" i="8"/>
  <c r="P136" i="8"/>
  <c r="V136" i="8"/>
  <c r="W136" i="8" s="1"/>
  <c r="F137" i="8"/>
  <c r="P137" i="8"/>
  <c r="V137" i="8"/>
  <c r="W137" i="8" s="1"/>
  <c r="S138" i="8"/>
  <c r="W138" i="8" s="1"/>
  <c r="S139" i="8"/>
  <c r="W139" i="8" s="1"/>
  <c r="S140" i="8"/>
  <c r="W140" i="8" s="1"/>
  <c r="S141" i="8"/>
  <c r="W141" i="8" s="1"/>
  <c r="O212" i="12"/>
  <c r="O210" i="12"/>
  <c r="O208" i="12"/>
  <c r="O206" i="12"/>
  <c r="O200" i="12"/>
  <c r="O196" i="12"/>
  <c r="O194" i="12"/>
  <c r="O188" i="12"/>
  <c r="O186" i="12"/>
  <c r="O182" i="12"/>
  <c r="O180" i="12"/>
  <c r="O178" i="12"/>
  <c r="O176" i="12"/>
  <c r="O174" i="12"/>
  <c r="O166" i="12"/>
  <c r="O162" i="12"/>
  <c r="O160" i="12"/>
  <c r="O152" i="12"/>
  <c r="O150" i="12"/>
  <c r="O148" i="12"/>
  <c r="O146" i="12"/>
  <c r="O138" i="12"/>
  <c r="O134" i="12"/>
  <c r="O132" i="12"/>
  <c r="O130" i="12"/>
  <c r="O128" i="12"/>
  <c r="K89" i="6" s="1"/>
  <c r="L89" i="6" s="1"/>
  <c r="M89" i="6" s="1"/>
  <c r="O124" i="12"/>
  <c r="O122" i="12"/>
  <c r="O120" i="12"/>
  <c r="O116" i="12"/>
  <c r="O112" i="12"/>
  <c r="O110" i="12"/>
  <c r="O108" i="12"/>
  <c r="O106" i="12"/>
  <c r="O104" i="12"/>
  <c r="O102" i="12"/>
  <c r="O100" i="12"/>
  <c r="O96" i="12"/>
  <c r="J215" i="12"/>
  <c r="J213" i="12"/>
  <c r="J207" i="12"/>
  <c r="J205" i="12"/>
  <c r="J201" i="12"/>
  <c r="J193" i="12"/>
  <c r="J185" i="12"/>
  <c r="J183" i="12"/>
  <c r="J175" i="12"/>
  <c r="J171" i="12"/>
  <c r="J167" i="12"/>
  <c r="J165" i="12"/>
  <c r="J163" i="12"/>
  <c r="J157" i="12"/>
  <c r="J151" i="12"/>
  <c r="J149" i="12"/>
  <c r="J147" i="12"/>
  <c r="J139" i="12"/>
  <c r="J135" i="12"/>
  <c r="J129" i="12"/>
  <c r="J127" i="12"/>
  <c r="J115" i="12"/>
  <c r="J113" i="12"/>
  <c r="J109" i="12"/>
  <c r="J107" i="12"/>
  <c r="J105" i="12"/>
  <c r="J103" i="12"/>
  <c r="J99" i="12"/>
  <c r="J97" i="12"/>
  <c r="J93" i="12"/>
  <c r="J85" i="12"/>
  <c r="J83" i="12"/>
  <c r="J81" i="12"/>
  <c r="J77" i="12"/>
  <c r="J75" i="12"/>
  <c r="J73" i="12"/>
  <c r="J71" i="12"/>
  <c r="J69" i="12"/>
  <c r="J67" i="12"/>
  <c r="J63" i="12"/>
  <c r="J57" i="12"/>
  <c r="J53" i="12"/>
  <c r="J51" i="12"/>
  <c r="J47" i="12"/>
  <c r="J45" i="12"/>
  <c r="J41" i="12"/>
  <c r="J37" i="12"/>
  <c r="J35" i="12"/>
  <c r="J33" i="12"/>
  <c r="J29" i="12"/>
  <c r="J25" i="12"/>
  <c r="J19" i="12"/>
  <c r="J15" i="12"/>
  <c r="J13" i="12"/>
  <c r="J11" i="12"/>
  <c r="J9" i="12"/>
  <c r="J7" i="12"/>
  <c r="O213" i="12"/>
  <c r="O209" i="12"/>
  <c r="O205" i="12"/>
  <c r="O201" i="12"/>
  <c r="O193" i="12"/>
  <c r="O185" i="12"/>
  <c r="O165" i="12"/>
  <c r="O157" i="12"/>
  <c r="O153" i="12"/>
  <c r="K117" i="6" s="1"/>
  <c r="L117" i="6" s="1"/>
  <c r="M117" i="6" s="1"/>
  <c r="O149" i="12"/>
  <c r="O141" i="12"/>
  <c r="O133" i="12"/>
  <c r="K93" i="6" s="1"/>
  <c r="L93" i="6" s="1"/>
  <c r="M93" i="6" s="1"/>
  <c r="O129" i="12"/>
  <c r="O113" i="12"/>
  <c r="O109" i="12"/>
  <c r="O105" i="12"/>
  <c r="O97" i="12"/>
  <c r="O93" i="12"/>
  <c r="O84" i="12"/>
  <c r="O76" i="12"/>
  <c r="J74" i="12"/>
  <c r="O71" i="12"/>
  <c r="O68" i="12"/>
  <c r="O63" i="12"/>
  <c r="O52" i="12"/>
  <c r="J50" i="12"/>
  <c r="O47" i="12"/>
  <c r="J34" i="12"/>
  <c r="O28" i="12"/>
  <c r="J26" i="12"/>
  <c r="O23" i="12"/>
  <c r="O15" i="12"/>
  <c r="J10" i="12"/>
  <c r="O7" i="12"/>
  <c r="O4" i="12"/>
  <c r="J212" i="12"/>
  <c r="J208" i="12"/>
  <c r="J200" i="12"/>
  <c r="J196" i="12"/>
  <c r="J188" i="12"/>
  <c r="J180" i="12"/>
  <c r="J176" i="12"/>
  <c r="J160" i="12"/>
  <c r="J152" i="12"/>
  <c r="J148" i="12"/>
  <c r="J132" i="12"/>
  <c r="J124" i="12"/>
  <c r="J120" i="12"/>
  <c r="J116" i="12"/>
  <c r="J108" i="12"/>
  <c r="J100" i="12"/>
  <c r="J96" i="12"/>
  <c r="O89" i="12"/>
  <c r="O86" i="12"/>
  <c r="J84" i="12"/>
  <c r="O81" i="12"/>
  <c r="O78" i="12"/>
  <c r="J76" i="12"/>
  <c r="O73" i="12"/>
  <c r="O70" i="12"/>
  <c r="J68" i="12"/>
  <c r="O57" i="12"/>
  <c r="O54" i="12"/>
  <c r="J52" i="12"/>
  <c r="O49" i="12"/>
  <c r="O41" i="12"/>
  <c r="O38" i="12"/>
  <c r="O33" i="12"/>
  <c r="O30" i="12"/>
  <c r="J28" i="12"/>
  <c r="O25" i="12"/>
  <c r="O17" i="12"/>
  <c r="O14" i="12"/>
  <c r="O9" i="12"/>
  <c r="J4" i="12"/>
  <c r="O215" i="12"/>
  <c r="O207" i="12"/>
  <c r="O183" i="12"/>
  <c r="O175" i="12"/>
  <c r="O171" i="12"/>
  <c r="O167" i="12"/>
  <c r="O163" i="12"/>
  <c r="O155" i="12"/>
  <c r="O151" i="12"/>
  <c r="O147" i="12"/>
  <c r="O139" i="12"/>
  <c r="O135" i="12"/>
  <c r="O127" i="12"/>
  <c r="O119" i="12"/>
  <c r="O115" i="12"/>
  <c r="O107" i="12"/>
  <c r="O103" i="12"/>
  <c r="O99" i="12"/>
  <c r="O91" i="12"/>
  <c r="O88" i="12"/>
  <c r="J86" i="12"/>
  <c r="O83" i="12"/>
  <c r="O80" i="12"/>
  <c r="J78" i="12"/>
  <c r="O75" i="12"/>
  <c r="O72" i="12"/>
  <c r="J70" i="12"/>
  <c r="O67" i="12"/>
  <c r="O64" i="12"/>
  <c r="O56" i="12"/>
  <c r="J54" i="12"/>
  <c r="O51" i="12"/>
  <c r="O48" i="12"/>
  <c r="O43" i="12"/>
  <c r="O40" i="12"/>
  <c r="J38" i="12"/>
  <c r="O35" i="12"/>
  <c r="O32" i="12"/>
  <c r="J30" i="12"/>
  <c r="O24" i="12"/>
  <c r="O19" i="12"/>
  <c r="O16" i="12"/>
  <c r="J14" i="12"/>
  <c r="O11" i="12"/>
  <c r="O8" i="12"/>
  <c r="J186" i="12"/>
  <c r="J138" i="12"/>
  <c r="J122" i="12"/>
  <c r="J106" i="12"/>
  <c r="J80" i="12"/>
  <c r="O69" i="12"/>
  <c r="J48" i="12"/>
  <c r="O37" i="12"/>
  <c r="O26" i="12"/>
  <c r="J16" i="12"/>
  <c r="J182" i="12"/>
  <c r="J166" i="12"/>
  <c r="J150" i="12"/>
  <c r="J134" i="12"/>
  <c r="J102" i="12"/>
  <c r="J88" i="12"/>
  <c r="O77" i="12"/>
  <c r="J56" i="12"/>
  <c r="O45" i="12"/>
  <c r="O34" i="12"/>
  <c r="J24" i="12"/>
  <c r="O13" i="12"/>
  <c r="J210" i="12"/>
  <c r="J194" i="12"/>
  <c r="J178" i="12"/>
  <c r="J162" i="12"/>
  <c r="J146" i="12"/>
  <c r="J130" i="12"/>
  <c r="O85" i="12"/>
  <c r="O74" i="12"/>
  <c r="O42" i="12"/>
  <c r="J32" i="12"/>
  <c r="O10" i="12"/>
  <c r="J206" i="12"/>
  <c r="J174" i="12"/>
  <c r="J126" i="12"/>
  <c r="J110" i="12"/>
  <c r="O82" i="12"/>
  <c r="K54" i="6" s="1"/>
  <c r="L54" i="6" s="1"/>
  <c r="M54" i="6" s="1"/>
  <c r="J72" i="12"/>
  <c r="O50" i="12"/>
  <c r="J40" i="12"/>
  <c r="O29" i="12"/>
  <c r="J8" i="12"/>
  <c r="E3" i="10"/>
  <c r="H3" i="10"/>
  <c r="H3" i="15"/>
  <c r="AE3" i="10"/>
  <c r="AI6" i="8" s="1"/>
  <c r="U3" i="15"/>
  <c r="U8" i="8"/>
  <c r="W8" i="8" s="1"/>
  <c r="M8" i="8"/>
  <c r="N8" i="8" s="1"/>
  <c r="I8" i="8"/>
  <c r="K8" i="8" s="1"/>
  <c r="B5" i="15"/>
  <c r="F5" i="10"/>
  <c r="E5" i="14"/>
  <c r="N5" i="10"/>
  <c r="J6" i="12"/>
  <c r="Q8" i="8" s="1"/>
  <c r="R8" i="8" s="1"/>
  <c r="W5" i="14"/>
  <c r="X5" i="14" s="1"/>
  <c r="T5" i="14" s="1"/>
  <c r="Q5" i="15"/>
  <c r="AC5" i="10"/>
  <c r="AF8" i="8" s="1"/>
  <c r="AH5" i="14"/>
  <c r="AJ5" i="14" s="1"/>
  <c r="J6" i="10"/>
  <c r="M6" i="10"/>
  <c r="M6" i="15"/>
  <c r="Y6" i="10"/>
  <c r="AA9" i="8" s="1"/>
  <c r="AC6" i="14"/>
  <c r="P6" i="15"/>
  <c r="AB6" i="10"/>
  <c r="AD9" i="8" s="1"/>
  <c r="AF6" i="14"/>
  <c r="C7" i="10"/>
  <c r="U12" i="8"/>
  <c r="W12" i="8" s="1"/>
  <c r="M12" i="8"/>
  <c r="N12" i="8" s="1"/>
  <c r="I12" i="8"/>
  <c r="K12" i="8" s="1"/>
  <c r="H9" i="15"/>
  <c r="W9" i="10"/>
  <c r="AM9" i="14"/>
  <c r="AG9" i="10"/>
  <c r="AK12" i="8" s="1"/>
  <c r="U9" i="15"/>
  <c r="F10" i="15"/>
  <c r="L10" i="10"/>
  <c r="J10" i="14"/>
  <c r="X10" i="10"/>
  <c r="M11" i="15"/>
  <c r="AC11" i="14"/>
  <c r="Y11" i="10"/>
  <c r="AA14" i="8" s="1"/>
  <c r="AD12" i="14"/>
  <c r="O23" i="15"/>
  <c r="AA23" i="10"/>
  <c r="AC26" i="8" s="1"/>
  <c r="AE23" i="14"/>
  <c r="O27" i="15"/>
  <c r="AA27" i="10"/>
  <c r="AC30" i="8" s="1"/>
  <c r="AE27" i="14"/>
  <c r="O31" i="15"/>
  <c r="AA31" i="10"/>
  <c r="AC34" i="8" s="1"/>
  <c r="AE31" i="14"/>
  <c r="O35" i="15"/>
  <c r="AA35" i="10"/>
  <c r="AC38" i="8" s="1"/>
  <c r="AE35" i="14"/>
  <c r="D6" i="4"/>
  <c r="D8" i="4"/>
  <c r="D10" i="4"/>
  <c r="D12" i="4"/>
  <c r="D14" i="4"/>
  <c r="D16" i="4"/>
  <c r="D18" i="4"/>
  <c r="D20" i="4"/>
  <c r="D22" i="4"/>
  <c r="D24" i="4"/>
  <c r="D26" i="4"/>
  <c r="D28" i="4"/>
  <c r="D30" i="4"/>
  <c r="D32" i="4"/>
  <c r="D34" i="4"/>
  <c r="D36" i="4"/>
  <c r="D38" i="4"/>
  <c r="D40" i="4"/>
  <c r="D42" i="4"/>
  <c r="D44" i="4"/>
  <c r="D46" i="4"/>
  <c r="D48" i="4"/>
  <c r="D50" i="4"/>
  <c r="D52" i="4"/>
  <c r="D54" i="4"/>
  <c r="D56" i="4"/>
  <c r="D58" i="4"/>
  <c r="D60" i="4"/>
  <c r="D62" i="4"/>
  <c r="D64" i="4"/>
  <c r="D66" i="4"/>
  <c r="D68" i="4"/>
  <c r="D70" i="4"/>
  <c r="D72" i="4"/>
  <c r="D74" i="4"/>
  <c r="D76" i="4"/>
  <c r="D78" i="4"/>
  <c r="D80" i="4"/>
  <c r="D82" i="4"/>
  <c r="D84" i="4"/>
  <c r="D86" i="4"/>
  <c r="D88" i="4"/>
  <c r="D90" i="4"/>
  <c r="D92" i="4"/>
  <c r="D94" i="4"/>
  <c r="D96" i="4"/>
  <c r="D98" i="4"/>
  <c r="D100" i="4"/>
  <c r="D102" i="4"/>
  <c r="D104" i="4"/>
  <c r="D106" i="4"/>
  <c r="D108" i="4"/>
  <c r="D110" i="4"/>
  <c r="D112" i="4"/>
  <c r="D114" i="4"/>
  <c r="D116" i="4"/>
  <c r="D118" i="4"/>
  <c r="D120" i="4"/>
  <c r="D122" i="4"/>
  <c r="D124" i="4"/>
  <c r="D126" i="4"/>
  <c r="D128" i="4"/>
  <c r="D130" i="4"/>
  <c r="D134" i="4"/>
  <c r="D138" i="4"/>
  <c r="D142" i="4"/>
  <c r="D146" i="4"/>
  <c r="D150" i="4"/>
  <c r="D154" i="4"/>
  <c r="D158" i="4"/>
  <c r="D162" i="4"/>
  <c r="T6" i="5"/>
  <c r="E9" i="5"/>
  <c r="T14" i="5"/>
  <c r="E17" i="5"/>
  <c r="T22" i="5"/>
  <c r="E25" i="5"/>
  <c r="T30" i="5"/>
  <c r="E33" i="5"/>
  <c r="T38" i="5"/>
  <c r="E41" i="5"/>
  <c r="T46" i="5"/>
  <c r="E49" i="5"/>
  <c r="T54" i="5"/>
  <c r="E57" i="5"/>
  <c r="T62" i="5"/>
  <c r="E65" i="5"/>
  <c r="T70" i="5"/>
  <c r="E73" i="5"/>
  <c r="T78" i="5"/>
  <c r="E81" i="5"/>
  <c r="T86" i="5"/>
  <c r="E89" i="5"/>
  <c r="T94" i="5"/>
  <c r="K68" i="6"/>
  <c r="L68" i="6" s="1"/>
  <c r="M68" i="6" s="1"/>
  <c r="G134" i="8"/>
  <c r="L134" i="8"/>
  <c r="G135" i="8"/>
  <c r="L135" i="8"/>
  <c r="G136" i="8"/>
  <c r="L136" i="8"/>
  <c r="G137" i="8"/>
  <c r="L137" i="8"/>
  <c r="O5" i="12"/>
  <c r="P3" i="15"/>
  <c r="AB3" i="10"/>
  <c r="AD6" i="8" s="1"/>
  <c r="C4" i="15"/>
  <c r="D4" i="15"/>
  <c r="H4" i="10"/>
  <c r="H4" i="14"/>
  <c r="P4" i="10"/>
  <c r="W4" i="10"/>
  <c r="S4" i="15"/>
  <c r="AE4" i="10"/>
  <c r="AI7" i="8" s="1"/>
  <c r="AK4" i="14"/>
  <c r="K5" i="10"/>
  <c r="N5" i="15"/>
  <c r="Z5" i="10"/>
  <c r="AB8" i="8" s="1"/>
  <c r="AD5" i="14"/>
  <c r="A9" i="8"/>
  <c r="A9" i="7"/>
  <c r="E9" i="8"/>
  <c r="E9" i="7"/>
  <c r="B6" i="15"/>
  <c r="F6" i="10"/>
  <c r="E6" i="14"/>
  <c r="E6" i="15"/>
  <c r="I6" i="10"/>
  <c r="S9" i="6" s="1"/>
  <c r="I6" i="14"/>
  <c r="J12" i="12"/>
  <c r="W6" i="14"/>
  <c r="X6" i="14" s="1"/>
  <c r="T6" i="14" s="1"/>
  <c r="X6" i="10"/>
  <c r="E7" i="15"/>
  <c r="I7" i="10"/>
  <c r="S10" i="6" s="1"/>
  <c r="I7" i="14"/>
  <c r="G7" i="15"/>
  <c r="Q7" i="10"/>
  <c r="F10" i="7" s="1"/>
  <c r="N7" i="14"/>
  <c r="X7" i="10"/>
  <c r="T7" i="15"/>
  <c r="AF7" i="10"/>
  <c r="AJ10" i="8" s="1"/>
  <c r="AL7" i="14"/>
  <c r="C8" i="15"/>
  <c r="G8" i="10"/>
  <c r="F8" i="14"/>
  <c r="O8" i="10"/>
  <c r="O20" i="12"/>
  <c r="F9" i="15"/>
  <c r="J9" i="14"/>
  <c r="P9" i="10"/>
  <c r="AF10" i="14"/>
  <c r="AB10" i="10"/>
  <c r="AD13" i="8" s="1"/>
  <c r="C10" i="15"/>
  <c r="F10" i="14"/>
  <c r="G10" i="10"/>
  <c r="J10" i="15"/>
  <c r="T10" i="10"/>
  <c r="I13" i="7" s="1"/>
  <c r="Q10" i="14"/>
  <c r="C11" i="15"/>
  <c r="G11" i="10"/>
  <c r="F11" i="14"/>
  <c r="Q12" i="15"/>
  <c r="AC12" i="10"/>
  <c r="AF15" i="8" s="1"/>
  <c r="D5" i="5"/>
  <c r="T5" i="5"/>
  <c r="B8" i="5"/>
  <c r="E12" i="5"/>
  <c r="D13" i="5"/>
  <c r="T13" i="5"/>
  <c r="B16" i="5"/>
  <c r="E20" i="5"/>
  <c r="D21" i="5"/>
  <c r="T21" i="5"/>
  <c r="B24" i="5"/>
  <c r="E28" i="5"/>
  <c r="D29" i="5"/>
  <c r="T29" i="5"/>
  <c r="B32" i="5"/>
  <c r="E36" i="5"/>
  <c r="D37" i="5"/>
  <c r="T37" i="5"/>
  <c r="B40" i="5"/>
  <c r="E44" i="5"/>
  <c r="D45" i="5"/>
  <c r="T45" i="5"/>
  <c r="B48" i="5"/>
  <c r="E52" i="5"/>
  <c r="D53" i="5"/>
  <c r="T53" i="5"/>
  <c r="B56" i="5"/>
  <c r="E60" i="5"/>
  <c r="D61" i="5"/>
  <c r="T61" i="5"/>
  <c r="B64" i="5"/>
  <c r="E68" i="5"/>
  <c r="D69" i="5"/>
  <c r="T69" i="5"/>
  <c r="B72" i="5"/>
  <c r="E76" i="5"/>
  <c r="D77" i="5"/>
  <c r="T77" i="5"/>
  <c r="B80" i="5"/>
  <c r="E84" i="5"/>
  <c r="D85" i="5"/>
  <c r="T85" i="5"/>
  <c r="B88" i="5"/>
  <c r="E92" i="5"/>
  <c r="D93" i="5"/>
  <c r="T93" i="5"/>
  <c r="B96" i="5"/>
  <c r="K58" i="6"/>
  <c r="L58" i="6" s="1"/>
  <c r="M58" i="6" s="1"/>
  <c r="F138" i="8"/>
  <c r="P138" i="8"/>
  <c r="F139" i="8"/>
  <c r="H139" i="8" s="1"/>
  <c r="P139" i="8"/>
  <c r="F140" i="8"/>
  <c r="P140" i="8"/>
  <c r="F141" i="8"/>
  <c r="H141" i="8" s="1"/>
  <c r="P141" i="8"/>
  <c r="C3" i="10"/>
  <c r="P3" i="10"/>
  <c r="W3" i="10"/>
  <c r="G4" i="10"/>
  <c r="F4" i="14"/>
  <c r="J5" i="10"/>
  <c r="H5" i="15"/>
  <c r="R5" i="10"/>
  <c r="G8" i="7" s="1"/>
  <c r="M8" i="7" s="1"/>
  <c r="O5" i="14"/>
  <c r="M5" i="15"/>
  <c r="Y5" i="10"/>
  <c r="AA8" i="8" s="1"/>
  <c r="AC5" i="14"/>
  <c r="U5" i="15"/>
  <c r="AG5" i="10"/>
  <c r="AK8" i="8" s="1"/>
  <c r="AM5" i="14"/>
  <c r="O12" i="12"/>
  <c r="K9" i="6" s="1"/>
  <c r="L9" i="6" s="1"/>
  <c r="M9" i="6" s="1"/>
  <c r="H6" i="15"/>
  <c r="R6" i="10"/>
  <c r="G9" i="7" s="1"/>
  <c r="O6" i="14"/>
  <c r="K6" i="15"/>
  <c r="U6" i="10"/>
  <c r="J9" i="7" s="1"/>
  <c r="R6" i="14"/>
  <c r="U6" i="15"/>
  <c r="AG6" i="10"/>
  <c r="AK9" i="8" s="1"/>
  <c r="AM6" i="14"/>
  <c r="B9" i="15"/>
  <c r="E9" i="14"/>
  <c r="F9" i="10"/>
  <c r="J9" i="10"/>
  <c r="L9" i="10"/>
  <c r="J9" i="15"/>
  <c r="Q9" i="14"/>
  <c r="P9" i="15"/>
  <c r="AB9" i="10"/>
  <c r="AD12" i="8" s="1"/>
  <c r="AF9" i="14"/>
  <c r="R10" i="15"/>
  <c r="AI10" i="14"/>
  <c r="AD10" i="10"/>
  <c r="AG13" i="8" s="1"/>
  <c r="R11" i="15"/>
  <c r="AD11" i="10"/>
  <c r="AG14" i="8" s="1"/>
  <c r="AI11" i="14"/>
  <c r="F12" i="14"/>
  <c r="G12" i="14" s="1"/>
  <c r="G12" i="10"/>
  <c r="C12" i="15"/>
  <c r="AH12" i="14"/>
  <c r="P14" i="15"/>
  <c r="AB14" i="10"/>
  <c r="AD17" i="8" s="1"/>
  <c r="AF14" i="14"/>
  <c r="X9" i="10"/>
  <c r="D10" i="15"/>
  <c r="H10" i="10"/>
  <c r="S10" i="15"/>
  <c r="AE10" i="10"/>
  <c r="AI13" i="8" s="1"/>
  <c r="C11" i="10"/>
  <c r="N12" i="10"/>
  <c r="N12" i="14"/>
  <c r="H12" i="15"/>
  <c r="R12" i="10"/>
  <c r="G15" i="7" s="1"/>
  <c r="O12" i="14"/>
  <c r="R12" i="15"/>
  <c r="AD12" i="10"/>
  <c r="AG15" i="8" s="1"/>
  <c r="AI12" i="14"/>
  <c r="U12" i="15"/>
  <c r="AG12" i="10"/>
  <c r="AK15" i="8" s="1"/>
  <c r="AM12" i="14"/>
  <c r="M13" i="10"/>
  <c r="K13" i="15"/>
  <c r="U13" i="10"/>
  <c r="J16" i="7" s="1"/>
  <c r="R13" i="14"/>
  <c r="P13" i="15"/>
  <c r="AB13" i="10"/>
  <c r="AD16" i="8" s="1"/>
  <c r="AF13" i="14"/>
  <c r="E14" i="15"/>
  <c r="I14" i="10"/>
  <c r="S17" i="6" s="1"/>
  <c r="I14" i="14"/>
  <c r="G14" i="15"/>
  <c r="Q14" i="10"/>
  <c r="F17" i="7" s="1"/>
  <c r="N14" i="14"/>
  <c r="X14" i="10"/>
  <c r="T14" i="15"/>
  <c r="AF14" i="10"/>
  <c r="AJ17" i="8" s="1"/>
  <c r="AL14" i="14"/>
  <c r="C15" i="15"/>
  <c r="G15" i="10"/>
  <c r="F15" i="14"/>
  <c r="O15" i="10"/>
  <c r="L15" i="15"/>
  <c r="AA15" i="14"/>
  <c r="R15" i="15"/>
  <c r="AD15" i="10"/>
  <c r="AG18" i="8" s="1"/>
  <c r="AI15" i="14"/>
  <c r="O16" i="10"/>
  <c r="J23" i="12"/>
  <c r="Q19" i="8" s="1"/>
  <c r="R19" i="8" s="1"/>
  <c r="W16" i="14"/>
  <c r="X16" i="14" s="1"/>
  <c r="T16" i="14" s="1"/>
  <c r="B17" i="15"/>
  <c r="F17" i="10"/>
  <c r="E17" i="14"/>
  <c r="N17" i="10"/>
  <c r="J27" i="12"/>
  <c r="Q20" i="8" s="1"/>
  <c r="R20" i="8" s="1"/>
  <c r="W17" i="14"/>
  <c r="X17" i="14" s="1"/>
  <c r="T17" i="14" s="1"/>
  <c r="Q17" i="15"/>
  <c r="AC17" i="10"/>
  <c r="AF20" i="8" s="1"/>
  <c r="AH17" i="14"/>
  <c r="C18" i="10"/>
  <c r="D19" i="15"/>
  <c r="H19" i="10"/>
  <c r="H19" i="14"/>
  <c r="P19" i="10"/>
  <c r="W19" i="10"/>
  <c r="K20" i="10"/>
  <c r="R20" i="15"/>
  <c r="AD20" i="10"/>
  <c r="AG23" i="8" s="1"/>
  <c r="M22" i="10"/>
  <c r="K22" i="15"/>
  <c r="U22" i="10"/>
  <c r="J25" i="7" s="1"/>
  <c r="F23" i="15"/>
  <c r="L23" i="10"/>
  <c r="J23" i="15"/>
  <c r="T23" i="10"/>
  <c r="I26" i="7" s="1"/>
  <c r="K24" i="10"/>
  <c r="R24" i="15"/>
  <c r="AD24" i="10"/>
  <c r="AG27" i="8" s="1"/>
  <c r="M26" i="10"/>
  <c r="K26" i="15"/>
  <c r="U26" i="10"/>
  <c r="J29" i="7" s="1"/>
  <c r="F27" i="15"/>
  <c r="L27" i="10"/>
  <c r="J27" i="15"/>
  <c r="T27" i="10"/>
  <c r="I30" i="7" s="1"/>
  <c r="K28" i="10"/>
  <c r="R28" i="15"/>
  <c r="AD28" i="10"/>
  <c r="AG31" i="8" s="1"/>
  <c r="M30" i="10"/>
  <c r="K30" i="15"/>
  <c r="U30" i="10"/>
  <c r="J33" i="7" s="1"/>
  <c r="F31" i="15"/>
  <c r="L31" i="10"/>
  <c r="J31" i="15"/>
  <c r="T31" i="10"/>
  <c r="I34" i="7" s="1"/>
  <c r="K32" i="10"/>
  <c r="R32" i="15"/>
  <c r="AD32" i="10"/>
  <c r="AG35" i="8" s="1"/>
  <c r="M34" i="10"/>
  <c r="K34" i="15"/>
  <c r="U34" i="10"/>
  <c r="J37" i="7" s="1"/>
  <c r="F35" i="15"/>
  <c r="L35" i="10"/>
  <c r="J35" i="15"/>
  <c r="T35" i="10"/>
  <c r="I38" i="7" s="1"/>
  <c r="O38" i="7" s="1"/>
  <c r="K36" i="10"/>
  <c r="I40" i="15"/>
  <c r="I48" i="15"/>
  <c r="S50" i="15"/>
  <c r="AE50" i="10"/>
  <c r="AI53" i="8" s="1"/>
  <c r="AK50" i="14"/>
  <c r="S52" i="15"/>
  <c r="AE52" i="10"/>
  <c r="AI55" i="8" s="1"/>
  <c r="AK52" i="14"/>
  <c r="U56" i="15"/>
  <c r="AG56" i="10"/>
  <c r="AK59" i="8" s="1"/>
  <c r="AM56" i="14"/>
  <c r="J62" i="15"/>
  <c r="T62" i="10"/>
  <c r="I65" i="7" s="1"/>
  <c r="Q62" i="14"/>
  <c r="H13" i="15"/>
  <c r="R13" i="10"/>
  <c r="G16" i="7" s="1"/>
  <c r="O13" i="14"/>
  <c r="M13" i="15"/>
  <c r="Y13" i="10"/>
  <c r="AA16" i="8" s="1"/>
  <c r="AC13" i="14"/>
  <c r="U13" i="15"/>
  <c r="AG13" i="10"/>
  <c r="AK16" i="8" s="1"/>
  <c r="AM13" i="14"/>
  <c r="D14" i="15"/>
  <c r="H14" i="10"/>
  <c r="H14" i="14"/>
  <c r="P14" i="10"/>
  <c r="W14" i="10"/>
  <c r="S14" i="15"/>
  <c r="AE14" i="10"/>
  <c r="AI17" i="8" s="1"/>
  <c r="AK14" i="14"/>
  <c r="F15" i="15"/>
  <c r="L15" i="10"/>
  <c r="J15" i="14"/>
  <c r="J15" i="15"/>
  <c r="T15" i="10"/>
  <c r="I18" i="7" s="1"/>
  <c r="O18" i="7" s="1"/>
  <c r="Q15" i="14"/>
  <c r="O15" i="15"/>
  <c r="AA15" i="10"/>
  <c r="AC18" i="8" s="1"/>
  <c r="AE15" i="14"/>
  <c r="K16" i="10"/>
  <c r="N16" i="10"/>
  <c r="H16" i="15"/>
  <c r="R16" i="10"/>
  <c r="G19" i="7" s="1"/>
  <c r="O16" i="14"/>
  <c r="R16" i="15"/>
  <c r="AD16" i="10"/>
  <c r="AG19" i="8" s="1"/>
  <c r="AI16" i="14"/>
  <c r="U16" i="15"/>
  <c r="AG16" i="10"/>
  <c r="AK19" i="8" s="1"/>
  <c r="AM16" i="14"/>
  <c r="O27" i="12"/>
  <c r="M17" i="10"/>
  <c r="K17" i="15"/>
  <c r="U17" i="10"/>
  <c r="J20" i="7" s="1"/>
  <c r="R17" i="14"/>
  <c r="P17" i="15"/>
  <c r="AB17" i="10"/>
  <c r="AD20" i="8" s="1"/>
  <c r="AF17" i="14"/>
  <c r="E18" i="15"/>
  <c r="I18" i="10"/>
  <c r="S21" i="6" s="1"/>
  <c r="I18" i="14"/>
  <c r="G18" i="15"/>
  <c r="Q18" i="10"/>
  <c r="F21" i="7" s="1"/>
  <c r="N18" i="14"/>
  <c r="X18" i="10"/>
  <c r="T18" i="15"/>
  <c r="AF18" i="10"/>
  <c r="AJ21" i="8" s="1"/>
  <c r="AL18" i="14"/>
  <c r="C19" i="15"/>
  <c r="G19" i="10"/>
  <c r="F19" i="14"/>
  <c r="O19" i="10"/>
  <c r="L19" i="15"/>
  <c r="AA19" i="14"/>
  <c r="S19" i="15"/>
  <c r="AE19" i="10"/>
  <c r="AI22" i="8" s="1"/>
  <c r="O20" i="10"/>
  <c r="H21" i="15"/>
  <c r="R21" i="10"/>
  <c r="G24" i="7" s="1"/>
  <c r="M21" i="15"/>
  <c r="Y21" i="10"/>
  <c r="AA24" i="8" s="1"/>
  <c r="Q21" i="15"/>
  <c r="AC21" i="10"/>
  <c r="AF24" i="8" s="1"/>
  <c r="U21" i="15"/>
  <c r="AG21" i="10"/>
  <c r="AK24" i="8" s="1"/>
  <c r="E22" i="15"/>
  <c r="I22" i="10"/>
  <c r="S25" i="6" s="1"/>
  <c r="G22" i="15"/>
  <c r="Q22" i="10"/>
  <c r="F25" i="7" s="1"/>
  <c r="T22" i="15"/>
  <c r="AF22" i="10"/>
  <c r="AJ25" i="8" s="1"/>
  <c r="D23" i="15"/>
  <c r="H23" i="10"/>
  <c r="S23" i="15"/>
  <c r="AE23" i="10"/>
  <c r="AI26" i="8" s="1"/>
  <c r="O24" i="10"/>
  <c r="H25" i="15"/>
  <c r="R25" i="10"/>
  <c r="G28" i="7" s="1"/>
  <c r="M25" i="15"/>
  <c r="Y25" i="10"/>
  <c r="AA28" i="8" s="1"/>
  <c r="Q25" i="15"/>
  <c r="AC25" i="10"/>
  <c r="AF28" i="8" s="1"/>
  <c r="U25" i="15"/>
  <c r="AG25" i="10"/>
  <c r="AK28" i="8" s="1"/>
  <c r="E26" i="15"/>
  <c r="I26" i="10"/>
  <c r="S29" i="6" s="1"/>
  <c r="G26" i="15"/>
  <c r="Q26" i="10"/>
  <c r="F29" i="7" s="1"/>
  <c r="T26" i="15"/>
  <c r="AF26" i="10"/>
  <c r="AJ29" i="8" s="1"/>
  <c r="D27" i="15"/>
  <c r="H27" i="10"/>
  <c r="S27" i="15"/>
  <c r="AE27" i="10"/>
  <c r="AI30" i="8" s="1"/>
  <c r="O28" i="10"/>
  <c r="H29" i="15"/>
  <c r="R29" i="10"/>
  <c r="G32" i="7" s="1"/>
  <c r="J44" i="12"/>
  <c r="Q32" i="8" s="1"/>
  <c r="R32" i="8" s="1"/>
  <c r="M29" i="15"/>
  <c r="Y29" i="10"/>
  <c r="AA32" i="8" s="1"/>
  <c r="Q29" i="15"/>
  <c r="AC29" i="10"/>
  <c r="AF32" i="8" s="1"/>
  <c r="U29" i="15"/>
  <c r="AG29" i="10"/>
  <c r="AK32" i="8" s="1"/>
  <c r="E30" i="15"/>
  <c r="I30" i="10"/>
  <c r="S33" i="6" s="1"/>
  <c r="G30" i="15"/>
  <c r="Q30" i="10"/>
  <c r="F33" i="7" s="1"/>
  <c r="T30" i="15"/>
  <c r="AF30" i="10"/>
  <c r="AJ33" i="8" s="1"/>
  <c r="D31" i="15"/>
  <c r="H31" i="10"/>
  <c r="S31" i="15"/>
  <c r="AE31" i="10"/>
  <c r="AI34" i="8" s="1"/>
  <c r="O32" i="10"/>
  <c r="H33" i="15"/>
  <c r="R33" i="10"/>
  <c r="G36" i="7" s="1"/>
  <c r="M33" i="15"/>
  <c r="Y33" i="10"/>
  <c r="AA36" i="8" s="1"/>
  <c r="Q33" i="15"/>
  <c r="AC33" i="10"/>
  <c r="AF36" i="8" s="1"/>
  <c r="U33" i="15"/>
  <c r="AG33" i="10"/>
  <c r="AK36" i="8" s="1"/>
  <c r="E34" i="15"/>
  <c r="I34" i="10"/>
  <c r="S37" i="6" s="1"/>
  <c r="G34" i="15"/>
  <c r="Q34" i="10"/>
  <c r="F37" i="7" s="1"/>
  <c r="T34" i="15"/>
  <c r="AF34" i="10"/>
  <c r="AJ37" i="8" s="1"/>
  <c r="D35" i="15"/>
  <c r="H35" i="10"/>
  <c r="S35" i="15"/>
  <c r="AE35" i="10"/>
  <c r="AI38" i="8" s="1"/>
  <c r="I7" i="8"/>
  <c r="K7" i="8" s="1"/>
  <c r="M7" i="8"/>
  <c r="N7" i="8" s="1"/>
  <c r="I10" i="8"/>
  <c r="K10" i="8" s="1"/>
  <c r="M10" i="8"/>
  <c r="N10" i="8" s="1"/>
  <c r="I11" i="8"/>
  <c r="K11" i="8" s="1"/>
  <c r="M11" i="8"/>
  <c r="N11" i="8" s="1"/>
  <c r="I13" i="8"/>
  <c r="K13" i="8" s="1"/>
  <c r="M13" i="8"/>
  <c r="N13" i="8" s="1"/>
  <c r="I14" i="8"/>
  <c r="K14" i="8" s="1"/>
  <c r="M14" i="8"/>
  <c r="N14" i="8" s="1"/>
  <c r="I15" i="8"/>
  <c r="K15" i="8" s="1"/>
  <c r="M15" i="8"/>
  <c r="N15" i="8" s="1"/>
  <c r="I16" i="8"/>
  <c r="K16" i="8" s="1"/>
  <c r="M16" i="8"/>
  <c r="N16" i="8" s="1"/>
  <c r="I17" i="8"/>
  <c r="K17" i="8" s="1"/>
  <c r="M17" i="8"/>
  <c r="N17" i="8" s="1"/>
  <c r="I18" i="8"/>
  <c r="K18" i="8" s="1"/>
  <c r="M18" i="8"/>
  <c r="N18" i="8" s="1"/>
  <c r="I19" i="8"/>
  <c r="K19" i="8" s="1"/>
  <c r="M19" i="8"/>
  <c r="N19" i="8" s="1"/>
  <c r="I20" i="8"/>
  <c r="K20" i="8" s="1"/>
  <c r="M20" i="8"/>
  <c r="N20" i="8" s="1"/>
  <c r="I21" i="8"/>
  <c r="K21" i="8" s="1"/>
  <c r="M21" i="8"/>
  <c r="N21" i="8" s="1"/>
  <c r="I22" i="8"/>
  <c r="K22" i="8" s="1"/>
  <c r="M22" i="8"/>
  <c r="N22" i="8" s="1"/>
  <c r="I23" i="8"/>
  <c r="K23" i="8" s="1"/>
  <c r="M23" i="8"/>
  <c r="N23" i="8" s="1"/>
  <c r="I24" i="8"/>
  <c r="K24" i="8" s="1"/>
  <c r="M24" i="8"/>
  <c r="N24" i="8" s="1"/>
  <c r="I25" i="8"/>
  <c r="K25" i="8" s="1"/>
  <c r="M25" i="8"/>
  <c r="N25" i="8" s="1"/>
  <c r="I26" i="8"/>
  <c r="K26" i="8" s="1"/>
  <c r="M26" i="8"/>
  <c r="N26" i="8" s="1"/>
  <c r="I27" i="8"/>
  <c r="K27" i="8" s="1"/>
  <c r="M27" i="8"/>
  <c r="N27" i="8" s="1"/>
  <c r="I28" i="8"/>
  <c r="K28" i="8" s="1"/>
  <c r="M28" i="8"/>
  <c r="N28" i="8" s="1"/>
  <c r="I29" i="8"/>
  <c r="K29" i="8" s="1"/>
  <c r="M29" i="8"/>
  <c r="N29" i="8" s="1"/>
  <c r="I30" i="8"/>
  <c r="K30" i="8" s="1"/>
  <c r="M30" i="8"/>
  <c r="N30" i="8" s="1"/>
  <c r="I31" i="8"/>
  <c r="K31" i="8" s="1"/>
  <c r="M31" i="8"/>
  <c r="N31" i="8" s="1"/>
  <c r="I32" i="8"/>
  <c r="K32" i="8" s="1"/>
  <c r="M32" i="8"/>
  <c r="N32" i="8" s="1"/>
  <c r="I33" i="8"/>
  <c r="K33" i="8" s="1"/>
  <c r="M33" i="8"/>
  <c r="N33" i="8" s="1"/>
  <c r="I34" i="8"/>
  <c r="K34" i="8" s="1"/>
  <c r="M34" i="8"/>
  <c r="N34" i="8" s="1"/>
  <c r="I35" i="8"/>
  <c r="K35" i="8" s="1"/>
  <c r="M35" i="8"/>
  <c r="N35" i="8" s="1"/>
  <c r="I36" i="8"/>
  <c r="K36" i="8" s="1"/>
  <c r="M36" i="8"/>
  <c r="N36" i="8" s="1"/>
  <c r="Q36" i="8"/>
  <c r="R36" i="8" s="1"/>
  <c r="I37" i="8"/>
  <c r="K37" i="8" s="1"/>
  <c r="O37" i="8" s="1"/>
  <c r="M37" i="8"/>
  <c r="N37" i="8" s="1"/>
  <c r="I38" i="8"/>
  <c r="K38" i="8" s="1"/>
  <c r="O38" i="8" s="1"/>
  <c r="M38" i="8"/>
  <c r="N38" i="8" s="1"/>
  <c r="I39" i="8"/>
  <c r="K39" i="8" s="1"/>
  <c r="O39" i="8" s="1"/>
  <c r="M39" i="8"/>
  <c r="N39" i="8" s="1"/>
  <c r="I40" i="8"/>
  <c r="K40" i="8" s="1"/>
  <c r="O40" i="8" s="1"/>
  <c r="M40" i="8"/>
  <c r="N40" i="8" s="1"/>
  <c r="I41" i="8"/>
  <c r="K41" i="8" s="1"/>
  <c r="M41" i="8"/>
  <c r="N41" i="8" s="1"/>
  <c r="I42" i="8"/>
  <c r="K42" i="8" s="1"/>
  <c r="M42" i="8"/>
  <c r="N42" i="8" s="1"/>
  <c r="I43" i="8"/>
  <c r="K43" i="8" s="1"/>
  <c r="O43" i="8" s="1"/>
  <c r="M43" i="8"/>
  <c r="N43" i="8" s="1"/>
  <c r="I44" i="8"/>
  <c r="K44" i="8" s="1"/>
  <c r="M44" i="8"/>
  <c r="N44" i="8" s="1"/>
  <c r="I45" i="8"/>
  <c r="K45" i="8" s="1"/>
  <c r="M45" i="8"/>
  <c r="N45" i="8" s="1"/>
  <c r="I46" i="8"/>
  <c r="K46" i="8" s="1"/>
  <c r="O46" i="8" s="1"/>
  <c r="M46" i="8"/>
  <c r="N46" i="8" s="1"/>
  <c r="I47" i="8"/>
  <c r="K47" i="8" s="1"/>
  <c r="O47" i="8" s="1"/>
  <c r="M47" i="8"/>
  <c r="N47" i="8" s="1"/>
  <c r="I48" i="8"/>
  <c r="K48" i="8" s="1"/>
  <c r="O48" i="8" s="1"/>
  <c r="M48" i="8"/>
  <c r="N48" i="8" s="1"/>
  <c r="I49" i="8"/>
  <c r="K49" i="8" s="1"/>
  <c r="M49" i="8"/>
  <c r="N49" i="8" s="1"/>
  <c r="I50" i="8"/>
  <c r="K50" i="8" s="1"/>
  <c r="O50" i="8" s="1"/>
  <c r="M50" i="8"/>
  <c r="N50" i="8" s="1"/>
  <c r="I51" i="8"/>
  <c r="K51" i="8" s="1"/>
  <c r="O51" i="8" s="1"/>
  <c r="M51" i="8"/>
  <c r="N51" i="8" s="1"/>
  <c r="I52" i="8"/>
  <c r="K52" i="8" s="1"/>
  <c r="O52" i="8" s="1"/>
  <c r="M52" i="8"/>
  <c r="N52" i="8" s="1"/>
  <c r="I53" i="8"/>
  <c r="K53" i="8" s="1"/>
  <c r="O53" i="8" s="1"/>
  <c r="M53" i="8"/>
  <c r="N53" i="8" s="1"/>
  <c r="I54" i="8"/>
  <c r="K54" i="8" s="1"/>
  <c r="M54" i="8"/>
  <c r="N54" i="8" s="1"/>
  <c r="I55" i="8"/>
  <c r="K55" i="8" s="1"/>
  <c r="M55" i="8"/>
  <c r="N55" i="8" s="1"/>
  <c r="I56" i="8"/>
  <c r="K56" i="8" s="1"/>
  <c r="M56" i="8"/>
  <c r="N56" i="8" s="1"/>
  <c r="I57" i="8"/>
  <c r="K57" i="8" s="1"/>
  <c r="O57" i="8" s="1"/>
  <c r="M57" i="8"/>
  <c r="N57" i="8" s="1"/>
  <c r="I58" i="8"/>
  <c r="K58" i="8" s="1"/>
  <c r="M58" i="8"/>
  <c r="N58" i="8" s="1"/>
  <c r="I59" i="8"/>
  <c r="K59" i="8" s="1"/>
  <c r="O59" i="8" s="1"/>
  <c r="M59" i="8"/>
  <c r="N59" i="8" s="1"/>
  <c r="I60" i="8"/>
  <c r="K60" i="8" s="1"/>
  <c r="O60" i="8" s="1"/>
  <c r="M60" i="8"/>
  <c r="N60" i="8" s="1"/>
  <c r="I61" i="8"/>
  <c r="K61" i="8" s="1"/>
  <c r="O61" i="8" s="1"/>
  <c r="M61" i="8"/>
  <c r="N61" i="8" s="1"/>
  <c r="I62" i="8"/>
  <c r="K62" i="8" s="1"/>
  <c r="O62" i="8" s="1"/>
  <c r="M62" i="8"/>
  <c r="N62" i="8" s="1"/>
  <c r="I63" i="8"/>
  <c r="K63" i="8" s="1"/>
  <c r="O63" i="8" s="1"/>
  <c r="M63" i="8"/>
  <c r="N63" i="8" s="1"/>
  <c r="I64" i="8"/>
  <c r="K64" i="8" s="1"/>
  <c r="O64" i="8" s="1"/>
  <c r="M64" i="8"/>
  <c r="N64" i="8" s="1"/>
  <c r="I65" i="8"/>
  <c r="K65" i="8" s="1"/>
  <c r="M65" i="8"/>
  <c r="N65" i="8" s="1"/>
  <c r="I66" i="8"/>
  <c r="K66" i="8" s="1"/>
  <c r="M66" i="8"/>
  <c r="N66" i="8" s="1"/>
  <c r="I67" i="8"/>
  <c r="K67" i="8" s="1"/>
  <c r="M67" i="8"/>
  <c r="N67" i="8" s="1"/>
  <c r="I68" i="8"/>
  <c r="K68" i="8" s="1"/>
  <c r="M68" i="8"/>
  <c r="N68" i="8" s="1"/>
  <c r="I69" i="8"/>
  <c r="K69" i="8" s="1"/>
  <c r="O69" i="8" s="1"/>
  <c r="M69" i="8"/>
  <c r="N69" i="8" s="1"/>
  <c r="I70" i="8"/>
  <c r="K70" i="8" s="1"/>
  <c r="O70" i="8" s="1"/>
  <c r="M70" i="8"/>
  <c r="N70" i="8" s="1"/>
  <c r="I71" i="8"/>
  <c r="K71" i="8" s="1"/>
  <c r="O71" i="8" s="1"/>
  <c r="M71" i="8"/>
  <c r="N71" i="8" s="1"/>
  <c r="I72" i="8"/>
  <c r="K72" i="8" s="1"/>
  <c r="O72" i="8" s="1"/>
  <c r="M72" i="8"/>
  <c r="N72" i="8" s="1"/>
  <c r="I73" i="8"/>
  <c r="K73" i="8" s="1"/>
  <c r="M73" i="8"/>
  <c r="N73" i="8" s="1"/>
  <c r="I74" i="8"/>
  <c r="K74" i="8" s="1"/>
  <c r="O74" i="8" s="1"/>
  <c r="M74" i="8"/>
  <c r="N74" i="8" s="1"/>
  <c r="I75" i="8"/>
  <c r="K75" i="8" s="1"/>
  <c r="O75" i="8" s="1"/>
  <c r="M75" i="8"/>
  <c r="N75" i="8" s="1"/>
  <c r="I76" i="8"/>
  <c r="K76" i="8" s="1"/>
  <c r="O76" i="8" s="1"/>
  <c r="M76" i="8"/>
  <c r="N76" i="8" s="1"/>
  <c r="I77" i="8"/>
  <c r="K77" i="8" s="1"/>
  <c r="O77" i="8" s="1"/>
  <c r="M77" i="8"/>
  <c r="N77" i="8" s="1"/>
  <c r="I78" i="8"/>
  <c r="K78" i="8" s="1"/>
  <c r="O78" i="8" s="1"/>
  <c r="M78" i="8"/>
  <c r="N78" i="8" s="1"/>
  <c r="I79" i="8"/>
  <c r="K79" i="8" s="1"/>
  <c r="O79" i="8" s="1"/>
  <c r="M79" i="8"/>
  <c r="N79" i="8" s="1"/>
  <c r="I80" i="8"/>
  <c r="K80" i="8" s="1"/>
  <c r="O80" i="8" s="1"/>
  <c r="M80" i="8"/>
  <c r="N80" i="8" s="1"/>
  <c r="I81" i="8"/>
  <c r="K81" i="8" s="1"/>
  <c r="O81" i="8" s="1"/>
  <c r="M81" i="8"/>
  <c r="N81" i="8" s="1"/>
  <c r="I82" i="8"/>
  <c r="K82" i="8" s="1"/>
  <c r="M82" i="8"/>
  <c r="N82" i="8" s="1"/>
  <c r="I83" i="8"/>
  <c r="K83" i="8" s="1"/>
  <c r="O83" i="8" s="1"/>
  <c r="M83" i="8"/>
  <c r="N83" i="8" s="1"/>
  <c r="I84" i="8"/>
  <c r="K84" i="8" s="1"/>
  <c r="M84" i="8"/>
  <c r="N84" i="8" s="1"/>
  <c r="Q84" i="8"/>
  <c r="R84" i="8" s="1"/>
  <c r="I85" i="8"/>
  <c r="K85" i="8" s="1"/>
  <c r="M85" i="8"/>
  <c r="N85" i="8" s="1"/>
  <c r="Q85" i="8"/>
  <c r="R85" i="8" s="1"/>
  <c r="I86" i="8"/>
  <c r="K86" i="8" s="1"/>
  <c r="M86" i="8"/>
  <c r="N86" i="8" s="1"/>
  <c r="Q86" i="8"/>
  <c r="R86" i="8" s="1"/>
  <c r="I87" i="8"/>
  <c r="K87" i="8" s="1"/>
  <c r="M87" i="8"/>
  <c r="N87" i="8" s="1"/>
  <c r="I88" i="8"/>
  <c r="K88" i="8" s="1"/>
  <c r="M88" i="8"/>
  <c r="N88" i="8" s="1"/>
  <c r="I89" i="8"/>
  <c r="K89" i="8" s="1"/>
  <c r="M89" i="8"/>
  <c r="N89" i="8" s="1"/>
  <c r="I90" i="8"/>
  <c r="K90" i="8" s="1"/>
  <c r="M90" i="8"/>
  <c r="N90" i="8" s="1"/>
  <c r="I91" i="8"/>
  <c r="K91" i="8" s="1"/>
  <c r="M91" i="8"/>
  <c r="N91" i="8" s="1"/>
  <c r="I92" i="8"/>
  <c r="K92" i="8" s="1"/>
  <c r="M92" i="8"/>
  <c r="N92" i="8" s="1"/>
  <c r="I93" i="8"/>
  <c r="K93" i="8" s="1"/>
  <c r="M93" i="8"/>
  <c r="N93" i="8" s="1"/>
  <c r="I94" i="8"/>
  <c r="K94" i="8" s="1"/>
  <c r="M94" i="8"/>
  <c r="N94" i="8" s="1"/>
  <c r="I95" i="8"/>
  <c r="K95" i="8" s="1"/>
  <c r="M95" i="8"/>
  <c r="N95" i="8" s="1"/>
  <c r="I96" i="8"/>
  <c r="K96" i="8" s="1"/>
  <c r="M96" i="8"/>
  <c r="N96" i="8" s="1"/>
  <c r="I97" i="8"/>
  <c r="K97" i="8" s="1"/>
  <c r="M97" i="8"/>
  <c r="N97" i="8" s="1"/>
  <c r="I98" i="8"/>
  <c r="K98" i="8" s="1"/>
  <c r="M98" i="8"/>
  <c r="N98" i="8" s="1"/>
  <c r="I99" i="8"/>
  <c r="K99" i="8" s="1"/>
  <c r="M99" i="8"/>
  <c r="N99" i="8" s="1"/>
  <c r="I100" i="8"/>
  <c r="K100" i="8" s="1"/>
  <c r="M100" i="8"/>
  <c r="N100" i="8" s="1"/>
  <c r="I101" i="8"/>
  <c r="K101" i="8" s="1"/>
  <c r="M101" i="8"/>
  <c r="N101" i="8" s="1"/>
  <c r="I102" i="8"/>
  <c r="K102" i="8" s="1"/>
  <c r="M102" i="8"/>
  <c r="N102" i="8" s="1"/>
  <c r="I103" i="8"/>
  <c r="K103" i="8" s="1"/>
  <c r="M103" i="8"/>
  <c r="N103" i="8" s="1"/>
  <c r="I104" i="8"/>
  <c r="K104" i="8" s="1"/>
  <c r="M104" i="8"/>
  <c r="N104" i="8" s="1"/>
  <c r="I105" i="8"/>
  <c r="K105" i="8" s="1"/>
  <c r="M105" i="8"/>
  <c r="N105" i="8" s="1"/>
  <c r="I106" i="8"/>
  <c r="K106" i="8" s="1"/>
  <c r="M106" i="8"/>
  <c r="N106" i="8" s="1"/>
  <c r="I107" i="8"/>
  <c r="K107" i="8" s="1"/>
  <c r="M107" i="8"/>
  <c r="N107" i="8" s="1"/>
  <c r="I108" i="8"/>
  <c r="K108" i="8" s="1"/>
  <c r="M108" i="8"/>
  <c r="N108" i="8" s="1"/>
  <c r="I109" i="8"/>
  <c r="K109" i="8" s="1"/>
  <c r="M109" i="8"/>
  <c r="N109" i="8" s="1"/>
  <c r="I110" i="8"/>
  <c r="K110" i="8" s="1"/>
  <c r="M110" i="8"/>
  <c r="N110" i="8" s="1"/>
  <c r="I111" i="8"/>
  <c r="K111" i="8" s="1"/>
  <c r="M111" i="8"/>
  <c r="N111" i="8" s="1"/>
  <c r="I112" i="8"/>
  <c r="K112" i="8" s="1"/>
  <c r="M112" i="8"/>
  <c r="N112" i="8" s="1"/>
  <c r="I113" i="8"/>
  <c r="K113" i="8" s="1"/>
  <c r="M113" i="8"/>
  <c r="N113" i="8" s="1"/>
  <c r="I114" i="8"/>
  <c r="K114" i="8" s="1"/>
  <c r="M114" i="8"/>
  <c r="N114" i="8" s="1"/>
  <c r="I115" i="8"/>
  <c r="K115" i="8" s="1"/>
  <c r="M115" i="8"/>
  <c r="N115" i="8" s="1"/>
  <c r="I116" i="8"/>
  <c r="K116" i="8" s="1"/>
  <c r="M116" i="8"/>
  <c r="N116" i="8" s="1"/>
  <c r="I117" i="8"/>
  <c r="K117" i="8" s="1"/>
  <c r="M117" i="8"/>
  <c r="N117" i="8" s="1"/>
  <c r="I118" i="8"/>
  <c r="K118" i="8" s="1"/>
  <c r="M118" i="8"/>
  <c r="N118" i="8" s="1"/>
  <c r="I119" i="8"/>
  <c r="K119" i="8" s="1"/>
  <c r="M119" i="8"/>
  <c r="N119" i="8" s="1"/>
  <c r="I120" i="8"/>
  <c r="K120" i="8" s="1"/>
  <c r="M120" i="8"/>
  <c r="N120" i="8" s="1"/>
  <c r="I121" i="8"/>
  <c r="K121" i="8" s="1"/>
  <c r="M121" i="8"/>
  <c r="N121" i="8" s="1"/>
  <c r="I122" i="8"/>
  <c r="K122" i="8" s="1"/>
  <c r="M122" i="8"/>
  <c r="N122" i="8" s="1"/>
  <c r="I123" i="8"/>
  <c r="K123" i="8" s="1"/>
  <c r="M123" i="8"/>
  <c r="N123" i="8" s="1"/>
  <c r="I124" i="8"/>
  <c r="K124" i="8" s="1"/>
  <c r="M124" i="8"/>
  <c r="N124" i="8" s="1"/>
  <c r="I125" i="8"/>
  <c r="K125" i="8" s="1"/>
  <c r="M125" i="8"/>
  <c r="N125" i="8" s="1"/>
  <c r="I126" i="8"/>
  <c r="K126" i="8" s="1"/>
  <c r="M126" i="8"/>
  <c r="N126" i="8" s="1"/>
  <c r="I127" i="8"/>
  <c r="K127" i="8" s="1"/>
  <c r="M127" i="8"/>
  <c r="N127" i="8" s="1"/>
  <c r="I128" i="8"/>
  <c r="K128" i="8" s="1"/>
  <c r="M128" i="8"/>
  <c r="N128" i="8" s="1"/>
  <c r="I129" i="8"/>
  <c r="K129" i="8" s="1"/>
  <c r="M129" i="8"/>
  <c r="N129" i="8" s="1"/>
  <c r="I130" i="8"/>
  <c r="K130" i="8" s="1"/>
  <c r="M130" i="8"/>
  <c r="N130" i="8" s="1"/>
  <c r="I131" i="8"/>
  <c r="K131" i="8" s="1"/>
  <c r="M131" i="8"/>
  <c r="N131" i="8" s="1"/>
  <c r="I132" i="8"/>
  <c r="K132" i="8" s="1"/>
  <c r="M132" i="8"/>
  <c r="N132" i="8" s="1"/>
  <c r="I133" i="8"/>
  <c r="K133" i="8" s="1"/>
  <c r="M133" i="8"/>
  <c r="N133" i="8" s="1"/>
  <c r="I134" i="8"/>
  <c r="K134" i="8" s="1"/>
  <c r="M134" i="8"/>
  <c r="I135" i="8"/>
  <c r="K135" i="8" s="1"/>
  <c r="M135" i="8"/>
  <c r="I136" i="8"/>
  <c r="K136" i="8" s="1"/>
  <c r="M136" i="8"/>
  <c r="I137" i="8"/>
  <c r="K137" i="8" s="1"/>
  <c r="M137" i="8"/>
  <c r="I138" i="8"/>
  <c r="K138" i="8" s="1"/>
  <c r="M138" i="8"/>
  <c r="I139" i="8"/>
  <c r="K139" i="8" s="1"/>
  <c r="M139" i="8"/>
  <c r="I140" i="8"/>
  <c r="K140" i="8" s="1"/>
  <c r="M140" i="8"/>
  <c r="I141" i="8"/>
  <c r="K141" i="8" s="1"/>
  <c r="M141" i="8"/>
  <c r="I142" i="8"/>
  <c r="K142" i="8" s="1"/>
  <c r="M142" i="8"/>
  <c r="N142" i="8" s="1"/>
  <c r="I143" i="8"/>
  <c r="K143" i="8" s="1"/>
  <c r="M143" i="8"/>
  <c r="N143" i="8" s="1"/>
  <c r="I144" i="8"/>
  <c r="K144" i="8" s="1"/>
  <c r="M144" i="8"/>
  <c r="N144" i="8" s="1"/>
  <c r="I145" i="8"/>
  <c r="K145" i="8" s="1"/>
  <c r="M145" i="8"/>
  <c r="N145" i="8" s="1"/>
  <c r="I146" i="8"/>
  <c r="K146" i="8" s="1"/>
  <c r="M146" i="8"/>
  <c r="N146" i="8" s="1"/>
  <c r="I147" i="8"/>
  <c r="K147" i="8" s="1"/>
  <c r="M147" i="8"/>
  <c r="N147" i="8" s="1"/>
  <c r="I148" i="8"/>
  <c r="K148" i="8" s="1"/>
  <c r="M148" i="8"/>
  <c r="N148" i="8" s="1"/>
  <c r="I149" i="8"/>
  <c r="K149" i="8" s="1"/>
  <c r="M149" i="8"/>
  <c r="N149" i="8" s="1"/>
  <c r="I150" i="8"/>
  <c r="K150" i="8" s="1"/>
  <c r="M150" i="8"/>
  <c r="N150" i="8" s="1"/>
  <c r="I151" i="8"/>
  <c r="K151" i="8" s="1"/>
  <c r="M151" i="8"/>
  <c r="N151" i="8" s="1"/>
  <c r="I152" i="8"/>
  <c r="K152" i="8" s="1"/>
  <c r="M152" i="8"/>
  <c r="N152" i="8" s="1"/>
  <c r="I153" i="8"/>
  <c r="K153" i="8" s="1"/>
  <c r="M153" i="8"/>
  <c r="N153" i="8" s="1"/>
  <c r="I154" i="8"/>
  <c r="K154" i="8" s="1"/>
  <c r="M154" i="8"/>
  <c r="N154" i="8" s="1"/>
  <c r="I155" i="8"/>
  <c r="K155" i="8" s="1"/>
  <c r="O155" i="8" s="1"/>
  <c r="M155" i="8"/>
  <c r="N155" i="8" s="1"/>
  <c r="I156" i="8"/>
  <c r="K156" i="8" s="1"/>
  <c r="M156" i="8"/>
  <c r="N156" i="8" s="1"/>
  <c r="I157" i="8"/>
  <c r="K157" i="8" s="1"/>
  <c r="O157" i="8" s="1"/>
  <c r="M157" i="8"/>
  <c r="N157" i="8" s="1"/>
  <c r="I158" i="8"/>
  <c r="K158" i="8" s="1"/>
  <c r="M158" i="8"/>
  <c r="N158" i="8" s="1"/>
  <c r="I159" i="8"/>
  <c r="K159" i="8" s="1"/>
  <c r="O159" i="8" s="1"/>
  <c r="M159" i="8"/>
  <c r="N159" i="8" s="1"/>
  <c r="I160" i="8"/>
  <c r="K160" i="8" s="1"/>
  <c r="M160" i="8"/>
  <c r="N160" i="8" s="1"/>
  <c r="I161" i="8"/>
  <c r="K161" i="8" s="1"/>
  <c r="M161" i="8"/>
  <c r="N161" i="8" s="1"/>
  <c r="I162" i="8"/>
  <c r="K162" i="8" s="1"/>
  <c r="M162" i="8"/>
  <c r="N162" i="8" s="1"/>
  <c r="I163" i="8"/>
  <c r="K163" i="8" s="1"/>
  <c r="O163" i="8" s="1"/>
  <c r="M163" i="8"/>
  <c r="N163" i="8" s="1"/>
  <c r="I164" i="8"/>
  <c r="K164" i="8" s="1"/>
  <c r="M164" i="8"/>
  <c r="N164" i="8" s="1"/>
  <c r="I165" i="8"/>
  <c r="K165" i="8" s="1"/>
  <c r="O165" i="8" s="1"/>
  <c r="M165" i="8"/>
  <c r="N165" i="8" s="1"/>
  <c r="I166" i="8"/>
  <c r="K166" i="8" s="1"/>
  <c r="M166" i="8"/>
  <c r="N166" i="8" s="1"/>
  <c r="I167" i="8"/>
  <c r="K167" i="8" s="1"/>
  <c r="M167" i="8"/>
  <c r="N167" i="8" s="1"/>
  <c r="I168" i="8"/>
  <c r="K168" i="8" s="1"/>
  <c r="M168" i="8"/>
  <c r="N168" i="8" s="1"/>
  <c r="I169" i="8"/>
  <c r="K169" i="8" s="1"/>
  <c r="M169" i="8"/>
  <c r="N169" i="8" s="1"/>
  <c r="I170" i="8"/>
  <c r="K170" i="8" s="1"/>
  <c r="M170" i="8"/>
  <c r="N170" i="8" s="1"/>
  <c r="I171" i="8"/>
  <c r="K171" i="8" s="1"/>
  <c r="M171" i="8"/>
  <c r="N171" i="8" s="1"/>
  <c r="I172" i="8"/>
  <c r="K172" i="8" s="1"/>
  <c r="M172" i="8"/>
  <c r="N172" i="8" s="1"/>
  <c r="I173" i="8"/>
  <c r="K173" i="8" s="1"/>
  <c r="M173" i="8"/>
  <c r="N173" i="8" s="1"/>
  <c r="I174" i="8"/>
  <c r="K174" i="8" s="1"/>
  <c r="M174" i="8"/>
  <c r="N174" i="8" s="1"/>
  <c r="I175" i="8"/>
  <c r="K175" i="8" s="1"/>
  <c r="M175" i="8"/>
  <c r="N175" i="8" s="1"/>
  <c r="I176" i="8"/>
  <c r="K176" i="8" s="1"/>
  <c r="M176" i="8"/>
  <c r="N176" i="8" s="1"/>
  <c r="I177" i="8"/>
  <c r="K177" i="8" s="1"/>
  <c r="M177" i="8"/>
  <c r="N177" i="8" s="1"/>
  <c r="I178" i="8"/>
  <c r="K178" i="8" s="1"/>
  <c r="M178" i="8"/>
  <c r="N178" i="8" s="1"/>
  <c r="I179" i="8"/>
  <c r="K179" i="8" s="1"/>
  <c r="M179" i="8"/>
  <c r="N179" i="8" s="1"/>
  <c r="I180" i="8"/>
  <c r="K180" i="8" s="1"/>
  <c r="M180" i="8"/>
  <c r="N180" i="8" s="1"/>
  <c r="C9" i="10"/>
  <c r="M9" i="15"/>
  <c r="AC9" i="10"/>
  <c r="AF12" i="8" s="1"/>
  <c r="AH9" i="14"/>
  <c r="H10" i="14"/>
  <c r="M10" i="10"/>
  <c r="U10" i="10"/>
  <c r="J13" i="7" s="1"/>
  <c r="R10" i="14"/>
  <c r="AD10" i="14"/>
  <c r="N10" i="15"/>
  <c r="AK10" i="14"/>
  <c r="B12" i="15"/>
  <c r="F12" i="10"/>
  <c r="I12" i="14"/>
  <c r="E12" i="15"/>
  <c r="L12" i="15"/>
  <c r="AA12" i="14"/>
  <c r="M12" i="15"/>
  <c r="Y12" i="10"/>
  <c r="AA15" i="8" s="1"/>
  <c r="AC12" i="14"/>
  <c r="E13" i="15"/>
  <c r="I13" i="10"/>
  <c r="S16" i="6" s="1"/>
  <c r="I13" i="14"/>
  <c r="G13" i="15"/>
  <c r="Q13" i="10"/>
  <c r="F16" i="7" s="1"/>
  <c r="N13" i="14"/>
  <c r="X13" i="10"/>
  <c r="T13" i="15"/>
  <c r="AF13" i="10"/>
  <c r="AJ16" i="8" s="1"/>
  <c r="AL13" i="14"/>
  <c r="C15" i="10"/>
  <c r="C16" i="15"/>
  <c r="G16" i="10"/>
  <c r="F16" i="14"/>
  <c r="J16" i="10"/>
  <c r="N16" i="15"/>
  <c r="Z16" i="10"/>
  <c r="AB19" i="8" s="1"/>
  <c r="AD16" i="14"/>
  <c r="Q16" i="15"/>
  <c r="AC16" i="10"/>
  <c r="AF19" i="8" s="1"/>
  <c r="AH16" i="14"/>
  <c r="AJ16" i="14" s="1"/>
  <c r="J17" i="10"/>
  <c r="H17" i="15"/>
  <c r="R17" i="10"/>
  <c r="G20" i="7" s="1"/>
  <c r="O17" i="14"/>
  <c r="M17" i="15"/>
  <c r="Y17" i="10"/>
  <c r="AA20" i="8" s="1"/>
  <c r="AC17" i="14"/>
  <c r="U17" i="15"/>
  <c r="AG17" i="10"/>
  <c r="AK20" i="8" s="1"/>
  <c r="AM17" i="14"/>
  <c r="L20" i="15"/>
  <c r="AI20" i="14"/>
  <c r="B21" i="15"/>
  <c r="F21" i="10"/>
  <c r="J21" i="10"/>
  <c r="N21" i="10"/>
  <c r="O36" i="12"/>
  <c r="R22" i="14"/>
  <c r="P22" i="15"/>
  <c r="AB22" i="10"/>
  <c r="AD25" i="8" s="1"/>
  <c r="J23" i="14"/>
  <c r="Q23" i="14"/>
  <c r="L24" i="15"/>
  <c r="AI24" i="14"/>
  <c r="B25" i="15"/>
  <c r="F25" i="10"/>
  <c r="J25" i="10"/>
  <c r="N25" i="10"/>
  <c r="R26" i="14"/>
  <c r="P26" i="15"/>
  <c r="AB26" i="10"/>
  <c r="AD29" i="8" s="1"/>
  <c r="J27" i="14"/>
  <c r="Q27" i="14"/>
  <c r="L28" i="15"/>
  <c r="AI28" i="14"/>
  <c r="B29" i="15"/>
  <c r="F29" i="10"/>
  <c r="J29" i="10"/>
  <c r="N29" i="10"/>
  <c r="O46" i="12"/>
  <c r="R30" i="14"/>
  <c r="P30" i="15"/>
  <c r="AB30" i="10"/>
  <c r="AD33" i="8" s="1"/>
  <c r="J31" i="14"/>
  <c r="Q31" i="14"/>
  <c r="L32" i="15"/>
  <c r="AI32" i="14"/>
  <c r="B33" i="15"/>
  <c r="F33" i="10"/>
  <c r="J33" i="10"/>
  <c r="N33" i="10"/>
  <c r="O55" i="12"/>
  <c r="R34" i="14"/>
  <c r="P34" i="15"/>
  <c r="AB34" i="10"/>
  <c r="AD37" i="8" s="1"/>
  <c r="J35" i="14"/>
  <c r="Q35" i="14"/>
  <c r="I36" i="15"/>
  <c r="I44" i="15"/>
  <c r="P49" i="14"/>
  <c r="O58" i="15"/>
  <c r="AA58" i="10"/>
  <c r="AC61" i="8" s="1"/>
  <c r="AE58" i="14"/>
  <c r="O66" i="15"/>
  <c r="AA66" i="10"/>
  <c r="AC69" i="8" s="1"/>
  <c r="AE66" i="14"/>
  <c r="F6" i="14"/>
  <c r="G6" i="14" s="1"/>
  <c r="AA6" i="14"/>
  <c r="AD6" i="14"/>
  <c r="AI6" i="14"/>
  <c r="M9" i="10"/>
  <c r="K9" i="15"/>
  <c r="U9" i="10"/>
  <c r="J12" i="7" s="1"/>
  <c r="C10" i="10"/>
  <c r="J12" i="10"/>
  <c r="G12" i="15"/>
  <c r="W12" i="14"/>
  <c r="X12" i="14" s="1"/>
  <c r="T12" i="14" s="1"/>
  <c r="B13" i="15"/>
  <c r="F13" i="10"/>
  <c r="E13" i="14"/>
  <c r="N13" i="10"/>
  <c r="W13" i="14"/>
  <c r="X13" i="14" s="1"/>
  <c r="T13" i="14" s="1"/>
  <c r="Q13" i="15"/>
  <c r="AC13" i="10"/>
  <c r="AF16" i="8" s="1"/>
  <c r="AH13" i="14"/>
  <c r="C14" i="10"/>
  <c r="D15" i="15"/>
  <c r="H15" i="10"/>
  <c r="H15" i="14"/>
  <c r="P15" i="10"/>
  <c r="W15" i="10"/>
  <c r="S15" i="15"/>
  <c r="AE15" i="10"/>
  <c r="AI18" i="8" s="1"/>
  <c r="AK15" i="14"/>
  <c r="B16" i="15"/>
  <c r="F16" i="10"/>
  <c r="E16" i="14"/>
  <c r="L16" i="15"/>
  <c r="AA16" i="14"/>
  <c r="M16" i="15"/>
  <c r="Y16" i="10"/>
  <c r="AA19" i="8" s="1"/>
  <c r="AC16" i="14"/>
  <c r="E17" i="15"/>
  <c r="I17" i="10"/>
  <c r="S20" i="6" s="1"/>
  <c r="I17" i="14"/>
  <c r="G17" i="15"/>
  <c r="Q17" i="10"/>
  <c r="F20" i="7" s="1"/>
  <c r="N17" i="14"/>
  <c r="X17" i="10"/>
  <c r="T17" i="15"/>
  <c r="AF17" i="10"/>
  <c r="AJ20" i="8" s="1"/>
  <c r="AL17" i="14"/>
  <c r="C19" i="10"/>
  <c r="AK19" i="14"/>
  <c r="C20" i="15"/>
  <c r="G20" i="10"/>
  <c r="N20" i="15"/>
  <c r="Z20" i="10"/>
  <c r="AB23" i="8" s="1"/>
  <c r="O21" i="14"/>
  <c r="W21" i="14"/>
  <c r="X21" i="14" s="1"/>
  <c r="T21" i="14" s="1"/>
  <c r="AC21" i="14"/>
  <c r="AH21" i="14"/>
  <c r="AM21" i="14"/>
  <c r="I22" i="14"/>
  <c r="N22" i="14"/>
  <c r="X22" i="10"/>
  <c r="AL22" i="14"/>
  <c r="C23" i="10"/>
  <c r="H23" i="14"/>
  <c r="AK23" i="14"/>
  <c r="C24" i="15"/>
  <c r="G24" i="10"/>
  <c r="N24" i="15"/>
  <c r="Z24" i="10"/>
  <c r="AB27" i="8" s="1"/>
  <c r="O25" i="14"/>
  <c r="W25" i="14"/>
  <c r="X25" i="14" s="1"/>
  <c r="T25" i="14" s="1"/>
  <c r="AC25" i="14"/>
  <c r="AH25" i="14"/>
  <c r="AM25" i="14"/>
  <c r="I26" i="14"/>
  <c r="N26" i="14"/>
  <c r="X26" i="10"/>
  <c r="AL26" i="14"/>
  <c r="C27" i="10"/>
  <c r="H27" i="14"/>
  <c r="AK27" i="14"/>
  <c r="C28" i="15"/>
  <c r="G28" i="10"/>
  <c r="N28" i="15"/>
  <c r="Z28" i="10"/>
  <c r="AB31" i="8" s="1"/>
  <c r="O29" i="14"/>
  <c r="W29" i="14"/>
  <c r="X29" i="14" s="1"/>
  <c r="T29" i="14" s="1"/>
  <c r="AC29" i="14"/>
  <c r="AH29" i="14"/>
  <c r="AM29" i="14"/>
  <c r="I30" i="14"/>
  <c r="N30" i="14"/>
  <c r="X30" i="10"/>
  <c r="AL30" i="14"/>
  <c r="C31" i="10"/>
  <c r="H31" i="14"/>
  <c r="AK31" i="14"/>
  <c r="C32" i="15"/>
  <c r="G32" i="10"/>
  <c r="N32" i="15"/>
  <c r="Z32" i="10"/>
  <c r="AB35" i="8" s="1"/>
  <c r="O33" i="14"/>
  <c r="W33" i="14"/>
  <c r="X33" i="14" s="1"/>
  <c r="T33" i="14" s="1"/>
  <c r="AC33" i="14"/>
  <c r="AH33" i="14"/>
  <c r="AM33" i="14"/>
  <c r="I34" i="14"/>
  <c r="N34" i="14"/>
  <c r="X34" i="10"/>
  <c r="AL34" i="14"/>
  <c r="C35" i="10"/>
  <c r="H35" i="14"/>
  <c r="AK35" i="14"/>
  <c r="C36" i="15"/>
  <c r="G36" i="10"/>
  <c r="S54" i="15"/>
  <c r="AE54" i="10"/>
  <c r="AI57" i="8" s="1"/>
  <c r="AK54" i="14"/>
  <c r="F70" i="15"/>
  <c r="L70" i="10"/>
  <c r="J70" i="14"/>
  <c r="F20" i="10"/>
  <c r="B20" i="15"/>
  <c r="J20" i="10"/>
  <c r="N20" i="10"/>
  <c r="R20" i="10"/>
  <c r="G23" i="7" s="1"/>
  <c r="M23" i="7" s="1"/>
  <c r="H20" i="15"/>
  <c r="Y20" i="10"/>
  <c r="AA23" i="8" s="1"/>
  <c r="M20" i="15"/>
  <c r="AC20" i="10"/>
  <c r="AF23" i="8" s="1"/>
  <c r="AH23" i="8" s="1"/>
  <c r="Q20" i="15"/>
  <c r="AG20" i="10"/>
  <c r="AK23" i="8" s="1"/>
  <c r="U20" i="15"/>
  <c r="I21" i="10"/>
  <c r="S24" i="6" s="1"/>
  <c r="E21" i="15"/>
  <c r="M21" i="10"/>
  <c r="Q21" i="10"/>
  <c r="F24" i="7" s="1"/>
  <c r="G21" i="15"/>
  <c r="U21" i="10"/>
  <c r="J24" i="7" s="1"/>
  <c r="P24" i="7" s="1"/>
  <c r="K21" i="15"/>
  <c r="X21" i="10"/>
  <c r="AB21" i="10"/>
  <c r="AD24" i="8" s="1"/>
  <c r="P21" i="15"/>
  <c r="AF21" i="10"/>
  <c r="AJ24" i="8" s="1"/>
  <c r="T21" i="15"/>
  <c r="F24" i="10"/>
  <c r="B24" i="15"/>
  <c r="J24" i="10"/>
  <c r="N24" i="10"/>
  <c r="R24" i="10"/>
  <c r="G27" i="7" s="1"/>
  <c r="H24" i="15"/>
  <c r="J42" i="12"/>
  <c r="Y24" i="10"/>
  <c r="AA27" i="8" s="1"/>
  <c r="M24" i="15"/>
  <c r="AC24" i="10"/>
  <c r="AF27" i="8" s="1"/>
  <c r="AH27" i="8" s="1"/>
  <c r="Q24" i="15"/>
  <c r="AG24" i="10"/>
  <c r="AK27" i="8" s="1"/>
  <c r="U24" i="15"/>
  <c r="I25" i="10"/>
  <c r="S28" i="6" s="1"/>
  <c r="E25" i="15"/>
  <c r="M25" i="10"/>
  <c r="Q25" i="10"/>
  <c r="F28" i="7" s="1"/>
  <c r="G25" i="15"/>
  <c r="U25" i="10"/>
  <c r="J28" i="7" s="1"/>
  <c r="K25" i="15"/>
  <c r="X25" i="10"/>
  <c r="AB25" i="10"/>
  <c r="AD28" i="8" s="1"/>
  <c r="P25" i="15"/>
  <c r="AF25" i="10"/>
  <c r="AJ28" i="8" s="1"/>
  <c r="T25" i="15"/>
  <c r="F28" i="10"/>
  <c r="B28" i="15"/>
  <c r="J28" i="10"/>
  <c r="N28" i="10"/>
  <c r="R28" i="10"/>
  <c r="G31" i="7" s="1"/>
  <c r="M31" i="7" s="1"/>
  <c r="H28" i="15"/>
  <c r="J43" i="12"/>
  <c r="Q31" i="8" s="1"/>
  <c r="R31" i="8" s="1"/>
  <c r="Y28" i="10"/>
  <c r="AA31" i="8" s="1"/>
  <c r="M28" i="15"/>
  <c r="AC28" i="10"/>
  <c r="AF31" i="8" s="1"/>
  <c r="AH31" i="8" s="1"/>
  <c r="Q28" i="15"/>
  <c r="AG28" i="10"/>
  <c r="AK31" i="8" s="1"/>
  <c r="U28" i="15"/>
  <c r="O44" i="12"/>
  <c r="I29" i="10"/>
  <c r="S32" i="6" s="1"/>
  <c r="E29" i="15"/>
  <c r="M29" i="10"/>
  <c r="Q29" i="10"/>
  <c r="F32" i="7" s="1"/>
  <c r="G29" i="15"/>
  <c r="U29" i="10"/>
  <c r="J32" i="7" s="1"/>
  <c r="K29" i="15"/>
  <c r="X29" i="10"/>
  <c r="AB29" i="10"/>
  <c r="AD32" i="8" s="1"/>
  <c r="P29" i="15"/>
  <c r="AF29" i="10"/>
  <c r="AJ32" i="8" s="1"/>
  <c r="T29" i="15"/>
  <c r="F32" i="10"/>
  <c r="B32" i="15"/>
  <c r="J32" i="10"/>
  <c r="N32" i="10"/>
  <c r="R32" i="10"/>
  <c r="G35" i="7" s="1"/>
  <c r="H32" i="15"/>
  <c r="J49" i="12"/>
  <c r="Q35" i="8" s="1"/>
  <c r="R35" i="8" s="1"/>
  <c r="Y32" i="10"/>
  <c r="AA35" i="8" s="1"/>
  <c r="M32" i="15"/>
  <c r="AC32" i="10"/>
  <c r="AF35" i="8" s="1"/>
  <c r="AH35" i="8" s="1"/>
  <c r="Q32" i="15"/>
  <c r="AG32" i="10"/>
  <c r="AK35" i="8" s="1"/>
  <c r="U32" i="15"/>
  <c r="O53" i="12"/>
  <c r="I33" i="10"/>
  <c r="S36" i="6" s="1"/>
  <c r="E33" i="15"/>
  <c r="M33" i="10"/>
  <c r="Q33" i="10"/>
  <c r="F36" i="7" s="1"/>
  <c r="G33" i="15"/>
  <c r="U33" i="10"/>
  <c r="J36" i="7" s="1"/>
  <c r="K33" i="15"/>
  <c r="X33" i="10"/>
  <c r="AB33" i="10"/>
  <c r="AD36" i="8" s="1"/>
  <c r="P33" i="15"/>
  <c r="AF33" i="10"/>
  <c r="AJ36" i="8" s="1"/>
  <c r="T33" i="15"/>
  <c r="F36" i="10"/>
  <c r="B36" i="15"/>
  <c r="J36" i="10"/>
  <c r="N36" i="10"/>
  <c r="R36" i="10"/>
  <c r="G39" i="7" s="1"/>
  <c r="M39" i="7" s="1"/>
  <c r="H36" i="15"/>
  <c r="Y36" i="10"/>
  <c r="AA39" i="8" s="1"/>
  <c r="M36" i="15"/>
  <c r="AC36" i="10"/>
  <c r="AF39" i="8" s="1"/>
  <c r="Q36" i="15"/>
  <c r="AG36" i="10"/>
  <c r="AK39" i="8" s="1"/>
  <c r="U36" i="15"/>
  <c r="O58" i="12"/>
  <c r="I37" i="10"/>
  <c r="S40" i="6" s="1"/>
  <c r="E37" i="15"/>
  <c r="M37" i="10"/>
  <c r="Q37" i="10"/>
  <c r="F40" i="7" s="1"/>
  <c r="G37" i="15"/>
  <c r="U37" i="10"/>
  <c r="J40" i="7" s="1"/>
  <c r="K37" i="15"/>
  <c r="X37" i="10"/>
  <c r="AB37" i="10"/>
  <c r="AD40" i="8" s="1"/>
  <c r="P37" i="15"/>
  <c r="AF37" i="10"/>
  <c r="AJ40" i="8" s="1"/>
  <c r="T37" i="15"/>
  <c r="F40" i="10"/>
  <c r="B40" i="15"/>
  <c r="J40" i="10"/>
  <c r="N40" i="10"/>
  <c r="R40" i="10"/>
  <c r="G43" i="7" s="1"/>
  <c r="H40" i="15"/>
  <c r="Y40" i="10"/>
  <c r="AA43" i="8" s="1"/>
  <c r="M40" i="15"/>
  <c r="AC40" i="10"/>
  <c r="AF43" i="8" s="1"/>
  <c r="Q40" i="15"/>
  <c r="AG40" i="10"/>
  <c r="AK43" i="8" s="1"/>
  <c r="U40" i="15"/>
  <c r="O60" i="12"/>
  <c r="I41" i="10"/>
  <c r="S44" i="6" s="1"/>
  <c r="E41" i="15"/>
  <c r="M41" i="10"/>
  <c r="Q41" i="10"/>
  <c r="F44" i="7" s="1"/>
  <c r="G41" i="15"/>
  <c r="U41" i="10"/>
  <c r="J44" i="7" s="1"/>
  <c r="P44" i="7" s="1"/>
  <c r="K41" i="15"/>
  <c r="X41" i="10"/>
  <c r="AB41" i="10"/>
  <c r="AD44" i="8" s="1"/>
  <c r="P41" i="15"/>
  <c r="AF41" i="10"/>
  <c r="AJ44" i="8" s="1"/>
  <c r="T41" i="15"/>
  <c r="F44" i="10"/>
  <c r="B44" i="15"/>
  <c r="J44" i="10"/>
  <c r="N44" i="10"/>
  <c r="R44" i="10"/>
  <c r="G47" i="7" s="1"/>
  <c r="H44" i="15"/>
  <c r="J64" i="12"/>
  <c r="Q47" i="8" s="1"/>
  <c r="R47" i="8" s="1"/>
  <c r="Y44" i="10"/>
  <c r="AA47" i="8" s="1"/>
  <c r="M44" i="15"/>
  <c r="AC44" i="10"/>
  <c r="AF47" i="8" s="1"/>
  <c r="Q44" i="15"/>
  <c r="AG44" i="10"/>
  <c r="AK47" i="8" s="1"/>
  <c r="U44" i="15"/>
  <c r="O65" i="12"/>
  <c r="I45" i="10"/>
  <c r="S48" i="6" s="1"/>
  <c r="E45" i="15"/>
  <c r="M45" i="10"/>
  <c r="Q45" i="10"/>
  <c r="F48" i="7" s="1"/>
  <c r="G45" i="15"/>
  <c r="U45" i="10"/>
  <c r="J48" i="7" s="1"/>
  <c r="K45" i="15"/>
  <c r="X45" i="10"/>
  <c r="AB45" i="10"/>
  <c r="AD48" i="8" s="1"/>
  <c r="P45" i="15"/>
  <c r="AF45" i="10"/>
  <c r="AJ48" i="8" s="1"/>
  <c r="T45" i="15"/>
  <c r="C48" i="10"/>
  <c r="F48" i="10"/>
  <c r="B48" i="15"/>
  <c r="J48" i="10"/>
  <c r="N48" i="10"/>
  <c r="R48" i="10"/>
  <c r="G51" i="7" s="1"/>
  <c r="H48" i="15"/>
  <c r="AA48" i="10"/>
  <c r="AC51" i="8" s="1"/>
  <c r="Q48" i="15"/>
  <c r="AG48" i="10"/>
  <c r="AK51" i="8" s="1"/>
  <c r="AM48" i="14"/>
  <c r="C49" i="10"/>
  <c r="F49" i="14"/>
  <c r="C49" i="15"/>
  <c r="K49" i="10"/>
  <c r="K49" i="15"/>
  <c r="X49" i="10"/>
  <c r="AI49" i="14"/>
  <c r="R49" i="15"/>
  <c r="I51" i="10"/>
  <c r="S54" i="6" s="1"/>
  <c r="K51" i="10"/>
  <c r="G51" i="15"/>
  <c r="X51" i="10"/>
  <c r="Z51" i="10"/>
  <c r="AB54" i="8" s="1"/>
  <c r="T51" i="15"/>
  <c r="B52" i="15"/>
  <c r="Q52" i="15"/>
  <c r="G53" i="10"/>
  <c r="O53" i="10"/>
  <c r="N53" i="15"/>
  <c r="AD53" i="10"/>
  <c r="AG56" i="8" s="1"/>
  <c r="B54" i="15"/>
  <c r="Q54" i="15"/>
  <c r="I55" i="10"/>
  <c r="S58" i="6" s="1"/>
  <c r="K55" i="10"/>
  <c r="G55" i="15"/>
  <c r="X55" i="10"/>
  <c r="Z55" i="10"/>
  <c r="AB58" i="8" s="1"/>
  <c r="T55" i="15"/>
  <c r="B56" i="15"/>
  <c r="S57" i="10"/>
  <c r="H60" i="7" s="1"/>
  <c r="L59" i="15"/>
  <c r="M60" i="15"/>
  <c r="Y60" i="10"/>
  <c r="AA63" i="8" s="1"/>
  <c r="K63" i="10"/>
  <c r="R63" i="15"/>
  <c r="AD63" i="10"/>
  <c r="AG66" i="8" s="1"/>
  <c r="J64" i="10"/>
  <c r="H64" i="15"/>
  <c r="R64" i="10"/>
  <c r="G67" i="7" s="1"/>
  <c r="U64" i="15"/>
  <c r="AG64" i="10"/>
  <c r="AK67" i="8" s="1"/>
  <c r="S65" i="10"/>
  <c r="H68" i="7" s="1"/>
  <c r="L67" i="15"/>
  <c r="M68" i="15"/>
  <c r="Y68" i="10"/>
  <c r="AA71" i="8" s="1"/>
  <c r="I78" i="15"/>
  <c r="AA36" i="14"/>
  <c r="AD36" i="14"/>
  <c r="AI36" i="14"/>
  <c r="E37" i="14"/>
  <c r="O37" i="14"/>
  <c r="W37" i="14"/>
  <c r="X37" i="14" s="1"/>
  <c r="T37" i="14" s="1"/>
  <c r="AC37" i="14"/>
  <c r="AH37" i="14"/>
  <c r="AM37" i="14"/>
  <c r="I38" i="14"/>
  <c r="N38" i="14"/>
  <c r="R38" i="14"/>
  <c r="AF38" i="14"/>
  <c r="AL38" i="14"/>
  <c r="F40" i="14"/>
  <c r="AA40" i="14"/>
  <c r="AD40" i="14"/>
  <c r="AI40" i="14"/>
  <c r="E41" i="14"/>
  <c r="O41" i="14"/>
  <c r="W41" i="14"/>
  <c r="X41" i="14" s="1"/>
  <c r="T41" i="14" s="1"/>
  <c r="AC41" i="14"/>
  <c r="AH41" i="14"/>
  <c r="AM41" i="14"/>
  <c r="I42" i="14"/>
  <c r="N42" i="14"/>
  <c r="R42" i="14"/>
  <c r="AF42" i="14"/>
  <c r="AL42" i="14"/>
  <c r="F44" i="14"/>
  <c r="AA44" i="14"/>
  <c r="AD44" i="14"/>
  <c r="AI44" i="14"/>
  <c r="E45" i="14"/>
  <c r="O45" i="14"/>
  <c r="W45" i="14"/>
  <c r="X45" i="14" s="1"/>
  <c r="T45" i="14" s="1"/>
  <c r="AC45" i="14"/>
  <c r="AH45" i="14"/>
  <c r="AM45" i="14"/>
  <c r="I46" i="14"/>
  <c r="N46" i="14"/>
  <c r="R46" i="14"/>
  <c r="AF46" i="14"/>
  <c r="AL46" i="14"/>
  <c r="F48" i="14"/>
  <c r="AA48" i="14"/>
  <c r="D49" i="15"/>
  <c r="H49" i="10"/>
  <c r="I49" i="15"/>
  <c r="S49" i="15"/>
  <c r="AE49" i="10"/>
  <c r="AI52" i="8" s="1"/>
  <c r="C50" i="10"/>
  <c r="N51" i="14"/>
  <c r="AL51" i="14"/>
  <c r="E52" i="14"/>
  <c r="W52" i="14"/>
  <c r="X52" i="14" s="1"/>
  <c r="T52" i="14" s="1"/>
  <c r="AH52" i="14"/>
  <c r="AD53" i="14"/>
  <c r="E54" i="14"/>
  <c r="W54" i="14"/>
  <c r="X54" i="14" s="1"/>
  <c r="T54" i="14" s="1"/>
  <c r="AH54" i="14"/>
  <c r="N55" i="14"/>
  <c r="AL55" i="14"/>
  <c r="E56" i="14"/>
  <c r="Q56" i="15"/>
  <c r="AC56" i="10"/>
  <c r="AF59" i="8" s="1"/>
  <c r="O94" i="12"/>
  <c r="K60" i="6" s="1"/>
  <c r="L60" i="6" s="1"/>
  <c r="M60" i="6" s="1"/>
  <c r="E57" i="15"/>
  <c r="I57" i="10"/>
  <c r="S60" i="6" s="1"/>
  <c r="M57" i="10"/>
  <c r="C58" i="10"/>
  <c r="C59" i="15"/>
  <c r="G59" i="10"/>
  <c r="P59" i="14"/>
  <c r="N59" i="15"/>
  <c r="Z59" i="10"/>
  <c r="AB62" i="8" s="1"/>
  <c r="N60" i="10"/>
  <c r="G61" i="15"/>
  <c r="Q61" i="10"/>
  <c r="F64" i="7" s="1"/>
  <c r="I61" i="15"/>
  <c r="K61" i="15"/>
  <c r="U61" i="10"/>
  <c r="J64" i="7" s="1"/>
  <c r="P64" i="7" s="1"/>
  <c r="X61" i="10"/>
  <c r="P61" i="15"/>
  <c r="AB61" i="10"/>
  <c r="AD64" i="8" s="1"/>
  <c r="T61" i="15"/>
  <c r="AF61" i="10"/>
  <c r="AJ64" i="8" s="1"/>
  <c r="D62" i="15"/>
  <c r="H62" i="10"/>
  <c r="S62" i="15"/>
  <c r="AE62" i="10"/>
  <c r="AI65" i="8" s="1"/>
  <c r="O63" i="10"/>
  <c r="B64" i="15"/>
  <c r="F64" i="10"/>
  <c r="Q64" i="15"/>
  <c r="AC64" i="10"/>
  <c r="AF67" i="8" s="1"/>
  <c r="E65" i="15"/>
  <c r="I65" i="10"/>
  <c r="S68" i="6" s="1"/>
  <c r="M65" i="10"/>
  <c r="C66" i="10"/>
  <c r="C67" i="15"/>
  <c r="G67" i="10"/>
  <c r="P67" i="14"/>
  <c r="N67" i="15"/>
  <c r="Z67" i="10"/>
  <c r="AB70" i="8" s="1"/>
  <c r="N68" i="10"/>
  <c r="G69" i="15"/>
  <c r="Q69" i="10"/>
  <c r="F72" i="7" s="1"/>
  <c r="I69" i="15"/>
  <c r="K69" i="15"/>
  <c r="U69" i="10"/>
  <c r="J72" i="7" s="1"/>
  <c r="X69" i="10"/>
  <c r="P69" i="15"/>
  <c r="AB69" i="10"/>
  <c r="AD72" i="8" s="1"/>
  <c r="T69" i="15"/>
  <c r="AF69" i="10"/>
  <c r="AJ72" i="8" s="1"/>
  <c r="D70" i="15"/>
  <c r="H70" i="10"/>
  <c r="E20" i="14"/>
  <c r="G20" i="14" s="1"/>
  <c r="O20" i="14"/>
  <c r="W20" i="14"/>
  <c r="X20" i="14" s="1"/>
  <c r="T20" i="14" s="1"/>
  <c r="AC20" i="14"/>
  <c r="AH20" i="14"/>
  <c r="AJ20" i="14" s="1"/>
  <c r="AM20" i="14"/>
  <c r="I21" i="14"/>
  <c r="N21" i="14"/>
  <c r="R21" i="14"/>
  <c r="AF21" i="14"/>
  <c r="AL21" i="14"/>
  <c r="E24" i="14"/>
  <c r="O24" i="14"/>
  <c r="W24" i="14"/>
  <c r="X24" i="14" s="1"/>
  <c r="T24" i="14" s="1"/>
  <c r="AC24" i="14"/>
  <c r="AH24" i="14"/>
  <c r="AM24" i="14"/>
  <c r="I25" i="14"/>
  <c r="N25" i="14"/>
  <c r="R25" i="14"/>
  <c r="AF25" i="14"/>
  <c r="AL25" i="14"/>
  <c r="E28" i="14"/>
  <c r="O28" i="14"/>
  <c r="W28" i="14"/>
  <c r="X28" i="14" s="1"/>
  <c r="T28" i="14" s="1"/>
  <c r="AC28" i="14"/>
  <c r="AH28" i="14"/>
  <c r="AM28" i="14"/>
  <c r="I29" i="14"/>
  <c r="N29" i="14"/>
  <c r="R29" i="14"/>
  <c r="AF29" i="14"/>
  <c r="AL29" i="14"/>
  <c r="E32" i="14"/>
  <c r="G32" i="14" s="1"/>
  <c r="O32" i="14"/>
  <c r="W32" i="14"/>
  <c r="X32" i="14" s="1"/>
  <c r="T32" i="14" s="1"/>
  <c r="AC32" i="14"/>
  <c r="AH32" i="14"/>
  <c r="AM32" i="14"/>
  <c r="I33" i="14"/>
  <c r="N33" i="14"/>
  <c r="R33" i="14"/>
  <c r="AF33" i="14"/>
  <c r="AL33" i="14"/>
  <c r="E36" i="14"/>
  <c r="G36" i="14" s="1"/>
  <c r="O36" i="14"/>
  <c r="W36" i="14"/>
  <c r="X36" i="14" s="1"/>
  <c r="T36" i="14" s="1"/>
  <c r="AC36" i="14"/>
  <c r="AH36" i="14"/>
  <c r="AM36" i="14"/>
  <c r="I37" i="14"/>
  <c r="N37" i="14"/>
  <c r="R37" i="14"/>
  <c r="AF37" i="14"/>
  <c r="AL37" i="14"/>
  <c r="E40" i="14"/>
  <c r="O40" i="14"/>
  <c r="W40" i="14"/>
  <c r="X40" i="14" s="1"/>
  <c r="T40" i="14" s="1"/>
  <c r="AC40" i="14"/>
  <c r="AH40" i="14"/>
  <c r="AJ40" i="14" s="1"/>
  <c r="AM40" i="14"/>
  <c r="I41" i="14"/>
  <c r="N41" i="14"/>
  <c r="R41" i="14"/>
  <c r="AF41" i="14"/>
  <c r="AL41" i="14"/>
  <c r="E44" i="14"/>
  <c r="O44" i="14"/>
  <c r="W44" i="14"/>
  <c r="X44" i="14" s="1"/>
  <c r="T44" i="14" s="1"/>
  <c r="AC44" i="14"/>
  <c r="AH44" i="14"/>
  <c r="AM44" i="14"/>
  <c r="I45" i="14"/>
  <c r="N45" i="14"/>
  <c r="R45" i="14"/>
  <c r="AF45" i="14"/>
  <c r="AL45" i="14"/>
  <c r="E48" i="14"/>
  <c r="O48" i="14"/>
  <c r="W48" i="14"/>
  <c r="X48" i="14" s="1"/>
  <c r="T48" i="14" s="1"/>
  <c r="P48" i="15"/>
  <c r="AB48" i="10"/>
  <c r="AD51" i="8" s="1"/>
  <c r="F49" i="15"/>
  <c r="L49" i="10"/>
  <c r="J49" i="15"/>
  <c r="T49" i="10"/>
  <c r="I52" i="7" s="1"/>
  <c r="Z49" i="10"/>
  <c r="AB52" i="8" s="1"/>
  <c r="Q51" i="10"/>
  <c r="F54" i="7" s="1"/>
  <c r="AF51" i="14"/>
  <c r="AI51" i="14"/>
  <c r="AF51" i="10"/>
  <c r="AJ54" i="8" s="1"/>
  <c r="F52" i="10"/>
  <c r="J52" i="14"/>
  <c r="N52" i="10"/>
  <c r="Q52" i="14"/>
  <c r="J87" i="12"/>
  <c r="Q55" i="8" s="1"/>
  <c r="R55" i="8" s="1"/>
  <c r="AE52" i="14"/>
  <c r="AC52" i="10"/>
  <c r="AF55" i="8" s="1"/>
  <c r="I53" i="14"/>
  <c r="K53" i="10"/>
  <c r="N53" i="14"/>
  <c r="Z53" i="10"/>
  <c r="AB56" i="8" s="1"/>
  <c r="AL53" i="14"/>
  <c r="F54" i="10"/>
  <c r="J54" i="14"/>
  <c r="N54" i="10"/>
  <c r="Q54" i="14"/>
  <c r="J90" i="12"/>
  <c r="Q57" i="8" s="1"/>
  <c r="R57" i="8" s="1"/>
  <c r="AE54" i="14"/>
  <c r="AC54" i="10"/>
  <c r="AF57" i="8" s="1"/>
  <c r="Q55" i="10"/>
  <c r="F58" i="7" s="1"/>
  <c r="AF55" i="14"/>
  <c r="AI55" i="14"/>
  <c r="AF55" i="10"/>
  <c r="AJ58" i="8" s="1"/>
  <c r="F56" i="10"/>
  <c r="J56" i="14"/>
  <c r="M56" i="15"/>
  <c r="Y56" i="10"/>
  <c r="AA59" i="8" s="1"/>
  <c r="K59" i="10"/>
  <c r="R59" i="15"/>
  <c r="AD59" i="10"/>
  <c r="AG62" i="8" s="1"/>
  <c r="J60" i="10"/>
  <c r="H60" i="15"/>
  <c r="R60" i="10"/>
  <c r="G63" i="7" s="1"/>
  <c r="U60" i="15"/>
  <c r="AG60" i="10"/>
  <c r="AK63" i="8" s="1"/>
  <c r="S61" i="10"/>
  <c r="H64" i="7" s="1"/>
  <c r="O62" i="15"/>
  <c r="AA62" i="10"/>
  <c r="AC65" i="8" s="1"/>
  <c r="L63" i="15"/>
  <c r="M64" i="15"/>
  <c r="Y64" i="10"/>
  <c r="AA67" i="8" s="1"/>
  <c r="K67" i="10"/>
  <c r="R67" i="15"/>
  <c r="AD67" i="10"/>
  <c r="AG70" i="8" s="1"/>
  <c r="J68" i="10"/>
  <c r="H68" i="15"/>
  <c r="R68" i="10"/>
  <c r="G71" i="7" s="1"/>
  <c r="U68" i="15"/>
  <c r="AG68" i="10"/>
  <c r="AK71" i="8" s="1"/>
  <c r="S69" i="10"/>
  <c r="H72" i="7" s="1"/>
  <c r="I73" i="15"/>
  <c r="P76" i="15"/>
  <c r="AF76" i="14"/>
  <c r="AB76" i="10"/>
  <c r="AD79" i="8" s="1"/>
  <c r="R12" i="14"/>
  <c r="AF12" i="14"/>
  <c r="AL12" i="14"/>
  <c r="I16" i="14"/>
  <c r="N16" i="14"/>
  <c r="R16" i="14"/>
  <c r="AF16" i="14"/>
  <c r="AL16" i="14"/>
  <c r="I20" i="14"/>
  <c r="N20" i="14"/>
  <c r="R20" i="14"/>
  <c r="AF20" i="14"/>
  <c r="AL20" i="14"/>
  <c r="I24" i="14"/>
  <c r="N24" i="14"/>
  <c r="R24" i="14"/>
  <c r="AF24" i="14"/>
  <c r="AL24" i="14"/>
  <c r="I28" i="14"/>
  <c r="N28" i="14"/>
  <c r="R28" i="14"/>
  <c r="AF28" i="14"/>
  <c r="AL28" i="14"/>
  <c r="I32" i="14"/>
  <c r="N32" i="14"/>
  <c r="R32" i="14"/>
  <c r="AF32" i="14"/>
  <c r="AL32" i="14"/>
  <c r="I36" i="14"/>
  <c r="O36" i="10"/>
  <c r="N36" i="14"/>
  <c r="R36" i="14"/>
  <c r="Z36" i="10"/>
  <c r="AB39" i="8" s="1"/>
  <c r="AF36" i="14"/>
  <c r="AD36" i="10"/>
  <c r="AG39" i="8" s="1"/>
  <c r="AL36" i="14"/>
  <c r="F37" i="10"/>
  <c r="J37" i="10"/>
  <c r="N37" i="10"/>
  <c r="R37" i="10"/>
  <c r="G40" i="7" s="1"/>
  <c r="J58" i="12"/>
  <c r="Q40" i="8" s="1"/>
  <c r="R40" i="8" s="1"/>
  <c r="Y37" i="10"/>
  <c r="AA40" i="8" s="1"/>
  <c r="AC37" i="10"/>
  <c r="AF40" i="8" s="1"/>
  <c r="AG37" i="10"/>
  <c r="AK40" i="8" s="1"/>
  <c r="O59" i="12"/>
  <c r="I38" i="10"/>
  <c r="S41" i="6" s="1"/>
  <c r="M38" i="10"/>
  <c r="Q38" i="10"/>
  <c r="F41" i="7" s="1"/>
  <c r="U38" i="10"/>
  <c r="J41" i="7" s="1"/>
  <c r="P41" i="7" s="1"/>
  <c r="X38" i="10"/>
  <c r="AB38" i="10"/>
  <c r="AD41" i="8" s="1"/>
  <c r="AF38" i="10"/>
  <c r="AJ41" i="8" s="1"/>
  <c r="G40" i="10"/>
  <c r="I40" i="14"/>
  <c r="K40" i="10"/>
  <c r="O40" i="10"/>
  <c r="N40" i="14"/>
  <c r="R40" i="14"/>
  <c r="Z40" i="10"/>
  <c r="AB43" i="8" s="1"/>
  <c r="AF40" i="14"/>
  <c r="AD40" i="10"/>
  <c r="AG43" i="8" s="1"/>
  <c r="AL40" i="14"/>
  <c r="F41" i="10"/>
  <c r="J41" i="10"/>
  <c r="N41" i="10"/>
  <c r="R41" i="10"/>
  <c r="G44" i="7" s="1"/>
  <c r="J60" i="12"/>
  <c r="Q44" i="8" s="1"/>
  <c r="R44" i="8" s="1"/>
  <c r="Y41" i="10"/>
  <c r="AA44" i="8" s="1"/>
  <c r="AC41" i="10"/>
  <c r="AF44" i="8" s="1"/>
  <c r="AG41" i="10"/>
  <c r="AK44" i="8" s="1"/>
  <c r="O61" i="12"/>
  <c r="I42" i="10"/>
  <c r="S45" i="6" s="1"/>
  <c r="M42" i="10"/>
  <c r="Q42" i="10"/>
  <c r="F45" i="7" s="1"/>
  <c r="U42" i="10"/>
  <c r="J45" i="7" s="1"/>
  <c r="P45" i="7" s="1"/>
  <c r="X42" i="10"/>
  <c r="AB42" i="10"/>
  <c r="AD45" i="8" s="1"/>
  <c r="AF42" i="10"/>
  <c r="AJ45" i="8" s="1"/>
  <c r="G44" i="10"/>
  <c r="I44" i="14"/>
  <c r="K44" i="10"/>
  <c r="O44" i="10"/>
  <c r="N44" i="14"/>
  <c r="R44" i="14"/>
  <c r="Z44" i="10"/>
  <c r="AB47" i="8" s="1"/>
  <c r="AF44" i="14"/>
  <c r="AD44" i="10"/>
  <c r="AG47" i="8" s="1"/>
  <c r="AL44" i="14"/>
  <c r="F45" i="10"/>
  <c r="J45" i="10"/>
  <c r="N45" i="10"/>
  <c r="R45" i="10"/>
  <c r="G48" i="7" s="1"/>
  <c r="J65" i="12"/>
  <c r="Q48" i="8" s="1"/>
  <c r="R48" i="8" s="1"/>
  <c r="Y45" i="10"/>
  <c r="AA48" i="8" s="1"/>
  <c r="AC45" i="10"/>
  <c r="AF48" i="8" s="1"/>
  <c r="AG45" i="10"/>
  <c r="AK48" i="8" s="1"/>
  <c r="O66" i="12"/>
  <c r="I46" i="10"/>
  <c r="S49" i="6" s="1"/>
  <c r="M46" i="10"/>
  <c r="Q46" i="10"/>
  <c r="F49" i="7" s="1"/>
  <c r="U46" i="10"/>
  <c r="J49" i="7" s="1"/>
  <c r="X46" i="10"/>
  <c r="AB46" i="10"/>
  <c r="AD49" i="8" s="1"/>
  <c r="AF46" i="10"/>
  <c r="AJ49" i="8" s="1"/>
  <c r="G48" i="10"/>
  <c r="I48" i="14"/>
  <c r="K48" i="10"/>
  <c r="O48" i="10"/>
  <c r="N48" i="14"/>
  <c r="R48" i="14"/>
  <c r="AC48" i="10"/>
  <c r="AF51" i="8" s="1"/>
  <c r="T48" i="15"/>
  <c r="AF48" i="10"/>
  <c r="AJ51" i="8" s="1"/>
  <c r="G49" i="10"/>
  <c r="H49" i="14"/>
  <c r="M49" i="10"/>
  <c r="P49" i="10"/>
  <c r="U49" i="10"/>
  <c r="J52" i="7" s="1"/>
  <c r="W49" i="10"/>
  <c r="AD49" i="14"/>
  <c r="AD49" i="10"/>
  <c r="AG52" i="8" s="1"/>
  <c r="AK49" i="14"/>
  <c r="M51" i="10"/>
  <c r="O51" i="10"/>
  <c r="AB51" i="10"/>
  <c r="AD54" i="8" s="1"/>
  <c r="AD51" i="10"/>
  <c r="AG54" i="8" s="1"/>
  <c r="C52" i="10"/>
  <c r="L52" i="10"/>
  <c r="T52" i="10"/>
  <c r="I55" i="7" s="1"/>
  <c r="AA52" i="10"/>
  <c r="AC55" i="8" s="1"/>
  <c r="I53" i="10"/>
  <c r="S56" i="6" s="1"/>
  <c r="Q53" i="10"/>
  <c r="F56" i="7" s="1"/>
  <c r="L56" i="7" s="1"/>
  <c r="X53" i="10"/>
  <c r="AF53" i="10"/>
  <c r="AJ56" i="8" s="1"/>
  <c r="C54" i="10"/>
  <c r="L54" i="10"/>
  <c r="T54" i="10"/>
  <c r="I57" i="7" s="1"/>
  <c r="AA54" i="10"/>
  <c r="AC57" i="8" s="1"/>
  <c r="M55" i="10"/>
  <c r="O55" i="10"/>
  <c r="AB55" i="10"/>
  <c r="AD58" i="8" s="1"/>
  <c r="AD55" i="10"/>
  <c r="AG58" i="8" s="1"/>
  <c r="C56" i="10"/>
  <c r="L56" i="10"/>
  <c r="F56" i="15"/>
  <c r="AH56" i="14"/>
  <c r="I57" i="14"/>
  <c r="G57" i="15"/>
  <c r="Q57" i="10"/>
  <c r="F60" i="7" s="1"/>
  <c r="I57" i="15"/>
  <c r="K57" i="15"/>
  <c r="U57" i="10"/>
  <c r="J60" i="7" s="1"/>
  <c r="X57" i="10"/>
  <c r="P57" i="15"/>
  <c r="AB57" i="10"/>
  <c r="AD60" i="8" s="1"/>
  <c r="T57" i="15"/>
  <c r="AF57" i="10"/>
  <c r="AJ60" i="8" s="1"/>
  <c r="F59" i="14"/>
  <c r="O59" i="10"/>
  <c r="AD59" i="14"/>
  <c r="B60" i="15"/>
  <c r="F60" i="10"/>
  <c r="W60" i="14"/>
  <c r="X60" i="14" s="1"/>
  <c r="T60" i="14" s="1"/>
  <c r="Q60" i="15"/>
  <c r="AC60" i="10"/>
  <c r="AF63" i="8" s="1"/>
  <c r="O98" i="12"/>
  <c r="K64" i="6" s="1"/>
  <c r="L64" i="6" s="1"/>
  <c r="M64" i="6" s="1"/>
  <c r="E61" i="15"/>
  <c r="I61" i="10"/>
  <c r="S64" i="6" s="1"/>
  <c r="M61" i="10"/>
  <c r="N61" i="14"/>
  <c r="R61" i="14"/>
  <c r="AF61" i="14"/>
  <c r="AL61" i="14"/>
  <c r="C62" i="10"/>
  <c r="H62" i="14"/>
  <c r="AK62" i="14"/>
  <c r="C63" i="15"/>
  <c r="G63" i="10"/>
  <c r="N63" i="15"/>
  <c r="Z63" i="10"/>
  <c r="AB66" i="8" s="1"/>
  <c r="E64" i="14"/>
  <c r="N64" i="10"/>
  <c r="AH64" i="14"/>
  <c r="I65" i="14"/>
  <c r="G65" i="15"/>
  <c r="Q65" i="10"/>
  <c r="F68" i="7" s="1"/>
  <c r="I65" i="15"/>
  <c r="K65" i="15"/>
  <c r="U65" i="10"/>
  <c r="J68" i="7" s="1"/>
  <c r="X65" i="10"/>
  <c r="P65" i="15"/>
  <c r="AB65" i="10"/>
  <c r="AD68" i="8" s="1"/>
  <c r="T65" i="15"/>
  <c r="AF65" i="10"/>
  <c r="AJ68" i="8" s="1"/>
  <c r="F67" i="14"/>
  <c r="O67" i="10"/>
  <c r="AD67" i="14"/>
  <c r="B68" i="15"/>
  <c r="F68" i="10"/>
  <c r="W68" i="14"/>
  <c r="X68" i="14" s="1"/>
  <c r="T68" i="14" s="1"/>
  <c r="Q68" i="15"/>
  <c r="AC68" i="10"/>
  <c r="AF71" i="8" s="1"/>
  <c r="O114" i="12"/>
  <c r="K72" i="6" s="1"/>
  <c r="L72" i="6" s="1"/>
  <c r="M72" i="6" s="1"/>
  <c r="E69" i="15"/>
  <c r="I69" i="10"/>
  <c r="S72" i="6" s="1"/>
  <c r="M69" i="10"/>
  <c r="N69" i="14"/>
  <c r="R69" i="14"/>
  <c r="AF69" i="14"/>
  <c r="AL69" i="14"/>
  <c r="C70" i="10"/>
  <c r="H70" i="14"/>
  <c r="S73" i="10"/>
  <c r="H76" i="7" s="1"/>
  <c r="D91" i="15"/>
  <c r="H91" i="10"/>
  <c r="H91" i="14"/>
  <c r="E51" i="14"/>
  <c r="O51" i="14"/>
  <c r="W51" i="14"/>
  <c r="X51" i="14" s="1"/>
  <c r="T51" i="14" s="1"/>
  <c r="AC51" i="14"/>
  <c r="AH51" i="14"/>
  <c r="AJ51" i="14" s="1"/>
  <c r="AM51" i="14"/>
  <c r="E55" i="14"/>
  <c r="O55" i="14"/>
  <c r="W55" i="14"/>
  <c r="X55" i="14" s="1"/>
  <c r="T55" i="14" s="1"/>
  <c r="AC55" i="14"/>
  <c r="AH55" i="14"/>
  <c r="AM55" i="14"/>
  <c r="E59" i="14"/>
  <c r="O59" i="14"/>
  <c r="W59" i="14"/>
  <c r="X59" i="14" s="1"/>
  <c r="T59" i="14" s="1"/>
  <c r="AC59" i="14"/>
  <c r="AH59" i="14"/>
  <c r="AJ59" i="14" s="1"/>
  <c r="AM59" i="14"/>
  <c r="E63" i="14"/>
  <c r="G63" i="14" s="1"/>
  <c r="O63" i="14"/>
  <c r="W63" i="14"/>
  <c r="X63" i="14" s="1"/>
  <c r="T63" i="14" s="1"/>
  <c r="AC63" i="14"/>
  <c r="AH63" i="14"/>
  <c r="AJ63" i="14" s="1"/>
  <c r="AM63" i="14"/>
  <c r="E67" i="14"/>
  <c r="O67" i="14"/>
  <c r="W67" i="14"/>
  <c r="X67" i="14" s="1"/>
  <c r="T67" i="14" s="1"/>
  <c r="AC67" i="14"/>
  <c r="AH67" i="14"/>
  <c r="AJ67" i="14" s="1"/>
  <c r="AM67" i="14"/>
  <c r="E71" i="14"/>
  <c r="O71" i="14"/>
  <c r="W71" i="14"/>
  <c r="X71" i="14" s="1"/>
  <c r="T71" i="14" s="1"/>
  <c r="AC71" i="14"/>
  <c r="AH71" i="14"/>
  <c r="AM71" i="14"/>
  <c r="E75" i="14"/>
  <c r="H75" i="15"/>
  <c r="X75" i="10"/>
  <c r="AE75" i="10"/>
  <c r="AI78" i="8" s="1"/>
  <c r="U75" i="15"/>
  <c r="C77" i="10"/>
  <c r="J77" i="10"/>
  <c r="F77" i="15"/>
  <c r="R77" i="10"/>
  <c r="G80" i="7" s="1"/>
  <c r="J77" i="15"/>
  <c r="AG77" i="10"/>
  <c r="AK80" i="8" s="1"/>
  <c r="C78" i="15"/>
  <c r="N78" i="10"/>
  <c r="P78" i="15"/>
  <c r="R78" i="15"/>
  <c r="AL78" i="14"/>
  <c r="E79" i="14"/>
  <c r="H79" i="10"/>
  <c r="F79" i="15"/>
  <c r="P79" i="10"/>
  <c r="J79" i="15"/>
  <c r="W79" i="14"/>
  <c r="X79" i="14" s="1"/>
  <c r="T79" i="14" s="1"/>
  <c r="W79" i="10"/>
  <c r="O79" i="15"/>
  <c r="AH79" i="14"/>
  <c r="AE79" i="10"/>
  <c r="AI82" i="8" s="1"/>
  <c r="O125" i="12"/>
  <c r="K83" i="6" s="1"/>
  <c r="L83" i="6" s="1"/>
  <c r="M83" i="6" s="1"/>
  <c r="E80" i="15"/>
  <c r="M80" i="10"/>
  <c r="G80" i="15"/>
  <c r="U80" i="10"/>
  <c r="J83" i="7" s="1"/>
  <c r="AD80" i="14"/>
  <c r="AB80" i="10"/>
  <c r="AD83" i="8" s="1"/>
  <c r="T80" i="15"/>
  <c r="E81" i="14"/>
  <c r="H81" i="10"/>
  <c r="F81" i="15"/>
  <c r="P81" i="10"/>
  <c r="J81" i="15"/>
  <c r="W81" i="14"/>
  <c r="X81" i="14" s="1"/>
  <c r="T81" i="14" s="1"/>
  <c r="W81" i="10"/>
  <c r="O81" i="15"/>
  <c r="AH81" i="14"/>
  <c r="AE81" i="10"/>
  <c r="AI84" i="8" s="1"/>
  <c r="G82" i="10"/>
  <c r="N82" i="14"/>
  <c r="U82" i="10"/>
  <c r="J85" i="7" s="1"/>
  <c r="D83" i="15"/>
  <c r="H83" i="10"/>
  <c r="S83" i="15"/>
  <c r="AE83" i="10"/>
  <c r="AI86" i="8" s="1"/>
  <c r="L84" i="15"/>
  <c r="N84" i="15"/>
  <c r="Z84" i="10"/>
  <c r="AB87" i="8" s="1"/>
  <c r="R84" i="15"/>
  <c r="AD84" i="10"/>
  <c r="AG87" i="8" s="1"/>
  <c r="B85" i="15"/>
  <c r="F85" i="10"/>
  <c r="Q85" i="15"/>
  <c r="AC85" i="10"/>
  <c r="AF88" i="8" s="1"/>
  <c r="P86" i="15"/>
  <c r="AB86" i="10"/>
  <c r="AD89" i="8" s="1"/>
  <c r="C87" i="10"/>
  <c r="P88" i="14"/>
  <c r="N89" i="10"/>
  <c r="M90" i="10"/>
  <c r="I90" i="15"/>
  <c r="K90" i="15"/>
  <c r="U90" i="10"/>
  <c r="J93" i="7" s="1"/>
  <c r="P93" i="7" s="1"/>
  <c r="S94" i="10"/>
  <c r="H97" i="7" s="1"/>
  <c r="F57" i="14"/>
  <c r="AA57" i="14"/>
  <c r="AD57" i="14"/>
  <c r="AI57" i="14"/>
  <c r="I59" i="14"/>
  <c r="N59" i="14"/>
  <c r="R59" i="14"/>
  <c r="AF59" i="14"/>
  <c r="AL59" i="14"/>
  <c r="F61" i="14"/>
  <c r="AA61" i="14"/>
  <c r="AD61" i="14"/>
  <c r="AI61" i="14"/>
  <c r="I63" i="14"/>
  <c r="N63" i="14"/>
  <c r="R63" i="14"/>
  <c r="AF63" i="14"/>
  <c r="AL63" i="14"/>
  <c r="F65" i="14"/>
  <c r="AA65" i="14"/>
  <c r="AD65" i="14"/>
  <c r="AI65" i="14"/>
  <c r="I67" i="14"/>
  <c r="N67" i="14"/>
  <c r="R67" i="14"/>
  <c r="AF67" i="14"/>
  <c r="AL67" i="14"/>
  <c r="F69" i="14"/>
  <c r="AA69" i="14"/>
  <c r="AD69" i="14"/>
  <c r="AI69" i="14"/>
  <c r="G71" i="10"/>
  <c r="C71" i="15"/>
  <c r="I71" i="14"/>
  <c r="K71" i="10"/>
  <c r="O71" i="10"/>
  <c r="N71" i="14"/>
  <c r="R71" i="14"/>
  <c r="L71" i="15"/>
  <c r="Z71" i="10"/>
  <c r="AB74" i="8" s="1"/>
  <c r="N71" i="15"/>
  <c r="AF71" i="14"/>
  <c r="AD71" i="10"/>
  <c r="AG74" i="8" s="1"/>
  <c r="R71" i="15"/>
  <c r="AL71" i="14"/>
  <c r="F72" i="10"/>
  <c r="B72" i="15"/>
  <c r="J72" i="10"/>
  <c r="N72" i="10"/>
  <c r="R72" i="10"/>
  <c r="G75" i="7" s="1"/>
  <c r="H72" i="15"/>
  <c r="Y72" i="10"/>
  <c r="AA75" i="8" s="1"/>
  <c r="M72" i="15"/>
  <c r="AC72" i="10"/>
  <c r="AF75" i="8" s="1"/>
  <c r="Q72" i="15"/>
  <c r="AG72" i="10"/>
  <c r="AK75" i="8" s="1"/>
  <c r="U72" i="15"/>
  <c r="O117" i="12"/>
  <c r="K76" i="6" s="1"/>
  <c r="L76" i="6" s="1"/>
  <c r="M76" i="6" s="1"/>
  <c r="F73" i="14"/>
  <c r="I73" i="10"/>
  <c r="S76" i="6" s="1"/>
  <c r="E73" i="15"/>
  <c r="M73" i="10"/>
  <c r="Q73" i="10"/>
  <c r="F76" i="7" s="1"/>
  <c r="G73" i="15"/>
  <c r="U73" i="10"/>
  <c r="J76" i="7" s="1"/>
  <c r="P76" i="7" s="1"/>
  <c r="K73" i="15"/>
  <c r="AA73" i="14"/>
  <c r="X73" i="10"/>
  <c r="AD73" i="14"/>
  <c r="AB73" i="10"/>
  <c r="AD76" i="8" s="1"/>
  <c r="P73" i="15"/>
  <c r="AI73" i="14"/>
  <c r="AF73" i="10"/>
  <c r="AJ76" i="8" s="1"/>
  <c r="T73" i="15"/>
  <c r="G75" i="10"/>
  <c r="C75" i="15"/>
  <c r="I75" i="14"/>
  <c r="K75" i="10"/>
  <c r="O75" i="10"/>
  <c r="R75" i="14"/>
  <c r="Y75" i="10"/>
  <c r="AA78" i="8" s="1"/>
  <c r="AC75" i="14"/>
  <c r="P75" i="15"/>
  <c r="AB75" i="10"/>
  <c r="AD78" i="8" s="1"/>
  <c r="AK75" i="14"/>
  <c r="S75" i="15"/>
  <c r="C77" i="15"/>
  <c r="G77" i="10"/>
  <c r="O77" i="14"/>
  <c r="H77" i="15"/>
  <c r="AA77" i="14"/>
  <c r="AA77" i="10"/>
  <c r="AC80" i="8" s="1"/>
  <c r="AE77" i="14"/>
  <c r="R77" i="15"/>
  <c r="AD77" i="10"/>
  <c r="AG80" i="8" s="1"/>
  <c r="AM77" i="14"/>
  <c r="U77" i="15"/>
  <c r="O78" i="10"/>
  <c r="O78" i="14"/>
  <c r="AA78" i="14"/>
  <c r="M78" i="15"/>
  <c r="Y78" i="10"/>
  <c r="AA81" i="8" s="1"/>
  <c r="AC78" i="14"/>
  <c r="AF78" i="14"/>
  <c r="AI78" i="14"/>
  <c r="J79" i="14"/>
  <c r="Q79" i="14"/>
  <c r="AE79" i="14"/>
  <c r="I80" i="14"/>
  <c r="N80" i="14"/>
  <c r="S80" i="10"/>
  <c r="H83" i="7" s="1"/>
  <c r="AL80" i="14"/>
  <c r="J81" i="14"/>
  <c r="Q81" i="14"/>
  <c r="AE81" i="14"/>
  <c r="S82" i="10"/>
  <c r="H85" i="7" s="1"/>
  <c r="P82" i="15"/>
  <c r="AL82" i="14"/>
  <c r="J83" i="14"/>
  <c r="Q83" i="14"/>
  <c r="O83" i="15"/>
  <c r="AA83" i="10"/>
  <c r="AC86" i="8" s="1"/>
  <c r="C84" i="15"/>
  <c r="G84" i="10"/>
  <c r="K84" i="10"/>
  <c r="O84" i="10"/>
  <c r="O85" i="14"/>
  <c r="M85" i="15"/>
  <c r="Y85" i="10"/>
  <c r="AA88" i="8" s="1"/>
  <c r="AM85" i="14"/>
  <c r="E86" i="15"/>
  <c r="I86" i="10"/>
  <c r="S89" i="6" s="1"/>
  <c r="G86" i="15"/>
  <c r="Q86" i="10"/>
  <c r="F89" i="7" s="1"/>
  <c r="T86" i="15"/>
  <c r="AF86" i="10"/>
  <c r="AJ89" i="8" s="1"/>
  <c r="F87" i="15"/>
  <c r="L87" i="10"/>
  <c r="J87" i="15"/>
  <c r="T87" i="10"/>
  <c r="I90" i="7" s="1"/>
  <c r="AE87" i="14"/>
  <c r="F88" i="14"/>
  <c r="J89" i="10"/>
  <c r="H89" i="15"/>
  <c r="R89" i="10"/>
  <c r="G92" i="7" s="1"/>
  <c r="AC89" i="14"/>
  <c r="U89" i="15"/>
  <c r="AG89" i="10"/>
  <c r="AK92" i="8" s="1"/>
  <c r="I90" i="14"/>
  <c r="N90" i="14"/>
  <c r="S90" i="10"/>
  <c r="H93" i="7" s="1"/>
  <c r="X90" i="10"/>
  <c r="AL90" i="14"/>
  <c r="J91" i="14"/>
  <c r="Q91" i="14"/>
  <c r="F51" i="10"/>
  <c r="J51" i="10"/>
  <c r="N51" i="10"/>
  <c r="R51" i="10"/>
  <c r="G54" i="7" s="1"/>
  <c r="J82" i="12"/>
  <c r="Q54" i="8" s="1"/>
  <c r="R54" i="8" s="1"/>
  <c r="Y51" i="10"/>
  <c r="AA54" i="8" s="1"/>
  <c r="AC51" i="10"/>
  <c r="AF54" i="8" s="1"/>
  <c r="AH54" i="8" s="1"/>
  <c r="AG51" i="10"/>
  <c r="AK54" i="8" s="1"/>
  <c r="F55" i="10"/>
  <c r="J55" i="10"/>
  <c r="N55" i="10"/>
  <c r="R55" i="10"/>
  <c r="G58" i="7" s="1"/>
  <c r="J91" i="12"/>
  <c r="Q58" i="8" s="1"/>
  <c r="R58" i="8" s="1"/>
  <c r="Y55" i="10"/>
  <c r="AA58" i="8" s="1"/>
  <c r="AC55" i="10"/>
  <c r="AF58" i="8" s="1"/>
  <c r="AH58" i="8" s="1"/>
  <c r="AG55" i="10"/>
  <c r="AK58" i="8" s="1"/>
  <c r="F59" i="10"/>
  <c r="J59" i="10"/>
  <c r="N59" i="10"/>
  <c r="R59" i="10"/>
  <c r="G62" i="7" s="1"/>
  <c r="Y59" i="10"/>
  <c r="AA62" i="8" s="1"/>
  <c r="AC59" i="10"/>
  <c r="AF62" i="8" s="1"/>
  <c r="AG59" i="10"/>
  <c r="AK62" i="8" s="1"/>
  <c r="F63" i="10"/>
  <c r="J63" i="10"/>
  <c r="N63" i="10"/>
  <c r="R63" i="10"/>
  <c r="G66" i="7" s="1"/>
  <c r="M66" i="7" s="1"/>
  <c r="J104" i="12"/>
  <c r="Y63" i="10"/>
  <c r="AA66" i="8" s="1"/>
  <c r="AC63" i="10"/>
  <c r="AF66" i="8" s="1"/>
  <c r="AH66" i="8" s="1"/>
  <c r="AG63" i="10"/>
  <c r="AK66" i="8" s="1"/>
  <c r="F67" i="10"/>
  <c r="J67" i="10"/>
  <c r="N67" i="10"/>
  <c r="R67" i="10"/>
  <c r="G70" i="7" s="1"/>
  <c r="J112" i="12"/>
  <c r="Y67" i="10"/>
  <c r="AA70" i="8" s="1"/>
  <c r="AC67" i="10"/>
  <c r="AF70" i="8" s="1"/>
  <c r="AH70" i="8" s="1"/>
  <c r="AG67" i="10"/>
  <c r="AK70" i="8" s="1"/>
  <c r="F71" i="10"/>
  <c r="J71" i="10"/>
  <c r="N71" i="10"/>
  <c r="R71" i="10"/>
  <c r="G74" i="7" s="1"/>
  <c r="M74" i="7" s="1"/>
  <c r="Y71" i="10"/>
  <c r="AA74" i="8" s="1"/>
  <c r="AC71" i="10"/>
  <c r="AF74" i="8" s="1"/>
  <c r="AG71" i="10"/>
  <c r="AK74" i="8" s="1"/>
  <c r="C75" i="10"/>
  <c r="F75" i="10"/>
  <c r="J75" i="10"/>
  <c r="N75" i="10"/>
  <c r="P75" i="10"/>
  <c r="Q75" i="14"/>
  <c r="W75" i="10"/>
  <c r="M75" i="15"/>
  <c r="AC75" i="10"/>
  <c r="AF78" i="8" s="1"/>
  <c r="Y77" i="10"/>
  <c r="AA80" i="8" s="1"/>
  <c r="O77" i="15"/>
  <c r="B78" i="15"/>
  <c r="F78" i="10"/>
  <c r="I78" i="14"/>
  <c r="M78" i="10"/>
  <c r="N78" i="14"/>
  <c r="U78" i="10"/>
  <c r="J81" i="7" s="1"/>
  <c r="P81" i="7" s="1"/>
  <c r="W78" i="14"/>
  <c r="X78" i="14" s="1"/>
  <c r="T78" i="14" s="1"/>
  <c r="L78" i="15"/>
  <c r="AB78" i="10"/>
  <c r="AD81" i="8" s="1"/>
  <c r="AD78" i="10"/>
  <c r="AG81" i="8" s="1"/>
  <c r="C79" i="10"/>
  <c r="D79" i="15"/>
  <c r="L79" i="10"/>
  <c r="T79" i="10"/>
  <c r="I82" i="7" s="1"/>
  <c r="O82" i="7" s="1"/>
  <c r="AA79" i="10"/>
  <c r="AC82" i="8" s="1"/>
  <c r="S79" i="15"/>
  <c r="I80" i="10"/>
  <c r="S83" i="6" s="1"/>
  <c r="Q80" i="10"/>
  <c r="F83" i="7" s="1"/>
  <c r="K80" i="15"/>
  <c r="X80" i="10"/>
  <c r="P80" i="15"/>
  <c r="AF80" i="10"/>
  <c r="AJ83" i="8" s="1"/>
  <c r="C81" i="10"/>
  <c r="D81" i="15"/>
  <c r="L81" i="10"/>
  <c r="T81" i="10"/>
  <c r="I84" i="7" s="1"/>
  <c r="AA81" i="10"/>
  <c r="AC84" i="8" s="1"/>
  <c r="S81" i="15"/>
  <c r="C82" i="15"/>
  <c r="M82" i="10"/>
  <c r="O82" i="10"/>
  <c r="K82" i="15"/>
  <c r="L82" i="15"/>
  <c r="AB82" i="10"/>
  <c r="AD85" i="8" s="1"/>
  <c r="C83" i="10"/>
  <c r="H83" i="14"/>
  <c r="AK83" i="14"/>
  <c r="AA84" i="14"/>
  <c r="AD84" i="14"/>
  <c r="AI84" i="14"/>
  <c r="E85" i="14"/>
  <c r="N85" i="10"/>
  <c r="AH85" i="14"/>
  <c r="M86" i="10"/>
  <c r="I86" i="15"/>
  <c r="K86" i="15"/>
  <c r="U86" i="10"/>
  <c r="J89" i="7" s="1"/>
  <c r="P89" i="7" s="1"/>
  <c r="AF86" i="14"/>
  <c r="L88" i="15"/>
  <c r="N88" i="15"/>
  <c r="Z88" i="10"/>
  <c r="AB91" i="8" s="1"/>
  <c r="R88" i="15"/>
  <c r="AD88" i="10"/>
  <c r="AG91" i="8" s="1"/>
  <c r="B89" i="15"/>
  <c r="F89" i="10"/>
  <c r="W89" i="14"/>
  <c r="X89" i="14" s="1"/>
  <c r="T89" i="14" s="1"/>
  <c r="Q89" i="15"/>
  <c r="AC89" i="10"/>
  <c r="AF92" i="8" s="1"/>
  <c r="R90" i="14"/>
  <c r="P90" i="15"/>
  <c r="AB90" i="10"/>
  <c r="AD93" i="8" s="1"/>
  <c r="C91" i="10"/>
  <c r="P96" i="14"/>
  <c r="U97" i="15"/>
  <c r="AM97" i="14"/>
  <c r="AG97" i="10"/>
  <c r="AK100" i="8" s="1"/>
  <c r="F71" i="14"/>
  <c r="AA71" i="14"/>
  <c r="AD71" i="14"/>
  <c r="AI71" i="14"/>
  <c r="E72" i="14"/>
  <c r="O72" i="14"/>
  <c r="W72" i="14"/>
  <c r="X72" i="14" s="1"/>
  <c r="T72" i="14" s="1"/>
  <c r="AC72" i="14"/>
  <c r="AH72" i="14"/>
  <c r="AM72" i="14"/>
  <c r="I73" i="14"/>
  <c r="N73" i="14"/>
  <c r="R73" i="14"/>
  <c r="AF73" i="14"/>
  <c r="AL73" i="14"/>
  <c r="F75" i="14"/>
  <c r="G75" i="14" s="1"/>
  <c r="K75" i="15"/>
  <c r="U75" i="10"/>
  <c r="J78" i="7" s="1"/>
  <c r="C76" i="10"/>
  <c r="O77" i="10"/>
  <c r="L77" i="15"/>
  <c r="G78" i="14"/>
  <c r="J78" i="10"/>
  <c r="H78" i="15"/>
  <c r="R78" i="10"/>
  <c r="G81" i="7" s="1"/>
  <c r="S78" i="10"/>
  <c r="H81" i="7" s="1"/>
  <c r="I80" i="15"/>
  <c r="I82" i="15"/>
  <c r="T82" i="15"/>
  <c r="AF82" i="10"/>
  <c r="AJ85" i="8" s="1"/>
  <c r="F83" i="15"/>
  <c r="L83" i="10"/>
  <c r="J83" i="15"/>
  <c r="T83" i="10"/>
  <c r="I86" i="7" s="1"/>
  <c r="O86" i="7" s="1"/>
  <c r="J85" i="10"/>
  <c r="H85" i="15"/>
  <c r="R85" i="10"/>
  <c r="G88" i="7" s="1"/>
  <c r="U85" i="15"/>
  <c r="AG85" i="10"/>
  <c r="AK88" i="8" s="1"/>
  <c r="S86" i="10"/>
  <c r="H89" i="7" s="1"/>
  <c r="X86" i="10"/>
  <c r="O87" i="15"/>
  <c r="AA87" i="10"/>
  <c r="AC90" i="8" s="1"/>
  <c r="C88" i="15"/>
  <c r="G88" i="10"/>
  <c r="K88" i="10"/>
  <c r="O88" i="10"/>
  <c r="M89" i="15"/>
  <c r="Y89" i="10"/>
  <c r="AA92" i="8" s="1"/>
  <c r="E90" i="15"/>
  <c r="I90" i="10"/>
  <c r="S93" i="6" s="1"/>
  <c r="G90" i="15"/>
  <c r="Q90" i="10"/>
  <c r="F93" i="7" s="1"/>
  <c r="T90" i="15"/>
  <c r="AF90" i="10"/>
  <c r="AJ93" i="8" s="1"/>
  <c r="F91" i="15"/>
  <c r="L91" i="10"/>
  <c r="J91" i="15"/>
  <c r="T91" i="10"/>
  <c r="I94" i="7" s="1"/>
  <c r="I94" i="15"/>
  <c r="AI82" i="14"/>
  <c r="I84" i="14"/>
  <c r="N84" i="14"/>
  <c r="R84" i="14"/>
  <c r="AF84" i="14"/>
  <c r="AL84" i="14"/>
  <c r="F86" i="14"/>
  <c r="AA86" i="14"/>
  <c r="AD86" i="14"/>
  <c r="AI86" i="14"/>
  <c r="I88" i="14"/>
  <c r="N88" i="14"/>
  <c r="R88" i="14"/>
  <c r="AF88" i="14"/>
  <c r="AL88" i="14"/>
  <c r="F90" i="14"/>
  <c r="AA90" i="14"/>
  <c r="AD90" i="14"/>
  <c r="AI90" i="14"/>
  <c r="G92" i="10"/>
  <c r="C92" i="15"/>
  <c r="I92" i="14"/>
  <c r="K92" i="10"/>
  <c r="O92" i="10"/>
  <c r="N92" i="14"/>
  <c r="R92" i="14"/>
  <c r="L92" i="15"/>
  <c r="Z92" i="10"/>
  <c r="AB95" i="8" s="1"/>
  <c r="N92" i="15"/>
  <c r="AF92" i="14"/>
  <c r="AD92" i="10"/>
  <c r="AG95" i="8" s="1"/>
  <c r="R92" i="15"/>
  <c r="AL92" i="14"/>
  <c r="F93" i="10"/>
  <c r="B93" i="15"/>
  <c r="J93" i="10"/>
  <c r="N93" i="10"/>
  <c r="R93" i="10"/>
  <c r="G96" i="7" s="1"/>
  <c r="H93" i="15"/>
  <c r="J136" i="12"/>
  <c r="Y93" i="10"/>
  <c r="AA96" i="8" s="1"/>
  <c r="M93" i="15"/>
  <c r="AC93" i="10"/>
  <c r="AF96" i="8" s="1"/>
  <c r="Q93" i="15"/>
  <c r="AG93" i="10"/>
  <c r="AK96" i="8" s="1"/>
  <c r="U93" i="15"/>
  <c r="F94" i="14"/>
  <c r="I94" i="10"/>
  <c r="S97" i="6" s="1"/>
  <c r="E94" i="15"/>
  <c r="M94" i="10"/>
  <c r="Q94" i="10"/>
  <c r="F97" i="7" s="1"/>
  <c r="G94" i="15"/>
  <c r="U94" i="10"/>
  <c r="J97" i="7" s="1"/>
  <c r="P97" i="7" s="1"/>
  <c r="AH94" i="14"/>
  <c r="AJ94" i="14" s="1"/>
  <c r="C95" i="10"/>
  <c r="F95" i="10"/>
  <c r="E95" i="14"/>
  <c r="J95" i="14"/>
  <c r="F95" i="15"/>
  <c r="Q95" i="14"/>
  <c r="J95" i="15"/>
  <c r="AC95" i="10"/>
  <c r="AF98" i="8" s="1"/>
  <c r="AH95" i="14"/>
  <c r="H96" i="14"/>
  <c r="M96" i="10"/>
  <c r="P96" i="10"/>
  <c r="U96" i="10"/>
  <c r="J99" i="7" s="1"/>
  <c r="R96" i="14"/>
  <c r="W96" i="10"/>
  <c r="AD96" i="14"/>
  <c r="N96" i="15"/>
  <c r="AK96" i="14"/>
  <c r="B98" i="15"/>
  <c r="F98" i="10"/>
  <c r="I98" i="14"/>
  <c r="G98" i="15"/>
  <c r="Q98" i="10"/>
  <c r="F101" i="7" s="1"/>
  <c r="T98" i="15"/>
  <c r="AF98" i="10"/>
  <c r="AJ101" i="8" s="1"/>
  <c r="F99" i="15"/>
  <c r="L99" i="10"/>
  <c r="J99" i="15"/>
  <c r="T99" i="10"/>
  <c r="I102" i="7" s="1"/>
  <c r="AE99" i="14"/>
  <c r="F100" i="14"/>
  <c r="O100" i="10"/>
  <c r="L100" i="15"/>
  <c r="AI100" i="14"/>
  <c r="J101" i="10"/>
  <c r="H101" i="15"/>
  <c r="R101" i="10"/>
  <c r="G104" i="7" s="1"/>
  <c r="AC101" i="14"/>
  <c r="U101" i="15"/>
  <c r="AG101" i="10"/>
  <c r="AK104" i="8" s="1"/>
  <c r="I102" i="14"/>
  <c r="N102" i="14"/>
  <c r="S102" i="10"/>
  <c r="H105" i="7" s="1"/>
  <c r="X102" i="10"/>
  <c r="AL102" i="14"/>
  <c r="J103" i="14"/>
  <c r="Q103" i="14"/>
  <c r="O103" i="15"/>
  <c r="AA103" i="10"/>
  <c r="AC106" i="8" s="1"/>
  <c r="C104" i="15"/>
  <c r="G104" i="10"/>
  <c r="AA104" i="14"/>
  <c r="R104" i="15"/>
  <c r="AD104" i="10"/>
  <c r="AG107" i="8" s="1"/>
  <c r="O105" i="14"/>
  <c r="M105" i="15"/>
  <c r="Y105" i="10"/>
  <c r="AA108" i="8" s="1"/>
  <c r="AM105" i="14"/>
  <c r="E106" i="15"/>
  <c r="I106" i="10"/>
  <c r="S109" i="6" s="1"/>
  <c r="G106" i="15"/>
  <c r="Q106" i="10"/>
  <c r="F109" i="7" s="1"/>
  <c r="S114" i="10"/>
  <c r="H117" i="7" s="1"/>
  <c r="O119" i="15"/>
  <c r="AA119" i="10"/>
  <c r="AC122" i="8" s="1"/>
  <c r="AE119" i="14"/>
  <c r="AH78" i="14"/>
  <c r="AJ78" i="14" s="1"/>
  <c r="AM78" i="14"/>
  <c r="E82" i="14"/>
  <c r="O82" i="14"/>
  <c r="W82" i="14"/>
  <c r="X82" i="14" s="1"/>
  <c r="T82" i="14" s="1"/>
  <c r="AC82" i="14"/>
  <c r="AH82" i="14"/>
  <c r="AM82" i="14"/>
  <c r="E86" i="14"/>
  <c r="O86" i="14"/>
  <c r="W86" i="14"/>
  <c r="X86" i="14" s="1"/>
  <c r="T86" i="14" s="1"/>
  <c r="AC86" i="14"/>
  <c r="AH86" i="14"/>
  <c r="AJ86" i="14" s="1"/>
  <c r="AM86" i="14"/>
  <c r="E90" i="14"/>
  <c r="O90" i="14"/>
  <c r="W90" i="14"/>
  <c r="X90" i="14" s="1"/>
  <c r="T90" i="14" s="1"/>
  <c r="AC90" i="14"/>
  <c r="AH90" i="14"/>
  <c r="AM90" i="14"/>
  <c r="E94" i="14"/>
  <c r="O94" i="14"/>
  <c r="M94" i="15"/>
  <c r="Y94" i="10"/>
  <c r="AA97" i="8" s="1"/>
  <c r="AF94" i="10"/>
  <c r="AJ97" i="8" s="1"/>
  <c r="B95" i="15"/>
  <c r="Q95" i="15"/>
  <c r="C96" i="10"/>
  <c r="K96" i="10"/>
  <c r="K96" i="15"/>
  <c r="G98" i="14"/>
  <c r="M98" i="10"/>
  <c r="I98" i="15"/>
  <c r="K98" i="15"/>
  <c r="U98" i="10"/>
  <c r="J101" i="7" s="1"/>
  <c r="D99" i="15"/>
  <c r="H99" i="10"/>
  <c r="S99" i="15"/>
  <c r="AE99" i="10"/>
  <c r="AI102" i="8" s="1"/>
  <c r="K100" i="10"/>
  <c r="B101" i="15"/>
  <c r="F101" i="10"/>
  <c r="Q101" i="15"/>
  <c r="AC101" i="10"/>
  <c r="AF104" i="8" s="1"/>
  <c r="O143" i="12"/>
  <c r="K105" i="6" s="1"/>
  <c r="L105" i="6" s="1"/>
  <c r="M105" i="6" s="1"/>
  <c r="P102" i="15"/>
  <c r="AB102" i="10"/>
  <c r="AD105" i="8" s="1"/>
  <c r="C103" i="10"/>
  <c r="P104" i="14"/>
  <c r="N104" i="15"/>
  <c r="Z104" i="10"/>
  <c r="AB107" i="8" s="1"/>
  <c r="N105" i="10"/>
  <c r="M106" i="10"/>
  <c r="I106" i="15"/>
  <c r="K106" i="15"/>
  <c r="U106" i="10"/>
  <c r="J109" i="7" s="1"/>
  <c r="I117" i="15"/>
  <c r="I121" i="15"/>
  <c r="F92" i="14"/>
  <c r="AA92" i="14"/>
  <c r="AD92" i="14"/>
  <c r="AI92" i="14"/>
  <c r="E93" i="14"/>
  <c r="O93" i="14"/>
  <c r="W93" i="14"/>
  <c r="X93" i="14" s="1"/>
  <c r="T93" i="14" s="1"/>
  <c r="AC93" i="14"/>
  <c r="AH93" i="14"/>
  <c r="AM93" i="14"/>
  <c r="I94" i="14"/>
  <c r="N94" i="14"/>
  <c r="R94" i="14"/>
  <c r="Q94" i="15"/>
  <c r="AC94" i="10"/>
  <c r="AF97" i="8" s="1"/>
  <c r="X95" i="10"/>
  <c r="D96" i="15"/>
  <c r="H96" i="10"/>
  <c r="I96" i="15"/>
  <c r="S96" i="15"/>
  <c r="AE96" i="10"/>
  <c r="AI99" i="8" s="1"/>
  <c r="C97" i="10"/>
  <c r="E98" i="15"/>
  <c r="S98" i="10"/>
  <c r="H101" i="7" s="1"/>
  <c r="X98" i="10"/>
  <c r="O99" i="15"/>
  <c r="AA99" i="10"/>
  <c r="AC102" i="8" s="1"/>
  <c r="C100" i="15"/>
  <c r="G100" i="10"/>
  <c r="R100" i="15"/>
  <c r="AD100" i="10"/>
  <c r="AG103" i="8" s="1"/>
  <c r="M101" i="15"/>
  <c r="Y101" i="10"/>
  <c r="AA104" i="8" s="1"/>
  <c r="E102" i="15"/>
  <c r="I102" i="10"/>
  <c r="S105" i="6" s="1"/>
  <c r="G102" i="15"/>
  <c r="Q102" i="10"/>
  <c r="F105" i="7" s="1"/>
  <c r="T102" i="15"/>
  <c r="AF102" i="10"/>
  <c r="AJ105" i="8" s="1"/>
  <c r="F103" i="15"/>
  <c r="L103" i="10"/>
  <c r="J103" i="15"/>
  <c r="T103" i="10"/>
  <c r="I106" i="7" s="1"/>
  <c r="O104" i="10"/>
  <c r="L104" i="15"/>
  <c r="J105" i="10"/>
  <c r="H105" i="15"/>
  <c r="R105" i="10"/>
  <c r="G108" i="7" s="1"/>
  <c r="U105" i="15"/>
  <c r="AG105" i="10"/>
  <c r="AK108" i="8" s="1"/>
  <c r="S106" i="10"/>
  <c r="H109" i="7" s="1"/>
  <c r="X106" i="10"/>
  <c r="I110" i="15"/>
  <c r="R116" i="15"/>
  <c r="AD116" i="10"/>
  <c r="AG119" i="8" s="1"/>
  <c r="AI116" i="14"/>
  <c r="AC78" i="10"/>
  <c r="AF81" i="8" s="1"/>
  <c r="AG78" i="10"/>
  <c r="AK81" i="8" s="1"/>
  <c r="F82" i="10"/>
  <c r="J82" i="10"/>
  <c r="N82" i="10"/>
  <c r="R82" i="10"/>
  <c r="G85" i="7" s="1"/>
  <c r="M85" i="7" s="1"/>
  <c r="Y82" i="10"/>
  <c r="AA85" i="8" s="1"/>
  <c r="AC82" i="10"/>
  <c r="AF85" i="8" s="1"/>
  <c r="AH85" i="8" s="1"/>
  <c r="AG82" i="10"/>
  <c r="AK85" i="8" s="1"/>
  <c r="F86" i="10"/>
  <c r="J86" i="10"/>
  <c r="N86" i="10"/>
  <c r="R86" i="10"/>
  <c r="G89" i="7" s="1"/>
  <c r="Y86" i="10"/>
  <c r="AA89" i="8" s="1"/>
  <c r="AC86" i="10"/>
  <c r="AF89" i="8" s="1"/>
  <c r="AH89" i="8" s="1"/>
  <c r="AG86" i="10"/>
  <c r="AK89" i="8" s="1"/>
  <c r="F90" i="10"/>
  <c r="J90" i="10"/>
  <c r="N90" i="10"/>
  <c r="R90" i="10"/>
  <c r="G93" i="7" s="1"/>
  <c r="Y90" i="10"/>
  <c r="AA93" i="8" s="1"/>
  <c r="AC90" i="10"/>
  <c r="AF93" i="8" s="1"/>
  <c r="AH93" i="8" s="1"/>
  <c r="AG90" i="10"/>
  <c r="AK93" i="8" s="1"/>
  <c r="C94" i="10"/>
  <c r="F94" i="10"/>
  <c r="J94" i="10"/>
  <c r="N94" i="10"/>
  <c r="R94" i="10"/>
  <c r="G97" i="7" s="1"/>
  <c r="X94" i="10"/>
  <c r="AC94" i="14"/>
  <c r="AD94" i="10"/>
  <c r="AG97" i="8" s="1"/>
  <c r="L95" i="10"/>
  <c r="T95" i="10"/>
  <c r="I98" i="7" s="1"/>
  <c r="Z96" i="10"/>
  <c r="AB99" i="8" s="1"/>
  <c r="I98" i="10"/>
  <c r="S101" i="6" s="1"/>
  <c r="J98" i="10"/>
  <c r="R98" i="14"/>
  <c r="P98" i="15"/>
  <c r="AB98" i="10"/>
  <c r="AD101" i="8" s="1"/>
  <c r="C99" i="10"/>
  <c r="H99" i="14"/>
  <c r="AK99" i="14"/>
  <c r="N100" i="15"/>
  <c r="Z100" i="10"/>
  <c r="AB103" i="8" s="1"/>
  <c r="E101" i="14"/>
  <c r="N101" i="10"/>
  <c r="J142" i="12"/>
  <c r="Q104" i="8" s="1"/>
  <c r="R104" i="8" s="1"/>
  <c r="AH101" i="14"/>
  <c r="M102" i="10"/>
  <c r="I102" i="15"/>
  <c r="K102" i="15"/>
  <c r="U102" i="10"/>
  <c r="J105" i="7" s="1"/>
  <c r="AF102" i="14"/>
  <c r="K104" i="10"/>
  <c r="AD104" i="14"/>
  <c r="B105" i="15"/>
  <c r="F105" i="10"/>
  <c r="W105" i="14"/>
  <c r="X105" i="14" s="1"/>
  <c r="T105" i="14" s="1"/>
  <c r="Q105" i="15"/>
  <c r="AC105" i="10"/>
  <c r="AF108" i="8" s="1"/>
  <c r="O144" i="12"/>
  <c r="R106" i="14"/>
  <c r="P106" i="15"/>
  <c r="AB106" i="10"/>
  <c r="AD109" i="8" s="1"/>
  <c r="S110" i="10"/>
  <c r="H113" i="7" s="1"/>
  <c r="I114" i="15"/>
  <c r="O123" i="15"/>
  <c r="AA123" i="10"/>
  <c r="AC126" i="8" s="1"/>
  <c r="AE123" i="14"/>
  <c r="N98" i="10"/>
  <c r="R98" i="10"/>
  <c r="G101" i="7" s="1"/>
  <c r="H98" i="15"/>
  <c r="Y98" i="10"/>
  <c r="AA101" i="8" s="1"/>
  <c r="M98" i="15"/>
  <c r="AC98" i="10"/>
  <c r="AF101" i="8" s="1"/>
  <c r="AH101" i="8" s="1"/>
  <c r="Q98" i="15"/>
  <c r="AG98" i="10"/>
  <c r="AK101" i="8" s="1"/>
  <c r="U98" i="15"/>
  <c r="F102" i="10"/>
  <c r="B102" i="15"/>
  <c r="J102" i="10"/>
  <c r="N102" i="10"/>
  <c r="R102" i="10"/>
  <c r="G105" i="7" s="1"/>
  <c r="H102" i="15"/>
  <c r="J143" i="12"/>
  <c r="Y102" i="10"/>
  <c r="AA105" i="8" s="1"/>
  <c r="M102" i="15"/>
  <c r="AC102" i="10"/>
  <c r="AF105" i="8" s="1"/>
  <c r="AH105" i="8" s="1"/>
  <c r="Q102" i="15"/>
  <c r="AG102" i="10"/>
  <c r="AK105" i="8" s="1"/>
  <c r="U102" i="15"/>
  <c r="F106" i="10"/>
  <c r="B106" i="15"/>
  <c r="J106" i="10"/>
  <c r="N106" i="10"/>
  <c r="R106" i="10"/>
  <c r="G109" i="7" s="1"/>
  <c r="H106" i="15"/>
  <c r="J144" i="12"/>
  <c r="Y106" i="10"/>
  <c r="AA109" i="8" s="1"/>
  <c r="M106" i="15"/>
  <c r="AC106" i="10"/>
  <c r="AF109" i="8" s="1"/>
  <c r="AH109" i="8" s="1"/>
  <c r="Q106" i="15"/>
  <c r="AG106" i="10"/>
  <c r="AK109" i="8" s="1"/>
  <c r="U106" i="15"/>
  <c r="F110" i="10"/>
  <c r="B110" i="15"/>
  <c r="J110" i="10"/>
  <c r="N110" i="10"/>
  <c r="R110" i="10"/>
  <c r="G113" i="7" s="1"/>
  <c r="H110" i="15"/>
  <c r="Y110" i="10"/>
  <c r="AA113" i="8" s="1"/>
  <c r="M110" i="15"/>
  <c r="AC110" i="10"/>
  <c r="AF113" i="8" s="1"/>
  <c r="AH113" i="8" s="1"/>
  <c r="Q110" i="15"/>
  <c r="AG110" i="10"/>
  <c r="AK113" i="8" s="1"/>
  <c r="U110" i="15"/>
  <c r="F114" i="10"/>
  <c r="B114" i="15"/>
  <c r="J114" i="10"/>
  <c r="N114" i="10"/>
  <c r="R114" i="10"/>
  <c r="G117" i="7" s="1"/>
  <c r="H114" i="15"/>
  <c r="Y114" i="10"/>
  <c r="AA117" i="8" s="1"/>
  <c r="M114" i="15"/>
  <c r="AC114" i="10"/>
  <c r="AF117" i="8" s="1"/>
  <c r="AH117" i="8" s="1"/>
  <c r="Q114" i="15"/>
  <c r="AG114" i="10"/>
  <c r="AK117" i="8" s="1"/>
  <c r="U114" i="15"/>
  <c r="J117" i="10"/>
  <c r="G118" i="15"/>
  <c r="Q118" i="10"/>
  <c r="F121" i="7" s="1"/>
  <c r="K118" i="15"/>
  <c r="U118" i="10"/>
  <c r="J121" i="7" s="1"/>
  <c r="P121" i="7" s="1"/>
  <c r="X118" i="10"/>
  <c r="P118" i="15"/>
  <c r="AB118" i="10"/>
  <c r="AD121" i="8" s="1"/>
  <c r="T118" i="15"/>
  <c r="AF118" i="10"/>
  <c r="AJ121" i="8" s="1"/>
  <c r="K120" i="10"/>
  <c r="B121" i="15"/>
  <c r="F121" i="10"/>
  <c r="J121" i="10"/>
  <c r="N121" i="10"/>
  <c r="E122" i="15"/>
  <c r="I122" i="10"/>
  <c r="S125" i="6" s="1"/>
  <c r="G122" i="15"/>
  <c r="Q122" i="10"/>
  <c r="F125" i="7" s="1"/>
  <c r="K122" i="15"/>
  <c r="U122" i="10"/>
  <c r="J125" i="7" s="1"/>
  <c r="P125" i="7" s="1"/>
  <c r="X122" i="10"/>
  <c r="P122" i="15"/>
  <c r="AB122" i="10"/>
  <c r="AD125" i="8" s="1"/>
  <c r="T122" i="15"/>
  <c r="AF122" i="10"/>
  <c r="AJ125" i="8" s="1"/>
  <c r="K124" i="10"/>
  <c r="B125" i="15"/>
  <c r="F125" i="10"/>
  <c r="E125" i="14"/>
  <c r="I125" i="15"/>
  <c r="I128" i="15"/>
  <c r="I129" i="15"/>
  <c r="I132" i="15"/>
  <c r="I133" i="15"/>
  <c r="AA98" i="14"/>
  <c r="AD98" i="14"/>
  <c r="AI98" i="14"/>
  <c r="F102" i="14"/>
  <c r="AA102" i="14"/>
  <c r="AD102" i="14"/>
  <c r="AI102" i="14"/>
  <c r="F106" i="14"/>
  <c r="AA106" i="14"/>
  <c r="AD106" i="14"/>
  <c r="AI106" i="14"/>
  <c r="AF106" i="10"/>
  <c r="AJ109" i="8" s="1"/>
  <c r="T106" i="15"/>
  <c r="G108" i="10"/>
  <c r="C108" i="15"/>
  <c r="K108" i="10"/>
  <c r="O108" i="10"/>
  <c r="L108" i="15"/>
  <c r="Z108" i="10"/>
  <c r="AB111" i="8" s="1"/>
  <c r="N108" i="15"/>
  <c r="AD108" i="10"/>
  <c r="AG111" i="8" s="1"/>
  <c r="R108" i="15"/>
  <c r="F109" i="10"/>
  <c r="B109" i="15"/>
  <c r="J109" i="10"/>
  <c r="N109" i="10"/>
  <c r="R109" i="10"/>
  <c r="G112" i="7" s="1"/>
  <c r="H109" i="15"/>
  <c r="Y109" i="10"/>
  <c r="AA112" i="8" s="1"/>
  <c r="M109" i="15"/>
  <c r="AC109" i="10"/>
  <c r="AF112" i="8" s="1"/>
  <c r="Q109" i="15"/>
  <c r="AG109" i="10"/>
  <c r="AK112" i="8" s="1"/>
  <c r="U109" i="15"/>
  <c r="F110" i="14"/>
  <c r="I110" i="10"/>
  <c r="S113" i="6" s="1"/>
  <c r="E110" i="15"/>
  <c r="M110" i="10"/>
  <c r="Q110" i="10"/>
  <c r="F113" i="7" s="1"/>
  <c r="G110" i="15"/>
  <c r="U110" i="10"/>
  <c r="J113" i="7" s="1"/>
  <c r="P113" i="7" s="1"/>
  <c r="K110" i="15"/>
  <c r="AA110" i="14"/>
  <c r="X110" i="10"/>
  <c r="AD110" i="14"/>
  <c r="AB110" i="10"/>
  <c r="AD113" i="8" s="1"/>
  <c r="P110" i="15"/>
  <c r="AI110" i="14"/>
  <c r="AF110" i="10"/>
  <c r="AJ113" i="8" s="1"/>
  <c r="T110" i="15"/>
  <c r="G112" i="10"/>
  <c r="C112" i="15"/>
  <c r="I112" i="14"/>
  <c r="K112" i="10"/>
  <c r="O112" i="10"/>
  <c r="L112" i="15"/>
  <c r="Z112" i="10"/>
  <c r="AB115" i="8" s="1"/>
  <c r="N112" i="15"/>
  <c r="AD112" i="10"/>
  <c r="AG115" i="8" s="1"/>
  <c r="R112" i="15"/>
  <c r="F113" i="10"/>
  <c r="B113" i="15"/>
  <c r="J113" i="10"/>
  <c r="N113" i="10"/>
  <c r="R113" i="10"/>
  <c r="G116" i="7" s="1"/>
  <c r="M116" i="7" s="1"/>
  <c r="H113" i="15"/>
  <c r="Y113" i="10"/>
  <c r="AA116" i="8" s="1"/>
  <c r="M113" i="15"/>
  <c r="AC113" i="10"/>
  <c r="AF116" i="8" s="1"/>
  <c r="Q113" i="15"/>
  <c r="AG113" i="10"/>
  <c r="AK116" i="8" s="1"/>
  <c r="U113" i="15"/>
  <c r="F114" i="14"/>
  <c r="I114" i="10"/>
  <c r="S117" i="6" s="1"/>
  <c r="E114" i="15"/>
  <c r="M114" i="10"/>
  <c r="Q114" i="10"/>
  <c r="F117" i="7" s="1"/>
  <c r="G114" i="15"/>
  <c r="U114" i="10"/>
  <c r="J117" i="7" s="1"/>
  <c r="P117" i="7" s="1"/>
  <c r="K114" i="15"/>
  <c r="AA114" i="14"/>
  <c r="X114" i="10"/>
  <c r="AD114" i="14"/>
  <c r="AB114" i="10"/>
  <c r="AD117" i="8" s="1"/>
  <c r="P114" i="15"/>
  <c r="AI114" i="14"/>
  <c r="AF114" i="10"/>
  <c r="AJ117" i="8" s="1"/>
  <c r="T114" i="15"/>
  <c r="H116" i="14"/>
  <c r="F116" i="15"/>
  <c r="L116" i="10"/>
  <c r="J116" i="14"/>
  <c r="J116" i="15"/>
  <c r="T116" i="10"/>
  <c r="I119" i="7" s="1"/>
  <c r="Q116" i="14"/>
  <c r="O116" i="15"/>
  <c r="AA116" i="10"/>
  <c r="AC119" i="8" s="1"/>
  <c r="AE116" i="14"/>
  <c r="C117" i="15"/>
  <c r="G117" i="10"/>
  <c r="F117" i="14"/>
  <c r="O117" i="10"/>
  <c r="O117" i="14"/>
  <c r="W117" i="14"/>
  <c r="X117" i="14" s="1"/>
  <c r="T117" i="14" s="1"/>
  <c r="AC117" i="14"/>
  <c r="AH117" i="14"/>
  <c r="AM117" i="14"/>
  <c r="E118" i="15"/>
  <c r="I118" i="10"/>
  <c r="S121" i="6" s="1"/>
  <c r="C120" i="15"/>
  <c r="G120" i="10"/>
  <c r="AA120" i="14"/>
  <c r="R120" i="15"/>
  <c r="AD120" i="10"/>
  <c r="AG123" i="8" s="1"/>
  <c r="M122" i="10"/>
  <c r="D123" i="15"/>
  <c r="H123" i="10"/>
  <c r="S123" i="15"/>
  <c r="AE123" i="10"/>
  <c r="AI126" i="8" s="1"/>
  <c r="C124" i="15"/>
  <c r="G124" i="10"/>
  <c r="R124" i="15"/>
  <c r="AD124" i="10"/>
  <c r="AG127" i="8" s="1"/>
  <c r="I126" i="15"/>
  <c r="I130" i="15"/>
  <c r="I134" i="15"/>
  <c r="O98" i="14"/>
  <c r="W98" i="14"/>
  <c r="X98" i="14" s="1"/>
  <c r="T98" i="14" s="1"/>
  <c r="AC98" i="14"/>
  <c r="AH98" i="14"/>
  <c r="AM98" i="14"/>
  <c r="E102" i="14"/>
  <c r="O102" i="14"/>
  <c r="W102" i="14"/>
  <c r="X102" i="14" s="1"/>
  <c r="T102" i="14" s="1"/>
  <c r="AC102" i="14"/>
  <c r="AH102" i="14"/>
  <c r="AM102" i="14"/>
  <c r="E106" i="14"/>
  <c r="O106" i="14"/>
  <c r="W106" i="14"/>
  <c r="X106" i="14" s="1"/>
  <c r="T106" i="14" s="1"/>
  <c r="AC106" i="14"/>
  <c r="AH106" i="14"/>
  <c r="AM106" i="14"/>
  <c r="E110" i="14"/>
  <c r="O110" i="14"/>
  <c r="W110" i="14"/>
  <c r="X110" i="14" s="1"/>
  <c r="T110" i="14" s="1"/>
  <c r="AC110" i="14"/>
  <c r="AH110" i="14"/>
  <c r="AJ110" i="14" s="1"/>
  <c r="AM110" i="14"/>
  <c r="E114" i="14"/>
  <c r="O114" i="14"/>
  <c r="W114" i="14"/>
  <c r="X114" i="14" s="1"/>
  <c r="T114" i="14" s="1"/>
  <c r="AC114" i="14"/>
  <c r="AH114" i="14"/>
  <c r="AJ114" i="14" s="1"/>
  <c r="AM114" i="14"/>
  <c r="C116" i="10"/>
  <c r="B117" i="15"/>
  <c r="F117" i="10"/>
  <c r="E117" i="14"/>
  <c r="N117" i="10"/>
  <c r="M118" i="10"/>
  <c r="P120" i="14"/>
  <c r="N120" i="15"/>
  <c r="Z120" i="10"/>
  <c r="AB123" i="8" s="1"/>
  <c r="H121" i="15"/>
  <c r="R121" i="10"/>
  <c r="G124" i="7" s="1"/>
  <c r="M121" i="15"/>
  <c r="Y121" i="10"/>
  <c r="AA124" i="8" s="1"/>
  <c r="Q121" i="15"/>
  <c r="AC121" i="10"/>
  <c r="AF124" i="8" s="1"/>
  <c r="U121" i="15"/>
  <c r="AG121" i="10"/>
  <c r="AK124" i="8" s="1"/>
  <c r="P124" i="14"/>
  <c r="N124" i="15"/>
  <c r="Z124" i="10"/>
  <c r="AB127" i="8" s="1"/>
  <c r="S126" i="10"/>
  <c r="H129" i="7" s="1"/>
  <c r="S130" i="10"/>
  <c r="H133" i="7" s="1"/>
  <c r="S134" i="10"/>
  <c r="H137" i="7" s="1"/>
  <c r="I136" i="15"/>
  <c r="I137" i="15"/>
  <c r="AL106" i="14"/>
  <c r="F108" i="14"/>
  <c r="AA108" i="14"/>
  <c r="AD108" i="14"/>
  <c r="AI108" i="14"/>
  <c r="E109" i="14"/>
  <c r="O109" i="14"/>
  <c r="W109" i="14"/>
  <c r="X109" i="14" s="1"/>
  <c r="T109" i="14" s="1"/>
  <c r="AC109" i="14"/>
  <c r="AH109" i="14"/>
  <c r="AM109" i="14"/>
  <c r="I110" i="14"/>
  <c r="N110" i="14"/>
  <c r="R110" i="14"/>
  <c r="AF110" i="14"/>
  <c r="AL110" i="14"/>
  <c r="F112" i="14"/>
  <c r="AA112" i="14"/>
  <c r="AD112" i="14"/>
  <c r="AI112" i="14"/>
  <c r="E113" i="14"/>
  <c r="O113" i="14"/>
  <c r="W113" i="14"/>
  <c r="X113" i="14" s="1"/>
  <c r="T113" i="14" s="1"/>
  <c r="AC113" i="14"/>
  <c r="AH113" i="14"/>
  <c r="AM113" i="14"/>
  <c r="I114" i="14"/>
  <c r="N114" i="14"/>
  <c r="R114" i="14"/>
  <c r="AF114" i="14"/>
  <c r="AL114" i="14"/>
  <c r="D116" i="15"/>
  <c r="H116" i="10"/>
  <c r="P116" i="10"/>
  <c r="W116" i="10"/>
  <c r="S116" i="15"/>
  <c r="AE116" i="10"/>
  <c r="AI119" i="8" s="1"/>
  <c r="AK116" i="14"/>
  <c r="K117" i="10"/>
  <c r="H117" i="15"/>
  <c r="R117" i="10"/>
  <c r="G120" i="7" s="1"/>
  <c r="J156" i="12"/>
  <c r="M117" i="15"/>
  <c r="Y117" i="10"/>
  <c r="AA120" i="8" s="1"/>
  <c r="Q117" i="15"/>
  <c r="AC117" i="10"/>
  <c r="AF120" i="8" s="1"/>
  <c r="U117" i="15"/>
  <c r="AG117" i="10"/>
  <c r="AK120" i="8" s="1"/>
  <c r="C119" i="10"/>
  <c r="O120" i="10"/>
  <c r="L120" i="15"/>
  <c r="C123" i="10"/>
  <c r="H123" i="14"/>
  <c r="AK123" i="14"/>
  <c r="F124" i="14"/>
  <c r="O124" i="10"/>
  <c r="L124" i="15"/>
  <c r="AA117" i="14"/>
  <c r="AD117" i="14"/>
  <c r="AI117" i="14"/>
  <c r="E118" i="14"/>
  <c r="O118" i="14"/>
  <c r="W118" i="14"/>
  <c r="X118" i="14" s="1"/>
  <c r="T118" i="14" s="1"/>
  <c r="AC118" i="14"/>
  <c r="AH118" i="14"/>
  <c r="AM118" i="14"/>
  <c r="F121" i="14"/>
  <c r="G121" i="14" s="1"/>
  <c r="AA121" i="14"/>
  <c r="AD121" i="14"/>
  <c r="AI121" i="14"/>
  <c r="AJ121" i="14" s="1"/>
  <c r="E122" i="14"/>
  <c r="O122" i="14"/>
  <c r="W122" i="14"/>
  <c r="X122" i="14" s="1"/>
  <c r="T122" i="14" s="1"/>
  <c r="AC122" i="14"/>
  <c r="AH122" i="14"/>
  <c r="AM122" i="14"/>
  <c r="F125" i="14"/>
  <c r="AA125" i="14"/>
  <c r="AD125" i="14"/>
  <c r="AI125" i="14"/>
  <c r="E126" i="14"/>
  <c r="O126" i="14"/>
  <c r="W126" i="14"/>
  <c r="X126" i="14" s="1"/>
  <c r="T126" i="14" s="1"/>
  <c r="AC126" i="14"/>
  <c r="AH126" i="14"/>
  <c r="AM126" i="14"/>
  <c r="F129" i="14"/>
  <c r="AA129" i="14"/>
  <c r="AD129" i="14"/>
  <c r="AI129" i="14"/>
  <c r="E130" i="14"/>
  <c r="O130" i="14"/>
  <c r="W130" i="14"/>
  <c r="X130" i="14" s="1"/>
  <c r="T130" i="14" s="1"/>
  <c r="AC130" i="14"/>
  <c r="AH130" i="14"/>
  <c r="AM130" i="14"/>
  <c r="F133" i="14"/>
  <c r="AA133" i="14"/>
  <c r="AD133" i="14"/>
  <c r="AI133" i="14"/>
  <c r="E134" i="14"/>
  <c r="O134" i="14"/>
  <c r="W134" i="14"/>
  <c r="X134" i="14" s="1"/>
  <c r="T134" i="14" s="1"/>
  <c r="AC134" i="14"/>
  <c r="AH134" i="14"/>
  <c r="AM134" i="14"/>
  <c r="F137" i="14"/>
  <c r="AA137" i="14"/>
  <c r="AD137" i="14"/>
  <c r="AI137" i="14"/>
  <c r="E138" i="14"/>
  <c r="O138" i="14"/>
  <c r="W138" i="14"/>
  <c r="X138" i="14" s="1"/>
  <c r="T138" i="14" s="1"/>
  <c r="AC138" i="14"/>
  <c r="AH138" i="14"/>
  <c r="AM138" i="14"/>
  <c r="I139" i="14"/>
  <c r="N139" i="10"/>
  <c r="J168" i="12"/>
  <c r="Q142" i="8" s="1"/>
  <c r="R142" i="8" s="1"/>
  <c r="M140" i="10"/>
  <c r="T140" i="15"/>
  <c r="AF140" i="10"/>
  <c r="AJ143" i="8" s="1"/>
  <c r="D141" i="15"/>
  <c r="H141" i="10"/>
  <c r="O125" i="14"/>
  <c r="W125" i="14"/>
  <c r="X125" i="14" s="1"/>
  <c r="T125" i="14" s="1"/>
  <c r="AC125" i="14"/>
  <c r="AH125" i="14"/>
  <c r="AJ125" i="14" s="1"/>
  <c r="AM125" i="14"/>
  <c r="I126" i="14"/>
  <c r="N126" i="14"/>
  <c r="R126" i="14"/>
  <c r="AF126" i="14"/>
  <c r="AL126" i="14"/>
  <c r="F128" i="14"/>
  <c r="AA128" i="14"/>
  <c r="AD128" i="14"/>
  <c r="AI128" i="14"/>
  <c r="E129" i="14"/>
  <c r="O129" i="14"/>
  <c r="W129" i="14"/>
  <c r="X129" i="14" s="1"/>
  <c r="T129" i="14" s="1"/>
  <c r="AC129" i="14"/>
  <c r="AH129" i="14"/>
  <c r="AM129" i="14"/>
  <c r="I130" i="14"/>
  <c r="N130" i="14"/>
  <c r="R130" i="14"/>
  <c r="AF130" i="14"/>
  <c r="AL130" i="14"/>
  <c r="F132" i="14"/>
  <c r="AA132" i="14"/>
  <c r="AD132" i="14"/>
  <c r="AI132" i="14"/>
  <c r="E133" i="14"/>
  <c r="O133" i="14"/>
  <c r="W133" i="14"/>
  <c r="X133" i="14" s="1"/>
  <c r="T133" i="14" s="1"/>
  <c r="AC133" i="14"/>
  <c r="AH133" i="14"/>
  <c r="AM133" i="14"/>
  <c r="I134" i="14"/>
  <c r="N134" i="14"/>
  <c r="R134" i="14"/>
  <c r="AF134" i="14"/>
  <c r="AL134" i="14"/>
  <c r="F136" i="14"/>
  <c r="AA136" i="14"/>
  <c r="AD136" i="14"/>
  <c r="AI136" i="14"/>
  <c r="E137" i="14"/>
  <c r="O137" i="14"/>
  <c r="W137" i="14"/>
  <c r="X137" i="14" s="1"/>
  <c r="T137" i="14" s="1"/>
  <c r="AC137" i="14"/>
  <c r="AH137" i="14"/>
  <c r="AJ137" i="14" s="1"/>
  <c r="AM137" i="14"/>
  <c r="I138" i="14"/>
  <c r="N138" i="14"/>
  <c r="R138" i="14"/>
  <c r="AF138" i="14"/>
  <c r="AL138" i="14"/>
  <c r="C139" i="10"/>
  <c r="P140" i="15"/>
  <c r="AB140" i="10"/>
  <c r="AD143" i="8" s="1"/>
  <c r="I148" i="15"/>
  <c r="S150" i="15"/>
  <c r="AE150" i="10"/>
  <c r="AI153" i="8" s="1"/>
  <c r="AK150" i="14"/>
  <c r="Z117" i="10"/>
  <c r="AB120" i="8" s="1"/>
  <c r="AD117" i="10"/>
  <c r="AG120" i="8" s="1"/>
  <c r="F118" i="10"/>
  <c r="J118" i="10"/>
  <c r="N118" i="10"/>
  <c r="R118" i="10"/>
  <c r="G121" i="7" s="1"/>
  <c r="Y118" i="10"/>
  <c r="AA121" i="8" s="1"/>
  <c r="AC118" i="10"/>
  <c r="AF121" i="8" s="1"/>
  <c r="AG118" i="10"/>
  <c r="AK121" i="8" s="1"/>
  <c r="G121" i="10"/>
  <c r="K121" i="10"/>
  <c r="O121" i="10"/>
  <c r="Z121" i="10"/>
  <c r="AB124" i="8" s="1"/>
  <c r="AD121" i="10"/>
  <c r="AG124" i="8" s="1"/>
  <c r="F122" i="10"/>
  <c r="J122" i="10"/>
  <c r="N122" i="10"/>
  <c r="R122" i="10"/>
  <c r="G125" i="7" s="1"/>
  <c r="Y122" i="10"/>
  <c r="AA125" i="8" s="1"/>
  <c r="AC122" i="10"/>
  <c r="AF125" i="8" s="1"/>
  <c r="AG122" i="10"/>
  <c r="AK125" i="8" s="1"/>
  <c r="G125" i="10"/>
  <c r="K125" i="10"/>
  <c r="O125" i="10"/>
  <c r="Z125" i="10"/>
  <c r="AB128" i="8" s="1"/>
  <c r="AD125" i="10"/>
  <c r="AG128" i="8" s="1"/>
  <c r="F126" i="10"/>
  <c r="J126" i="10"/>
  <c r="N126" i="10"/>
  <c r="R126" i="10"/>
  <c r="G129" i="7" s="1"/>
  <c r="Y126" i="10"/>
  <c r="AA129" i="8" s="1"/>
  <c r="AC126" i="10"/>
  <c r="AF129" i="8" s="1"/>
  <c r="AG126" i="10"/>
  <c r="AK129" i="8" s="1"/>
  <c r="G129" i="10"/>
  <c r="K129" i="10"/>
  <c r="O129" i="10"/>
  <c r="Z129" i="10"/>
  <c r="AB132" i="8" s="1"/>
  <c r="AD129" i="10"/>
  <c r="AG132" i="8" s="1"/>
  <c r="F130" i="10"/>
  <c r="J130" i="10"/>
  <c r="N130" i="10"/>
  <c r="R130" i="10"/>
  <c r="G133" i="7" s="1"/>
  <c r="N5" i="13"/>
  <c r="Q133" i="8" s="1"/>
  <c r="R133" i="8" s="1"/>
  <c r="Y130" i="10"/>
  <c r="AA133" i="8" s="1"/>
  <c r="AC130" i="10"/>
  <c r="AF133" i="8" s="1"/>
  <c r="AG130" i="10"/>
  <c r="AK133" i="8" s="1"/>
  <c r="G133" i="10"/>
  <c r="K133" i="10"/>
  <c r="O133" i="10"/>
  <c r="Z133" i="10"/>
  <c r="AB136" i="8" s="1"/>
  <c r="AD133" i="10"/>
  <c r="AG136" i="8" s="1"/>
  <c r="F134" i="10"/>
  <c r="J134" i="10"/>
  <c r="N134" i="10"/>
  <c r="R134" i="10"/>
  <c r="G137" i="7" s="1"/>
  <c r="N9" i="13"/>
  <c r="Q137" i="8" s="1"/>
  <c r="Y134" i="10"/>
  <c r="AA137" i="8" s="1"/>
  <c r="AC134" i="10"/>
  <c r="AF137" i="8" s="1"/>
  <c r="AH137" i="8" s="1"/>
  <c r="AG134" i="10"/>
  <c r="AK137" i="8" s="1"/>
  <c r="G137" i="10"/>
  <c r="K137" i="10"/>
  <c r="O137" i="10"/>
  <c r="Z137" i="10"/>
  <c r="AB140" i="8" s="1"/>
  <c r="AD137" i="10"/>
  <c r="AG140" i="8" s="1"/>
  <c r="F138" i="10"/>
  <c r="J138" i="10"/>
  <c r="N138" i="10"/>
  <c r="R138" i="10"/>
  <c r="G141" i="7" s="1"/>
  <c r="N13" i="13"/>
  <c r="Q141" i="8" s="1"/>
  <c r="Y138" i="10"/>
  <c r="AA141" i="8" s="1"/>
  <c r="AC138" i="10"/>
  <c r="AF141" i="8" s="1"/>
  <c r="AG138" i="10"/>
  <c r="AK141" i="8" s="1"/>
  <c r="O168" i="12"/>
  <c r="I139" i="10"/>
  <c r="S142" i="6" s="1"/>
  <c r="W139" i="14"/>
  <c r="X139" i="14" s="1"/>
  <c r="T139" i="14" s="1"/>
  <c r="O169" i="12"/>
  <c r="K143" i="6" s="1"/>
  <c r="L143" i="6" s="1"/>
  <c r="M143" i="6" s="1"/>
  <c r="X140" i="10"/>
  <c r="AL140" i="14"/>
  <c r="C141" i="10"/>
  <c r="H141" i="14"/>
  <c r="S148" i="10"/>
  <c r="H151" i="7" s="1"/>
  <c r="F118" i="14"/>
  <c r="G118" i="14" s="1"/>
  <c r="F122" i="14"/>
  <c r="J125" i="10"/>
  <c r="N125" i="10"/>
  <c r="R125" i="10"/>
  <c r="G128" i="7" s="1"/>
  <c r="J164" i="12"/>
  <c r="Y125" i="10"/>
  <c r="AA128" i="8" s="1"/>
  <c r="AC125" i="10"/>
  <c r="AF128" i="8" s="1"/>
  <c r="AG125" i="10"/>
  <c r="AK128" i="8" s="1"/>
  <c r="F126" i="14"/>
  <c r="G126" i="14" s="1"/>
  <c r="I126" i="10"/>
  <c r="S129" i="6" s="1"/>
  <c r="M126" i="10"/>
  <c r="Q126" i="10"/>
  <c r="F129" i="7" s="1"/>
  <c r="U126" i="10"/>
  <c r="J129" i="7" s="1"/>
  <c r="AA126" i="14"/>
  <c r="X126" i="10"/>
  <c r="AB126" i="10"/>
  <c r="AD129" i="8" s="1"/>
  <c r="AF126" i="10"/>
  <c r="AJ129" i="8" s="1"/>
  <c r="G128" i="10"/>
  <c r="K128" i="10"/>
  <c r="O128" i="10"/>
  <c r="Z128" i="10"/>
  <c r="AB131" i="8" s="1"/>
  <c r="AD128" i="10"/>
  <c r="AG131" i="8" s="1"/>
  <c r="F129" i="10"/>
  <c r="J129" i="10"/>
  <c r="N129" i="10"/>
  <c r="R129" i="10"/>
  <c r="G132" i="7" s="1"/>
  <c r="N4" i="13"/>
  <c r="Q132" i="8" s="1"/>
  <c r="R132" i="8" s="1"/>
  <c r="Y129" i="10"/>
  <c r="AA132" i="8" s="1"/>
  <c r="AC129" i="10"/>
  <c r="AF132" i="8" s="1"/>
  <c r="AG129" i="10"/>
  <c r="AK132" i="8" s="1"/>
  <c r="F5" i="13"/>
  <c r="K133" i="6" s="1"/>
  <c r="L133" i="6" s="1"/>
  <c r="M133" i="6" s="1"/>
  <c r="F130" i="14"/>
  <c r="I130" i="10"/>
  <c r="S133" i="6" s="1"/>
  <c r="M130" i="10"/>
  <c r="Q130" i="10"/>
  <c r="F133" i="7" s="1"/>
  <c r="L133" i="7" s="1"/>
  <c r="U130" i="10"/>
  <c r="J133" i="7" s="1"/>
  <c r="AA130" i="14"/>
  <c r="X130" i="10"/>
  <c r="AB130" i="10"/>
  <c r="AD133" i="8" s="1"/>
  <c r="AF130" i="10"/>
  <c r="AJ133" i="8" s="1"/>
  <c r="G132" i="10"/>
  <c r="K132" i="10"/>
  <c r="O132" i="10"/>
  <c r="Z132" i="10"/>
  <c r="AB135" i="8" s="1"/>
  <c r="AD132" i="10"/>
  <c r="AG135" i="8" s="1"/>
  <c r="F133" i="10"/>
  <c r="J133" i="10"/>
  <c r="N133" i="10"/>
  <c r="R133" i="10"/>
  <c r="G136" i="7" s="1"/>
  <c r="N8" i="13"/>
  <c r="Q136" i="8" s="1"/>
  <c r="Y133" i="10"/>
  <c r="AA136" i="8" s="1"/>
  <c r="AC133" i="10"/>
  <c r="AF136" i="8" s="1"/>
  <c r="AH136" i="8" s="1"/>
  <c r="AG133" i="10"/>
  <c r="AK136" i="8" s="1"/>
  <c r="F9" i="13"/>
  <c r="K137" i="6" s="1"/>
  <c r="L137" i="6" s="1"/>
  <c r="M137" i="6" s="1"/>
  <c r="F134" i="14"/>
  <c r="I134" i="10"/>
  <c r="S137" i="6" s="1"/>
  <c r="M134" i="10"/>
  <c r="Q134" i="10"/>
  <c r="F137" i="7" s="1"/>
  <c r="U134" i="10"/>
  <c r="J137" i="7" s="1"/>
  <c r="P137" i="7" s="1"/>
  <c r="AA134" i="14"/>
  <c r="X134" i="10"/>
  <c r="AD134" i="14"/>
  <c r="AB134" i="10"/>
  <c r="AD137" i="8" s="1"/>
  <c r="AI134" i="14"/>
  <c r="AF134" i="10"/>
  <c r="AJ137" i="8" s="1"/>
  <c r="G136" i="10"/>
  <c r="K136" i="10"/>
  <c r="O136" i="10"/>
  <c r="Z136" i="10"/>
  <c r="AB139" i="8" s="1"/>
  <c r="AD136" i="10"/>
  <c r="AG139" i="8" s="1"/>
  <c r="F137" i="10"/>
  <c r="J137" i="10"/>
  <c r="N137" i="10"/>
  <c r="R137" i="10"/>
  <c r="G140" i="7" s="1"/>
  <c r="N12" i="13"/>
  <c r="Q140" i="8" s="1"/>
  <c r="Y137" i="10"/>
  <c r="AA140" i="8" s="1"/>
  <c r="AC137" i="10"/>
  <c r="AF140" i="8" s="1"/>
  <c r="AG137" i="10"/>
  <c r="AK140" i="8" s="1"/>
  <c r="F13" i="13"/>
  <c r="K141" i="6" s="1"/>
  <c r="L141" i="6" s="1"/>
  <c r="M141" i="6" s="1"/>
  <c r="F138" i="14"/>
  <c r="I138" i="10"/>
  <c r="S141" i="6" s="1"/>
  <c r="M138" i="10"/>
  <c r="Q138" i="10"/>
  <c r="F141" i="7" s="1"/>
  <c r="L141" i="7" s="1"/>
  <c r="U138" i="10"/>
  <c r="J141" i="7" s="1"/>
  <c r="X138" i="10"/>
  <c r="AB138" i="10"/>
  <c r="AD141" i="8" s="1"/>
  <c r="AF138" i="10"/>
  <c r="AJ141" i="8" s="1"/>
  <c r="E140" i="15"/>
  <c r="I140" i="10"/>
  <c r="S143" i="6" s="1"/>
  <c r="G140" i="15"/>
  <c r="Q140" i="10"/>
  <c r="F143" i="7" s="1"/>
  <c r="K140" i="15"/>
  <c r="U140" i="10"/>
  <c r="J143" i="7" s="1"/>
  <c r="AF140" i="14"/>
  <c r="F141" i="15"/>
  <c r="L141" i="10"/>
  <c r="J141" i="15"/>
  <c r="T141" i="10"/>
  <c r="I144" i="7" s="1"/>
  <c r="F140" i="14"/>
  <c r="G142" i="10"/>
  <c r="C142" i="15"/>
  <c r="K142" i="10"/>
  <c r="O142" i="10"/>
  <c r="L142" i="15"/>
  <c r="Z142" i="10"/>
  <c r="AB145" i="8" s="1"/>
  <c r="N142" i="15"/>
  <c r="AD142" i="10"/>
  <c r="AG145" i="8" s="1"/>
  <c r="R142" i="15"/>
  <c r="F143" i="10"/>
  <c r="B143" i="15"/>
  <c r="J143" i="10"/>
  <c r="N143" i="10"/>
  <c r="R143" i="10"/>
  <c r="G146" i="7" s="1"/>
  <c r="H143" i="15"/>
  <c r="Y143" i="10"/>
  <c r="AA146" i="8" s="1"/>
  <c r="M143" i="15"/>
  <c r="AC143" i="10"/>
  <c r="AF146" i="8" s="1"/>
  <c r="Q143" i="15"/>
  <c r="AG143" i="10"/>
  <c r="AK146" i="8" s="1"/>
  <c r="U143" i="15"/>
  <c r="O173" i="12"/>
  <c r="I144" i="10"/>
  <c r="S147" i="6" s="1"/>
  <c r="E144" i="15"/>
  <c r="M144" i="10"/>
  <c r="Q144" i="10"/>
  <c r="F147" i="7" s="1"/>
  <c r="G144" i="15"/>
  <c r="U144" i="10"/>
  <c r="J147" i="7" s="1"/>
  <c r="K144" i="15"/>
  <c r="X144" i="10"/>
  <c r="AB144" i="10"/>
  <c r="AD147" i="8" s="1"/>
  <c r="P144" i="15"/>
  <c r="AF144" i="10"/>
  <c r="AJ147" i="8" s="1"/>
  <c r="T144" i="15"/>
  <c r="G146" i="10"/>
  <c r="C146" i="15"/>
  <c r="K146" i="10"/>
  <c r="O146" i="10"/>
  <c r="L146" i="15"/>
  <c r="Z146" i="10"/>
  <c r="AB149" i="8" s="1"/>
  <c r="N146" i="15"/>
  <c r="AD146" i="10"/>
  <c r="AG149" i="8" s="1"/>
  <c r="R146" i="15"/>
  <c r="F147" i="10"/>
  <c r="B147" i="15"/>
  <c r="J147" i="10"/>
  <c r="N147" i="10"/>
  <c r="R147" i="10"/>
  <c r="G150" i="7" s="1"/>
  <c r="M150" i="7" s="1"/>
  <c r="H147" i="15"/>
  <c r="Y147" i="10"/>
  <c r="AA150" i="8" s="1"/>
  <c r="M147" i="15"/>
  <c r="AC147" i="10"/>
  <c r="AF150" i="8" s="1"/>
  <c r="Q147" i="15"/>
  <c r="AG147" i="10"/>
  <c r="AK150" i="8" s="1"/>
  <c r="U147" i="15"/>
  <c r="O181" i="12"/>
  <c r="K151" i="6" s="1"/>
  <c r="L151" i="6" s="1"/>
  <c r="M151" i="6" s="1"/>
  <c r="F148" i="14"/>
  <c r="I148" i="10"/>
  <c r="S151" i="6" s="1"/>
  <c r="E148" i="15"/>
  <c r="M148" i="10"/>
  <c r="Q148" i="10"/>
  <c r="F151" i="7" s="1"/>
  <c r="G148" i="15"/>
  <c r="U148" i="10"/>
  <c r="J151" i="7" s="1"/>
  <c r="K148" i="15"/>
  <c r="AA148" i="14"/>
  <c r="X148" i="10"/>
  <c r="AB148" i="10"/>
  <c r="AD151" i="8" s="1"/>
  <c r="P148" i="15"/>
  <c r="AF148" i="10"/>
  <c r="AJ151" i="8" s="1"/>
  <c r="T148" i="15"/>
  <c r="I150" i="10"/>
  <c r="S153" i="6" s="1"/>
  <c r="I150" i="14"/>
  <c r="Q150" i="10"/>
  <c r="F153" i="7" s="1"/>
  <c r="N150" i="14"/>
  <c r="AA150" i="14"/>
  <c r="L150" i="15"/>
  <c r="K151" i="10"/>
  <c r="AC151" i="14"/>
  <c r="AH151" i="14"/>
  <c r="E140" i="14"/>
  <c r="O140" i="14"/>
  <c r="F143" i="14"/>
  <c r="E144" i="14"/>
  <c r="F147" i="14"/>
  <c r="E148" i="14"/>
  <c r="O148" i="14"/>
  <c r="W148" i="14"/>
  <c r="X148" i="14" s="1"/>
  <c r="T148" i="14" s="1"/>
  <c r="AC148" i="14"/>
  <c r="AH148" i="14"/>
  <c r="C150" i="10"/>
  <c r="E150" i="15"/>
  <c r="G150" i="15"/>
  <c r="J151" i="10"/>
  <c r="H151" i="15"/>
  <c r="R151" i="10"/>
  <c r="G154" i="7" s="1"/>
  <c r="O151" i="14"/>
  <c r="U151" i="15"/>
  <c r="AG151" i="10"/>
  <c r="AK154" i="8" s="1"/>
  <c r="I155" i="15"/>
  <c r="F142" i="14"/>
  <c r="AA142" i="14"/>
  <c r="AD142" i="14"/>
  <c r="AI142" i="14"/>
  <c r="E143" i="14"/>
  <c r="O143" i="14"/>
  <c r="W143" i="14"/>
  <c r="X143" i="14" s="1"/>
  <c r="T143" i="14" s="1"/>
  <c r="AC143" i="14"/>
  <c r="AH143" i="14"/>
  <c r="AM143" i="14"/>
  <c r="I144" i="14"/>
  <c r="N144" i="14"/>
  <c r="R144" i="14"/>
  <c r="AF144" i="14"/>
  <c r="AL144" i="14"/>
  <c r="F146" i="14"/>
  <c r="AA146" i="14"/>
  <c r="AD146" i="14"/>
  <c r="AI146" i="14"/>
  <c r="E147" i="14"/>
  <c r="O147" i="14"/>
  <c r="W147" i="14"/>
  <c r="X147" i="14" s="1"/>
  <c r="T147" i="14" s="1"/>
  <c r="AC147" i="14"/>
  <c r="AH147" i="14"/>
  <c r="AM147" i="14"/>
  <c r="I148" i="14"/>
  <c r="N148" i="14"/>
  <c r="R148" i="14"/>
  <c r="AF148" i="14"/>
  <c r="AL148" i="14"/>
  <c r="C151" i="15"/>
  <c r="G151" i="10"/>
  <c r="F151" i="14"/>
  <c r="O151" i="10"/>
  <c r="M151" i="15"/>
  <c r="Y151" i="10"/>
  <c r="AA154" i="8" s="1"/>
  <c r="Q151" i="15"/>
  <c r="AC151" i="10"/>
  <c r="AF154" i="8" s="1"/>
  <c r="F140" i="10"/>
  <c r="J140" i="10"/>
  <c r="N140" i="10"/>
  <c r="R140" i="10"/>
  <c r="G143" i="7" s="1"/>
  <c r="G143" i="10"/>
  <c r="F144" i="10"/>
  <c r="J144" i="10"/>
  <c r="G147" i="10"/>
  <c r="K147" i="10"/>
  <c r="F148" i="10"/>
  <c r="J148" i="10"/>
  <c r="N148" i="10"/>
  <c r="R148" i="10"/>
  <c r="G151" i="7" s="1"/>
  <c r="J181" i="12"/>
  <c r="Q151" i="8" s="1"/>
  <c r="R151" i="8" s="1"/>
  <c r="Y148" i="10"/>
  <c r="AA151" i="8" s="1"/>
  <c r="AC148" i="10"/>
  <c r="AF151" i="8" s="1"/>
  <c r="O150" i="10"/>
  <c r="B151" i="15"/>
  <c r="F151" i="10"/>
  <c r="E151" i="14"/>
  <c r="N151" i="10"/>
  <c r="J189" i="12"/>
  <c r="W151" i="14"/>
  <c r="X151" i="14" s="1"/>
  <c r="T151" i="14" s="1"/>
  <c r="AM151" i="14"/>
  <c r="E152" i="15"/>
  <c r="I152" i="10"/>
  <c r="S155" i="6" s="1"/>
  <c r="I159" i="15"/>
  <c r="AA151" i="14"/>
  <c r="AD151" i="14"/>
  <c r="E152" i="14"/>
  <c r="O152" i="14"/>
  <c r="W152" i="14"/>
  <c r="X152" i="14" s="1"/>
  <c r="T152" i="14" s="1"/>
  <c r="AC152" i="14"/>
  <c r="AH152" i="14"/>
  <c r="AM152" i="14"/>
  <c r="F155" i="14"/>
  <c r="AA155" i="14"/>
  <c r="AD155" i="14"/>
  <c r="AI155" i="14"/>
  <c r="E156" i="14"/>
  <c r="O156" i="14"/>
  <c r="W156" i="14"/>
  <c r="X156" i="14" s="1"/>
  <c r="T156" i="14" s="1"/>
  <c r="AC156" i="14"/>
  <c r="AH156" i="14"/>
  <c r="AM156" i="14"/>
  <c r="I157" i="14"/>
  <c r="N157" i="14"/>
  <c r="R157" i="14"/>
  <c r="F159" i="14"/>
  <c r="AA159" i="14"/>
  <c r="AD159" i="14"/>
  <c r="AI159" i="14"/>
  <c r="E160" i="14"/>
  <c r="O160" i="14"/>
  <c r="W160" i="14"/>
  <c r="X160" i="14" s="1"/>
  <c r="T160" i="14" s="1"/>
  <c r="AC160" i="14"/>
  <c r="AH160" i="14"/>
  <c r="AM160" i="14"/>
  <c r="I161" i="14"/>
  <c r="N161" i="14"/>
  <c r="N161" i="15"/>
  <c r="Z161" i="10"/>
  <c r="AB164" i="8" s="1"/>
  <c r="Q161" i="15"/>
  <c r="AC161" i="10"/>
  <c r="AF164" i="8" s="1"/>
  <c r="AH161" i="14"/>
  <c r="M162" i="10"/>
  <c r="I162" i="15"/>
  <c r="N152" i="14"/>
  <c r="R152" i="14"/>
  <c r="AF152" i="14"/>
  <c r="AL152" i="14"/>
  <c r="E155" i="14"/>
  <c r="O155" i="14"/>
  <c r="W155" i="14"/>
  <c r="X155" i="14" s="1"/>
  <c r="T155" i="14" s="1"/>
  <c r="AC155" i="14"/>
  <c r="AH155" i="14"/>
  <c r="AM155" i="14"/>
  <c r="I156" i="14"/>
  <c r="N156" i="14"/>
  <c r="R156" i="14"/>
  <c r="AF156" i="14"/>
  <c r="E159" i="14"/>
  <c r="O159" i="14"/>
  <c r="W159" i="14"/>
  <c r="X159" i="14" s="1"/>
  <c r="T159" i="14" s="1"/>
  <c r="AC159" i="14"/>
  <c r="I160" i="14"/>
  <c r="C161" i="10"/>
  <c r="J198" i="12"/>
  <c r="Q164" i="8" s="1"/>
  <c r="R164" i="8" s="1"/>
  <c r="B162" i="15"/>
  <c r="F162" i="10"/>
  <c r="E162" i="14"/>
  <c r="S162" i="10"/>
  <c r="H165" i="7" s="1"/>
  <c r="W173" i="10"/>
  <c r="Z151" i="10"/>
  <c r="AB154" i="8" s="1"/>
  <c r="F152" i="10"/>
  <c r="J152" i="10"/>
  <c r="N152" i="10"/>
  <c r="R152" i="10"/>
  <c r="G155" i="7" s="1"/>
  <c r="Y152" i="10"/>
  <c r="AA155" i="8" s="1"/>
  <c r="AC152" i="10"/>
  <c r="AF155" i="8" s="1"/>
  <c r="AG152" i="10"/>
  <c r="AK155" i="8" s="1"/>
  <c r="G155" i="10"/>
  <c r="K155" i="10"/>
  <c r="O155" i="10"/>
  <c r="Z155" i="10"/>
  <c r="AB158" i="8" s="1"/>
  <c r="AD155" i="10"/>
  <c r="AG158" i="8" s="1"/>
  <c r="F156" i="10"/>
  <c r="J156" i="10"/>
  <c r="N156" i="10"/>
  <c r="R156" i="10"/>
  <c r="G159" i="7" s="1"/>
  <c r="Y156" i="10"/>
  <c r="AA159" i="8" s="1"/>
  <c r="AC156" i="10"/>
  <c r="AF159" i="8" s="1"/>
  <c r="AG156" i="10"/>
  <c r="AK159" i="8" s="1"/>
  <c r="O191" i="12"/>
  <c r="I157" i="10"/>
  <c r="S160" i="6" s="1"/>
  <c r="M157" i="10"/>
  <c r="Q157" i="10"/>
  <c r="F160" i="7" s="1"/>
  <c r="U157" i="10"/>
  <c r="J160" i="7" s="1"/>
  <c r="G159" i="10"/>
  <c r="K159" i="10"/>
  <c r="O159" i="10"/>
  <c r="Z159" i="10"/>
  <c r="AB162" i="8" s="1"/>
  <c r="AD159" i="10"/>
  <c r="AG162" i="8" s="1"/>
  <c r="F160" i="10"/>
  <c r="J160" i="10"/>
  <c r="N160" i="10"/>
  <c r="R160" i="10"/>
  <c r="G163" i="7" s="1"/>
  <c r="J197" i="12"/>
  <c r="Q163" i="8" s="1"/>
  <c r="R163" i="8" s="1"/>
  <c r="Y160" i="10"/>
  <c r="AA163" i="8" s="1"/>
  <c r="AC160" i="10"/>
  <c r="AF163" i="8" s="1"/>
  <c r="AG160" i="10"/>
  <c r="AK163" i="8" s="1"/>
  <c r="O198" i="12"/>
  <c r="I161" i="10"/>
  <c r="S164" i="6" s="1"/>
  <c r="M161" i="10"/>
  <c r="Q161" i="10"/>
  <c r="F164" i="7" s="1"/>
  <c r="W161" i="14"/>
  <c r="X161" i="14" s="1"/>
  <c r="T161" i="14" s="1"/>
  <c r="AD161" i="14"/>
  <c r="O199" i="12"/>
  <c r="K165" i="6" s="1"/>
  <c r="L165" i="6" s="1"/>
  <c r="M165" i="6" s="1"/>
  <c r="I168" i="15"/>
  <c r="F152" i="14"/>
  <c r="G152" i="14" s="1"/>
  <c r="M152" i="10"/>
  <c r="Q152" i="10"/>
  <c r="F155" i="7" s="1"/>
  <c r="U152" i="10"/>
  <c r="J155" i="7" s="1"/>
  <c r="X152" i="10"/>
  <c r="AB152" i="10"/>
  <c r="AD155" i="8" s="1"/>
  <c r="AF152" i="10"/>
  <c r="AJ155" i="8" s="1"/>
  <c r="F155" i="10"/>
  <c r="J155" i="10"/>
  <c r="N155" i="10"/>
  <c r="R155" i="10"/>
  <c r="G158" i="7" s="1"/>
  <c r="Y155" i="10"/>
  <c r="AA158" i="8" s="1"/>
  <c r="AC155" i="10"/>
  <c r="AF158" i="8" s="1"/>
  <c r="AG155" i="10"/>
  <c r="AK158" i="8" s="1"/>
  <c r="F156" i="14"/>
  <c r="I156" i="10"/>
  <c r="S159" i="6" s="1"/>
  <c r="M156" i="10"/>
  <c r="Q156" i="10"/>
  <c r="F159" i="7" s="1"/>
  <c r="U156" i="10"/>
  <c r="J159" i="7" s="1"/>
  <c r="X156" i="10"/>
  <c r="AB156" i="10"/>
  <c r="AD159" i="8" s="1"/>
  <c r="F159" i="10"/>
  <c r="J159" i="10"/>
  <c r="N159" i="10"/>
  <c r="R159" i="10"/>
  <c r="G162" i="7" s="1"/>
  <c r="J195" i="12"/>
  <c r="Q162" i="8" s="1"/>
  <c r="R162" i="8" s="1"/>
  <c r="Y159" i="10"/>
  <c r="AA162" i="8" s="1"/>
  <c r="O197" i="12"/>
  <c r="I160" i="10"/>
  <c r="S163" i="6" s="1"/>
  <c r="E162" i="15"/>
  <c r="I162" i="10"/>
  <c r="S165" i="6" s="1"/>
  <c r="G162" i="15"/>
  <c r="Q162" i="10"/>
  <c r="F165" i="7" s="1"/>
  <c r="R162" i="14"/>
  <c r="AF162" i="14"/>
  <c r="AL162" i="14"/>
  <c r="F164" i="14"/>
  <c r="E165" i="14"/>
  <c r="O165" i="14"/>
  <c r="I166" i="14"/>
  <c r="N166" i="14"/>
  <c r="R166" i="14"/>
  <c r="F168" i="14"/>
  <c r="E169" i="14"/>
  <c r="O169" i="14"/>
  <c r="W169" i="14"/>
  <c r="X169" i="14" s="1"/>
  <c r="T169" i="14" s="1"/>
  <c r="AC169" i="14"/>
  <c r="AH169" i="14"/>
  <c r="AM169" i="14"/>
  <c r="I170" i="14"/>
  <c r="N170" i="14"/>
  <c r="R170" i="14"/>
  <c r="AF170" i="14"/>
  <c r="AL170" i="14"/>
  <c r="F172" i="14"/>
  <c r="J162" i="10"/>
  <c r="N162" i="10"/>
  <c r="R162" i="10"/>
  <c r="G165" i="7" s="1"/>
  <c r="H162" i="15"/>
  <c r="J199" i="12"/>
  <c r="Y162" i="10"/>
  <c r="AA165" i="8" s="1"/>
  <c r="M162" i="15"/>
  <c r="AC162" i="10"/>
  <c r="AF165" i="8" s="1"/>
  <c r="Q162" i="15"/>
  <c r="G165" i="10"/>
  <c r="C165" i="15"/>
  <c r="K165" i="10"/>
  <c r="O165" i="10"/>
  <c r="F166" i="10"/>
  <c r="B166" i="15"/>
  <c r="J166" i="10"/>
  <c r="N166" i="10"/>
  <c r="G169" i="10"/>
  <c r="C169" i="15"/>
  <c r="I169" i="14"/>
  <c r="K169" i="10"/>
  <c r="O169" i="10"/>
  <c r="E172" i="14"/>
  <c r="O172" i="14"/>
  <c r="W172" i="14"/>
  <c r="X172" i="14" s="1"/>
  <c r="T172" i="14" s="1"/>
  <c r="W173" i="14"/>
  <c r="X173" i="14" s="1"/>
  <c r="T173" i="14" s="1"/>
  <c r="U173" i="15"/>
  <c r="AG173" i="10"/>
  <c r="AK176" i="8" s="1"/>
  <c r="F162" i="14"/>
  <c r="U162" i="10"/>
  <c r="J165" i="7" s="1"/>
  <c r="AA162" i="14"/>
  <c r="X162" i="10"/>
  <c r="AB162" i="10"/>
  <c r="AD165" i="8" s="1"/>
  <c r="AF162" i="10"/>
  <c r="AJ165" i="8" s="1"/>
  <c r="G164" i="10"/>
  <c r="K164" i="10"/>
  <c r="F165" i="10"/>
  <c r="J165" i="10"/>
  <c r="N165" i="10"/>
  <c r="R165" i="10"/>
  <c r="G168" i="7" s="1"/>
  <c r="M168" i="7" s="1"/>
  <c r="I166" i="10"/>
  <c r="S169" i="6" s="1"/>
  <c r="M166" i="10"/>
  <c r="Q166" i="10"/>
  <c r="F169" i="7" s="1"/>
  <c r="U166" i="10"/>
  <c r="J169" i="7" s="1"/>
  <c r="P169" i="7" s="1"/>
  <c r="X166" i="10"/>
  <c r="G168" i="10"/>
  <c r="K168" i="10"/>
  <c r="O168" i="10"/>
  <c r="F169" i="10"/>
  <c r="J169" i="10"/>
  <c r="N169" i="10"/>
  <c r="R169" i="10"/>
  <c r="G172" i="7" s="1"/>
  <c r="Y169" i="10"/>
  <c r="AA172" i="8" s="1"/>
  <c r="AC169" i="10"/>
  <c r="AF172" i="8" s="1"/>
  <c r="AG169" i="10"/>
  <c r="AK172" i="8" s="1"/>
  <c r="O203" i="12"/>
  <c r="I170" i="10"/>
  <c r="S173" i="6" s="1"/>
  <c r="M170" i="10"/>
  <c r="Q170" i="10"/>
  <c r="F173" i="7" s="1"/>
  <c r="U170" i="10"/>
  <c r="J173" i="7" s="1"/>
  <c r="P173" i="7" s="1"/>
  <c r="X170" i="10"/>
  <c r="AB170" i="10"/>
  <c r="AD173" i="8" s="1"/>
  <c r="AF170" i="10"/>
  <c r="AJ173" i="8" s="1"/>
  <c r="G172" i="10"/>
  <c r="I172" i="14"/>
  <c r="K172" i="10"/>
  <c r="C173" i="10"/>
  <c r="N173" i="10"/>
  <c r="J211" i="12"/>
  <c r="Q176" i="8" s="1"/>
  <c r="R176" i="8" s="1"/>
  <c r="O162" i="14"/>
  <c r="W162" i="14"/>
  <c r="X162" i="14" s="1"/>
  <c r="T162" i="14" s="1"/>
  <c r="AC162" i="14"/>
  <c r="AH162" i="14"/>
  <c r="F165" i="14"/>
  <c r="G165" i="14" s="1"/>
  <c r="E166" i="14"/>
  <c r="F169" i="14"/>
  <c r="F172" i="10"/>
  <c r="J172" i="10"/>
  <c r="N172" i="10"/>
  <c r="R172" i="10"/>
  <c r="G175" i="7" s="1"/>
  <c r="J209" i="12"/>
  <c r="Q175" i="8" s="1"/>
  <c r="R175" i="8" s="1"/>
  <c r="O211" i="12"/>
  <c r="AM173" i="14"/>
  <c r="I176" i="15"/>
  <c r="I174" i="14"/>
  <c r="N174" i="14"/>
  <c r="R174" i="14"/>
  <c r="AF174" i="14"/>
  <c r="AL174" i="14"/>
  <c r="F176" i="14"/>
  <c r="AA176" i="14"/>
  <c r="E177" i="14"/>
  <c r="O177" i="14"/>
  <c r="W177" i="14"/>
  <c r="X177" i="14" s="1"/>
  <c r="T177" i="14" s="1"/>
  <c r="AC177" i="14"/>
  <c r="AH177" i="14"/>
  <c r="O214" i="12"/>
  <c r="I174" i="10"/>
  <c r="S177" i="6" s="1"/>
  <c r="M174" i="10"/>
  <c r="Q174" i="10"/>
  <c r="F177" i="7" s="1"/>
  <c r="U174" i="10"/>
  <c r="J177" i="7" s="1"/>
  <c r="X174" i="10"/>
  <c r="AB174" i="10"/>
  <c r="AD177" i="8" s="1"/>
  <c r="AF174" i="10"/>
  <c r="AJ177" i="8" s="1"/>
  <c r="G176" i="10"/>
  <c r="K176" i="10"/>
  <c r="O176" i="10"/>
  <c r="F177" i="10"/>
  <c r="J177" i="10"/>
  <c r="N177" i="10"/>
  <c r="R177" i="10"/>
  <c r="G180" i="7" s="1"/>
  <c r="J217" i="12"/>
  <c r="Q180" i="8" s="1"/>
  <c r="R180" i="8" s="1"/>
  <c r="Y177" i="10"/>
  <c r="AA180" i="8" s="1"/>
  <c r="AC177" i="10"/>
  <c r="AF180" i="8" s="1"/>
  <c r="BC3" i="21"/>
  <c r="BC4" i="21"/>
  <c r="BC5" i="21"/>
  <c r="BC6" i="21"/>
  <c r="BC7" i="21"/>
  <c r="BC8" i="21"/>
  <c r="BC9" i="21"/>
  <c r="BC10" i="21"/>
  <c r="BC11" i="21"/>
  <c r="BC12" i="21"/>
  <c r="BC13" i="21"/>
  <c r="BC14" i="21"/>
  <c r="BC15" i="21"/>
  <c r="BC16" i="21"/>
  <c r="BC17" i="21"/>
  <c r="BC18" i="21"/>
  <c r="BC19" i="21"/>
  <c r="BC20" i="21"/>
  <c r="BC21" i="21"/>
  <c r="BC22" i="21"/>
  <c r="BC23" i="21"/>
  <c r="BC24" i="21"/>
  <c r="BC25" i="21"/>
  <c r="BC26" i="21"/>
  <c r="BC27" i="21"/>
  <c r="BC28" i="21"/>
  <c r="BC29" i="21"/>
  <c r="BC30" i="21"/>
  <c r="BC31" i="21"/>
  <c r="BC32" i="21"/>
  <c r="BC33" i="21"/>
  <c r="BC34" i="21"/>
  <c r="BC35" i="21"/>
  <c r="BC36" i="21"/>
  <c r="BC37" i="21"/>
  <c r="BC38" i="21"/>
  <c r="BC39" i="21"/>
  <c r="BC40" i="21"/>
  <c r="BC41" i="21"/>
  <c r="BC42" i="21"/>
  <c r="BC43" i="21"/>
  <c r="BC44" i="21"/>
  <c r="BC45" i="21"/>
  <c r="BC46" i="21"/>
  <c r="BC47" i="21"/>
  <c r="BC48" i="21"/>
  <c r="BC49" i="21"/>
  <c r="BC50" i="21"/>
  <c r="BC51" i="21"/>
  <c r="BC52" i="21"/>
  <c r="BC53" i="21"/>
  <c r="BC54" i="21"/>
  <c r="BC55" i="21"/>
  <c r="BC56" i="21"/>
  <c r="BC57" i="21"/>
  <c r="BC58" i="21"/>
  <c r="BC59" i="21"/>
  <c r="BC60" i="21"/>
  <c r="BC61" i="21"/>
  <c r="BC62" i="21"/>
  <c r="BC63" i="21"/>
  <c r="BC64" i="21"/>
  <c r="BC65" i="21"/>
  <c r="BC66" i="21"/>
  <c r="BC67" i="21"/>
  <c r="BC68" i="21"/>
  <c r="BC69" i="21"/>
  <c r="BC70" i="21"/>
  <c r="BC71" i="21"/>
  <c r="BC72" i="21"/>
  <c r="BC73" i="21"/>
  <c r="BC78" i="21"/>
  <c r="BE78" i="21"/>
  <c r="BA78" i="21"/>
  <c r="BB78" i="21" s="1"/>
  <c r="BD78" i="21"/>
  <c r="BC82" i="21"/>
  <c r="BE82" i="21"/>
  <c r="BA82" i="21"/>
  <c r="BB82" i="21" s="1"/>
  <c r="BD82" i="21"/>
  <c r="BC86" i="21"/>
  <c r="BE86" i="21"/>
  <c r="BA86" i="21"/>
  <c r="BB86" i="21" s="1"/>
  <c r="BD86" i="21"/>
  <c r="BC90" i="21"/>
  <c r="BE90" i="21"/>
  <c r="BA90" i="21"/>
  <c r="BB90" i="21" s="1"/>
  <c r="BD90" i="21"/>
  <c r="BC94" i="21"/>
  <c r="BE94" i="21"/>
  <c r="BA94" i="21"/>
  <c r="BB94" i="21" s="1"/>
  <c r="BD94" i="21"/>
  <c r="BC98" i="21"/>
  <c r="BE98" i="21"/>
  <c r="BA98" i="21"/>
  <c r="BB98" i="21" s="1"/>
  <c r="BD98" i="21"/>
  <c r="BC102" i="21"/>
  <c r="BE102" i="21"/>
  <c r="BA102" i="21"/>
  <c r="BB102" i="21" s="1"/>
  <c r="BD102" i="21"/>
  <c r="BE123" i="21"/>
  <c r="BE125" i="21"/>
  <c r="BE127" i="21"/>
  <c r="BE129" i="21"/>
  <c r="BE131" i="21"/>
  <c r="BE133" i="21"/>
  <c r="BE135" i="21"/>
  <c r="BE137" i="21"/>
  <c r="BE139" i="21"/>
  <c r="BD3" i="21"/>
  <c r="BD4" i="21"/>
  <c r="BD5" i="21"/>
  <c r="BD6" i="21"/>
  <c r="BD7" i="21"/>
  <c r="BD8" i="21"/>
  <c r="BD9" i="21"/>
  <c r="BD10" i="21"/>
  <c r="BD11" i="21"/>
  <c r="BD12" i="21"/>
  <c r="BD13" i="21"/>
  <c r="BD14" i="21"/>
  <c r="BD15" i="21"/>
  <c r="BD16" i="21"/>
  <c r="BD17" i="21"/>
  <c r="BD18" i="21"/>
  <c r="BD19" i="21"/>
  <c r="BD20" i="21"/>
  <c r="BD21" i="21"/>
  <c r="BD22" i="21"/>
  <c r="BD23" i="21"/>
  <c r="BD24" i="21"/>
  <c r="BD25" i="21"/>
  <c r="BD26" i="21"/>
  <c r="BD27" i="21"/>
  <c r="BD28" i="21"/>
  <c r="BD29" i="21"/>
  <c r="BD30" i="21"/>
  <c r="BD31" i="21"/>
  <c r="BD32" i="21"/>
  <c r="BD33" i="21"/>
  <c r="BD34" i="21"/>
  <c r="BD35" i="21"/>
  <c r="BD36" i="21"/>
  <c r="BD37" i="21"/>
  <c r="BD38" i="21"/>
  <c r="BD39" i="21"/>
  <c r="BD40" i="21"/>
  <c r="BD41" i="21"/>
  <c r="BD42" i="21"/>
  <c r="BD43" i="21"/>
  <c r="BD44" i="21"/>
  <c r="BD45" i="21"/>
  <c r="BD46" i="21"/>
  <c r="BD47" i="21"/>
  <c r="BD48" i="21"/>
  <c r="BD49" i="21"/>
  <c r="BD50" i="21"/>
  <c r="BD51" i="21"/>
  <c r="BD52" i="21"/>
  <c r="BD53" i="21"/>
  <c r="BD54" i="21"/>
  <c r="BD55" i="21"/>
  <c r="BD56" i="21"/>
  <c r="BD57" i="21"/>
  <c r="BD58" i="21"/>
  <c r="BD59" i="21"/>
  <c r="BD60" i="21"/>
  <c r="BD61" i="21"/>
  <c r="BD62" i="21"/>
  <c r="BD63" i="21"/>
  <c r="BD64" i="21"/>
  <c r="BD65" i="21"/>
  <c r="BD66" i="21"/>
  <c r="BD67" i="21"/>
  <c r="BD68" i="21"/>
  <c r="BD69" i="21"/>
  <c r="BD70" i="21"/>
  <c r="BD71" i="21"/>
  <c r="BD72" i="21"/>
  <c r="BD73" i="21"/>
  <c r="BC75" i="21"/>
  <c r="BE75" i="21"/>
  <c r="BA75" i="21"/>
  <c r="BB75" i="21" s="1"/>
  <c r="BD75" i="21"/>
  <c r="BC79" i="21"/>
  <c r="BE79" i="21"/>
  <c r="BA79" i="21"/>
  <c r="BB79" i="21" s="1"/>
  <c r="BD79" i="21"/>
  <c r="BC83" i="21"/>
  <c r="BE83" i="21"/>
  <c r="BA83" i="21"/>
  <c r="BB83" i="21" s="1"/>
  <c r="BD83" i="21"/>
  <c r="BC87" i="21"/>
  <c r="BE87" i="21"/>
  <c r="BA87" i="21"/>
  <c r="BB87" i="21" s="1"/>
  <c r="BD87" i="21"/>
  <c r="BC91" i="21"/>
  <c r="BE91" i="21"/>
  <c r="BA91" i="21"/>
  <c r="BB91" i="21" s="1"/>
  <c r="BD91" i="21"/>
  <c r="BC95" i="21"/>
  <c r="BE95" i="21"/>
  <c r="BA95" i="21"/>
  <c r="BB95" i="21" s="1"/>
  <c r="BD95" i="21"/>
  <c r="BC99" i="21"/>
  <c r="BE99" i="21"/>
  <c r="BA99" i="21"/>
  <c r="BB99" i="21" s="1"/>
  <c r="BD99" i="21"/>
  <c r="BC103" i="21"/>
  <c r="BE103" i="21"/>
  <c r="BA103" i="21"/>
  <c r="BB103" i="21" s="1"/>
  <c r="BC105" i="21"/>
  <c r="BE105" i="21"/>
  <c r="BA105" i="21"/>
  <c r="BB105" i="21" s="1"/>
  <c r="BC107" i="21"/>
  <c r="BE107" i="21"/>
  <c r="BA107" i="21"/>
  <c r="BB107" i="21" s="1"/>
  <c r="BC109" i="21"/>
  <c r="BE109" i="21"/>
  <c r="BA109" i="21"/>
  <c r="BB109" i="21" s="1"/>
  <c r="BC111" i="21"/>
  <c r="BE111" i="21"/>
  <c r="BA111" i="21"/>
  <c r="BB111" i="21" s="1"/>
  <c r="BC113" i="21"/>
  <c r="BE113" i="21"/>
  <c r="BA113" i="21"/>
  <c r="BB113" i="21" s="1"/>
  <c r="BC115" i="21"/>
  <c r="BE115" i="21"/>
  <c r="BA115" i="21"/>
  <c r="BB115" i="21" s="1"/>
  <c r="BC117" i="21"/>
  <c r="BE117" i="21"/>
  <c r="BA117" i="21"/>
  <c r="BB117" i="21" s="1"/>
  <c r="BC119" i="21"/>
  <c r="BE119" i="21"/>
  <c r="BA119" i="21"/>
  <c r="BB119" i="21" s="1"/>
  <c r="BD121" i="21"/>
  <c r="BA121" i="21"/>
  <c r="BB121" i="21" s="1"/>
  <c r="BC121" i="21"/>
  <c r="BA3" i="21"/>
  <c r="BB3" i="21" s="1"/>
  <c r="BA4" i="21"/>
  <c r="BB4" i="21" s="1"/>
  <c r="BA5" i="21"/>
  <c r="BB5" i="21" s="1"/>
  <c r="BA6" i="21"/>
  <c r="BB6" i="21" s="1"/>
  <c r="BA7" i="21"/>
  <c r="BB7" i="21" s="1"/>
  <c r="BA8" i="21"/>
  <c r="BB8" i="21" s="1"/>
  <c r="BA9" i="21"/>
  <c r="BB9" i="21" s="1"/>
  <c r="BA10" i="21"/>
  <c r="BB10" i="21" s="1"/>
  <c r="BA11" i="21"/>
  <c r="BB11" i="21" s="1"/>
  <c r="BA12" i="21"/>
  <c r="BB12" i="21" s="1"/>
  <c r="BA13" i="21"/>
  <c r="BB13" i="21" s="1"/>
  <c r="BA14" i="21"/>
  <c r="BB14" i="21" s="1"/>
  <c r="BA15" i="21"/>
  <c r="BB15" i="21" s="1"/>
  <c r="BA16" i="21"/>
  <c r="BB16" i="21" s="1"/>
  <c r="BA17" i="21"/>
  <c r="BB17" i="21" s="1"/>
  <c r="BA18" i="21"/>
  <c r="BB18" i="21" s="1"/>
  <c r="BA19" i="21"/>
  <c r="BB19" i="21" s="1"/>
  <c r="BA20" i="21"/>
  <c r="BB20" i="21" s="1"/>
  <c r="BA21" i="21"/>
  <c r="BB21" i="21" s="1"/>
  <c r="BA22" i="21"/>
  <c r="BB22" i="21" s="1"/>
  <c r="BA23" i="21"/>
  <c r="BB23" i="21" s="1"/>
  <c r="BA24" i="21"/>
  <c r="BB24" i="21" s="1"/>
  <c r="BA25" i="21"/>
  <c r="BB25" i="21" s="1"/>
  <c r="BA26" i="21"/>
  <c r="BB26" i="21" s="1"/>
  <c r="BA27" i="21"/>
  <c r="BB27" i="21" s="1"/>
  <c r="BA28" i="21"/>
  <c r="BB28" i="21" s="1"/>
  <c r="BA29" i="21"/>
  <c r="BB29" i="21" s="1"/>
  <c r="BA30" i="21"/>
  <c r="BB30" i="21" s="1"/>
  <c r="BA31" i="21"/>
  <c r="BB31" i="21" s="1"/>
  <c r="BA32" i="21"/>
  <c r="BB32" i="21" s="1"/>
  <c r="BA33" i="21"/>
  <c r="BB33" i="21" s="1"/>
  <c r="BA34" i="21"/>
  <c r="BB34" i="21" s="1"/>
  <c r="BA35" i="21"/>
  <c r="BB35" i="21" s="1"/>
  <c r="BA36" i="21"/>
  <c r="BB36" i="21" s="1"/>
  <c r="BA37" i="21"/>
  <c r="BB37" i="21" s="1"/>
  <c r="BA38" i="21"/>
  <c r="BB38" i="21" s="1"/>
  <c r="BA39" i="21"/>
  <c r="BB39" i="21" s="1"/>
  <c r="BA40" i="21"/>
  <c r="BB40" i="21" s="1"/>
  <c r="BA41" i="21"/>
  <c r="BB41" i="21" s="1"/>
  <c r="BA42" i="21"/>
  <c r="BB42" i="21" s="1"/>
  <c r="BA43" i="21"/>
  <c r="BB43" i="21" s="1"/>
  <c r="BA44" i="21"/>
  <c r="BB44" i="21" s="1"/>
  <c r="BA45" i="21"/>
  <c r="BB45" i="21" s="1"/>
  <c r="BA46" i="21"/>
  <c r="BB46" i="21" s="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C76" i="21"/>
  <c r="BE76" i="21"/>
  <c r="BA76" i="21"/>
  <c r="BB76" i="21" s="1"/>
  <c r="BD76" i="21"/>
  <c r="BC80" i="21"/>
  <c r="BE80" i="21"/>
  <c r="BA80" i="21"/>
  <c r="BB80" i="21" s="1"/>
  <c r="BD80" i="21"/>
  <c r="BC84" i="21"/>
  <c r="BE84" i="21"/>
  <c r="BA84" i="21"/>
  <c r="BB84" i="21" s="1"/>
  <c r="BD84" i="21"/>
  <c r="BC88" i="21"/>
  <c r="BE88" i="21"/>
  <c r="BA88" i="21"/>
  <c r="BB88" i="21" s="1"/>
  <c r="BD88" i="21"/>
  <c r="BC92" i="21"/>
  <c r="BE92" i="21"/>
  <c r="BA92" i="21"/>
  <c r="BB92" i="21" s="1"/>
  <c r="BD92" i="21"/>
  <c r="BC96" i="21"/>
  <c r="BE96" i="21"/>
  <c r="BA96" i="21"/>
  <c r="BB96" i="21" s="1"/>
  <c r="BD96" i="21"/>
  <c r="BC100" i="21"/>
  <c r="BE100" i="21"/>
  <c r="BA100" i="21"/>
  <c r="BB100" i="21" s="1"/>
  <c r="BD100" i="21"/>
  <c r="BE122" i="21"/>
  <c r="BC122" i="21"/>
  <c r="BD122" i="21"/>
  <c r="BC124" i="21"/>
  <c r="BE124" i="21"/>
  <c r="BD124" i="21"/>
  <c r="BE126" i="21"/>
  <c r="BC126" i="21"/>
  <c r="BD126" i="21"/>
  <c r="BC128" i="21"/>
  <c r="BE128" i="21"/>
  <c r="BD128" i="21"/>
  <c r="BE130" i="21"/>
  <c r="BC130" i="21"/>
  <c r="BD130" i="21"/>
  <c r="BC132" i="21"/>
  <c r="BE132" i="21"/>
  <c r="BD132" i="21"/>
  <c r="BE134" i="21"/>
  <c r="BC134" i="21"/>
  <c r="BD134" i="21"/>
  <c r="BC136" i="21"/>
  <c r="BE136" i="21"/>
  <c r="BD136" i="21"/>
  <c r="BE138" i="21"/>
  <c r="BC138" i="21"/>
  <c r="BD138" i="21"/>
  <c r="BC140" i="21"/>
  <c r="BE140" i="21"/>
  <c r="BD140" i="21"/>
  <c r="BA140" i="21"/>
  <c r="BB140" i="21" s="1"/>
  <c r="BE74" i="21"/>
  <c r="BA74" i="21"/>
  <c r="BB74" i="21" s="1"/>
  <c r="BC74" i="21"/>
  <c r="BC77" i="21"/>
  <c r="BE77" i="21"/>
  <c r="BA77" i="21"/>
  <c r="BB77" i="21" s="1"/>
  <c r="BD77" i="21"/>
  <c r="BC81" i="21"/>
  <c r="BE81" i="21"/>
  <c r="BA81" i="21"/>
  <c r="BB81" i="21" s="1"/>
  <c r="BD81" i="21"/>
  <c r="BC85" i="21"/>
  <c r="BE85" i="21"/>
  <c r="BA85" i="21"/>
  <c r="BB85" i="21" s="1"/>
  <c r="BD85" i="21"/>
  <c r="BC89" i="21"/>
  <c r="BE89" i="21"/>
  <c r="BA89" i="21"/>
  <c r="BB89" i="21" s="1"/>
  <c r="BD89" i="21"/>
  <c r="BC93" i="21"/>
  <c r="BE93" i="21"/>
  <c r="BA93" i="21"/>
  <c r="BB93" i="21" s="1"/>
  <c r="BD93" i="21"/>
  <c r="BC97" i="21"/>
  <c r="BE97" i="21"/>
  <c r="BA97" i="21"/>
  <c r="BB97" i="21" s="1"/>
  <c r="BD97" i="21"/>
  <c r="BC101" i="21"/>
  <c r="BE101" i="21"/>
  <c r="BA101" i="21"/>
  <c r="BB101" i="21" s="1"/>
  <c r="BD101" i="21"/>
  <c r="BC106" i="21"/>
  <c r="BE106" i="21"/>
  <c r="BA106" i="21"/>
  <c r="BB106" i="21" s="1"/>
  <c r="BD106" i="21"/>
  <c r="BC110" i="21"/>
  <c r="BE110" i="21"/>
  <c r="BA110" i="21"/>
  <c r="BB110" i="21" s="1"/>
  <c r="BD110" i="21"/>
  <c r="BC114" i="21"/>
  <c r="BE114" i="21"/>
  <c r="BA114" i="21"/>
  <c r="BB114" i="21" s="1"/>
  <c r="BD114" i="21"/>
  <c r="BC118" i="21"/>
  <c r="BE118" i="21"/>
  <c r="BA118" i="21"/>
  <c r="BB118" i="21" s="1"/>
  <c r="BD118" i="21"/>
  <c r="BD125" i="21"/>
  <c r="BD129" i="21"/>
  <c r="BD133" i="21"/>
  <c r="BD137" i="21"/>
  <c r="BD141" i="21"/>
  <c r="BC143" i="21"/>
  <c r="BE142" i="21"/>
  <c r="BC142" i="21"/>
  <c r="BC104" i="21"/>
  <c r="BE104" i="21"/>
  <c r="BA104" i="21"/>
  <c r="BB104" i="21" s="1"/>
  <c r="BD104" i="21"/>
  <c r="BC108" i="21"/>
  <c r="BE108" i="21"/>
  <c r="BA108" i="21"/>
  <c r="BB108" i="21" s="1"/>
  <c r="BD108" i="21"/>
  <c r="BC112" i="21"/>
  <c r="BE112" i="21"/>
  <c r="BA112" i="21"/>
  <c r="BB112" i="21" s="1"/>
  <c r="BD112" i="21"/>
  <c r="BC116" i="21"/>
  <c r="BE116" i="21"/>
  <c r="BA116" i="21"/>
  <c r="BB116" i="21" s="1"/>
  <c r="BD116" i="21"/>
  <c r="BC120" i="21"/>
  <c r="BE120" i="21"/>
  <c r="BA120" i="21"/>
  <c r="BB120" i="21" s="1"/>
  <c r="BD120" i="21"/>
  <c r="BA123" i="21"/>
  <c r="BB123" i="21" s="1"/>
  <c r="BA127" i="21"/>
  <c r="BB127" i="21" s="1"/>
  <c r="BA131" i="21"/>
  <c r="BB131" i="21" s="1"/>
  <c r="BA135" i="21"/>
  <c r="BB135" i="21" s="1"/>
  <c r="BA139" i="21"/>
  <c r="BB139" i="21" s="1"/>
  <c r="BC141" i="21"/>
  <c r="BA143" i="21"/>
  <c r="BB143" i="21" s="1"/>
  <c r="BA142" i="21"/>
  <c r="BB142" i="21" s="1"/>
  <c r="BC144" i="21"/>
  <c r="BA144" i="21"/>
  <c r="BB144" i="21" s="1"/>
  <c r="BE144" i="21"/>
  <c r="BE146" i="21"/>
  <c r="BD148" i="21"/>
  <c r="BC148" i="21"/>
  <c r="BA148" i="21"/>
  <c r="BB148" i="21" s="1"/>
  <c r="BC149" i="21"/>
  <c r="BD150" i="21"/>
  <c r="BC150" i="21"/>
  <c r="BA150" i="21"/>
  <c r="BB150" i="21" s="1"/>
  <c r="BC151" i="21"/>
  <c r="BD152" i="21"/>
  <c r="BC152" i="21"/>
  <c r="BA152" i="21"/>
  <c r="BB152" i="21" s="1"/>
  <c r="BC153" i="21"/>
  <c r="BD154" i="21"/>
  <c r="BC154" i="21"/>
  <c r="BA154" i="21"/>
  <c r="BB154" i="21" s="1"/>
  <c r="BC155" i="21"/>
  <c r="BD156" i="21"/>
  <c r="BC156" i="21"/>
  <c r="BA156" i="21"/>
  <c r="BB156" i="21" s="1"/>
  <c r="BC157" i="21"/>
  <c r="BD158" i="21"/>
  <c r="BC158" i="21"/>
  <c r="BA158" i="21"/>
  <c r="BB158" i="21" s="1"/>
  <c r="BC159" i="21"/>
  <c r="BD160" i="21"/>
  <c r="BC160" i="21"/>
  <c r="BA160" i="21"/>
  <c r="BB160" i="21" s="1"/>
  <c r="BC161" i="21"/>
  <c r="BD162" i="21"/>
  <c r="BC162" i="21"/>
  <c r="BA162" i="21"/>
  <c r="BB162" i="21" s="1"/>
  <c r="BC163" i="21"/>
  <c r="BD164" i="21"/>
  <c r="BC164" i="21"/>
  <c r="BA164" i="21"/>
  <c r="BB164" i="21" s="1"/>
  <c r="BC165" i="21"/>
  <c r="BE166" i="21"/>
  <c r="BE168" i="21"/>
  <c r="BE170" i="21"/>
  <c r="BE172" i="21"/>
  <c r="BE174" i="21"/>
  <c r="BE176" i="21"/>
  <c r="BE178" i="21"/>
  <c r="BE180" i="21"/>
  <c r="BE182" i="21"/>
  <c r="BE184" i="21"/>
  <c r="BE186" i="21"/>
  <c r="BE188" i="21"/>
  <c r="BE190" i="21"/>
  <c r="BE192" i="21"/>
  <c r="BD123" i="21"/>
  <c r="BA125" i="21"/>
  <c r="BB125" i="21" s="1"/>
  <c r="BD127" i="21"/>
  <c r="BA129" i="21"/>
  <c r="BB129" i="21" s="1"/>
  <c r="BD131" i="21"/>
  <c r="BA133" i="21"/>
  <c r="BB133" i="21" s="1"/>
  <c r="BD135" i="21"/>
  <c r="BA137" i="21"/>
  <c r="BB137" i="21" s="1"/>
  <c r="BD139" i="21"/>
  <c r="BA141" i="21"/>
  <c r="BB141" i="21" s="1"/>
  <c r="BD143" i="21"/>
  <c r="BA145" i="21"/>
  <c r="BB145" i="21" s="1"/>
  <c r="BC146" i="21"/>
  <c r="BD147" i="21"/>
  <c r="BD146" i="21"/>
  <c r="BD149" i="21"/>
  <c r="BE149" i="21"/>
  <c r="BD151" i="21"/>
  <c r="BE151" i="21"/>
  <c r="BD153" i="21"/>
  <c r="BE153" i="21"/>
  <c r="BD155" i="21"/>
  <c r="BE155" i="21"/>
  <c r="BD157" i="21"/>
  <c r="BE157" i="21"/>
  <c r="BD159" i="21"/>
  <c r="BE159" i="21"/>
  <c r="BD161" i="21"/>
  <c r="BE161" i="21"/>
  <c r="BD163" i="21"/>
  <c r="BE163" i="21"/>
  <c r="BD165" i="21"/>
  <c r="BE165" i="21"/>
  <c r="BA166" i="21"/>
  <c r="BB166" i="21" s="1"/>
  <c r="BD167" i="21"/>
  <c r="BE167" i="21"/>
  <c r="BA168" i="21"/>
  <c r="BB168" i="21" s="1"/>
  <c r="BD169" i="21"/>
  <c r="BE169" i="21"/>
  <c r="BA170" i="21"/>
  <c r="BB170" i="21" s="1"/>
  <c r="BD171" i="21"/>
  <c r="BE171" i="21"/>
  <c r="BA172" i="21"/>
  <c r="BB172" i="21" s="1"/>
  <c r="BD173" i="21"/>
  <c r="BE173" i="21"/>
  <c r="BA174" i="21"/>
  <c r="BB174" i="21" s="1"/>
  <c r="BD175" i="21"/>
  <c r="BE175" i="21"/>
  <c r="BA176" i="21"/>
  <c r="BB176" i="21" s="1"/>
  <c r="BD177" i="21"/>
  <c r="BE177" i="21"/>
  <c r="BA178" i="21"/>
  <c r="BB178" i="21" s="1"/>
  <c r="BD179" i="21"/>
  <c r="BE179" i="21"/>
  <c r="BA180" i="21"/>
  <c r="BB180" i="21" s="1"/>
  <c r="BD181" i="21"/>
  <c r="BE181" i="21"/>
  <c r="BA182" i="21"/>
  <c r="BB182" i="21" s="1"/>
  <c r="BD183" i="21"/>
  <c r="BE183" i="21"/>
  <c r="BA184" i="21"/>
  <c r="BB184" i="21" s="1"/>
  <c r="BD185" i="21"/>
  <c r="BE185" i="21"/>
  <c r="BA186" i="21"/>
  <c r="BB186" i="21" s="1"/>
  <c r="BD187" i="21"/>
  <c r="BE187" i="21"/>
  <c r="BA188" i="21"/>
  <c r="BB188" i="21" s="1"/>
  <c r="BD189" i="21"/>
  <c r="BE189" i="21"/>
  <c r="BA190" i="21"/>
  <c r="BB190" i="21" s="1"/>
  <c r="BD191" i="21"/>
  <c r="BE191" i="21"/>
  <c r="BA192" i="21"/>
  <c r="BB192" i="21" s="1"/>
  <c r="BC193" i="21"/>
  <c r="BE193" i="21"/>
  <c r="BD193" i="21"/>
  <c r="BC166" i="21"/>
  <c r="BC168" i="21"/>
  <c r="BC170" i="21"/>
  <c r="BC172" i="21"/>
  <c r="BC174" i="21"/>
  <c r="BC176" i="21"/>
  <c r="BC178" i="21"/>
  <c r="BC180" i="21"/>
  <c r="BC182" i="21"/>
  <c r="BC184" i="21"/>
  <c r="BC186" i="21"/>
  <c r="BC188" i="21"/>
  <c r="BC190" i="21"/>
  <c r="BC192" i="21"/>
  <c r="G169" i="14" l="1"/>
  <c r="M172" i="7"/>
  <c r="M154" i="7"/>
  <c r="P151" i="7"/>
  <c r="AJ133" i="14"/>
  <c r="AH120" i="8"/>
  <c r="AJ106" i="14"/>
  <c r="AJ117" i="14"/>
  <c r="M113" i="7"/>
  <c r="M89" i="7"/>
  <c r="AH81" i="8"/>
  <c r="G86" i="14"/>
  <c r="AH62" i="8"/>
  <c r="P83" i="7"/>
  <c r="AJ55" i="14"/>
  <c r="L54" i="7"/>
  <c r="AJ24" i="14"/>
  <c r="O180" i="8"/>
  <c r="O178" i="8"/>
  <c r="O176" i="8"/>
  <c r="O174" i="8"/>
  <c r="O172" i="8"/>
  <c r="O170" i="8"/>
  <c r="O168" i="8"/>
  <c r="O166" i="8"/>
  <c r="O164" i="8"/>
  <c r="O162" i="8"/>
  <c r="O160" i="8"/>
  <c r="O156" i="8"/>
  <c r="O154" i="8"/>
  <c r="O152" i="8"/>
  <c r="O150" i="8"/>
  <c r="O148" i="8"/>
  <c r="O146" i="8"/>
  <c r="O144" i="8"/>
  <c r="O142" i="8"/>
  <c r="O130" i="8"/>
  <c r="O128" i="8"/>
  <c r="O126" i="8"/>
  <c r="O122" i="8"/>
  <c r="O120" i="8"/>
  <c r="O116" i="8"/>
  <c r="O114" i="8"/>
  <c r="O112" i="8"/>
  <c r="O110" i="8"/>
  <c r="O108" i="8"/>
  <c r="O106" i="8"/>
  <c r="O102" i="8"/>
  <c r="O96" i="8"/>
  <c r="O94" i="8"/>
  <c r="O92" i="8"/>
  <c r="O90" i="8"/>
  <c r="O88" i="8"/>
  <c r="O85" i="8"/>
  <c r="X85" i="8" s="1"/>
  <c r="S84" i="3" s="1"/>
  <c r="L19" i="7"/>
  <c r="H153" i="8"/>
  <c r="W155" i="8"/>
  <c r="H147" i="8"/>
  <c r="W171" i="8"/>
  <c r="W103" i="8"/>
  <c r="W107" i="8"/>
  <c r="W95" i="8"/>
  <c r="W86" i="8"/>
  <c r="W82" i="8"/>
  <c r="H67" i="8"/>
  <c r="W34" i="8"/>
  <c r="H27" i="8"/>
  <c r="W20" i="8"/>
  <c r="H11" i="8"/>
  <c r="G140" i="14"/>
  <c r="G159" i="14"/>
  <c r="G143" i="14"/>
  <c r="M136" i="7"/>
  <c r="P129" i="7"/>
  <c r="G122" i="14"/>
  <c r="G125" i="14"/>
  <c r="M93" i="7"/>
  <c r="AH74" i="8"/>
  <c r="L58" i="7"/>
  <c r="AJ28" i="14"/>
  <c r="O67" i="8"/>
  <c r="O55" i="8"/>
  <c r="O49" i="8"/>
  <c r="O45" i="8"/>
  <c r="O41" i="8"/>
  <c r="H173" i="8"/>
  <c r="W142" i="8"/>
  <c r="W144" i="8"/>
  <c r="W169" i="8"/>
  <c r="H158" i="8"/>
  <c r="O158" i="8" s="1"/>
  <c r="H124" i="8"/>
  <c r="O124" i="8" s="1"/>
  <c r="H118" i="8"/>
  <c r="O118" i="8" s="1"/>
  <c r="H161" i="8"/>
  <c r="W157" i="8"/>
  <c r="W151" i="8"/>
  <c r="W69" i="8"/>
  <c r="H82" i="8"/>
  <c r="W131" i="8"/>
  <c r="H125" i="8"/>
  <c r="W87" i="8"/>
  <c r="W78" i="8"/>
  <c r="W62" i="8"/>
  <c r="W55" i="8"/>
  <c r="W59" i="8"/>
  <c r="W28" i="8"/>
  <c r="W18" i="8"/>
  <c r="W104" i="8"/>
  <c r="W91" i="8"/>
  <c r="H68" i="8"/>
  <c r="W46" i="8"/>
  <c r="W43" i="8"/>
  <c r="W39" i="8"/>
  <c r="W31" i="8"/>
  <c r="W22" i="8"/>
  <c r="W16" i="8"/>
  <c r="W13" i="8"/>
  <c r="H7" i="8"/>
  <c r="W167" i="8"/>
  <c r="W73" i="8"/>
  <c r="H58" i="8"/>
  <c r="H56" i="8"/>
  <c r="W27" i="8"/>
  <c r="W115" i="8"/>
  <c r="P165" i="7"/>
  <c r="L165" i="7"/>
  <c r="M162" i="7"/>
  <c r="AJ155" i="14"/>
  <c r="M143" i="7"/>
  <c r="L151" i="7"/>
  <c r="G148" i="14"/>
  <c r="G138" i="14"/>
  <c r="G130" i="14"/>
  <c r="L129" i="7"/>
  <c r="M125" i="7"/>
  <c r="G102" i="14"/>
  <c r="L93" i="7"/>
  <c r="M81" i="7"/>
  <c r="M58" i="7"/>
  <c r="M54" i="7"/>
  <c r="L60" i="7"/>
  <c r="AJ32" i="14"/>
  <c r="O161" i="8"/>
  <c r="O153" i="8"/>
  <c r="H136" i="8"/>
  <c r="W179" i="8"/>
  <c r="W177" i="8"/>
  <c r="W173" i="8"/>
  <c r="W159" i="8"/>
  <c r="W133" i="8"/>
  <c r="W153" i="8"/>
  <c r="W127" i="8"/>
  <c r="W121" i="8"/>
  <c r="W117" i="8"/>
  <c r="W164" i="8"/>
  <c r="H127" i="8"/>
  <c r="H121" i="8"/>
  <c r="H151" i="8"/>
  <c r="W96" i="8"/>
  <c r="H100" i="8"/>
  <c r="O100" i="8" s="1"/>
  <c r="W125" i="8"/>
  <c r="H98" i="8"/>
  <c r="O98" i="8" s="1"/>
  <c r="X98" i="8" s="1"/>
  <c r="S97" i="3" s="1"/>
  <c r="H104" i="8"/>
  <c r="O104" i="8" s="1"/>
  <c r="X104" i="8" s="1"/>
  <c r="S103" i="3" s="1"/>
  <c r="W68" i="8"/>
  <c r="W67" i="8"/>
  <c r="W65" i="8"/>
  <c r="H93" i="8"/>
  <c r="H84" i="8"/>
  <c r="H10" i="8"/>
  <c r="H17" i="8"/>
  <c r="O84" i="8"/>
  <c r="O82" i="8"/>
  <c r="O68" i="8"/>
  <c r="O66" i="8"/>
  <c r="O58" i="8"/>
  <c r="O56" i="8"/>
  <c r="O54" i="8"/>
  <c r="O44" i="8"/>
  <c r="O42" i="8"/>
  <c r="L9" i="7"/>
  <c r="W119" i="8"/>
  <c r="W158" i="8"/>
  <c r="W161" i="8"/>
  <c r="W147" i="8"/>
  <c r="W124" i="8"/>
  <c r="W118" i="8"/>
  <c r="H171" i="8"/>
  <c r="W163" i="8"/>
  <c r="W112" i="8"/>
  <c r="H107" i="8"/>
  <c r="W100" i="8"/>
  <c r="H145" i="8"/>
  <c r="W109" i="8"/>
  <c r="W98" i="8"/>
  <c r="W72" i="8"/>
  <c r="W63" i="8"/>
  <c r="W51" i="8"/>
  <c r="H65" i="8"/>
  <c r="O65" i="8" s="1"/>
  <c r="W47" i="8"/>
  <c r="W38" i="8"/>
  <c r="W23" i="8"/>
  <c r="H73" i="8"/>
  <c r="O73" i="8" s="1"/>
  <c r="H34" i="8"/>
  <c r="W77" i="8"/>
  <c r="W17" i="8"/>
  <c r="Q122" i="8"/>
  <c r="R122" i="8" s="1"/>
  <c r="Q121" i="8"/>
  <c r="R121" i="8" s="1"/>
  <c r="Q120" i="8"/>
  <c r="R120" i="8" s="1"/>
  <c r="Q66" i="8"/>
  <c r="R66" i="8" s="1"/>
  <c r="Q68" i="8"/>
  <c r="R68" i="8" s="1"/>
  <c r="Q67" i="8"/>
  <c r="R67" i="8" s="1"/>
  <c r="O179" i="8"/>
  <c r="O177" i="8"/>
  <c r="O175" i="8"/>
  <c r="X175" i="8" s="1"/>
  <c r="S174" i="3" s="1"/>
  <c r="O173" i="8"/>
  <c r="O171" i="8"/>
  <c r="O169" i="8"/>
  <c r="O167" i="8"/>
  <c r="X163" i="8"/>
  <c r="S162" i="3" s="1"/>
  <c r="O151" i="8"/>
  <c r="X151" i="8" s="1"/>
  <c r="S150" i="3" s="1"/>
  <c r="O149" i="8"/>
  <c r="O147" i="8"/>
  <c r="O145" i="8"/>
  <c r="O143" i="8"/>
  <c r="O129" i="8"/>
  <c r="O127" i="8"/>
  <c r="O125" i="8"/>
  <c r="O123" i="8"/>
  <c r="O121" i="8"/>
  <c r="O119" i="8"/>
  <c r="O117" i="8"/>
  <c r="O115" i="8"/>
  <c r="O113" i="8"/>
  <c r="O111" i="8"/>
  <c r="O109" i="8"/>
  <c r="O107" i="8"/>
  <c r="O105" i="8"/>
  <c r="O103" i="8"/>
  <c r="O101" i="8"/>
  <c r="O99" i="8"/>
  <c r="O97" i="8"/>
  <c r="O95" i="8"/>
  <c r="O93" i="8"/>
  <c r="O91" i="8"/>
  <c r="O89" i="8"/>
  <c r="O87" i="8"/>
  <c r="O35" i="8"/>
  <c r="X35" i="8" s="1"/>
  <c r="S34" i="3" s="1"/>
  <c r="O33" i="8"/>
  <c r="O31" i="8"/>
  <c r="X31" i="8" s="1"/>
  <c r="S30" i="3" s="1"/>
  <c r="O29" i="8"/>
  <c r="O27" i="8"/>
  <c r="O25" i="8"/>
  <c r="O23" i="8"/>
  <c r="O21" i="8"/>
  <c r="O19" i="8"/>
  <c r="X19" i="8" s="1"/>
  <c r="S18" i="3" s="1"/>
  <c r="O17" i="8"/>
  <c r="O15" i="8"/>
  <c r="O13" i="8"/>
  <c r="O10" i="8"/>
  <c r="Q154" i="8"/>
  <c r="R154" i="8" s="1"/>
  <c r="Q155" i="8"/>
  <c r="R155" i="8" s="1"/>
  <c r="X155" i="8" s="1"/>
  <c r="S154" i="3" s="1"/>
  <c r="Q130" i="8"/>
  <c r="R130" i="8" s="1"/>
  <c r="Q129" i="8"/>
  <c r="R129" i="8" s="1"/>
  <c r="Q128" i="8"/>
  <c r="R128" i="8" s="1"/>
  <c r="Q110" i="8"/>
  <c r="R110" i="8" s="1"/>
  <c r="Q109" i="8"/>
  <c r="R109" i="8" s="1"/>
  <c r="Q113" i="8"/>
  <c r="R113" i="8" s="1"/>
  <c r="Q112" i="8"/>
  <c r="R112" i="8" s="1"/>
  <c r="Q111" i="8"/>
  <c r="R111" i="8" s="1"/>
  <c r="Q106" i="8"/>
  <c r="R106" i="8" s="1"/>
  <c r="Q105" i="8"/>
  <c r="R105" i="8" s="1"/>
  <c r="Q108" i="8"/>
  <c r="R108" i="8" s="1"/>
  <c r="Q107" i="8"/>
  <c r="R107" i="8" s="1"/>
  <c r="K109" i="6"/>
  <c r="L109" i="6" s="1"/>
  <c r="M109" i="6" s="1"/>
  <c r="K113" i="6"/>
  <c r="L113" i="6" s="1"/>
  <c r="M113" i="6" s="1"/>
  <c r="Q98" i="8"/>
  <c r="R98" i="8" s="1"/>
  <c r="Q97" i="8"/>
  <c r="R97" i="8" s="1"/>
  <c r="Q96" i="8"/>
  <c r="R96" i="8" s="1"/>
  <c r="Q99" i="8"/>
  <c r="R99" i="8" s="1"/>
  <c r="X84" i="8"/>
  <c r="S83" i="3" s="1"/>
  <c r="X68" i="8"/>
  <c r="S67" i="3" s="1"/>
  <c r="X66" i="8"/>
  <c r="S65" i="3" s="1"/>
  <c r="X58" i="8"/>
  <c r="S57" i="3" s="1"/>
  <c r="X54" i="8"/>
  <c r="S53" i="3" s="1"/>
  <c r="X48" i="8"/>
  <c r="S47" i="3" s="1"/>
  <c r="X44" i="8"/>
  <c r="S43" i="3" s="1"/>
  <c r="X40" i="8"/>
  <c r="S39" i="3" s="1"/>
  <c r="Q166" i="8"/>
  <c r="R166" i="8" s="1"/>
  <c r="X166" i="8" s="1"/>
  <c r="S165" i="3" s="1"/>
  <c r="Q165" i="8"/>
  <c r="R165" i="8" s="1"/>
  <c r="X165" i="8" s="1"/>
  <c r="S164" i="3" s="1"/>
  <c r="Q169" i="8"/>
  <c r="R169" i="8" s="1"/>
  <c r="Q168" i="8"/>
  <c r="R168" i="8" s="1"/>
  <c r="X168" i="8" s="1"/>
  <c r="S167" i="3" s="1"/>
  <c r="Q167" i="8"/>
  <c r="R167" i="8" s="1"/>
  <c r="Q70" i="8"/>
  <c r="R70" i="8" s="1"/>
  <c r="X70" i="8" s="1"/>
  <c r="S69" i="3" s="1"/>
  <c r="Q71" i="8"/>
  <c r="R71" i="8" s="1"/>
  <c r="X71" i="8" s="1"/>
  <c r="S70" i="3" s="1"/>
  <c r="Q30" i="8"/>
  <c r="R30" i="8" s="1"/>
  <c r="Q29" i="8"/>
  <c r="R29" i="8" s="1"/>
  <c r="Q28" i="8"/>
  <c r="R28" i="8" s="1"/>
  <c r="Q27" i="8"/>
  <c r="R27" i="8" s="1"/>
  <c r="X180" i="8"/>
  <c r="S179" i="3" s="1"/>
  <c r="X176" i="8"/>
  <c r="S175" i="3" s="1"/>
  <c r="X164" i="8"/>
  <c r="S163" i="3" s="1"/>
  <c r="X162" i="8"/>
  <c r="S161" i="3" s="1"/>
  <c r="X154" i="8"/>
  <c r="S153" i="3" s="1"/>
  <c r="X142" i="8"/>
  <c r="S141" i="3" s="1"/>
  <c r="X130" i="8"/>
  <c r="S129" i="3" s="1"/>
  <c r="X128" i="8"/>
  <c r="S127" i="3" s="1"/>
  <c r="X122" i="8"/>
  <c r="S121" i="3" s="1"/>
  <c r="X120" i="8"/>
  <c r="S119" i="3" s="1"/>
  <c r="X112" i="8"/>
  <c r="S111" i="3" s="1"/>
  <c r="X110" i="8"/>
  <c r="S109" i="3" s="1"/>
  <c r="X108" i="8"/>
  <c r="S107" i="3" s="1"/>
  <c r="X106" i="8"/>
  <c r="S105" i="3" s="1"/>
  <c r="X96" i="8"/>
  <c r="S95" i="3" s="1"/>
  <c r="O36" i="8"/>
  <c r="X36" i="8" s="1"/>
  <c r="S35" i="3" s="1"/>
  <c r="O34" i="8"/>
  <c r="O32" i="8"/>
  <c r="X32" i="8" s="1"/>
  <c r="S31" i="3" s="1"/>
  <c r="O30" i="8"/>
  <c r="X30" i="8" s="1"/>
  <c r="S29" i="3" s="1"/>
  <c r="O28" i="8"/>
  <c r="X28" i="8" s="1"/>
  <c r="S27" i="3" s="1"/>
  <c r="O26" i="8"/>
  <c r="O24" i="8"/>
  <c r="O22" i="8"/>
  <c r="O20" i="8"/>
  <c r="X20" i="8" s="1"/>
  <c r="S19" i="3" s="1"/>
  <c r="O18" i="8"/>
  <c r="O16" i="8"/>
  <c r="O14" i="8"/>
  <c r="O11" i="8"/>
  <c r="O7" i="8"/>
  <c r="O12" i="8"/>
  <c r="O86" i="8"/>
  <c r="X86" i="8" s="1"/>
  <c r="S85" i="3" s="1"/>
  <c r="X67" i="8"/>
  <c r="S66" i="3" s="1"/>
  <c r="X57" i="8"/>
  <c r="S56" i="3" s="1"/>
  <c r="X55" i="8"/>
  <c r="S54" i="3" s="1"/>
  <c r="X47" i="8"/>
  <c r="S46" i="3" s="1"/>
  <c r="O8" i="8"/>
  <c r="X8" i="8" s="1"/>
  <c r="S7" i="3" s="1"/>
  <c r="G180" i="6"/>
  <c r="H180" i="6" s="1"/>
  <c r="F180" i="6"/>
  <c r="M176" i="10"/>
  <c r="I176" i="14"/>
  <c r="E176" i="15"/>
  <c r="I176" i="10"/>
  <c r="S179" i="6" s="1"/>
  <c r="O216" i="12"/>
  <c r="W175" i="14"/>
  <c r="X175" i="14" s="1"/>
  <c r="T175" i="14" s="1"/>
  <c r="E175" i="14"/>
  <c r="B175" i="15"/>
  <c r="F175" i="10"/>
  <c r="AI174" i="14"/>
  <c r="R174" i="15"/>
  <c r="AD174" i="10"/>
  <c r="AG177" i="8" s="1"/>
  <c r="AD174" i="14"/>
  <c r="N174" i="15"/>
  <c r="Z174" i="10"/>
  <c r="AB177" i="8" s="1"/>
  <c r="AA174" i="14"/>
  <c r="L174" i="15"/>
  <c r="O174" i="10"/>
  <c r="K174" i="10"/>
  <c r="F174" i="14"/>
  <c r="C174" i="15"/>
  <c r="G174" i="10"/>
  <c r="AL177" i="14"/>
  <c r="T177" i="15"/>
  <c r="AF177" i="10"/>
  <c r="AJ180" i="8" s="1"/>
  <c r="N177" i="14"/>
  <c r="G177" i="15"/>
  <c r="Q177" i="10"/>
  <c r="F180" i="7" s="1"/>
  <c r="O217" i="12"/>
  <c r="W176" i="14"/>
  <c r="X176" i="14" s="1"/>
  <c r="T176" i="14" s="1"/>
  <c r="J216" i="12"/>
  <c r="Q179" i="8" s="1"/>
  <c r="R179" i="8" s="1"/>
  <c r="E176" i="14"/>
  <c r="B176" i="15"/>
  <c r="F176" i="10"/>
  <c r="AK174" i="14"/>
  <c r="S174" i="15"/>
  <c r="AE174" i="10"/>
  <c r="AI177" i="8" s="1"/>
  <c r="P174" i="10"/>
  <c r="G176" i="14"/>
  <c r="W175" i="10"/>
  <c r="D175" i="15"/>
  <c r="H175" i="10"/>
  <c r="H175" i="14"/>
  <c r="C173" i="15"/>
  <c r="F173" i="14"/>
  <c r="G173" i="10"/>
  <c r="AK172" i="14"/>
  <c r="S172" i="15"/>
  <c r="AE172" i="10"/>
  <c r="AI175" i="8" s="1"/>
  <c r="AK169" i="14"/>
  <c r="S169" i="15"/>
  <c r="AE169" i="10"/>
  <c r="AI172" i="8" s="1"/>
  <c r="AE169" i="14"/>
  <c r="O169" i="15"/>
  <c r="AA169" i="10"/>
  <c r="AC172" i="8" s="1"/>
  <c r="W169" i="10"/>
  <c r="Q169" i="14"/>
  <c r="J169" i="15"/>
  <c r="T169" i="10"/>
  <c r="I172" i="7" s="1"/>
  <c r="O172" i="7" s="1"/>
  <c r="P169" i="10"/>
  <c r="J169" i="14"/>
  <c r="K169" i="14" s="1"/>
  <c r="F169" i="15"/>
  <c r="L169" i="10"/>
  <c r="H169" i="14"/>
  <c r="L169" i="14" s="1"/>
  <c r="D169" i="14" s="1"/>
  <c r="D169" i="15"/>
  <c r="H169" i="10"/>
  <c r="AL168" i="14"/>
  <c r="T168" i="15"/>
  <c r="AF168" i="10"/>
  <c r="AJ171" i="8" s="1"/>
  <c r="R171" i="15"/>
  <c r="AD171" i="10"/>
  <c r="AG174" i="8" s="1"/>
  <c r="AI171" i="14"/>
  <c r="O171" i="10"/>
  <c r="O170" i="15"/>
  <c r="AA170" i="10"/>
  <c r="AC173" i="8" s="1"/>
  <c r="AE170" i="14"/>
  <c r="F170" i="15"/>
  <c r="L170" i="10"/>
  <c r="J170" i="14"/>
  <c r="K170" i="14" s="1"/>
  <c r="X169" i="10"/>
  <c r="O162" i="15"/>
  <c r="AA162" i="10"/>
  <c r="AC165" i="8" s="1"/>
  <c r="AE162" i="14"/>
  <c r="P173" i="10"/>
  <c r="B173" i="15"/>
  <c r="F173" i="10"/>
  <c r="E173" i="14"/>
  <c r="AF176" i="14"/>
  <c r="P176" i="15"/>
  <c r="AB176" i="10"/>
  <c r="AD179" i="8" s="1"/>
  <c r="V176" i="10"/>
  <c r="Y179" i="8"/>
  <c r="Z179" i="8" s="1"/>
  <c r="S176" i="10"/>
  <c r="H179" i="7" s="1"/>
  <c r="AH175" i="14"/>
  <c r="Q175" i="15"/>
  <c r="AC175" i="10"/>
  <c r="AF178" i="8" s="1"/>
  <c r="N175" i="10"/>
  <c r="X177" i="10"/>
  <c r="M177" i="10"/>
  <c r="AH176" i="14"/>
  <c r="Q176" i="15"/>
  <c r="AC176" i="10"/>
  <c r="AF179" i="8" s="1"/>
  <c r="N176" i="10"/>
  <c r="AD175" i="14"/>
  <c r="N175" i="15"/>
  <c r="Z175" i="10"/>
  <c r="AB178" i="8" s="1"/>
  <c r="K175" i="10"/>
  <c r="W174" i="10"/>
  <c r="H174" i="14"/>
  <c r="D174" i="15"/>
  <c r="H174" i="10"/>
  <c r="N176" i="15"/>
  <c r="Z176" i="10"/>
  <c r="AB179" i="8" s="1"/>
  <c r="AD176" i="14"/>
  <c r="S175" i="15"/>
  <c r="AE175" i="10"/>
  <c r="AI178" i="8" s="1"/>
  <c r="AK175" i="14"/>
  <c r="P175" i="10"/>
  <c r="N177" i="15"/>
  <c r="Z177" i="10"/>
  <c r="AB180" i="8" s="1"/>
  <c r="AD177" i="14"/>
  <c r="K177" i="10"/>
  <c r="W176" i="10"/>
  <c r="D176" i="15"/>
  <c r="H176" i="10"/>
  <c r="H176" i="14"/>
  <c r="K175" i="15"/>
  <c r="U175" i="10"/>
  <c r="J178" i="7" s="1"/>
  <c r="R175" i="14"/>
  <c r="E175" i="15"/>
  <c r="I175" i="10"/>
  <c r="S178" i="6" s="1"/>
  <c r="I175" i="14"/>
  <c r="M174" i="15"/>
  <c r="Y174" i="10"/>
  <c r="AA177" i="8" s="1"/>
  <c r="AC174" i="14"/>
  <c r="J174" i="10"/>
  <c r="W172" i="10"/>
  <c r="Q172" i="14"/>
  <c r="J172" i="15"/>
  <c r="T172" i="10"/>
  <c r="I175" i="7" s="1"/>
  <c r="O175" i="7" s="1"/>
  <c r="P172" i="10"/>
  <c r="J172" i="14"/>
  <c r="K172" i="14" s="1"/>
  <c r="F172" i="15"/>
  <c r="L172" i="10"/>
  <c r="H172" i="14"/>
  <c r="L172" i="14" s="1"/>
  <c r="D172" i="15"/>
  <c r="H172" i="10"/>
  <c r="AL171" i="14"/>
  <c r="T171" i="15"/>
  <c r="AF171" i="10"/>
  <c r="AJ174" i="8" s="1"/>
  <c r="N171" i="14"/>
  <c r="G171" i="15"/>
  <c r="Q171" i="10"/>
  <c r="F174" i="7" s="1"/>
  <c r="O204" i="12"/>
  <c r="W170" i="14"/>
  <c r="X170" i="14" s="1"/>
  <c r="T170" i="14" s="1"/>
  <c r="J203" i="12"/>
  <c r="Q173" i="8" s="1"/>
  <c r="R173" i="8" s="1"/>
  <c r="E170" i="14"/>
  <c r="B170" i="15"/>
  <c r="F170" i="10"/>
  <c r="AE168" i="14"/>
  <c r="O168" i="15"/>
  <c r="AA168" i="10"/>
  <c r="AC171" i="8" s="1"/>
  <c r="J168" i="14"/>
  <c r="F168" i="15"/>
  <c r="L168" i="10"/>
  <c r="X167" i="10"/>
  <c r="M167" i="10"/>
  <c r="AH166" i="14"/>
  <c r="Q166" i="15"/>
  <c r="AC166" i="10"/>
  <c r="AF169" i="8" s="1"/>
  <c r="AA165" i="14"/>
  <c r="L165" i="15"/>
  <c r="AK164" i="14"/>
  <c r="S164" i="15"/>
  <c r="AE164" i="10"/>
  <c r="AI167" i="8" s="1"/>
  <c r="P164" i="10"/>
  <c r="AF163" i="14"/>
  <c r="P163" i="15"/>
  <c r="AB163" i="10"/>
  <c r="AD166" i="8" s="1"/>
  <c r="AM162" i="14"/>
  <c r="U162" i="15"/>
  <c r="AG162" i="10"/>
  <c r="AK165" i="8" s="1"/>
  <c r="L173" i="10"/>
  <c r="J173" i="14"/>
  <c r="F173" i="15"/>
  <c r="L173" i="15"/>
  <c r="AA173" i="14"/>
  <c r="M173" i="10"/>
  <c r="X173" i="10"/>
  <c r="AK173" i="14"/>
  <c r="AE173" i="10"/>
  <c r="AI176" i="8" s="1"/>
  <c r="S173" i="15"/>
  <c r="X172" i="10"/>
  <c r="AM171" i="14"/>
  <c r="U171" i="15"/>
  <c r="AG171" i="10"/>
  <c r="AK174" i="8" s="1"/>
  <c r="O171" i="14"/>
  <c r="H171" i="15"/>
  <c r="R171" i="10"/>
  <c r="G174" i="7" s="1"/>
  <c r="X168" i="10"/>
  <c r="S168" i="10"/>
  <c r="H171" i="7" s="1"/>
  <c r="AH167" i="14"/>
  <c r="Q167" i="15"/>
  <c r="AC167" i="10"/>
  <c r="AF170" i="8" s="1"/>
  <c r="N167" i="10"/>
  <c r="AD166" i="14"/>
  <c r="N166" i="15"/>
  <c r="Z166" i="10"/>
  <c r="AB169" i="8" s="1"/>
  <c r="AA166" i="14"/>
  <c r="L166" i="15"/>
  <c r="O166" i="10"/>
  <c r="K166" i="10"/>
  <c r="F166" i="14"/>
  <c r="G166" i="14" s="1"/>
  <c r="C166" i="15"/>
  <c r="G166" i="10"/>
  <c r="AK165" i="14"/>
  <c r="S165" i="15"/>
  <c r="AE165" i="10"/>
  <c r="AI168" i="8" s="1"/>
  <c r="AF164" i="14"/>
  <c r="P164" i="15"/>
  <c r="AB164" i="10"/>
  <c r="AD167" i="8" s="1"/>
  <c r="K167" i="6"/>
  <c r="L167" i="6" s="1"/>
  <c r="J167" i="6"/>
  <c r="AC163" i="14"/>
  <c r="M163" i="15"/>
  <c r="Y163" i="10"/>
  <c r="AA166" i="8" s="1"/>
  <c r="J163" i="10"/>
  <c r="G162" i="14"/>
  <c r="U172" i="15"/>
  <c r="AG172" i="10"/>
  <c r="AK175" i="8" s="1"/>
  <c r="AM172" i="14"/>
  <c r="L171" i="15"/>
  <c r="AA171" i="14"/>
  <c r="C171" i="15"/>
  <c r="G171" i="10"/>
  <c r="F171" i="14"/>
  <c r="J170" i="15"/>
  <c r="T170" i="10"/>
  <c r="I173" i="7" s="1"/>
  <c r="O173" i="7" s="1"/>
  <c r="Q170" i="14"/>
  <c r="T169" i="15"/>
  <c r="AF169" i="10"/>
  <c r="AJ172" i="8" s="1"/>
  <c r="AL169" i="14"/>
  <c r="G169" i="15"/>
  <c r="Q169" i="10"/>
  <c r="F172" i="7" s="1"/>
  <c r="L172" i="7" s="1"/>
  <c r="N169" i="14"/>
  <c r="J172" i="6"/>
  <c r="Q168" i="15"/>
  <c r="AC168" i="10"/>
  <c r="AF171" i="8" s="1"/>
  <c r="AH168" i="14"/>
  <c r="N168" i="10"/>
  <c r="N167" i="15"/>
  <c r="Z167" i="10"/>
  <c r="AB170" i="8" s="1"/>
  <c r="AD167" i="14"/>
  <c r="K167" i="10"/>
  <c r="W166" i="10"/>
  <c r="D166" i="15"/>
  <c r="H166" i="10"/>
  <c r="H166" i="14"/>
  <c r="G169" i="6"/>
  <c r="H169" i="6" s="1"/>
  <c r="F169" i="6"/>
  <c r="K165" i="15"/>
  <c r="U165" i="10"/>
  <c r="J168" i="7" s="1"/>
  <c r="P168" i="7" s="1"/>
  <c r="R165" i="14"/>
  <c r="E165" i="15"/>
  <c r="I165" i="10"/>
  <c r="S168" i="6" s="1"/>
  <c r="I165" i="14"/>
  <c r="K168" i="6"/>
  <c r="L168" i="6" s="1"/>
  <c r="J168" i="6"/>
  <c r="M164" i="15"/>
  <c r="Y164" i="10"/>
  <c r="AA167" i="8" s="1"/>
  <c r="AC164" i="14"/>
  <c r="J164" i="10"/>
  <c r="L163" i="15"/>
  <c r="AA163" i="14"/>
  <c r="C163" i="15"/>
  <c r="G163" i="10"/>
  <c r="F163" i="14"/>
  <c r="J162" i="15"/>
  <c r="Q162" i="14"/>
  <c r="M165" i="7"/>
  <c r="N172" i="15"/>
  <c r="Z172" i="10"/>
  <c r="AB175" i="8" s="1"/>
  <c r="AD172" i="14"/>
  <c r="G172" i="14"/>
  <c r="W171" i="10"/>
  <c r="D171" i="15"/>
  <c r="H171" i="10"/>
  <c r="H171" i="14"/>
  <c r="S167" i="15"/>
  <c r="AE167" i="10"/>
  <c r="AI170" i="8" s="1"/>
  <c r="AK167" i="14"/>
  <c r="P167" i="10"/>
  <c r="P166" i="15"/>
  <c r="AB166" i="10"/>
  <c r="AD169" i="8" s="1"/>
  <c r="AF166" i="14"/>
  <c r="Q165" i="15"/>
  <c r="AC165" i="10"/>
  <c r="AF168" i="8" s="1"/>
  <c r="AH165" i="14"/>
  <c r="N164" i="15"/>
  <c r="Z164" i="10"/>
  <c r="AB167" i="8" s="1"/>
  <c r="AD164" i="14"/>
  <c r="W163" i="10"/>
  <c r="D163" i="15"/>
  <c r="H163" i="10"/>
  <c r="H163" i="14"/>
  <c r="R161" i="15"/>
  <c r="AD161" i="10"/>
  <c r="AG164" i="8" s="1"/>
  <c r="AI161" i="14"/>
  <c r="E161" i="14"/>
  <c r="B161" i="15"/>
  <c r="F161" i="10"/>
  <c r="AF158" i="14"/>
  <c r="P158" i="15"/>
  <c r="AB158" i="10"/>
  <c r="AD161" i="8" s="1"/>
  <c r="AM157" i="14"/>
  <c r="U157" i="15"/>
  <c r="AG157" i="10"/>
  <c r="AK160" i="8" s="1"/>
  <c r="O157" i="14"/>
  <c r="H157" i="15"/>
  <c r="R157" i="10"/>
  <c r="G160" i="7" s="1"/>
  <c r="AI156" i="14"/>
  <c r="R156" i="15"/>
  <c r="AD156" i="10"/>
  <c r="AG159" i="8" s="1"/>
  <c r="AD156" i="14"/>
  <c r="N156" i="15"/>
  <c r="Z156" i="10"/>
  <c r="AB159" i="8" s="1"/>
  <c r="AA156" i="14"/>
  <c r="L156" i="15"/>
  <c r="O156" i="10"/>
  <c r="K156" i="10"/>
  <c r="G156" i="14"/>
  <c r="AK155" i="14"/>
  <c r="S155" i="15"/>
  <c r="AE155" i="10"/>
  <c r="AI158" i="8" s="1"/>
  <c r="AE155" i="14"/>
  <c r="O155" i="15"/>
  <c r="AA155" i="10"/>
  <c r="AC158" i="8" s="1"/>
  <c r="W155" i="10"/>
  <c r="Q155" i="14"/>
  <c r="J155" i="15"/>
  <c r="T155" i="10"/>
  <c r="I158" i="7" s="1"/>
  <c r="O158" i="7" s="1"/>
  <c r="P155" i="10"/>
  <c r="J155" i="14"/>
  <c r="F155" i="15"/>
  <c r="L155" i="10"/>
  <c r="H155" i="14"/>
  <c r="D155" i="15"/>
  <c r="H155" i="10"/>
  <c r="AL154" i="14"/>
  <c r="T154" i="15"/>
  <c r="AF154" i="10"/>
  <c r="AJ157" i="8" s="1"/>
  <c r="N154" i="14"/>
  <c r="G154" i="15"/>
  <c r="Q154" i="10"/>
  <c r="F157" i="7" s="1"/>
  <c r="W153" i="14"/>
  <c r="X153" i="14" s="1"/>
  <c r="T153" i="14" s="1"/>
  <c r="J190" i="12"/>
  <c r="E153" i="14"/>
  <c r="B153" i="15"/>
  <c r="F153" i="10"/>
  <c r="AI152" i="14"/>
  <c r="R152" i="15"/>
  <c r="AD152" i="10"/>
  <c r="AG155" i="8" s="1"/>
  <c r="AD152" i="14"/>
  <c r="N152" i="15"/>
  <c r="Z152" i="10"/>
  <c r="AB155" i="8" s="1"/>
  <c r="AA152" i="14"/>
  <c r="L152" i="15"/>
  <c r="Q151" i="14"/>
  <c r="J151" i="15"/>
  <c r="T151" i="10"/>
  <c r="I154" i="7" s="1"/>
  <c r="O154" i="7" s="1"/>
  <c r="U161" i="15"/>
  <c r="AG161" i="10"/>
  <c r="AK164" i="8" s="1"/>
  <c r="AM161" i="14"/>
  <c r="W161" i="10"/>
  <c r="AM158" i="14"/>
  <c r="U158" i="15"/>
  <c r="AG158" i="10"/>
  <c r="AK161" i="8" s="1"/>
  <c r="O158" i="14"/>
  <c r="H158" i="15"/>
  <c r="R158" i="10"/>
  <c r="G161" i="7" s="1"/>
  <c r="AI157" i="14"/>
  <c r="R157" i="15"/>
  <c r="AD157" i="10"/>
  <c r="AG160" i="8" s="1"/>
  <c r="AH159" i="8"/>
  <c r="M159" i="7"/>
  <c r="G159" i="6"/>
  <c r="H159" i="6" s="1"/>
  <c r="F159" i="6"/>
  <c r="V155" i="10"/>
  <c r="Y158" i="8"/>
  <c r="Z158" i="8" s="1"/>
  <c r="S155" i="10"/>
  <c r="H158" i="7" s="1"/>
  <c r="AH154" i="14"/>
  <c r="Q154" i="15"/>
  <c r="AC154" i="10"/>
  <c r="AF157" i="8" s="1"/>
  <c r="N154" i="10"/>
  <c r="AD153" i="14"/>
  <c r="N153" i="15"/>
  <c r="Z153" i="10"/>
  <c r="AB156" i="8" s="1"/>
  <c r="K153" i="10"/>
  <c r="AH155" i="8"/>
  <c r="M155" i="7"/>
  <c r="G155" i="6"/>
  <c r="H155" i="6" s="1"/>
  <c r="F155" i="6"/>
  <c r="N165" i="7"/>
  <c r="M161" i="15"/>
  <c r="AC161" i="14"/>
  <c r="Y161" i="10"/>
  <c r="AA164" i="8" s="1"/>
  <c r="P161" i="10"/>
  <c r="X161" i="10"/>
  <c r="C164" i="7"/>
  <c r="C164" i="6"/>
  <c r="C163" i="3"/>
  <c r="C164" i="8"/>
  <c r="K160" i="15"/>
  <c r="U160" i="10"/>
  <c r="J163" i="7" s="1"/>
  <c r="R160" i="14"/>
  <c r="L158" i="15"/>
  <c r="AA158" i="14"/>
  <c r="C158" i="15"/>
  <c r="G158" i="10"/>
  <c r="F158" i="14"/>
  <c r="J157" i="15"/>
  <c r="T157" i="10"/>
  <c r="I160" i="7" s="1"/>
  <c r="Q157" i="14"/>
  <c r="T156" i="15"/>
  <c r="AF156" i="10"/>
  <c r="AJ159" i="8" s="1"/>
  <c r="AL156" i="14"/>
  <c r="L154" i="15"/>
  <c r="AA154" i="14"/>
  <c r="C154" i="15"/>
  <c r="G154" i="10"/>
  <c r="F154" i="14"/>
  <c r="J153" i="15"/>
  <c r="T153" i="10"/>
  <c r="I156" i="7" s="1"/>
  <c r="Q153" i="14"/>
  <c r="AJ161" i="14"/>
  <c r="P159" i="14"/>
  <c r="O158" i="15"/>
  <c r="AA158" i="10"/>
  <c r="AC161" i="8" s="1"/>
  <c r="AE158" i="14"/>
  <c r="F158" i="15"/>
  <c r="L158" i="10"/>
  <c r="J158" i="14"/>
  <c r="X157" i="10"/>
  <c r="AJ156" i="14"/>
  <c r="J154" i="15"/>
  <c r="T154" i="10"/>
  <c r="I157" i="7" s="1"/>
  <c r="O157" i="7" s="1"/>
  <c r="Q154" i="14"/>
  <c r="T153" i="15"/>
  <c r="AF153" i="10"/>
  <c r="AJ156" i="8" s="1"/>
  <c r="AL153" i="14"/>
  <c r="G153" i="15"/>
  <c r="Q153" i="10"/>
  <c r="F156" i="7" s="1"/>
  <c r="N153" i="14"/>
  <c r="O190" i="12"/>
  <c r="K159" i="6" s="1"/>
  <c r="L159" i="6" s="1"/>
  <c r="M159" i="6" s="1"/>
  <c r="D150" i="15"/>
  <c r="H150" i="10"/>
  <c r="H150" i="14"/>
  <c r="AK148" i="14"/>
  <c r="S148" i="15"/>
  <c r="AE148" i="10"/>
  <c r="AI151" i="8" s="1"/>
  <c r="AE148" i="14"/>
  <c r="O148" i="15"/>
  <c r="AA148" i="10"/>
  <c r="AC151" i="8" s="1"/>
  <c r="W148" i="10"/>
  <c r="Q148" i="14"/>
  <c r="J148" i="15"/>
  <c r="P148" i="10"/>
  <c r="J148" i="14"/>
  <c r="K148" i="14" s="1"/>
  <c r="F148" i="15"/>
  <c r="L148" i="10"/>
  <c r="H148" i="14"/>
  <c r="D148" i="15"/>
  <c r="V148" i="15" s="1"/>
  <c r="G148" i="11" s="1"/>
  <c r="D148" i="11" s="1"/>
  <c r="H148" i="10"/>
  <c r="AL147" i="14"/>
  <c r="T147" i="15"/>
  <c r="AF147" i="10"/>
  <c r="AJ150" i="8" s="1"/>
  <c r="N147" i="14"/>
  <c r="G147" i="15"/>
  <c r="Q147" i="10"/>
  <c r="F150" i="7" s="1"/>
  <c r="L150" i="7" s="1"/>
  <c r="AH146" i="14"/>
  <c r="AJ146" i="14" s="1"/>
  <c r="Q146" i="15"/>
  <c r="AC146" i="10"/>
  <c r="AF149" i="8" s="1"/>
  <c r="AH149" i="8" s="1"/>
  <c r="N146" i="10"/>
  <c r="AD145" i="14"/>
  <c r="N145" i="15"/>
  <c r="Z145" i="10"/>
  <c r="AB148" i="8" s="1"/>
  <c r="K145" i="10"/>
  <c r="W144" i="10"/>
  <c r="AF143" i="14"/>
  <c r="P143" i="15"/>
  <c r="AB143" i="10"/>
  <c r="AD146" i="8" s="1"/>
  <c r="AH142" i="14"/>
  <c r="AJ142" i="14" s="1"/>
  <c r="Q142" i="15"/>
  <c r="AC142" i="10"/>
  <c r="AF145" i="8" s="1"/>
  <c r="AH145" i="8" s="1"/>
  <c r="N142" i="10"/>
  <c r="AE140" i="14"/>
  <c r="O140" i="15"/>
  <c r="AA140" i="10"/>
  <c r="AC143" i="8" s="1"/>
  <c r="J154" i="6"/>
  <c r="O150" i="15"/>
  <c r="AA150" i="10"/>
  <c r="AC153" i="8" s="1"/>
  <c r="AE150" i="14"/>
  <c r="Q149" i="14"/>
  <c r="J149" i="15"/>
  <c r="T149" i="10"/>
  <c r="I152" i="7" s="1"/>
  <c r="W145" i="10"/>
  <c r="H145" i="14"/>
  <c r="D145" i="15"/>
  <c r="H145" i="10"/>
  <c r="AF150" i="14"/>
  <c r="AB150" i="10"/>
  <c r="AD153" i="8" s="1"/>
  <c r="P150" i="15"/>
  <c r="O150" i="14"/>
  <c r="R150" i="10"/>
  <c r="G153" i="7" s="1"/>
  <c r="H150" i="15"/>
  <c r="AM150" i="14"/>
  <c r="U150" i="15"/>
  <c r="AG150" i="10"/>
  <c r="AK153" i="8" s="1"/>
  <c r="P149" i="15"/>
  <c r="AB149" i="10"/>
  <c r="AD152" i="8" s="1"/>
  <c r="AF149" i="14"/>
  <c r="U148" i="15"/>
  <c r="AG148" i="10"/>
  <c r="AK151" i="8" s="1"/>
  <c r="AM148" i="14"/>
  <c r="L147" i="15"/>
  <c r="AA147" i="14"/>
  <c r="J146" i="15"/>
  <c r="T146" i="10"/>
  <c r="I149" i="7" s="1"/>
  <c r="O149" i="7" s="1"/>
  <c r="Q146" i="14"/>
  <c r="T145" i="15"/>
  <c r="AF145" i="10"/>
  <c r="AJ148" i="8" s="1"/>
  <c r="AL145" i="14"/>
  <c r="G145" i="15"/>
  <c r="Q145" i="10"/>
  <c r="F148" i="7" s="1"/>
  <c r="N145" i="14"/>
  <c r="O177" i="12"/>
  <c r="J173" i="12"/>
  <c r="Q147" i="8" s="1"/>
  <c r="R147" i="8" s="1"/>
  <c r="W144" i="14"/>
  <c r="X144" i="14" s="1"/>
  <c r="T144" i="14" s="1"/>
  <c r="W142" i="10"/>
  <c r="D142" i="15"/>
  <c r="H142" i="10"/>
  <c r="H142" i="14"/>
  <c r="J169" i="12"/>
  <c r="Q143" i="8" s="1"/>
  <c r="R143" i="8" s="1"/>
  <c r="W140" i="14"/>
  <c r="X140" i="14" s="1"/>
  <c r="T140" i="14" s="1"/>
  <c r="J150" i="15"/>
  <c r="T150" i="10"/>
  <c r="I153" i="7" s="1"/>
  <c r="Q150" i="14"/>
  <c r="Q149" i="15"/>
  <c r="AC149" i="10"/>
  <c r="AF152" i="8" s="1"/>
  <c r="AH149" i="14"/>
  <c r="N149" i="10"/>
  <c r="N148" i="15"/>
  <c r="Z148" i="10"/>
  <c r="AB151" i="8" s="1"/>
  <c r="AD148" i="14"/>
  <c r="O147" i="15"/>
  <c r="AA147" i="10"/>
  <c r="AC150" i="8" s="1"/>
  <c r="AE147" i="14"/>
  <c r="F147" i="15"/>
  <c r="L147" i="10"/>
  <c r="J147" i="14"/>
  <c r="X146" i="10"/>
  <c r="V146" i="10"/>
  <c r="Y149" i="8"/>
  <c r="Z149" i="8" s="1"/>
  <c r="M146" i="10"/>
  <c r="Q145" i="15"/>
  <c r="AC145" i="10"/>
  <c r="AF148" i="8" s="1"/>
  <c r="AH145" i="14"/>
  <c r="N145" i="10"/>
  <c r="N144" i="15"/>
  <c r="Z144" i="10"/>
  <c r="AB147" i="8" s="1"/>
  <c r="AD144" i="14"/>
  <c r="K144" i="10"/>
  <c r="W143" i="10"/>
  <c r="D143" i="15"/>
  <c r="H143" i="10"/>
  <c r="H143" i="14"/>
  <c r="G146" i="6"/>
  <c r="H146" i="6" s="1"/>
  <c r="I146" i="6" s="1"/>
  <c r="F146" i="6"/>
  <c r="K142" i="15"/>
  <c r="U142" i="10"/>
  <c r="J145" i="7" s="1"/>
  <c r="P145" i="7" s="1"/>
  <c r="R142" i="14"/>
  <c r="S142" i="10"/>
  <c r="H145" i="7" s="1"/>
  <c r="E142" i="15"/>
  <c r="I142" i="10"/>
  <c r="S145" i="6" s="1"/>
  <c r="I142" i="14"/>
  <c r="J145" i="6"/>
  <c r="AA140" i="14"/>
  <c r="L140" i="15"/>
  <c r="M139" i="15"/>
  <c r="Y139" i="10"/>
  <c r="AA142" i="8" s="1"/>
  <c r="AC139" i="14"/>
  <c r="J139" i="10"/>
  <c r="P141" i="7"/>
  <c r="AK137" i="14"/>
  <c r="S137" i="15"/>
  <c r="AE137" i="10"/>
  <c r="AI140" i="8" s="1"/>
  <c r="AE137" i="14"/>
  <c r="O137" i="15"/>
  <c r="AA137" i="10"/>
  <c r="AC140" i="8" s="1"/>
  <c r="W137" i="10"/>
  <c r="Q137" i="14"/>
  <c r="J137" i="15"/>
  <c r="T137" i="10"/>
  <c r="I140" i="7" s="1"/>
  <c r="O140" i="7" s="1"/>
  <c r="P137" i="10"/>
  <c r="J137" i="14"/>
  <c r="F137" i="15"/>
  <c r="L137" i="10"/>
  <c r="H137" i="14"/>
  <c r="D137" i="15"/>
  <c r="H137" i="10"/>
  <c r="AL136" i="14"/>
  <c r="T136" i="15"/>
  <c r="AF136" i="10"/>
  <c r="AJ139" i="8" s="1"/>
  <c r="AF136" i="14"/>
  <c r="P136" i="15"/>
  <c r="AB136" i="10"/>
  <c r="AD139" i="8" s="1"/>
  <c r="X136" i="10"/>
  <c r="R136" i="14"/>
  <c r="K136" i="15"/>
  <c r="U136" i="10"/>
  <c r="J139" i="7" s="1"/>
  <c r="P139" i="7" s="1"/>
  <c r="N136" i="14"/>
  <c r="G136" i="15"/>
  <c r="Q136" i="10"/>
  <c r="F139" i="7" s="1"/>
  <c r="L139" i="7" s="1"/>
  <c r="J139" i="6"/>
  <c r="AC135" i="14"/>
  <c r="M135" i="15"/>
  <c r="Y135" i="10"/>
  <c r="AA138" i="8" s="1"/>
  <c r="J135" i="10"/>
  <c r="P134" i="14"/>
  <c r="L137" i="7"/>
  <c r="M132" i="10"/>
  <c r="I132" i="14"/>
  <c r="E132" i="15"/>
  <c r="I132" i="10"/>
  <c r="S135" i="6" s="1"/>
  <c r="F7" i="13"/>
  <c r="W131" i="14"/>
  <c r="X131" i="14" s="1"/>
  <c r="T131" i="14" s="1"/>
  <c r="N6" i="13"/>
  <c r="Q134" i="8" s="1"/>
  <c r="E131" i="14"/>
  <c r="B131" i="15"/>
  <c r="F131" i="10"/>
  <c r="AI130" i="14"/>
  <c r="R130" i="15"/>
  <c r="AD130" i="10"/>
  <c r="AG133" i="8" s="1"/>
  <c r="AD130" i="14"/>
  <c r="N130" i="15"/>
  <c r="Z130" i="10"/>
  <c r="AB133" i="8" s="1"/>
  <c r="P133" i="7"/>
  <c r="AK129" i="14"/>
  <c r="S129" i="15"/>
  <c r="AE129" i="10"/>
  <c r="AI132" i="8" s="1"/>
  <c r="AE129" i="14"/>
  <c r="O129" i="15"/>
  <c r="AA129" i="10"/>
  <c r="AC132" i="8" s="1"/>
  <c r="W129" i="10"/>
  <c r="Q129" i="14"/>
  <c r="J129" i="15"/>
  <c r="T129" i="10"/>
  <c r="I132" i="7" s="1"/>
  <c r="O132" i="7" s="1"/>
  <c r="P129" i="10"/>
  <c r="J129" i="14"/>
  <c r="F129" i="15"/>
  <c r="L129" i="10"/>
  <c r="H129" i="14"/>
  <c r="D129" i="15"/>
  <c r="H129" i="10"/>
  <c r="AL128" i="14"/>
  <c r="T128" i="15"/>
  <c r="AF128" i="10"/>
  <c r="AJ131" i="8" s="1"/>
  <c r="AF128" i="14"/>
  <c r="P128" i="15"/>
  <c r="AB128" i="10"/>
  <c r="AD131" i="8" s="1"/>
  <c r="X128" i="10"/>
  <c r="R128" i="14"/>
  <c r="K128" i="15"/>
  <c r="U128" i="10"/>
  <c r="J131" i="7" s="1"/>
  <c r="P131" i="7" s="1"/>
  <c r="N128" i="14"/>
  <c r="G128" i="15"/>
  <c r="Q128" i="10"/>
  <c r="F131" i="7" s="1"/>
  <c r="L131" i="7" s="1"/>
  <c r="J131" i="6"/>
  <c r="AC127" i="14"/>
  <c r="M127" i="15"/>
  <c r="Y127" i="10"/>
  <c r="AA130" i="8" s="1"/>
  <c r="J127" i="10"/>
  <c r="AH128" i="8"/>
  <c r="M128" i="7"/>
  <c r="X124" i="10"/>
  <c r="M124" i="10"/>
  <c r="AD122" i="14"/>
  <c r="Z122" i="10"/>
  <c r="AB125" i="8" s="1"/>
  <c r="N122" i="15"/>
  <c r="Q121" i="14"/>
  <c r="T121" i="10"/>
  <c r="I124" i="7" s="1"/>
  <c r="O124" i="7" s="1"/>
  <c r="J121" i="15"/>
  <c r="AL120" i="14"/>
  <c r="AF120" i="10"/>
  <c r="AJ123" i="8" s="1"/>
  <c r="T120" i="15"/>
  <c r="N120" i="14"/>
  <c r="Q120" i="10"/>
  <c r="F123" i="7" s="1"/>
  <c r="L123" i="7" s="1"/>
  <c r="G120" i="15"/>
  <c r="O158" i="12"/>
  <c r="K125" i="6" s="1"/>
  <c r="L125" i="6" s="1"/>
  <c r="M125" i="6" s="1"/>
  <c r="W117" i="10"/>
  <c r="H117" i="14"/>
  <c r="H117" i="10"/>
  <c r="D117" i="15"/>
  <c r="O141" i="14"/>
  <c r="H141" i="15"/>
  <c r="R141" i="10"/>
  <c r="G144" i="7" s="1"/>
  <c r="U141" i="15"/>
  <c r="AG141" i="10"/>
  <c r="AK144" i="8" s="1"/>
  <c r="AM141" i="14"/>
  <c r="P141" i="15"/>
  <c r="AB141" i="10"/>
  <c r="AD144" i="8" s="1"/>
  <c r="AF141" i="14"/>
  <c r="AK141" i="14"/>
  <c r="S141" i="15"/>
  <c r="AE141" i="10"/>
  <c r="AI144" i="8" s="1"/>
  <c r="C144" i="7"/>
  <c r="C144" i="6"/>
  <c r="C143" i="3"/>
  <c r="C144" i="8"/>
  <c r="Q139" i="15"/>
  <c r="AC139" i="10"/>
  <c r="AF142" i="8" s="1"/>
  <c r="AH139" i="14"/>
  <c r="M141" i="7"/>
  <c r="AM136" i="14"/>
  <c r="U136" i="15"/>
  <c r="AG136" i="10"/>
  <c r="AK139" i="8" s="1"/>
  <c r="O136" i="14"/>
  <c r="H136" i="15"/>
  <c r="R136" i="10"/>
  <c r="G139" i="7" s="1"/>
  <c r="M139" i="7" s="1"/>
  <c r="AI135" i="14"/>
  <c r="R135" i="15"/>
  <c r="AD135" i="10"/>
  <c r="AG138" i="8" s="1"/>
  <c r="O135" i="10"/>
  <c r="AM132" i="14"/>
  <c r="U132" i="15"/>
  <c r="AG132" i="10"/>
  <c r="AK135" i="8" s="1"/>
  <c r="O132" i="14"/>
  <c r="H132" i="15"/>
  <c r="R132" i="10"/>
  <c r="G135" i="7" s="1"/>
  <c r="M135" i="7" s="1"/>
  <c r="AI131" i="14"/>
  <c r="R131" i="15"/>
  <c r="AD131" i="10"/>
  <c r="AG134" i="8" s="1"/>
  <c r="O131" i="10"/>
  <c r="AM128" i="14"/>
  <c r="U128" i="15"/>
  <c r="AG128" i="10"/>
  <c r="AK131" i="8" s="1"/>
  <c r="O128" i="14"/>
  <c r="H128" i="15"/>
  <c r="R128" i="10"/>
  <c r="G131" i="7" s="1"/>
  <c r="M131" i="7" s="1"/>
  <c r="AI127" i="14"/>
  <c r="R127" i="15"/>
  <c r="AD127" i="10"/>
  <c r="AG130" i="8" s="1"/>
  <c r="O127" i="10"/>
  <c r="AM124" i="14"/>
  <c r="U124" i="15"/>
  <c r="AG124" i="10"/>
  <c r="AK127" i="8" s="1"/>
  <c r="O124" i="14"/>
  <c r="H124" i="15"/>
  <c r="R124" i="10"/>
  <c r="G127" i="7" s="1"/>
  <c r="M127" i="7" s="1"/>
  <c r="M121" i="10"/>
  <c r="I121" i="14"/>
  <c r="E121" i="15"/>
  <c r="I121" i="10"/>
  <c r="S124" i="6" s="1"/>
  <c r="W120" i="14"/>
  <c r="X120" i="14" s="1"/>
  <c r="T120" i="14" s="1"/>
  <c r="J158" i="12"/>
  <c r="E120" i="14"/>
  <c r="B120" i="15"/>
  <c r="F120" i="10"/>
  <c r="AK118" i="14"/>
  <c r="AN118" i="14" s="1"/>
  <c r="S118" i="15"/>
  <c r="AE118" i="10"/>
  <c r="AI121" i="8" s="1"/>
  <c r="AL121" i="8" s="1"/>
  <c r="AE118" i="14"/>
  <c r="O118" i="15"/>
  <c r="AA118" i="10"/>
  <c r="AC121" i="8" s="1"/>
  <c r="W118" i="10"/>
  <c r="Q118" i="14"/>
  <c r="J118" i="15"/>
  <c r="T118" i="10"/>
  <c r="I121" i="7" s="1"/>
  <c r="O121" i="7" s="1"/>
  <c r="P118" i="10"/>
  <c r="J118" i="14"/>
  <c r="K118" i="14" s="1"/>
  <c r="F118" i="15"/>
  <c r="L118" i="10"/>
  <c r="H118" i="14"/>
  <c r="L118" i="14" s="1"/>
  <c r="D118" i="14" s="1"/>
  <c r="D118" i="15"/>
  <c r="H118" i="10"/>
  <c r="AL117" i="14"/>
  <c r="T117" i="15"/>
  <c r="AF117" i="10"/>
  <c r="AJ120" i="8" s="1"/>
  <c r="AF117" i="14"/>
  <c r="P117" i="15"/>
  <c r="AB117" i="10"/>
  <c r="AD120" i="8" s="1"/>
  <c r="X117" i="10"/>
  <c r="R117" i="14"/>
  <c r="K117" i="15"/>
  <c r="U117" i="10"/>
  <c r="J120" i="7" s="1"/>
  <c r="P120" i="7" s="1"/>
  <c r="N117" i="14"/>
  <c r="G117" i="15"/>
  <c r="Q117" i="10"/>
  <c r="F120" i="7" s="1"/>
  <c r="L120" i="7" s="1"/>
  <c r="O156" i="12"/>
  <c r="K121" i="6" s="1"/>
  <c r="L121" i="6" s="1"/>
  <c r="M121" i="6" s="1"/>
  <c r="U139" i="15"/>
  <c r="AG139" i="10"/>
  <c r="AK142" i="8" s="1"/>
  <c r="AM139" i="14"/>
  <c r="D139" i="15"/>
  <c r="H139" i="10"/>
  <c r="H139" i="14"/>
  <c r="W139" i="10"/>
  <c r="M139" i="10"/>
  <c r="X139" i="10"/>
  <c r="J135" i="15"/>
  <c r="T135" i="10"/>
  <c r="I138" i="7" s="1"/>
  <c r="Q135" i="14"/>
  <c r="J131" i="15"/>
  <c r="T131" i="10"/>
  <c r="I134" i="7" s="1"/>
  <c r="Q131" i="14"/>
  <c r="AJ129" i="14"/>
  <c r="J127" i="15"/>
  <c r="T127" i="10"/>
  <c r="I130" i="7" s="1"/>
  <c r="Q127" i="14"/>
  <c r="S136" i="15"/>
  <c r="AE136" i="10"/>
  <c r="AI139" i="8" s="1"/>
  <c r="AL139" i="8" s="1"/>
  <c r="AK136" i="14"/>
  <c r="AN136" i="14" s="1"/>
  <c r="P136" i="10"/>
  <c r="P135" i="15"/>
  <c r="AB135" i="10"/>
  <c r="AD138" i="8" s="1"/>
  <c r="AF135" i="14"/>
  <c r="AJ134" i="14"/>
  <c r="J132" i="15"/>
  <c r="T132" i="10"/>
  <c r="I135" i="7" s="1"/>
  <c r="O135" i="7" s="1"/>
  <c r="Q132" i="14"/>
  <c r="T131" i="15"/>
  <c r="AF131" i="10"/>
  <c r="AJ134" i="8" s="1"/>
  <c r="AL131" i="14"/>
  <c r="G131" i="15"/>
  <c r="Q131" i="10"/>
  <c r="F134" i="7" s="1"/>
  <c r="N131" i="14"/>
  <c r="F6" i="13"/>
  <c r="G129" i="14"/>
  <c r="W128" i="10"/>
  <c r="D128" i="15"/>
  <c r="H128" i="10"/>
  <c r="H128" i="14"/>
  <c r="K127" i="15"/>
  <c r="U127" i="10"/>
  <c r="J130" i="7" s="1"/>
  <c r="R127" i="14"/>
  <c r="E127" i="15"/>
  <c r="I127" i="10"/>
  <c r="S130" i="6" s="1"/>
  <c r="I127" i="14"/>
  <c r="P125" i="14"/>
  <c r="O124" i="15"/>
  <c r="AA124" i="10"/>
  <c r="AC127" i="8" s="1"/>
  <c r="AE124" i="14"/>
  <c r="F124" i="15"/>
  <c r="L124" i="10"/>
  <c r="J124" i="14"/>
  <c r="P121" i="14"/>
  <c r="O120" i="15"/>
  <c r="AA120" i="10"/>
  <c r="AC123" i="8" s="1"/>
  <c r="AE120" i="14"/>
  <c r="F120" i="15"/>
  <c r="L120" i="10"/>
  <c r="J120" i="14"/>
  <c r="P117" i="14"/>
  <c r="W123" i="10"/>
  <c r="E123" i="15"/>
  <c r="I123" i="10"/>
  <c r="S126" i="6" s="1"/>
  <c r="I123" i="14"/>
  <c r="K123" i="15"/>
  <c r="U123" i="10"/>
  <c r="J126" i="7" s="1"/>
  <c r="R123" i="14"/>
  <c r="F123" i="14"/>
  <c r="C123" i="15"/>
  <c r="G123" i="10"/>
  <c r="AA123" i="14"/>
  <c r="L123" i="15"/>
  <c r="J123" i="10"/>
  <c r="AC123" i="14"/>
  <c r="Y123" i="10"/>
  <c r="AA126" i="8" s="1"/>
  <c r="M123" i="15"/>
  <c r="V120" i="10"/>
  <c r="Y123" i="8"/>
  <c r="Z123" i="8" s="1"/>
  <c r="E119" i="15"/>
  <c r="I119" i="10"/>
  <c r="S122" i="6" s="1"/>
  <c r="I119" i="14"/>
  <c r="K119" i="15"/>
  <c r="U119" i="10"/>
  <c r="J122" i="7" s="1"/>
  <c r="R119" i="14"/>
  <c r="F119" i="14"/>
  <c r="C119" i="15"/>
  <c r="G119" i="10"/>
  <c r="AA119" i="14"/>
  <c r="L119" i="15"/>
  <c r="J119" i="10"/>
  <c r="AC119" i="14"/>
  <c r="Y119" i="10"/>
  <c r="AA122" i="8" s="1"/>
  <c r="M119" i="15"/>
  <c r="M120" i="7"/>
  <c r="O119" i="6"/>
  <c r="AK115" i="14"/>
  <c r="AE115" i="10"/>
  <c r="AI118" i="8" s="1"/>
  <c r="S115" i="15"/>
  <c r="P115" i="10"/>
  <c r="Q111" i="14"/>
  <c r="J111" i="15"/>
  <c r="T111" i="10"/>
  <c r="I114" i="7" s="1"/>
  <c r="O114" i="7" s="1"/>
  <c r="W107" i="10"/>
  <c r="H107" i="14"/>
  <c r="D107" i="15"/>
  <c r="H107" i="10"/>
  <c r="N137" i="7"/>
  <c r="N129" i="7"/>
  <c r="K116" i="10"/>
  <c r="J116" i="10"/>
  <c r="AC116" i="14"/>
  <c r="Y116" i="10"/>
  <c r="AA119" i="8" s="1"/>
  <c r="M116" i="15"/>
  <c r="AF116" i="14"/>
  <c r="AB116" i="10"/>
  <c r="AD119" i="8" s="1"/>
  <c r="P116" i="15"/>
  <c r="X115" i="10"/>
  <c r="M115" i="10"/>
  <c r="AD113" i="14"/>
  <c r="N113" i="15"/>
  <c r="Z113" i="10"/>
  <c r="AB116" i="8" s="1"/>
  <c r="K113" i="10"/>
  <c r="W112" i="10"/>
  <c r="H112" i="14"/>
  <c r="D112" i="15"/>
  <c r="H112" i="10"/>
  <c r="R111" i="14"/>
  <c r="K111" i="15"/>
  <c r="U111" i="10"/>
  <c r="J114" i="7" s="1"/>
  <c r="P114" i="7" s="1"/>
  <c r="I111" i="14"/>
  <c r="E111" i="15"/>
  <c r="I111" i="10"/>
  <c r="S114" i="6" s="1"/>
  <c r="AA109" i="14"/>
  <c r="L109" i="15"/>
  <c r="F109" i="14"/>
  <c r="G109" i="14" s="1"/>
  <c r="C109" i="15"/>
  <c r="G109" i="10"/>
  <c r="Q108" i="14"/>
  <c r="J108" i="15"/>
  <c r="T108" i="10"/>
  <c r="I111" i="7" s="1"/>
  <c r="O111" i="7" s="1"/>
  <c r="AL107" i="14"/>
  <c r="T107" i="15"/>
  <c r="AF107" i="10"/>
  <c r="AJ110" i="8" s="1"/>
  <c r="N107" i="14"/>
  <c r="G107" i="15"/>
  <c r="Q107" i="10"/>
  <c r="F110" i="7" s="1"/>
  <c r="AK104" i="14"/>
  <c r="S104" i="15"/>
  <c r="AE104" i="10"/>
  <c r="AI107" i="8" s="1"/>
  <c r="P104" i="10"/>
  <c r="AD101" i="14"/>
  <c r="N101" i="15"/>
  <c r="Z101" i="10"/>
  <c r="AB104" i="8" s="1"/>
  <c r="K101" i="10"/>
  <c r="W100" i="10"/>
  <c r="H100" i="14"/>
  <c r="D100" i="15"/>
  <c r="H100" i="10"/>
  <c r="J127" i="6"/>
  <c r="O126" i="6"/>
  <c r="P126" i="6"/>
  <c r="Q126" i="6" s="1"/>
  <c r="R126" i="6" s="1"/>
  <c r="T126" i="6"/>
  <c r="U126" i="6" s="1"/>
  <c r="V126" i="6" s="1"/>
  <c r="D119" i="15"/>
  <c r="H119" i="10"/>
  <c r="H119" i="14"/>
  <c r="G117" i="14"/>
  <c r="J154" i="12"/>
  <c r="Q118" i="8" s="1"/>
  <c r="R118" i="8" s="1"/>
  <c r="W115" i="14"/>
  <c r="X115" i="14" s="1"/>
  <c r="T115" i="14" s="1"/>
  <c r="B115" i="15"/>
  <c r="F115" i="10"/>
  <c r="E115" i="14"/>
  <c r="L117" i="7"/>
  <c r="O113" i="15"/>
  <c r="AA113" i="10"/>
  <c r="AC116" i="8" s="1"/>
  <c r="AE113" i="14"/>
  <c r="F113" i="15"/>
  <c r="L113" i="10"/>
  <c r="J113" i="14"/>
  <c r="X112" i="10"/>
  <c r="V112" i="10"/>
  <c r="Y115" i="8"/>
  <c r="Z115" i="8" s="1"/>
  <c r="M112" i="10"/>
  <c r="J145" i="12"/>
  <c r="Q114" i="8" s="1"/>
  <c r="R114" i="8" s="1"/>
  <c r="X114" i="8" s="1"/>
  <c r="S113" i="3" s="1"/>
  <c r="W111" i="14"/>
  <c r="X111" i="14" s="1"/>
  <c r="T111" i="14" s="1"/>
  <c r="B111" i="15"/>
  <c r="F111" i="10"/>
  <c r="E111" i="14"/>
  <c r="L113" i="7"/>
  <c r="O109" i="15"/>
  <c r="AA109" i="10"/>
  <c r="AC112" i="8" s="1"/>
  <c r="AE109" i="14"/>
  <c r="F109" i="15"/>
  <c r="L109" i="10"/>
  <c r="J109" i="14"/>
  <c r="X108" i="10"/>
  <c r="V108" i="10"/>
  <c r="Y111" i="8"/>
  <c r="Z111" i="8" s="1"/>
  <c r="M108" i="10"/>
  <c r="Q107" i="15"/>
  <c r="AC107" i="10"/>
  <c r="AF110" i="8" s="1"/>
  <c r="AH107" i="14"/>
  <c r="N107" i="10"/>
  <c r="Q105" i="14"/>
  <c r="T105" i="10"/>
  <c r="I108" i="7" s="1"/>
  <c r="J105" i="15"/>
  <c r="AL104" i="14"/>
  <c r="T104" i="15"/>
  <c r="AF104" i="10"/>
  <c r="AJ107" i="8" s="1"/>
  <c r="N104" i="14"/>
  <c r="G104" i="15"/>
  <c r="Q104" i="10"/>
  <c r="F107" i="7" s="1"/>
  <c r="L107" i="7" s="1"/>
  <c r="P102" i="14"/>
  <c r="AK101" i="14"/>
  <c r="AE101" i="10"/>
  <c r="AI104" i="8" s="1"/>
  <c r="S101" i="15"/>
  <c r="P101" i="10"/>
  <c r="AF100" i="14"/>
  <c r="AB100" i="10"/>
  <c r="AD103" i="8" s="1"/>
  <c r="P100" i="15"/>
  <c r="F123" i="15"/>
  <c r="L123" i="10"/>
  <c r="J123" i="14"/>
  <c r="K123" i="14" s="1"/>
  <c r="J119" i="15"/>
  <c r="T119" i="10"/>
  <c r="I122" i="7" s="1"/>
  <c r="Q119" i="14"/>
  <c r="U115" i="15"/>
  <c r="AM115" i="14"/>
  <c r="AG115" i="10"/>
  <c r="AK118" i="8" s="1"/>
  <c r="S114" i="15"/>
  <c r="AE114" i="10"/>
  <c r="AI117" i="8" s="1"/>
  <c r="AL117" i="8" s="1"/>
  <c r="AK114" i="14"/>
  <c r="AN114" i="14" s="1"/>
  <c r="P114" i="10"/>
  <c r="P113" i="15"/>
  <c r="AB113" i="10"/>
  <c r="AD116" i="8" s="1"/>
  <c r="AF113" i="14"/>
  <c r="U112" i="15"/>
  <c r="AG112" i="10"/>
  <c r="AK115" i="8" s="1"/>
  <c r="AM112" i="14"/>
  <c r="H112" i="15"/>
  <c r="R112" i="10"/>
  <c r="G115" i="7" s="1"/>
  <c r="M115" i="7" s="1"/>
  <c r="O112" i="14"/>
  <c r="R111" i="15"/>
  <c r="AD111" i="10"/>
  <c r="AG114" i="8" s="1"/>
  <c r="AI111" i="14"/>
  <c r="O111" i="10"/>
  <c r="O110" i="15"/>
  <c r="AA110" i="10"/>
  <c r="AC113" i="8" s="1"/>
  <c r="AE113" i="8" s="1"/>
  <c r="AM113" i="8" s="1"/>
  <c r="AN113" i="8" s="1"/>
  <c r="T112" i="3" s="1"/>
  <c r="AE110" i="14"/>
  <c r="F110" i="15"/>
  <c r="L110" i="10"/>
  <c r="J110" i="14"/>
  <c r="K110" i="14" s="1"/>
  <c r="X109" i="10"/>
  <c r="M109" i="10"/>
  <c r="Q108" i="15"/>
  <c r="AC108" i="10"/>
  <c r="AF111" i="8" s="1"/>
  <c r="AH111" i="8" s="1"/>
  <c r="AH108" i="14"/>
  <c r="AJ108" i="14" s="1"/>
  <c r="N108" i="10"/>
  <c r="N107" i="15"/>
  <c r="Z107" i="10"/>
  <c r="AB110" i="8" s="1"/>
  <c r="AD107" i="14"/>
  <c r="K107" i="10"/>
  <c r="W106" i="10"/>
  <c r="D106" i="15"/>
  <c r="H106" i="10"/>
  <c r="H106" i="14"/>
  <c r="G109" i="6"/>
  <c r="H109" i="6" s="1"/>
  <c r="F109" i="6"/>
  <c r="K105" i="15"/>
  <c r="U105" i="10"/>
  <c r="J108" i="7" s="1"/>
  <c r="P108" i="7" s="1"/>
  <c r="R105" i="14"/>
  <c r="E105" i="15"/>
  <c r="I105" i="10"/>
  <c r="S108" i="6" s="1"/>
  <c r="I105" i="14"/>
  <c r="M104" i="15"/>
  <c r="Y104" i="10"/>
  <c r="AA107" i="8" s="1"/>
  <c r="AC104" i="14"/>
  <c r="J104" i="10"/>
  <c r="W102" i="10"/>
  <c r="D102" i="15"/>
  <c r="H102" i="10"/>
  <c r="H102" i="14"/>
  <c r="G105" i="6"/>
  <c r="H105" i="6" s="1"/>
  <c r="F105" i="6"/>
  <c r="K101" i="15"/>
  <c r="U101" i="10"/>
  <c r="J104" i="7" s="1"/>
  <c r="R101" i="14"/>
  <c r="E101" i="15"/>
  <c r="I101" i="10"/>
  <c r="S104" i="6" s="1"/>
  <c r="I101" i="14"/>
  <c r="M100" i="15"/>
  <c r="Y100" i="10"/>
  <c r="AA103" i="8" s="1"/>
  <c r="AC100" i="14"/>
  <c r="J100" i="10"/>
  <c r="W98" i="10"/>
  <c r="H98" i="14"/>
  <c r="D98" i="15"/>
  <c r="H98" i="10"/>
  <c r="S103" i="15"/>
  <c r="AE103" i="10"/>
  <c r="AI106" i="8" s="1"/>
  <c r="AK103" i="14"/>
  <c r="D103" i="15"/>
  <c r="H103" i="10"/>
  <c r="H103" i="14"/>
  <c r="P105" i="7"/>
  <c r="C99" i="15"/>
  <c r="G99" i="10"/>
  <c r="F99" i="14"/>
  <c r="L99" i="15"/>
  <c r="AA99" i="14"/>
  <c r="J99" i="10"/>
  <c r="AC99" i="14"/>
  <c r="Y99" i="10"/>
  <c r="AA102" i="8" s="1"/>
  <c r="M99" i="15"/>
  <c r="I99" i="14"/>
  <c r="K99" i="14" s="1"/>
  <c r="E99" i="15"/>
  <c r="I99" i="10"/>
  <c r="S102" i="6" s="1"/>
  <c r="R99" i="14"/>
  <c r="K99" i="15"/>
  <c r="U99" i="10"/>
  <c r="J102" i="7" s="1"/>
  <c r="C102" i="7"/>
  <c r="C102" i="6"/>
  <c r="C102" i="8"/>
  <c r="C101" i="3"/>
  <c r="J97" i="15"/>
  <c r="Q97" i="14"/>
  <c r="T97" i="10"/>
  <c r="I100" i="7" s="1"/>
  <c r="O100" i="7" s="1"/>
  <c r="R96" i="15"/>
  <c r="AI96" i="14"/>
  <c r="AD96" i="10"/>
  <c r="AG99" i="8" s="1"/>
  <c r="U95" i="15"/>
  <c r="AM95" i="14"/>
  <c r="AG95" i="10"/>
  <c r="AK98" i="8" s="1"/>
  <c r="W95" i="10"/>
  <c r="W98" i="6"/>
  <c r="U94" i="15"/>
  <c r="AG94" i="10"/>
  <c r="AK97" i="8" s="1"/>
  <c r="AM94" i="14"/>
  <c r="P94" i="15"/>
  <c r="AF94" i="14"/>
  <c r="AB94" i="10"/>
  <c r="AD97" i="8" s="1"/>
  <c r="L94" i="15"/>
  <c r="AA94" i="14"/>
  <c r="AK94" i="14"/>
  <c r="S94" i="15"/>
  <c r="AE94" i="10"/>
  <c r="AI97" i="8" s="1"/>
  <c r="X93" i="10"/>
  <c r="M93" i="10"/>
  <c r="AH92" i="14"/>
  <c r="AJ92" i="14" s="1"/>
  <c r="Q92" i="15"/>
  <c r="AC92" i="10"/>
  <c r="AF95" i="8" s="1"/>
  <c r="AH95" i="8" s="1"/>
  <c r="N92" i="10"/>
  <c r="X89" i="10"/>
  <c r="M89" i="10"/>
  <c r="AH88" i="14"/>
  <c r="AJ88" i="14" s="1"/>
  <c r="Q88" i="15"/>
  <c r="AC88" i="10"/>
  <c r="AF91" i="8" s="1"/>
  <c r="AH91" i="8" s="1"/>
  <c r="N88" i="10"/>
  <c r="X85" i="10"/>
  <c r="M85" i="10"/>
  <c r="AH84" i="14"/>
  <c r="AJ84" i="14" s="1"/>
  <c r="Q84" i="15"/>
  <c r="AC84" i="10"/>
  <c r="AF87" i="8" s="1"/>
  <c r="AH87" i="8" s="1"/>
  <c r="N84" i="10"/>
  <c r="AC80" i="14"/>
  <c r="M80" i="15"/>
  <c r="Y80" i="10"/>
  <c r="AA83" i="8" s="1"/>
  <c r="J80" i="10"/>
  <c r="P78" i="10"/>
  <c r="K103" i="6"/>
  <c r="L103" i="6" s="1"/>
  <c r="J103" i="6"/>
  <c r="S97" i="15"/>
  <c r="AK97" i="14"/>
  <c r="AE97" i="10"/>
  <c r="AI100" i="8" s="1"/>
  <c r="D97" i="15"/>
  <c r="H97" i="14"/>
  <c r="H97" i="10"/>
  <c r="AF97" i="14"/>
  <c r="P97" i="15"/>
  <c r="AB97" i="10"/>
  <c r="AD100" i="8" s="1"/>
  <c r="O99" i="6"/>
  <c r="AH97" i="8"/>
  <c r="C103" i="15"/>
  <c r="G103" i="10"/>
  <c r="F103" i="14"/>
  <c r="L103" i="15"/>
  <c r="AA103" i="14"/>
  <c r="J103" i="10"/>
  <c r="AC103" i="14"/>
  <c r="Y103" i="10"/>
  <c r="AA106" i="8" s="1"/>
  <c r="M103" i="15"/>
  <c r="I103" i="14"/>
  <c r="E103" i="15"/>
  <c r="I103" i="10"/>
  <c r="S106" i="6" s="1"/>
  <c r="R103" i="14"/>
  <c r="K103" i="15"/>
  <c r="U103" i="10"/>
  <c r="J106" i="7" s="1"/>
  <c r="C106" i="7"/>
  <c r="C106" i="6"/>
  <c r="C106" i="8"/>
  <c r="C105" i="3"/>
  <c r="AE97" i="14"/>
  <c r="AA97" i="10"/>
  <c r="AC100" i="8" s="1"/>
  <c r="O97" i="15"/>
  <c r="J97" i="10"/>
  <c r="O96" i="15"/>
  <c r="AA96" i="10"/>
  <c r="AC99" i="8" s="1"/>
  <c r="AE96" i="14"/>
  <c r="L96" i="15"/>
  <c r="AA96" i="14"/>
  <c r="S96" i="10"/>
  <c r="H99" i="7" s="1"/>
  <c r="I96" i="14"/>
  <c r="I96" i="10"/>
  <c r="S99" i="6" s="1"/>
  <c r="E96" i="15"/>
  <c r="J96" i="10"/>
  <c r="AC96" i="14"/>
  <c r="AG96" i="14" s="1"/>
  <c r="M96" i="15"/>
  <c r="Y96" i="10"/>
  <c r="AA99" i="8" s="1"/>
  <c r="S95" i="15"/>
  <c r="AK95" i="14"/>
  <c r="AE95" i="10"/>
  <c r="AI98" i="8" s="1"/>
  <c r="K95" i="15"/>
  <c r="U95" i="10"/>
  <c r="J98" i="7" s="1"/>
  <c r="P98" i="7" s="1"/>
  <c r="R95" i="14"/>
  <c r="S92" i="15"/>
  <c r="AE92" i="10"/>
  <c r="AI95" i="8" s="1"/>
  <c r="AK92" i="14"/>
  <c r="P92" i="10"/>
  <c r="N89" i="15"/>
  <c r="Z89" i="10"/>
  <c r="AB92" i="8" s="1"/>
  <c r="AD89" i="14"/>
  <c r="K89" i="10"/>
  <c r="W88" i="10"/>
  <c r="D88" i="15"/>
  <c r="H88" i="10"/>
  <c r="H88" i="14"/>
  <c r="S84" i="15"/>
  <c r="AE84" i="10"/>
  <c r="AI87" i="8" s="1"/>
  <c r="AK84" i="14"/>
  <c r="P84" i="10"/>
  <c r="O80" i="15"/>
  <c r="AA80" i="10"/>
  <c r="AC83" i="8" s="1"/>
  <c r="AE80" i="14"/>
  <c r="F80" i="15"/>
  <c r="L80" i="10"/>
  <c r="J80" i="14"/>
  <c r="K80" i="14" s="1"/>
  <c r="N117" i="7"/>
  <c r="K103" i="14"/>
  <c r="V100" i="10"/>
  <c r="Y103" i="8"/>
  <c r="Z103" i="8" s="1"/>
  <c r="G101" i="6"/>
  <c r="H101" i="6" s="1"/>
  <c r="I101" i="6" s="1"/>
  <c r="F101" i="6"/>
  <c r="Q97" i="15"/>
  <c r="AH97" i="14"/>
  <c r="AC97" i="10"/>
  <c r="AF100" i="8" s="1"/>
  <c r="K97" i="10"/>
  <c r="G98" i="6"/>
  <c r="H98" i="6" s="1"/>
  <c r="I98" i="6" s="1"/>
  <c r="F98" i="6"/>
  <c r="C98" i="7"/>
  <c r="C98" i="6"/>
  <c r="C98" i="8"/>
  <c r="C97" i="3"/>
  <c r="J93" i="15"/>
  <c r="T93" i="10"/>
  <c r="I96" i="7" s="1"/>
  <c r="Q93" i="14"/>
  <c r="I92" i="15"/>
  <c r="G90" i="14"/>
  <c r="W89" i="10"/>
  <c r="H89" i="14"/>
  <c r="H89" i="10"/>
  <c r="D89" i="15"/>
  <c r="AE85" i="14"/>
  <c r="AA85" i="10"/>
  <c r="AC88" i="8" s="1"/>
  <c r="O85" i="15"/>
  <c r="J85" i="14"/>
  <c r="L85" i="10"/>
  <c r="F85" i="15"/>
  <c r="N89" i="7"/>
  <c r="W86" i="6"/>
  <c r="X86" i="6"/>
  <c r="Y86" i="6" s="1"/>
  <c r="V77" i="10"/>
  <c r="Y80" i="8"/>
  <c r="Z80" i="8" s="1"/>
  <c r="G76" i="15"/>
  <c r="N76" i="14"/>
  <c r="Q76" i="10"/>
  <c r="F79" i="7" s="1"/>
  <c r="J76" i="10"/>
  <c r="AC76" i="14"/>
  <c r="M76" i="15"/>
  <c r="Y76" i="10"/>
  <c r="AA79" i="8" s="1"/>
  <c r="W74" i="10"/>
  <c r="H74" i="14"/>
  <c r="D74" i="15"/>
  <c r="H74" i="10"/>
  <c r="W91" i="10"/>
  <c r="N91" i="10"/>
  <c r="Q91" i="15"/>
  <c r="AC91" i="10"/>
  <c r="AF94" i="8" s="1"/>
  <c r="AH91" i="14"/>
  <c r="M91" i="10"/>
  <c r="X91" i="10"/>
  <c r="AK91" i="14"/>
  <c r="S91" i="15"/>
  <c r="AE91" i="10"/>
  <c r="AI94" i="8" s="1"/>
  <c r="C94" i="7"/>
  <c r="C94" i="6"/>
  <c r="C94" i="8"/>
  <c r="C93" i="3"/>
  <c r="I88" i="15"/>
  <c r="D87" i="15"/>
  <c r="H87" i="10"/>
  <c r="H87" i="14"/>
  <c r="W83" i="10"/>
  <c r="J83" i="10"/>
  <c r="AC83" i="14"/>
  <c r="Y83" i="10"/>
  <c r="AA86" i="8" s="1"/>
  <c r="M83" i="15"/>
  <c r="E83" i="15"/>
  <c r="I83" i="10"/>
  <c r="S86" i="6" s="1"/>
  <c r="I83" i="14"/>
  <c r="K83" i="14" s="1"/>
  <c r="L83" i="14" s="1"/>
  <c r="K83" i="15"/>
  <c r="U83" i="10"/>
  <c r="J86" i="7" s="1"/>
  <c r="P86" i="7" s="1"/>
  <c r="R83" i="14"/>
  <c r="F83" i="14"/>
  <c r="C83" i="15"/>
  <c r="G83" i="10"/>
  <c r="AA83" i="14"/>
  <c r="L83" i="15"/>
  <c r="J81" i="10"/>
  <c r="C81" i="15"/>
  <c r="G81" i="10"/>
  <c r="F81" i="14"/>
  <c r="G81" i="14" s="1"/>
  <c r="L81" i="15"/>
  <c r="AA81" i="14"/>
  <c r="I81" i="14"/>
  <c r="E81" i="15"/>
  <c r="I81" i="10"/>
  <c r="S84" i="6" s="1"/>
  <c r="R81" i="14"/>
  <c r="K81" i="15"/>
  <c r="U81" i="10"/>
  <c r="J84" i="7" s="1"/>
  <c r="P84" i="7" s="1"/>
  <c r="C84" i="7"/>
  <c r="C84" i="6"/>
  <c r="C84" i="8"/>
  <c r="C83" i="3"/>
  <c r="AG79" i="10"/>
  <c r="AK82" i="8" s="1"/>
  <c r="AM79" i="14"/>
  <c r="U79" i="15"/>
  <c r="E79" i="15"/>
  <c r="I79" i="10"/>
  <c r="S82" i="6" s="1"/>
  <c r="I79" i="14"/>
  <c r="K79" i="15"/>
  <c r="U79" i="10"/>
  <c r="J82" i="7" s="1"/>
  <c r="P82" i="7" s="1"/>
  <c r="R79" i="14"/>
  <c r="F79" i="14"/>
  <c r="G79" i="14" s="1"/>
  <c r="C79" i="15"/>
  <c r="G79" i="10"/>
  <c r="AA79" i="14"/>
  <c r="L79" i="15"/>
  <c r="P77" i="10"/>
  <c r="AA75" i="14"/>
  <c r="L75" i="15"/>
  <c r="AL74" i="14"/>
  <c r="T74" i="15"/>
  <c r="AF74" i="10"/>
  <c r="AJ77" i="8" s="1"/>
  <c r="N74" i="14"/>
  <c r="G74" i="15"/>
  <c r="Q74" i="10"/>
  <c r="F77" i="7" s="1"/>
  <c r="O118" i="12"/>
  <c r="W73" i="14"/>
  <c r="X73" i="14" s="1"/>
  <c r="T73" i="14" s="1"/>
  <c r="J117" i="12"/>
  <c r="Q76" i="8" s="1"/>
  <c r="R76" i="8" s="1"/>
  <c r="X76" i="8" s="1"/>
  <c r="S75" i="3" s="1"/>
  <c r="E73" i="14"/>
  <c r="B73" i="15"/>
  <c r="F73" i="10"/>
  <c r="AH69" i="14"/>
  <c r="AJ69" i="14" s="1"/>
  <c r="Q69" i="15"/>
  <c r="AC69" i="10"/>
  <c r="AF72" i="8" s="1"/>
  <c r="AH72" i="8" s="1"/>
  <c r="N69" i="10"/>
  <c r="AD68" i="14"/>
  <c r="N68" i="15"/>
  <c r="Z68" i="10"/>
  <c r="AB71" i="8" s="1"/>
  <c r="K68" i="10"/>
  <c r="M70" i="7"/>
  <c r="G70" i="6"/>
  <c r="H70" i="6" s="1"/>
  <c r="F70" i="6"/>
  <c r="W65" i="14"/>
  <c r="X65" i="14" s="1"/>
  <c r="T65" i="14" s="1"/>
  <c r="E65" i="14"/>
  <c r="B65" i="15"/>
  <c r="F65" i="10"/>
  <c r="AH61" i="14"/>
  <c r="AJ61" i="14" s="1"/>
  <c r="Q61" i="15"/>
  <c r="AC61" i="10"/>
  <c r="AF64" i="8" s="1"/>
  <c r="AH64" i="8" s="1"/>
  <c r="N61" i="10"/>
  <c r="AD60" i="14"/>
  <c r="N60" i="15"/>
  <c r="Z60" i="10"/>
  <c r="AB63" i="8" s="1"/>
  <c r="K60" i="10"/>
  <c r="M62" i="7"/>
  <c r="G62" i="6"/>
  <c r="H62" i="6" s="1"/>
  <c r="I62" i="6" s="1"/>
  <c r="F62" i="6"/>
  <c r="W57" i="14"/>
  <c r="X57" i="14" s="1"/>
  <c r="T57" i="14" s="1"/>
  <c r="J94" i="12"/>
  <c r="Q60" i="8" s="1"/>
  <c r="R60" i="8" s="1"/>
  <c r="X60" i="8" s="1"/>
  <c r="E57" i="14"/>
  <c r="B57" i="15"/>
  <c r="F57" i="10"/>
  <c r="AK55" i="14"/>
  <c r="AN55" i="14" s="1"/>
  <c r="S55" i="15"/>
  <c r="AE55" i="10"/>
  <c r="AI58" i="8" s="1"/>
  <c r="AL58" i="8" s="1"/>
  <c r="AE55" i="14"/>
  <c r="O55" i="15"/>
  <c r="AA55" i="10"/>
  <c r="AC58" i="8" s="1"/>
  <c r="W55" i="10"/>
  <c r="Q55" i="14"/>
  <c r="J55" i="15"/>
  <c r="T55" i="10"/>
  <c r="I58" i="7" s="1"/>
  <c r="O58" i="7" s="1"/>
  <c r="P55" i="10"/>
  <c r="J55" i="14"/>
  <c r="K55" i="14" s="1"/>
  <c r="F55" i="15"/>
  <c r="L55" i="10"/>
  <c r="H55" i="14"/>
  <c r="D55" i="15"/>
  <c r="H55" i="10"/>
  <c r="AM53" i="14"/>
  <c r="U53" i="15"/>
  <c r="AG53" i="10"/>
  <c r="AK56" i="8" s="1"/>
  <c r="O53" i="14"/>
  <c r="H53" i="15"/>
  <c r="R53" i="10"/>
  <c r="G56" i="7" s="1"/>
  <c r="M56" i="7" s="1"/>
  <c r="L89" i="7"/>
  <c r="N83" i="7"/>
  <c r="J76" i="15"/>
  <c r="T76" i="10"/>
  <c r="I79" i="7" s="1"/>
  <c r="Q76" i="14"/>
  <c r="M74" i="15"/>
  <c r="Y74" i="10"/>
  <c r="AA77" i="8" s="1"/>
  <c r="AC74" i="14"/>
  <c r="J74" i="10"/>
  <c r="P73" i="14"/>
  <c r="S72" i="15"/>
  <c r="AE72" i="10"/>
  <c r="AI75" i="8" s="1"/>
  <c r="AK72" i="14"/>
  <c r="P72" i="10"/>
  <c r="V71" i="10"/>
  <c r="Y74" i="8"/>
  <c r="Z74" i="8" s="1"/>
  <c r="K74" i="6"/>
  <c r="L74" i="6" s="1"/>
  <c r="J74" i="6"/>
  <c r="Q68" i="14"/>
  <c r="T68" i="10"/>
  <c r="I71" i="7" s="1"/>
  <c r="J68" i="15"/>
  <c r="G65" i="14"/>
  <c r="W64" i="10"/>
  <c r="H64" i="14"/>
  <c r="H64" i="10"/>
  <c r="D64" i="15"/>
  <c r="AE60" i="14"/>
  <c r="O60" i="15"/>
  <c r="AA60" i="10"/>
  <c r="AC63" i="8" s="1"/>
  <c r="J60" i="14"/>
  <c r="L60" i="10"/>
  <c r="F60" i="15"/>
  <c r="P57" i="14"/>
  <c r="W87" i="10"/>
  <c r="N87" i="10"/>
  <c r="AH87" i="14"/>
  <c r="AC87" i="10"/>
  <c r="AF90" i="8" s="1"/>
  <c r="Q87" i="15"/>
  <c r="M87" i="10"/>
  <c r="X87" i="10"/>
  <c r="K87" i="10"/>
  <c r="AD87" i="14"/>
  <c r="N87" i="15"/>
  <c r="Z87" i="10"/>
  <c r="AB90" i="8" s="1"/>
  <c r="O84" i="6"/>
  <c r="T84" i="6"/>
  <c r="U84" i="6" s="1"/>
  <c r="V84" i="6" s="1"/>
  <c r="P84" i="6"/>
  <c r="Q84" i="6" s="1"/>
  <c r="R84" i="6" s="1"/>
  <c r="D77" i="15"/>
  <c r="H77" i="14"/>
  <c r="H77" i="10"/>
  <c r="AF77" i="14"/>
  <c r="P77" i="15"/>
  <c r="AB77" i="10"/>
  <c r="AD80" i="8" s="1"/>
  <c r="N76" i="15"/>
  <c r="AD76" i="14"/>
  <c r="Z76" i="10"/>
  <c r="AB79" i="8" s="1"/>
  <c r="S73" i="15"/>
  <c r="AE73" i="10"/>
  <c r="AI76" i="8" s="1"/>
  <c r="AK73" i="14"/>
  <c r="P73" i="10"/>
  <c r="P72" i="15"/>
  <c r="AB72" i="10"/>
  <c r="AD75" i="8" s="1"/>
  <c r="AF72" i="14"/>
  <c r="AJ71" i="14"/>
  <c r="S69" i="15"/>
  <c r="AE69" i="10"/>
  <c r="AI72" i="8" s="1"/>
  <c r="AK69" i="14"/>
  <c r="P69" i="10"/>
  <c r="P68" i="15"/>
  <c r="AB68" i="10"/>
  <c r="AD71" i="8" s="1"/>
  <c r="AF68" i="14"/>
  <c r="S65" i="15"/>
  <c r="AE65" i="10"/>
  <c r="AI68" i="8" s="1"/>
  <c r="AK65" i="14"/>
  <c r="P65" i="10"/>
  <c r="P64" i="15"/>
  <c r="AB64" i="10"/>
  <c r="AD67" i="8" s="1"/>
  <c r="AF64" i="14"/>
  <c r="S61" i="15"/>
  <c r="AE61" i="10"/>
  <c r="AI64" i="8" s="1"/>
  <c r="AK61" i="14"/>
  <c r="P61" i="10"/>
  <c r="P60" i="15"/>
  <c r="AB60" i="10"/>
  <c r="AD63" i="8" s="1"/>
  <c r="AF60" i="14"/>
  <c r="S57" i="15"/>
  <c r="AE57" i="10"/>
  <c r="AI60" i="8" s="1"/>
  <c r="AK57" i="14"/>
  <c r="P57" i="10"/>
  <c r="O53" i="15"/>
  <c r="AA53" i="10"/>
  <c r="AC56" i="8" s="1"/>
  <c r="AE53" i="14"/>
  <c r="F53" i="15"/>
  <c r="L53" i="10"/>
  <c r="J53" i="14"/>
  <c r="K53" i="14" s="1"/>
  <c r="N76" i="7"/>
  <c r="K70" i="10"/>
  <c r="N70" i="15"/>
  <c r="Z70" i="10"/>
  <c r="AB73" i="8" s="1"/>
  <c r="AD70" i="14"/>
  <c r="N70" i="10"/>
  <c r="Q70" i="15"/>
  <c r="AC70" i="10"/>
  <c r="AF73" i="8" s="1"/>
  <c r="AH70" i="14"/>
  <c r="M70" i="10"/>
  <c r="X70" i="10"/>
  <c r="W70" i="10"/>
  <c r="G67" i="14"/>
  <c r="P63" i="14"/>
  <c r="W62" i="10"/>
  <c r="K62" i="10"/>
  <c r="N62" i="15"/>
  <c r="Z62" i="10"/>
  <c r="AB65" i="8" s="1"/>
  <c r="AD62" i="14"/>
  <c r="N62" i="10"/>
  <c r="AH62" i="14"/>
  <c r="AC62" i="10"/>
  <c r="AF65" i="8" s="1"/>
  <c r="Q62" i="15"/>
  <c r="M62" i="10"/>
  <c r="X62" i="10"/>
  <c r="S59" i="10"/>
  <c r="H62" i="7" s="1"/>
  <c r="P60" i="7"/>
  <c r="N56" i="10"/>
  <c r="P56" i="15"/>
  <c r="AB56" i="10"/>
  <c r="AD59" i="8" s="1"/>
  <c r="AF56" i="14"/>
  <c r="W56" i="10"/>
  <c r="K56" i="10"/>
  <c r="AD56" i="14"/>
  <c r="N56" i="15"/>
  <c r="Z56" i="10"/>
  <c r="AB59" i="8" s="1"/>
  <c r="O54" i="14"/>
  <c r="H54" i="15"/>
  <c r="R54" i="10"/>
  <c r="G57" i="7" s="1"/>
  <c r="O90" i="12"/>
  <c r="N54" i="14"/>
  <c r="G54" i="15"/>
  <c r="Q54" i="10"/>
  <c r="F57" i="7" s="1"/>
  <c r="AL54" i="14"/>
  <c r="T54" i="15"/>
  <c r="AF54" i="10"/>
  <c r="AJ57" i="8" s="1"/>
  <c r="AC52" i="14"/>
  <c r="M52" i="15"/>
  <c r="Y52" i="10"/>
  <c r="AA55" i="8" s="1"/>
  <c r="O87" i="12"/>
  <c r="G52" i="15"/>
  <c r="Q52" i="10"/>
  <c r="F55" i="7" s="1"/>
  <c r="N52" i="14"/>
  <c r="T52" i="15"/>
  <c r="AF52" i="10"/>
  <c r="AJ55" i="8" s="1"/>
  <c r="AL52" i="14"/>
  <c r="C55" i="6"/>
  <c r="C55" i="8"/>
  <c r="C54" i="3"/>
  <c r="C55" i="7"/>
  <c r="AM50" i="14"/>
  <c r="U50" i="15"/>
  <c r="AG50" i="10"/>
  <c r="AK53" i="8" s="1"/>
  <c r="P50" i="10"/>
  <c r="K52" i="6"/>
  <c r="L52" i="6" s="1"/>
  <c r="J52" i="6"/>
  <c r="W47" i="14"/>
  <c r="X47" i="14" s="1"/>
  <c r="T47" i="14" s="1"/>
  <c r="E47" i="14"/>
  <c r="B47" i="15"/>
  <c r="F47" i="10"/>
  <c r="AI46" i="14"/>
  <c r="R46" i="15"/>
  <c r="AD46" i="10"/>
  <c r="AG49" i="8" s="1"/>
  <c r="AD46" i="14"/>
  <c r="N46" i="15"/>
  <c r="Z46" i="10"/>
  <c r="AB49" i="8" s="1"/>
  <c r="AA46" i="14"/>
  <c r="L46" i="15"/>
  <c r="O46" i="10"/>
  <c r="K46" i="10"/>
  <c r="F46" i="14"/>
  <c r="C46" i="15"/>
  <c r="G46" i="10"/>
  <c r="AM43" i="14"/>
  <c r="U43" i="15"/>
  <c r="AG43" i="10"/>
  <c r="AK46" i="8" s="1"/>
  <c r="O43" i="14"/>
  <c r="H43" i="15"/>
  <c r="R43" i="10"/>
  <c r="G46" i="7" s="1"/>
  <c r="V40" i="10"/>
  <c r="Y43" i="8"/>
  <c r="Z43" i="8" s="1"/>
  <c r="K43" i="6"/>
  <c r="L43" i="6" s="1"/>
  <c r="J43" i="6"/>
  <c r="AH39" i="14"/>
  <c r="Q39" i="15"/>
  <c r="AC39" i="10"/>
  <c r="AF42" i="8" s="1"/>
  <c r="N39" i="10"/>
  <c r="G40" i="6"/>
  <c r="H40" i="6" s="1"/>
  <c r="F40" i="6"/>
  <c r="S36" i="10"/>
  <c r="H39" i="7" s="1"/>
  <c r="AI34" i="14"/>
  <c r="AD34" i="10"/>
  <c r="AG37" i="8" s="1"/>
  <c r="R34" i="15"/>
  <c r="O34" i="10"/>
  <c r="AE33" i="14"/>
  <c r="AA33" i="10"/>
  <c r="AC36" i="8" s="1"/>
  <c r="O33" i="15"/>
  <c r="J33" i="14"/>
  <c r="K33" i="14" s="1"/>
  <c r="L33" i="10"/>
  <c r="F33" i="15"/>
  <c r="AA30" i="14"/>
  <c r="L30" i="15"/>
  <c r="F30" i="14"/>
  <c r="G30" i="10"/>
  <c r="C30" i="15"/>
  <c r="Q29" i="14"/>
  <c r="T29" i="10"/>
  <c r="I32" i="7" s="1"/>
  <c r="J29" i="15"/>
  <c r="AI26" i="14"/>
  <c r="AD26" i="10"/>
  <c r="AG29" i="8" s="1"/>
  <c r="R26" i="15"/>
  <c r="O26" i="10"/>
  <c r="AE25" i="14"/>
  <c r="AA25" i="10"/>
  <c r="AC28" i="8" s="1"/>
  <c r="O25" i="15"/>
  <c r="J25" i="14"/>
  <c r="K25" i="14" s="1"/>
  <c r="L25" i="10"/>
  <c r="F25" i="15"/>
  <c r="AA22" i="14"/>
  <c r="L22" i="15"/>
  <c r="F22" i="14"/>
  <c r="G22" i="10"/>
  <c r="C22" i="15"/>
  <c r="Q21" i="14"/>
  <c r="T21" i="10"/>
  <c r="I24" i="7" s="1"/>
  <c r="O24" i="7" s="1"/>
  <c r="J21" i="15"/>
  <c r="AK17" i="14"/>
  <c r="AN17" i="14" s="1"/>
  <c r="S17" i="15"/>
  <c r="AE17" i="10"/>
  <c r="AI20" i="8" s="1"/>
  <c r="AL20" i="8" s="1"/>
  <c r="P17" i="10"/>
  <c r="AE13" i="14"/>
  <c r="O13" i="15"/>
  <c r="AA13" i="10"/>
  <c r="AC16" i="8" s="1"/>
  <c r="J13" i="14"/>
  <c r="K13" i="14" s="1"/>
  <c r="F13" i="15"/>
  <c r="L13" i="10"/>
  <c r="N72" i="7"/>
  <c r="J66" i="15"/>
  <c r="T66" i="10"/>
  <c r="I69" i="7" s="1"/>
  <c r="O69" i="7" s="1"/>
  <c r="Q66" i="14"/>
  <c r="N64" i="7"/>
  <c r="J58" i="15"/>
  <c r="T58" i="10"/>
  <c r="I61" i="7" s="1"/>
  <c r="Q58" i="14"/>
  <c r="S55" i="10"/>
  <c r="H58" i="7" s="1"/>
  <c r="G55" i="6"/>
  <c r="H55" i="6" s="1"/>
  <c r="F55" i="6"/>
  <c r="J50" i="15"/>
  <c r="Q50" i="14"/>
  <c r="T50" i="10"/>
  <c r="I53" i="7" s="1"/>
  <c r="O53" i="7" s="1"/>
  <c r="W52" i="6"/>
  <c r="X52" i="6"/>
  <c r="Y52" i="6" s="1"/>
  <c r="AD47" i="14"/>
  <c r="N47" i="15"/>
  <c r="Z47" i="10"/>
  <c r="AB50" i="8" s="1"/>
  <c r="K47" i="10"/>
  <c r="W46" i="10"/>
  <c r="H46" i="14"/>
  <c r="D46" i="15"/>
  <c r="H46" i="10"/>
  <c r="AK42" i="14"/>
  <c r="S42" i="15"/>
  <c r="AE42" i="10"/>
  <c r="AI45" i="8" s="1"/>
  <c r="P42" i="10"/>
  <c r="AD39" i="14"/>
  <c r="N39" i="15"/>
  <c r="Z39" i="10"/>
  <c r="AB42" i="8" s="1"/>
  <c r="K39" i="10"/>
  <c r="W38" i="10"/>
  <c r="H38" i="14"/>
  <c r="D38" i="15"/>
  <c r="H38" i="10"/>
  <c r="Q34" i="14"/>
  <c r="J34" i="15"/>
  <c r="T34" i="10"/>
  <c r="I37" i="7" s="1"/>
  <c r="AK30" i="14"/>
  <c r="S30" i="15"/>
  <c r="AE30" i="10"/>
  <c r="AI33" i="8" s="1"/>
  <c r="P30" i="10"/>
  <c r="AE26" i="14"/>
  <c r="O26" i="15"/>
  <c r="AA26" i="10"/>
  <c r="AC29" i="8" s="1"/>
  <c r="J26" i="14"/>
  <c r="K26" i="14" s="1"/>
  <c r="F26" i="15"/>
  <c r="L26" i="10"/>
  <c r="W22" i="10"/>
  <c r="H22" i="14"/>
  <c r="D22" i="15"/>
  <c r="H22" i="10"/>
  <c r="L72" i="7"/>
  <c r="K70" i="6"/>
  <c r="L70" i="6" s="1"/>
  <c r="J70" i="6"/>
  <c r="W66" i="10"/>
  <c r="O66" i="10"/>
  <c r="R66" i="15"/>
  <c r="AD66" i="10"/>
  <c r="AG69" i="8" s="1"/>
  <c r="AI66" i="14"/>
  <c r="O66" i="14"/>
  <c r="R66" i="10"/>
  <c r="G69" i="7" s="1"/>
  <c r="H66" i="15"/>
  <c r="AM66" i="14"/>
  <c r="AG66" i="10"/>
  <c r="AK69" i="8" s="1"/>
  <c r="U66" i="15"/>
  <c r="AF66" i="14"/>
  <c r="P66" i="15"/>
  <c r="AB66" i="10"/>
  <c r="AD69" i="8" s="1"/>
  <c r="G67" i="6"/>
  <c r="H67" i="6" s="1"/>
  <c r="I67" i="6" s="1"/>
  <c r="F67" i="6"/>
  <c r="S63" i="10"/>
  <c r="H66" i="7" s="1"/>
  <c r="P58" i="10"/>
  <c r="E58" i="14"/>
  <c r="B58" i="15"/>
  <c r="F58" i="10"/>
  <c r="W58" i="14"/>
  <c r="X58" i="14" s="1"/>
  <c r="T58" i="14" s="1"/>
  <c r="J95" i="12"/>
  <c r="O95" i="12"/>
  <c r="N58" i="14"/>
  <c r="G58" i="15"/>
  <c r="Q58" i="10"/>
  <c r="F61" i="7" s="1"/>
  <c r="AL58" i="14"/>
  <c r="T58" i="15"/>
  <c r="AF58" i="10"/>
  <c r="AJ61" i="8" s="1"/>
  <c r="P53" i="14"/>
  <c r="H50" i="14"/>
  <c r="H50" i="10"/>
  <c r="D50" i="15"/>
  <c r="M50" i="10"/>
  <c r="X50" i="10"/>
  <c r="J47" i="15"/>
  <c r="T47" i="10"/>
  <c r="I50" i="7" s="1"/>
  <c r="O50" i="7" s="1"/>
  <c r="Q47" i="14"/>
  <c r="J43" i="15"/>
  <c r="T43" i="10"/>
  <c r="I46" i="7" s="1"/>
  <c r="O46" i="7" s="1"/>
  <c r="Q43" i="14"/>
  <c r="J39" i="15"/>
  <c r="T39" i="10"/>
  <c r="I42" i="7" s="1"/>
  <c r="O42" i="7" s="1"/>
  <c r="Q39" i="14"/>
  <c r="N68" i="7"/>
  <c r="N60" i="7"/>
  <c r="P54" i="10"/>
  <c r="D52" i="15"/>
  <c r="H52" i="10"/>
  <c r="H52" i="14"/>
  <c r="O50" i="10"/>
  <c r="L49" i="15"/>
  <c r="AA49" i="14"/>
  <c r="S49" i="10"/>
  <c r="H52" i="7" s="1"/>
  <c r="E49" i="14"/>
  <c r="B49" i="15"/>
  <c r="F49" i="10"/>
  <c r="W49" i="14"/>
  <c r="X49" i="14" s="1"/>
  <c r="T49" i="14" s="1"/>
  <c r="C52" i="7"/>
  <c r="C52" i="6"/>
  <c r="C52" i="8"/>
  <c r="C51" i="3"/>
  <c r="M48" i="15"/>
  <c r="AC48" i="14"/>
  <c r="Y48" i="10"/>
  <c r="AA51" i="8" s="1"/>
  <c r="F48" i="15"/>
  <c r="L48" i="10"/>
  <c r="J48" i="14"/>
  <c r="K48" i="14" s="1"/>
  <c r="C51" i="6"/>
  <c r="C50" i="3"/>
  <c r="C51" i="8"/>
  <c r="C51" i="7"/>
  <c r="L51" i="7" s="1"/>
  <c r="K47" i="15"/>
  <c r="U47" i="10"/>
  <c r="J50" i="7" s="1"/>
  <c r="P50" i="7" s="1"/>
  <c r="R47" i="14"/>
  <c r="E47" i="15"/>
  <c r="I47" i="10"/>
  <c r="S50" i="6" s="1"/>
  <c r="I47" i="14"/>
  <c r="M46" i="15"/>
  <c r="Y46" i="10"/>
  <c r="AA49" i="8" s="1"/>
  <c r="AC46" i="14"/>
  <c r="J46" i="10"/>
  <c r="L45" i="15"/>
  <c r="AA45" i="14"/>
  <c r="C45" i="15"/>
  <c r="G45" i="10"/>
  <c r="F45" i="14"/>
  <c r="G45" i="14" s="1"/>
  <c r="J44" i="15"/>
  <c r="T44" i="10"/>
  <c r="I47" i="7" s="1"/>
  <c r="O47" i="7" s="1"/>
  <c r="Q44" i="14"/>
  <c r="M47" i="7"/>
  <c r="T43" i="15"/>
  <c r="AF43" i="10"/>
  <c r="AJ46" i="8" s="1"/>
  <c r="AL43" i="14"/>
  <c r="G43" i="15"/>
  <c r="Q43" i="10"/>
  <c r="F46" i="7" s="1"/>
  <c r="N43" i="14"/>
  <c r="O62" i="12"/>
  <c r="J61" i="12"/>
  <c r="Q45" i="8" s="1"/>
  <c r="R45" i="8" s="1"/>
  <c r="X45" i="8" s="1"/>
  <c r="S44" i="3" s="1"/>
  <c r="W42" i="14"/>
  <c r="X42" i="14" s="1"/>
  <c r="T42" i="14" s="1"/>
  <c r="B42" i="15"/>
  <c r="F42" i="10"/>
  <c r="E42" i="14"/>
  <c r="S40" i="15"/>
  <c r="AE40" i="10"/>
  <c r="AI43" i="8" s="1"/>
  <c r="AL43" i="8" s="1"/>
  <c r="AK40" i="14"/>
  <c r="AN40" i="14" s="1"/>
  <c r="AH43" i="8"/>
  <c r="P40" i="10"/>
  <c r="P39" i="15"/>
  <c r="AB39" i="10"/>
  <c r="AD42" i="8" s="1"/>
  <c r="AF39" i="14"/>
  <c r="U38" i="15"/>
  <c r="AG38" i="10"/>
  <c r="AK41" i="8" s="1"/>
  <c r="AM38" i="14"/>
  <c r="H38" i="15"/>
  <c r="R38" i="10"/>
  <c r="G41" i="7" s="1"/>
  <c r="O38" i="14"/>
  <c r="R37" i="15"/>
  <c r="AD37" i="10"/>
  <c r="AG40" i="8" s="1"/>
  <c r="AH40" i="8" s="1"/>
  <c r="AI37" i="14"/>
  <c r="AJ37" i="14" s="1"/>
  <c r="O37" i="10"/>
  <c r="O36" i="15"/>
  <c r="AA36" i="10"/>
  <c r="AC39" i="8" s="1"/>
  <c r="AE36" i="14"/>
  <c r="AE39" i="8"/>
  <c r="F36" i="15"/>
  <c r="L36" i="10"/>
  <c r="J36" i="14"/>
  <c r="K36" i="14" s="1"/>
  <c r="M34" i="15"/>
  <c r="Y34" i="10"/>
  <c r="AA37" i="8" s="1"/>
  <c r="AC34" i="14"/>
  <c r="J34" i="10"/>
  <c r="L33" i="15"/>
  <c r="AA33" i="14"/>
  <c r="C33" i="15"/>
  <c r="G33" i="10"/>
  <c r="F33" i="14"/>
  <c r="J32" i="15"/>
  <c r="T32" i="10"/>
  <c r="I35" i="7" s="1"/>
  <c r="O35" i="7" s="1"/>
  <c r="Q32" i="14"/>
  <c r="M35" i="7"/>
  <c r="U30" i="15"/>
  <c r="AG30" i="10"/>
  <c r="AK33" i="8" s="1"/>
  <c r="AM30" i="14"/>
  <c r="H30" i="15"/>
  <c r="R30" i="10"/>
  <c r="G33" i="7" s="1"/>
  <c r="M33" i="7" s="1"/>
  <c r="O30" i="14"/>
  <c r="R29" i="15"/>
  <c r="AD29" i="10"/>
  <c r="AG32" i="8" s="1"/>
  <c r="AI29" i="14"/>
  <c r="AJ29" i="14" s="1"/>
  <c r="O29" i="10"/>
  <c r="O28" i="15"/>
  <c r="AA28" i="10"/>
  <c r="AC31" i="8" s="1"/>
  <c r="AE31" i="8" s="1"/>
  <c r="AE28" i="14"/>
  <c r="F28" i="15"/>
  <c r="L28" i="10"/>
  <c r="J28" i="14"/>
  <c r="K28" i="14" s="1"/>
  <c r="M26" i="15"/>
  <c r="Y26" i="10"/>
  <c r="AA29" i="8" s="1"/>
  <c r="AC26" i="14"/>
  <c r="J26" i="10"/>
  <c r="L25" i="15"/>
  <c r="AA25" i="14"/>
  <c r="C25" i="15"/>
  <c r="G25" i="10"/>
  <c r="F25" i="14"/>
  <c r="J24" i="15"/>
  <c r="T24" i="10"/>
  <c r="I27" i="7" s="1"/>
  <c r="O27" i="7" s="1"/>
  <c r="Q24" i="14"/>
  <c r="M27" i="7"/>
  <c r="U22" i="15"/>
  <c r="AG22" i="10"/>
  <c r="AK25" i="8" s="1"/>
  <c r="AM22" i="14"/>
  <c r="H22" i="15"/>
  <c r="R22" i="10"/>
  <c r="G25" i="7" s="1"/>
  <c r="M25" i="7" s="1"/>
  <c r="O22" i="14"/>
  <c r="R21" i="15"/>
  <c r="AD21" i="10"/>
  <c r="AG24" i="8" s="1"/>
  <c r="AH24" i="8" s="1"/>
  <c r="AI21" i="14"/>
  <c r="O21" i="10"/>
  <c r="O20" i="15"/>
  <c r="AA20" i="10"/>
  <c r="AC23" i="8" s="1"/>
  <c r="AE23" i="8" s="1"/>
  <c r="AM23" i="8" s="1"/>
  <c r="AE20" i="14"/>
  <c r="F20" i="15"/>
  <c r="L20" i="10"/>
  <c r="J20" i="14"/>
  <c r="K20" i="14" s="1"/>
  <c r="AA17" i="14"/>
  <c r="L17" i="15"/>
  <c r="F17" i="14"/>
  <c r="G17" i="14" s="1"/>
  <c r="C17" i="15"/>
  <c r="G17" i="10"/>
  <c r="Q16" i="14"/>
  <c r="J16" i="15"/>
  <c r="T16" i="10"/>
  <c r="I19" i="7" s="1"/>
  <c r="O19" i="7" s="1"/>
  <c r="AI13" i="14"/>
  <c r="R13" i="15"/>
  <c r="AD13" i="10"/>
  <c r="AG16" i="8" s="1"/>
  <c r="AH16" i="8" s="1"/>
  <c r="O13" i="10"/>
  <c r="AE12" i="14"/>
  <c r="AA12" i="10"/>
  <c r="AC15" i="8" s="1"/>
  <c r="O12" i="15"/>
  <c r="J12" i="14"/>
  <c r="K12" i="14" s="1"/>
  <c r="L12" i="10"/>
  <c r="F12" i="15"/>
  <c r="G35" i="15"/>
  <c r="Q35" i="10"/>
  <c r="F38" i="7" s="1"/>
  <c r="N35" i="14"/>
  <c r="T35" i="15"/>
  <c r="AF35" i="10"/>
  <c r="AJ38" i="8" s="1"/>
  <c r="AL35" i="14"/>
  <c r="E35" i="14"/>
  <c r="F35" i="10"/>
  <c r="B35" i="15"/>
  <c r="W35" i="14"/>
  <c r="X35" i="14" s="1"/>
  <c r="T35" i="14" s="1"/>
  <c r="C38" i="7"/>
  <c r="C38" i="6"/>
  <c r="C38" i="8"/>
  <c r="C37" i="3"/>
  <c r="P32" i="14"/>
  <c r="W31" i="10"/>
  <c r="P31" i="15"/>
  <c r="AB31" i="10"/>
  <c r="AD34" i="8" s="1"/>
  <c r="AF31" i="14"/>
  <c r="O31" i="10"/>
  <c r="AI31" i="14"/>
  <c r="R31" i="15"/>
  <c r="AD31" i="10"/>
  <c r="AG34" i="8" s="1"/>
  <c r="O31" i="14"/>
  <c r="R31" i="10"/>
  <c r="G34" i="7" s="1"/>
  <c r="H31" i="15"/>
  <c r="AM31" i="14"/>
  <c r="AG31" i="10"/>
  <c r="AK34" i="8" s="1"/>
  <c r="U31" i="15"/>
  <c r="K31" i="6"/>
  <c r="L31" i="6" s="1"/>
  <c r="J31" i="6"/>
  <c r="M27" i="10"/>
  <c r="X27" i="10"/>
  <c r="K27" i="10"/>
  <c r="AD27" i="14"/>
  <c r="N27" i="15"/>
  <c r="Z27" i="10"/>
  <c r="AB30" i="8" s="1"/>
  <c r="N27" i="10"/>
  <c r="AH27" i="14"/>
  <c r="AC27" i="10"/>
  <c r="AF30" i="8" s="1"/>
  <c r="Q27" i="15"/>
  <c r="P23" i="10"/>
  <c r="E23" i="15"/>
  <c r="I23" i="10"/>
  <c r="S26" i="6" s="1"/>
  <c r="I23" i="14"/>
  <c r="K23" i="15"/>
  <c r="U23" i="10"/>
  <c r="J26" i="7" s="1"/>
  <c r="R23" i="14"/>
  <c r="F23" i="14"/>
  <c r="C23" i="15"/>
  <c r="G23" i="10"/>
  <c r="AA23" i="14"/>
  <c r="L23" i="15"/>
  <c r="J23" i="10"/>
  <c r="AC23" i="14"/>
  <c r="Y23" i="10"/>
  <c r="AA26" i="8" s="1"/>
  <c r="M23" i="15"/>
  <c r="K19" i="10"/>
  <c r="I19" i="14"/>
  <c r="E19" i="15"/>
  <c r="I19" i="10"/>
  <c r="S22" i="6" s="1"/>
  <c r="R19" i="14"/>
  <c r="U19" i="10"/>
  <c r="J22" i="7" s="1"/>
  <c r="K19" i="15"/>
  <c r="AD19" i="14"/>
  <c r="N19" i="15"/>
  <c r="Z19" i="10"/>
  <c r="AB22" i="8" s="1"/>
  <c r="N19" i="10"/>
  <c r="AH19" i="14"/>
  <c r="AC19" i="10"/>
  <c r="AF22" i="8" s="1"/>
  <c r="Q19" i="15"/>
  <c r="K18" i="15"/>
  <c r="U18" i="10"/>
  <c r="J21" i="7" s="1"/>
  <c r="P21" i="7" s="1"/>
  <c r="R18" i="14"/>
  <c r="G19" i="6"/>
  <c r="H19" i="6" s="1"/>
  <c r="F19" i="6"/>
  <c r="O14" i="15"/>
  <c r="AA14" i="10"/>
  <c r="AC17" i="8" s="1"/>
  <c r="AE14" i="14"/>
  <c r="O14" i="14"/>
  <c r="H14" i="15"/>
  <c r="R14" i="10"/>
  <c r="G17" i="7" s="1"/>
  <c r="AM14" i="14"/>
  <c r="U14" i="15"/>
  <c r="AG14" i="10"/>
  <c r="AK17" i="8" s="1"/>
  <c r="C17" i="6"/>
  <c r="C17" i="8"/>
  <c r="C17" i="7"/>
  <c r="C16" i="3"/>
  <c r="P12" i="14"/>
  <c r="I12" i="15"/>
  <c r="R11" i="10"/>
  <c r="G14" i="7" s="1"/>
  <c r="H11" i="15"/>
  <c r="O11" i="14"/>
  <c r="E10" i="15"/>
  <c r="I10" i="14"/>
  <c r="I10" i="10"/>
  <c r="S13" i="6" s="1"/>
  <c r="N10" i="10"/>
  <c r="AH10" i="14"/>
  <c r="AJ10" i="14" s="1"/>
  <c r="AC10" i="10"/>
  <c r="AF13" i="8" s="1"/>
  <c r="AH13" i="8" s="1"/>
  <c r="Q10" i="15"/>
  <c r="AE5" i="14"/>
  <c r="AA5" i="10"/>
  <c r="AC8" i="8" s="1"/>
  <c r="O5" i="15"/>
  <c r="J5" i="14"/>
  <c r="L5" i="10"/>
  <c r="F5" i="15"/>
  <c r="V32" i="10"/>
  <c r="Y35" i="8"/>
  <c r="Z35" i="8" s="1"/>
  <c r="V24" i="10"/>
  <c r="Y27" i="8"/>
  <c r="Z27" i="8" s="1"/>
  <c r="J19" i="15"/>
  <c r="T19" i="10"/>
  <c r="I22" i="7" s="1"/>
  <c r="Q19" i="14"/>
  <c r="P18" i="10"/>
  <c r="K19" i="6"/>
  <c r="L19" i="6" s="1"/>
  <c r="J19" i="6"/>
  <c r="K15" i="10"/>
  <c r="I15" i="14"/>
  <c r="E15" i="15"/>
  <c r="I15" i="10"/>
  <c r="S18" i="6" s="1"/>
  <c r="R15" i="14"/>
  <c r="U15" i="10"/>
  <c r="J18" i="7" s="1"/>
  <c r="P18" i="7" s="1"/>
  <c r="K15" i="15"/>
  <c r="E15" i="14"/>
  <c r="B15" i="15"/>
  <c r="F15" i="10"/>
  <c r="W15" i="14"/>
  <c r="X15" i="14" s="1"/>
  <c r="T15" i="14" s="1"/>
  <c r="C18" i="7"/>
  <c r="C18" i="6"/>
  <c r="C18" i="8"/>
  <c r="C17" i="3"/>
  <c r="M14" i="10"/>
  <c r="AG12" i="14"/>
  <c r="W11" i="10"/>
  <c r="F11" i="10"/>
  <c r="B11" i="15"/>
  <c r="E11" i="14"/>
  <c r="W10" i="10"/>
  <c r="P10" i="10"/>
  <c r="G9" i="15"/>
  <c r="Q9" i="10"/>
  <c r="F12" i="7" s="1"/>
  <c r="N9" i="14"/>
  <c r="C12" i="7"/>
  <c r="C12" i="6"/>
  <c r="C12" i="8"/>
  <c r="C11" i="3"/>
  <c r="Q6" i="14"/>
  <c r="J6" i="15"/>
  <c r="AL5" i="14"/>
  <c r="T5" i="15"/>
  <c r="AF5" i="10"/>
  <c r="AJ8" i="8" s="1"/>
  <c r="N5" i="14"/>
  <c r="G5" i="15"/>
  <c r="Q5" i="10"/>
  <c r="F8" i="7" s="1"/>
  <c r="L8" i="7" s="1"/>
  <c r="O6" i="12"/>
  <c r="K8" i="6" s="1"/>
  <c r="L8" i="6" s="1"/>
  <c r="I32" i="15"/>
  <c r="O26" i="6"/>
  <c r="T26" i="6"/>
  <c r="U26" i="6" s="1"/>
  <c r="V26" i="6" s="1"/>
  <c r="P26" i="6"/>
  <c r="Q26" i="6" s="1"/>
  <c r="L25" i="7"/>
  <c r="S20" i="10"/>
  <c r="H23" i="7" s="1"/>
  <c r="J22" i="6"/>
  <c r="W18" i="6"/>
  <c r="X18" i="6"/>
  <c r="Y18" i="6" s="1"/>
  <c r="AN14" i="14"/>
  <c r="O17" i="6"/>
  <c r="T17" i="6"/>
  <c r="U17" i="6" s="1"/>
  <c r="V17" i="6" s="1"/>
  <c r="O22" i="6"/>
  <c r="T22" i="6"/>
  <c r="U22" i="6" s="1"/>
  <c r="V22" i="6" s="1"/>
  <c r="P22" i="6"/>
  <c r="Q22" i="6" s="1"/>
  <c r="R22" i="6" s="1"/>
  <c r="O18" i="15"/>
  <c r="AA18" i="10"/>
  <c r="AC21" i="8" s="1"/>
  <c r="AE18" i="14"/>
  <c r="J18" i="10"/>
  <c r="AC18" i="14"/>
  <c r="Y18" i="10"/>
  <c r="AA21" i="8" s="1"/>
  <c r="M18" i="15"/>
  <c r="K18" i="10"/>
  <c r="AD18" i="14"/>
  <c r="N18" i="15"/>
  <c r="Z18" i="10"/>
  <c r="AB21" i="8" s="1"/>
  <c r="P16" i="14"/>
  <c r="I16" i="15"/>
  <c r="V15" i="10"/>
  <c r="Y18" i="8"/>
  <c r="Z18" i="8" s="1"/>
  <c r="N11" i="10"/>
  <c r="M11" i="10"/>
  <c r="X11" i="10"/>
  <c r="J15" i="6"/>
  <c r="F8" i="15"/>
  <c r="L8" i="10"/>
  <c r="J8" i="14"/>
  <c r="D7" i="15"/>
  <c r="H7" i="10"/>
  <c r="H7" i="14"/>
  <c r="M9" i="7"/>
  <c r="O4" i="10"/>
  <c r="O3" i="15"/>
  <c r="AE3" i="14"/>
  <c r="AA3" i="10"/>
  <c r="AC6" i="8" s="1"/>
  <c r="N3" i="10"/>
  <c r="O3" i="10"/>
  <c r="AI3" i="14"/>
  <c r="R3" i="15"/>
  <c r="AD3" i="10"/>
  <c r="AG6" i="8" s="1"/>
  <c r="AH6" i="8" s="1"/>
  <c r="R141" i="8"/>
  <c r="T72" i="5"/>
  <c r="T40" i="5"/>
  <c r="T8" i="5"/>
  <c r="J13" i="6"/>
  <c r="AA8" i="14"/>
  <c r="L8" i="15"/>
  <c r="J11" i="6"/>
  <c r="G9" i="6"/>
  <c r="H9" i="6" s="1"/>
  <c r="F9" i="6"/>
  <c r="W13" i="6"/>
  <c r="X13" i="6"/>
  <c r="Y13" i="6" s="1"/>
  <c r="Z13" i="6" s="1"/>
  <c r="X8" i="10"/>
  <c r="J7" i="15"/>
  <c r="T7" i="10"/>
  <c r="I10" i="7" s="1"/>
  <c r="Q7" i="14"/>
  <c r="O7" i="10"/>
  <c r="AI7" i="14"/>
  <c r="R7" i="15"/>
  <c r="AD7" i="10"/>
  <c r="AG10" i="8" s="1"/>
  <c r="O7" i="14"/>
  <c r="R7" i="10"/>
  <c r="G10" i="7" s="1"/>
  <c r="H7" i="15"/>
  <c r="AM7" i="14"/>
  <c r="AG7" i="10"/>
  <c r="AK10" i="8" s="1"/>
  <c r="U7" i="15"/>
  <c r="E6" i="8"/>
  <c r="E6" i="7"/>
  <c r="E6" i="6"/>
  <c r="E5" i="3"/>
  <c r="H134" i="8"/>
  <c r="P8" i="15"/>
  <c r="AF8" i="14"/>
  <c r="AB8" i="10"/>
  <c r="AD11" i="8" s="1"/>
  <c r="E8" i="14"/>
  <c r="F8" i="10"/>
  <c r="B8" i="15"/>
  <c r="J18" i="12"/>
  <c r="Q11" i="8" s="1"/>
  <c r="R11" i="8" s="1"/>
  <c r="W8" i="14"/>
  <c r="X8" i="14" s="1"/>
  <c r="T8" i="14" s="1"/>
  <c r="I8" i="14"/>
  <c r="I8" i="10"/>
  <c r="S11" i="6" s="1"/>
  <c r="E8" i="15"/>
  <c r="M8" i="15"/>
  <c r="Y8" i="10"/>
  <c r="AA11" i="8" s="1"/>
  <c r="AC8" i="14"/>
  <c r="AE8" i="14"/>
  <c r="AA8" i="10"/>
  <c r="AC11" i="8" s="1"/>
  <c r="O8" i="15"/>
  <c r="AJ6" i="14"/>
  <c r="N9" i="7"/>
  <c r="V5" i="10"/>
  <c r="Y8" i="8"/>
  <c r="Z8" i="8" s="1"/>
  <c r="J8" i="6"/>
  <c r="J4" i="10"/>
  <c r="AC4" i="14"/>
  <c r="Y4" i="10"/>
  <c r="AA7" i="8" s="1"/>
  <c r="M4" i="15"/>
  <c r="M4" i="10"/>
  <c r="X4" i="10"/>
  <c r="T162" i="4"/>
  <c r="T146" i="4"/>
  <c r="T130" i="4"/>
  <c r="T122" i="4"/>
  <c r="T114" i="4"/>
  <c r="T106" i="4"/>
  <c r="T98" i="4"/>
  <c r="T90" i="4"/>
  <c r="T82" i="4"/>
  <c r="T74" i="4"/>
  <c r="T66" i="4"/>
  <c r="T58" i="4"/>
  <c r="T50" i="4"/>
  <c r="T42" i="4"/>
  <c r="T34" i="4"/>
  <c r="T26" i="4"/>
  <c r="T18" i="4"/>
  <c r="T10" i="4"/>
  <c r="P54" i="7"/>
  <c r="T67" i="5"/>
  <c r="T153" i="4"/>
  <c r="T135" i="4"/>
  <c r="L81" i="7"/>
  <c r="L31" i="7"/>
  <c r="P70" i="7"/>
  <c r="T75" i="5"/>
  <c r="T11" i="5"/>
  <c r="T159" i="4"/>
  <c r="L91" i="7"/>
  <c r="L39" i="7"/>
  <c r="T149" i="4"/>
  <c r="T131" i="4"/>
  <c r="X176" i="10"/>
  <c r="R176" i="14"/>
  <c r="K176" i="15"/>
  <c r="U176" i="10"/>
  <c r="J179" i="7" s="1"/>
  <c r="P179" i="7" s="1"/>
  <c r="N176" i="14"/>
  <c r="G176" i="15"/>
  <c r="Q176" i="10"/>
  <c r="F179" i="7" s="1"/>
  <c r="L179" i="7" s="1"/>
  <c r="P176" i="14"/>
  <c r="O175" i="15"/>
  <c r="AA175" i="10"/>
  <c r="AC178" i="8" s="1"/>
  <c r="AE175" i="14"/>
  <c r="F175" i="15"/>
  <c r="L175" i="10"/>
  <c r="J175" i="14"/>
  <c r="K175" i="14" s="1"/>
  <c r="L177" i="15"/>
  <c r="AA177" i="14"/>
  <c r="C177" i="15"/>
  <c r="G177" i="10"/>
  <c r="F177" i="14"/>
  <c r="G177" i="14" s="1"/>
  <c r="J176" i="15"/>
  <c r="T176" i="10"/>
  <c r="I179" i="7" s="1"/>
  <c r="O179" i="7" s="1"/>
  <c r="Q176" i="14"/>
  <c r="T175" i="15"/>
  <c r="AF175" i="10"/>
  <c r="AJ178" i="8" s="1"/>
  <c r="AL175" i="14"/>
  <c r="G175" i="15"/>
  <c r="Q175" i="10"/>
  <c r="F178" i="7" s="1"/>
  <c r="N175" i="14"/>
  <c r="J214" i="12"/>
  <c r="W174" i="14"/>
  <c r="X174" i="14" s="1"/>
  <c r="T174" i="14" s="1"/>
  <c r="B174" i="15"/>
  <c r="F174" i="10"/>
  <c r="E174" i="14"/>
  <c r="M173" i="15"/>
  <c r="Y173" i="10"/>
  <c r="AA176" i="8" s="1"/>
  <c r="AC173" i="14"/>
  <c r="J173" i="10"/>
  <c r="AF171" i="14"/>
  <c r="P171" i="15"/>
  <c r="AB171" i="10"/>
  <c r="AD174" i="8" s="1"/>
  <c r="AM170" i="14"/>
  <c r="U170" i="15"/>
  <c r="AG170" i="10"/>
  <c r="AK173" i="8" s="1"/>
  <c r="O170" i="14"/>
  <c r="H170" i="15"/>
  <c r="R170" i="10"/>
  <c r="G173" i="7" s="1"/>
  <c r="AI169" i="14"/>
  <c r="R169" i="15"/>
  <c r="AD169" i="10"/>
  <c r="AG172" i="8" s="1"/>
  <c r="W168" i="10"/>
  <c r="H168" i="14"/>
  <c r="D168" i="15"/>
  <c r="H168" i="10"/>
  <c r="R167" i="14"/>
  <c r="K167" i="15"/>
  <c r="U167" i="10"/>
  <c r="J170" i="7" s="1"/>
  <c r="I167" i="14"/>
  <c r="E167" i="15"/>
  <c r="I167" i="10"/>
  <c r="S170" i="6" s="1"/>
  <c r="AC166" i="14"/>
  <c r="M166" i="15"/>
  <c r="Y166" i="10"/>
  <c r="AA169" i="8" s="1"/>
  <c r="AE164" i="14"/>
  <c r="O164" i="15"/>
  <c r="AA164" i="10"/>
  <c r="AC167" i="8" s="1"/>
  <c r="J164" i="14"/>
  <c r="F164" i="15"/>
  <c r="L164" i="10"/>
  <c r="X163" i="10"/>
  <c r="M163" i="10"/>
  <c r="T173" i="10"/>
  <c r="I176" i="7" s="1"/>
  <c r="O176" i="7" s="1"/>
  <c r="Q173" i="14"/>
  <c r="J173" i="15"/>
  <c r="K173" i="10"/>
  <c r="N173" i="15"/>
  <c r="Z173" i="10"/>
  <c r="AB176" i="8" s="1"/>
  <c r="AD173" i="14"/>
  <c r="AF173" i="14"/>
  <c r="P173" i="15"/>
  <c r="AB173" i="10"/>
  <c r="AD176" i="8" s="1"/>
  <c r="C176" i="7"/>
  <c r="C176" i="6"/>
  <c r="C176" i="8"/>
  <c r="C175" i="3"/>
  <c r="R172" i="14"/>
  <c r="K172" i="15"/>
  <c r="U172" i="10"/>
  <c r="J175" i="7" s="1"/>
  <c r="P175" i="7" s="1"/>
  <c r="K175" i="6"/>
  <c r="L175" i="6" s="1"/>
  <c r="M175" i="6" s="1"/>
  <c r="J175" i="6"/>
  <c r="AH171" i="14"/>
  <c r="AJ171" i="14" s="1"/>
  <c r="Q171" i="15"/>
  <c r="AC171" i="10"/>
  <c r="AF174" i="8" s="1"/>
  <c r="AH174" i="8" s="1"/>
  <c r="N171" i="10"/>
  <c r="AH172" i="8"/>
  <c r="G172" i="6"/>
  <c r="H172" i="6" s="1"/>
  <c r="F172" i="6"/>
  <c r="R168" i="14"/>
  <c r="K168" i="15"/>
  <c r="U168" i="10"/>
  <c r="J171" i="7" s="1"/>
  <c r="P171" i="7" s="1"/>
  <c r="N168" i="14"/>
  <c r="G168" i="15"/>
  <c r="Q168" i="10"/>
  <c r="F171" i="7" s="1"/>
  <c r="L171" i="7" s="1"/>
  <c r="J171" i="6"/>
  <c r="AC167" i="14"/>
  <c r="M167" i="15"/>
  <c r="Y167" i="10"/>
  <c r="AA170" i="8" s="1"/>
  <c r="J167" i="10"/>
  <c r="AE165" i="14"/>
  <c r="O165" i="15"/>
  <c r="AA165" i="10"/>
  <c r="AC168" i="8" s="1"/>
  <c r="X164" i="10"/>
  <c r="M164" i="10"/>
  <c r="I164" i="14"/>
  <c r="E164" i="15"/>
  <c r="I164" i="10"/>
  <c r="S167" i="6" s="1"/>
  <c r="W163" i="14"/>
  <c r="X163" i="14" s="1"/>
  <c r="T163" i="14" s="1"/>
  <c r="E163" i="14"/>
  <c r="B163" i="15"/>
  <c r="F163" i="10"/>
  <c r="AI162" i="14"/>
  <c r="AJ162" i="14" s="1"/>
  <c r="R162" i="15"/>
  <c r="AD162" i="10"/>
  <c r="AG165" i="8" s="1"/>
  <c r="AD162" i="14"/>
  <c r="N162" i="15"/>
  <c r="Z162" i="10"/>
  <c r="AB165" i="8" s="1"/>
  <c r="Q172" i="15"/>
  <c r="AC172" i="10"/>
  <c r="AF175" i="8" s="1"/>
  <c r="AH172" i="14"/>
  <c r="S170" i="15"/>
  <c r="AE170" i="10"/>
  <c r="AI173" i="8" s="1"/>
  <c r="AL173" i="8" s="1"/>
  <c r="AK170" i="14"/>
  <c r="AN170" i="14" s="1"/>
  <c r="P170" i="10"/>
  <c r="P169" i="15"/>
  <c r="AB169" i="10"/>
  <c r="AD172" i="8" s="1"/>
  <c r="AF169" i="14"/>
  <c r="M168" i="15"/>
  <c r="Y168" i="10"/>
  <c r="AA171" i="8" s="1"/>
  <c r="AC168" i="14"/>
  <c r="J168" i="10"/>
  <c r="L167" i="15"/>
  <c r="AA167" i="14"/>
  <c r="C167" i="15"/>
  <c r="G167" i="10"/>
  <c r="F167" i="14"/>
  <c r="J166" i="15"/>
  <c r="T166" i="10"/>
  <c r="I169" i="7" s="1"/>
  <c r="O169" i="7" s="1"/>
  <c r="Q166" i="14"/>
  <c r="T165" i="15"/>
  <c r="AF165" i="10"/>
  <c r="AJ168" i="8" s="1"/>
  <c r="AL165" i="14"/>
  <c r="G165" i="15"/>
  <c r="Q165" i="10"/>
  <c r="F168" i="7" s="1"/>
  <c r="L168" i="7" s="1"/>
  <c r="N165" i="14"/>
  <c r="M165" i="14" s="1"/>
  <c r="W164" i="14"/>
  <c r="X164" i="14" s="1"/>
  <c r="T164" i="14" s="1"/>
  <c r="B164" i="15"/>
  <c r="F164" i="10"/>
  <c r="E164" i="14"/>
  <c r="S162" i="15"/>
  <c r="AE162" i="10"/>
  <c r="AI165" i="8" s="1"/>
  <c r="AL165" i="8" s="1"/>
  <c r="AK162" i="14"/>
  <c r="AN162" i="14" s="1"/>
  <c r="AH165" i="8"/>
  <c r="P162" i="10"/>
  <c r="D173" i="15"/>
  <c r="H173" i="10"/>
  <c r="H173" i="14"/>
  <c r="L172" i="15"/>
  <c r="AA172" i="14"/>
  <c r="J171" i="15"/>
  <c r="T171" i="10"/>
  <c r="I174" i="7" s="1"/>
  <c r="O174" i="7" s="1"/>
  <c r="Q171" i="14"/>
  <c r="AJ169" i="14"/>
  <c r="R168" i="15"/>
  <c r="AD168" i="10"/>
  <c r="AG171" i="8" s="1"/>
  <c r="AI168" i="14"/>
  <c r="P168" i="14"/>
  <c r="O167" i="15"/>
  <c r="AA167" i="10"/>
  <c r="AC170" i="8" s="1"/>
  <c r="AE167" i="14"/>
  <c r="F167" i="15"/>
  <c r="L167" i="10"/>
  <c r="J167" i="14"/>
  <c r="K167" i="14" s="1"/>
  <c r="M165" i="15"/>
  <c r="Y165" i="10"/>
  <c r="AA168" i="8" s="1"/>
  <c r="AC165" i="14"/>
  <c r="L164" i="15"/>
  <c r="AA164" i="14"/>
  <c r="J163" i="15"/>
  <c r="T163" i="10"/>
  <c r="I166" i="7" s="1"/>
  <c r="O166" i="7" s="1"/>
  <c r="Q163" i="14"/>
  <c r="AE161" i="14"/>
  <c r="AA161" i="10"/>
  <c r="AC164" i="8" s="1"/>
  <c r="O161" i="15"/>
  <c r="H161" i="15"/>
  <c r="O161" i="14"/>
  <c r="R161" i="10"/>
  <c r="G164" i="7" s="1"/>
  <c r="AI160" i="14"/>
  <c r="R160" i="15"/>
  <c r="AD160" i="10"/>
  <c r="AG163" i="8" s="1"/>
  <c r="O160" i="10"/>
  <c r="X158" i="10"/>
  <c r="M158" i="10"/>
  <c r="AH157" i="14"/>
  <c r="AJ157" i="14" s="1"/>
  <c r="Q157" i="15"/>
  <c r="AC157" i="10"/>
  <c r="AF160" i="8" s="1"/>
  <c r="AH160" i="8" s="1"/>
  <c r="N157" i="10"/>
  <c r="AF154" i="14"/>
  <c r="P154" i="15"/>
  <c r="AB154" i="10"/>
  <c r="AD157" i="8" s="1"/>
  <c r="AM153" i="14"/>
  <c r="U153" i="15"/>
  <c r="AG153" i="10"/>
  <c r="AK156" i="8" s="1"/>
  <c r="O153" i="14"/>
  <c r="H153" i="15"/>
  <c r="R153" i="10"/>
  <c r="G156" i="7" s="1"/>
  <c r="AK151" i="14"/>
  <c r="AE151" i="10"/>
  <c r="AI154" i="8" s="1"/>
  <c r="S151" i="15"/>
  <c r="P151" i="10"/>
  <c r="AH163" i="8"/>
  <c r="G163" i="6"/>
  <c r="H163" i="6" s="1"/>
  <c r="I163" i="6" s="1"/>
  <c r="F163" i="6"/>
  <c r="V159" i="10"/>
  <c r="Y162" i="8"/>
  <c r="Z162" i="8" s="1"/>
  <c r="S159" i="10"/>
  <c r="H162" i="7" s="1"/>
  <c r="AH158" i="14"/>
  <c r="Q158" i="15"/>
  <c r="AC158" i="10"/>
  <c r="AF161" i="8" s="1"/>
  <c r="N158" i="10"/>
  <c r="AD157" i="14"/>
  <c r="N157" i="15"/>
  <c r="Z157" i="10"/>
  <c r="AB160" i="8" s="1"/>
  <c r="AK156" i="14"/>
  <c r="AN156" i="14" s="1"/>
  <c r="S156" i="15"/>
  <c r="AE156" i="10"/>
  <c r="AI159" i="8" s="1"/>
  <c r="AL159" i="8" s="1"/>
  <c r="AE156" i="14"/>
  <c r="O156" i="15"/>
  <c r="AA156" i="10"/>
  <c r="AC159" i="8" s="1"/>
  <c r="AE159" i="8" s="1"/>
  <c r="AM159" i="8" s="1"/>
  <c r="W156" i="10"/>
  <c r="Q156" i="14"/>
  <c r="J156" i="15"/>
  <c r="T156" i="10"/>
  <c r="I159" i="7" s="1"/>
  <c r="O159" i="7" s="1"/>
  <c r="P156" i="10"/>
  <c r="J156" i="14"/>
  <c r="K156" i="14" s="1"/>
  <c r="F156" i="15"/>
  <c r="L156" i="10"/>
  <c r="H156" i="14"/>
  <c r="D156" i="15"/>
  <c r="H156" i="10"/>
  <c r="AL155" i="14"/>
  <c r="T155" i="15"/>
  <c r="AF155" i="10"/>
  <c r="AJ158" i="8" s="1"/>
  <c r="AF155" i="14"/>
  <c r="P155" i="15"/>
  <c r="AB155" i="10"/>
  <c r="AD158" i="8" s="1"/>
  <c r="X155" i="10"/>
  <c r="R155" i="14"/>
  <c r="K155" i="15"/>
  <c r="U155" i="10"/>
  <c r="J158" i="7" s="1"/>
  <c r="P158" i="7" s="1"/>
  <c r="N155" i="14"/>
  <c r="G155" i="15"/>
  <c r="Q155" i="10"/>
  <c r="F158" i="7" s="1"/>
  <c r="L158" i="7" s="1"/>
  <c r="K158" i="6"/>
  <c r="L158" i="6" s="1"/>
  <c r="J158" i="6"/>
  <c r="AC154" i="14"/>
  <c r="M154" i="15"/>
  <c r="Y154" i="10"/>
  <c r="AA157" i="8" s="1"/>
  <c r="J154" i="10"/>
  <c r="AA153" i="14"/>
  <c r="L153" i="15"/>
  <c r="F153" i="14"/>
  <c r="G153" i="14" s="1"/>
  <c r="C153" i="15"/>
  <c r="G153" i="10"/>
  <c r="AK152" i="14"/>
  <c r="AN152" i="14" s="1"/>
  <c r="S152" i="15"/>
  <c r="AE152" i="10"/>
  <c r="AI155" i="8" s="1"/>
  <c r="AL155" i="8" s="1"/>
  <c r="AE152" i="14"/>
  <c r="AG152" i="14" s="1"/>
  <c r="O152" i="15"/>
  <c r="AA152" i="10"/>
  <c r="AC155" i="8" s="1"/>
  <c r="AE155" i="8" s="1"/>
  <c r="W152" i="10"/>
  <c r="Q152" i="14"/>
  <c r="J152" i="15"/>
  <c r="T152" i="10"/>
  <c r="I155" i="7" s="1"/>
  <c r="O155" i="7" s="1"/>
  <c r="P152" i="10"/>
  <c r="J152" i="14"/>
  <c r="K152" i="14" s="1"/>
  <c r="F152" i="15"/>
  <c r="L152" i="10"/>
  <c r="H152" i="14"/>
  <c r="D152" i="15"/>
  <c r="H152" i="10"/>
  <c r="AL151" i="14"/>
  <c r="T151" i="15"/>
  <c r="AF151" i="10"/>
  <c r="AJ154" i="8" s="1"/>
  <c r="V151" i="10"/>
  <c r="Y154" i="8"/>
  <c r="Z154" i="8" s="1"/>
  <c r="M151" i="10"/>
  <c r="F161" i="15"/>
  <c r="L161" i="10"/>
  <c r="J161" i="14"/>
  <c r="K161" i="14" s="1"/>
  <c r="AF161" i="14"/>
  <c r="P161" i="15"/>
  <c r="AB161" i="10"/>
  <c r="AD164" i="8" s="1"/>
  <c r="T160" i="15"/>
  <c r="AF160" i="10"/>
  <c r="AJ163" i="8" s="1"/>
  <c r="AL160" i="14"/>
  <c r="G160" i="15"/>
  <c r="Q160" i="10"/>
  <c r="F163" i="7" s="1"/>
  <c r="N160" i="14"/>
  <c r="S157" i="15"/>
  <c r="AE157" i="10"/>
  <c r="AI160" i="8" s="1"/>
  <c r="AK157" i="14"/>
  <c r="P157" i="10"/>
  <c r="AG155" i="14"/>
  <c r="S153" i="15"/>
  <c r="AE153" i="10"/>
  <c r="AI156" i="8" s="1"/>
  <c r="AK153" i="14"/>
  <c r="AN153" i="14" s="1"/>
  <c r="P153" i="10"/>
  <c r="AH164" i="8"/>
  <c r="W158" i="10"/>
  <c r="D158" i="15"/>
  <c r="H158" i="10"/>
  <c r="H158" i="14"/>
  <c r="S154" i="15"/>
  <c r="AE154" i="10"/>
  <c r="AI157" i="8" s="1"/>
  <c r="AK154" i="14"/>
  <c r="P154" i="10"/>
  <c r="P153" i="15"/>
  <c r="AB153" i="10"/>
  <c r="AD156" i="8" s="1"/>
  <c r="AF153" i="14"/>
  <c r="AJ152" i="14"/>
  <c r="R151" i="15"/>
  <c r="AD151" i="10"/>
  <c r="AG154" i="8" s="1"/>
  <c r="AI151" i="14"/>
  <c r="G154" i="6"/>
  <c r="H154" i="6" s="1"/>
  <c r="F154" i="6"/>
  <c r="N150" i="15"/>
  <c r="AD150" i="14"/>
  <c r="Z150" i="10"/>
  <c r="AB153" i="8" s="1"/>
  <c r="AI149" i="14"/>
  <c r="R149" i="15"/>
  <c r="AD149" i="10"/>
  <c r="AG152" i="8" s="1"/>
  <c r="O149" i="10"/>
  <c r="AF147" i="14"/>
  <c r="P147" i="15"/>
  <c r="AB147" i="10"/>
  <c r="AD150" i="8" s="1"/>
  <c r="J150" i="6"/>
  <c r="AC146" i="14"/>
  <c r="M146" i="15"/>
  <c r="Y146" i="10"/>
  <c r="AA149" i="8" s="1"/>
  <c r="J146" i="10"/>
  <c r="AA145" i="14"/>
  <c r="L145" i="15"/>
  <c r="F145" i="14"/>
  <c r="C145" i="15"/>
  <c r="G145" i="10"/>
  <c r="Q144" i="14"/>
  <c r="J144" i="15"/>
  <c r="T144" i="10"/>
  <c r="I147" i="7" s="1"/>
  <c r="X143" i="10"/>
  <c r="M143" i="10"/>
  <c r="J146" i="6"/>
  <c r="AC142" i="14"/>
  <c r="M142" i="15"/>
  <c r="Y142" i="10"/>
  <c r="AA145" i="8" s="1"/>
  <c r="J142" i="10"/>
  <c r="W140" i="10"/>
  <c r="G143" i="6"/>
  <c r="H143" i="6" s="1"/>
  <c r="F143" i="6"/>
  <c r="AK149" i="14"/>
  <c r="S149" i="15"/>
  <c r="AE149" i="10"/>
  <c r="AI152" i="8" s="1"/>
  <c r="P149" i="10"/>
  <c r="Q145" i="14"/>
  <c r="J145" i="15"/>
  <c r="T145" i="10"/>
  <c r="I148" i="7" s="1"/>
  <c r="O148" i="7" s="1"/>
  <c r="W150" i="10"/>
  <c r="E150" i="14"/>
  <c r="B150" i="15"/>
  <c r="F150" i="10"/>
  <c r="W150" i="14"/>
  <c r="X150" i="14" s="1"/>
  <c r="T150" i="14" s="1"/>
  <c r="J187" i="12"/>
  <c r="Q153" i="8" s="1"/>
  <c r="R153" i="8" s="1"/>
  <c r="X153" i="8" s="1"/>
  <c r="S152" i="3" s="1"/>
  <c r="AL150" i="14"/>
  <c r="T150" i="15"/>
  <c r="AF150" i="10"/>
  <c r="AJ153" i="8" s="1"/>
  <c r="AL153" i="8" s="1"/>
  <c r="X149" i="10"/>
  <c r="M149" i="10"/>
  <c r="AG148" i="14"/>
  <c r="S146" i="15"/>
  <c r="AE146" i="10"/>
  <c r="AI149" i="8" s="1"/>
  <c r="AK146" i="14"/>
  <c r="P146" i="10"/>
  <c r="P145" i="15"/>
  <c r="AB145" i="10"/>
  <c r="AD148" i="8" s="1"/>
  <c r="AF145" i="14"/>
  <c r="U144" i="15"/>
  <c r="AG144" i="10"/>
  <c r="AK147" i="8" s="1"/>
  <c r="AM144" i="14"/>
  <c r="H144" i="15"/>
  <c r="R144" i="10"/>
  <c r="G147" i="7" s="1"/>
  <c r="O144" i="14"/>
  <c r="R143" i="15"/>
  <c r="AD143" i="10"/>
  <c r="AG146" i="8" s="1"/>
  <c r="AI143" i="14"/>
  <c r="O143" i="10"/>
  <c r="J142" i="15"/>
  <c r="T142" i="10"/>
  <c r="I145" i="7" s="1"/>
  <c r="O145" i="7" s="1"/>
  <c r="Q142" i="14"/>
  <c r="U140" i="15"/>
  <c r="AG140" i="10"/>
  <c r="AK143" i="8" s="1"/>
  <c r="AM140" i="14"/>
  <c r="P151" i="14"/>
  <c r="I151" i="15"/>
  <c r="X150" i="10"/>
  <c r="C150" i="15"/>
  <c r="F150" i="14"/>
  <c r="G150" i="14" s="1"/>
  <c r="G150" i="10"/>
  <c r="M149" i="15"/>
  <c r="Y149" i="10"/>
  <c r="AA152" i="8" s="1"/>
  <c r="AC149" i="14"/>
  <c r="J149" i="10"/>
  <c r="W147" i="10"/>
  <c r="D147" i="15"/>
  <c r="H147" i="10"/>
  <c r="H147" i="14"/>
  <c r="G150" i="6"/>
  <c r="H150" i="6" s="1"/>
  <c r="F150" i="6"/>
  <c r="K146" i="15"/>
  <c r="U146" i="10"/>
  <c r="J149" i="7" s="1"/>
  <c r="P149" i="7" s="1"/>
  <c r="R146" i="14"/>
  <c r="S146" i="10"/>
  <c r="H149" i="7" s="1"/>
  <c r="E146" i="15"/>
  <c r="I146" i="10"/>
  <c r="S149" i="6" s="1"/>
  <c r="I146" i="14"/>
  <c r="J149" i="6"/>
  <c r="M145" i="15"/>
  <c r="Y145" i="10"/>
  <c r="AA148" i="8" s="1"/>
  <c r="AC145" i="14"/>
  <c r="J145" i="10"/>
  <c r="L144" i="15"/>
  <c r="AA144" i="14"/>
  <c r="C144" i="15"/>
  <c r="G144" i="10"/>
  <c r="F144" i="14"/>
  <c r="G144" i="14" s="1"/>
  <c r="J143" i="15"/>
  <c r="T143" i="10"/>
  <c r="I146" i="7" s="1"/>
  <c r="O146" i="7" s="1"/>
  <c r="Q143" i="14"/>
  <c r="M146" i="7"/>
  <c r="T142" i="15"/>
  <c r="AF142" i="10"/>
  <c r="AJ145" i="8" s="1"/>
  <c r="AL142" i="14"/>
  <c r="I142" i="15"/>
  <c r="G142" i="15"/>
  <c r="Q142" i="10"/>
  <c r="F145" i="7" s="1"/>
  <c r="L145" i="7" s="1"/>
  <c r="N142" i="14"/>
  <c r="O172" i="12"/>
  <c r="K145" i="6" s="1"/>
  <c r="L145" i="6" s="1"/>
  <c r="M145" i="6" s="1"/>
  <c r="W144" i="6"/>
  <c r="X144" i="6"/>
  <c r="Y144" i="6" s="1"/>
  <c r="E139" i="14"/>
  <c r="B139" i="15"/>
  <c r="F139" i="10"/>
  <c r="AI138" i="14"/>
  <c r="R138" i="15"/>
  <c r="AD138" i="10"/>
  <c r="AG141" i="8" s="1"/>
  <c r="AH141" i="8" s="1"/>
  <c r="AD138" i="14"/>
  <c r="N138" i="15"/>
  <c r="Z138" i="10"/>
  <c r="AB141" i="8" s="1"/>
  <c r="AA138" i="14"/>
  <c r="L138" i="15"/>
  <c r="P138" i="14"/>
  <c r="M136" i="10"/>
  <c r="I136" i="14"/>
  <c r="E136" i="15"/>
  <c r="I136" i="10"/>
  <c r="S139" i="6" s="1"/>
  <c r="F11" i="13"/>
  <c r="K139" i="6" s="1"/>
  <c r="L139" i="6" s="1"/>
  <c r="M139" i="6" s="1"/>
  <c r="W135" i="14"/>
  <c r="X135" i="14" s="1"/>
  <c r="T135" i="14" s="1"/>
  <c r="N10" i="13"/>
  <c r="Q138" i="8" s="1"/>
  <c r="E135" i="14"/>
  <c r="B135" i="15"/>
  <c r="F135" i="10"/>
  <c r="AM131" i="14"/>
  <c r="U131" i="15"/>
  <c r="AG131" i="10"/>
  <c r="AK134" i="8" s="1"/>
  <c r="O131" i="14"/>
  <c r="H131" i="15"/>
  <c r="R131" i="10"/>
  <c r="G134" i="7" s="1"/>
  <c r="P130" i="14"/>
  <c r="M128" i="10"/>
  <c r="I128" i="14"/>
  <c r="E128" i="15"/>
  <c r="I128" i="10"/>
  <c r="S131" i="6" s="1"/>
  <c r="F3" i="13"/>
  <c r="K131" i="6" s="1"/>
  <c r="L131" i="6" s="1"/>
  <c r="M131" i="6" s="1"/>
  <c r="W127" i="14"/>
  <c r="X127" i="14" s="1"/>
  <c r="T127" i="14" s="1"/>
  <c r="E127" i="14"/>
  <c r="B127" i="15"/>
  <c r="F127" i="10"/>
  <c r="AI126" i="14"/>
  <c r="R126" i="15"/>
  <c r="AD126" i="10"/>
  <c r="AG129" i="8" s="1"/>
  <c r="AD126" i="14"/>
  <c r="N126" i="15"/>
  <c r="Z126" i="10"/>
  <c r="AB129" i="8" s="1"/>
  <c r="AK125" i="14"/>
  <c r="S125" i="15"/>
  <c r="AE125" i="10"/>
  <c r="AI128" i="8" s="1"/>
  <c r="AE125" i="14"/>
  <c r="O125" i="15"/>
  <c r="AA125" i="10"/>
  <c r="AC128" i="8" s="1"/>
  <c r="W125" i="10"/>
  <c r="Q125" i="14"/>
  <c r="J125" i="15"/>
  <c r="T125" i="10"/>
  <c r="I128" i="7" s="1"/>
  <c r="O128" i="7" s="1"/>
  <c r="P125" i="10"/>
  <c r="J125" i="14"/>
  <c r="F125" i="15"/>
  <c r="L125" i="10"/>
  <c r="H125" i="14"/>
  <c r="D125" i="15"/>
  <c r="H125" i="10"/>
  <c r="R124" i="14"/>
  <c r="K124" i="15"/>
  <c r="U124" i="10"/>
  <c r="J127" i="7" s="1"/>
  <c r="P127" i="7" s="1"/>
  <c r="I124" i="14"/>
  <c r="I124" i="10"/>
  <c r="S127" i="6" s="1"/>
  <c r="E124" i="15"/>
  <c r="AA122" i="14"/>
  <c r="L122" i="15"/>
  <c r="AK121" i="14"/>
  <c r="AE121" i="10"/>
  <c r="AI124" i="8" s="1"/>
  <c r="S121" i="15"/>
  <c r="P121" i="10"/>
  <c r="AF120" i="14"/>
  <c r="AB120" i="10"/>
  <c r="AD123" i="8" s="1"/>
  <c r="P120" i="15"/>
  <c r="AI118" i="14"/>
  <c r="AD118" i="10"/>
  <c r="AG121" i="8" s="1"/>
  <c r="R118" i="15"/>
  <c r="O118" i="10"/>
  <c r="Q117" i="14"/>
  <c r="J117" i="15"/>
  <c r="T117" i="10"/>
  <c r="I120" i="7" s="1"/>
  <c r="O120" i="7" s="1"/>
  <c r="E141" i="14"/>
  <c r="F141" i="10"/>
  <c r="B141" i="15"/>
  <c r="J170" i="12"/>
  <c r="Q144" i="8" s="1"/>
  <c r="R144" i="8" s="1"/>
  <c r="X144" i="8" s="1"/>
  <c r="S143" i="3" s="1"/>
  <c r="W141" i="14"/>
  <c r="X141" i="14" s="1"/>
  <c r="T141" i="14" s="1"/>
  <c r="O170" i="12"/>
  <c r="G141" i="15"/>
  <c r="Q141" i="10"/>
  <c r="F144" i="7" s="1"/>
  <c r="L144" i="7" s="1"/>
  <c r="N141" i="14"/>
  <c r="T141" i="15"/>
  <c r="AF141" i="10"/>
  <c r="AJ144" i="8" s="1"/>
  <c r="AL141" i="14"/>
  <c r="F141" i="14"/>
  <c r="G141" i="14" s="1"/>
  <c r="C141" i="15"/>
  <c r="G141" i="10"/>
  <c r="AA141" i="14"/>
  <c r="L141" i="15"/>
  <c r="AK138" i="14"/>
  <c r="AN138" i="14" s="1"/>
  <c r="S138" i="15"/>
  <c r="AE138" i="10"/>
  <c r="AI141" i="8" s="1"/>
  <c r="AL141" i="8" s="1"/>
  <c r="AE138" i="14"/>
  <c r="O138" i="15"/>
  <c r="AA138" i="10"/>
  <c r="AC141" i="8" s="1"/>
  <c r="W138" i="10"/>
  <c r="Q138" i="14"/>
  <c r="J138" i="15"/>
  <c r="G141" i="6"/>
  <c r="H141" i="6" s="1"/>
  <c r="F141" i="6"/>
  <c r="V137" i="10"/>
  <c r="Y140" i="8"/>
  <c r="Z140" i="8" s="1"/>
  <c r="S137" i="10"/>
  <c r="H140" i="7" s="1"/>
  <c r="AH136" i="14"/>
  <c r="AJ136" i="14" s="1"/>
  <c r="Q136" i="15"/>
  <c r="AC136" i="10"/>
  <c r="AF139" i="8" s="1"/>
  <c r="AH139" i="8" s="1"/>
  <c r="N136" i="10"/>
  <c r="AD135" i="14"/>
  <c r="N135" i="15"/>
  <c r="Z135" i="10"/>
  <c r="AB138" i="8" s="1"/>
  <c r="K135" i="10"/>
  <c r="M137" i="7"/>
  <c r="G137" i="6"/>
  <c r="H137" i="6" s="1"/>
  <c r="I137" i="6" s="1"/>
  <c r="N137" i="6" s="1"/>
  <c r="M136" i="3" s="1"/>
  <c r="F137" i="6"/>
  <c r="V133" i="10"/>
  <c r="Y136" i="8"/>
  <c r="Z136" i="8" s="1"/>
  <c r="S133" i="10"/>
  <c r="H136" i="7" s="1"/>
  <c r="AH132" i="14"/>
  <c r="AJ132" i="14" s="1"/>
  <c r="Q132" i="15"/>
  <c r="AC132" i="10"/>
  <c r="AF135" i="8" s="1"/>
  <c r="AH135" i="8" s="1"/>
  <c r="N132" i="10"/>
  <c r="AD131" i="14"/>
  <c r="N131" i="15"/>
  <c r="Z131" i="10"/>
  <c r="AB134" i="8" s="1"/>
  <c r="K131" i="10"/>
  <c r="AH133" i="8"/>
  <c r="M133" i="7"/>
  <c r="G133" i="6"/>
  <c r="H133" i="6" s="1"/>
  <c r="I133" i="6" s="1"/>
  <c r="N133" i="6" s="1"/>
  <c r="M132" i="3" s="1"/>
  <c r="F133" i="6"/>
  <c r="V129" i="10"/>
  <c r="Y132" i="8"/>
  <c r="Z132" i="8" s="1"/>
  <c r="S129" i="10"/>
  <c r="H132" i="7" s="1"/>
  <c r="AH128" i="14"/>
  <c r="AJ128" i="14" s="1"/>
  <c r="Q128" i="15"/>
  <c r="AC128" i="10"/>
  <c r="AF131" i="8" s="1"/>
  <c r="AH131" i="8" s="1"/>
  <c r="N128" i="10"/>
  <c r="AD127" i="14"/>
  <c r="N127" i="15"/>
  <c r="Z127" i="10"/>
  <c r="AB130" i="8" s="1"/>
  <c r="K127" i="10"/>
  <c r="AH129" i="8"/>
  <c r="M129" i="7"/>
  <c r="G129" i="6"/>
  <c r="H129" i="6" s="1"/>
  <c r="F129" i="6"/>
  <c r="V125" i="10"/>
  <c r="Y128" i="8"/>
  <c r="Z128" i="8" s="1"/>
  <c r="S125" i="10"/>
  <c r="H128" i="7" s="1"/>
  <c r="AH124" i="14"/>
  <c r="AJ124" i="14" s="1"/>
  <c r="Q124" i="15"/>
  <c r="AC124" i="10"/>
  <c r="AF127" i="8" s="1"/>
  <c r="AH127" i="8" s="1"/>
  <c r="N124" i="10"/>
  <c r="AM120" i="14"/>
  <c r="U120" i="15"/>
  <c r="AG120" i="10"/>
  <c r="AK123" i="8" s="1"/>
  <c r="O120" i="14"/>
  <c r="H120" i="15"/>
  <c r="R120" i="10"/>
  <c r="G123" i="7" s="1"/>
  <c r="M123" i="7" s="1"/>
  <c r="AN150" i="14"/>
  <c r="J139" i="14"/>
  <c r="K139" i="14" s="1"/>
  <c r="F139" i="15"/>
  <c r="L139" i="10"/>
  <c r="AE139" i="14"/>
  <c r="AA139" i="10"/>
  <c r="AC142" i="8" s="1"/>
  <c r="O139" i="15"/>
  <c r="L139" i="15"/>
  <c r="AA139" i="14"/>
  <c r="AF139" i="14"/>
  <c r="P139" i="15"/>
  <c r="AB139" i="10"/>
  <c r="AD142" i="8" s="1"/>
  <c r="M138" i="14"/>
  <c r="S135" i="15"/>
  <c r="AE135" i="10"/>
  <c r="AI138" i="8" s="1"/>
  <c r="AK135" i="14"/>
  <c r="P135" i="10"/>
  <c r="S131" i="15"/>
  <c r="AE131" i="10"/>
  <c r="AI134" i="8" s="1"/>
  <c r="AL134" i="8" s="1"/>
  <c r="AK131" i="14"/>
  <c r="AN131" i="14" s="1"/>
  <c r="P131" i="10"/>
  <c r="S127" i="15"/>
  <c r="AE127" i="10"/>
  <c r="AI130" i="8" s="1"/>
  <c r="AK127" i="14"/>
  <c r="P127" i="10"/>
  <c r="O144" i="6"/>
  <c r="P144" i="6"/>
  <c r="Q144" i="6" s="1"/>
  <c r="P137" i="14"/>
  <c r="O136" i="15"/>
  <c r="AA136" i="10"/>
  <c r="AC139" i="8" s="1"/>
  <c r="AE136" i="14"/>
  <c r="F136" i="15"/>
  <c r="L136" i="10"/>
  <c r="J136" i="14"/>
  <c r="K136" i="14" s="1"/>
  <c r="X135" i="10"/>
  <c r="M135" i="10"/>
  <c r="S132" i="15"/>
  <c r="AE132" i="10"/>
  <c r="AI135" i="8" s="1"/>
  <c r="AK132" i="14"/>
  <c r="P132" i="10"/>
  <c r="P131" i="15"/>
  <c r="AB131" i="10"/>
  <c r="AD134" i="8" s="1"/>
  <c r="AF131" i="14"/>
  <c r="AJ130" i="14"/>
  <c r="J128" i="15"/>
  <c r="T128" i="10"/>
  <c r="I131" i="7" s="1"/>
  <c r="O131" i="7" s="1"/>
  <c r="Q128" i="14"/>
  <c r="T127" i="15"/>
  <c r="AF127" i="10"/>
  <c r="AJ130" i="8" s="1"/>
  <c r="AL127" i="14"/>
  <c r="G127" i="15"/>
  <c r="Q127" i="10"/>
  <c r="F130" i="7" s="1"/>
  <c r="N127" i="14"/>
  <c r="W124" i="10"/>
  <c r="D124" i="15"/>
  <c r="H124" i="10"/>
  <c r="H124" i="14"/>
  <c r="W120" i="10"/>
  <c r="D120" i="15"/>
  <c r="H120" i="10"/>
  <c r="H120" i="14"/>
  <c r="P123" i="10"/>
  <c r="M123" i="10"/>
  <c r="X123" i="10"/>
  <c r="K123" i="10"/>
  <c r="AD123" i="14"/>
  <c r="N123" i="15"/>
  <c r="Z123" i="10"/>
  <c r="AB126" i="8" s="1"/>
  <c r="N123" i="10"/>
  <c r="AH123" i="14"/>
  <c r="AC123" i="10"/>
  <c r="AF126" i="8" s="1"/>
  <c r="Q123" i="15"/>
  <c r="W119" i="10"/>
  <c r="M119" i="10"/>
  <c r="X119" i="10"/>
  <c r="K119" i="10"/>
  <c r="AD119" i="14"/>
  <c r="N119" i="15"/>
  <c r="Z119" i="10"/>
  <c r="AB122" i="8" s="1"/>
  <c r="N119" i="10"/>
  <c r="AH119" i="14"/>
  <c r="AC119" i="10"/>
  <c r="AF122" i="8" s="1"/>
  <c r="Q119" i="15"/>
  <c r="AE115" i="14"/>
  <c r="O115" i="15"/>
  <c r="AA115" i="10"/>
  <c r="AC118" i="8" s="1"/>
  <c r="J115" i="14"/>
  <c r="F115" i="15"/>
  <c r="L115" i="10"/>
  <c r="P112" i="14"/>
  <c r="AK111" i="14"/>
  <c r="S111" i="15"/>
  <c r="AE111" i="10"/>
  <c r="AI114" i="8" s="1"/>
  <c r="P111" i="10"/>
  <c r="Q107" i="14"/>
  <c r="J107" i="15"/>
  <c r="T107" i="10"/>
  <c r="I110" i="7" s="1"/>
  <c r="AH124" i="8"/>
  <c r="M124" i="7"/>
  <c r="I116" i="14"/>
  <c r="E116" i="15"/>
  <c r="I116" i="10"/>
  <c r="S119" i="6" s="1"/>
  <c r="N116" i="10"/>
  <c r="AH116" i="14"/>
  <c r="AJ116" i="14" s="1"/>
  <c r="Q116" i="15"/>
  <c r="AC116" i="10"/>
  <c r="AF119" i="8" s="1"/>
  <c r="AH119" i="8" s="1"/>
  <c r="N116" i="14"/>
  <c r="G116" i="15"/>
  <c r="Q116" i="10"/>
  <c r="F119" i="7" s="1"/>
  <c r="AL116" i="14"/>
  <c r="T116" i="15"/>
  <c r="AF116" i="10"/>
  <c r="AJ119" i="8" s="1"/>
  <c r="R115" i="14"/>
  <c r="K115" i="15"/>
  <c r="U115" i="10"/>
  <c r="J118" i="7" s="1"/>
  <c r="I115" i="14"/>
  <c r="E115" i="15"/>
  <c r="I115" i="10"/>
  <c r="S118" i="6" s="1"/>
  <c r="AA113" i="14"/>
  <c r="L113" i="15"/>
  <c r="F113" i="14"/>
  <c r="G113" i="14" s="1"/>
  <c r="C113" i="15"/>
  <c r="G113" i="10"/>
  <c r="Q112" i="14"/>
  <c r="J112" i="15"/>
  <c r="T112" i="10"/>
  <c r="I115" i="7" s="1"/>
  <c r="O115" i="7" s="1"/>
  <c r="AL111" i="14"/>
  <c r="T111" i="15"/>
  <c r="AF111" i="10"/>
  <c r="AJ114" i="8" s="1"/>
  <c r="N111" i="14"/>
  <c r="G111" i="15"/>
  <c r="Q111" i="10"/>
  <c r="F114" i="7" s="1"/>
  <c r="O145" i="12"/>
  <c r="AK108" i="14"/>
  <c r="S108" i="15"/>
  <c r="AE108" i="10"/>
  <c r="AI111" i="8" s="1"/>
  <c r="P108" i="10"/>
  <c r="AF107" i="14"/>
  <c r="P107" i="15"/>
  <c r="AB107" i="10"/>
  <c r="AD110" i="8" s="1"/>
  <c r="AI105" i="14"/>
  <c r="AJ105" i="14" s="1"/>
  <c r="R105" i="15"/>
  <c r="AD105" i="10"/>
  <c r="AG108" i="8" s="1"/>
  <c r="O105" i="10"/>
  <c r="AE104" i="14"/>
  <c r="O104" i="15"/>
  <c r="AA104" i="10"/>
  <c r="AC107" i="8" s="1"/>
  <c r="J104" i="14"/>
  <c r="F104" i="15"/>
  <c r="L104" i="10"/>
  <c r="AJ102" i="14"/>
  <c r="AA101" i="14"/>
  <c r="L101" i="15"/>
  <c r="F101" i="14"/>
  <c r="G101" i="14" s="1"/>
  <c r="C101" i="15"/>
  <c r="G101" i="10"/>
  <c r="Q100" i="14"/>
  <c r="J100" i="15"/>
  <c r="T100" i="10"/>
  <c r="I103" i="7" s="1"/>
  <c r="O103" i="7" s="1"/>
  <c r="K120" i="6"/>
  <c r="L120" i="6" s="1"/>
  <c r="M120" i="6" s="1"/>
  <c r="J120" i="6"/>
  <c r="T115" i="15"/>
  <c r="AF115" i="10"/>
  <c r="AJ118" i="8" s="1"/>
  <c r="AL115" i="14"/>
  <c r="H115" i="15"/>
  <c r="R115" i="10"/>
  <c r="G118" i="7" s="1"/>
  <c r="O115" i="14"/>
  <c r="G114" i="14"/>
  <c r="W113" i="10"/>
  <c r="D113" i="15"/>
  <c r="H113" i="10"/>
  <c r="H113" i="14"/>
  <c r="G116" i="6"/>
  <c r="H116" i="6" s="1"/>
  <c r="F116" i="6"/>
  <c r="K112" i="15"/>
  <c r="U112" i="10"/>
  <c r="J115" i="7" s="1"/>
  <c r="P115" i="7" s="1"/>
  <c r="R112" i="14"/>
  <c r="S112" i="10"/>
  <c r="H115" i="7" s="1"/>
  <c r="U111" i="15"/>
  <c r="AG111" i="10"/>
  <c r="AK114" i="8" s="1"/>
  <c r="AM111" i="14"/>
  <c r="H111" i="15"/>
  <c r="R111" i="10"/>
  <c r="G114" i="7" s="1"/>
  <c r="O111" i="14"/>
  <c r="G110" i="14"/>
  <c r="W109" i="10"/>
  <c r="D109" i="15"/>
  <c r="H109" i="10"/>
  <c r="H109" i="14"/>
  <c r="G112" i="6"/>
  <c r="H112" i="6" s="1"/>
  <c r="F112" i="6"/>
  <c r="K108" i="15"/>
  <c r="U108" i="10"/>
  <c r="J111" i="7" s="1"/>
  <c r="P111" i="7" s="1"/>
  <c r="R108" i="14"/>
  <c r="S108" i="10"/>
  <c r="H111" i="7" s="1"/>
  <c r="E108" i="15"/>
  <c r="I108" i="10"/>
  <c r="S111" i="6" s="1"/>
  <c r="I108" i="14"/>
  <c r="K111" i="6"/>
  <c r="L111" i="6" s="1"/>
  <c r="M111" i="6" s="1"/>
  <c r="J111" i="6"/>
  <c r="M107" i="15"/>
  <c r="Y107" i="10"/>
  <c r="AA110" i="8" s="1"/>
  <c r="AC107" i="14"/>
  <c r="J107" i="10"/>
  <c r="P106" i="14"/>
  <c r="AK105" i="14"/>
  <c r="AE105" i="10"/>
  <c r="AI108" i="8" s="1"/>
  <c r="S105" i="15"/>
  <c r="P105" i="10"/>
  <c r="AF104" i="14"/>
  <c r="AB104" i="10"/>
  <c r="AD107" i="8" s="1"/>
  <c r="P104" i="15"/>
  <c r="AE101" i="14"/>
  <c r="AA101" i="10"/>
  <c r="AC104" i="8" s="1"/>
  <c r="O101" i="15"/>
  <c r="J101" i="14"/>
  <c r="K101" i="14" s="1"/>
  <c r="F101" i="15"/>
  <c r="L101" i="10"/>
  <c r="X100" i="10"/>
  <c r="M100" i="10"/>
  <c r="G128" i="6"/>
  <c r="H128" i="6" s="1"/>
  <c r="F128" i="6"/>
  <c r="I124" i="15"/>
  <c r="L125" i="7"/>
  <c r="F119" i="15"/>
  <c r="L119" i="10"/>
  <c r="J119" i="14"/>
  <c r="K119" i="14" s="1"/>
  <c r="C116" i="15"/>
  <c r="F116" i="14"/>
  <c r="G116" i="10"/>
  <c r="R115" i="15"/>
  <c r="AD115" i="10"/>
  <c r="AG118" i="8" s="1"/>
  <c r="AI115" i="14"/>
  <c r="O115" i="10"/>
  <c r="O114" i="15"/>
  <c r="AA114" i="10"/>
  <c r="AC117" i="8" s="1"/>
  <c r="AE114" i="14"/>
  <c r="AE117" i="8"/>
  <c r="AM117" i="8" s="1"/>
  <c r="AN117" i="8" s="1"/>
  <c r="T116" i="3" s="1"/>
  <c r="F114" i="15"/>
  <c r="L114" i="10"/>
  <c r="J114" i="14"/>
  <c r="K114" i="14" s="1"/>
  <c r="X113" i="10"/>
  <c r="M113" i="10"/>
  <c r="Q112" i="15"/>
  <c r="AC112" i="10"/>
  <c r="AF115" i="8" s="1"/>
  <c r="AH115" i="8" s="1"/>
  <c r="AH112" i="14"/>
  <c r="AJ112" i="14" s="1"/>
  <c r="N112" i="10"/>
  <c r="N111" i="15"/>
  <c r="Z111" i="10"/>
  <c r="AB114" i="8" s="1"/>
  <c r="AD111" i="14"/>
  <c r="K111" i="10"/>
  <c r="W110" i="10"/>
  <c r="D110" i="15"/>
  <c r="H110" i="10"/>
  <c r="H110" i="14"/>
  <c r="L110" i="14" s="1"/>
  <c r="D110" i="14" s="1"/>
  <c r="G113" i="6"/>
  <c r="H113" i="6" s="1"/>
  <c r="F113" i="6"/>
  <c r="K109" i="15"/>
  <c r="U109" i="10"/>
  <c r="J112" i="7" s="1"/>
  <c r="P112" i="7" s="1"/>
  <c r="R109" i="14"/>
  <c r="E109" i="15"/>
  <c r="I109" i="10"/>
  <c r="S112" i="6" s="1"/>
  <c r="I109" i="14"/>
  <c r="M108" i="15"/>
  <c r="Y108" i="10"/>
  <c r="AA111" i="8" s="1"/>
  <c r="AC108" i="14"/>
  <c r="J108" i="10"/>
  <c r="L107" i="15"/>
  <c r="AA107" i="14"/>
  <c r="C107" i="15"/>
  <c r="G107" i="10"/>
  <c r="F107" i="14"/>
  <c r="J106" i="15"/>
  <c r="Q106" i="14"/>
  <c r="M109" i="7"/>
  <c r="T105" i="15"/>
  <c r="AF105" i="10"/>
  <c r="AJ108" i="8" s="1"/>
  <c r="AL105" i="14"/>
  <c r="G105" i="15"/>
  <c r="Q105" i="10"/>
  <c r="F108" i="7" s="1"/>
  <c r="N105" i="14"/>
  <c r="W104" i="14"/>
  <c r="X104" i="14" s="1"/>
  <c r="T104" i="14" s="1"/>
  <c r="B104" i="15"/>
  <c r="F104" i="10"/>
  <c r="E104" i="14"/>
  <c r="J102" i="15"/>
  <c r="Q102" i="14"/>
  <c r="M102" i="14" s="1"/>
  <c r="M105" i="7"/>
  <c r="T101" i="15"/>
  <c r="AF101" i="10"/>
  <c r="AJ104" i="8" s="1"/>
  <c r="AL101" i="14"/>
  <c r="G101" i="15"/>
  <c r="Q101" i="10"/>
  <c r="F104" i="7" s="1"/>
  <c r="L104" i="7" s="1"/>
  <c r="N101" i="14"/>
  <c r="O142" i="12"/>
  <c r="J141" i="12"/>
  <c r="Q103" i="8" s="1"/>
  <c r="R103" i="8" s="1"/>
  <c r="W100" i="14"/>
  <c r="X100" i="14" s="1"/>
  <c r="T100" i="14" s="1"/>
  <c r="B100" i="15"/>
  <c r="F100" i="10"/>
  <c r="E100" i="14"/>
  <c r="J98" i="15"/>
  <c r="Q98" i="14"/>
  <c r="M101" i="7"/>
  <c r="I104" i="15"/>
  <c r="P100" i="14"/>
  <c r="P99" i="10"/>
  <c r="K99" i="10"/>
  <c r="N99" i="15"/>
  <c r="Z99" i="10"/>
  <c r="AB102" i="8" s="1"/>
  <c r="AD99" i="14"/>
  <c r="N99" i="10"/>
  <c r="AH99" i="14"/>
  <c r="AC99" i="10"/>
  <c r="AF102" i="8" s="1"/>
  <c r="Q99" i="15"/>
  <c r="M99" i="10"/>
  <c r="X99" i="10"/>
  <c r="F97" i="15"/>
  <c r="J97" i="14"/>
  <c r="L97" i="10"/>
  <c r="J95" i="10"/>
  <c r="G97" i="6"/>
  <c r="H97" i="6" s="1"/>
  <c r="F97" i="6"/>
  <c r="C97" i="6"/>
  <c r="C97" i="8"/>
  <c r="C96" i="3"/>
  <c r="C97" i="7"/>
  <c r="M97" i="7" s="1"/>
  <c r="R93" i="14"/>
  <c r="K93" i="15"/>
  <c r="U93" i="10"/>
  <c r="J96" i="7" s="1"/>
  <c r="I93" i="14"/>
  <c r="E93" i="15"/>
  <c r="I93" i="10"/>
  <c r="S96" i="6" s="1"/>
  <c r="AC92" i="14"/>
  <c r="M92" i="15"/>
  <c r="Y92" i="10"/>
  <c r="AA95" i="8" s="1"/>
  <c r="J92" i="10"/>
  <c r="G93" i="6"/>
  <c r="H93" i="6" s="1"/>
  <c r="F93" i="6"/>
  <c r="R89" i="14"/>
  <c r="K89" i="15"/>
  <c r="U89" i="10"/>
  <c r="J92" i="7" s="1"/>
  <c r="P92" i="7" s="1"/>
  <c r="I89" i="14"/>
  <c r="E89" i="15"/>
  <c r="I89" i="10"/>
  <c r="S92" i="6" s="1"/>
  <c r="AC88" i="14"/>
  <c r="M88" i="15"/>
  <c r="Y88" i="10"/>
  <c r="AA91" i="8" s="1"/>
  <c r="J88" i="10"/>
  <c r="G89" i="6"/>
  <c r="H89" i="6" s="1"/>
  <c r="F89" i="6"/>
  <c r="R85" i="14"/>
  <c r="K85" i="15"/>
  <c r="U85" i="10"/>
  <c r="J88" i="7" s="1"/>
  <c r="P88" i="7" s="1"/>
  <c r="I85" i="14"/>
  <c r="E85" i="15"/>
  <c r="I85" i="10"/>
  <c r="S88" i="6" s="1"/>
  <c r="AC84" i="14"/>
  <c r="M84" i="15"/>
  <c r="Y84" i="10"/>
  <c r="AA87" i="8" s="1"/>
  <c r="J84" i="10"/>
  <c r="G85" i="6"/>
  <c r="H85" i="6" s="1"/>
  <c r="F85" i="6"/>
  <c r="W80" i="14"/>
  <c r="X80" i="14" s="1"/>
  <c r="T80" i="14" s="1"/>
  <c r="J125" i="12"/>
  <c r="Q83" i="8" s="1"/>
  <c r="R83" i="8" s="1"/>
  <c r="X83" i="8" s="1"/>
  <c r="S82" i="3" s="1"/>
  <c r="E80" i="14"/>
  <c r="B80" i="15"/>
  <c r="F80" i="10"/>
  <c r="AK78" i="14"/>
  <c r="AN78" i="14" s="1"/>
  <c r="S78" i="15"/>
  <c r="AE78" i="10"/>
  <c r="AI81" i="8" s="1"/>
  <c r="AL81" i="8" s="1"/>
  <c r="AE78" i="14"/>
  <c r="AG78" i="14" s="1"/>
  <c r="AB78" i="14" s="1"/>
  <c r="Z78" i="14" s="1"/>
  <c r="S78" i="14" s="1"/>
  <c r="O78" i="15"/>
  <c r="AA78" i="10"/>
  <c r="AC81" i="8" s="1"/>
  <c r="J78" i="14"/>
  <c r="K78" i="14" s="1"/>
  <c r="L78" i="10"/>
  <c r="F78" i="15"/>
  <c r="N97" i="15"/>
  <c r="Z97" i="10"/>
  <c r="AB100" i="8" s="1"/>
  <c r="AD97" i="14"/>
  <c r="O137" i="12"/>
  <c r="K101" i="6" s="1"/>
  <c r="L101" i="6" s="1"/>
  <c r="M101" i="6" s="1"/>
  <c r="N101" i="6" s="1"/>
  <c r="M100" i="3" s="1"/>
  <c r="N97" i="14"/>
  <c r="Q97" i="10"/>
  <c r="F100" i="7" s="1"/>
  <c r="G97" i="15"/>
  <c r="AL97" i="14"/>
  <c r="AF97" i="10"/>
  <c r="AJ100" i="8" s="1"/>
  <c r="T97" i="15"/>
  <c r="K103" i="10"/>
  <c r="N103" i="15"/>
  <c r="Z103" i="10"/>
  <c r="AB106" i="8" s="1"/>
  <c r="AD103" i="14"/>
  <c r="N103" i="10"/>
  <c r="AH103" i="14"/>
  <c r="Q103" i="15"/>
  <c r="AC103" i="10"/>
  <c r="AF106" i="8" s="1"/>
  <c r="M103" i="10"/>
  <c r="X103" i="10"/>
  <c r="G104" i="6"/>
  <c r="H104" i="6" s="1"/>
  <c r="F104" i="6"/>
  <c r="I100" i="15"/>
  <c r="O102" i="6"/>
  <c r="T102" i="6"/>
  <c r="U102" i="6" s="1"/>
  <c r="V102" i="6" s="1"/>
  <c r="P102" i="6"/>
  <c r="Q102" i="6" s="1"/>
  <c r="L97" i="15"/>
  <c r="AA97" i="14"/>
  <c r="AL96" i="14"/>
  <c r="AF96" i="10"/>
  <c r="AJ99" i="8" s="1"/>
  <c r="T96" i="15"/>
  <c r="N96" i="14"/>
  <c r="Q96" i="10"/>
  <c r="F99" i="7" s="1"/>
  <c r="G96" i="15"/>
  <c r="N96" i="10"/>
  <c r="AH96" i="14"/>
  <c r="AJ96" i="14" s="1"/>
  <c r="Q96" i="15"/>
  <c r="AC96" i="10"/>
  <c r="AF99" i="8" s="1"/>
  <c r="AH99" i="8" s="1"/>
  <c r="R93" i="15"/>
  <c r="AD93" i="10"/>
  <c r="AG96" i="8" s="1"/>
  <c r="AI93" i="14"/>
  <c r="O93" i="10"/>
  <c r="O92" i="15"/>
  <c r="AA92" i="10"/>
  <c r="AC95" i="8" s="1"/>
  <c r="AE92" i="14"/>
  <c r="F92" i="15"/>
  <c r="L92" i="10"/>
  <c r="J92" i="14"/>
  <c r="K92" i="14" s="1"/>
  <c r="L89" i="15"/>
  <c r="AA89" i="14"/>
  <c r="C89" i="15"/>
  <c r="G89" i="10"/>
  <c r="F89" i="14"/>
  <c r="J88" i="15"/>
  <c r="T88" i="10"/>
  <c r="I91" i="7" s="1"/>
  <c r="O91" i="7" s="1"/>
  <c r="Q88" i="14"/>
  <c r="R85" i="15"/>
  <c r="AD85" i="10"/>
  <c r="AG88" i="8" s="1"/>
  <c r="AI85" i="14"/>
  <c r="AJ85" i="14" s="1"/>
  <c r="O85" i="10"/>
  <c r="O84" i="15"/>
  <c r="AA84" i="10"/>
  <c r="AC87" i="8" s="1"/>
  <c r="AE84" i="14"/>
  <c r="F84" i="15"/>
  <c r="L84" i="10"/>
  <c r="J84" i="14"/>
  <c r="K84" i="14" s="1"/>
  <c r="W80" i="10"/>
  <c r="D80" i="15"/>
  <c r="H80" i="10"/>
  <c r="H80" i="14"/>
  <c r="L80" i="14" s="1"/>
  <c r="W97" i="10"/>
  <c r="B97" i="15"/>
  <c r="E97" i="14"/>
  <c r="F97" i="10"/>
  <c r="O95" i="15"/>
  <c r="AE95" i="14"/>
  <c r="AA95" i="10"/>
  <c r="AC98" i="8" s="1"/>
  <c r="F95" i="14"/>
  <c r="G95" i="14" s="1"/>
  <c r="G95" i="10"/>
  <c r="C95" i="15"/>
  <c r="AA95" i="14"/>
  <c r="L95" i="15"/>
  <c r="P94" i="14"/>
  <c r="S93" i="15"/>
  <c r="AE93" i="10"/>
  <c r="AI96" i="8" s="1"/>
  <c r="AK93" i="14"/>
  <c r="AH96" i="8"/>
  <c r="P93" i="10"/>
  <c r="V92" i="10"/>
  <c r="Y95" i="8"/>
  <c r="Z95" i="8" s="1"/>
  <c r="K95" i="6"/>
  <c r="L95" i="6" s="1"/>
  <c r="M95" i="6" s="1"/>
  <c r="J95" i="6"/>
  <c r="Q89" i="14"/>
  <c r="T89" i="10"/>
  <c r="I92" i="7" s="1"/>
  <c r="O92" i="7" s="1"/>
  <c r="J89" i="15"/>
  <c r="W85" i="10"/>
  <c r="H85" i="14"/>
  <c r="D85" i="15"/>
  <c r="H85" i="10"/>
  <c r="N81" i="7"/>
  <c r="T76" i="15"/>
  <c r="AL76" i="14"/>
  <c r="AF76" i="10"/>
  <c r="AJ79" i="8" s="1"/>
  <c r="O76" i="10"/>
  <c r="N76" i="10"/>
  <c r="AH76" i="14"/>
  <c r="AC76" i="10"/>
  <c r="AF79" i="8" s="1"/>
  <c r="Q76" i="15"/>
  <c r="Q74" i="14"/>
  <c r="J74" i="15"/>
  <c r="T74" i="10"/>
  <c r="I77" i="7" s="1"/>
  <c r="G71" i="14"/>
  <c r="P91" i="10"/>
  <c r="O91" i="14"/>
  <c r="H91" i="15"/>
  <c r="R91" i="10"/>
  <c r="G94" i="7" s="1"/>
  <c r="U91" i="15"/>
  <c r="AG91" i="10"/>
  <c r="AK94" i="8" s="1"/>
  <c r="AM91" i="14"/>
  <c r="P91" i="15"/>
  <c r="AB91" i="10"/>
  <c r="AD94" i="8" s="1"/>
  <c r="AF91" i="14"/>
  <c r="F91" i="14"/>
  <c r="C91" i="15"/>
  <c r="G91" i="10"/>
  <c r="AA91" i="14"/>
  <c r="L91" i="15"/>
  <c r="G92" i="6"/>
  <c r="H92" i="6" s="1"/>
  <c r="F92" i="6"/>
  <c r="V88" i="10"/>
  <c r="Y91" i="8"/>
  <c r="Z91" i="8" s="1"/>
  <c r="S88" i="10"/>
  <c r="H91" i="7" s="1"/>
  <c r="S87" i="15"/>
  <c r="AE87" i="10"/>
  <c r="AI90" i="8" s="1"/>
  <c r="AK87" i="14"/>
  <c r="P83" i="10"/>
  <c r="N83" i="10"/>
  <c r="AH83" i="14"/>
  <c r="AC83" i="10"/>
  <c r="AF86" i="8" s="1"/>
  <c r="Q83" i="15"/>
  <c r="M83" i="10"/>
  <c r="X83" i="10"/>
  <c r="K83" i="10"/>
  <c r="AD83" i="14"/>
  <c r="N83" i="15"/>
  <c r="Z83" i="10"/>
  <c r="AB86" i="8" s="1"/>
  <c r="AG81" i="10"/>
  <c r="AK84" i="8" s="1"/>
  <c r="AM81" i="14"/>
  <c r="U81" i="15"/>
  <c r="K81" i="10"/>
  <c r="N81" i="15"/>
  <c r="Z81" i="10"/>
  <c r="AB84" i="8" s="1"/>
  <c r="AD81" i="14"/>
  <c r="M81" i="10"/>
  <c r="X81" i="10"/>
  <c r="L83" i="7"/>
  <c r="Y79" i="10"/>
  <c r="AA82" i="8" s="1"/>
  <c r="AC79" i="14"/>
  <c r="M79" i="15"/>
  <c r="M79" i="10"/>
  <c r="X79" i="10"/>
  <c r="K79" i="10"/>
  <c r="AD79" i="14"/>
  <c r="N79" i="15"/>
  <c r="Z79" i="10"/>
  <c r="AB82" i="8" s="1"/>
  <c r="P76" i="10"/>
  <c r="T75" i="15"/>
  <c r="AF75" i="10"/>
  <c r="AJ78" i="8" s="1"/>
  <c r="AL75" i="14"/>
  <c r="AD75" i="14"/>
  <c r="N75" i="15"/>
  <c r="Z75" i="10"/>
  <c r="AB78" i="8" s="1"/>
  <c r="AF74" i="14"/>
  <c r="P74" i="15"/>
  <c r="AB74" i="10"/>
  <c r="AD77" i="8" s="1"/>
  <c r="AM73" i="14"/>
  <c r="U73" i="15"/>
  <c r="AG73" i="10"/>
  <c r="AK76" i="8" s="1"/>
  <c r="O73" i="14"/>
  <c r="H73" i="15"/>
  <c r="R73" i="10"/>
  <c r="G76" i="7" s="1"/>
  <c r="M76" i="7" s="1"/>
  <c r="AI72" i="14"/>
  <c r="R72" i="15"/>
  <c r="AD72" i="10"/>
  <c r="AG75" i="8" s="1"/>
  <c r="AH75" i="8" s="1"/>
  <c r="O72" i="10"/>
  <c r="AC69" i="14"/>
  <c r="M69" i="15"/>
  <c r="Y69" i="10"/>
  <c r="AA72" i="8" s="1"/>
  <c r="J69" i="10"/>
  <c r="AA68" i="14"/>
  <c r="L68" i="15"/>
  <c r="F68" i="14"/>
  <c r="C68" i="15"/>
  <c r="G68" i="10"/>
  <c r="AK67" i="14"/>
  <c r="AN67" i="14" s="1"/>
  <c r="S67" i="15"/>
  <c r="AE67" i="10"/>
  <c r="AI70" i="8" s="1"/>
  <c r="AL70" i="8" s="1"/>
  <c r="AE67" i="14"/>
  <c r="O67" i="15"/>
  <c r="AA67" i="10"/>
  <c r="AC70" i="8" s="1"/>
  <c r="AE70" i="8" s="1"/>
  <c r="AM70" i="8" s="1"/>
  <c r="W67" i="10"/>
  <c r="Q67" i="14"/>
  <c r="M67" i="14" s="1"/>
  <c r="J67" i="15"/>
  <c r="T67" i="10"/>
  <c r="I70" i="7" s="1"/>
  <c r="O70" i="7" s="1"/>
  <c r="P67" i="10"/>
  <c r="J67" i="14"/>
  <c r="K67" i="14" s="1"/>
  <c r="F67" i="15"/>
  <c r="L67" i="10"/>
  <c r="H67" i="14"/>
  <c r="L67" i="14" s="1"/>
  <c r="D67" i="14" s="1"/>
  <c r="D67" i="15"/>
  <c r="H67" i="10"/>
  <c r="AM65" i="14"/>
  <c r="U65" i="15"/>
  <c r="AG65" i="10"/>
  <c r="AK68" i="8" s="1"/>
  <c r="O65" i="14"/>
  <c r="H65" i="15"/>
  <c r="R65" i="10"/>
  <c r="G68" i="7" s="1"/>
  <c r="M68" i="7" s="1"/>
  <c r="AI64" i="14"/>
  <c r="AJ64" i="14" s="1"/>
  <c r="R64" i="15"/>
  <c r="AD64" i="10"/>
  <c r="AG67" i="8" s="1"/>
  <c r="AH67" i="8" s="1"/>
  <c r="O64" i="10"/>
  <c r="AC61" i="14"/>
  <c r="M61" i="15"/>
  <c r="Y61" i="10"/>
  <c r="AA64" i="8" s="1"/>
  <c r="J61" i="10"/>
  <c r="AA60" i="14"/>
  <c r="L60" i="15"/>
  <c r="F60" i="14"/>
  <c r="C60" i="15"/>
  <c r="G60" i="10"/>
  <c r="M63" i="7" s="1"/>
  <c r="AK59" i="14"/>
  <c r="AN59" i="14" s="1"/>
  <c r="S59" i="15"/>
  <c r="AE59" i="10"/>
  <c r="AI62" i="8" s="1"/>
  <c r="AL62" i="8" s="1"/>
  <c r="AE59" i="14"/>
  <c r="O59" i="15"/>
  <c r="AA59" i="10"/>
  <c r="AC62" i="8" s="1"/>
  <c r="AE62" i="8" s="1"/>
  <c r="AM62" i="8" s="1"/>
  <c r="W59" i="10"/>
  <c r="Q59" i="14"/>
  <c r="J59" i="15"/>
  <c r="T59" i="10"/>
  <c r="I62" i="7" s="1"/>
  <c r="O62" i="7" s="1"/>
  <c r="P59" i="10"/>
  <c r="J59" i="14"/>
  <c r="K59" i="14" s="1"/>
  <c r="F59" i="15"/>
  <c r="L59" i="10"/>
  <c r="H59" i="14"/>
  <c r="D59" i="15"/>
  <c r="H59" i="10"/>
  <c r="AM57" i="14"/>
  <c r="U57" i="15"/>
  <c r="AG57" i="10"/>
  <c r="AK60" i="8" s="1"/>
  <c r="O57" i="14"/>
  <c r="H57" i="15"/>
  <c r="R57" i="10"/>
  <c r="G60" i="7" s="1"/>
  <c r="M60" i="7" s="1"/>
  <c r="AH53" i="14"/>
  <c r="AJ53" i="14" s="1"/>
  <c r="Q53" i="15"/>
  <c r="AC53" i="10"/>
  <c r="AF56" i="8" s="1"/>
  <c r="AH56" i="8" s="1"/>
  <c r="N53" i="10"/>
  <c r="J118" i="12"/>
  <c r="Q77" i="8" s="1"/>
  <c r="R77" i="8" s="1"/>
  <c r="X77" i="8" s="1"/>
  <c r="S76" i="3" s="1"/>
  <c r="W74" i="14"/>
  <c r="X74" i="14" s="1"/>
  <c r="T74" i="14" s="1"/>
  <c r="B74" i="15"/>
  <c r="F74" i="10"/>
  <c r="E74" i="14"/>
  <c r="L76" i="7"/>
  <c r="O72" i="15"/>
  <c r="AA72" i="10"/>
  <c r="AC75" i="8" s="1"/>
  <c r="AE72" i="14"/>
  <c r="F72" i="15"/>
  <c r="L72" i="10"/>
  <c r="J72" i="14"/>
  <c r="P69" i="14"/>
  <c r="AK68" i="14"/>
  <c r="AE68" i="10"/>
  <c r="AI71" i="8" s="1"/>
  <c r="S68" i="15"/>
  <c r="P68" i="10"/>
  <c r="Q64" i="14"/>
  <c r="J64" i="15"/>
  <c r="T64" i="10"/>
  <c r="I67" i="7" s="1"/>
  <c r="O67" i="7" s="1"/>
  <c r="W60" i="10"/>
  <c r="H60" i="14"/>
  <c r="H60" i="10"/>
  <c r="D60" i="15"/>
  <c r="P87" i="10"/>
  <c r="O87" i="14"/>
  <c r="R87" i="10"/>
  <c r="G90" i="7" s="1"/>
  <c r="H87" i="15"/>
  <c r="AM87" i="14"/>
  <c r="AG87" i="10"/>
  <c r="AK90" i="8" s="1"/>
  <c r="U87" i="15"/>
  <c r="P87" i="15"/>
  <c r="AB87" i="10"/>
  <c r="AD90" i="8" s="1"/>
  <c r="AF87" i="14"/>
  <c r="O87" i="10"/>
  <c r="AI87" i="14"/>
  <c r="R87" i="15"/>
  <c r="AD87" i="10"/>
  <c r="AG90" i="8" s="1"/>
  <c r="AH88" i="8"/>
  <c r="O86" i="6"/>
  <c r="T86" i="6"/>
  <c r="U86" i="6" s="1"/>
  <c r="V86" i="6" s="1"/>
  <c r="P86" i="6"/>
  <c r="Q86" i="6" s="1"/>
  <c r="P85" i="7"/>
  <c r="J85" i="6"/>
  <c r="O82" i="6"/>
  <c r="P82" i="6"/>
  <c r="Q82" i="6" s="1"/>
  <c r="R82" i="6" s="1"/>
  <c r="T82" i="6"/>
  <c r="U82" i="6" s="1"/>
  <c r="V82" i="6" s="1"/>
  <c r="N77" i="15"/>
  <c r="Z77" i="10"/>
  <c r="AB80" i="8" s="1"/>
  <c r="AD77" i="14"/>
  <c r="AG77" i="14" s="1"/>
  <c r="W77" i="14"/>
  <c r="X77" i="14" s="1"/>
  <c r="T77" i="14" s="1"/>
  <c r="J123" i="12"/>
  <c r="O123" i="12"/>
  <c r="K81" i="6" s="1"/>
  <c r="L81" i="6" s="1"/>
  <c r="M81" i="6" s="1"/>
  <c r="N77" i="14"/>
  <c r="G77" i="15"/>
  <c r="Q77" i="10"/>
  <c r="F80" i="7" s="1"/>
  <c r="AL77" i="14"/>
  <c r="T77" i="15"/>
  <c r="AF77" i="10"/>
  <c r="AJ80" i="8" s="1"/>
  <c r="K76" i="15"/>
  <c r="R76" i="14"/>
  <c r="U76" i="10"/>
  <c r="J79" i="7" s="1"/>
  <c r="R74" i="15"/>
  <c r="AD74" i="10"/>
  <c r="AG77" i="8" s="1"/>
  <c r="AI74" i="14"/>
  <c r="O74" i="10"/>
  <c r="O73" i="15"/>
  <c r="AA73" i="10"/>
  <c r="AC76" i="8" s="1"/>
  <c r="AE73" i="14"/>
  <c r="F73" i="15"/>
  <c r="L73" i="10"/>
  <c r="J73" i="14"/>
  <c r="K73" i="14" s="1"/>
  <c r="X72" i="10"/>
  <c r="M72" i="10"/>
  <c r="O69" i="15"/>
  <c r="AA69" i="10"/>
  <c r="AC72" i="8" s="1"/>
  <c r="AE69" i="14"/>
  <c r="F69" i="15"/>
  <c r="L69" i="10"/>
  <c r="J69" i="14"/>
  <c r="K69" i="14" s="1"/>
  <c r="X68" i="10"/>
  <c r="M68" i="10"/>
  <c r="O65" i="15"/>
  <c r="AA65" i="10"/>
  <c r="AC68" i="8" s="1"/>
  <c r="AE65" i="14"/>
  <c r="F65" i="15"/>
  <c r="L65" i="10"/>
  <c r="J65" i="14"/>
  <c r="K65" i="14" s="1"/>
  <c r="X64" i="10"/>
  <c r="M64" i="10"/>
  <c r="O61" i="15"/>
  <c r="AA61" i="10"/>
  <c r="AC64" i="8" s="1"/>
  <c r="AE61" i="14"/>
  <c r="F61" i="15"/>
  <c r="L61" i="10"/>
  <c r="J61" i="14"/>
  <c r="K61" i="14" s="1"/>
  <c r="X60" i="10"/>
  <c r="M60" i="10"/>
  <c r="O57" i="15"/>
  <c r="AA57" i="10"/>
  <c r="AC60" i="8" s="1"/>
  <c r="AE57" i="14"/>
  <c r="F57" i="15"/>
  <c r="L57" i="10"/>
  <c r="J57" i="14"/>
  <c r="K57" i="14" s="1"/>
  <c r="W53" i="10"/>
  <c r="D53" i="15"/>
  <c r="H53" i="10"/>
  <c r="H53" i="14"/>
  <c r="L53" i="14" s="1"/>
  <c r="O94" i="6"/>
  <c r="P94" i="6"/>
  <c r="Q94" i="6" s="1"/>
  <c r="R94" i="6" s="1"/>
  <c r="P70" i="10"/>
  <c r="O70" i="10"/>
  <c r="R70" i="15"/>
  <c r="AD70" i="10"/>
  <c r="AG73" i="8" s="1"/>
  <c r="AI70" i="14"/>
  <c r="O70" i="14"/>
  <c r="R70" i="10"/>
  <c r="G73" i="7" s="1"/>
  <c r="H70" i="15"/>
  <c r="U70" i="15"/>
  <c r="AG70" i="10"/>
  <c r="AK73" i="8" s="1"/>
  <c r="AM70" i="14"/>
  <c r="AF70" i="14"/>
  <c r="P70" i="15"/>
  <c r="AB70" i="10"/>
  <c r="AD73" i="8" s="1"/>
  <c r="AE70" i="14"/>
  <c r="O70" i="15"/>
  <c r="AA70" i="10"/>
  <c r="AC73" i="8" s="1"/>
  <c r="S66" i="15"/>
  <c r="AE66" i="10"/>
  <c r="AI69" i="8" s="1"/>
  <c r="AK66" i="14"/>
  <c r="L68" i="7"/>
  <c r="P62" i="10"/>
  <c r="O62" i="10"/>
  <c r="R62" i="15"/>
  <c r="AD62" i="10"/>
  <c r="AG65" i="8" s="1"/>
  <c r="AI62" i="14"/>
  <c r="O62" i="14"/>
  <c r="R62" i="10"/>
  <c r="G65" i="7" s="1"/>
  <c r="H62" i="15"/>
  <c r="AM62" i="14"/>
  <c r="AG62" i="10"/>
  <c r="AK65" i="8" s="1"/>
  <c r="U62" i="15"/>
  <c r="AF62" i="14"/>
  <c r="P62" i="15"/>
  <c r="AB62" i="10"/>
  <c r="AD65" i="8" s="1"/>
  <c r="G59" i="14"/>
  <c r="O92" i="12"/>
  <c r="G56" i="15"/>
  <c r="Q56" i="10"/>
  <c r="F59" i="7" s="1"/>
  <c r="N56" i="14"/>
  <c r="T56" i="15"/>
  <c r="AF56" i="10"/>
  <c r="AJ59" i="8" s="1"/>
  <c r="AL56" i="14"/>
  <c r="AE56" i="14"/>
  <c r="AA56" i="10"/>
  <c r="AC59" i="8" s="1"/>
  <c r="O56" i="15"/>
  <c r="O56" i="10"/>
  <c r="AI56" i="14"/>
  <c r="AJ56" i="14" s="1"/>
  <c r="R56" i="15"/>
  <c r="AD56" i="10"/>
  <c r="AG59" i="8" s="1"/>
  <c r="AC54" i="14"/>
  <c r="M54" i="15"/>
  <c r="Y54" i="10"/>
  <c r="AA57" i="8" s="1"/>
  <c r="C54" i="15"/>
  <c r="G54" i="10"/>
  <c r="F54" i="14"/>
  <c r="G54" i="14" s="1"/>
  <c r="L54" i="15"/>
  <c r="AA54" i="14"/>
  <c r="I54" i="14"/>
  <c r="E54" i="15"/>
  <c r="I54" i="10"/>
  <c r="S57" i="6" s="1"/>
  <c r="R54" i="14"/>
  <c r="K54" i="15"/>
  <c r="U54" i="10"/>
  <c r="J57" i="7" s="1"/>
  <c r="C57" i="6"/>
  <c r="C57" i="8"/>
  <c r="C57" i="7"/>
  <c r="C56" i="3"/>
  <c r="AM52" i="14"/>
  <c r="U52" i="15"/>
  <c r="AG52" i="10"/>
  <c r="AK55" i="8" s="1"/>
  <c r="AL55" i="8" s="1"/>
  <c r="W55" i="6"/>
  <c r="X55" i="6"/>
  <c r="Y55" i="6" s="1"/>
  <c r="E52" i="15"/>
  <c r="I52" i="10"/>
  <c r="S55" i="6" s="1"/>
  <c r="I52" i="14"/>
  <c r="K52" i="15"/>
  <c r="U52" i="10"/>
  <c r="J55" i="7" s="1"/>
  <c r="R52" i="14"/>
  <c r="F52" i="14"/>
  <c r="G52" i="14" s="1"/>
  <c r="C52" i="15"/>
  <c r="G52" i="10"/>
  <c r="AA52" i="14"/>
  <c r="L52" i="15"/>
  <c r="AH50" i="14"/>
  <c r="Q50" i="15"/>
  <c r="AC50" i="10"/>
  <c r="AF53" i="8" s="1"/>
  <c r="K50" i="10"/>
  <c r="AM47" i="14"/>
  <c r="U47" i="15"/>
  <c r="AG47" i="10"/>
  <c r="AK50" i="8" s="1"/>
  <c r="O47" i="14"/>
  <c r="H47" i="15"/>
  <c r="R47" i="10"/>
  <c r="G50" i="7" s="1"/>
  <c r="V44" i="10"/>
  <c r="Y47" i="8"/>
  <c r="Z47" i="8" s="1"/>
  <c r="K47" i="6"/>
  <c r="L47" i="6" s="1"/>
  <c r="J47" i="6"/>
  <c r="AH43" i="14"/>
  <c r="Q43" i="15"/>
  <c r="AC43" i="10"/>
  <c r="AF46" i="8" s="1"/>
  <c r="N43" i="10"/>
  <c r="G44" i="6"/>
  <c r="H44" i="6" s="1"/>
  <c r="F44" i="6"/>
  <c r="S40" i="10"/>
  <c r="H43" i="7" s="1"/>
  <c r="AC39" i="14"/>
  <c r="M39" i="15"/>
  <c r="Y39" i="10"/>
  <c r="AA42" i="8" s="1"/>
  <c r="J39" i="10"/>
  <c r="AK37" i="14"/>
  <c r="AN37" i="14" s="1"/>
  <c r="S37" i="15"/>
  <c r="AE37" i="10"/>
  <c r="AI40" i="8" s="1"/>
  <c r="AL40" i="8" s="1"/>
  <c r="AE37" i="14"/>
  <c r="O37" i="15"/>
  <c r="AA37" i="10"/>
  <c r="AC40" i="8" s="1"/>
  <c r="W37" i="10"/>
  <c r="Q37" i="14"/>
  <c r="J37" i="15"/>
  <c r="T37" i="10"/>
  <c r="I40" i="7" s="1"/>
  <c r="P37" i="10"/>
  <c r="J37" i="14"/>
  <c r="K37" i="14" s="1"/>
  <c r="F37" i="15"/>
  <c r="L37" i="10"/>
  <c r="H37" i="14"/>
  <c r="L37" i="14" s="1"/>
  <c r="D37" i="15"/>
  <c r="H37" i="10"/>
  <c r="AD34" i="14"/>
  <c r="Z34" i="10"/>
  <c r="AB37" i="8" s="1"/>
  <c r="N34" i="15"/>
  <c r="K34" i="10"/>
  <c r="W33" i="10"/>
  <c r="H33" i="14"/>
  <c r="L33" i="14" s="1"/>
  <c r="H33" i="10"/>
  <c r="D33" i="15"/>
  <c r="AK29" i="14"/>
  <c r="AN29" i="14" s="1"/>
  <c r="AE29" i="10"/>
  <c r="AI32" i="8" s="1"/>
  <c r="AL32" i="8" s="1"/>
  <c r="S29" i="15"/>
  <c r="P29" i="10"/>
  <c r="AD26" i="14"/>
  <c r="Z26" i="10"/>
  <c r="AB29" i="8" s="1"/>
  <c r="N26" i="15"/>
  <c r="K26" i="10"/>
  <c r="W25" i="10"/>
  <c r="H25" i="14"/>
  <c r="L25" i="14" s="1"/>
  <c r="H25" i="10"/>
  <c r="D25" i="15"/>
  <c r="AK21" i="14"/>
  <c r="AN21" i="14" s="1"/>
  <c r="AE21" i="10"/>
  <c r="AI24" i="8" s="1"/>
  <c r="AL24" i="8" s="1"/>
  <c r="S21" i="15"/>
  <c r="P21" i="10"/>
  <c r="AE17" i="14"/>
  <c r="AA17" i="10"/>
  <c r="AC20" i="8" s="1"/>
  <c r="O17" i="15"/>
  <c r="J17" i="14"/>
  <c r="K17" i="14" s="1"/>
  <c r="L17" i="10"/>
  <c r="F17" i="15"/>
  <c r="W13" i="10"/>
  <c r="H13" i="14"/>
  <c r="L13" i="14" s="1"/>
  <c r="H13" i="10"/>
  <c r="D13" i="15"/>
  <c r="F66" i="15"/>
  <c r="L66" i="10"/>
  <c r="J66" i="14"/>
  <c r="F58" i="15"/>
  <c r="L58" i="10"/>
  <c r="J58" i="14"/>
  <c r="K54" i="14"/>
  <c r="S53" i="10"/>
  <c r="H56" i="7" s="1"/>
  <c r="F50" i="15"/>
  <c r="J50" i="14"/>
  <c r="L50" i="10"/>
  <c r="AA47" i="14"/>
  <c r="L47" i="15"/>
  <c r="F47" i="14"/>
  <c r="G47" i="14" s="1"/>
  <c r="C47" i="15"/>
  <c r="G47" i="10"/>
  <c r="Q46" i="14"/>
  <c r="J46" i="15"/>
  <c r="T46" i="10"/>
  <c r="I49" i="7" s="1"/>
  <c r="O49" i="7" s="1"/>
  <c r="AI43" i="14"/>
  <c r="R43" i="15"/>
  <c r="AD43" i="10"/>
  <c r="AG46" i="8" s="1"/>
  <c r="O43" i="10"/>
  <c r="AE42" i="14"/>
  <c r="O42" i="15"/>
  <c r="AA42" i="10"/>
  <c r="AC45" i="8" s="1"/>
  <c r="J42" i="14"/>
  <c r="K42" i="14" s="1"/>
  <c r="F42" i="15"/>
  <c r="L42" i="10"/>
  <c r="AA39" i="14"/>
  <c r="L39" i="15"/>
  <c r="F39" i="14"/>
  <c r="C39" i="15"/>
  <c r="G39" i="10"/>
  <c r="Q38" i="14"/>
  <c r="J38" i="15"/>
  <c r="T38" i="10"/>
  <c r="I41" i="7" s="1"/>
  <c r="O41" i="7" s="1"/>
  <c r="AG36" i="14"/>
  <c r="AK34" i="14"/>
  <c r="S34" i="15"/>
  <c r="AE34" i="10"/>
  <c r="AI37" i="8" s="1"/>
  <c r="P34" i="10"/>
  <c r="AE30" i="14"/>
  <c r="O30" i="15"/>
  <c r="AA30" i="10"/>
  <c r="AC33" i="8" s="1"/>
  <c r="J30" i="14"/>
  <c r="K30" i="14" s="1"/>
  <c r="F30" i="15"/>
  <c r="L30" i="10"/>
  <c r="W26" i="10"/>
  <c r="H26" i="14"/>
  <c r="L26" i="14" s="1"/>
  <c r="D26" i="15"/>
  <c r="H26" i="10"/>
  <c r="Q22" i="14"/>
  <c r="J22" i="15"/>
  <c r="T22" i="10"/>
  <c r="I25" i="7" s="1"/>
  <c r="O25" i="7" s="1"/>
  <c r="AG20" i="14"/>
  <c r="P66" i="10"/>
  <c r="E66" i="14"/>
  <c r="B66" i="15"/>
  <c r="F66" i="10"/>
  <c r="W66" i="14"/>
  <c r="X66" i="14" s="1"/>
  <c r="T66" i="14" s="1"/>
  <c r="J111" i="12"/>
  <c r="Q69" i="8" s="1"/>
  <c r="R69" i="8" s="1"/>
  <c r="X69" i="8" s="1"/>
  <c r="S68" i="3" s="1"/>
  <c r="O111" i="12"/>
  <c r="N66" i="14"/>
  <c r="G66" i="15"/>
  <c r="Q66" i="10"/>
  <c r="F69" i="7" s="1"/>
  <c r="AL66" i="14"/>
  <c r="T66" i="15"/>
  <c r="AF66" i="10"/>
  <c r="AJ69" i="8" s="1"/>
  <c r="O65" i="6"/>
  <c r="C58" i="15"/>
  <c r="G58" i="10"/>
  <c r="F58" i="14"/>
  <c r="G58" i="14" s="1"/>
  <c r="L58" i="15"/>
  <c r="AA58" i="14"/>
  <c r="J58" i="10"/>
  <c r="AC58" i="14"/>
  <c r="Y58" i="10"/>
  <c r="AA61" i="8" s="1"/>
  <c r="M58" i="15"/>
  <c r="I58" i="14"/>
  <c r="E58" i="15"/>
  <c r="I58" i="10"/>
  <c r="S61" i="6" s="1"/>
  <c r="R58" i="14"/>
  <c r="K58" i="15"/>
  <c r="U58" i="10"/>
  <c r="J61" i="7" s="1"/>
  <c r="C61" i="6"/>
  <c r="C61" i="8"/>
  <c r="C61" i="7"/>
  <c r="C60" i="3"/>
  <c r="P55" i="14"/>
  <c r="N50" i="15"/>
  <c r="Z50" i="10"/>
  <c r="AB53" i="8" s="1"/>
  <c r="AD50" i="14"/>
  <c r="R50" i="15"/>
  <c r="AD50" i="10"/>
  <c r="AG53" i="8" s="1"/>
  <c r="AI50" i="14"/>
  <c r="AF50" i="14"/>
  <c r="P50" i="15"/>
  <c r="AB50" i="10"/>
  <c r="AD53" i="8" s="1"/>
  <c r="O52" i="6"/>
  <c r="P52" i="6"/>
  <c r="Q52" i="6" s="1"/>
  <c r="S47" i="15"/>
  <c r="AE47" i="10"/>
  <c r="AI50" i="8" s="1"/>
  <c r="AK47" i="14"/>
  <c r="P47" i="10"/>
  <c r="S43" i="15"/>
  <c r="AE43" i="10"/>
  <c r="AI46" i="8" s="1"/>
  <c r="AL46" i="8" s="1"/>
  <c r="AK43" i="14"/>
  <c r="AN43" i="14" s="1"/>
  <c r="P43" i="10"/>
  <c r="S39" i="15"/>
  <c r="AE39" i="10"/>
  <c r="AI42" i="8" s="1"/>
  <c r="AK39" i="14"/>
  <c r="P39" i="10"/>
  <c r="H56" i="15"/>
  <c r="R56" i="10"/>
  <c r="G59" i="7" s="1"/>
  <c r="O56" i="14"/>
  <c r="D54" i="15"/>
  <c r="H54" i="10"/>
  <c r="H54" i="14"/>
  <c r="L54" i="14" s="1"/>
  <c r="D54" i="14" s="1"/>
  <c r="V53" i="10"/>
  <c r="Y56" i="8"/>
  <c r="Z56" i="8" s="1"/>
  <c r="K56" i="6"/>
  <c r="L56" i="6" s="1"/>
  <c r="J56" i="6"/>
  <c r="I51" i="15"/>
  <c r="O50" i="15"/>
  <c r="AE50" i="14"/>
  <c r="AA50" i="10"/>
  <c r="AC53" i="8" s="1"/>
  <c r="J50" i="10"/>
  <c r="G49" i="15"/>
  <c r="N49" i="14"/>
  <c r="Q49" i="10"/>
  <c r="F52" i="7" s="1"/>
  <c r="L52" i="7" s="1"/>
  <c r="G49" i="14"/>
  <c r="J49" i="10"/>
  <c r="AC49" i="14"/>
  <c r="Y49" i="10"/>
  <c r="AA52" i="8" s="1"/>
  <c r="M49" i="15"/>
  <c r="W48" i="10"/>
  <c r="D48" i="15"/>
  <c r="H48" i="10"/>
  <c r="H48" i="14"/>
  <c r="L48" i="14" s="1"/>
  <c r="G51" i="6"/>
  <c r="H51" i="6" s="1"/>
  <c r="F51" i="6"/>
  <c r="T47" i="15"/>
  <c r="AF47" i="10"/>
  <c r="AJ50" i="8" s="1"/>
  <c r="AL47" i="14"/>
  <c r="G47" i="15"/>
  <c r="Q47" i="10"/>
  <c r="F50" i="7" s="1"/>
  <c r="L50" i="7" s="1"/>
  <c r="N47" i="14"/>
  <c r="J66" i="12"/>
  <c r="W46" i="14"/>
  <c r="X46" i="14" s="1"/>
  <c r="T46" i="14" s="1"/>
  <c r="B46" i="15"/>
  <c r="F46" i="10"/>
  <c r="E46" i="14"/>
  <c r="L48" i="7"/>
  <c r="S44" i="15"/>
  <c r="AE44" i="10"/>
  <c r="AI47" i="8" s="1"/>
  <c r="AL47" i="8" s="1"/>
  <c r="AK44" i="14"/>
  <c r="AN44" i="14" s="1"/>
  <c r="AH47" i="8"/>
  <c r="P44" i="10"/>
  <c r="P43" i="15"/>
  <c r="AB43" i="10"/>
  <c r="AD46" i="8" s="1"/>
  <c r="AF43" i="14"/>
  <c r="U42" i="15"/>
  <c r="AG42" i="10"/>
  <c r="AK45" i="8" s="1"/>
  <c r="AM42" i="14"/>
  <c r="H42" i="15"/>
  <c r="R42" i="10"/>
  <c r="G45" i="7" s="1"/>
  <c r="O42" i="14"/>
  <c r="R41" i="15"/>
  <c r="AD41" i="10"/>
  <c r="AG44" i="8" s="1"/>
  <c r="AH44" i="8" s="1"/>
  <c r="AI41" i="14"/>
  <c r="AJ41" i="14" s="1"/>
  <c r="O41" i="10"/>
  <c r="O40" i="15"/>
  <c r="AA40" i="10"/>
  <c r="AC43" i="8" s="1"/>
  <c r="AE43" i="8" s="1"/>
  <c r="AM43" i="8" s="1"/>
  <c r="AE40" i="14"/>
  <c r="F40" i="15"/>
  <c r="L40" i="10"/>
  <c r="J40" i="14"/>
  <c r="K40" i="14" s="1"/>
  <c r="X39" i="10"/>
  <c r="M39" i="10"/>
  <c r="Q38" i="15"/>
  <c r="AC38" i="10"/>
  <c r="AF41" i="8" s="1"/>
  <c r="AH38" i="14"/>
  <c r="N38" i="10"/>
  <c r="N37" i="15"/>
  <c r="Z37" i="10"/>
  <c r="AB40" i="8" s="1"/>
  <c r="AE40" i="8" s="1"/>
  <c r="AM40" i="8" s="1"/>
  <c r="AD37" i="14"/>
  <c r="K37" i="10"/>
  <c r="W36" i="10"/>
  <c r="D36" i="15"/>
  <c r="H36" i="10"/>
  <c r="H36" i="14"/>
  <c r="L36" i="14" s="1"/>
  <c r="D36" i="14" s="1"/>
  <c r="G39" i="6"/>
  <c r="H39" i="6" s="1"/>
  <c r="I39" i="6" s="1"/>
  <c r="F39" i="6"/>
  <c r="J55" i="12"/>
  <c r="W34" i="14"/>
  <c r="X34" i="14" s="1"/>
  <c r="T34" i="14" s="1"/>
  <c r="B34" i="15"/>
  <c r="F34" i="10"/>
  <c r="E34" i="14"/>
  <c r="L36" i="7"/>
  <c r="S32" i="15"/>
  <c r="AE32" i="10"/>
  <c r="AI35" i="8" s="1"/>
  <c r="AL35" i="8" s="1"/>
  <c r="AK32" i="14"/>
  <c r="AN32" i="14" s="1"/>
  <c r="P32" i="10"/>
  <c r="Q30" i="15"/>
  <c r="AC30" i="10"/>
  <c r="AF33" i="8" s="1"/>
  <c r="AH30" i="14"/>
  <c r="N30" i="10"/>
  <c r="N29" i="15"/>
  <c r="Z29" i="10"/>
  <c r="AB32" i="8" s="1"/>
  <c r="AD29" i="14"/>
  <c r="K29" i="10"/>
  <c r="W28" i="10"/>
  <c r="D28" i="15"/>
  <c r="H28" i="10"/>
  <c r="H28" i="14"/>
  <c r="L28" i="14" s="1"/>
  <c r="G31" i="6"/>
  <c r="H31" i="6" s="1"/>
  <c r="I31" i="6" s="1"/>
  <c r="F31" i="6"/>
  <c r="W26" i="14"/>
  <c r="X26" i="14" s="1"/>
  <c r="T26" i="14" s="1"/>
  <c r="B26" i="15"/>
  <c r="F26" i="10"/>
  <c r="E26" i="14"/>
  <c r="L28" i="7"/>
  <c r="S24" i="15"/>
  <c r="AE24" i="10"/>
  <c r="AI27" i="8" s="1"/>
  <c r="AL27" i="8" s="1"/>
  <c r="AK24" i="14"/>
  <c r="AN24" i="14" s="1"/>
  <c r="P24" i="10"/>
  <c r="Q22" i="15"/>
  <c r="AC22" i="10"/>
  <c r="AF25" i="8" s="1"/>
  <c r="AH22" i="14"/>
  <c r="N22" i="10"/>
  <c r="N21" i="15"/>
  <c r="Z21" i="10"/>
  <c r="AB24" i="8" s="1"/>
  <c r="AD21" i="14"/>
  <c r="K21" i="10"/>
  <c r="W20" i="10"/>
  <c r="D20" i="15"/>
  <c r="H20" i="10"/>
  <c r="H20" i="14"/>
  <c r="L20" i="14" s="1"/>
  <c r="D20" i="14" s="1"/>
  <c r="G23" i="6"/>
  <c r="H23" i="6" s="1"/>
  <c r="F23" i="6"/>
  <c r="AK16" i="14"/>
  <c r="AN16" i="14" s="1"/>
  <c r="AE16" i="10"/>
  <c r="AI19" i="8" s="1"/>
  <c r="AL19" i="8" s="1"/>
  <c r="S16" i="15"/>
  <c r="P16" i="10"/>
  <c r="AD13" i="14"/>
  <c r="Z13" i="10"/>
  <c r="AB16" i="8" s="1"/>
  <c r="N13" i="15"/>
  <c r="K13" i="10"/>
  <c r="W12" i="10"/>
  <c r="H12" i="14"/>
  <c r="L12" i="14" s="1"/>
  <c r="D12" i="14" s="1"/>
  <c r="D12" i="15"/>
  <c r="H12" i="10"/>
  <c r="W73" i="6"/>
  <c r="X73" i="6"/>
  <c r="Y73" i="6" s="1"/>
  <c r="P35" i="10"/>
  <c r="E35" i="15"/>
  <c r="I35" i="10"/>
  <c r="S38" i="6" s="1"/>
  <c r="I35" i="14"/>
  <c r="K35" i="15"/>
  <c r="U35" i="10"/>
  <c r="J38" i="7" s="1"/>
  <c r="P38" i="7" s="1"/>
  <c r="R35" i="14"/>
  <c r="F35" i="14"/>
  <c r="G35" i="14" s="1"/>
  <c r="C35" i="15"/>
  <c r="G35" i="10"/>
  <c r="AA35" i="14"/>
  <c r="L35" i="15"/>
  <c r="J35" i="10"/>
  <c r="AC35" i="14"/>
  <c r="Y35" i="10"/>
  <c r="AA38" i="8" s="1"/>
  <c r="M35" i="15"/>
  <c r="G31" i="15"/>
  <c r="Q31" i="10"/>
  <c r="F34" i="7" s="1"/>
  <c r="N31" i="14"/>
  <c r="T31" i="15"/>
  <c r="AF31" i="10"/>
  <c r="AJ34" i="8" s="1"/>
  <c r="AL31" i="14"/>
  <c r="E31" i="14"/>
  <c r="F31" i="10"/>
  <c r="B31" i="15"/>
  <c r="W31" i="14"/>
  <c r="X31" i="14" s="1"/>
  <c r="T31" i="14" s="1"/>
  <c r="C34" i="7"/>
  <c r="C34" i="6"/>
  <c r="C34" i="8"/>
  <c r="C33" i="3"/>
  <c r="P28" i="14"/>
  <c r="W27" i="10"/>
  <c r="P27" i="15"/>
  <c r="AB27" i="10"/>
  <c r="AD30" i="8" s="1"/>
  <c r="AF27" i="14"/>
  <c r="O27" i="10"/>
  <c r="AI27" i="14"/>
  <c r="R27" i="15"/>
  <c r="AD27" i="10"/>
  <c r="AG30" i="8" s="1"/>
  <c r="O27" i="14"/>
  <c r="R27" i="10"/>
  <c r="G30" i="7" s="1"/>
  <c r="H27" i="15"/>
  <c r="AM27" i="14"/>
  <c r="AG27" i="10"/>
  <c r="AK30" i="8" s="1"/>
  <c r="U27" i="15"/>
  <c r="K27" i="6"/>
  <c r="L27" i="6" s="1"/>
  <c r="M27" i="6" s="1"/>
  <c r="J27" i="6"/>
  <c r="M23" i="10"/>
  <c r="X23" i="10"/>
  <c r="K23" i="10"/>
  <c r="AD23" i="14"/>
  <c r="N23" i="15"/>
  <c r="Z23" i="10"/>
  <c r="AB26" i="8" s="1"/>
  <c r="N23" i="10"/>
  <c r="AH23" i="14"/>
  <c r="AC23" i="10"/>
  <c r="AF26" i="8" s="1"/>
  <c r="Q23" i="15"/>
  <c r="M19" i="10"/>
  <c r="X19" i="10"/>
  <c r="AI19" i="14"/>
  <c r="R19" i="15"/>
  <c r="AD19" i="10"/>
  <c r="AG22" i="8" s="1"/>
  <c r="O19" i="14"/>
  <c r="H19" i="15"/>
  <c r="R19" i="10"/>
  <c r="G22" i="7" s="1"/>
  <c r="AM19" i="14"/>
  <c r="AG19" i="10"/>
  <c r="AK22" i="8" s="1"/>
  <c r="U19" i="15"/>
  <c r="P18" i="15"/>
  <c r="AB18" i="10"/>
  <c r="AD21" i="8" s="1"/>
  <c r="AF18" i="14"/>
  <c r="V16" i="10"/>
  <c r="Y19" i="8"/>
  <c r="Z19" i="8" s="1"/>
  <c r="E14" i="14"/>
  <c r="F14" i="10"/>
  <c r="B14" i="15"/>
  <c r="W14" i="14"/>
  <c r="X14" i="14" s="1"/>
  <c r="T14" i="14" s="1"/>
  <c r="F14" i="14"/>
  <c r="G14" i="14" s="1"/>
  <c r="G14" i="10"/>
  <c r="C14" i="15"/>
  <c r="AA14" i="14"/>
  <c r="L14" i="15"/>
  <c r="S12" i="10"/>
  <c r="H15" i="7" s="1"/>
  <c r="AG11" i="10"/>
  <c r="AK14" i="8" s="1"/>
  <c r="U11" i="15"/>
  <c r="AM11" i="14"/>
  <c r="O11" i="10"/>
  <c r="O10" i="15"/>
  <c r="AA10" i="10"/>
  <c r="AC13" i="8" s="1"/>
  <c r="AE10" i="14"/>
  <c r="G10" i="15"/>
  <c r="N10" i="14"/>
  <c r="Q10" i="10"/>
  <c r="F13" i="7" s="1"/>
  <c r="O10" i="14"/>
  <c r="R10" i="10"/>
  <c r="G13" i="7" s="1"/>
  <c r="H10" i="15"/>
  <c r="AM10" i="14"/>
  <c r="AG10" i="10"/>
  <c r="AK13" i="8" s="1"/>
  <c r="U10" i="15"/>
  <c r="W5" i="10"/>
  <c r="H5" i="14"/>
  <c r="D5" i="15"/>
  <c r="H5" i="10"/>
  <c r="G32" i="6"/>
  <c r="H32" i="6" s="1"/>
  <c r="F32" i="6"/>
  <c r="K23" i="14"/>
  <c r="G24" i="6"/>
  <c r="H24" i="6" s="1"/>
  <c r="I24" i="6" s="1"/>
  <c r="F24" i="6"/>
  <c r="D18" i="15"/>
  <c r="H18" i="10"/>
  <c r="H18" i="14"/>
  <c r="M20" i="7"/>
  <c r="M15" i="10"/>
  <c r="X15" i="10"/>
  <c r="J15" i="10"/>
  <c r="AC15" i="14"/>
  <c r="Y15" i="10"/>
  <c r="AA18" i="8" s="1"/>
  <c r="M15" i="15"/>
  <c r="K14" i="15"/>
  <c r="U14" i="10"/>
  <c r="J17" i="7" s="1"/>
  <c r="P17" i="7" s="1"/>
  <c r="R14" i="14"/>
  <c r="AE15" i="8"/>
  <c r="G15" i="6"/>
  <c r="H15" i="6" s="1"/>
  <c r="I15" i="6" s="1"/>
  <c r="F15" i="6"/>
  <c r="O21" i="12"/>
  <c r="K13" i="6" s="1"/>
  <c r="L13" i="6" s="1"/>
  <c r="M13" i="6" s="1"/>
  <c r="N9" i="10"/>
  <c r="F9" i="14"/>
  <c r="G9" i="14" s="1"/>
  <c r="C9" i="15"/>
  <c r="G9" i="10"/>
  <c r="AA9" i="14"/>
  <c r="L9" i="15"/>
  <c r="AK6" i="14"/>
  <c r="AN6" i="14" s="1"/>
  <c r="S6" i="15"/>
  <c r="AE6" i="10"/>
  <c r="AI9" i="8" s="1"/>
  <c r="AL9" i="8" s="1"/>
  <c r="P6" i="10"/>
  <c r="AF5" i="14"/>
  <c r="AB5" i="10"/>
  <c r="AD8" i="8" s="1"/>
  <c r="AE8" i="8" s="1"/>
  <c r="P5" i="15"/>
  <c r="O38" i="6"/>
  <c r="T38" i="6"/>
  <c r="U38" i="6" s="1"/>
  <c r="V38" i="6" s="1"/>
  <c r="P38" i="6"/>
  <c r="Q38" i="6" s="1"/>
  <c r="M36" i="7"/>
  <c r="S32" i="10"/>
  <c r="H35" i="7" s="1"/>
  <c r="I28" i="15"/>
  <c r="AL17" i="8"/>
  <c r="AG13" i="14"/>
  <c r="W38" i="6"/>
  <c r="X38" i="6"/>
  <c r="Y38" i="6" s="1"/>
  <c r="W30" i="6"/>
  <c r="X30" i="6"/>
  <c r="Y30" i="6" s="1"/>
  <c r="Z30" i="6" s="1"/>
  <c r="J18" i="15"/>
  <c r="T18" i="10"/>
  <c r="I21" i="7" s="1"/>
  <c r="O21" i="7" s="1"/>
  <c r="Q18" i="14"/>
  <c r="N18" i="10"/>
  <c r="AH18" i="14"/>
  <c r="Q18" i="15"/>
  <c r="AC18" i="10"/>
  <c r="AF21" i="8" s="1"/>
  <c r="O18" i="10"/>
  <c r="AI18" i="14"/>
  <c r="AD18" i="10"/>
  <c r="AG21" i="8" s="1"/>
  <c r="R18" i="15"/>
  <c r="S16" i="10"/>
  <c r="H19" i="7" s="1"/>
  <c r="G15" i="14"/>
  <c r="L17" i="7"/>
  <c r="M15" i="7"/>
  <c r="S11" i="15"/>
  <c r="AK11" i="14"/>
  <c r="AE11" i="10"/>
  <c r="AI14" i="8" s="1"/>
  <c r="D11" i="15"/>
  <c r="H11" i="14"/>
  <c r="H11" i="10"/>
  <c r="AF11" i="14"/>
  <c r="AB11" i="10"/>
  <c r="AD14" i="8" s="1"/>
  <c r="P11" i="15"/>
  <c r="S7" i="15"/>
  <c r="AE7" i="10"/>
  <c r="AI10" i="8" s="1"/>
  <c r="AL10" i="8" s="1"/>
  <c r="AK7" i="14"/>
  <c r="AN7" i="14" s="1"/>
  <c r="T3" i="15"/>
  <c r="AF3" i="10"/>
  <c r="AJ6" i="8" s="1"/>
  <c r="AL6" i="8" s="1"/>
  <c r="AL3" i="14"/>
  <c r="AN3" i="14" s="1"/>
  <c r="C6" i="7"/>
  <c r="C6" i="6"/>
  <c r="P31" i="7"/>
  <c r="C6" i="8"/>
  <c r="C5" i="3"/>
  <c r="P39" i="7"/>
  <c r="T80" i="5"/>
  <c r="T48" i="5"/>
  <c r="T16" i="5"/>
  <c r="G11" i="14"/>
  <c r="H8" i="15"/>
  <c r="R8" i="10"/>
  <c r="G11" i="7" s="1"/>
  <c r="O8" i="14"/>
  <c r="U9" i="8"/>
  <c r="Q9" i="8"/>
  <c r="M9" i="8"/>
  <c r="I9" i="8"/>
  <c r="V9" i="8"/>
  <c r="P9" i="8"/>
  <c r="R9" i="8" s="1"/>
  <c r="F9" i="8"/>
  <c r="T9" i="8"/>
  <c r="J9" i="8"/>
  <c r="S9" i="8"/>
  <c r="L9" i="8"/>
  <c r="N9" i="8" s="1"/>
  <c r="G9" i="8"/>
  <c r="P5" i="14"/>
  <c r="I5" i="15"/>
  <c r="N137" i="8"/>
  <c r="N135" i="8"/>
  <c r="P8" i="10"/>
  <c r="F7" i="15"/>
  <c r="L7" i="10"/>
  <c r="J7" i="14"/>
  <c r="K7" i="14" s="1"/>
  <c r="E7" i="14"/>
  <c r="B7" i="15"/>
  <c r="F7" i="10"/>
  <c r="W7" i="14"/>
  <c r="X7" i="14" s="1"/>
  <c r="T7" i="14" s="1"/>
  <c r="J17" i="12"/>
  <c r="Q10" i="8" s="1"/>
  <c r="R10" i="8" s="1"/>
  <c r="C10" i="7"/>
  <c r="C10" i="6"/>
  <c r="C9" i="3"/>
  <c r="C10" i="8"/>
  <c r="G8" i="6"/>
  <c r="H8" i="6" s="1"/>
  <c r="I8" i="6" s="1"/>
  <c r="F8" i="6"/>
  <c r="N4" i="15"/>
  <c r="Z4" i="10"/>
  <c r="AB7" i="8" s="1"/>
  <c r="AD4" i="14"/>
  <c r="R136" i="8"/>
  <c r="H135" i="8"/>
  <c r="O135" i="8" s="1"/>
  <c r="O133" i="8"/>
  <c r="X133" i="8" s="1"/>
  <c r="S132" i="3" s="1"/>
  <c r="T92" i="5"/>
  <c r="T76" i="5"/>
  <c r="T60" i="5"/>
  <c r="T44" i="5"/>
  <c r="T28" i="5"/>
  <c r="T12" i="5"/>
  <c r="J8" i="10"/>
  <c r="AD8" i="14"/>
  <c r="N8" i="15"/>
  <c r="Z8" i="10"/>
  <c r="AB11" i="8" s="1"/>
  <c r="M8" i="10"/>
  <c r="R8" i="15"/>
  <c r="AI8" i="14"/>
  <c r="AD8" i="10"/>
  <c r="AG11" i="8" s="1"/>
  <c r="AK8" i="14"/>
  <c r="S8" i="15"/>
  <c r="AE8" i="10"/>
  <c r="AI11" i="8" s="1"/>
  <c r="O4" i="15"/>
  <c r="AA4" i="10"/>
  <c r="AC7" i="8" s="1"/>
  <c r="AE4" i="14"/>
  <c r="F4" i="15"/>
  <c r="L4" i="10"/>
  <c r="J4" i="14"/>
  <c r="N4" i="10"/>
  <c r="AH4" i="14"/>
  <c r="Q4" i="15"/>
  <c r="AC4" i="10"/>
  <c r="AF7" i="8" s="1"/>
  <c r="AF4" i="14"/>
  <c r="P4" i="15"/>
  <c r="AB4" i="10"/>
  <c r="AD7" i="8" s="1"/>
  <c r="N140" i="8"/>
  <c r="N138" i="8"/>
  <c r="T158" i="4"/>
  <c r="T142" i="4"/>
  <c r="T128" i="4"/>
  <c r="T120" i="4"/>
  <c r="T112" i="4"/>
  <c r="T104" i="4"/>
  <c r="T96" i="4"/>
  <c r="T88" i="4"/>
  <c r="T80" i="4"/>
  <c r="T72" i="4"/>
  <c r="T64" i="4"/>
  <c r="T56" i="4"/>
  <c r="T48" i="4"/>
  <c r="T40" i="4"/>
  <c r="T32" i="4"/>
  <c r="T24" i="4"/>
  <c r="T16" i="4"/>
  <c r="T8" i="4"/>
  <c r="AJ3" i="14"/>
  <c r="L95" i="7"/>
  <c r="T83" i="5"/>
  <c r="T19" i="5"/>
  <c r="T151" i="4"/>
  <c r="P74" i="7"/>
  <c r="P27" i="7"/>
  <c r="T141" i="4"/>
  <c r="N141" i="7"/>
  <c r="P56" i="7"/>
  <c r="T91" i="5"/>
  <c r="T27" i="5"/>
  <c r="T129" i="4"/>
  <c r="L87" i="7"/>
  <c r="P35" i="7"/>
  <c r="T147" i="4"/>
  <c r="K179" i="6"/>
  <c r="L179" i="6" s="1"/>
  <c r="M179" i="6" s="1"/>
  <c r="J179" i="6"/>
  <c r="AC175" i="14"/>
  <c r="M175" i="15"/>
  <c r="Y175" i="10"/>
  <c r="AA178" i="8" s="1"/>
  <c r="J175" i="10"/>
  <c r="L177" i="7"/>
  <c r="M180" i="7"/>
  <c r="P175" i="15"/>
  <c r="AB175" i="10"/>
  <c r="AD178" i="8" s="1"/>
  <c r="AF175" i="14"/>
  <c r="AI165" i="14"/>
  <c r="R165" i="15"/>
  <c r="AD165" i="10"/>
  <c r="AG168" i="8" s="1"/>
  <c r="W164" i="10"/>
  <c r="H164" i="14"/>
  <c r="D164" i="15"/>
  <c r="H164" i="10"/>
  <c r="R163" i="14"/>
  <c r="K163" i="15"/>
  <c r="U163" i="10"/>
  <c r="J166" i="7" s="1"/>
  <c r="P166" i="7" s="1"/>
  <c r="I163" i="14"/>
  <c r="E163" i="15"/>
  <c r="I163" i="10"/>
  <c r="S166" i="6" s="1"/>
  <c r="O173" i="10"/>
  <c r="R173" i="15"/>
  <c r="AD173" i="10"/>
  <c r="AG176" i="8" s="1"/>
  <c r="AI173" i="14"/>
  <c r="N173" i="14"/>
  <c r="G173" i="15"/>
  <c r="Q173" i="10"/>
  <c r="F176" i="7" s="1"/>
  <c r="L176" i="7" s="1"/>
  <c r="AL173" i="14"/>
  <c r="T173" i="15"/>
  <c r="AF173" i="10"/>
  <c r="AJ176" i="8" s="1"/>
  <c r="AL172" i="14"/>
  <c r="T172" i="15"/>
  <c r="AF172" i="10"/>
  <c r="AJ175" i="8" s="1"/>
  <c r="N172" i="14"/>
  <c r="G172" i="15"/>
  <c r="Q172" i="10"/>
  <c r="F175" i="7" s="1"/>
  <c r="L175" i="7" s="1"/>
  <c r="AC171" i="14"/>
  <c r="M171" i="15"/>
  <c r="Y171" i="10"/>
  <c r="AA174" i="8" s="1"/>
  <c r="J171" i="10"/>
  <c r="W165" i="10"/>
  <c r="G168" i="6"/>
  <c r="H168" i="6" s="1"/>
  <c r="F168" i="6"/>
  <c r="R164" i="14"/>
  <c r="K164" i="15"/>
  <c r="U164" i="10"/>
  <c r="J167" i="7" s="1"/>
  <c r="P167" i="7" s="1"/>
  <c r="AM163" i="14"/>
  <c r="U163" i="15"/>
  <c r="AG163" i="10"/>
  <c r="AK166" i="8" s="1"/>
  <c r="O163" i="14"/>
  <c r="H163" i="15"/>
  <c r="R163" i="10"/>
  <c r="G166" i="7" s="1"/>
  <c r="M166" i="7" s="1"/>
  <c r="M172" i="15"/>
  <c r="Y172" i="10"/>
  <c r="AA175" i="8" s="1"/>
  <c r="AC172" i="14"/>
  <c r="U164" i="15"/>
  <c r="AG164" i="10"/>
  <c r="AK167" i="8" s="1"/>
  <c r="AM164" i="14"/>
  <c r="H164" i="15"/>
  <c r="R164" i="10"/>
  <c r="G167" i="7" s="1"/>
  <c r="M167" i="7" s="1"/>
  <c r="O164" i="14"/>
  <c r="R163" i="15"/>
  <c r="AD163" i="10"/>
  <c r="AG166" i="8" s="1"/>
  <c r="AI163" i="14"/>
  <c r="O163" i="10"/>
  <c r="AE165" i="8"/>
  <c r="AM165" i="8" s="1"/>
  <c r="AN165" i="8" s="1"/>
  <c r="T164" i="3" s="1"/>
  <c r="F162" i="15"/>
  <c r="L162" i="10"/>
  <c r="J162" i="14"/>
  <c r="K162" i="14" s="1"/>
  <c r="N168" i="15"/>
  <c r="Z168" i="10"/>
  <c r="AB171" i="8" s="1"/>
  <c r="AD168" i="14"/>
  <c r="G162" i="6"/>
  <c r="H162" i="6" s="1"/>
  <c r="F162" i="6"/>
  <c r="R158" i="14"/>
  <c r="K158" i="15"/>
  <c r="U158" i="10"/>
  <c r="J161" i="7" s="1"/>
  <c r="P161" i="7" s="1"/>
  <c r="I158" i="14"/>
  <c r="E158" i="15"/>
  <c r="I158" i="10"/>
  <c r="S161" i="6" s="1"/>
  <c r="AC157" i="14"/>
  <c r="M157" i="15"/>
  <c r="Y157" i="10"/>
  <c r="AA160" i="8" s="1"/>
  <c r="J157" i="10"/>
  <c r="X154" i="10"/>
  <c r="M154" i="10"/>
  <c r="AH153" i="14"/>
  <c r="Q153" i="15"/>
  <c r="AC153" i="10"/>
  <c r="AF156" i="8" s="1"/>
  <c r="N153" i="10"/>
  <c r="M155" i="10"/>
  <c r="I155" i="14"/>
  <c r="E155" i="15"/>
  <c r="I155" i="10"/>
  <c r="S158" i="6" s="1"/>
  <c r="W154" i="14"/>
  <c r="X154" i="14" s="1"/>
  <c r="T154" i="14" s="1"/>
  <c r="E154" i="14"/>
  <c r="B154" i="15"/>
  <c r="F154" i="10"/>
  <c r="D161" i="15"/>
  <c r="H161" i="10"/>
  <c r="H161" i="14"/>
  <c r="L161" i="14" s="1"/>
  <c r="AL161" i="14"/>
  <c r="AF161" i="10"/>
  <c r="AJ164" i="8" s="1"/>
  <c r="T161" i="15"/>
  <c r="P160" i="15"/>
  <c r="AB160" i="10"/>
  <c r="AD163" i="8" s="1"/>
  <c r="AF160" i="14"/>
  <c r="U159" i="15"/>
  <c r="AG159" i="10"/>
  <c r="AK162" i="8" s="1"/>
  <c r="AM159" i="14"/>
  <c r="R158" i="15"/>
  <c r="AD158" i="10"/>
  <c r="AG161" i="8" s="1"/>
  <c r="AI158" i="14"/>
  <c r="O158" i="10"/>
  <c r="O157" i="15"/>
  <c r="AA157" i="10"/>
  <c r="AC160" i="8" s="1"/>
  <c r="AE157" i="14"/>
  <c r="F157" i="15"/>
  <c r="L157" i="10"/>
  <c r="J157" i="14"/>
  <c r="K157" i="14" s="1"/>
  <c r="R154" i="15"/>
  <c r="AD154" i="10"/>
  <c r="AG157" i="8" s="1"/>
  <c r="AI154" i="14"/>
  <c r="O154" i="10"/>
  <c r="F153" i="15"/>
  <c r="L153" i="10"/>
  <c r="J153" i="14"/>
  <c r="AJ160" i="14"/>
  <c r="J158" i="15"/>
  <c r="T158" i="10"/>
  <c r="I161" i="7" s="1"/>
  <c r="O161" i="7" s="1"/>
  <c r="Q158" i="14"/>
  <c r="T157" i="15"/>
  <c r="AF157" i="10"/>
  <c r="AJ160" i="8" s="1"/>
  <c r="AL157" i="14"/>
  <c r="P155" i="14"/>
  <c r="O154" i="15"/>
  <c r="AA154" i="10"/>
  <c r="AC157" i="8" s="1"/>
  <c r="AE154" i="14"/>
  <c r="F154" i="15"/>
  <c r="L154" i="10"/>
  <c r="J154" i="14"/>
  <c r="X153" i="10"/>
  <c r="M153" i="10"/>
  <c r="V150" i="10"/>
  <c r="Y153" i="8"/>
  <c r="Z153" i="8" s="1"/>
  <c r="M150" i="10"/>
  <c r="AD149" i="14"/>
  <c r="N149" i="15"/>
  <c r="Z149" i="10"/>
  <c r="AB152" i="8" s="1"/>
  <c r="K149" i="10"/>
  <c r="G147" i="6"/>
  <c r="H147" i="6" s="1"/>
  <c r="I147" i="6" s="1"/>
  <c r="F147" i="6"/>
  <c r="R143" i="14"/>
  <c r="K143" i="15"/>
  <c r="U143" i="10"/>
  <c r="J146" i="7" s="1"/>
  <c r="P146" i="7" s="1"/>
  <c r="I143" i="14"/>
  <c r="E143" i="15"/>
  <c r="I143" i="10"/>
  <c r="S146" i="6" s="1"/>
  <c r="W142" i="14"/>
  <c r="X142" i="14" s="1"/>
  <c r="T142" i="14" s="1"/>
  <c r="J172" i="12"/>
  <c r="E142" i="14"/>
  <c r="G142" i="14" s="1"/>
  <c r="B142" i="15"/>
  <c r="F142" i="10"/>
  <c r="Q140" i="14"/>
  <c r="J140" i="15"/>
  <c r="T140" i="10"/>
  <c r="I143" i="7" s="1"/>
  <c r="O143" i="7" s="1"/>
  <c r="P140" i="10"/>
  <c r="J140" i="14"/>
  <c r="K140" i="14" s="1"/>
  <c r="F140" i="15"/>
  <c r="L140" i="10"/>
  <c r="H140" i="14"/>
  <c r="L140" i="14" s="1"/>
  <c r="D140" i="14" s="1"/>
  <c r="D140" i="15"/>
  <c r="H140" i="10"/>
  <c r="AH154" i="8"/>
  <c r="AE149" i="14"/>
  <c r="O149" i="15"/>
  <c r="AA149" i="10"/>
  <c r="AC152" i="8" s="1"/>
  <c r="J149" i="14"/>
  <c r="F149" i="15"/>
  <c r="L149" i="10"/>
  <c r="P145" i="10"/>
  <c r="R147" i="15"/>
  <c r="AD147" i="10"/>
  <c r="AG150" i="8" s="1"/>
  <c r="AI147" i="14"/>
  <c r="AJ147" i="14" s="1"/>
  <c r="O147" i="10"/>
  <c r="J147" i="15"/>
  <c r="T147" i="10"/>
  <c r="I150" i="7" s="1"/>
  <c r="O150" i="7" s="1"/>
  <c r="Q147" i="14"/>
  <c r="O179" i="12"/>
  <c r="K150" i="6" s="1"/>
  <c r="L150" i="6" s="1"/>
  <c r="M150" i="6" s="1"/>
  <c r="J177" i="12"/>
  <c r="Q148" i="8" s="1"/>
  <c r="R148" i="8" s="1"/>
  <c r="X148" i="8" s="1"/>
  <c r="S147" i="3" s="1"/>
  <c r="W145" i="14"/>
  <c r="X145" i="14" s="1"/>
  <c r="T145" i="14" s="1"/>
  <c r="B145" i="15"/>
  <c r="F145" i="10"/>
  <c r="E145" i="14"/>
  <c r="L147" i="7"/>
  <c r="S143" i="15"/>
  <c r="AE143" i="10"/>
  <c r="AI146" i="8" s="1"/>
  <c r="AK143" i="14"/>
  <c r="P143" i="10"/>
  <c r="P142" i="15"/>
  <c r="AB142" i="10"/>
  <c r="AD145" i="8" s="1"/>
  <c r="AF142" i="14"/>
  <c r="V132" i="10"/>
  <c r="Y135" i="8"/>
  <c r="Z135" i="8" s="1"/>
  <c r="AH131" i="14"/>
  <c r="AJ131" i="14" s="1"/>
  <c r="Q131" i="15"/>
  <c r="AC131" i="10"/>
  <c r="AF134" i="8" s="1"/>
  <c r="AH134" i="8" s="1"/>
  <c r="N131" i="10"/>
  <c r="AL124" i="14"/>
  <c r="AF124" i="10"/>
  <c r="AJ127" i="8" s="1"/>
  <c r="T124" i="15"/>
  <c r="N124" i="14"/>
  <c r="Q124" i="10"/>
  <c r="F127" i="7" s="1"/>
  <c r="L127" i="7" s="1"/>
  <c r="G124" i="15"/>
  <c r="O161" i="12"/>
  <c r="K127" i="6" s="1"/>
  <c r="L127" i="6" s="1"/>
  <c r="M127" i="6" s="1"/>
  <c r="AE121" i="14"/>
  <c r="AA121" i="10"/>
  <c r="AC124" i="8" s="1"/>
  <c r="O121" i="15"/>
  <c r="J121" i="14"/>
  <c r="K121" i="14" s="1"/>
  <c r="L121" i="10"/>
  <c r="F121" i="15"/>
  <c r="X120" i="10"/>
  <c r="M120" i="10"/>
  <c r="AD118" i="14"/>
  <c r="AG118" i="14" s="1"/>
  <c r="Z118" i="10"/>
  <c r="AB121" i="8" s="1"/>
  <c r="N118" i="15"/>
  <c r="AK117" i="14"/>
  <c r="AN117" i="14" s="1"/>
  <c r="S117" i="15"/>
  <c r="AE117" i="10"/>
  <c r="AI120" i="8" s="1"/>
  <c r="AL120" i="8" s="1"/>
  <c r="P117" i="10"/>
  <c r="N151" i="7"/>
  <c r="J141" i="10"/>
  <c r="M141" i="15"/>
  <c r="Y141" i="10"/>
  <c r="AA144" i="8" s="1"/>
  <c r="AC141" i="14"/>
  <c r="E141" i="15"/>
  <c r="I141" i="10"/>
  <c r="S144" i="6" s="1"/>
  <c r="I141" i="14"/>
  <c r="K141" i="14" s="1"/>
  <c r="L141" i="14" s="1"/>
  <c r="D141" i="14" s="1"/>
  <c r="K141" i="15"/>
  <c r="U141" i="10"/>
  <c r="J144" i="7" s="1"/>
  <c r="P144" i="7" s="1"/>
  <c r="R141" i="14"/>
  <c r="W141" i="10"/>
  <c r="K141" i="10"/>
  <c r="AD141" i="14"/>
  <c r="N141" i="15"/>
  <c r="Z141" i="10"/>
  <c r="AB144" i="8" s="1"/>
  <c r="F139" i="14"/>
  <c r="G139" i="14" s="1"/>
  <c r="C139" i="15"/>
  <c r="G139" i="10"/>
  <c r="P138" i="10"/>
  <c r="J138" i="14"/>
  <c r="K138" i="14" s="1"/>
  <c r="F138" i="15"/>
  <c r="L138" i="10"/>
  <c r="H138" i="14"/>
  <c r="L138" i="14" s="1"/>
  <c r="D138" i="14" s="1"/>
  <c r="D138" i="15"/>
  <c r="H138" i="10"/>
  <c r="AL137" i="14"/>
  <c r="T137" i="15"/>
  <c r="AF137" i="10"/>
  <c r="AJ140" i="8" s="1"/>
  <c r="AF137" i="14"/>
  <c r="P137" i="15"/>
  <c r="AB137" i="10"/>
  <c r="AD140" i="8" s="1"/>
  <c r="X137" i="10"/>
  <c r="R137" i="14"/>
  <c r="K137" i="15"/>
  <c r="U137" i="10"/>
  <c r="J140" i="7" s="1"/>
  <c r="P140" i="7" s="1"/>
  <c r="N137" i="14"/>
  <c r="M137" i="14" s="1"/>
  <c r="G137" i="15"/>
  <c r="Q137" i="10"/>
  <c r="F140" i="7" s="1"/>
  <c r="L140" i="7" s="1"/>
  <c r="J140" i="6"/>
  <c r="AC136" i="14"/>
  <c r="AG136" i="14" s="1"/>
  <c r="M136" i="15"/>
  <c r="Y136" i="10"/>
  <c r="AA139" i="8" s="1"/>
  <c r="J136" i="10"/>
  <c r="AA135" i="14"/>
  <c r="L135" i="15"/>
  <c r="F135" i="14"/>
  <c r="G135" i="14" s="1"/>
  <c r="C135" i="15"/>
  <c r="G135" i="10"/>
  <c r="AK134" i="14"/>
  <c r="AN134" i="14" s="1"/>
  <c r="S134" i="15"/>
  <c r="AE134" i="10"/>
  <c r="AI137" i="8" s="1"/>
  <c r="AL137" i="8" s="1"/>
  <c r="AE134" i="14"/>
  <c r="O134" i="15"/>
  <c r="AA134" i="10"/>
  <c r="AC137" i="8" s="1"/>
  <c r="AE137" i="8" s="1"/>
  <c r="W134" i="10"/>
  <c r="Q134" i="14"/>
  <c r="M134" i="14" s="1"/>
  <c r="J134" i="15"/>
  <c r="P134" i="10"/>
  <c r="J134" i="14"/>
  <c r="K134" i="14" s="1"/>
  <c r="F134" i="15"/>
  <c r="L134" i="10"/>
  <c r="H134" i="14"/>
  <c r="D134" i="15"/>
  <c r="H134" i="10"/>
  <c r="AL133" i="14"/>
  <c r="T133" i="15"/>
  <c r="AF133" i="10"/>
  <c r="AJ136" i="8" s="1"/>
  <c r="AF133" i="14"/>
  <c r="P133" i="15"/>
  <c r="AB133" i="10"/>
  <c r="AD136" i="8" s="1"/>
  <c r="X133" i="10"/>
  <c r="R133" i="14"/>
  <c r="K133" i="15"/>
  <c r="U133" i="10"/>
  <c r="J136" i="7" s="1"/>
  <c r="P136" i="7" s="1"/>
  <c r="N133" i="14"/>
  <c r="G133" i="15"/>
  <c r="Q133" i="10"/>
  <c r="F136" i="7" s="1"/>
  <c r="L136" i="7" s="1"/>
  <c r="J136" i="6"/>
  <c r="AC132" i="14"/>
  <c r="M132" i="15"/>
  <c r="Y132" i="10"/>
  <c r="AA135" i="8" s="1"/>
  <c r="J132" i="10"/>
  <c r="AA131" i="14"/>
  <c r="L131" i="15"/>
  <c r="F131" i="14"/>
  <c r="G131" i="14" s="1"/>
  <c r="C131" i="15"/>
  <c r="G131" i="10"/>
  <c r="AK130" i="14"/>
  <c r="AN130" i="14" s="1"/>
  <c r="S130" i="15"/>
  <c r="AE130" i="10"/>
  <c r="AI133" i="8" s="1"/>
  <c r="AL133" i="8" s="1"/>
  <c r="AE130" i="14"/>
  <c r="AG130" i="14" s="1"/>
  <c r="O130" i="15"/>
  <c r="AA130" i="10"/>
  <c r="AC133" i="8" s="1"/>
  <c r="AE133" i="8" s="1"/>
  <c r="W130" i="10"/>
  <c r="Q130" i="14"/>
  <c r="M130" i="14" s="1"/>
  <c r="J130" i="15"/>
  <c r="P130" i="10"/>
  <c r="J130" i="14"/>
  <c r="K130" i="14" s="1"/>
  <c r="F130" i="15"/>
  <c r="L130" i="10"/>
  <c r="H130" i="14"/>
  <c r="D130" i="15"/>
  <c r="H130" i="10"/>
  <c r="AL129" i="14"/>
  <c r="T129" i="15"/>
  <c r="AF129" i="10"/>
  <c r="AJ132" i="8" s="1"/>
  <c r="AF129" i="14"/>
  <c r="P129" i="15"/>
  <c r="AB129" i="10"/>
  <c r="AD132" i="8" s="1"/>
  <c r="X129" i="10"/>
  <c r="R129" i="14"/>
  <c r="K129" i="15"/>
  <c r="U129" i="10"/>
  <c r="J132" i="7" s="1"/>
  <c r="P132" i="7" s="1"/>
  <c r="N129" i="14"/>
  <c r="G129" i="15"/>
  <c r="Q129" i="10"/>
  <c r="F132" i="7" s="1"/>
  <c r="L132" i="7" s="1"/>
  <c r="J132" i="6"/>
  <c r="AC128" i="14"/>
  <c r="M128" i="15"/>
  <c r="Y128" i="10"/>
  <c r="AA131" i="8" s="1"/>
  <c r="J128" i="10"/>
  <c r="AA127" i="14"/>
  <c r="L127" i="15"/>
  <c r="F127" i="14"/>
  <c r="G127" i="14" s="1"/>
  <c r="C127" i="15"/>
  <c r="G127" i="10"/>
  <c r="AK126" i="14"/>
  <c r="AN126" i="14" s="1"/>
  <c r="S126" i="15"/>
  <c r="AE126" i="10"/>
  <c r="AI129" i="8" s="1"/>
  <c r="AL129" i="8" s="1"/>
  <c r="AE126" i="14"/>
  <c r="AG126" i="14" s="1"/>
  <c r="O126" i="15"/>
  <c r="AA126" i="10"/>
  <c r="AC129" i="8" s="1"/>
  <c r="AE129" i="8" s="1"/>
  <c r="AM129" i="8" s="1"/>
  <c r="AN129" i="8" s="1"/>
  <c r="T128" i="3" s="1"/>
  <c r="W126" i="10"/>
  <c r="Q126" i="14"/>
  <c r="J126" i="15"/>
  <c r="P126" i="10"/>
  <c r="J126" i="14"/>
  <c r="K126" i="14" s="1"/>
  <c r="F126" i="15"/>
  <c r="L126" i="10"/>
  <c r="H126" i="14"/>
  <c r="D126" i="15"/>
  <c r="H126" i="10"/>
  <c r="AL125" i="14"/>
  <c r="T125" i="15"/>
  <c r="AF125" i="10"/>
  <c r="AJ128" i="8" s="1"/>
  <c r="AF125" i="14"/>
  <c r="P125" i="15"/>
  <c r="AB125" i="10"/>
  <c r="AD128" i="8" s="1"/>
  <c r="X125" i="10"/>
  <c r="R125" i="14"/>
  <c r="K125" i="15"/>
  <c r="U125" i="10"/>
  <c r="J128" i="7" s="1"/>
  <c r="P128" i="7" s="1"/>
  <c r="N125" i="14"/>
  <c r="G125" i="15"/>
  <c r="Q125" i="10"/>
  <c r="F128" i="7" s="1"/>
  <c r="L128" i="7" s="1"/>
  <c r="J128" i="6"/>
  <c r="AC124" i="14"/>
  <c r="M124" i="15"/>
  <c r="Y124" i="10"/>
  <c r="AA127" i="8" s="1"/>
  <c r="J124" i="10"/>
  <c r="G125" i="6"/>
  <c r="H125" i="6" s="1"/>
  <c r="F125" i="6"/>
  <c r="V121" i="10"/>
  <c r="Y124" i="8"/>
  <c r="Z124" i="8" s="1"/>
  <c r="S121" i="10"/>
  <c r="H124" i="7" s="1"/>
  <c r="AH120" i="14"/>
  <c r="AJ120" i="14" s="1"/>
  <c r="Q120" i="15"/>
  <c r="AC120" i="10"/>
  <c r="AF123" i="8" s="1"/>
  <c r="AH123" i="8" s="1"/>
  <c r="N120" i="10"/>
  <c r="M117" i="10"/>
  <c r="H139" i="15"/>
  <c r="R139" i="10"/>
  <c r="G142" i="7" s="1"/>
  <c r="O139" i="14"/>
  <c r="P139" i="10"/>
  <c r="AK139" i="14"/>
  <c r="AN139" i="14" s="1"/>
  <c r="AE139" i="10"/>
  <c r="AI142" i="8" s="1"/>
  <c r="AL142" i="8" s="1"/>
  <c r="S139" i="15"/>
  <c r="N139" i="15"/>
  <c r="Z139" i="10"/>
  <c r="AB142" i="8" s="1"/>
  <c r="AD139" i="14"/>
  <c r="N139" i="14"/>
  <c r="G139" i="15"/>
  <c r="Q139" i="10"/>
  <c r="F142" i="7" s="1"/>
  <c r="AL139" i="14"/>
  <c r="T139" i="15"/>
  <c r="AF139" i="10"/>
  <c r="AJ142" i="8" s="1"/>
  <c r="P136" i="14"/>
  <c r="O135" i="15"/>
  <c r="AA135" i="10"/>
  <c r="AC138" i="8" s="1"/>
  <c r="AE135" i="14"/>
  <c r="F135" i="15"/>
  <c r="L135" i="10"/>
  <c r="J135" i="14"/>
  <c r="P132" i="14"/>
  <c r="O131" i="15"/>
  <c r="AA131" i="10"/>
  <c r="AC134" i="8" s="1"/>
  <c r="AE131" i="14"/>
  <c r="F131" i="15"/>
  <c r="L131" i="10"/>
  <c r="J131" i="14"/>
  <c r="P128" i="14"/>
  <c r="O127" i="15"/>
  <c r="AA127" i="10"/>
  <c r="AC130" i="8" s="1"/>
  <c r="AE127" i="14"/>
  <c r="F127" i="15"/>
  <c r="L127" i="10"/>
  <c r="J127" i="14"/>
  <c r="K127" i="14" s="1"/>
  <c r="AG138" i="14"/>
  <c r="G137" i="14"/>
  <c r="W136" i="10"/>
  <c r="D136" i="15"/>
  <c r="H136" i="10"/>
  <c r="H136" i="14"/>
  <c r="L136" i="14" s="1"/>
  <c r="K135" i="15"/>
  <c r="U135" i="10"/>
  <c r="J138" i="7" s="1"/>
  <c r="P138" i="7" s="1"/>
  <c r="R135" i="14"/>
  <c r="E135" i="15"/>
  <c r="I135" i="10"/>
  <c r="S138" i="6" s="1"/>
  <c r="I135" i="14"/>
  <c r="P133" i="14"/>
  <c r="O132" i="15"/>
  <c r="AA132" i="10"/>
  <c r="AC135" i="8" s="1"/>
  <c r="AE132" i="14"/>
  <c r="F132" i="15"/>
  <c r="L132" i="10"/>
  <c r="J132" i="14"/>
  <c r="K132" i="14" s="1"/>
  <c r="X131" i="10"/>
  <c r="M131" i="10"/>
  <c r="S128" i="15"/>
  <c r="AE128" i="10"/>
  <c r="AI131" i="8" s="1"/>
  <c r="AL131" i="8" s="1"/>
  <c r="AK128" i="14"/>
  <c r="AN128" i="14" s="1"/>
  <c r="P128" i="10"/>
  <c r="P127" i="15"/>
  <c r="AB127" i="10"/>
  <c r="AD130" i="8" s="1"/>
  <c r="AF127" i="14"/>
  <c r="AJ126" i="14"/>
  <c r="J124" i="15"/>
  <c r="T124" i="10"/>
  <c r="I127" i="7" s="1"/>
  <c r="O127" i="7" s="1"/>
  <c r="Q124" i="14"/>
  <c r="J120" i="15"/>
  <c r="T120" i="10"/>
  <c r="I123" i="7" s="1"/>
  <c r="O123" i="7" s="1"/>
  <c r="Q120" i="14"/>
  <c r="AJ118" i="14"/>
  <c r="V124" i="10"/>
  <c r="Y127" i="8"/>
  <c r="Z127" i="8" s="1"/>
  <c r="L123" i="14"/>
  <c r="P123" i="15"/>
  <c r="AB123" i="10"/>
  <c r="AD126" i="8" s="1"/>
  <c r="AF123" i="14"/>
  <c r="O123" i="10"/>
  <c r="AI123" i="14"/>
  <c r="R123" i="15"/>
  <c r="AD123" i="10"/>
  <c r="AG126" i="8" s="1"/>
  <c r="O123" i="14"/>
  <c r="R123" i="10"/>
  <c r="G126" i="7" s="1"/>
  <c r="H123" i="15"/>
  <c r="AM123" i="14"/>
  <c r="AG123" i="10"/>
  <c r="AK126" i="8" s="1"/>
  <c r="U123" i="15"/>
  <c r="P119" i="10"/>
  <c r="P119" i="15"/>
  <c r="AB119" i="10"/>
  <c r="AD122" i="8" s="1"/>
  <c r="AF119" i="14"/>
  <c r="O119" i="10"/>
  <c r="AI119" i="14"/>
  <c r="R119" i="15"/>
  <c r="AD119" i="10"/>
  <c r="AG122" i="8" s="1"/>
  <c r="O119" i="14"/>
  <c r="R119" i="10"/>
  <c r="G122" i="7" s="1"/>
  <c r="H119" i="15"/>
  <c r="AM119" i="14"/>
  <c r="AG119" i="10"/>
  <c r="AK122" i="8" s="1"/>
  <c r="U119" i="15"/>
  <c r="AL119" i="8"/>
  <c r="W115" i="10"/>
  <c r="H115" i="14"/>
  <c r="D115" i="15"/>
  <c r="H115" i="10"/>
  <c r="AE111" i="14"/>
  <c r="O111" i="15"/>
  <c r="AA111" i="10"/>
  <c r="AC114" i="8" s="1"/>
  <c r="J111" i="14"/>
  <c r="K111" i="14" s="1"/>
  <c r="F111" i="15"/>
  <c r="L111" i="10"/>
  <c r="P108" i="14"/>
  <c r="AK107" i="14"/>
  <c r="S107" i="15"/>
  <c r="AE107" i="10"/>
  <c r="AI110" i="8" s="1"/>
  <c r="P107" i="10"/>
  <c r="N133" i="7"/>
  <c r="G120" i="6"/>
  <c r="H120" i="6" s="1"/>
  <c r="I120" i="6" s="1"/>
  <c r="F120" i="6"/>
  <c r="N116" i="15"/>
  <c r="Z116" i="10"/>
  <c r="AB119" i="8" s="1"/>
  <c r="AD116" i="14"/>
  <c r="O116" i="14"/>
  <c r="R116" i="10"/>
  <c r="G119" i="7" s="1"/>
  <c r="H116" i="15"/>
  <c r="AM116" i="14"/>
  <c r="AG116" i="10"/>
  <c r="AK119" i="8" s="1"/>
  <c r="U116" i="15"/>
  <c r="R116" i="14"/>
  <c r="U116" i="10"/>
  <c r="J119" i="7" s="1"/>
  <c r="K116" i="15"/>
  <c r="C119" i="6"/>
  <c r="C118" i="3"/>
  <c r="C119" i="7"/>
  <c r="O119" i="7" s="1"/>
  <c r="C119" i="8"/>
  <c r="N115" i="14"/>
  <c r="G115" i="15"/>
  <c r="Q115" i="10"/>
  <c r="F118" i="7" s="1"/>
  <c r="O154" i="12"/>
  <c r="AK112" i="14"/>
  <c r="S112" i="15"/>
  <c r="AE112" i="10"/>
  <c r="AI115" i="8" s="1"/>
  <c r="P112" i="10"/>
  <c r="AF111" i="14"/>
  <c r="P111" i="15"/>
  <c r="AB111" i="10"/>
  <c r="AD114" i="8" s="1"/>
  <c r="AG110" i="14"/>
  <c r="AI109" i="14"/>
  <c r="AJ109" i="14" s="1"/>
  <c r="R109" i="15"/>
  <c r="AD109" i="10"/>
  <c r="AG112" i="8" s="1"/>
  <c r="O109" i="10"/>
  <c r="AE108" i="14"/>
  <c r="O108" i="15"/>
  <c r="AA108" i="10"/>
  <c r="AC111" i="8" s="1"/>
  <c r="J108" i="14"/>
  <c r="K108" i="14" s="1"/>
  <c r="F108" i="15"/>
  <c r="L108" i="10"/>
  <c r="X107" i="10"/>
  <c r="M107" i="10"/>
  <c r="AD105" i="14"/>
  <c r="N105" i="15"/>
  <c r="Z105" i="10"/>
  <c r="AB108" i="8" s="1"/>
  <c r="K105" i="10"/>
  <c r="W104" i="10"/>
  <c r="H104" i="14"/>
  <c r="D104" i="15"/>
  <c r="H104" i="10"/>
  <c r="AK100" i="14"/>
  <c r="S100" i="15"/>
  <c r="AE100" i="10"/>
  <c r="AI103" i="8" s="1"/>
  <c r="P100" i="10"/>
  <c r="K116" i="14"/>
  <c r="Q115" i="15"/>
  <c r="AC115" i="10"/>
  <c r="AF118" i="8" s="1"/>
  <c r="AH118" i="8" s="1"/>
  <c r="AH115" i="14"/>
  <c r="AJ115" i="14" s="1"/>
  <c r="N115" i="10"/>
  <c r="J113" i="15"/>
  <c r="T113" i="10"/>
  <c r="I116" i="7" s="1"/>
  <c r="O116" i="7" s="1"/>
  <c r="Q113" i="14"/>
  <c r="T112" i="15"/>
  <c r="AF112" i="10"/>
  <c r="AJ115" i="8" s="1"/>
  <c r="AL112" i="14"/>
  <c r="I112" i="15"/>
  <c r="G112" i="15"/>
  <c r="Q112" i="10"/>
  <c r="F115" i="7" s="1"/>
  <c r="L115" i="7" s="1"/>
  <c r="N112" i="14"/>
  <c r="M112" i="14" s="1"/>
  <c r="K115" i="6"/>
  <c r="L115" i="6" s="1"/>
  <c r="J115" i="6"/>
  <c r="Q111" i="15"/>
  <c r="AC111" i="10"/>
  <c r="AF114" i="8" s="1"/>
  <c r="AH114" i="8" s="1"/>
  <c r="AH111" i="14"/>
  <c r="AJ111" i="14" s="1"/>
  <c r="N111" i="10"/>
  <c r="J109" i="15"/>
  <c r="T109" i="10"/>
  <c r="I112" i="7" s="1"/>
  <c r="O112" i="7" s="1"/>
  <c r="Q109" i="14"/>
  <c r="M112" i="7"/>
  <c r="T108" i="15"/>
  <c r="AF108" i="10"/>
  <c r="AJ111" i="8" s="1"/>
  <c r="AL108" i="14"/>
  <c r="I108" i="15"/>
  <c r="G108" i="15"/>
  <c r="Q108" i="10"/>
  <c r="F111" i="7" s="1"/>
  <c r="L111" i="7" s="1"/>
  <c r="N108" i="14"/>
  <c r="W107" i="14"/>
  <c r="X107" i="14" s="1"/>
  <c r="T107" i="14" s="1"/>
  <c r="B107" i="15"/>
  <c r="F107" i="10"/>
  <c r="E107" i="14"/>
  <c r="AE105" i="14"/>
  <c r="O105" i="15"/>
  <c r="AA105" i="10"/>
  <c r="AC108" i="8" s="1"/>
  <c r="J105" i="14"/>
  <c r="K105" i="14" s="1"/>
  <c r="L105" i="10"/>
  <c r="F105" i="15"/>
  <c r="X104" i="10"/>
  <c r="M104" i="10"/>
  <c r="W101" i="10"/>
  <c r="H101" i="14"/>
  <c r="L101" i="14" s="1"/>
  <c r="D101" i="14" s="1"/>
  <c r="H101" i="10"/>
  <c r="D101" i="15"/>
  <c r="R100" i="14"/>
  <c r="U100" i="10"/>
  <c r="J103" i="7" s="1"/>
  <c r="P103" i="7" s="1"/>
  <c r="K100" i="15"/>
  <c r="I100" i="14"/>
  <c r="I100" i="10"/>
  <c r="S103" i="6" s="1"/>
  <c r="E100" i="15"/>
  <c r="S124" i="10"/>
  <c r="H127" i="7" s="1"/>
  <c r="G124" i="6"/>
  <c r="H124" i="6" s="1"/>
  <c r="F124" i="6"/>
  <c r="I120" i="15"/>
  <c r="L121" i="7"/>
  <c r="L116" i="15"/>
  <c r="AA116" i="14"/>
  <c r="N115" i="15"/>
  <c r="Z115" i="10"/>
  <c r="AB118" i="8" s="1"/>
  <c r="AD115" i="14"/>
  <c r="K115" i="10"/>
  <c r="W114" i="10"/>
  <c r="D114" i="15"/>
  <c r="H114" i="10"/>
  <c r="H114" i="14"/>
  <c r="L114" i="14" s="1"/>
  <c r="D114" i="14" s="1"/>
  <c r="G117" i="6"/>
  <c r="H117" i="6" s="1"/>
  <c r="I117" i="6" s="1"/>
  <c r="N117" i="6" s="1"/>
  <c r="M116" i="3" s="1"/>
  <c r="F117" i="6"/>
  <c r="K113" i="15"/>
  <c r="U113" i="10"/>
  <c r="J116" i="7" s="1"/>
  <c r="P116" i="7" s="1"/>
  <c r="R113" i="14"/>
  <c r="E113" i="15"/>
  <c r="I113" i="10"/>
  <c r="S116" i="6" s="1"/>
  <c r="I113" i="14"/>
  <c r="M112" i="15"/>
  <c r="Y112" i="10"/>
  <c r="AA115" i="8" s="1"/>
  <c r="AC112" i="14"/>
  <c r="J112" i="10"/>
  <c r="L111" i="15"/>
  <c r="AA111" i="14"/>
  <c r="C111" i="15"/>
  <c r="G111" i="10"/>
  <c r="F111" i="14"/>
  <c r="G111" i="14" s="1"/>
  <c r="J110" i="15"/>
  <c r="Q110" i="14"/>
  <c r="T109" i="15"/>
  <c r="AF109" i="10"/>
  <c r="AJ112" i="8" s="1"/>
  <c r="AL109" i="14"/>
  <c r="G109" i="15"/>
  <c r="Q109" i="10"/>
  <c r="F112" i="7" s="1"/>
  <c r="L112" i="7" s="1"/>
  <c r="N109" i="14"/>
  <c r="W108" i="14"/>
  <c r="X108" i="14" s="1"/>
  <c r="T108" i="14" s="1"/>
  <c r="B108" i="15"/>
  <c r="F108" i="10"/>
  <c r="E108" i="14"/>
  <c r="S106" i="15"/>
  <c r="AE106" i="10"/>
  <c r="AI109" i="8" s="1"/>
  <c r="AL109" i="8" s="1"/>
  <c r="AK106" i="14"/>
  <c r="AN106" i="14" s="1"/>
  <c r="P106" i="10"/>
  <c r="P105" i="15"/>
  <c r="AB105" i="10"/>
  <c r="AD108" i="8" s="1"/>
  <c r="AF105" i="14"/>
  <c r="U104" i="15"/>
  <c r="AG104" i="10"/>
  <c r="AK107" i="8" s="1"/>
  <c r="AM104" i="14"/>
  <c r="H104" i="15"/>
  <c r="R104" i="10"/>
  <c r="G107" i="7" s="1"/>
  <c r="M107" i="7" s="1"/>
  <c r="O104" i="14"/>
  <c r="S102" i="15"/>
  <c r="AE102" i="10"/>
  <c r="AI105" i="8" s="1"/>
  <c r="AL105" i="8" s="1"/>
  <c r="AK102" i="14"/>
  <c r="AN102" i="14" s="1"/>
  <c r="P102" i="10"/>
  <c r="P101" i="15"/>
  <c r="AB101" i="10"/>
  <c r="AD104" i="8" s="1"/>
  <c r="AF101" i="14"/>
  <c r="U100" i="15"/>
  <c r="AG100" i="10"/>
  <c r="AK103" i="8" s="1"/>
  <c r="AM100" i="14"/>
  <c r="H100" i="15"/>
  <c r="R100" i="10"/>
  <c r="G103" i="7" s="1"/>
  <c r="M103" i="7" s="1"/>
  <c r="O100" i="14"/>
  <c r="S98" i="15"/>
  <c r="AE98" i="10"/>
  <c r="AI101" i="8" s="1"/>
  <c r="AL101" i="8" s="1"/>
  <c r="AK98" i="14"/>
  <c r="AN98" i="14" s="1"/>
  <c r="P98" i="10"/>
  <c r="AH108" i="8"/>
  <c r="S104" i="10"/>
  <c r="H107" i="7" s="1"/>
  <c r="O99" i="10"/>
  <c r="R99" i="15"/>
  <c r="AD99" i="10"/>
  <c r="AG102" i="8" s="1"/>
  <c r="AI99" i="14"/>
  <c r="O99" i="14"/>
  <c r="R99" i="10"/>
  <c r="G102" i="7" s="1"/>
  <c r="M102" i="7" s="1"/>
  <c r="H99" i="15"/>
  <c r="AM99" i="14"/>
  <c r="AG99" i="10"/>
  <c r="AK102" i="8" s="1"/>
  <c r="U99" i="15"/>
  <c r="AF99" i="14"/>
  <c r="P99" i="15"/>
  <c r="AB99" i="10"/>
  <c r="AD102" i="8" s="1"/>
  <c r="R97" i="15"/>
  <c r="AD97" i="10"/>
  <c r="AG100" i="8" s="1"/>
  <c r="AI97" i="14"/>
  <c r="C97" i="15"/>
  <c r="G97" i="10"/>
  <c r="F97" i="14"/>
  <c r="G97" i="14" s="1"/>
  <c r="J96" i="15"/>
  <c r="T96" i="10"/>
  <c r="I99" i="7" s="1"/>
  <c r="Q96" i="14"/>
  <c r="C96" i="15"/>
  <c r="F96" i="14"/>
  <c r="G96" i="10"/>
  <c r="P95" i="15"/>
  <c r="AB95" i="10"/>
  <c r="AD98" i="8" s="1"/>
  <c r="AF95" i="14"/>
  <c r="H95" i="15"/>
  <c r="O95" i="14"/>
  <c r="R95" i="10"/>
  <c r="G98" i="7" s="1"/>
  <c r="M98" i="7" s="1"/>
  <c r="Q94" i="14"/>
  <c r="J94" i="15"/>
  <c r="P94" i="10"/>
  <c r="J94" i="14"/>
  <c r="K94" i="14" s="1"/>
  <c r="F94" i="15"/>
  <c r="L94" i="10"/>
  <c r="H94" i="14"/>
  <c r="D94" i="15"/>
  <c r="H94" i="10"/>
  <c r="W94" i="10"/>
  <c r="AL93" i="14"/>
  <c r="T93" i="15"/>
  <c r="AF93" i="10"/>
  <c r="AJ96" i="8" s="1"/>
  <c r="N93" i="14"/>
  <c r="G93" i="15"/>
  <c r="Q93" i="10"/>
  <c r="F96" i="7" s="1"/>
  <c r="O136" i="12"/>
  <c r="K97" i="6" s="1"/>
  <c r="L97" i="6" s="1"/>
  <c r="M97" i="6" s="1"/>
  <c r="W92" i="14"/>
  <c r="X92" i="14" s="1"/>
  <c r="T92" i="14" s="1"/>
  <c r="E92" i="14"/>
  <c r="B92" i="15"/>
  <c r="F92" i="10"/>
  <c r="AK90" i="14"/>
  <c r="AN90" i="14" s="1"/>
  <c r="S90" i="15"/>
  <c r="AE90" i="10"/>
  <c r="AI93" i="8" s="1"/>
  <c r="AL93" i="8" s="1"/>
  <c r="AE90" i="14"/>
  <c r="O90" i="15"/>
  <c r="AA90" i="10"/>
  <c r="AC93" i="8" s="1"/>
  <c r="AE93" i="8" s="1"/>
  <c r="W90" i="10"/>
  <c r="Q90" i="14"/>
  <c r="J90" i="15"/>
  <c r="P90" i="10"/>
  <c r="J90" i="14"/>
  <c r="K90" i="14" s="1"/>
  <c r="F90" i="15"/>
  <c r="L90" i="10"/>
  <c r="H90" i="14"/>
  <c r="D90" i="15"/>
  <c r="H90" i="10"/>
  <c r="AL89" i="14"/>
  <c r="T89" i="15"/>
  <c r="AF89" i="10"/>
  <c r="AJ92" i="8" s="1"/>
  <c r="N89" i="14"/>
  <c r="G89" i="15"/>
  <c r="Q89" i="10"/>
  <c r="F92" i="7" s="1"/>
  <c r="L92" i="7" s="1"/>
  <c r="W88" i="14"/>
  <c r="X88" i="14" s="1"/>
  <c r="T88" i="14" s="1"/>
  <c r="J133" i="12"/>
  <c r="E88" i="14"/>
  <c r="B88" i="15"/>
  <c r="F88" i="10"/>
  <c r="AK86" i="14"/>
  <c r="AN86" i="14" s="1"/>
  <c r="AB86" i="14" s="1"/>
  <c r="Z86" i="14" s="1"/>
  <c r="S86" i="14" s="1"/>
  <c r="S86" i="15"/>
  <c r="AE86" i="10"/>
  <c r="AI89" i="8" s="1"/>
  <c r="AL89" i="8" s="1"/>
  <c r="AE86" i="14"/>
  <c r="AG86" i="14" s="1"/>
  <c r="O86" i="15"/>
  <c r="AA86" i="10"/>
  <c r="AC89" i="8" s="1"/>
  <c r="AE89" i="8" s="1"/>
  <c r="AM89" i="8" s="1"/>
  <c r="AN89" i="8" s="1"/>
  <c r="T88" i="3" s="1"/>
  <c r="W86" i="10"/>
  <c r="Q86" i="14"/>
  <c r="J86" i="15"/>
  <c r="P86" i="10"/>
  <c r="J86" i="14"/>
  <c r="K86" i="14" s="1"/>
  <c r="F86" i="15"/>
  <c r="L86" i="10"/>
  <c r="H86" i="14"/>
  <c r="L86" i="14" s="1"/>
  <c r="D86" i="14" s="1"/>
  <c r="D86" i="15"/>
  <c r="H86" i="10"/>
  <c r="AL85" i="14"/>
  <c r="T85" i="15"/>
  <c r="AF85" i="10"/>
  <c r="AJ88" i="8" s="1"/>
  <c r="N85" i="14"/>
  <c r="G85" i="15"/>
  <c r="Q85" i="10"/>
  <c r="F88" i="7" s="1"/>
  <c r="W84" i="14"/>
  <c r="X84" i="14" s="1"/>
  <c r="T84" i="14" s="1"/>
  <c r="J128" i="12"/>
  <c r="E84" i="14"/>
  <c r="B84" i="15"/>
  <c r="F84" i="10"/>
  <c r="AK82" i="14"/>
  <c r="AN82" i="14" s="1"/>
  <c r="S82" i="15"/>
  <c r="AE82" i="10"/>
  <c r="AI85" i="8" s="1"/>
  <c r="AL85" i="8" s="1"/>
  <c r="AE82" i="14"/>
  <c r="O82" i="15"/>
  <c r="AA82" i="10"/>
  <c r="AC85" i="8" s="1"/>
  <c r="AE85" i="8" s="1"/>
  <c r="AM85" i="8" s="1"/>
  <c r="W82" i="10"/>
  <c r="Q82" i="14"/>
  <c r="J82" i="15"/>
  <c r="P82" i="10"/>
  <c r="J82" i="14"/>
  <c r="K82" i="14" s="1"/>
  <c r="F82" i="15"/>
  <c r="L82" i="10"/>
  <c r="H82" i="14"/>
  <c r="L82" i="14" s="1"/>
  <c r="D82" i="15"/>
  <c r="H82" i="10"/>
  <c r="AM80" i="14"/>
  <c r="U80" i="15"/>
  <c r="AG80" i="10"/>
  <c r="AK83" i="8" s="1"/>
  <c r="O80" i="14"/>
  <c r="H80" i="15"/>
  <c r="R80" i="10"/>
  <c r="G83" i="7" s="1"/>
  <c r="M83" i="7" s="1"/>
  <c r="W78" i="10"/>
  <c r="H78" i="14"/>
  <c r="D78" i="15"/>
  <c r="H78" i="10"/>
  <c r="V104" i="10"/>
  <c r="Y107" i="8"/>
  <c r="Z107" i="8" s="1"/>
  <c r="N101" i="7"/>
  <c r="J137" i="12"/>
  <c r="W97" i="14"/>
  <c r="X97" i="14" s="1"/>
  <c r="T97" i="14" s="1"/>
  <c r="I97" i="14"/>
  <c r="I97" i="10"/>
  <c r="S100" i="6" s="1"/>
  <c r="E97" i="15"/>
  <c r="R97" i="14"/>
  <c r="K97" i="15"/>
  <c r="U97" i="10"/>
  <c r="J100" i="7" s="1"/>
  <c r="P100" i="7" s="1"/>
  <c r="C100" i="7"/>
  <c r="C100" i="6"/>
  <c r="C100" i="8"/>
  <c r="C99" i="3"/>
  <c r="AJ93" i="14"/>
  <c r="P92" i="14"/>
  <c r="P109" i="7"/>
  <c r="W103" i="10"/>
  <c r="O103" i="10"/>
  <c r="R103" i="15"/>
  <c r="AD103" i="10"/>
  <c r="AG106" i="8" s="1"/>
  <c r="AI103" i="14"/>
  <c r="O103" i="14"/>
  <c r="R103" i="10"/>
  <c r="G106" i="7" s="1"/>
  <c r="M106" i="7" s="1"/>
  <c r="H103" i="15"/>
  <c r="AM103" i="14"/>
  <c r="AG103" i="10"/>
  <c r="AK106" i="8" s="1"/>
  <c r="U103" i="15"/>
  <c r="AF103" i="14"/>
  <c r="P103" i="15"/>
  <c r="AB103" i="10"/>
  <c r="AD106" i="8" s="1"/>
  <c r="S100" i="10"/>
  <c r="H103" i="7" s="1"/>
  <c r="P101" i="7"/>
  <c r="H97" i="15"/>
  <c r="O97" i="14"/>
  <c r="R97" i="10"/>
  <c r="G100" i="7" s="1"/>
  <c r="O96" i="14"/>
  <c r="H96" i="15"/>
  <c r="R96" i="10"/>
  <c r="G99" i="7" s="1"/>
  <c r="AM96" i="14"/>
  <c r="U96" i="15"/>
  <c r="AG96" i="10"/>
  <c r="AK99" i="8" s="1"/>
  <c r="D95" i="15"/>
  <c r="H95" i="14"/>
  <c r="H95" i="10"/>
  <c r="N93" i="15"/>
  <c r="Z93" i="10"/>
  <c r="AB96" i="8" s="1"/>
  <c r="AD93" i="14"/>
  <c r="K93" i="10"/>
  <c r="W92" i="10"/>
  <c r="D92" i="15"/>
  <c r="H92" i="10"/>
  <c r="H92" i="14"/>
  <c r="L92" i="14" s="1"/>
  <c r="AG90" i="14"/>
  <c r="S88" i="15"/>
  <c r="AE88" i="10"/>
  <c r="AI91" i="8" s="1"/>
  <c r="AK88" i="14"/>
  <c r="P88" i="10"/>
  <c r="N85" i="15"/>
  <c r="Z85" i="10"/>
  <c r="AB88" i="8" s="1"/>
  <c r="AD85" i="14"/>
  <c r="K85" i="10"/>
  <c r="W84" i="10"/>
  <c r="D84" i="15"/>
  <c r="H84" i="10"/>
  <c r="H84" i="14"/>
  <c r="L84" i="14" s="1"/>
  <c r="AG82" i="14"/>
  <c r="J80" i="15"/>
  <c r="Q80" i="14"/>
  <c r="L109" i="7"/>
  <c r="AG101" i="14"/>
  <c r="O102" i="7"/>
  <c r="W102" i="6"/>
  <c r="X102" i="6"/>
  <c r="Y102" i="6" s="1"/>
  <c r="Z102" i="6" s="1"/>
  <c r="AN96" i="14"/>
  <c r="T95" i="15"/>
  <c r="AF95" i="10"/>
  <c r="AJ98" i="8" s="1"/>
  <c r="AL95" i="14"/>
  <c r="G95" i="15"/>
  <c r="Q95" i="10"/>
  <c r="F98" i="7" s="1"/>
  <c r="L98" i="7" s="1"/>
  <c r="N95" i="14"/>
  <c r="E95" i="15"/>
  <c r="I95" i="10"/>
  <c r="S98" i="6" s="1"/>
  <c r="I95" i="14"/>
  <c r="K95" i="14" s="1"/>
  <c r="K95" i="10"/>
  <c r="AD95" i="14"/>
  <c r="N95" i="15"/>
  <c r="Z95" i="10"/>
  <c r="AB98" i="8" s="1"/>
  <c r="L97" i="7"/>
  <c r="O93" i="15"/>
  <c r="AA93" i="10"/>
  <c r="AC96" i="8" s="1"/>
  <c r="AE93" i="14"/>
  <c r="F93" i="15"/>
  <c r="L93" i="10"/>
  <c r="J93" i="14"/>
  <c r="K93" i="14" s="1"/>
  <c r="P90" i="14"/>
  <c r="M90" i="14" s="1"/>
  <c r="AK89" i="14"/>
  <c r="AN89" i="14" s="1"/>
  <c r="AE89" i="10"/>
  <c r="AI92" i="8" s="1"/>
  <c r="AL92" i="8" s="1"/>
  <c r="S89" i="15"/>
  <c r="P89" i="10"/>
  <c r="Q85" i="14"/>
  <c r="T85" i="10"/>
  <c r="I88" i="7" s="1"/>
  <c r="O88" i="7" s="1"/>
  <c r="J85" i="15"/>
  <c r="O94" i="7"/>
  <c r="W94" i="6"/>
  <c r="X94" i="6"/>
  <c r="Y94" i="6" s="1"/>
  <c r="Z94" i="6" s="1"/>
  <c r="K91" i="6"/>
  <c r="L91" i="6" s="1"/>
  <c r="J91" i="6"/>
  <c r="O76" i="15"/>
  <c r="AA76" i="10"/>
  <c r="AC79" i="8" s="1"/>
  <c r="AE76" i="14"/>
  <c r="E76" i="15"/>
  <c r="I76" i="14"/>
  <c r="I76" i="10"/>
  <c r="S79" i="6" s="1"/>
  <c r="O76" i="14"/>
  <c r="H76" i="15"/>
  <c r="R76" i="10"/>
  <c r="G79" i="7" s="1"/>
  <c r="AM76" i="14"/>
  <c r="U76" i="15"/>
  <c r="AG76" i="10"/>
  <c r="AK79" i="8" s="1"/>
  <c r="AK74" i="14"/>
  <c r="S74" i="15"/>
  <c r="AE74" i="10"/>
  <c r="AI77" i="8" s="1"/>
  <c r="P74" i="10"/>
  <c r="E91" i="14"/>
  <c r="F91" i="10"/>
  <c r="B91" i="15"/>
  <c r="W91" i="14"/>
  <c r="X91" i="14" s="1"/>
  <c r="T91" i="14" s="1"/>
  <c r="G91" i="15"/>
  <c r="Q91" i="10"/>
  <c r="F94" i="7" s="1"/>
  <c r="L94" i="7" s="1"/>
  <c r="N91" i="14"/>
  <c r="T91" i="15"/>
  <c r="AF91" i="10"/>
  <c r="AJ94" i="8" s="1"/>
  <c r="AL91" i="14"/>
  <c r="K91" i="10"/>
  <c r="AD91" i="14"/>
  <c r="N91" i="15"/>
  <c r="Z91" i="10"/>
  <c r="AB94" i="8" s="1"/>
  <c r="P84" i="14"/>
  <c r="O83" i="14"/>
  <c r="H83" i="15"/>
  <c r="R83" i="10"/>
  <c r="G86" i="7" s="1"/>
  <c r="AM83" i="14"/>
  <c r="U83" i="15"/>
  <c r="AG83" i="10"/>
  <c r="AK86" i="8" s="1"/>
  <c r="P83" i="15"/>
  <c r="AB83" i="10"/>
  <c r="AD86" i="8" s="1"/>
  <c r="AF83" i="14"/>
  <c r="O83" i="10"/>
  <c r="AI83" i="14"/>
  <c r="R83" i="15"/>
  <c r="AD83" i="10"/>
  <c r="AG86" i="8" s="1"/>
  <c r="Y81" i="10"/>
  <c r="AA84" i="8" s="1"/>
  <c r="AC81" i="14"/>
  <c r="AG81" i="14" s="1"/>
  <c r="M81" i="15"/>
  <c r="O84" i="7"/>
  <c r="O81" i="10"/>
  <c r="R81" i="15"/>
  <c r="AD81" i="10"/>
  <c r="AG84" i="8" s="1"/>
  <c r="AH84" i="8" s="1"/>
  <c r="AI81" i="14"/>
  <c r="AF81" i="14"/>
  <c r="P81" i="15"/>
  <c r="AB81" i="10"/>
  <c r="AD84" i="8" s="1"/>
  <c r="R79" i="10"/>
  <c r="G82" i="7" s="1"/>
  <c r="O79" i="14"/>
  <c r="H79" i="15"/>
  <c r="W82" i="6"/>
  <c r="X82" i="6"/>
  <c r="Y82" i="6" s="1"/>
  <c r="P79" i="15"/>
  <c r="AB79" i="10"/>
  <c r="AD82" i="8" s="1"/>
  <c r="AF79" i="14"/>
  <c r="O79" i="10"/>
  <c r="AI79" i="14"/>
  <c r="R79" i="15"/>
  <c r="AD79" i="10"/>
  <c r="AG82" i="8" s="1"/>
  <c r="AH82" i="8" s="1"/>
  <c r="G81" i="6"/>
  <c r="H81" i="6" s="1"/>
  <c r="F81" i="6"/>
  <c r="AE80" i="8"/>
  <c r="K77" i="10"/>
  <c r="F77" i="10"/>
  <c r="B77" i="15"/>
  <c r="E77" i="14"/>
  <c r="K76" i="10"/>
  <c r="AA75" i="10"/>
  <c r="AC78" i="8" s="1"/>
  <c r="O75" i="15"/>
  <c r="AE75" i="14"/>
  <c r="G75" i="15"/>
  <c r="Q75" i="10"/>
  <c r="F78" i="7" s="1"/>
  <c r="N75" i="14"/>
  <c r="G78" i="6"/>
  <c r="H78" i="6" s="1"/>
  <c r="I78" i="6" s="1"/>
  <c r="F78" i="6"/>
  <c r="AI75" i="14"/>
  <c r="AJ75" i="14" s="1"/>
  <c r="R75" i="15"/>
  <c r="AD75" i="10"/>
  <c r="AG78" i="8" s="1"/>
  <c r="AH78" i="8" s="1"/>
  <c r="X74" i="10"/>
  <c r="M74" i="10"/>
  <c r="AH73" i="14"/>
  <c r="AJ73" i="14" s="1"/>
  <c r="Q73" i="15"/>
  <c r="AC73" i="10"/>
  <c r="AF76" i="8" s="1"/>
  <c r="AH76" i="8" s="1"/>
  <c r="N73" i="10"/>
  <c r="AD72" i="14"/>
  <c r="AG72" i="14" s="1"/>
  <c r="N72" i="15"/>
  <c r="Z72" i="10"/>
  <c r="AB75" i="8" s="1"/>
  <c r="AE75" i="8" s="1"/>
  <c r="K72" i="10"/>
  <c r="G74" i="6"/>
  <c r="H74" i="6" s="1"/>
  <c r="F74" i="6"/>
  <c r="W69" i="14"/>
  <c r="X69" i="14" s="1"/>
  <c r="T69" i="14" s="1"/>
  <c r="J114" i="12"/>
  <c r="E69" i="14"/>
  <c r="B69" i="15"/>
  <c r="F69" i="10"/>
  <c r="AH65" i="14"/>
  <c r="AJ65" i="14" s="1"/>
  <c r="Q65" i="15"/>
  <c r="AC65" i="10"/>
  <c r="AF68" i="8" s="1"/>
  <c r="AH68" i="8" s="1"/>
  <c r="N65" i="10"/>
  <c r="AD64" i="14"/>
  <c r="N64" i="15"/>
  <c r="Z64" i="10"/>
  <c r="AB67" i="8" s="1"/>
  <c r="K64" i="10"/>
  <c r="G66" i="6"/>
  <c r="H66" i="6" s="1"/>
  <c r="F66" i="6"/>
  <c r="W61" i="14"/>
  <c r="X61" i="14" s="1"/>
  <c r="T61" i="14" s="1"/>
  <c r="J98" i="12"/>
  <c r="Q64" i="8" s="1"/>
  <c r="R64" i="8" s="1"/>
  <c r="X64" i="8" s="1"/>
  <c r="S63" i="3" s="1"/>
  <c r="E61" i="14"/>
  <c r="G61" i="14" s="1"/>
  <c r="B61" i="15"/>
  <c r="F61" i="10"/>
  <c r="AH57" i="14"/>
  <c r="AJ57" i="14" s="1"/>
  <c r="Q57" i="15"/>
  <c r="AC57" i="10"/>
  <c r="AF60" i="8" s="1"/>
  <c r="AH60" i="8" s="1"/>
  <c r="N57" i="10"/>
  <c r="AC53" i="14"/>
  <c r="AG53" i="14" s="1"/>
  <c r="M53" i="15"/>
  <c r="Y53" i="10"/>
  <c r="AA56" i="8" s="1"/>
  <c r="J53" i="10"/>
  <c r="G54" i="6"/>
  <c r="H54" i="6" s="1"/>
  <c r="I54" i="6" s="1"/>
  <c r="F54" i="6"/>
  <c r="K81" i="14"/>
  <c r="L81" i="14" s="1"/>
  <c r="D81" i="14" s="1"/>
  <c r="AE81" i="8"/>
  <c r="AM81" i="8" s="1"/>
  <c r="K80" i="6"/>
  <c r="L80" i="6" s="1"/>
  <c r="J80" i="6"/>
  <c r="R76" i="15"/>
  <c r="AI76" i="14"/>
  <c r="AD76" i="10"/>
  <c r="AG79" i="8" s="1"/>
  <c r="F76" i="15"/>
  <c r="L76" i="10"/>
  <c r="J76" i="14"/>
  <c r="K76" i="14" s="1"/>
  <c r="AN75" i="14"/>
  <c r="U74" i="15"/>
  <c r="AG74" i="10"/>
  <c r="AK77" i="8" s="1"/>
  <c r="AM74" i="14"/>
  <c r="H74" i="15"/>
  <c r="R74" i="10"/>
  <c r="G77" i="7" s="1"/>
  <c r="O74" i="14"/>
  <c r="G73" i="14"/>
  <c r="W72" i="10"/>
  <c r="D72" i="15"/>
  <c r="H72" i="10"/>
  <c r="H72" i="14"/>
  <c r="G75" i="6"/>
  <c r="H75" i="6" s="1"/>
  <c r="F75" i="6"/>
  <c r="S71" i="10"/>
  <c r="H74" i="7" s="1"/>
  <c r="AE68" i="14"/>
  <c r="O68" i="15"/>
  <c r="AA68" i="10"/>
  <c r="AC71" i="8" s="1"/>
  <c r="J68" i="14"/>
  <c r="L68" i="10"/>
  <c r="F68" i="15"/>
  <c r="P65" i="14"/>
  <c r="AK64" i="14"/>
  <c r="AE64" i="10"/>
  <c r="AI67" i="8" s="1"/>
  <c r="S64" i="15"/>
  <c r="P64" i="10"/>
  <c r="Q60" i="14"/>
  <c r="T60" i="10"/>
  <c r="I63" i="7" s="1"/>
  <c r="O63" i="7" s="1"/>
  <c r="J60" i="15"/>
  <c r="M59" i="14"/>
  <c r="G57" i="14"/>
  <c r="N97" i="7"/>
  <c r="E87" i="14"/>
  <c r="F87" i="10"/>
  <c r="B87" i="15"/>
  <c r="W87" i="14"/>
  <c r="X87" i="14" s="1"/>
  <c r="T87" i="14" s="1"/>
  <c r="J131" i="12"/>
  <c r="Q90" i="8" s="1"/>
  <c r="R90" i="8" s="1"/>
  <c r="X90" i="8" s="1"/>
  <c r="S89" i="3" s="1"/>
  <c r="O131" i="12"/>
  <c r="G87" i="15"/>
  <c r="Q87" i="10"/>
  <c r="F90" i="7" s="1"/>
  <c r="N87" i="14"/>
  <c r="T87" i="15"/>
  <c r="AF87" i="10"/>
  <c r="AJ90" i="8" s="1"/>
  <c r="AL87" i="14"/>
  <c r="C90" i="7"/>
  <c r="C90" i="6"/>
  <c r="C90" i="8"/>
  <c r="C89" i="3"/>
  <c r="I84" i="15"/>
  <c r="P82" i="14"/>
  <c r="AJ81" i="14"/>
  <c r="S77" i="15"/>
  <c r="AK77" i="14"/>
  <c r="AN77" i="14" s="1"/>
  <c r="AE77" i="10"/>
  <c r="AI80" i="8" s="1"/>
  <c r="AL80" i="8" s="1"/>
  <c r="I77" i="14"/>
  <c r="K77" i="14" s="1"/>
  <c r="E77" i="15"/>
  <c r="I77" i="10"/>
  <c r="S80" i="6" s="1"/>
  <c r="R77" i="14"/>
  <c r="K77" i="15"/>
  <c r="U77" i="10"/>
  <c r="J80" i="7" s="1"/>
  <c r="P80" i="7" s="1"/>
  <c r="C80" i="7"/>
  <c r="M80" i="7" s="1"/>
  <c r="C80" i="6"/>
  <c r="C80" i="8"/>
  <c r="C79" i="3"/>
  <c r="M76" i="10"/>
  <c r="N74" i="15"/>
  <c r="Z74" i="10"/>
  <c r="AB77" i="8" s="1"/>
  <c r="AD74" i="14"/>
  <c r="K74" i="10"/>
  <c r="W73" i="10"/>
  <c r="D73" i="15"/>
  <c r="H73" i="10"/>
  <c r="H73" i="14"/>
  <c r="L73" i="14" s="1"/>
  <c r="D73" i="14" s="1"/>
  <c r="K72" i="15"/>
  <c r="U72" i="10"/>
  <c r="J75" i="7" s="1"/>
  <c r="P75" i="7" s="1"/>
  <c r="R72" i="14"/>
  <c r="E72" i="15"/>
  <c r="I72" i="10"/>
  <c r="S75" i="6" s="1"/>
  <c r="I72" i="14"/>
  <c r="W69" i="10"/>
  <c r="D69" i="15"/>
  <c r="H69" i="10"/>
  <c r="H69" i="14"/>
  <c r="L69" i="14" s="1"/>
  <c r="K68" i="15"/>
  <c r="U68" i="10"/>
  <c r="J71" i="7" s="1"/>
  <c r="P71" i="7" s="1"/>
  <c r="R68" i="14"/>
  <c r="E68" i="15"/>
  <c r="I68" i="10"/>
  <c r="S71" i="6" s="1"/>
  <c r="I68" i="14"/>
  <c r="W65" i="10"/>
  <c r="D65" i="15"/>
  <c r="H65" i="10"/>
  <c r="H65" i="14"/>
  <c r="L65" i="14" s="1"/>
  <c r="D65" i="14" s="1"/>
  <c r="K64" i="15"/>
  <c r="U64" i="10"/>
  <c r="J67" i="7" s="1"/>
  <c r="P67" i="7" s="1"/>
  <c r="R64" i="14"/>
  <c r="E64" i="15"/>
  <c r="I64" i="10"/>
  <c r="S67" i="6" s="1"/>
  <c r="I64" i="14"/>
  <c r="W61" i="10"/>
  <c r="D61" i="15"/>
  <c r="H61" i="10"/>
  <c r="H61" i="14"/>
  <c r="L61" i="14" s="1"/>
  <c r="K60" i="15"/>
  <c r="U60" i="10"/>
  <c r="J63" i="7" s="1"/>
  <c r="P63" i="7" s="1"/>
  <c r="R60" i="14"/>
  <c r="E60" i="15"/>
  <c r="I60" i="10"/>
  <c r="S63" i="6" s="1"/>
  <c r="I60" i="14"/>
  <c r="W57" i="10"/>
  <c r="D57" i="15"/>
  <c r="H57" i="10"/>
  <c r="H57" i="14"/>
  <c r="L57" i="14" s="1"/>
  <c r="D57" i="14" s="1"/>
  <c r="AG55" i="14"/>
  <c r="J53" i="15"/>
  <c r="T53" i="10"/>
  <c r="I56" i="7" s="1"/>
  <c r="O56" i="7" s="1"/>
  <c r="Q53" i="14"/>
  <c r="E70" i="14"/>
  <c r="F70" i="10"/>
  <c r="B70" i="15"/>
  <c r="W70" i="14"/>
  <c r="X70" i="14" s="1"/>
  <c r="T70" i="14" s="1"/>
  <c r="N70" i="14"/>
  <c r="G70" i="15"/>
  <c r="Q70" i="10"/>
  <c r="F73" i="7" s="1"/>
  <c r="AL70" i="14"/>
  <c r="T70" i="15"/>
  <c r="AF70" i="10"/>
  <c r="AJ73" i="8" s="1"/>
  <c r="AK70" i="14"/>
  <c r="S70" i="15"/>
  <c r="AE70" i="10"/>
  <c r="AI73" i="8" s="1"/>
  <c r="G71" i="6"/>
  <c r="H71" i="6" s="1"/>
  <c r="F71" i="6"/>
  <c r="I67" i="15"/>
  <c r="D66" i="15"/>
  <c r="H66" i="10"/>
  <c r="H66" i="14"/>
  <c r="K66" i="6"/>
  <c r="L66" i="6" s="1"/>
  <c r="J66" i="6"/>
  <c r="E62" i="14"/>
  <c r="F62" i="10"/>
  <c r="B62" i="15"/>
  <c r="W62" i="14"/>
  <c r="X62" i="14" s="1"/>
  <c r="T62" i="14" s="1"/>
  <c r="J101" i="12"/>
  <c r="Q65" i="8" s="1"/>
  <c r="R65" i="8" s="1"/>
  <c r="O101" i="12"/>
  <c r="N62" i="14"/>
  <c r="G62" i="15"/>
  <c r="Q62" i="10"/>
  <c r="F65" i="7" s="1"/>
  <c r="AL62" i="14"/>
  <c r="AN62" i="14" s="1"/>
  <c r="T62" i="15"/>
  <c r="AF62" i="10"/>
  <c r="AJ65" i="8" s="1"/>
  <c r="AL65" i="8" s="1"/>
  <c r="G63" i="6"/>
  <c r="H63" i="6" s="1"/>
  <c r="I63" i="6" s="1"/>
  <c r="F63" i="6"/>
  <c r="S58" i="15"/>
  <c r="AE58" i="10"/>
  <c r="AI61" i="8" s="1"/>
  <c r="AK58" i="14"/>
  <c r="W59" i="6"/>
  <c r="E56" i="15"/>
  <c r="I56" i="10"/>
  <c r="S59" i="6" s="1"/>
  <c r="I56" i="14"/>
  <c r="K56" i="15"/>
  <c r="U56" i="10"/>
  <c r="J59" i="7" s="1"/>
  <c r="P59" i="7" s="1"/>
  <c r="R56" i="14"/>
  <c r="P56" i="10"/>
  <c r="AK56" i="14"/>
  <c r="AN56" i="14" s="1"/>
  <c r="AE56" i="10"/>
  <c r="AI59" i="8" s="1"/>
  <c r="AL59" i="8" s="1"/>
  <c r="S56" i="15"/>
  <c r="C59" i="6"/>
  <c r="C58" i="3"/>
  <c r="C59" i="8"/>
  <c r="C59" i="7"/>
  <c r="AM54" i="14"/>
  <c r="U54" i="15"/>
  <c r="AG54" i="10"/>
  <c r="AK57" i="8" s="1"/>
  <c r="W57" i="6"/>
  <c r="X57" i="6"/>
  <c r="Y57" i="6" s="1"/>
  <c r="Z57" i="6" s="1"/>
  <c r="K54" i="10"/>
  <c r="N54" i="15"/>
  <c r="Z54" i="10"/>
  <c r="AB57" i="8" s="1"/>
  <c r="AD54" i="14"/>
  <c r="M54" i="10"/>
  <c r="X54" i="10"/>
  <c r="O55" i="7"/>
  <c r="J52" i="10"/>
  <c r="M52" i="10"/>
  <c r="X52" i="10"/>
  <c r="K52" i="10"/>
  <c r="AD52" i="14"/>
  <c r="N52" i="15"/>
  <c r="Z52" i="10"/>
  <c r="AB55" i="8" s="1"/>
  <c r="W50" i="10"/>
  <c r="B50" i="15"/>
  <c r="E50" i="14"/>
  <c r="F50" i="10"/>
  <c r="V48" i="10"/>
  <c r="Y51" i="8"/>
  <c r="Z51" i="8" s="1"/>
  <c r="K51" i="6"/>
  <c r="L51" i="6" s="1"/>
  <c r="J51" i="6"/>
  <c r="AH47" i="14"/>
  <c r="Q47" i="15"/>
  <c r="AC47" i="10"/>
  <c r="AF50" i="8" s="1"/>
  <c r="N47" i="10"/>
  <c r="M48" i="7"/>
  <c r="G48" i="6"/>
  <c r="H48" i="6" s="1"/>
  <c r="I48" i="6" s="1"/>
  <c r="F48" i="6"/>
  <c r="S44" i="10"/>
  <c r="H47" i="7" s="1"/>
  <c r="AC43" i="14"/>
  <c r="M43" i="15"/>
  <c r="Y43" i="10"/>
  <c r="AA46" i="8" s="1"/>
  <c r="J43" i="10"/>
  <c r="AK41" i="14"/>
  <c r="AN41" i="14" s="1"/>
  <c r="S41" i="15"/>
  <c r="AE41" i="10"/>
  <c r="AI44" i="8" s="1"/>
  <c r="AL44" i="8" s="1"/>
  <c r="AE41" i="14"/>
  <c r="O41" i="15"/>
  <c r="AA41" i="10"/>
  <c r="AC44" i="8" s="1"/>
  <c r="W41" i="10"/>
  <c r="Q41" i="14"/>
  <c r="J41" i="15"/>
  <c r="T41" i="10"/>
  <c r="I44" i="7" s="1"/>
  <c r="O44" i="7" s="1"/>
  <c r="P41" i="10"/>
  <c r="J41" i="14"/>
  <c r="K41" i="14" s="1"/>
  <c r="F41" i="15"/>
  <c r="L41" i="10"/>
  <c r="H41" i="14"/>
  <c r="D41" i="15"/>
  <c r="H41" i="10"/>
  <c r="W39" i="14"/>
  <c r="X39" i="14" s="1"/>
  <c r="T39" i="14" s="1"/>
  <c r="E39" i="14"/>
  <c r="B39" i="15"/>
  <c r="F39" i="10"/>
  <c r="AI38" i="14"/>
  <c r="R38" i="15"/>
  <c r="AD38" i="10"/>
  <c r="AG41" i="8" s="1"/>
  <c r="AD38" i="14"/>
  <c r="N38" i="15"/>
  <c r="Z38" i="10"/>
  <c r="AB41" i="8" s="1"/>
  <c r="AA38" i="14"/>
  <c r="L38" i="15"/>
  <c r="O38" i="10"/>
  <c r="K38" i="10"/>
  <c r="F38" i="14"/>
  <c r="C38" i="15"/>
  <c r="G38" i="10"/>
  <c r="AA34" i="14"/>
  <c r="L34" i="15"/>
  <c r="F34" i="14"/>
  <c r="G34" i="14" s="1"/>
  <c r="G34" i="10"/>
  <c r="C34" i="15"/>
  <c r="Q33" i="14"/>
  <c r="T33" i="10"/>
  <c r="I36" i="7" s="1"/>
  <c r="O36" i="7" s="1"/>
  <c r="J33" i="15"/>
  <c r="M32" i="14"/>
  <c r="AI30" i="14"/>
  <c r="AD30" i="10"/>
  <c r="AG33" i="8" s="1"/>
  <c r="R30" i="15"/>
  <c r="O30" i="10"/>
  <c r="AE29" i="14"/>
  <c r="AG29" i="14" s="1"/>
  <c r="AA29" i="10"/>
  <c r="AC32" i="8" s="1"/>
  <c r="O29" i="15"/>
  <c r="J29" i="14"/>
  <c r="K29" i="14" s="1"/>
  <c r="L29" i="10"/>
  <c r="F29" i="15"/>
  <c r="AA26" i="14"/>
  <c r="L26" i="15"/>
  <c r="F26" i="14"/>
  <c r="G26" i="14" s="1"/>
  <c r="G26" i="10"/>
  <c r="C26" i="15"/>
  <c r="Q25" i="14"/>
  <c r="T25" i="10"/>
  <c r="I28" i="7" s="1"/>
  <c r="O28" i="7" s="1"/>
  <c r="J25" i="15"/>
  <c r="AI22" i="14"/>
  <c r="AD22" i="10"/>
  <c r="AG25" i="8" s="1"/>
  <c r="R22" i="15"/>
  <c r="O22" i="10"/>
  <c r="AE21" i="14"/>
  <c r="AA21" i="10"/>
  <c r="AC24" i="8" s="1"/>
  <c r="O21" i="15"/>
  <c r="J21" i="14"/>
  <c r="K21" i="14" s="1"/>
  <c r="L21" i="10"/>
  <c r="F21" i="15"/>
  <c r="W17" i="10"/>
  <c r="H17" i="14"/>
  <c r="L17" i="14" s="1"/>
  <c r="D17" i="14" s="1"/>
  <c r="D17" i="15"/>
  <c r="H17" i="10"/>
  <c r="Q13" i="14"/>
  <c r="J13" i="15"/>
  <c r="T13" i="10"/>
  <c r="I16" i="7" s="1"/>
  <c r="G82" i="14"/>
  <c r="AE59" i="8"/>
  <c r="G59" i="6"/>
  <c r="H59" i="6" s="1"/>
  <c r="F59" i="6"/>
  <c r="M53" i="14"/>
  <c r="K52" i="14"/>
  <c r="S51" i="10"/>
  <c r="H54" i="7" s="1"/>
  <c r="C50" i="15"/>
  <c r="G50" i="10"/>
  <c r="F50" i="14"/>
  <c r="G50" i="14" s="1"/>
  <c r="O52" i="7"/>
  <c r="AK46" i="14"/>
  <c r="S46" i="15"/>
  <c r="AE46" i="10"/>
  <c r="AI49" i="8" s="1"/>
  <c r="P46" i="10"/>
  <c r="AD43" i="14"/>
  <c r="N43" i="15"/>
  <c r="Z43" i="10"/>
  <c r="AB46" i="8" s="1"/>
  <c r="K43" i="10"/>
  <c r="W42" i="10"/>
  <c r="H42" i="14"/>
  <c r="L42" i="14" s="1"/>
  <c r="D42" i="15"/>
  <c r="H42" i="10"/>
  <c r="AK38" i="14"/>
  <c r="AN38" i="14" s="1"/>
  <c r="S38" i="15"/>
  <c r="AE38" i="10"/>
  <c r="AI41" i="8" s="1"/>
  <c r="AL41" i="8" s="1"/>
  <c r="P38" i="10"/>
  <c r="AE34" i="14"/>
  <c r="O34" i="15"/>
  <c r="AA34" i="10"/>
  <c r="AC37" i="8" s="1"/>
  <c r="J34" i="14"/>
  <c r="K34" i="14" s="1"/>
  <c r="F34" i="15"/>
  <c r="L34" i="10"/>
  <c r="W30" i="10"/>
  <c r="H30" i="14"/>
  <c r="L30" i="14" s="1"/>
  <c r="D30" i="15"/>
  <c r="H30" i="10"/>
  <c r="Q26" i="14"/>
  <c r="J26" i="15"/>
  <c r="T26" i="10"/>
  <c r="I29" i="7" s="1"/>
  <c r="O29" i="7" s="1"/>
  <c r="AK22" i="14"/>
  <c r="AN22" i="14" s="1"/>
  <c r="S22" i="15"/>
  <c r="AE22" i="10"/>
  <c r="AI25" i="8" s="1"/>
  <c r="AL25" i="8" s="1"/>
  <c r="P22" i="10"/>
  <c r="O73" i="6"/>
  <c r="P72" i="7"/>
  <c r="C66" i="15"/>
  <c r="G66" i="10"/>
  <c r="F66" i="14"/>
  <c r="G66" i="14" s="1"/>
  <c r="L66" i="15"/>
  <c r="AA66" i="14"/>
  <c r="J66" i="10"/>
  <c r="AC66" i="14"/>
  <c r="Y66" i="10"/>
  <c r="AA69" i="8" s="1"/>
  <c r="M66" i="15"/>
  <c r="I66" i="14"/>
  <c r="E66" i="15"/>
  <c r="I66" i="10"/>
  <c r="S69" i="6" s="1"/>
  <c r="R66" i="14"/>
  <c r="K66" i="15"/>
  <c r="U66" i="10"/>
  <c r="J69" i="7" s="1"/>
  <c r="P69" i="7" s="1"/>
  <c r="C69" i="6"/>
  <c r="C69" i="8"/>
  <c r="C69" i="7"/>
  <c r="C68" i="3"/>
  <c r="K58" i="10"/>
  <c r="N58" i="15"/>
  <c r="Z58" i="10"/>
  <c r="AB61" i="8" s="1"/>
  <c r="AD58" i="14"/>
  <c r="N58" i="10"/>
  <c r="AH58" i="14"/>
  <c r="Q58" i="15"/>
  <c r="AC58" i="10"/>
  <c r="AF61" i="8" s="1"/>
  <c r="M58" i="10"/>
  <c r="X58" i="10"/>
  <c r="M55" i="14"/>
  <c r="W50" i="14"/>
  <c r="X50" i="14" s="1"/>
  <c r="T50" i="14" s="1"/>
  <c r="J79" i="12"/>
  <c r="Q53" i="8" s="1"/>
  <c r="R53" i="8" s="1"/>
  <c r="X53" i="8" s="1"/>
  <c r="S52" i="3" s="1"/>
  <c r="O79" i="12"/>
  <c r="N50" i="14"/>
  <c r="G50" i="15"/>
  <c r="Q50" i="10"/>
  <c r="F53" i="7" s="1"/>
  <c r="AL50" i="14"/>
  <c r="T50" i="15"/>
  <c r="AF50" i="10"/>
  <c r="AJ53" i="8" s="1"/>
  <c r="P48" i="14"/>
  <c r="M48" i="14" s="1"/>
  <c r="O47" i="15"/>
  <c r="AA47" i="10"/>
  <c r="AC50" i="8" s="1"/>
  <c r="AE47" i="14"/>
  <c r="F47" i="15"/>
  <c r="L47" i="10"/>
  <c r="J47" i="14"/>
  <c r="K47" i="14" s="1"/>
  <c r="P44" i="14"/>
  <c r="O43" i="15"/>
  <c r="AA43" i="10"/>
  <c r="AC46" i="8" s="1"/>
  <c r="AE43" i="14"/>
  <c r="F43" i="15"/>
  <c r="L43" i="10"/>
  <c r="J43" i="14"/>
  <c r="P40" i="14"/>
  <c r="O39" i="15"/>
  <c r="AA39" i="10"/>
  <c r="AC42" i="8" s="1"/>
  <c r="AE39" i="14"/>
  <c r="F39" i="15"/>
  <c r="L39" i="10"/>
  <c r="J39" i="14"/>
  <c r="P36" i="14"/>
  <c r="AE71" i="8"/>
  <c r="V67" i="10"/>
  <c r="Y70" i="8"/>
  <c r="Z70" i="8" s="1"/>
  <c r="F62" i="15"/>
  <c r="L62" i="10"/>
  <c r="J62" i="14"/>
  <c r="D56" i="15"/>
  <c r="H56" i="10"/>
  <c r="X59" i="6" s="1"/>
  <c r="Y59" i="6" s="1"/>
  <c r="Z59" i="6" s="1"/>
  <c r="H56" i="14"/>
  <c r="I53" i="15"/>
  <c r="W52" i="10"/>
  <c r="L50" i="15"/>
  <c r="AA50" i="14"/>
  <c r="T49" i="15"/>
  <c r="AL49" i="14"/>
  <c r="AF49" i="10"/>
  <c r="AJ52" i="8" s="1"/>
  <c r="O49" i="10"/>
  <c r="N49" i="10"/>
  <c r="AH49" i="14"/>
  <c r="AJ49" i="14" s="1"/>
  <c r="Q49" i="15"/>
  <c r="AC49" i="10"/>
  <c r="AF52" i="8" s="1"/>
  <c r="AH52" i="8" s="1"/>
  <c r="J48" i="15"/>
  <c r="T48" i="10"/>
  <c r="I51" i="7" s="1"/>
  <c r="O51" i="7" s="1"/>
  <c r="Q48" i="14"/>
  <c r="M51" i="7"/>
  <c r="AD48" i="14"/>
  <c r="N48" i="15"/>
  <c r="Z48" i="10"/>
  <c r="AB51" i="8" s="1"/>
  <c r="P47" i="15"/>
  <c r="AB47" i="10"/>
  <c r="AD50" i="8" s="1"/>
  <c r="AF47" i="14"/>
  <c r="U46" i="15"/>
  <c r="AG46" i="10"/>
  <c r="AK49" i="8" s="1"/>
  <c r="AM46" i="14"/>
  <c r="H46" i="15"/>
  <c r="R46" i="10"/>
  <c r="G49" i="7" s="1"/>
  <c r="M49" i="7" s="1"/>
  <c r="O46" i="14"/>
  <c r="R45" i="15"/>
  <c r="AD45" i="10"/>
  <c r="AG48" i="8" s="1"/>
  <c r="AH48" i="8" s="1"/>
  <c r="AI45" i="14"/>
  <c r="AJ45" i="14" s="1"/>
  <c r="O45" i="10"/>
  <c r="O44" i="15"/>
  <c r="AA44" i="10"/>
  <c r="AC47" i="8" s="1"/>
  <c r="AE47" i="8" s="1"/>
  <c r="AM47" i="8" s="1"/>
  <c r="AE44" i="14"/>
  <c r="AG44" i="14" s="1"/>
  <c r="F44" i="15"/>
  <c r="L44" i="10"/>
  <c r="J44" i="14"/>
  <c r="K44" i="14" s="1"/>
  <c r="X43" i="10"/>
  <c r="M43" i="10"/>
  <c r="Q42" i="15"/>
  <c r="AC42" i="10"/>
  <c r="AF45" i="8" s="1"/>
  <c r="AH42" i="14"/>
  <c r="N42" i="10"/>
  <c r="N41" i="15"/>
  <c r="Z41" i="10"/>
  <c r="AB44" i="8" s="1"/>
  <c r="AE44" i="8" s="1"/>
  <c r="AM44" i="8" s="1"/>
  <c r="AD41" i="14"/>
  <c r="K41" i="10"/>
  <c r="W40" i="10"/>
  <c r="D40" i="15"/>
  <c r="H40" i="10"/>
  <c r="H40" i="14"/>
  <c r="L40" i="14" s="1"/>
  <c r="G43" i="6"/>
  <c r="H43" i="6" s="1"/>
  <c r="F43" i="6"/>
  <c r="K39" i="15"/>
  <c r="U39" i="10"/>
  <c r="J42" i="7" s="1"/>
  <c r="P42" i="7" s="1"/>
  <c r="R39" i="14"/>
  <c r="E39" i="15"/>
  <c r="I39" i="10"/>
  <c r="S42" i="6" s="1"/>
  <c r="I39" i="14"/>
  <c r="M38" i="15"/>
  <c r="Y38" i="10"/>
  <c r="AA41" i="8" s="1"/>
  <c r="AC38" i="14"/>
  <c r="J38" i="10"/>
  <c r="L37" i="15"/>
  <c r="AA37" i="14"/>
  <c r="C37" i="15"/>
  <c r="G37" i="10"/>
  <c r="F37" i="14"/>
  <c r="G37" i="14" s="1"/>
  <c r="J36" i="15"/>
  <c r="T36" i="10"/>
  <c r="I39" i="7" s="1"/>
  <c r="O39" i="7" s="1"/>
  <c r="Q36" i="14"/>
  <c r="U34" i="15"/>
  <c r="AG34" i="10"/>
  <c r="AK37" i="8" s="1"/>
  <c r="AM34" i="14"/>
  <c r="H34" i="15"/>
  <c r="R34" i="10"/>
  <c r="G37" i="7" s="1"/>
  <c r="M37" i="7" s="1"/>
  <c r="O34" i="14"/>
  <c r="R33" i="15"/>
  <c r="AD33" i="10"/>
  <c r="AG36" i="8" s="1"/>
  <c r="AH36" i="8" s="1"/>
  <c r="AI33" i="14"/>
  <c r="O33" i="10"/>
  <c r="O32" i="15"/>
  <c r="AA32" i="10"/>
  <c r="AC35" i="8" s="1"/>
  <c r="AE35" i="8" s="1"/>
  <c r="AM35" i="8" s="1"/>
  <c r="AE32" i="14"/>
  <c r="AG32" i="14" s="1"/>
  <c r="AB32" i="14" s="1"/>
  <c r="Z32" i="14" s="1"/>
  <c r="S32" i="14" s="1"/>
  <c r="F32" i="15"/>
  <c r="L32" i="10"/>
  <c r="J32" i="14"/>
  <c r="K32" i="14" s="1"/>
  <c r="M30" i="15"/>
  <c r="Y30" i="10"/>
  <c r="AA33" i="8" s="1"/>
  <c r="AC30" i="14"/>
  <c r="J30" i="10"/>
  <c r="L29" i="15"/>
  <c r="AA29" i="14"/>
  <c r="C29" i="15"/>
  <c r="G29" i="10"/>
  <c r="F29" i="14"/>
  <c r="J28" i="15"/>
  <c r="T28" i="10"/>
  <c r="I31" i="7" s="1"/>
  <c r="O31" i="7" s="1"/>
  <c r="Q28" i="14"/>
  <c r="U26" i="15"/>
  <c r="AG26" i="10"/>
  <c r="AK29" i="8" s="1"/>
  <c r="AM26" i="14"/>
  <c r="H26" i="15"/>
  <c r="R26" i="10"/>
  <c r="G29" i="7" s="1"/>
  <c r="M29" i="7" s="1"/>
  <c r="O26" i="14"/>
  <c r="R25" i="15"/>
  <c r="AD25" i="10"/>
  <c r="AG28" i="8" s="1"/>
  <c r="AI25" i="14"/>
  <c r="AJ25" i="14" s="1"/>
  <c r="O25" i="10"/>
  <c r="O24" i="15"/>
  <c r="AA24" i="10"/>
  <c r="AC27" i="8" s="1"/>
  <c r="AE27" i="8" s="1"/>
  <c r="AM27" i="8" s="1"/>
  <c r="AE24" i="14"/>
  <c r="AG24" i="14" s="1"/>
  <c r="F24" i="15"/>
  <c r="L24" i="10"/>
  <c r="J24" i="14"/>
  <c r="K24" i="14" s="1"/>
  <c r="M22" i="15"/>
  <c r="Y22" i="10"/>
  <c r="AA25" i="8" s="1"/>
  <c r="AC22" i="14"/>
  <c r="J22" i="10"/>
  <c r="L21" i="15"/>
  <c r="AA21" i="14"/>
  <c r="C21" i="15"/>
  <c r="G21" i="10"/>
  <c r="M24" i="7" s="1"/>
  <c r="F21" i="14"/>
  <c r="J20" i="15"/>
  <c r="T20" i="10"/>
  <c r="I23" i="7" s="1"/>
  <c r="O23" i="7" s="1"/>
  <c r="Q20" i="14"/>
  <c r="AI17" i="14"/>
  <c r="R17" i="15"/>
  <c r="AD17" i="10"/>
  <c r="AG20" i="8" s="1"/>
  <c r="AH20" i="8" s="1"/>
  <c r="O17" i="10"/>
  <c r="AE16" i="14"/>
  <c r="AA16" i="10"/>
  <c r="AC19" i="8" s="1"/>
  <c r="AE19" i="8" s="1"/>
  <c r="O16" i="15"/>
  <c r="J16" i="14"/>
  <c r="K16" i="14" s="1"/>
  <c r="L16" i="10"/>
  <c r="F16" i="15"/>
  <c r="AA13" i="14"/>
  <c r="L13" i="15"/>
  <c r="F13" i="14"/>
  <c r="G13" i="14" s="1"/>
  <c r="C13" i="15"/>
  <c r="G13" i="10"/>
  <c r="Q12" i="14"/>
  <c r="M12" i="14" s="1"/>
  <c r="J12" i="15"/>
  <c r="T12" i="10"/>
  <c r="I15" i="7" s="1"/>
  <c r="O15" i="7" s="1"/>
  <c r="AN54" i="14"/>
  <c r="K39" i="6"/>
  <c r="L39" i="6" s="1"/>
  <c r="M39" i="6" s="1"/>
  <c r="N39" i="6" s="1"/>
  <c r="M38" i="3" s="1"/>
  <c r="J39" i="6"/>
  <c r="M35" i="10"/>
  <c r="X35" i="10"/>
  <c r="K35" i="10"/>
  <c r="AD35" i="14"/>
  <c r="N35" i="15"/>
  <c r="Z35" i="10"/>
  <c r="AB38" i="8" s="1"/>
  <c r="N35" i="10"/>
  <c r="AH35" i="14"/>
  <c r="AC35" i="10"/>
  <c r="AF38" i="8" s="1"/>
  <c r="Q35" i="15"/>
  <c r="P31" i="10"/>
  <c r="E31" i="15"/>
  <c r="I31" i="10"/>
  <c r="S34" i="6" s="1"/>
  <c r="I31" i="14"/>
  <c r="K31" i="14" s="1"/>
  <c r="L31" i="14" s="1"/>
  <c r="K31" i="15"/>
  <c r="U31" i="10"/>
  <c r="J34" i="7" s="1"/>
  <c r="R31" i="14"/>
  <c r="F31" i="14"/>
  <c r="G31" i="14" s="1"/>
  <c r="C31" i="15"/>
  <c r="G31" i="10"/>
  <c r="AA31" i="14"/>
  <c r="L31" i="15"/>
  <c r="J31" i="10"/>
  <c r="AC31" i="14"/>
  <c r="Y31" i="10"/>
  <c r="AA34" i="8" s="1"/>
  <c r="M31" i="15"/>
  <c r="G27" i="15"/>
  <c r="Q27" i="10"/>
  <c r="F30" i="7" s="1"/>
  <c r="N27" i="14"/>
  <c r="T27" i="15"/>
  <c r="AF27" i="10"/>
  <c r="AJ30" i="8" s="1"/>
  <c r="AL27" i="14"/>
  <c r="AN27" i="14" s="1"/>
  <c r="E27" i="14"/>
  <c r="F27" i="10"/>
  <c r="B27" i="15"/>
  <c r="W27" i="14"/>
  <c r="X27" i="14" s="1"/>
  <c r="T27" i="14" s="1"/>
  <c r="C30" i="7"/>
  <c r="C30" i="6"/>
  <c r="C30" i="8"/>
  <c r="C29" i="3"/>
  <c r="P24" i="14"/>
  <c r="M24" i="14" s="1"/>
  <c r="W23" i="10"/>
  <c r="L23" i="14"/>
  <c r="P23" i="15"/>
  <c r="AB23" i="10"/>
  <c r="AD26" i="8" s="1"/>
  <c r="AF23" i="14"/>
  <c r="O23" i="10"/>
  <c r="AI23" i="14"/>
  <c r="R23" i="15"/>
  <c r="AD23" i="10"/>
  <c r="AG26" i="8" s="1"/>
  <c r="O23" i="14"/>
  <c r="R23" i="10"/>
  <c r="G26" i="7" s="1"/>
  <c r="H23" i="15"/>
  <c r="AM23" i="14"/>
  <c r="AG23" i="10"/>
  <c r="AK26" i="8" s="1"/>
  <c r="U23" i="15"/>
  <c r="AJ21" i="14"/>
  <c r="J23" i="6"/>
  <c r="P19" i="15"/>
  <c r="AB19" i="10"/>
  <c r="AD22" i="8" s="1"/>
  <c r="AF19" i="14"/>
  <c r="E19" i="14"/>
  <c r="F19" i="10"/>
  <c r="B19" i="15"/>
  <c r="W19" i="14"/>
  <c r="X19" i="14" s="1"/>
  <c r="T19" i="14" s="1"/>
  <c r="C22" i="7"/>
  <c r="C22" i="6"/>
  <c r="C22" i="8"/>
  <c r="C21" i="3"/>
  <c r="O31" i="12"/>
  <c r="K22" i="6" s="1"/>
  <c r="L22" i="6" s="1"/>
  <c r="M22" i="6" s="1"/>
  <c r="L20" i="7"/>
  <c r="O18" i="6"/>
  <c r="P18" i="6"/>
  <c r="Q18" i="6" s="1"/>
  <c r="T18" i="6"/>
  <c r="U18" i="6" s="1"/>
  <c r="V18" i="6" s="1"/>
  <c r="F14" i="15"/>
  <c r="L14" i="10"/>
  <c r="J14" i="14"/>
  <c r="K14" i="14" s="1"/>
  <c r="J14" i="10"/>
  <c r="AC14" i="14"/>
  <c r="M14" i="15"/>
  <c r="Y14" i="10"/>
  <c r="AA17" i="8" s="1"/>
  <c r="K14" i="10"/>
  <c r="AD14" i="14"/>
  <c r="N14" i="15"/>
  <c r="Z14" i="10"/>
  <c r="AB17" i="8" s="1"/>
  <c r="O11" i="15"/>
  <c r="AA11" i="10"/>
  <c r="AC14" i="8" s="1"/>
  <c r="AE11" i="14"/>
  <c r="J11" i="10"/>
  <c r="O10" i="10"/>
  <c r="E10" i="14"/>
  <c r="F10" i="10"/>
  <c r="B10" i="15"/>
  <c r="W10" i="14"/>
  <c r="X10" i="14" s="1"/>
  <c r="T10" i="14" s="1"/>
  <c r="J21" i="12"/>
  <c r="Q13" i="8" s="1"/>
  <c r="R13" i="8" s="1"/>
  <c r="C13" i="6"/>
  <c r="C13" i="8"/>
  <c r="C13" i="7"/>
  <c r="P13" i="7" s="1"/>
  <c r="C12" i="3"/>
  <c r="Q5" i="14"/>
  <c r="T5" i="10"/>
  <c r="I8" i="7" s="1"/>
  <c r="O8" i="7" s="1"/>
  <c r="J5" i="15"/>
  <c r="V28" i="10"/>
  <c r="Y31" i="8"/>
  <c r="Z31" i="8" s="1"/>
  <c r="V20" i="10"/>
  <c r="Y23" i="8"/>
  <c r="Z23" i="8" s="1"/>
  <c r="S18" i="15"/>
  <c r="AE18" i="10"/>
  <c r="AI21" i="8" s="1"/>
  <c r="AK18" i="14"/>
  <c r="N15" i="15"/>
  <c r="Z15" i="10"/>
  <c r="AB18" i="8" s="1"/>
  <c r="AD15" i="14"/>
  <c r="AF15" i="14"/>
  <c r="AB15" i="10"/>
  <c r="AD18" i="8" s="1"/>
  <c r="P15" i="15"/>
  <c r="N15" i="10"/>
  <c r="AH15" i="14"/>
  <c r="AJ15" i="14" s="1"/>
  <c r="Q15" i="15"/>
  <c r="AC15" i="10"/>
  <c r="AF18" i="8" s="1"/>
  <c r="AH18" i="8" s="1"/>
  <c r="V12" i="10"/>
  <c r="Y15" i="8"/>
  <c r="Z15" i="8" s="1"/>
  <c r="P11" i="10"/>
  <c r="T9" i="15"/>
  <c r="AF9" i="10"/>
  <c r="AJ12" i="8" s="1"/>
  <c r="AL12" i="8" s="1"/>
  <c r="AL9" i="14"/>
  <c r="AN9" i="14" s="1"/>
  <c r="E9" i="15"/>
  <c r="I9" i="10"/>
  <c r="I9" i="14"/>
  <c r="K9" i="14" s="1"/>
  <c r="L9" i="14" s="1"/>
  <c r="D9" i="14" s="1"/>
  <c r="K9" i="10"/>
  <c r="AD9" i="14"/>
  <c r="Z9" i="10"/>
  <c r="AB12" i="8" s="1"/>
  <c r="N9" i="15"/>
  <c r="AE6" i="14"/>
  <c r="AA6" i="10"/>
  <c r="AC9" i="8" s="1"/>
  <c r="AE9" i="8" s="1"/>
  <c r="AM9" i="8" s="1"/>
  <c r="AN9" i="8" s="1"/>
  <c r="T8" i="3" s="1"/>
  <c r="O6" i="15"/>
  <c r="J6" i="14"/>
  <c r="K6" i="14" s="1"/>
  <c r="L6" i="10"/>
  <c r="F6" i="15"/>
  <c r="X5" i="10"/>
  <c r="M5" i="10"/>
  <c r="G51" i="14"/>
  <c r="AL34" i="8"/>
  <c r="O34" i="6"/>
  <c r="T34" i="6"/>
  <c r="U34" i="6" s="1"/>
  <c r="V34" i="6" s="1"/>
  <c r="P34" i="6"/>
  <c r="Q34" i="6" s="1"/>
  <c r="L33" i="7"/>
  <c r="AH32" i="8"/>
  <c r="AE32" i="8"/>
  <c r="AM32" i="8" s="1"/>
  <c r="M32" i="7"/>
  <c r="S28" i="10"/>
  <c r="H31" i="7" s="1"/>
  <c r="G28" i="14"/>
  <c r="I24" i="15"/>
  <c r="V19" i="10"/>
  <c r="Y22" i="8"/>
  <c r="Z22" i="8" s="1"/>
  <c r="P20" i="7"/>
  <c r="AE16" i="8"/>
  <c r="AN50" i="14"/>
  <c r="F18" i="15"/>
  <c r="L18" i="10"/>
  <c r="J18" i="14"/>
  <c r="K18" i="14" s="1"/>
  <c r="O18" i="14"/>
  <c r="R18" i="10"/>
  <c r="G21" i="7" s="1"/>
  <c r="H18" i="15"/>
  <c r="AM18" i="14"/>
  <c r="AG18" i="10"/>
  <c r="AK21" i="8" s="1"/>
  <c r="U18" i="15"/>
  <c r="C21" i="6"/>
  <c r="C21" i="8"/>
  <c r="C20" i="3"/>
  <c r="C21" i="7"/>
  <c r="J18" i="6"/>
  <c r="N11" i="15"/>
  <c r="Z11" i="10"/>
  <c r="AB14" i="8" s="1"/>
  <c r="AD11" i="14"/>
  <c r="AG11" i="14" s="1"/>
  <c r="O22" i="12"/>
  <c r="K15" i="6" s="1"/>
  <c r="L15" i="6" s="1"/>
  <c r="M15" i="6" s="1"/>
  <c r="N15" i="6" s="1"/>
  <c r="M14" i="3" s="1"/>
  <c r="N11" i="14"/>
  <c r="G11" i="15"/>
  <c r="Q11" i="10"/>
  <c r="F14" i="7" s="1"/>
  <c r="AL11" i="14"/>
  <c r="T11" i="15"/>
  <c r="AF11" i="10"/>
  <c r="AJ14" i="8" s="1"/>
  <c r="G12" i="6"/>
  <c r="H12" i="6" s="1"/>
  <c r="F12" i="6"/>
  <c r="W7" i="10"/>
  <c r="R4" i="15"/>
  <c r="AD4" i="10"/>
  <c r="AG7" i="8" s="1"/>
  <c r="AI4" i="14"/>
  <c r="K7" i="6"/>
  <c r="L7" i="6" s="1"/>
  <c r="J7" i="6"/>
  <c r="G3" i="15"/>
  <c r="Q3" i="10"/>
  <c r="F6" i="7" s="1"/>
  <c r="N3" i="14"/>
  <c r="F3" i="14"/>
  <c r="C3" i="15"/>
  <c r="G3" i="10"/>
  <c r="AA3" i="14"/>
  <c r="L3" i="15"/>
  <c r="R140" i="8"/>
  <c r="R138" i="8"/>
  <c r="T88" i="5"/>
  <c r="T56" i="5"/>
  <c r="T24" i="5"/>
  <c r="K14" i="6"/>
  <c r="L14" i="6" s="1"/>
  <c r="J14" i="6"/>
  <c r="G10" i="14"/>
  <c r="S5" i="10"/>
  <c r="H8" i="7" s="1"/>
  <c r="D8" i="15"/>
  <c r="H8" i="10"/>
  <c r="H8" i="14"/>
  <c r="F7" i="14"/>
  <c r="G7" i="14" s="1"/>
  <c r="C7" i="15"/>
  <c r="G7" i="10"/>
  <c r="AA7" i="14"/>
  <c r="L7" i="15"/>
  <c r="J7" i="10"/>
  <c r="AC7" i="14"/>
  <c r="Y7" i="10"/>
  <c r="AA10" i="8" s="1"/>
  <c r="M7" i="15"/>
  <c r="F3" i="15"/>
  <c r="J3" i="14"/>
  <c r="L3" i="10"/>
  <c r="O6" i="6"/>
  <c r="R137" i="8"/>
  <c r="O132" i="8"/>
  <c r="X132" i="8" s="1"/>
  <c r="S131" i="3" s="1"/>
  <c r="N54" i="6"/>
  <c r="M53" i="3" s="1"/>
  <c r="W14" i="6"/>
  <c r="X14" i="6"/>
  <c r="Y14" i="6" s="1"/>
  <c r="K8" i="10"/>
  <c r="N8" i="10"/>
  <c r="AF8" i="10"/>
  <c r="AJ11" i="8" s="1"/>
  <c r="T8" i="15"/>
  <c r="AL8" i="14"/>
  <c r="Q8" i="14"/>
  <c r="J8" i="15"/>
  <c r="T8" i="10"/>
  <c r="I11" i="7" s="1"/>
  <c r="C11" i="6"/>
  <c r="C10" i="3"/>
  <c r="C11" i="7"/>
  <c r="C11" i="8"/>
  <c r="O4" i="14"/>
  <c r="R4" i="10"/>
  <c r="G7" i="7" s="1"/>
  <c r="H4" i="15"/>
  <c r="AM4" i="14"/>
  <c r="AG4" i="10"/>
  <c r="AK7" i="8" s="1"/>
  <c r="U4" i="15"/>
  <c r="N4" i="14"/>
  <c r="Q4" i="10"/>
  <c r="F7" i="7" s="1"/>
  <c r="G4" i="15"/>
  <c r="AL4" i="14"/>
  <c r="AF4" i="10"/>
  <c r="AJ7" i="8" s="1"/>
  <c r="AL7" i="8" s="1"/>
  <c r="T4" i="15"/>
  <c r="T154" i="4"/>
  <c r="T138" i="4"/>
  <c r="T126" i="4"/>
  <c r="T118" i="4"/>
  <c r="T110" i="4"/>
  <c r="T102" i="4"/>
  <c r="T94" i="4"/>
  <c r="T86" i="4"/>
  <c r="T78" i="4"/>
  <c r="T70" i="4"/>
  <c r="T62" i="4"/>
  <c r="T54" i="4"/>
  <c r="T46" i="4"/>
  <c r="T38" i="4"/>
  <c r="T30" i="4"/>
  <c r="T22" i="4"/>
  <c r="T14" i="4"/>
  <c r="T6" i="4"/>
  <c r="L66" i="7"/>
  <c r="L23" i="7"/>
  <c r="T35" i="5"/>
  <c r="L62" i="7"/>
  <c r="L27" i="7"/>
  <c r="T157" i="4"/>
  <c r="T139" i="4"/>
  <c r="L85" i="7"/>
  <c r="L47" i="7"/>
  <c r="T43" i="5"/>
  <c r="T145" i="4"/>
  <c r="L70" i="7"/>
  <c r="L35" i="7"/>
  <c r="P177" i="7"/>
  <c r="R177" i="14"/>
  <c r="K177" i="15"/>
  <c r="U177" i="10"/>
  <c r="J180" i="7" s="1"/>
  <c r="P180" i="7" s="1"/>
  <c r="I177" i="14"/>
  <c r="E177" i="15"/>
  <c r="I177" i="10"/>
  <c r="S180" i="6" s="1"/>
  <c r="AC176" i="14"/>
  <c r="M176" i="15"/>
  <c r="Y176" i="10"/>
  <c r="AA179" i="8" s="1"/>
  <c r="J176" i="10"/>
  <c r="AA175" i="14"/>
  <c r="L175" i="15"/>
  <c r="F175" i="14"/>
  <c r="G175" i="14" s="1"/>
  <c r="C175" i="15"/>
  <c r="G175" i="10"/>
  <c r="Q174" i="14"/>
  <c r="J174" i="15"/>
  <c r="T174" i="10"/>
  <c r="I177" i="7" s="1"/>
  <c r="O177" i="7" s="1"/>
  <c r="U177" i="15"/>
  <c r="AG177" i="10"/>
  <c r="AK180" i="8" s="1"/>
  <c r="AM177" i="14"/>
  <c r="S176" i="15"/>
  <c r="AE176" i="10"/>
  <c r="AI179" i="8" s="1"/>
  <c r="AK176" i="14"/>
  <c r="P176" i="10"/>
  <c r="U174" i="15"/>
  <c r="AG174" i="10"/>
  <c r="AK177" i="8" s="1"/>
  <c r="AM174" i="14"/>
  <c r="H174" i="15"/>
  <c r="R174" i="10"/>
  <c r="G177" i="7" s="1"/>
  <c r="M177" i="7" s="1"/>
  <c r="O174" i="14"/>
  <c r="X171" i="10"/>
  <c r="M171" i="10"/>
  <c r="AH170" i="14"/>
  <c r="Q170" i="15"/>
  <c r="AC170" i="10"/>
  <c r="AF173" i="8" s="1"/>
  <c r="N170" i="10"/>
  <c r="AD169" i="14"/>
  <c r="AG169" i="14" s="1"/>
  <c r="N169" i="15"/>
  <c r="Z169" i="10"/>
  <c r="AB172" i="8" s="1"/>
  <c r="AE172" i="8" s="1"/>
  <c r="Q168" i="14"/>
  <c r="J168" i="15"/>
  <c r="T168" i="10"/>
  <c r="I171" i="7" s="1"/>
  <c r="O171" i="7" s="1"/>
  <c r="AL167" i="14"/>
  <c r="T167" i="15"/>
  <c r="AF167" i="10"/>
  <c r="AJ170" i="8" s="1"/>
  <c r="N167" i="14"/>
  <c r="G167" i="15"/>
  <c r="Q167" i="10"/>
  <c r="F170" i="7" s="1"/>
  <c r="L170" i="7" s="1"/>
  <c r="O202" i="12"/>
  <c r="K171" i="6" s="1"/>
  <c r="L171" i="6" s="1"/>
  <c r="M171" i="6" s="1"/>
  <c r="W166" i="14"/>
  <c r="X166" i="14" s="1"/>
  <c r="T166" i="14" s="1"/>
  <c r="Q173" i="15"/>
  <c r="AC173" i="10"/>
  <c r="AF176" i="8" s="1"/>
  <c r="AH176" i="8" s="1"/>
  <c r="AH173" i="14"/>
  <c r="AJ173" i="14" s="1"/>
  <c r="M168" i="10"/>
  <c r="I168" i="14"/>
  <c r="E168" i="15"/>
  <c r="I168" i="10"/>
  <c r="S171" i="6" s="1"/>
  <c r="W167" i="14"/>
  <c r="X167" i="14" s="1"/>
  <c r="T167" i="14" s="1"/>
  <c r="J202" i="12"/>
  <c r="E167" i="14"/>
  <c r="B167" i="15"/>
  <c r="F167" i="10"/>
  <c r="P162" i="14"/>
  <c r="M162" i="14" s="1"/>
  <c r="M169" i="10"/>
  <c r="W168" i="14"/>
  <c r="X168" i="14" s="1"/>
  <c r="T168" i="14" s="1"/>
  <c r="B168" i="15"/>
  <c r="F168" i="10"/>
  <c r="E168" i="14"/>
  <c r="S166" i="15"/>
  <c r="AE166" i="10"/>
  <c r="AI169" i="8" s="1"/>
  <c r="AK166" i="14"/>
  <c r="P166" i="10"/>
  <c r="P165" i="15"/>
  <c r="AB165" i="10"/>
  <c r="AD168" i="8" s="1"/>
  <c r="AF165" i="14"/>
  <c r="S171" i="15"/>
  <c r="AE171" i="10"/>
  <c r="AI174" i="8" s="1"/>
  <c r="AL174" i="8" s="1"/>
  <c r="AK171" i="14"/>
  <c r="AN171" i="14" s="1"/>
  <c r="P171" i="10"/>
  <c r="G168" i="14"/>
  <c r="W167" i="10"/>
  <c r="D167" i="15"/>
  <c r="H167" i="10"/>
  <c r="H167" i="14"/>
  <c r="L167" i="14" s="1"/>
  <c r="W165" i="14"/>
  <c r="X165" i="14" s="1"/>
  <c r="T165" i="14" s="1"/>
  <c r="S163" i="15"/>
  <c r="AE163" i="10"/>
  <c r="AI166" i="8" s="1"/>
  <c r="AK163" i="14"/>
  <c r="P163" i="10"/>
  <c r="N161" i="10"/>
  <c r="AD160" i="14"/>
  <c r="AG160" i="14" s="1"/>
  <c r="N160" i="15"/>
  <c r="Z160" i="10"/>
  <c r="AB163" i="8" s="1"/>
  <c r="AE163" i="8" s="1"/>
  <c r="K160" i="10"/>
  <c r="F160" i="14"/>
  <c r="G160" i="14" s="1"/>
  <c r="C160" i="15"/>
  <c r="G160" i="10"/>
  <c r="AK159" i="14"/>
  <c r="S159" i="15"/>
  <c r="AE159" i="10"/>
  <c r="AI162" i="8" s="1"/>
  <c r="AE151" i="14"/>
  <c r="AA151" i="10"/>
  <c r="AC154" i="8" s="1"/>
  <c r="O151" i="15"/>
  <c r="J151" i="14"/>
  <c r="F151" i="15"/>
  <c r="L151" i="10"/>
  <c r="AK160" i="14"/>
  <c r="AN160" i="14" s="1"/>
  <c r="S160" i="15"/>
  <c r="AE160" i="10"/>
  <c r="AI163" i="8" s="1"/>
  <c r="AL163" i="8" s="1"/>
  <c r="AE160" i="14"/>
  <c r="O160" i="15"/>
  <c r="AA160" i="10"/>
  <c r="AC163" i="8" s="1"/>
  <c r="W160" i="10"/>
  <c r="Q160" i="14"/>
  <c r="J160" i="15"/>
  <c r="T160" i="10"/>
  <c r="I163" i="7" s="1"/>
  <c r="P160" i="10"/>
  <c r="J160" i="14"/>
  <c r="K160" i="14" s="1"/>
  <c r="F160" i="15"/>
  <c r="L160" i="10"/>
  <c r="H160" i="14"/>
  <c r="L160" i="14" s="1"/>
  <c r="D160" i="15"/>
  <c r="H160" i="10"/>
  <c r="AL159" i="14"/>
  <c r="T159" i="15"/>
  <c r="AF159" i="10"/>
  <c r="AJ162" i="8" s="1"/>
  <c r="AF159" i="14"/>
  <c r="P159" i="15"/>
  <c r="AB159" i="10"/>
  <c r="AD162" i="8" s="1"/>
  <c r="X159" i="10"/>
  <c r="R159" i="14"/>
  <c r="K159" i="15"/>
  <c r="U159" i="10"/>
  <c r="J162" i="7" s="1"/>
  <c r="P162" i="7" s="1"/>
  <c r="N159" i="14"/>
  <c r="G159" i="15"/>
  <c r="Q159" i="10"/>
  <c r="F162" i="7" s="1"/>
  <c r="L162" i="7" s="1"/>
  <c r="J162" i="6"/>
  <c r="AC158" i="14"/>
  <c r="M158" i="15"/>
  <c r="Y158" i="10"/>
  <c r="AA161" i="8" s="1"/>
  <c r="J158" i="10"/>
  <c r="AA157" i="14"/>
  <c r="L157" i="15"/>
  <c r="O157" i="10"/>
  <c r="K157" i="10"/>
  <c r="F157" i="14"/>
  <c r="C157" i="15"/>
  <c r="G157" i="10"/>
  <c r="AF151" i="14"/>
  <c r="P151" i="15"/>
  <c r="AB151" i="10"/>
  <c r="AD154" i="8" s="1"/>
  <c r="AE154" i="8" s="1"/>
  <c r="X151" i="10"/>
  <c r="R151" i="14"/>
  <c r="K151" i="15"/>
  <c r="U151" i="10"/>
  <c r="J154" i="7" s="1"/>
  <c r="P154" i="7" s="1"/>
  <c r="I151" i="14"/>
  <c r="I151" i="10"/>
  <c r="S154" i="6" s="1"/>
  <c r="E151" i="15"/>
  <c r="O153" i="15"/>
  <c r="AA153" i="10"/>
  <c r="AC156" i="8" s="1"/>
  <c r="AE153" i="14"/>
  <c r="X147" i="10"/>
  <c r="M147" i="10"/>
  <c r="I147" i="14"/>
  <c r="E147" i="15"/>
  <c r="I147" i="10"/>
  <c r="S150" i="6" s="1"/>
  <c r="W146" i="14"/>
  <c r="X146" i="14" s="1"/>
  <c r="T146" i="14" s="1"/>
  <c r="J179" i="12"/>
  <c r="E146" i="14"/>
  <c r="B146" i="15"/>
  <c r="F146" i="10"/>
  <c r="AK144" i="14"/>
  <c r="AN144" i="14" s="1"/>
  <c r="S144" i="15"/>
  <c r="AE144" i="10"/>
  <c r="AI147" i="8" s="1"/>
  <c r="AL147" i="8" s="1"/>
  <c r="P144" i="10"/>
  <c r="P146" i="14"/>
  <c r="AK145" i="14"/>
  <c r="S145" i="15"/>
  <c r="AE145" i="10"/>
  <c r="AI148" i="8" s="1"/>
  <c r="K150" i="10"/>
  <c r="J150" i="10"/>
  <c r="AC150" i="14"/>
  <c r="AG150" i="14" s="1"/>
  <c r="M150" i="15"/>
  <c r="Y150" i="10"/>
  <c r="AA153" i="8" s="1"/>
  <c r="C153" i="6"/>
  <c r="C153" i="8"/>
  <c r="C152" i="3"/>
  <c r="C153" i="7"/>
  <c r="L153" i="7" s="1"/>
  <c r="K149" i="15"/>
  <c r="U149" i="10"/>
  <c r="J152" i="7" s="1"/>
  <c r="R149" i="14"/>
  <c r="E149" i="15"/>
  <c r="I149" i="10"/>
  <c r="S152" i="6" s="1"/>
  <c r="I149" i="14"/>
  <c r="O146" i="15"/>
  <c r="AA146" i="10"/>
  <c r="AC149" i="8" s="1"/>
  <c r="AE146" i="14"/>
  <c r="F146" i="15"/>
  <c r="L146" i="10"/>
  <c r="J146" i="14"/>
  <c r="K146" i="14" s="1"/>
  <c r="X145" i="10"/>
  <c r="M145" i="10"/>
  <c r="Q144" i="15"/>
  <c r="AC144" i="10"/>
  <c r="AF147" i="8" s="1"/>
  <c r="AH144" i="14"/>
  <c r="N144" i="10"/>
  <c r="N143" i="15"/>
  <c r="Z143" i="10"/>
  <c r="AB146" i="8" s="1"/>
  <c r="AD143" i="14"/>
  <c r="K143" i="10"/>
  <c r="S142" i="15"/>
  <c r="AE142" i="10"/>
  <c r="AI145" i="8" s="1"/>
  <c r="AK142" i="14"/>
  <c r="P142" i="10"/>
  <c r="Q140" i="15"/>
  <c r="AC140" i="10"/>
  <c r="AF143" i="8" s="1"/>
  <c r="AH140" i="14"/>
  <c r="S151" i="10"/>
  <c r="H154" i="7" s="1"/>
  <c r="F150" i="15"/>
  <c r="L150" i="10"/>
  <c r="J150" i="14"/>
  <c r="K150" i="14" s="1"/>
  <c r="O187" i="12"/>
  <c r="J184" i="12"/>
  <c r="Q152" i="8" s="1"/>
  <c r="R152" i="8" s="1"/>
  <c r="X152" i="8" s="1"/>
  <c r="S151" i="3" s="1"/>
  <c r="W149" i="14"/>
  <c r="X149" i="14" s="1"/>
  <c r="T149" i="14" s="1"/>
  <c r="B149" i="15"/>
  <c r="F149" i="10"/>
  <c r="E149" i="14"/>
  <c r="T146" i="15"/>
  <c r="AF146" i="10"/>
  <c r="AJ149" i="8" s="1"/>
  <c r="AL146" i="14"/>
  <c r="I146" i="15"/>
  <c r="G146" i="15"/>
  <c r="Q146" i="10"/>
  <c r="F149" i="7" s="1"/>
  <c r="L149" i="7" s="1"/>
  <c r="N146" i="14"/>
  <c r="AH146" i="8"/>
  <c r="AI140" i="14"/>
  <c r="AD140" i="10"/>
  <c r="AG143" i="8" s="1"/>
  <c r="R140" i="15"/>
  <c r="AM135" i="14"/>
  <c r="U135" i="15"/>
  <c r="AG135" i="10"/>
  <c r="AK138" i="8" s="1"/>
  <c r="O135" i="14"/>
  <c r="H135" i="15"/>
  <c r="R135" i="10"/>
  <c r="G138" i="7" s="1"/>
  <c r="M138" i="7" s="1"/>
  <c r="G136" i="6"/>
  <c r="H136" i="6" s="1"/>
  <c r="F136" i="6"/>
  <c r="S132" i="10"/>
  <c r="H135" i="7" s="1"/>
  <c r="AM127" i="14"/>
  <c r="U127" i="15"/>
  <c r="AG127" i="10"/>
  <c r="AK130" i="8" s="1"/>
  <c r="O127" i="14"/>
  <c r="H127" i="15"/>
  <c r="R127" i="10"/>
  <c r="G130" i="7" s="1"/>
  <c r="M130" i="7" s="1"/>
  <c r="P126" i="14"/>
  <c r="M126" i="14" s="1"/>
  <c r="AK177" i="14"/>
  <c r="AN177" i="14" s="1"/>
  <c r="S177" i="15"/>
  <c r="AE177" i="10"/>
  <c r="AI180" i="8" s="1"/>
  <c r="AL180" i="8" s="1"/>
  <c r="AE177" i="14"/>
  <c r="O177" i="15"/>
  <c r="AA177" i="10"/>
  <c r="AC180" i="8" s="1"/>
  <c r="W177" i="10"/>
  <c r="Q177" i="14"/>
  <c r="J177" i="15"/>
  <c r="T177" i="10"/>
  <c r="I180" i="7" s="1"/>
  <c r="O180" i="7" s="1"/>
  <c r="P177" i="10"/>
  <c r="J177" i="14"/>
  <c r="F177" i="15"/>
  <c r="L177" i="10"/>
  <c r="H177" i="14"/>
  <c r="D177" i="15"/>
  <c r="H177" i="10"/>
  <c r="AL176" i="14"/>
  <c r="T176" i="15"/>
  <c r="AF176" i="10"/>
  <c r="AJ179" i="8" s="1"/>
  <c r="AM175" i="14"/>
  <c r="U175" i="15"/>
  <c r="AG175" i="10"/>
  <c r="AK178" i="8" s="1"/>
  <c r="O175" i="14"/>
  <c r="H175" i="15"/>
  <c r="R175" i="10"/>
  <c r="G178" i="7" s="1"/>
  <c r="M178" i="7" s="1"/>
  <c r="AF177" i="14"/>
  <c r="P177" i="15"/>
  <c r="AB177" i="10"/>
  <c r="AD180" i="8" s="1"/>
  <c r="AM176" i="14"/>
  <c r="U176" i="15"/>
  <c r="AG176" i="10"/>
  <c r="AK179" i="8" s="1"/>
  <c r="O176" i="14"/>
  <c r="H176" i="15"/>
  <c r="R176" i="10"/>
  <c r="G179" i="7" s="1"/>
  <c r="M179" i="7" s="1"/>
  <c r="AI175" i="14"/>
  <c r="R175" i="15"/>
  <c r="AD175" i="10"/>
  <c r="AG178" i="8" s="1"/>
  <c r="O175" i="10"/>
  <c r="AE174" i="14"/>
  <c r="O174" i="15"/>
  <c r="AA174" i="10"/>
  <c r="AC177" i="8" s="1"/>
  <c r="J174" i="14"/>
  <c r="K174" i="14" s="1"/>
  <c r="F174" i="15"/>
  <c r="L174" i="10"/>
  <c r="R176" i="15"/>
  <c r="AD176" i="10"/>
  <c r="AG179" i="8" s="1"/>
  <c r="AI176" i="14"/>
  <c r="J175" i="15"/>
  <c r="T175" i="10"/>
  <c r="I178" i="7" s="1"/>
  <c r="O178" i="7" s="1"/>
  <c r="Q175" i="14"/>
  <c r="R177" i="15"/>
  <c r="AD177" i="10"/>
  <c r="AG180" i="8" s="1"/>
  <c r="AH180" i="8" s="1"/>
  <c r="AI177" i="14"/>
  <c r="AJ177" i="14" s="1"/>
  <c r="O177" i="10"/>
  <c r="O176" i="15"/>
  <c r="AA176" i="10"/>
  <c r="AC179" i="8" s="1"/>
  <c r="AE176" i="14"/>
  <c r="F176" i="15"/>
  <c r="L176" i="10"/>
  <c r="J176" i="14"/>
  <c r="K176" i="14" s="1"/>
  <c r="X175" i="10"/>
  <c r="M175" i="10"/>
  <c r="Q174" i="15"/>
  <c r="AC174" i="10"/>
  <c r="AF177" i="8" s="1"/>
  <c r="AH177" i="8" s="1"/>
  <c r="AH174" i="14"/>
  <c r="AJ174" i="14" s="1"/>
  <c r="N174" i="10"/>
  <c r="O173" i="14"/>
  <c r="H173" i="15"/>
  <c r="R173" i="10"/>
  <c r="G176" i="7" s="1"/>
  <c r="M176" i="7" s="1"/>
  <c r="AE172" i="14"/>
  <c r="O172" i="15"/>
  <c r="AA172" i="10"/>
  <c r="AC175" i="8" s="1"/>
  <c r="M175" i="7"/>
  <c r="G175" i="6"/>
  <c r="H175" i="6" s="1"/>
  <c r="I175" i="6" s="1"/>
  <c r="F175" i="6"/>
  <c r="R171" i="14"/>
  <c r="K171" i="15"/>
  <c r="U171" i="10"/>
  <c r="J174" i="7" s="1"/>
  <c r="P174" i="7" s="1"/>
  <c r="I171" i="14"/>
  <c r="E171" i="15"/>
  <c r="I171" i="10"/>
  <c r="S174" i="6" s="1"/>
  <c r="AC170" i="14"/>
  <c r="M170" i="15"/>
  <c r="Y170" i="10"/>
  <c r="AA173" i="8" s="1"/>
  <c r="J170" i="10"/>
  <c r="AA169" i="14"/>
  <c r="L169" i="15"/>
  <c r="AK168" i="14"/>
  <c r="S168" i="15"/>
  <c r="AE168" i="10"/>
  <c r="AI171" i="8" s="1"/>
  <c r="P168" i="10"/>
  <c r="AF167" i="14"/>
  <c r="P167" i="15"/>
  <c r="AB167" i="10"/>
  <c r="AD170" i="8" s="1"/>
  <c r="AM166" i="14"/>
  <c r="U166" i="15"/>
  <c r="AG166" i="10"/>
  <c r="AK169" i="8" s="1"/>
  <c r="O166" i="14"/>
  <c r="H166" i="15"/>
  <c r="R166" i="10"/>
  <c r="G169" i="7" s="1"/>
  <c r="M169" i="7" s="1"/>
  <c r="AD165" i="14"/>
  <c r="N165" i="15"/>
  <c r="Z165" i="10"/>
  <c r="AB168" i="8" s="1"/>
  <c r="Q164" i="14"/>
  <c r="J164" i="15"/>
  <c r="T164" i="10"/>
  <c r="I167" i="7" s="1"/>
  <c r="O167" i="7" s="1"/>
  <c r="AL163" i="14"/>
  <c r="T163" i="15"/>
  <c r="AF163" i="10"/>
  <c r="AJ166" i="8" s="1"/>
  <c r="N163" i="14"/>
  <c r="G163" i="15"/>
  <c r="Q163" i="10"/>
  <c r="F166" i="7" s="1"/>
  <c r="L166" i="7" s="1"/>
  <c r="AG162" i="14"/>
  <c r="I173" i="14"/>
  <c r="E173" i="15"/>
  <c r="I173" i="10"/>
  <c r="S176" i="6" s="1"/>
  <c r="R173" i="14"/>
  <c r="K173" i="15"/>
  <c r="U173" i="10"/>
  <c r="J176" i="7" s="1"/>
  <c r="P176" i="7" s="1"/>
  <c r="AE173" i="14"/>
  <c r="AA173" i="10"/>
  <c r="AC176" i="8" s="1"/>
  <c r="O173" i="15"/>
  <c r="AF172" i="14"/>
  <c r="P172" i="15"/>
  <c r="AB172" i="10"/>
  <c r="AD175" i="8" s="1"/>
  <c r="W171" i="14"/>
  <c r="X171" i="14" s="1"/>
  <c r="T171" i="14" s="1"/>
  <c r="J204" i="12"/>
  <c r="Q174" i="8" s="1"/>
  <c r="R174" i="8" s="1"/>
  <c r="X174" i="8" s="1"/>
  <c r="S173" i="3" s="1"/>
  <c r="E171" i="14"/>
  <c r="B171" i="15"/>
  <c r="F171" i="10"/>
  <c r="AI170" i="14"/>
  <c r="R170" i="15"/>
  <c r="AD170" i="10"/>
  <c r="AG173" i="8" s="1"/>
  <c r="AD170" i="14"/>
  <c r="N170" i="15"/>
  <c r="Z170" i="10"/>
  <c r="AB173" i="8" s="1"/>
  <c r="AA170" i="14"/>
  <c r="L170" i="15"/>
  <c r="O170" i="10"/>
  <c r="K170" i="10"/>
  <c r="F170" i="14"/>
  <c r="G170" i="14" s="1"/>
  <c r="C170" i="15"/>
  <c r="G170" i="10"/>
  <c r="L173" i="7" s="1"/>
  <c r="AF168" i="14"/>
  <c r="P168" i="15"/>
  <c r="AB168" i="10"/>
  <c r="AD171" i="8" s="1"/>
  <c r="AM167" i="14"/>
  <c r="U167" i="15"/>
  <c r="AG167" i="10"/>
  <c r="AK170" i="8" s="1"/>
  <c r="O167" i="14"/>
  <c r="H167" i="15"/>
  <c r="R167" i="10"/>
  <c r="G170" i="7" s="1"/>
  <c r="M170" i="7" s="1"/>
  <c r="AI166" i="14"/>
  <c r="R166" i="15"/>
  <c r="AD166" i="10"/>
  <c r="AG169" i="8" s="1"/>
  <c r="L169" i="7"/>
  <c r="Q165" i="14"/>
  <c r="J165" i="15"/>
  <c r="T165" i="10"/>
  <c r="I168" i="7" s="1"/>
  <c r="O168" i="7" s="1"/>
  <c r="P165" i="10"/>
  <c r="J165" i="14"/>
  <c r="K165" i="14" s="1"/>
  <c r="F165" i="15"/>
  <c r="L165" i="10"/>
  <c r="H165" i="14"/>
  <c r="L165" i="14" s="1"/>
  <c r="D165" i="14" s="1"/>
  <c r="D165" i="15"/>
  <c r="H165" i="10"/>
  <c r="AL164" i="14"/>
  <c r="T164" i="15"/>
  <c r="AF164" i="10"/>
  <c r="AJ167" i="8" s="1"/>
  <c r="N164" i="14"/>
  <c r="G164" i="15"/>
  <c r="Q164" i="10"/>
  <c r="F167" i="7" s="1"/>
  <c r="L167" i="7" s="1"/>
  <c r="AH163" i="14"/>
  <c r="AJ163" i="14" s="1"/>
  <c r="Q163" i="15"/>
  <c r="AC163" i="10"/>
  <c r="AF166" i="8" s="1"/>
  <c r="AH166" i="8" s="1"/>
  <c r="N163" i="10"/>
  <c r="N171" i="15"/>
  <c r="Z171" i="10"/>
  <c r="AB174" i="8" s="1"/>
  <c r="AD171" i="14"/>
  <c r="K171" i="10"/>
  <c r="W170" i="10"/>
  <c r="D170" i="15"/>
  <c r="H170" i="10"/>
  <c r="H170" i="14"/>
  <c r="L170" i="14" s="1"/>
  <c r="D170" i="14" s="1"/>
  <c r="K169" i="15"/>
  <c r="U169" i="10"/>
  <c r="J172" i="7" s="1"/>
  <c r="P172" i="7" s="1"/>
  <c r="R169" i="14"/>
  <c r="U168" i="15"/>
  <c r="AG168" i="10"/>
  <c r="AK171" i="8" s="1"/>
  <c r="AM168" i="14"/>
  <c r="H168" i="15"/>
  <c r="R168" i="10"/>
  <c r="G171" i="7" s="1"/>
  <c r="M171" i="7" s="1"/>
  <c r="O168" i="14"/>
  <c r="R167" i="15"/>
  <c r="AD167" i="10"/>
  <c r="AG170" i="8" s="1"/>
  <c r="AI167" i="14"/>
  <c r="O167" i="10"/>
  <c r="O166" i="15"/>
  <c r="AA166" i="10"/>
  <c r="AC169" i="8" s="1"/>
  <c r="AE166" i="14"/>
  <c r="F166" i="15"/>
  <c r="L166" i="10"/>
  <c r="J166" i="14"/>
  <c r="K166" i="14" s="1"/>
  <c r="X165" i="10"/>
  <c r="M165" i="10"/>
  <c r="Q164" i="15"/>
  <c r="AC164" i="10"/>
  <c r="AF167" i="8" s="1"/>
  <c r="AH164" i="14"/>
  <c r="N164" i="10"/>
  <c r="N163" i="15"/>
  <c r="Z163" i="10"/>
  <c r="AB166" i="8" s="1"/>
  <c r="AD163" i="14"/>
  <c r="K163" i="10"/>
  <c r="W162" i="10"/>
  <c r="D162" i="15"/>
  <c r="V162" i="15" s="1"/>
  <c r="G162" i="11" s="1"/>
  <c r="D162" i="11" s="1"/>
  <c r="H162" i="14"/>
  <c r="L162" i="14" s="1"/>
  <c r="D162" i="14" s="1"/>
  <c r="H162" i="10"/>
  <c r="R172" i="15"/>
  <c r="AD172" i="10"/>
  <c r="AG175" i="8" s="1"/>
  <c r="AI172" i="14"/>
  <c r="O172" i="10"/>
  <c r="O171" i="15"/>
  <c r="AA171" i="10"/>
  <c r="AC174" i="8" s="1"/>
  <c r="AE171" i="14"/>
  <c r="F171" i="15"/>
  <c r="L171" i="10"/>
  <c r="J171" i="14"/>
  <c r="K171" i="14" s="1"/>
  <c r="L168" i="15"/>
  <c r="AA168" i="14"/>
  <c r="J167" i="15"/>
  <c r="T167" i="10"/>
  <c r="I170" i="7" s="1"/>
  <c r="O170" i="7" s="1"/>
  <c r="Q167" i="14"/>
  <c r="T166" i="15"/>
  <c r="AF166" i="10"/>
  <c r="AJ169" i="8" s="1"/>
  <c r="AL166" i="14"/>
  <c r="U165" i="15"/>
  <c r="AG165" i="10"/>
  <c r="AK168" i="8" s="1"/>
  <c r="AM165" i="14"/>
  <c r="R164" i="15"/>
  <c r="AD164" i="10"/>
  <c r="AG167" i="8" s="1"/>
  <c r="AI164" i="14"/>
  <c r="O164" i="10"/>
  <c r="O163" i="15"/>
  <c r="AA163" i="10"/>
  <c r="AC166" i="8" s="1"/>
  <c r="AE163" i="14"/>
  <c r="F163" i="15"/>
  <c r="L163" i="10"/>
  <c r="J163" i="14"/>
  <c r="K163" i="14" s="1"/>
  <c r="L161" i="15"/>
  <c r="AA161" i="14"/>
  <c r="J161" i="10"/>
  <c r="AA160" i="14"/>
  <c r="L160" i="15"/>
  <c r="AE159" i="14"/>
  <c r="AG159" i="14" s="1"/>
  <c r="O159" i="15"/>
  <c r="AA159" i="10"/>
  <c r="AC162" i="8" s="1"/>
  <c r="AE162" i="8" s="1"/>
  <c r="W159" i="10"/>
  <c r="Q159" i="14"/>
  <c r="J159" i="15"/>
  <c r="T159" i="10"/>
  <c r="I162" i="7" s="1"/>
  <c r="O162" i="7" s="1"/>
  <c r="P159" i="10"/>
  <c r="J159" i="14"/>
  <c r="F159" i="15"/>
  <c r="L159" i="10"/>
  <c r="H159" i="14"/>
  <c r="D159" i="15"/>
  <c r="H159" i="10"/>
  <c r="AL158" i="14"/>
  <c r="T158" i="15"/>
  <c r="AF158" i="10"/>
  <c r="AJ161" i="8" s="1"/>
  <c r="N158" i="14"/>
  <c r="G158" i="15"/>
  <c r="Q158" i="10"/>
  <c r="F161" i="7" s="1"/>
  <c r="L161" i="7" s="1"/>
  <c r="O192" i="12"/>
  <c r="W157" i="14"/>
  <c r="X157" i="14" s="1"/>
  <c r="T157" i="14" s="1"/>
  <c r="J191" i="12"/>
  <c r="Q160" i="8" s="1"/>
  <c r="R160" i="8" s="1"/>
  <c r="X160" i="8" s="1"/>
  <c r="S159" i="3" s="1"/>
  <c r="E157" i="14"/>
  <c r="B157" i="15"/>
  <c r="F157" i="10"/>
  <c r="P159" i="7"/>
  <c r="L159" i="7"/>
  <c r="AH158" i="8"/>
  <c r="AE158" i="8"/>
  <c r="M158" i="7"/>
  <c r="G158" i="6"/>
  <c r="H158" i="6" s="1"/>
  <c r="F158" i="6"/>
  <c r="R154" i="14"/>
  <c r="K154" i="15"/>
  <c r="U154" i="10"/>
  <c r="J157" i="7" s="1"/>
  <c r="P157" i="7" s="1"/>
  <c r="I154" i="14"/>
  <c r="E154" i="15"/>
  <c r="I154" i="10"/>
  <c r="S157" i="6" s="1"/>
  <c r="AC153" i="14"/>
  <c r="AG153" i="14" s="1"/>
  <c r="M153" i="15"/>
  <c r="Y153" i="10"/>
  <c r="AA156" i="8" s="1"/>
  <c r="J153" i="10"/>
  <c r="P155" i="7"/>
  <c r="L155" i="7"/>
  <c r="W151" i="10"/>
  <c r="H151" i="14"/>
  <c r="H151" i="10"/>
  <c r="D151" i="15"/>
  <c r="O161" i="10"/>
  <c r="K161" i="10"/>
  <c r="F161" i="14"/>
  <c r="G161" i="14" s="1"/>
  <c r="C161" i="15"/>
  <c r="G161" i="10"/>
  <c r="M159" i="10"/>
  <c r="I159" i="14"/>
  <c r="E159" i="15"/>
  <c r="I159" i="10"/>
  <c r="S162" i="6" s="1"/>
  <c r="O195" i="12"/>
  <c r="K162" i="6" s="1"/>
  <c r="L162" i="6" s="1"/>
  <c r="M162" i="6" s="1"/>
  <c r="W158" i="14"/>
  <c r="X158" i="14" s="1"/>
  <c r="T158" i="14" s="1"/>
  <c r="J192" i="12"/>
  <c r="Q161" i="8" s="1"/>
  <c r="R161" i="8" s="1"/>
  <c r="X161" i="8" s="1"/>
  <c r="S160" i="3" s="1"/>
  <c r="E158" i="14"/>
  <c r="B158" i="15"/>
  <c r="F158" i="10"/>
  <c r="AM154" i="14"/>
  <c r="U154" i="15"/>
  <c r="AG154" i="10"/>
  <c r="AK157" i="8" s="1"/>
  <c r="O154" i="14"/>
  <c r="H154" i="15"/>
  <c r="R154" i="10"/>
  <c r="G157" i="7" s="1"/>
  <c r="M157" i="7" s="1"/>
  <c r="AI153" i="14"/>
  <c r="R153" i="15"/>
  <c r="AD153" i="10"/>
  <c r="AG156" i="8" s="1"/>
  <c r="O153" i="10"/>
  <c r="N151" i="14"/>
  <c r="M151" i="14" s="1"/>
  <c r="Q151" i="10"/>
  <c r="F154" i="7" s="1"/>
  <c r="L154" i="7" s="1"/>
  <c r="G151" i="15"/>
  <c r="O189" i="12"/>
  <c r="K155" i="6" s="1"/>
  <c r="L155" i="6" s="1"/>
  <c r="M155" i="6" s="1"/>
  <c r="G165" i="6"/>
  <c r="H165" i="6" s="1"/>
  <c r="I165" i="6" s="1"/>
  <c r="N165" i="6" s="1"/>
  <c r="M164" i="3" s="1"/>
  <c r="F165" i="6"/>
  <c r="Q161" i="14"/>
  <c r="T161" i="10"/>
  <c r="I164" i="7" s="1"/>
  <c r="O164" i="7" s="1"/>
  <c r="J161" i="15"/>
  <c r="R161" i="14"/>
  <c r="K161" i="15"/>
  <c r="U161" i="10"/>
  <c r="J164" i="7" s="1"/>
  <c r="P164" i="7" s="1"/>
  <c r="AK161" i="14"/>
  <c r="AN161" i="14" s="1"/>
  <c r="S161" i="15"/>
  <c r="AE161" i="10"/>
  <c r="AI164" i="8" s="1"/>
  <c r="AL164" i="8" s="1"/>
  <c r="X160" i="10"/>
  <c r="M160" i="10"/>
  <c r="Q159" i="15"/>
  <c r="AC159" i="10"/>
  <c r="AF162" i="8" s="1"/>
  <c r="AH162" i="8" s="1"/>
  <c r="AH159" i="14"/>
  <c r="AJ159" i="14" s="1"/>
  <c r="N158" i="15"/>
  <c r="Z158" i="10"/>
  <c r="AB161" i="8" s="1"/>
  <c r="AD158" i="14"/>
  <c r="K158" i="10"/>
  <c r="W157" i="10"/>
  <c r="D157" i="15"/>
  <c r="H157" i="10"/>
  <c r="H157" i="14"/>
  <c r="L157" i="14" s="1"/>
  <c r="N154" i="15"/>
  <c r="Z154" i="10"/>
  <c r="AB157" i="8" s="1"/>
  <c r="AD154" i="14"/>
  <c r="K154" i="10"/>
  <c r="W153" i="10"/>
  <c r="D153" i="15"/>
  <c r="H153" i="10"/>
  <c r="H153" i="14"/>
  <c r="S158" i="15"/>
  <c r="AE158" i="10"/>
  <c r="AI161" i="8" s="1"/>
  <c r="AK158" i="14"/>
  <c r="AN158" i="14" s="1"/>
  <c r="P158" i="10"/>
  <c r="P157" i="15"/>
  <c r="AB157" i="10"/>
  <c r="AD160" i="8" s="1"/>
  <c r="AF157" i="14"/>
  <c r="AG156" i="14"/>
  <c r="G155" i="14"/>
  <c r="W154" i="10"/>
  <c r="D154" i="15"/>
  <c r="H154" i="10"/>
  <c r="H154" i="14"/>
  <c r="K153" i="15"/>
  <c r="U153" i="10"/>
  <c r="J156" i="7" s="1"/>
  <c r="P156" i="7" s="1"/>
  <c r="R153" i="14"/>
  <c r="E153" i="15"/>
  <c r="I153" i="10"/>
  <c r="S156" i="6" s="1"/>
  <c r="I153" i="14"/>
  <c r="K150" i="15"/>
  <c r="R150" i="14"/>
  <c r="U150" i="10"/>
  <c r="J153" i="7" s="1"/>
  <c r="P153" i="7" s="1"/>
  <c r="AA149" i="14"/>
  <c r="L149" i="15"/>
  <c r="F149" i="14"/>
  <c r="G149" i="14" s="1"/>
  <c r="C149" i="15"/>
  <c r="G149" i="10"/>
  <c r="AE151" i="8"/>
  <c r="M151" i="7"/>
  <c r="G151" i="6"/>
  <c r="H151" i="6" s="1"/>
  <c r="F151" i="6"/>
  <c r="R147" i="14"/>
  <c r="K147" i="15"/>
  <c r="U147" i="10"/>
  <c r="J150" i="7" s="1"/>
  <c r="P150" i="7" s="1"/>
  <c r="AM146" i="14"/>
  <c r="U146" i="15"/>
  <c r="AG146" i="10"/>
  <c r="AK149" i="8" s="1"/>
  <c r="O146" i="14"/>
  <c r="H146" i="15"/>
  <c r="R146" i="10"/>
  <c r="G149" i="7" s="1"/>
  <c r="M149" i="7" s="1"/>
  <c r="AI145" i="14"/>
  <c r="R145" i="15"/>
  <c r="AD145" i="10"/>
  <c r="AG148" i="8" s="1"/>
  <c r="O145" i="10"/>
  <c r="AE144" i="14"/>
  <c r="O144" i="15"/>
  <c r="AA144" i="10"/>
  <c r="AC147" i="8" s="1"/>
  <c r="J144" i="14"/>
  <c r="K144" i="14" s="1"/>
  <c r="F144" i="15"/>
  <c r="L144" i="10"/>
  <c r="H144" i="14"/>
  <c r="L144" i="14" s="1"/>
  <c r="D144" i="14" s="1"/>
  <c r="D144" i="15"/>
  <c r="H144" i="10"/>
  <c r="AL143" i="14"/>
  <c r="T143" i="15"/>
  <c r="AF143" i="10"/>
  <c r="AJ146" i="8" s="1"/>
  <c r="N143" i="14"/>
  <c r="G143" i="15"/>
  <c r="Q143" i="10"/>
  <c r="F146" i="7" s="1"/>
  <c r="L146" i="7" s="1"/>
  <c r="AM142" i="14"/>
  <c r="U142" i="15"/>
  <c r="AG142" i="10"/>
  <c r="AK145" i="8" s="1"/>
  <c r="O142" i="14"/>
  <c r="H142" i="15"/>
  <c r="R142" i="10"/>
  <c r="G145" i="7" s="1"/>
  <c r="M145" i="7" s="1"/>
  <c r="AK140" i="14"/>
  <c r="AN140" i="14" s="1"/>
  <c r="S140" i="15"/>
  <c r="AE140" i="10"/>
  <c r="AI143" i="8" s="1"/>
  <c r="AL143" i="8" s="1"/>
  <c r="G151" i="14"/>
  <c r="W149" i="10"/>
  <c r="H149" i="14"/>
  <c r="D149" i="15"/>
  <c r="H149" i="10"/>
  <c r="AE145" i="14"/>
  <c r="O145" i="15"/>
  <c r="AA145" i="10"/>
  <c r="AC148" i="8" s="1"/>
  <c r="J145" i="14"/>
  <c r="K145" i="14" s="1"/>
  <c r="F145" i="15"/>
  <c r="L145" i="10"/>
  <c r="AJ143" i="14"/>
  <c r="P142" i="14"/>
  <c r="R150" i="15"/>
  <c r="AD150" i="10"/>
  <c r="AG153" i="8" s="1"/>
  <c r="AI150" i="14"/>
  <c r="P150" i="10"/>
  <c r="N150" i="10"/>
  <c r="AH150" i="14"/>
  <c r="AJ150" i="14" s="1"/>
  <c r="AB150" i="14" s="1"/>
  <c r="Z150" i="14" s="1"/>
  <c r="S150" i="14" s="1"/>
  <c r="AC150" i="10"/>
  <c r="AF153" i="8" s="1"/>
  <c r="Q150" i="15"/>
  <c r="T149" i="15"/>
  <c r="AF149" i="10"/>
  <c r="AJ152" i="8" s="1"/>
  <c r="AL149" i="14"/>
  <c r="G149" i="15"/>
  <c r="Q149" i="10"/>
  <c r="F152" i="7" s="1"/>
  <c r="N149" i="14"/>
  <c r="O184" i="12"/>
  <c r="N147" i="15"/>
  <c r="Z147" i="10"/>
  <c r="AB150" i="8" s="1"/>
  <c r="AE150" i="8" s="1"/>
  <c r="AD147" i="14"/>
  <c r="AG147" i="14" s="1"/>
  <c r="G147" i="14"/>
  <c r="W146" i="10"/>
  <c r="D146" i="15"/>
  <c r="H146" i="10"/>
  <c r="H146" i="14"/>
  <c r="L146" i="14" s="1"/>
  <c r="K145" i="15"/>
  <c r="U145" i="10"/>
  <c r="J148" i="7" s="1"/>
  <c r="P148" i="7" s="1"/>
  <c r="R145" i="14"/>
  <c r="E145" i="15"/>
  <c r="I145" i="10"/>
  <c r="S148" i="6" s="1"/>
  <c r="I145" i="14"/>
  <c r="M144" i="15"/>
  <c r="Y144" i="10"/>
  <c r="AA147" i="8" s="1"/>
  <c r="AC144" i="14"/>
  <c r="AG144" i="14" s="1"/>
  <c r="L143" i="15"/>
  <c r="AA143" i="14"/>
  <c r="O142" i="15"/>
  <c r="AA142" i="10"/>
  <c r="AC145" i="8" s="1"/>
  <c r="AE142" i="14"/>
  <c r="F142" i="15"/>
  <c r="L142" i="10"/>
  <c r="J142" i="14"/>
  <c r="K142" i="14" s="1"/>
  <c r="M140" i="15"/>
  <c r="Y140" i="10"/>
  <c r="AA143" i="8" s="1"/>
  <c r="AC140" i="14"/>
  <c r="AJ151" i="14"/>
  <c r="U149" i="15"/>
  <c r="AG149" i="10"/>
  <c r="AK152" i="8" s="1"/>
  <c r="AM149" i="14"/>
  <c r="H149" i="15"/>
  <c r="R149" i="10"/>
  <c r="G152" i="7" s="1"/>
  <c r="O149" i="14"/>
  <c r="R148" i="15"/>
  <c r="AD148" i="10"/>
  <c r="AG151" i="8" s="1"/>
  <c r="AH151" i="8" s="1"/>
  <c r="AI148" i="14"/>
  <c r="AJ148" i="14" s="1"/>
  <c r="P148" i="14"/>
  <c r="M148" i="14" s="1"/>
  <c r="S147" i="15"/>
  <c r="AE147" i="10"/>
  <c r="AI150" i="8" s="1"/>
  <c r="AL150" i="8" s="1"/>
  <c r="AK147" i="14"/>
  <c r="AN147" i="14" s="1"/>
  <c r="AH150" i="8"/>
  <c r="P147" i="10"/>
  <c r="P146" i="15"/>
  <c r="AB146" i="10"/>
  <c r="AD149" i="8" s="1"/>
  <c r="AF146" i="14"/>
  <c r="U145" i="15"/>
  <c r="AG145" i="10"/>
  <c r="AK148" i="8" s="1"/>
  <c r="AM145" i="14"/>
  <c r="H145" i="15"/>
  <c r="R145" i="10"/>
  <c r="G148" i="7" s="1"/>
  <c r="M148" i="7" s="1"/>
  <c r="O145" i="14"/>
  <c r="R144" i="15"/>
  <c r="AD144" i="10"/>
  <c r="AG147" i="8" s="1"/>
  <c r="AI144" i="14"/>
  <c r="O144" i="10"/>
  <c r="O143" i="15"/>
  <c r="AA143" i="10"/>
  <c r="AC146" i="8" s="1"/>
  <c r="AE146" i="8" s="1"/>
  <c r="AE143" i="14"/>
  <c r="F143" i="15"/>
  <c r="L143" i="10"/>
  <c r="J143" i="14"/>
  <c r="K143" i="14" s="1"/>
  <c r="X142" i="10"/>
  <c r="V142" i="10"/>
  <c r="Y145" i="8"/>
  <c r="Z145" i="8" s="1"/>
  <c r="M142" i="10"/>
  <c r="AD140" i="14"/>
  <c r="Z140" i="10"/>
  <c r="AB143" i="8" s="1"/>
  <c r="N140" i="15"/>
  <c r="P143" i="7"/>
  <c r="L143" i="7"/>
  <c r="K139" i="10"/>
  <c r="AH140" i="8"/>
  <c r="AE140" i="8"/>
  <c r="M140" i="7"/>
  <c r="G140" i="6"/>
  <c r="H140" i="6" s="1"/>
  <c r="F140" i="6"/>
  <c r="V136" i="10"/>
  <c r="Y139" i="8"/>
  <c r="Z139" i="8" s="1"/>
  <c r="S136" i="10"/>
  <c r="H139" i="7" s="1"/>
  <c r="AH135" i="14"/>
  <c r="AJ135" i="14" s="1"/>
  <c r="Q135" i="15"/>
  <c r="AC135" i="10"/>
  <c r="AF138" i="8" s="1"/>
  <c r="AH138" i="8" s="1"/>
  <c r="N135" i="10"/>
  <c r="G134" i="14"/>
  <c r="AK133" i="14"/>
  <c r="AN133" i="14" s="1"/>
  <c r="S133" i="15"/>
  <c r="AE133" i="10"/>
  <c r="AI136" i="8" s="1"/>
  <c r="AL136" i="8" s="1"/>
  <c r="AE133" i="14"/>
  <c r="AG133" i="14" s="1"/>
  <c r="O133" i="15"/>
  <c r="AA133" i="10"/>
  <c r="AC136" i="8" s="1"/>
  <c r="AE136" i="8" s="1"/>
  <c r="AM136" i="8" s="1"/>
  <c r="W133" i="10"/>
  <c r="Q133" i="14"/>
  <c r="J133" i="15"/>
  <c r="T133" i="10"/>
  <c r="I136" i="7" s="1"/>
  <c r="O136" i="7" s="1"/>
  <c r="P133" i="10"/>
  <c r="J133" i="14"/>
  <c r="F133" i="15"/>
  <c r="L133" i="10"/>
  <c r="H133" i="14"/>
  <c r="D133" i="15"/>
  <c r="H133" i="10"/>
  <c r="AL132" i="14"/>
  <c r="T132" i="15"/>
  <c r="AF132" i="10"/>
  <c r="AJ135" i="8" s="1"/>
  <c r="AF132" i="14"/>
  <c r="P132" i="15"/>
  <c r="AB132" i="10"/>
  <c r="AD135" i="8" s="1"/>
  <c r="X132" i="10"/>
  <c r="R132" i="14"/>
  <c r="K132" i="15"/>
  <c r="U132" i="10"/>
  <c r="J135" i="7" s="1"/>
  <c r="P135" i="7" s="1"/>
  <c r="N132" i="14"/>
  <c r="G132" i="15"/>
  <c r="Q132" i="10"/>
  <c r="F135" i="7" s="1"/>
  <c r="L135" i="7" s="1"/>
  <c r="K135" i="6"/>
  <c r="L135" i="6" s="1"/>
  <c r="J135" i="6"/>
  <c r="AC131" i="14"/>
  <c r="AG131" i="14" s="1"/>
  <c r="M131" i="15"/>
  <c r="Y131" i="10"/>
  <c r="AA134" i="8" s="1"/>
  <c r="J131" i="10"/>
  <c r="AH132" i="8"/>
  <c r="AE132" i="8"/>
  <c r="M132" i="7"/>
  <c r="G132" i="6"/>
  <c r="H132" i="6" s="1"/>
  <c r="I132" i="6" s="1"/>
  <c r="F132" i="6"/>
  <c r="V128" i="10"/>
  <c r="Y131" i="8"/>
  <c r="Z131" i="8" s="1"/>
  <c r="S128" i="10"/>
  <c r="H131" i="7" s="1"/>
  <c r="AH127" i="14"/>
  <c r="AJ127" i="14" s="1"/>
  <c r="Q127" i="15"/>
  <c r="AC127" i="10"/>
  <c r="AF130" i="8" s="1"/>
  <c r="AH130" i="8" s="1"/>
  <c r="N127" i="10"/>
  <c r="AF124" i="14"/>
  <c r="AB124" i="10"/>
  <c r="AD127" i="8" s="1"/>
  <c r="P124" i="15"/>
  <c r="AI122" i="14"/>
  <c r="AJ122" i="14" s="1"/>
  <c r="AD122" i="10"/>
  <c r="AG125" i="8" s="1"/>
  <c r="AH125" i="8" s="1"/>
  <c r="R122" i="15"/>
  <c r="W121" i="10"/>
  <c r="H121" i="14"/>
  <c r="L121" i="14" s="1"/>
  <c r="D121" i="14" s="1"/>
  <c r="H121" i="10"/>
  <c r="D121" i="15"/>
  <c r="R120" i="14"/>
  <c r="K120" i="15"/>
  <c r="U120" i="10"/>
  <c r="J123" i="7" s="1"/>
  <c r="P123" i="7" s="1"/>
  <c r="I120" i="14"/>
  <c r="I120" i="10"/>
  <c r="S123" i="6" s="1"/>
  <c r="E120" i="15"/>
  <c r="AA118" i="14"/>
  <c r="L118" i="15"/>
  <c r="AE117" i="14"/>
  <c r="O117" i="15"/>
  <c r="AA117" i="10"/>
  <c r="AC120" i="8" s="1"/>
  <c r="AE120" i="8" s="1"/>
  <c r="AM120" i="8" s="1"/>
  <c r="J117" i="14"/>
  <c r="F117" i="15"/>
  <c r="L117" i="10"/>
  <c r="P141" i="10"/>
  <c r="N141" i="10"/>
  <c r="Q141" i="15"/>
  <c r="AC141" i="10"/>
  <c r="AF144" i="8" s="1"/>
  <c r="AH144" i="8" s="1"/>
  <c r="AH141" i="14"/>
  <c r="M141" i="10"/>
  <c r="X141" i="10"/>
  <c r="AE141" i="14"/>
  <c r="O141" i="15"/>
  <c r="AA141" i="10"/>
  <c r="AC144" i="8" s="1"/>
  <c r="O141" i="10"/>
  <c r="AI141" i="14"/>
  <c r="R141" i="15"/>
  <c r="AD141" i="10"/>
  <c r="AG144" i="8" s="1"/>
  <c r="M137" i="10"/>
  <c r="I137" i="14"/>
  <c r="E137" i="15"/>
  <c r="I137" i="10"/>
  <c r="S140" i="6" s="1"/>
  <c r="F12" i="13"/>
  <c r="K140" i="6" s="1"/>
  <c r="L140" i="6" s="1"/>
  <c r="M140" i="6" s="1"/>
  <c r="W136" i="14"/>
  <c r="X136" i="14" s="1"/>
  <c r="T136" i="14" s="1"/>
  <c r="N11" i="13"/>
  <c r="Q139" i="8" s="1"/>
  <c r="R139" i="8" s="1"/>
  <c r="E136" i="14"/>
  <c r="G136" i="14" s="1"/>
  <c r="B136" i="15"/>
  <c r="F136" i="10"/>
  <c r="M133" i="10"/>
  <c r="I133" i="14"/>
  <c r="E133" i="15"/>
  <c r="I133" i="10"/>
  <c r="S136" i="6" s="1"/>
  <c r="F8" i="13"/>
  <c r="K136" i="6" s="1"/>
  <c r="L136" i="6" s="1"/>
  <c r="M136" i="6" s="1"/>
  <c r="W132" i="14"/>
  <c r="X132" i="14" s="1"/>
  <c r="T132" i="14" s="1"/>
  <c r="N7" i="13"/>
  <c r="Q135" i="8" s="1"/>
  <c r="R135" i="8" s="1"/>
  <c r="E132" i="14"/>
  <c r="G132" i="14" s="1"/>
  <c r="B132" i="15"/>
  <c r="F132" i="10"/>
  <c r="M129" i="10"/>
  <c r="I129" i="14"/>
  <c r="E129" i="15"/>
  <c r="I129" i="10"/>
  <c r="S132" i="6" s="1"/>
  <c r="F4" i="13"/>
  <c r="K132" i="6" s="1"/>
  <c r="L132" i="6" s="1"/>
  <c r="M132" i="6" s="1"/>
  <c r="W128" i="14"/>
  <c r="X128" i="14" s="1"/>
  <c r="T128" i="14" s="1"/>
  <c r="N3" i="13"/>
  <c r="Q131" i="8" s="1"/>
  <c r="R131" i="8" s="1"/>
  <c r="E128" i="14"/>
  <c r="G128" i="14" s="1"/>
  <c r="B128" i="15"/>
  <c r="F128" i="10"/>
  <c r="M125" i="10"/>
  <c r="I125" i="14"/>
  <c r="E125" i="15"/>
  <c r="I125" i="10"/>
  <c r="S128" i="6" s="1"/>
  <c r="O164" i="12"/>
  <c r="K129" i="6" s="1"/>
  <c r="L129" i="6" s="1"/>
  <c r="M129" i="6" s="1"/>
  <c r="W124" i="14"/>
  <c r="X124" i="14" s="1"/>
  <c r="T124" i="14" s="1"/>
  <c r="J161" i="12"/>
  <c r="Q127" i="8" s="1"/>
  <c r="R127" i="8" s="1"/>
  <c r="E124" i="14"/>
  <c r="B124" i="15"/>
  <c r="F124" i="10"/>
  <c r="AK122" i="14"/>
  <c r="AN122" i="14" s="1"/>
  <c r="S122" i="15"/>
  <c r="AE122" i="10"/>
  <c r="AI125" i="8" s="1"/>
  <c r="AL125" i="8" s="1"/>
  <c r="AE122" i="14"/>
  <c r="AG122" i="14" s="1"/>
  <c r="O122" i="15"/>
  <c r="AA122" i="10"/>
  <c r="AC125" i="8" s="1"/>
  <c r="AE125" i="8" s="1"/>
  <c r="AM125" i="8" s="1"/>
  <c r="W122" i="10"/>
  <c r="Q122" i="14"/>
  <c r="J122" i="15"/>
  <c r="T122" i="10"/>
  <c r="I125" i="7" s="1"/>
  <c r="O125" i="7" s="1"/>
  <c r="P122" i="10"/>
  <c r="J122" i="14"/>
  <c r="K122" i="14" s="1"/>
  <c r="F122" i="15"/>
  <c r="L122" i="10"/>
  <c r="H122" i="14"/>
  <c r="D122" i="15"/>
  <c r="H122" i="10"/>
  <c r="AL121" i="14"/>
  <c r="T121" i="15"/>
  <c r="AF121" i="10"/>
  <c r="AJ124" i="8" s="1"/>
  <c r="AF121" i="14"/>
  <c r="P121" i="15"/>
  <c r="AB121" i="10"/>
  <c r="AD124" i="8" s="1"/>
  <c r="X121" i="10"/>
  <c r="R121" i="14"/>
  <c r="K121" i="15"/>
  <c r="U121" i="10"/>
  <c r="J124" i="7" s="1"/>
  <c r="P124" i="7" s="1"/>
  <c r="N121" i="14"/>
  <c r="G121" i="15"/>
  <c r="Q121" i="10"/>
  <c r="F124" i="7" s="1"/>
  <c r="L124" i="7" s="1"/>
  <c r="K124" i="6"/>
  <c r="L124" i="6" s="1"/>
  <c r="J124" i="6"/>
  <c r="AC120" i="14"/>
  <c r="AG120" i="14" s="1"/>
  <c r="M120" i="15"/>
  <c r="Y120" i="10"/>
  <c r="AA123" i="8" s="1"/>
  <c r="J120" i="10"/>
  <c r="AH121" i="8"/>
  <c r="AE121" i="8"/>
  <c r="M121" i="7"/>
  <c r="G121" i="6"/>
  <c r="H121" i="6" s="1"/>
  <c r="I121" i="6" s="1"/>
  <c r="F121" i="6"/>
  <c r="V117" i="10"/>
  <c r="Y120" i="8"/>
  <c r="Z120" i="8" s="1"/>
  <c r="S117" i="10"/>
  <c r="H120" i="7" s="1"/>
  <c r="I117" i="14"/>
  <c r="E117" i="15"/>
  <c r="I117" i="10"/>
  <c r="S120" i="6" s="1"/>
  <c r="Q139" i="14"/>
  <c r="T139" i="10"/>
  <c r="I142" i="7" s="1"/>
  <c r="O142" i="7" s="1"/>
  <c r="J139" i="15"/>
  <c r="O139" i="10"/>
  <c r="R139" i="15"/>
  <c r="AD139" i="10"/>
  <c r="AG142" i="8" s="1"/>
  <c r="AI139" i="14"/>
  <c r="R139" i="14"/>
  <c r="K139" i="15"/>
  <c r="U139" i="10"/>
  <c r="J142" i="7" s="1"/>
  <c r="P142" i="7" s="1"/>
  <c r="C142" i="7"/>
  <c r="C142" i="6"/>
  <c r="C142" i="8"/>
  <c r="C141" i="3"/>
  <c r="AG137" i="14"/>
  <c r="W135" i="10"/>
  <c r="D135" i="15"/>
  <c r="H135" i="10"/>
  <c r="H135" i="14"/>
  <c r="W131" i="10"/>
  <c r="D131" i="15"/>
  <c r="H131" i="10"/>
  <c r="H131" i="14"/>
  <c r="AG129" i="14"/>
  <c r="W127" i="10"/>
  <c r="D127" i="15"/>
  <c r="H127" i="10"/>
  <c r="H127" i="14"/>
  <c r="L127" i="14" s="1"/>
  <c r="D127" i="14" s="1"/>
  <c r="AG125" i="14"/>
  <c r="AJ138" i="14"/>
  <c r="AB138" i="14" s="1"/>
  <c r="J136" i="15"/>
  <c r="T136" i="10"/>
  <c r="I139" i="7" s="1"/>
  <c r="O139" i="7" s="1"/>
  <c r="Q136" i="14"/>
  <c r="T135" i="15"/>
  <c r="AF135" i="10"/>
  <c r="AJ138" i="8" s="1"/>
  <c r="AL135" i="14"/>
  <c r="G135" i="15"/>
  <c r="Q135" i="10"/>
  <c r="F138" i="7" s="1"/>
  <c r="L138" i="7" s="1"/>
  <c r="N135" i="14"/>
  <c r="F10" i="13"/>
  <c r="AG134" i="14"/>
  <c r="G133" i="14"/>
  <c r="W132" i="10"/>
  <c r="D132" i="15"/>
  <c r="V132" i="15" s="1"/>
  <c r="G132" i="11" s="1"/>
  <c r="D132" i="11" s="1"/>
  <c r="H132" i="10"/>
  <c r="H132" i="14"/>
  <c r="L132" i="14" s="1"/>
  <c r="K131" i="15"/>
  <c r="U131" i="10"/>
  <c r="J134" i="7" s="1"/>
  <c r="P134" i="7" s="1"/>
  <c r="R131" i="14"/>
  <c r="E131" i="15"/>
  <c r="I131" i="10"/>
  <c r="S134" i="6" s="1"/>
  <c r="I131" i="14"/>
  <c r="P129" i="14"/>
  <c r="O128" i="15"/>
  <c r="AA128" i="10"/>
  <c r="AC131" i="8" s="1"/>
  <c r="AE128" i="14"/>
  <c r="F128" i="15"/>
  <c r="L128" i="10"/>
  <c r="J128" i="14"/>
  <c r="K128" i="14" s="1"/>
  <c r="X127" i="10"/>
  <c r="M127" i="10"/>
  <c r="S124" i="15"/>
  <c r="AE124" i="10"/>
  <c r="AI127" i="8" s="1"/>
  <c r="AL127" i="8" s="1"/>
  <c r="AK124" i="14"/>
  <c r="AN124" i="14" s="1"/>
  <c r="P124" i="10"/>
  <c r="S120" i="15"/>
  <c r="AE120" i="10"/>
  <c r="AI123" i="8" s="1"/>
  <c r="AL123" i="8" s="1"/>
  <c r="AK120" i="14"/>
  <c r="AN120" i="14" s="1"/>
  <c r="P120" i="10"/>
  <c r="O159" i="12"/>
  <c r="G123" i="15"/>
  <c r="Q123" i="10"/>
  <c r="F126" i="7" s="1"/>
  <c r="N123" i="14"/>
  <c r="T123" i="15"/>
  <c r="AF123" i="10"/>
  <c r="AJ126" i="8" s="1"/>
  <c r="AL126" i="8" s="1"/>
  <c r="AL123" i="14"/>
  <c r="AN123" i="14" s="1"/>
  <c r="E123" i="14"/>
  <c r="F123" i="10"/>
  <c r="B123" i="15"/>
  <c r="W123" i="14"/>
  <c r="X123" i="14" s="1"/>
  <c r="T123" i="14" s="1"/>
  <c r="J159" i="12"/>
  <c r="Q126" i="8" s="1"/>
  <c r="R126" i="8" s="1"/>
  <c r="X126" i="8" s="1"/>
  <c r="S125" i="3" s="1"/>
  <c r="C126" i="7"/>
  <c r="C126" i="6"/>
  <c r="C126" i="8"/>
  <c r="C125" i="3"/>
  <c r="G119" i="15"/>
  <c r="Q119" i="10"/>
  <c r="F122" i="7" s="1"/>
  <c r="N119" i="14"/>
  <c r="T119" i="15"/>
  <c r="AF119" i="10"/>
  <c r="AJ122" i="8" s="1"/>
  <c r="AL119" i="14"/>
  <c r="E119" i="14"/>
  <c r="F119" i="10"/>
  <c r="B119" i="15"/>
  <c r="W119" i="14"/>
  <c r="X119" i="14" s="1"/>
  <c r="T119" i="14" s="1"/>
  <c r="C122" i="7"/>
  <c r="C122" i="6"/>
  <c r="C122" i="8"/>
  <c r="C121" i="3"/>
  <c r="Q115" i="14"/>
  <c r="J115" i="15"/>
  <c r="T115" i="10"/>
  <c r="I118" i="7" s="1"/>
  <c r="AG113" i="14"/>
  <c r="W111" i="10"/>
  <c r="H111" i="14"/>
  <c r="L111" i="14" s="1"/>
  <c r="D111" i="14" s="1"/>
  <c r="D111" i="15"/>
  <c r="H111" i="10"/>
  <c r="AE107" i="14"/>
  <c r="O107" i="15"/>
  <c r="AA107" i="10"/>
  <c r="AC110" i="8" s="1"/>
  <c r="J107" i="14"/>
  <c r="K107" i="14" s="1"/>
  <c r="F107" i="15"/>
  <c r="L107" i="10"/>
  <c r="E116" i="14"/>
  <c r="B116" i="15"/>
  <c r="F116" i="10"/>
  <c r="W116" i="14"/>
  <c r="X116" i="14" s="1"/>
  <c r="T116" i="14" s="1"/>
  <c r="J155" i="12"/>
  <c r="Q119" i="8" s="1"/>
  <c r="R119" i="8" s="1"/>
  <c r="M116" i="10"/>
  <c r="X116" i="10"/>
  <c r="AF115" i="14"/>
  <c r="P115" i="15"/>
  <c r="AB115" i="10"/>
  <c r="AD118" i="8" s="1"/>
  <c r="AG114" i="14"/>
  <c r="AB114" i="14" s="1"/>
  <c r="Z114" i="14" s="1"/>
  <c r="S114" i="14" s="1"/>
  <c r="AI113" i="14"/>
  <c r="AJ113" i="14" s="1"/>
  <c r="R113" i="15"/>
  <c r="AD113" i="10"/>
  <c r="AG116" i="8" s="1"/>
  <c r="O113" i="10"/>
  <c r="AE112" i="14"/>
  <c r="O112" i="15"/>
  <c r="AA112" i="10"/>
  <c r="AC115" i="8" s="1"/>
  <c r="J112" i="14"/>
  <c r="K112" i="14" s="1"/>
  <c r="F112" i="15"/>
  <c r="L112" i="10"/>
  <c r="X111" i="10"/>
  <c r="M111" i="10"/>
  <c r="AD109" i="14"/>
  <c r="N109" i="15"/>
  <c r="Z109" i="10"/>
  <c r="AB112" i="8" s="1"/>
  <c r="AE112" i="8" s="1"/>
  <c r="AM112" i="8" s="1"/>
  <c r="K109" i="10"/>
  <c r="W108" i="10"/>
  <c r="H108" i="14"/>
  <c r="L108" i="14" s="1"/>
  <c r="D108" i="15"/>
  <c r="H108" i="10"/>
  <c r="R107" i="14"/>
  <c r="K107" i="15"/>
  <c r="U107" i="10"/>
  <c r="J110" i="7" s="1"/>
  <c r="P110" i="7" s="1"/>
  <c r="I107" i="14"/>
  <c r="E107" i="15"/>
  <c r="I107" i="10"/>
  <c r="S110" i="6" s="1"/>
  <c r="AA105" i="14"/>
  <c r="L105" i="15"/>
  <c r="F105" i="14"/>
  <c r="C105" i="15"/>
  <c r="G105" i="10"/>
  <c r="Q104" i="14"/>
  <c r="J104" i="15"/>
  <c r="T104" i="10"/>
  <c r="I107" i="7" s="1"/>
  <c r="O107" i="7" s="1"/>
  <c r="AI101" i="14"/>
  <c r="AJ101" i="14" s="1"/>
  <c r="R101" i="15"/>
  <c r="AD101" i="10"/>
  <c r="AG104" i="8" s="1"/>
  <c r="O101" i="10"/>
  <c r="AE100" i="14"/>
  <c r="O100" i="15"/>
  <c r="AA100" i="10"/>
  <c r="AC103" i="8" s="1"/>
  <c r="J100" i="14"/>
  <c r="K100" i="14" s="1"/>
  <c r="F100" i="15"/>
  <c r="L100" i="10"/>
  <c r="AJ98" i="14"/>
  <c r="K123" i="6"/>
  <c r="L123" i="6" s="1"/>
  <c r="J123" i="6"/>
  <c r="S119" i="15"/>
  <c r="AE119" i="10"/>
  <c r="AI122" i="8" s="1"/>
  <c r="AL122" i="8" s="1"/>
  <c r="AK119" i="14"/>
  <c r="AG117" i="14"/>
  <c r="AB117" i="14" s="1"/>
  <c r="Z117" i="14" s="1"/>
  <c r="S117" i="14" s="1"/>
  <c r="W119" i="6"/>
  <c r="X119" i="6"/>
  <c r="Y119" i="6" s="1"/>
  <c r="L116" i="14"/>
  <c r="M115" i="15"/>
  <c r="Y115" i="10"/>
  <c r="AA118" i="8" s="1"/>
  <c r="AC115" i="14"/>
  <c r="AG115" i="14" s="1"/>
  <c r="J115" i="10"/>
  <c r="P114" i="14"/>
  <c r="S113" i="15"/>
  <c r="AE113" i="10"/>
  <c r="AI116" i="8" s="1"/>
  <c r="AK113" i="14"/>
  <c r="AH116" i="8"/>
  <c r="P113" i="10"/>
  <c r="P112" i="15"/>
  <c r="AB112" i="10"/>
  <c r="AD115" i="8" s="1"/>
  <c r="AF112" i="14"/>
  <c r="M111" i="15"/>
  <c r="Y111" i="10"/>
  <c r="AA114" i="8" s="1"/>
  <c r="AC111" i="14"/>
  <c r="AG111" i="14" s="1"/>
  <c r="J111" i="10"/>
  <c r="P110" i="14"/>
  <c r="M110" i="14" s="1"/>
  <c r="S109" i="15"/>
  <c r="AE109" i="10"/>
  <c r="AI112" i="8" s="1"/>
  <c r="AL112" i="8" s="1"/>
  <c r="AK109" i="14"/>
  <c r="AN109" i="14" s="1"/>
  <c r="AH112" i="8"/>
  <c r="P109" i="10"/>
  <c r="P108" i="15"/>
  <c r="AB108" i="10"/>
  <c r="AD111" i="8" s="1"/>
  <c r="AF108" i="14"/>
  <c r="U107" i="15"/>
  <c r="AG107" i="10"/>
  <c r="AK110" i="8" s="1"/>
  <c r="AM107" i="14"/>
  <c r="H107" i="15"/>
  <c r="R107" i="10"/>
  <c r="G110" i="7" s="1"/>
  <c r="M110" i="7" s="1"/>
  <c r="O107" i="14"/>
  <c r="G106" i="14"/>
  <c r="W105" i="10"/>
  <c r="H105" i="14"/>
  <c r="L105" i="14" s="1"/>
  <c r="H105" i="10"/>
  <c r="D105" i="15"/>
  <c r="R104" i="14"/>
  <c r="U104" i="10"/>
  <c r="J107" i="7" s="1"/>
  <c r="P107" i="7" s="1"/>
  <c r="K104" i="15"/>
  <c r="I104" i="14"/>
  <c r="E104" i="15"/>
  <c r="I104" i="10"/>
  <c r="S107" i="6" s="1"/>
  <c r="Q101" i="14"/>
  <c r="J101" i="15"/>
  <c r="T101" i="10"/>
  <c r="I104" i="7" s="1"/>
  <c r="O104" i="7" s="1"/>
  <c r="AL100" i="14"/>
  <c r="AF100" i="10"/>
  <c r="AJ103" i="8" s="1"/>
  <c r="T100" i="15"/>
  <c r="N100" i="14"/>
  <c r="M100" i="14" s="1"/>
  <c r="Q100" i="10"/>
  <c r="F103" i="7" s="1"/>
  <c r="L103" i="7" s="1"/>
  <c r="G100" i="15"/>
  <c r="P98" i="14"/>
  <c r="M98" i="14" s="1"/>
  <c r="J123" i="15"/>
  <c r="T123" i="10"/>
  <c r="I126" i="7" s="1"/>
  <c r="O126" i="7" s="1"/>
  <c r="Q123" i="14"/>
  <c r="S120" i="10"/>
  <c r="H123" i="7" s="1"/>
  <c r="O116" i="10"/>
  <c r="L115" i="15"/>
  <c r="AA115" i="14"/>
  <c r="C115" i="15"/>
  <c r="G115" i="10"/>
  <c r="F115" i="14"/>
  <c r="G115" i="14" s="1"/>
  <c r="J114" i="15"/>
  <c r="Q114" i="14"/>
  <c r="M117" i="7"/>
  <c r="T113" i="15"/>
  <c r="AF113" i="10"/>
  <c r="AJ116" i="8" s="1"/>
  <c r="AL113" i="14"/>
  <c r="G113" i="15"/>
  <c r="Q113" i="10"/>
  <c r="F116" i="7" s="1"/>
  <c r="L116" i="7" s="1"/>
  <c r="N113" i="14"/>
  <c r="J153" i="12"/>
  <c r="W112" i="14"/>
  <c r="X112" i="14" s="1"/>
  <c r="T112" i="14" s="1"/>
  <c r="B112" i="15"/>
  <c r="F112" i="10"/>
  <c r="E112" i="14"/>
  <c r="S110" i="15"/>
  <c r="AE110" i="10"/>
  <c r="AI113" i="8" s="1"/>
  <c r="AL113" i="8" s="1"/>
  <c r="AK110" i="14"/>
  <c r="AN110" i="14" s="1"/>
  <c r="AB110" i="14" s="1"/>
  <c r="Z110" i="14" s="1"/>
  <c r="S110" i="14" s="1"/>
  <c r="P110" i="10"/>
  <c r="P109" i="15"/>
  <c r="AB109" i="10"/>
  <c r="AD112" i="8" s="1"/>
  <c r="AF109" i="14"/>
  <c r="U108" i="15"/>
  <c r="AG108" i="10"/>
  <c r="AK111" i="8" s="1"/>
  <c r="AM108" i="14"/>
  <c r="H108" i="15"/>
  <c r="R108" i="10"/>
  <c r="G111" i="7" s="1"/>
  <c r="M111" i="7" s="1"/>
  <c r="O108" i="14"/>
  <c r="R107" i="15"/>
  <c r="AD107" i="10"/>
  <c r="AG110" i="8" s="1"/>
  <c r="AI107" i="14"/>
  <c r="O107" i="10"/>
  <c r="O106" i="15"/>
  <c r="AA106" i="10"/>
  <c r="AC109" i="8" s="1"/>
  <c r="AE109" i="8" s="1"/>
  <c r="AM109" i="8" s="1"/>
  <c r="AN109" i="8" s="1"/>
  <c r="T108" i="3" s="1"/>
  <c r="AE106" i="14"/>
  <c r="AG106" i="14" s="1"/>
  <c r="AB106" i="14" s="1"/>
  <c r="Z106" i="14" s="1"/>
  <c r="S106" i="14" s="1"/>
  <c r="F106" i="15"/>
  <c r="L106" i="10"/>
  <c r="J106" i="14"/>
  <c r="K106" i="14" s="1"/>
  <c r="X105" i="10"/>
  <c r="M105" i="10"/>
  <c r="Q104" i="15"/>
  <c r="AC104" i="10"/>
  <c r="AF107" i="8" s="1"/>
  <c r="AH107" i="8" s="1"/>
  <c r="AH104" i="14"/>
  <c r="AJ104" i="14" s="1"/>
  <c r="N104" i="10"/>
  <c r="O102" i="15"/>
  <c r="AA102" i="10"/>
  <c r="AC105" i="8" s="1"/>
  <c r="AE105" i="8" s="1"/>
  <c r="AM105" i="8" s="1"/>
  <c r="AN105" i="8" s="1"/>
  <c r="T104" i="3" s="1"/>
  <c r="AE102" i="14"/>
  <c r="AG102" i="14" s="1"/>
  <c r="F102" i="15"/>
  <c r="L102" i="10"/>
  <c r="J102" i="14"/>
  <c r="K102" i="14" s="1"/>
  <c r="X101" i="10"/>
  <c r="M101" i="10"/>
  <c r="Q100" i="15"/>
  <c r="AC100" i="10"/>
  <c r="AF103" i="8" s="1"/>
  <c r="AH103" i="8" s="1"/>
  <c r="AH100" i="14"/>
  <c r="AJ100" i="14" s="1"/>
  <c r="N100" i="10"/>
  <c r="O98" i="15"/>
  <c r="AA98" i="10"/>
  <c r="AC101" i="8" s="1"/>
  <c r="AE98" i="14"/>
  <c r="AG98" i="14" s="1"/>
  <c r="AE101" i="8"/>
  <c r="AM101" i="8" s="1"/>
  <c r="AN101" i="8" s="1"/>
  <c r="T100" i="3" s="1"/>
  <c r="F98" i="15"/>
  <c r="J98" i="14"/>
  <c r="K98" i="14" s="1"/>
  <c r="L98" i="10"/>
  <c r="N113" i="7"/>
  <c r="G108" i="6"/>
  <c r="H108" i="6" s="1"/>
  <c r="F108" i="6"/>
  <c r="W99" i="10"/>
  <c r="L99" i="14"/>
  <c r="E99" i="14"/>
  <c r="F99" i="10"/>
  <c r="B99" i="15"/>
  <c r="W99" i="14"/>
  <c r="X99" i="14" s="1"/>
  <c r="T99" i="14" s="1"/>
  <c r="J140" i="12"/>
  <c r="Q102" i="8" s="1"/>
  <c r="R102" i="8" s="1"/>
  <c r="X102" i="8" s="1"/>
  <c r="S101" i="3" s="1"/>
  <c r="O140" i="12"/>
  <c r="N99" i="14"/>
  <c r="G99" i="15"/>
  <c r="Q99" i="10"/>
  <c r="F102" i="7" s="1"/>
  <c r="L102" i="7" s="1"/>
  <c r="AL99" i="14"/>
  <c r="AN99" i="14" s="1"/>
  <c r="T99" i="15"/>
  <c r="AF99" i="10"/>
  <c r="AJ102" i="8" s="1"/>
  <c r="M97" i="15"/>
  <c r="AC97" i="14"/>
  <c r="AG97" i="14" s="1"/>
  <c r="Y97" i="10"/>
  <c r="AA100" i="8" s="1"/>
  <c r="X96" i="10"/>
  <c r="F96" i="15"/>
  <c r="V96" i="15" s="1"/>
  <c r="G96" i="11" s="1"/>
  <c r="D96" i="11" s="1"/>
  <c r="L96" i="10"/>
  <c r="J96" i="14"/>
  <c r="K96" i="14" s="1"/>
  <c r="L96" i="14" s="1"/>
  <c r="P95" i="10"/>
  <c r="AE94" i="14"/>
  <c r="AG94" i="14" s="1"/>
  <c r="O94" i="15"/>
  <c r="AA94" i="10"/>
  <c r="AC97" i="8" s="1"/>
  <c r="AE97" i="8" s="1"/>
  <c r="AF93" i="14"/>
  <c r="P93" i="15"/>
  <c r="AB93" i="10"/>
  <c r="AD96" i="8" s="1"/>
  <c r="AE96" i="8" s="1"/>
  <c r="AM92" i="14"/>
  <c r="U92" i="15"/>
  <c r="AG92" i="10"/>
  <c r="AK95" i="8" s="1"/>
  <c r="O92" i="14"/>
  <c r="H92" i="15"/>
  <c r="R92" i="10"/>
  <c r="G95" i="7" s="1"/>
  <c r="M95" i="7" s="1"/>
  <c r="AF89" i="14"/>
  <c r="P89" i="15"/>
  <c r="AB89" i="10"/>
  <c r="AD92" i="8" s="1"/>
  <c r="AM88" i="14"/>
  <c r="U88" i="15"/>
  <c r="AG88" i="10"/>
  <c r="AK91" i="8" s="1"/>
  <c r="O88" i="14"/>
  <c r="M88" i="14" s="1"/>
  <c r="H88" i="15"/>
  <c r="R88" i="10"/>
  <c r="G91" i="7" s="1"/>
  <c r="M91" i="7" s="1"/>
  <c r="AF85" i="14"/>
  <c r="P85" i="15"/>
  <c r="AB85" i="10"/>
  <c r="AD88" i="8" s="1"/>
  <c r="AM84" i="14"/>
  <c r="U84" i="15"/>
  <c r="AG84" i="10"/>
  <c r="AK87" i="8" s="1"/>
  <c r="O84" i="14"/>
  <c r="H84" i="15"/>
  <c r="R84" i="10"/>
  <c r="G87" i="7" s="1"/>
  <c r="M87" i="7" s="1"/>
  <c r="AH80" i="14"/>
  <c r="AJ80" i="14" s="1"/>
  <c r="Q80" i="15"/>
  <c r="AC80" i="10"/>
  <c r="AF83" i="8" s="1"/>
  <c r="AH83" i="8" s="1"/>
  <c r="N80" i="10"/>
  <c r="Q78" i="14"/>
  <c r="J78" i="15"/>
  <c r="N109" i="7"/>
  <c r="O106" i="7"/>
  <c r="W106" i="6"/>
  <c r="X106" i="6"/>
  <c r="Y106" i="6" s="1"/>
  <c r="L105" i="7"/>
  <c r="AE104" i="8"/>
  <c r="N97" i="10"/>
  <c r="M97" i="10"/>
  <c r="X97" i="10"/>
  <c r="AL99" i="8"/>
  <c r="P103" i="10"/>
  <c r="E103" i="14"/>
  <c r="B103" i="15"/>
  <c r="F103" i="10"/>
  <c r="W103" i="14"/>
  <c r="X103" i="14" s="1"/>
  <c r="T103" i="14" s="1"/>
  <c r="N103" i="14"/>
  <c r="G103" i="15"/>
  <c r="Q103" i="10"/>
  <c r="F106" i="7" s="1"/>
  <c r="L106" i="7" s="1"/>
  <c r="AL103" i="14"/>
  <c r="T103" i="15"/>
  <c r="AF103" i="10"/>
  <c r="AJ106" i="8" s="1"/>
  <c r="AH104" i="8"/>
  <c r="AL102" i="8"/>
  <c r="O97" i="10"/>
  <c r="O96" i="10"/>
  <c r="E96" i="14"/>
  <c r="B96" i="15"/>
  <c r="F96" i="10"/>
  <c r="W96" i="14"/>
  <c r="X96" i="14" s="1"/>
  <c r="T96" i="14" s="1"/>
  <c r="C99" i="6"/>
  <c r="C98" i="3"/>
  <c r="C99" i="8"/>
  <c r="C99" i="7"/>
  <c r="AC95" i="14"/>
  <c r="AG95" i="14" s="1"/>
  <c r="Y95" i="10"/>
  <c r="AA98" i="8" s="1"/>
  <c r="M95" i="15"/>
  <c r="M95" i="10"/>
  <c r="L93" i="15"/>
  <c r="AA93" i="14"/>
  <c r="C93" i="15"/>
  <c r="G93" i="10"/>
  <c r="F93" i="14"/>
  <c r="G93" i="14" s="1"/>
  <c r="J92" i="15"/>
  <c r="T92" i="10"/>
  <c r="I95" i="7" s="1"/>
  <c r="O95" i="7" s="1"/>
  <c r="Q92" i="14"/>
  <c r="AJ90" i="14"/>
  <c r="AB90" i="14" s="1"/>
  <c r="Z90" i="14" s="1"/>
  <c r="S90" i="14" s="1"/>
  <c r="R89" i="15"/>
  <c r="AD89" i="10"/>
  <c r="AG92" i="8" s="1"/>
  <c r="AH92" i="8" s="1"/>
  <c r="AI89" i="14"/>
  <c r="AJ89" i="14" s="1"/>
  <c r="O89" i="10"/>
  <c r="O88" i="15"/>
  <c r="AA88" i="10"/>
  <c r="AC91" i="8" s="1"/>
  <c r="AE88" i="14"/>
  <c r="F88" i="15"/>
  <c r="L88" i="10"/>
  <c r="J88" i="14"/>
  <c r="K88" i="14" s="1"/>
  <c r="L85" i="15"/>
  <c r="AA85" i="14"/>
  <c r="C85" i="15"/>
  <c r="G85" i="10"/>
  <c r="M88" i="7" s="1"/>
  <c r="F85" i="14"/>
  <c r="G85" i="14" s="1"/>
  <c r="J84" i="15"/>
  <c r="T84" i="10"/>
  <c r="I87" i="7" s="1"/>
  <c r="O87" i="7" s="1"/>
  <c r="Q84" i="14"/>
  <c r="AJ82" i="14"/>
  <c r="AB82" i="14" s="1"/>
  <c r="Z82" i="14" s="1"/>
  <c r="S82" i="14" s="1"/>
  <c r="S80" i="15"/>
  <c r="AE80" i="10"/>
  <c r="AI83" i="8" s="1"/>
  <c r="AL83" i="8" s="1"/>
  <c r="AK80" i="14"/>
  <c r="AN80" i="14" s="1"/>
  <c r="P80" i="10"/>
  <c r="AE108" i="8"/>
  <c r="K107" i="6"/>
  <c r="L107" i="6" s="1"/>
  <c r="J107" i="6"/>
  <c r="N105" i="7"/>
  <c r="M104" i="7"/>
  <c r="L101" i="7"/>
  <c r="P97" i="10"/>
  <c r="P99" i="7"/>
  <c r="W95" i="14"/>
  <c r="X95" i="14" s="1"/>
  <c r="T95" i="14" s="1"/>
  <c r="N95" i="10"/>
  <c r="O95" i="10"/>
  <c r="AI95" i="14"/>
  <c r="AJ95" i="14" s="1"/>
  <c r="AD95" i="10"/>
  <c r="AG98" i="8" s="1"/>
  <c r="AH98" i="8" s="1"/>
  <c r="R95" i="15"/>
  <c r="G94" i="14"/>
  <c r="W93" i="10"/>
  <c r="D93" i="15"/>
  <c r="H93" i="10"/>
  <c r="H93" i="14"/>
  <c r="L93" i="14" s="1"/>
  <c r="D93" i="14" s="1"/>
  <c r="G96" i="6"/>
  <c r="H96" i="6" s="1"/>
  <c r="F96" i="6"/>
  <c r="S92" i="10"/>
  <c r="H95" i="7" s="1"/>
  <c r="AE89" i="14"/>
  <c r="AG89" i="14" s="1"/>
  <c r="AA89" i="10"/>
  <c r="AC92" i="8" s="1"/>
  <c r="O89" i="15"/>
  <c r="J89" i="14"/>
  <c r="K89" i="14" s="1"/>
  <c r="L89" i="10"/>
  <c r="F89" i="15"/>
  <c r="P86" i="14"/>
  <c r="M86" i="14" s="1"/>
  <c r="AK85" i="14"/>
  <c r="AN85" i="14" s="1"/>
  <c r="S85" i="15"/>
  <c r="AE85" i="10"/>
  <c r="AI88" i="8" s="1"/>
  <c r="AL88" i="8" s="1"/>
  <c r="P85" i="10"/>
  <c r="L76" i="15"/>
  <c r="AA76" i="14"/>
  <c r="E76" i="14"/>
  <c r="F76" i="10"/>
  <c r="B76" i="15"/>
  <c r="W76" i="14"/>
  <c r="X76" i="14" s="1"/>
  <c r="T76" i="14" s="1"/>
  <c r="J121" i="12"/>
  <c r="Q79" i="8" s="1"/>
  <c r="R79" i="8" s="1"/>
  <c r="X79" i="8" s="1"/>
  <c r="S78" i="3" s="1"/>
  <c r="C79" i="6"/>
  <c r="C79" i="8"/>
  <c r="C78" i="3"/>
  <c r="C79" i="7"/>
  <c r="AE74" i="14"/>
  <c r="O74" i="15"/>
  <c r="AA74" i="10"/>
  <c r="AC77" i="8" s="1"/>
  <c r="J74" i="14"/>
  <c r="F74" i="15"/>
  <c r="L74" i="10"/>
  <c r="AJ72" i="14"/>
  <c r="P71" i="14"/>
  <c r="J91" i="10"/>
  <c r="M91" i="15"/>
  <c r="Y91" i="10"/>
  <c r="AA94" i="8" s="1"/>
  <c r="AC91" i="14"/>
  <c r="AG91" i="14" s="1"/>
  <c r="E91" i="15"/>
  <c r="I91" i="10"/>
  <c r="S94" i="6" s="1"/>
  <c r="I91" i="14"/>
  <c r="K91" i="14" s="1"/>
  <c r="L91" i="14" s="1"/>
  <c r="K91" i="15"/>
  <c r="U91" i="10"/>
  <c r="J94" i="7" s="1"/>
  <c r="P94" i="7" s="1"/>
  <c r="R91" i="14"/>
  <c r="AE91" i="14"/>
  <c r="O91" i="15"/>
  <c r="AA91" i="10"/>
  <c r="AC94" i="8" s="1"/>
  <c r="O91" i="10"/>
  <c r="AI91" i="14"/>
  <c r="R91" i="15"/>
  <c r="AD91" i="10"/>
  <c r="AG94" i="8" s="1"/>
  <c r="E83" i="14"/>
  <c r="F83" i="10"/>
  <c r="B83" i="15"/>
  <c r="W83" i="14"/>
  <c r="X83" i="14" s="1"/>
  <c r="T83" i="14" s="1"/>
  <c r="G83" i="15"/>
  <c r="Q83" i="10"/>
  <c r="F86" i="7" s="1"/>
  <c r="N83" i="14"/>
  <c r="T83" i="15"/>
  <c r="AF83" i="10"/>
  <c r="AJ86" i="8" s="1"/>
  <c r="AL86" i="8" s="1"/>
  <c r="AL83" i="14"/>
  <c r="AN83" i="14" s="1"/>
  <c r="C86" i="7"/>
  <c r="C86" i="6"/>
  <c r="C86" i="8"/>
  <c r="C85" i="3"/>
  <c r="R81" i="10"/>
  <c r="G84" i="7" s="1"/>
  <c r="M84" i="7" s="1"/>
  <c r="O81" i="14"/>
  <c r="H81" i="15"/>
  <c r="W84" i="6"/>
  <c r="X84" i="6"/>
  <c r="Y84" i="6" s="1"/>
  <c r="Z84" i="6" s="1"/>
  <c r="O126" i="12"/>
  <c r="K85" i="6" s="1"/>
  <c r="L85" i="6" s="1"/>
  <c r="M85" i="6" s="1"/>
  <c r="N81" i="14"/>
  <c r="G81" i="15"/>
  <c r="Q81" i="10"/>
  <c r="F84" i="7" s="1"/>
  <c r="L84" i="7" s="1"/>
  <c r="AL81" i="14"/>
  <c r="AN81" i="14" s="1"/>
  <c r="T81" i="15"/>
  <c r="AF81" i="10"/>
  <c r="AJ84" i="8" s="1"/>
  <c r="AL84" i="8" s="1"/>
  <c r="J79" i="10"/>
  <c r="G79" i="15"/>
  <c r="Q79" i="10"/>
  <c r="F82" i="7" s="1"/>
  <c r="L82" i="7" s="1"/>
  <c r="N79" i="14"/>
  <c r="T79" i="15"/>
  <c r="AF79" i="10"/>
  <c r="AJ82" i="8" s="1"/>
  <c r="AL82" i="8" s="1"/>
  <c r="AL79" i="14"/>
  <c r="AN79" i="14" s="1"/>
  <c r="C82" i="7"/>
  <c r="C82" i="6"/>
  <c r="C82" i="8"/>
  <c r="C81" i="3"/>
  <c r="M78" i="14"/>
  <c r="AC77" i="10"/>
  <c r="AF80" i="8" s="1"/>
  <c r="AH80" i="8" s="1"/>
  <c r="AM80" i="8" s="1"/>
  <c r="Q77" i="15"/>
  <c r="AH77" i="14"/>
  <c r="AJ77" i="14" s="1"/>
  <c r="AB77" i="14" s="1"/>
  <c r="Z77" i="14" s="1"/>
  <c r="S77" i="14" s="1"/>
  <c r="W77" i="10"/>
  <c r="W76" i="10"/>
  <c r="O121" i="12"/>
  <c r="W75" i="14"/>
  <c r="X75" i="14" s="1"/>
  <c r="T75" i="14" s="1"/>
  <c r="J119" i="12"/>
  <c r="Q78" i="8" s="1"/>
  <c r="R78" i="8" s="1"/>
  <c r="X78" i="8" s="1"/>
  <c r="S77" i="3" s="1"/>
  <c r="J75" i="14"/>
  <c r="K75" i="14" s="1"/>
  <c r="F75" i="15"/>
  <c r="L75" i="10"/>
  <c r="H75" i="14"/>
  <c r="D75" i="15"/>
  <c r="H75" i="10"/>
  <c r="C78" i="7"/>
  <c r="C78" i="6"/>
  <c r="C78" i="8"/>
  <c r="C77" i="3"/>
  <c r="R74" i="14"/>
  <c r="K74" i="15"/>
  <c r="U74" i="10"/>
  <c r="J77" i="7" s="1"/>
  <c r="I74" i="14"/>
  <c r="E74" i="15"/>
  <c r="I74" i="10"/>
  <c r="S77" i="6" s="1"/>
  <c r="AC73" i="14"/>
  <c r="AG73" i="14" s="1"/>
  <c r="M73" i="15"/>
  <c r="Y73" i="10"/>
  <c r="AA76" i="8" s="1"/>
  <c r="J73" i="10"/>
  <c r="AA72" i="14"/>
  <c r="L72" i="15"/>
  <c r="F72" i="14"/>
  <c r="G72" i="14" s="1"/>
  <c r="C72" i="15"/>
  <c r="G72" i="10"/>
  <c r="AK71" i="14"/>
  <c r="AN71" i="14" s="1"/>
  <c r="S71" i="15"/>
  <c r="AE71" i="10"/>
  <c r="AI74" i="8" s="1"/>
  <c r="AL74" i="8" s="1"/>
  <c r="AE71" i="14"/>
  <c r="O71" i="15"/>
  <c r="AA71" i="10"/>
  <c r="AC74" i="8" s="1"/>
  <c r="AE74" i="8" s="1"/>
  <c r="AM74" i="8" s="1"/>
  <c r="W71" i="10"/>
  <c r="Q71" i="14"/>
  <c r="J71" i="15"/>
  <c r="T71" i="10"/>
  <c r="I74" i="7" s="1"/>
  <c r="O74" i="7" s="1"/>
  <c r="P71" i="10"/>
  <c r="J71" i="14"/>
  <c r="K71" i="14" s="1"/>
  <c r="F71" i="15"/>
  <c r="L71" i="10"/>
  <c r="H71" i="14"/>
  <c r="D71" i="15"/>
  <c r="H71" i="10"/>
  <c r="AM69" i="14"/>
  <c r="U69" i="15"/>
  <c r="AG69" i="10"/>
  <c r="AK72" i="8" s="1"/>
  <c r="O69" i="14"/>
  <c r="H69" i="15"/>
  <c r="R69" i="10"/>
  <c r="G72" i="7" s="1"/>
  <c r="M72" i="7" s="1"/>
  <c r="AI68" i="14"/>
  <c r="AJ68" i="14" s="1"/>
  <c r="R68" i="15"/>
  <c r="AD68" i="10"/>
  <c r="AG71" i="8" s="1"/>
  <c r="AH71" i="8" s="1"/>
  <c r="O68" i="10"/>
  <c r="AC65" i="14"/>
  <c r="AG65" i="14" s="1"/>
  <c r="M65" i="15"/>
  <c r="Y65" i="10"/>
  <c r="AA68" i="8" s="1"/>
  <c r="J65" i="10"/>
  <c r="AA64" i="14"/>
  <c r="L64" i="15"/>
  <c r="F64" i="14"/>
  <c r="G64" i="14" s="1"/>
  <c r="C64" i="15"/>
  <c r="G64" i="10"/>
  <c r="AK63" i="14"/>
  <c r="AN63" i="14" s="1"/>
  <c r="S63" i="15"/>
  <c r="AE63" i="10"/>
  <c r="AI66" i="8" s="1"/>
  <c r="AL66" i="8" s="1"/>
  <c r="AE63" i="14"/>
  <c r="O63" i="15"/>
  <c r="AA63" i="10"/>
  <c r="AC66" i="8" s="1"/>
  <c r="AE66" i="8" s="1"/>
  <c r="AM66" i="8" s="1"/>
  <c r="W63" i="10"/>
  <c r="Q63" i="14"/>
  <c r="M63" i="14" s="1"/>
  <c r="J63" i="15"/>
  <c r="T63" i="10"/>
  <c r="I66" i="7" s="1"/>
  <c r="O66" i="7" s="1"/>
  <c r="P63" i="10"/>
  <c r="J63" i="14"/>
  <c r="K63" i="14" s="1"/>
  <c r="F63" i="15"/>
  <c r="L63" i="10"/>
  <c r="H63" i="14"/>
  <c r="D63" i="15"/>
  <c r="H63" i="10"/>
  <c r="AM61" i="14"/>
  <c r="U61" i="15"/>
  <c r="AG61" i="10"/>
  <c r="AK64" i="8" s="1"/>
  <c r="O61" i="14"/>
  <c r="H61" i="15"/>
  <c r="R61" i="10"/>
  <c r="G64" i="7" s="1"/>
  <c r="M64" i="7" s="1"/>
  <c r="AI60" i="14"/>
  <c r="AJ60" i="14" s="1"/>
  <c r="R60" i="15"/>
  <c r="AD60" i="10"/>
  <c r="AG63" i="8" s="1"/>
  <c r="AH63" i="8" s="1"/>
  <c r="O60" i="10"/>
  <c r="AC57" i="14"/>
  <c r="AG57" i="14" s="1"/>
  <c r="M57" i="15"/>
  <c r="Y57" i="10"/>
  <c r="AA60" i="8" s="1"/>
  <c r="J57" i="10"/>
  <c r="AE58" i="8"/>
  <c r="AM58" i="8" s="1"/>
  <c r="AN58" i="8" s="1"/>
  <c r="T57" i="3" s="1"/>
  <c r="R57" i="3" s="1"/>
  <c r="G58" i="6"/>
  <c r="H58" i="6" s="1"/>
  <c r="I58" i="6" s="1"/>
  <c r="N58" i="6" s="1"/>
  <c r="F58" i="6"/>
  <c r="W53" i="14"/>
  <c r="X53" i="14" s="1"/>
  <c r="T53" i="14" s="1"/>
  <c r="J89" i="12"/>
  <c r="Q56" i="8" s="1"/>
  <c r="R56" i="8" s="1"/>
  <c r="X56" i="8" s="1"/>
  <c r="S55" i="3" s="1"/>
  <c r="E53" i="14"/>
  <c r="B53" i="15"/>
  <c r="F53" i="10"/>
  <c r="AK51" i="14"/>
  <c r="AN51" i="14" s="1"/>
  <c r="S51" i="15"/>
  <c r="AE51" i="10"/>
  <c r="AI54" i="8" s="1"/>
  <c r="AL54" i="8" s="1"/>
  <c r="AE51" i="14"/>
  <c r="AG51" i="14" s="1"/>
  <c r="O51" i="15"/>
  <c r="AA51" i="10"/>
  <c r="AC54" i="8" s="1"/>
  <c r="AE54" i="8" s="1"/>
  <c r="AM54" i="8" s="1"/>
  <c r="AN54" i="8" s="1"/>
  <c r="T53" i="3" s="1"/>
  <c r="R53" i="3" s="1"/>
  <c r="W51" i="10"/>
  <c r="Q51" i="14"/>
  <c r="J51" i="15"/>
  <c r="T51" i="10"/>
  <c r="I54" i="7" s="1"/>
  <c r="O54" i="7" s="1"/>
  <c r="P51" i="10"/>
  <c r="J51" i="14"/>
  <c r="K51" i="14" s="1"/>
  <c r="F51" i="15"/>
  <c r="L51" i="10"/>
  <c r="H51" i="14"/>
  <c r="D51" i="15"/>
  <c r="H51" i="10"/>
  <c r="N93" i="7"/>
  <c r="M92" i="7"/>
  <c r="W90" i="6"/>
  <c r="X90" i="6"/>
  <c r="Y90" i="6" s="1"/>
  <c r="K87" i="6"/>
  <c r="L87" i="6" s="1"/>
  <c r="J87" i="6"/>
  <c r="N85" i="7"/>
  <c r="K79" i="14"/>
  <c r="L79" i="14" s="1"/>
  <c r="D79" i="14" s="1"/>
  <c r="V78" i="10"/>
  <c r="Y81" i="8"/>
  <c r="Z81" i="8" s="1"/>
  <c r="X76" i="10"/>
  <c r="C76" i="15"/>
  <c r="F76" i="14"/>
  <c r="G76" i="14" s="1"/>
  <c r="G76" i="10"/>
  <c r="AG75" i="14"/>
  <c r="K78" i="6"/>
  <c r="L78" i="6" s="1"/>
  <c r="J78" i="6"/>
  <c r="Q74" i="15"/>
  <c r="AC74" i="10"/>
  <c r="AF77" i="8" s="1"/>
  <c r="AH77" i="8" s="1"/>
  <c r="AH74" i="14"/>
  <c r="AJ74" i="14" s="1"/>
  <c r="N74" i="10"/>
  <c r="J72" i="15"/>
  <c r="T72" i="10"/>
  <c r="I75" i="7" s="1"/>
  <c r="O75" i="7" s="1"/>
  <c r="Q72" i="14"/>
  <c r="M75" i="7"/>
  <c r="I71" i="15"/>
  <c r="M71" i="14"/>
  <c r="G69" i="14"/>
  <c r="W68" i="10"/>
  <c r="H68" i="14"/>
  <c r="H68" i="10"/>
  <c r="D68" i="15"/>
  <c r="AE64" i="14"/>
  <c r="AA64" i="10"/>
  <c r="AC67" i="8" s="1"/>
  <c r="AE67" i="8" s="1"/>
  <c r="O64" i="15"/>
  <c r="J64" i="14"/>
  <c r="K64" i="14" s="1"/>
  <c r="F64" i="15"/>
  <c r="L64" i="10"/>
  <c r="P61" i="14"/>
  <c r="AK60" i="14"/>
  <c r="AE60" i="10"/>
  <c r="AI63" i="8" s="1"/>
  <c r="S60" i="15"/>
  <c r="P60" i="10"/>
  <c r="J87" i="10"/>
  <c r="AC87" i="14"/>
  <c r="AG87" i="14" s="1"/>
  <c r="M87" i="15"/>
  <c r="Y87" i="10"/>
  <c r="AA90" i="8" s="1"/>
  <c r="E87" i="15"/>
  <c r="I87" i="10"/>
  <c r="S90" i="6" s="1"/>
  <c r="I87" i="14"/>
  <c r="K87" i="14" s="1"/>
  <c r="K87" i="15"/>
  <c r="U87" i="10"/>
  <c r="J90" i="7" s="1"/>
  <c r="R87" i="14"/>
  <c r="F87" i="14"/>
  <c r="G87" i="14" s="1"/>
  <c r="C87" i="15"/>
  <c r="G87" i="10"/>
  <c r="AA87" i="14"/>
  <c r="L87" i="15"/>
  <c r="G88" i="6"/>
  <c r="H88" i="6" s="1"/>
  <c r="I88" i="6" s="1"/>
  <c r="F88" i="6"/>
  <c r="V84" i="10"/>
  <c r="Y87" i="8"/>
  <c r="Z87" i="8" s="1"/>
  <c r="S84" i="10"/>
  <c r="H87" i="7" s="1"/>
  <c r="V82" i="10"/>
  <c r="Y85" i="8"/>
  <c r="Z85" i="8" s="1"/>
  <c r="M82" i="14"/>
  <c r="P80" i="14"/>
  <c r="AJ79" i="14"/>
  <c r="N77" i="10"/>
  <c r="M77" i="10"/>
  <c r="X77" i="10"/>
  <c r="S76" i="15"/>
  <c r="AE76" i="10"/>
  <c r="AI79" i="8" s="1"/>
  <c r="AL79" i="8" s="1"/>
  <c r="AK76" i="14"/>
  <c r="AN76" i="14" s="1"/>
  <c r="D76" i="15"/>
  <c r="H76" i="10"/>
  <c r="H76" i="14"/>
  <c r="L76" i="14" s="1"/>
  <c r="AL78" i="8"/>
  <c r="L74" i="15"/>
  <c r="AA74" i="14"/>
  <c r="C74" i="15"/>
  <c r="G74" i="10"/>
  <c r="F74" i="14"/>
  <c r="G74" i="14" s="1"/>
  <c r="J73" i="15"/>
  <c r="Q73" i="14"/>
  <c r="T72" i="15"/>
  <c r="AF72" i="10"/>
  <c r="AJ75" i="8" s="1"/>
  <c r="AL72" i="14"/>
  <c r="G72" i="15"/>
  <c r="Q72" i="10"/>
  <c r="F75" i="7" s="1"/>
  <c r="L75" i="7" s="1"/>
  <c r="N72" i="14"/>
  <c r="AG71" i="14"/>
  <c r="J69" i="15"/>
  <c r="Q69" i="14"/>
  <c r="T68" i="15"/>
  <c r="AF68" i="10"/>
  <c r="AJ71" i="8" s="1"/>
  <c r="AL68" i="14"/>
  <c r="G68" i="15"/>
  <c r="Q68" i="10"/>
  <c r="F71" i="7" s="1"/>
  <c r="L71" i="7" s="1"/>
  <c r="N68" i="14"/>
  <c r="AG67" i="14"/>
  <c r="J65" i="15"/>
  <c r="Q65" i="14"/>
  <c r="T64" i="15"/>
  <c r="AF64" i="10"/>
  <c r="AJ67" i="8" s="1"/>
  <c r="AL64" i="14"/>
  <c r="G64" i="15"/>
  <c r="Q64" i="10"/>
  <c r="F67" i="7" s="1"/>
  <c r="L67" i="7" s="1"/>
  <c r="N64" i="14"/>
  <c r="AG63" i="14"/>
  <c r="J61" i="15"/>
  <c r="Q61" i="14"/>
  <c r="T60" i="15"/>
  <c r="AF60" i="10"/>
  <c r="AJ63" i="8" s="1"/>
  <c r="AL60" i="14"/>
  <c r="G60" i="15"/>
  <c r="Q60" i="10"/>
  <c r="F63" i="7" s="1"/>
  <c r="L63" i="7" s="1"/>
  <c r="N60" i="14"/>
  <c r="AG59" i="14"/>
  <c r="J57" i="15"/>
  <c r="Q57" i="14"/>
  <c r="AB55" i="14"/>
  <c r="Z55" i="14" s="1"/>
  <c r="S55" i="14" s="1"/>
  <c r="S53" i="15"/>
  <c r="AE53" i="10"/>
  <c r="AI56" i="8" s="1"/>
  <c r="AL56" i="8" s="1"/>
  <c r="AK53" i="14"/>
  <c r="AN53" i="14" s="1"/>
  <c r="P53" i="10"/>
  <c r="C70" i="15"/>
  <c r="G70" i="10"/>
  <c r="P73" i="6" s="1"/>
  <c r="Q73" i="6" s="1"/>
  <c r="R73" i="6" s="1"/>
  <c r="F70" i="14"/>
  <c r="G70" i="14" s="1"/>
  <c r="L70" i="15"/>
  <c r="AA70" i="14"/>
  <c r="J70" i="10"/>
  <c r="M70" i="15"/>
  <c r="Y70" i="10"/>
  <c r="AA73" i="8" s="1"/>
  <c r="AC70" i="14"/>
  <c r="AG70" i="14" s="1"/>
  <c r="I70" i="14"/>
  <c r="E70" i="15"/>
  <c r="I70" i="10"/>
  <c r="S73" i="6" s="1"/>
  <c r="R70" i="14"/>
  <c r="K70" i="15"/>
  <c r="U70" i="10"/>
  <c r="J73" i="7" s="1"/>
  <c r="P73" i="7" s="1"/>
  <c r="Q70" i="14"/>
  <c r="J70" i="15"/>
  <c r="T70" i="10"/>
  <c r="I73" i="7" s="1"/>
  <c r="O73" i="7" s="1"/>
  <c r="C73" i="6"/>
  <c r="C73" i="7"/>
  <c r="C72" i="3"/>
  <c r="C73" i="8"/>
  <c r="S67" i="10"/>
  <c r="H70" i="7" s="1"/>
  <c r="P68" i="7"/>
  <c r="C62" i="15"/>
  <c r="G62" i="10"/>
  <c r="P65" i="6" s="1"/>
  <c r="Q65" i="6" s="1"/>
  <c r="R65" i="6" s="1"/>
  <c r="F62" i="14"/>
  <c r="G62" i="14" s="1"/>
  <c r="L62" i="15"/>
  <c r="AA62" i="14"/>
  <c r="J62" i="10"/>
  <c r="AC62" i="14"/>
  <c r="AG62" i="14" s="1"/>
  <c r="Y62" i="10"/>
  <c r="AA65" i="8" s="1"/>
  <c r="M62" i="15"/>
  <c r="I62" i="14"/>
  <c r="E62" i="15"/>
  <c r="I62" i="10"/>
  <c r="S65" i="6" s="1"/>
  <c r="R62" i="14"/>
  <c r="K62" i="15"/>
  <c r="U62" i="10"/>
  <c r="J65" i="7" s="1"/>
  <c r="C65" i="6"/>
  <c r="C65" i="7"/>
  <c r="C64" i="3"/>
  <c r="C65" i="8"/>
  <c r="I59" i="15"/>
  <c r="D58" i="15"/>
  <c r="H58" i="10"/>
  <c r="H58" i="14"/>
  <c r="J92" i="12"/>
  <c r="Q59" i="8" s="1"/>
  <c r="R59" i="8" s="1"/>
  <c r="X59" i="8" s="1"/>
  <c r="S58" i="3" s="1"/>
  <c r="W56" i="14"/>
  <c r="X56" i="14" s="1"/>
  <c r="T56" i="14" s="1"/>
  <c r="J56" i="10"/>
  <c r="M56" i="10"/>
  <c r="X56" i="10"/>
  <c r="Q56" i="14"/>
  <c r="J56" i="15"/>
  <c r="T56" i="10"/>
  <c r="I59" i="7" s="1"/>
  <c r="O59" i="7" s="1"/>
  <c r="F56" i="14"/>
  <c r="G56" i="14" s="1"/>
  <c r="C56" i="15"/>
  <c r="G56" i="10"/>
  <c r="AA56" i="14"/>
  <c r="L56" i="15"/>
  <c r="O57" i="7"/>
  <c r="J54" i="10"/>
  <c r="O54" i="10"/>
  <c r="R54" i="15"/>
  <c r="AD54" i="10"/>
  <c r="AG57" i="8" s="1"/>
  <c r="AH57" i="8" s="1"/>
  <c r="AI54" i="14"/>
  <c r="AJ54" i="14" s="1"/>
  <c r="AF54" i="14"/>
  <c r="P54" i="15"/>
  <c r="AB54" i="10"/>
  <c r="AD57" i="8" s="1"/>
  <c r="O52" i="14"/>
  <c r="H52" i="15"/>
  <c r="R52" i="10"/>
  <c r="G55" i="7" s="1"/>
  <c r="M55" i="7" s="1"/>
  <c r="P52" i="15"/>
  <c r="AB52" i="10"/>
  <c r="AD55" i="8" s="1"/>
  <c r="AF52" i="14"/>
  <c r="O52" i="10"/>
  <c r="AI52" i="14"/>
  <c r="AJ52" i="14" s="1"/>
  <c r="R52" i="15"/>
  <c r="AD52" i="10"/>
  <c r="AG55" i="8" s="1"/>
  <c r="P52" i="7"/>
  <c r="S48" i="10"/>
  <c r="H51" i="7" s="1"/>
  <c r="AC47" i="14"/>
  <c r="AG47" i="14" s="1"/>
  <c r="M47" i="15"/>
  <c r="Y47" i="10"/>
  <c r="AA50" i="8" s="1"/>
  <c r="J47" i="10"/>
  <c r="P49" i="7"/>
  <c r="L49" i="7"/>
  <c r="AK45" i="14"/>
  <c r="AN45" i="14" s="1"/>
  <c r="S45" i="15"/>
  <c r="AE45" i="10"/>
  <c r="AI48" i="8" s="1"/>
  <c r="AL48" i="8" s="1"/>
  <c r="AE45" i="14"/>
  <c r="O45" i="15"/>
  <c r="AA45" i="10"/>
  <c r="AC48" i="8" s="1"/>
  <c r="W45" i="10"/>
  <c r="Q45" i="14"/>
  <c r="J45" i="15"/>
  <c r="T45" i="10"/>
  <c r="I48" i="7" s="1"/>
  <c r="O48" i="7" s="1"/>
  <c r="P45" i="10"/>
  <c r="J45" i="14"/>
  <c r="K45" i="14" s="1"/>
  <c r="F45" i="15"/>
  <c r="L45" i="10"/>
  <c r="H45" i="14"/>
  <c r="D45" i="15"/>
  <c r="H45" i="10"/>
  <c r="M44" i="14"/>
  <c r="W43" i="14"/>
  <c r="X43" i="14" s="1"/>
  <c r="T43" i="14" s="1"/>
  <c r="J62" i="12"/>
  <c r="Q46" i="8" s="1"/>
  <c r="R46" i="8" s="1"/>
  <c r="X46" i="8" s="1"/>
  <c r="S45" i="3" s="1"/>
  <c r="E43" i="14"/>
  <c r="B43" i="15"/>
  <c r="F43" i="10"/>
  <c r="AI42" i="14"/>
  <c r="R42" i="15"/>
  <c r="AD42" i="10"/>
  <c r="AG45" i="8" s="1"/>
  <c r="AD42" i="14"/>
  <c r="N42" i="15"/>
  <c r="Z42" i="10"/>
  <c r="AB45" i="8" s="1"/>
  <c r="AA42" i="14"/>
  <c r="L42" i="15"/>
  <c r="O42" i="10"/>
  <c r="K42" i="10"/>
  <c r="F42" i="14"/>
  <c r="G42" i="14" s="1"/>
  <c r="C42" i="15"/>
  <c r="G42" i="10"/>
  <c r="AM39" i="14"/>
  <c r="U39" i="15"/>
  <c r="AG39" i="10"/>
  <c r="AK42" i="8" s="1"/>
  <c r="O39" i="14"/>
  <c r="H39" i="15"/>
  <c r="R39" i="10"/>
  <c r="G42" i="7" s="1"/>
  <c r="M42" i="7" s="1"/>
  <c r="V36" i="10"/>
  <c r="Y39" i="8"/>
  <c r="Z39" i="8" s="1"/>
  <c r="AK33" i="14"/>
  <c r="AN33" i="14" s="1"/>
  <c r="AE33" i="10"/>
  <c r="AI36" i="8" s="1"/>
  <c r="AL36" i="8" s="1"/>
  <c r="S33" i="15"/>
  <c r="P33" i="10"/>
  <c r="AD30" i="14"/>
  <c r="Z30" i="10"/>
  <c r="AB33" i="8" s="1"/>
  <c r="N30" i="15"/>
  <c r="K30" i="10"/>
  <c r="W29" i="10"/>
  <c r="H29" i="14"/>
  <c r="L29" i="14" s="1"/>
  <c r="H29" i="10"/>
  <c r="D29" i="15"/>
  <c r="AK25" i="14"/>
  <c r="AN25" i="14" s="1"/>
  <c r="AE25" i="10"/>
  <c r="AI28" i="8" s="1"/>
  <c r="AL28" i="8" s="1"/>
  <c r="S25" i="15"/>
  <c r="P25" i="10"/>
  <c r="AD22" i="14"/>
  <c r="Z22" i="10"/>
  <c r="AB25" i="8" s="1"/>
  <c r="N22" i="15"/>
  <c r="K22" i="10"/>
  <c r="W21" i="10"/>
  <c r="H21" i="14"/>
  <c r="L21" i="14" s="1"/>
  <c r="H21" i="10"/>
  <c r="D21" i="15"/>
  <c r="Q17" i="14"/>
  <c r="T17" i="10"/>
  <c r="I20" i="7" s="1"/>
  <c r="O20" i="7" s="1"/>
  <c r="J17" i="15"/>
  <c r="M16" i="14"/>
  <c r="AK13" i="14"/>
  <c r="AN13" i="14" s="1"/>
  <c r="AE13" i="10"/>
  <c r="AI16" i="8" s="1"/>
  <c r="AL16" i="8" s="1"/>
  <c r="S13" i="15"/>
  <c r="P13" i="10"/>
  <c r="V63" i="10"/>
  <c r="Y66" i="8"/>
  <c r="Z66" i="8" s="1"/>
  <c r="K56" i="14"/>
  <c r="G57" i="6"/>
  <c r="H57" i="6" s="1"/>
  <c r="F57" i="6"/>
  <c r="AH55" i="8"/>
  <c r="Y50" i="10"/>
  <c r="AA53" i="8" s="1"/>
  <c r="M50" i="15"/>
  <c r="AC50" i="14"/>
  <c r="AG50" i="14" s="1"/>
  <c r="AI47" i="14"/>
  <c r="R47" i="15"/>
  <c r="AD47" i="10"/>
  <c r="AG50" i="8" s="1"/>
  <c r="O47" i="10"/>
  <c r="AE46" i="14"/>
  <c r="O46" i="15"/>
  <c r="AA46" i="10"/>
  <c r="AC49" i="8" s="1"/>
  <c r="J46" i="14"/>
  <c r="K46" i="14" s="1"/>
  <c r="F46" i="15"/>
  <c r="L46" i="10"/>
  <c r="AJ44" i="14"/>
  <c r="AA43" i="14"/>
  <c r="L43" i="15"/>
  <c r="F43" i="14"/>
  <c r="G43" i="14" s="1"/>
  <c r="C43" i="15"/>
  <c r="G43" i="10"/>
  <c r="Q42" i="14"/>
  <c r="J42" i="15"/>
  <c r="T42" i="10"/>
  <c r="I45" i="7" s="1"/>
  <c r="O45" i="7" s="1"/>
  <c r="AG40" i="14"/>
  <c r="AB40" i="14" s="1"/>
  <c r="Z40" i="14" s="1"/>
  <c r="S40" i="14" s="1"/>
  <c r="AI39" i="14"/>
  <c r="R39" i="15"/>
  <c r="AD39" i="10"/>
  <c r="AG42" i="8" s="1"/>
  <c r="O39" i="10"/>
  <c r="AE38" i="14"/>
  <c r="O38" i="15"/>
  <c r="AA38" i="10"/>
  <c r="AC41" i="8" s="1"/>
  <c r="J38" i="14"/>
  <c r="K38" i="14" s="1"/>
  <c r="F38" i="15"/>
  <c r="L38" i="10"/>
  <c r="AJ36" i="14"/>
  <c r="W34" i="10"/>
  <c r="H34" i="14"/>
  <c r="L34" i="14" s="1"/>
  <c r="D34" i="14" s="1"/>
  <c r="D34" i="15"/>
  <c r="H34" i="10"/>
  <c r="Q30" i="14"/>
  <c r="J30" i="15"/>
  <c r="T30" i="10"/>
  <c r="I33" i="7" s="1"/>
  <c r="O33" i="7" s="1"/>
  <c r="AG28" i="14"/>
  <c r="AK26" i="14"/>
  <c r="AN26" i="14" s="1"/>
  <c r="S26" i="15"/>
  <c r="AE26" i="10"/>
  <c r="AI29" i="8" s="1"/>
  <c r="AL29" i="8" s="1"/>
  <c r="P26" i="10"/>
  <c r="AE22" i="14"/>
  <c r="O22" i="15"/>
  <c r="AA22" i="10"/>
  <c r="AC25" i="8" s="1"/>
  <c r="J22" i="14"/>
  <c r="K22" i="14" s="1"/>
  <c r="F22" i="15"/>
  <c r="L22" i="10"/>
  <c r="K66" i="10"/>
  <c r="N66" i="15"/>
  <c r="Z66" i="10"/>
  <c r="AB69" i="8" s="1"/>
  <c r="AD66" i="14"/>
  <c r="N66" i="10"/>
  <c r="AH66" i="14"/>
  <c r="AJ66" i="14" s="1"/>
  <c r="Q66" i="15"/>
  <c r="AC66" i="10"/>
  <c r="AF69" i="8" s="1"/>
  <c r="AH69" i="8" s="1"/>
  <c r="M66" i="10"/>
  <c r="X66" i="10"/>
  <c r="I63" i="15"/>
  <c r="L64" i="7"/>
  <c r="K62" i="6"/>
  <c r="L62" i="6" s="1"/>
  <c r="J62" i="6"/>
  <c r="W58" i="10"/>
  <c r="O58" i="10"/>
  <c r="R58" i="15"/>
  <c r="AD58" i="10"/>
  <c r="AG61" i="8" s="1"/>
  <c r="AI58" i="14"/>
  <c r="O58" i="14"/>
  <c r="R58" i="10"/>
  <c r="G61" i="7" s="1"/>
  <c r="M61" i="7" s="1"/>
  <c r="H58" i="15"/>
  <c r="AM58" i="14"/>
  <c r="AG58" i="10"/>
  <c r="AK61" i="8" s="1"/>
  <c r="U58" i="15"/>
  <c r="AF58" i="14"/>
  <c r="P58" i="15"/>
  <c r="AB58" i="10"/>
  <c r="AD61" i="8" s="1"/>
  <c r="AH59" i="8"/>
  <c r="P51" i="14"/>
  <c r="M51" i="14" s="1"/>
  <c r="N50" i="10"/>
  <c r="I50" i="14"/>
  <c r="E50" i="15"/>
  <c r="I50" i="10"/>
  <c r="S53" i="6" s="1"/>
  <c r="R50" i="14"/>
  <c r="U50" i="10"/>
  <c r="J53" i="7" s="1"/>
  <c r="P53" i="7" s="1"/>
  <c r="K50" i="15"/>
  <c r="C53" i="6"/>
  <c r="C53" i="8"/>
  <c r="C53" i="7"/>
  <c r="C52" i="3"/>
  <c r="G48" i="14"/>
  <c r="W47" i="10"/>
  <c r="D47" i="15"/>
  <c r="H47" i="10"/>
  <c r="H47" i="14"/>
  <c r="L47" i="14" s="1"/>
  <c r="D47" i="14" s="1"/>
  <c r="G44" i="14"/>
  <c r="W43" i="10"/>
  <c r="D43" i="15"/>
  <c r="H43" i="10"/>
  <c r="H43" i="14"/>
  <c r="AG41" i="14"/>
  <c r="G40" i="14"/>
  <c r="W39" i="10"/>
  <c r="D39" i="15"/>
  <c r="H39" i="10"/>
  <c r="H39" i="14"/>
  <c r="AG37" i="14"/>
  <c r="AE63" i="8"/>
  <c r="V59" i="10"/>
  <c r="Y62" i="8"/>
  <c r="Z62" i="8" s="1"/>
  <c r="I55" i="15"/>
  <c r="W54" i="10"/>
  <c r="P52" i="10"/>
  <c r="H50" i="15"/>
  <c r="O50" i="14"/>
  <c r="R50" i="10"/>
  <c r="G53" i="7" s="1"/>
  <c r="M53" i="7" s="1"/>
  <c r="O49" i="15"/>
  <c r="AA49" i="10"/>
  <c r="AC52" i="8" s="1"/>
  <c r="AE49" i="14"/>
  <c r="E49" i="15"/>
  <c r="V49" i="15" s="1"/>
  <c r="G49" i="11" s="1"/>
  <c r="D49" i="11" s="1"/>
  <c r="I49" i="14"/>
  <c r="K49" i="14" s="1"/>
  <c r="L49" i="14" s="1"/>
  <c r="D49" i="14" s="1"/>
  <c r="I49" i="10"/>
  <c r="S52" i="6" s="1"/>
  <c r="O49" i="14"/>
  <c r="H49" i="15"/>
  <c r="R49" i="10"/>
  <c r="G52" i="7" s="1"/>
  <c r="M52" i="7" s="1"/>
  <c r="AM49" i="14"/>
  <c r="AN49" i="14" s="1"/>
  <c r="U49" i="15"/>
  <c r="AG49" i="10"/>
  <c r="AK52" i="8" s="1"/>
  <c r="S48" i="15"/>
  <c r="AK48" i="14"/>
  <c r="AN48" i="14" s="1"/>
  <c r="AE48" i="10"/>
  <c r="AI51" i="8" s="1"/>
  <c r="AL51" i="8" s="1"/>
  <c r="P48" i="10"/>
  <c r="AI48" i="14"/>
  <c r="AJ48" i="14" s="1"/>
  <c r="R48" i="15"/>
  <c r="AD48" i="10"/>
  <c r="AG51" i="8" s="1"/>
  <c r="AH51" i="8" s="1"/>
  <c r="X47" i="10"/>
  <c r="M47" i="10"/>
  <c r="Q46" i="15"/>
  <c r="AC46" i="10"/>
  <c r="AF49" i="8" s="1"/>
  <c r="AH49" i="8" s="1"/>
  <c r="AH46" i="14"/>
  <c r="AJ46" i="14" s="1"/>
  <c r="N46" i="10"/>
  <c r="N45" i="15"/>
  <c r="Z45" i="10"/>
  <c r="AB48" i="8" s="1"/>
  <c r="AE48" i="8" s="1"/>
  <c r="AD45" i="14"/>
  <c r="AG45" i="14" s="1"/>
  <c r="K45" i="10"/>
  <c r="W44" i="10"/>
  <c r="D44" i="15"/>
  <c r="V44" i="15" s="1"/>
  <c r="G44" i="11" s="1"/>
  <c r="D44" i="11" s="1"/>
  <c r="H44" i="10"/>
  <c r="H44" i="14"/>
  <c r="L44" i="14" s="1"/>
  <c r="G47" i="6"/>
  <c r="H47" i="6" s="1"/>
  <c r="I47" i="6" s="1"/>
  <c r="F47" i="6"/>
  <c r="K43" i="15"/>
  <c r="U43" i="10"/>
  <c r="J46" i="7" s="1"/>
  <c r="P46" i="7" s="1"/>
  <c r="R43" i="14"/>
  <c r="E43" i="15"/>
  <c r="I43" i="10"/>
  <c r="S46" i="6" s="1"/>
  <c r="I43" i="14"/>
  <c r="M42" i="15"/>
  <c r="Y42" i="10"/>
  <c r="AA45" i="8" s="1"/>
  <c r="AC42" i="14"/>
  <c r="AG42" i="14" s="1"/>
  <c r="J42" i="10"/>
  <c r="L41" i="15"/>
  <c r="AA41" i="14"/>
  <c r="C41" i="15"/>
  <c r="G41" i="10"/>
  <c r="M44" i="7" s="1"/>
  <c r="F41" i="14"/>
  <c r="G41" i="14" s="1"/>
  <c r="J40" i="15"/>
  <c r="T40" i="10"/>
  <c r="I43" i="7" s="1"/>
  <c r="O43" i="7" s="1"/>
  <c r="Q40" i="14"/>
  <c r="M43" i="7"/>
  <c r="T39" i="15"/>
  <c r="AF39" i="10"/>
  <c r="AJ42" i="8" s="1"/>
  <c r="AL39" i="14"/>
  <c r="G39" i="15"/>
  <c r="Q39" i="10"/>
  <c r="F42" i="7" s="1"/>
  <c r="L42" i="7" s="1"/>
  <c r="N39" i="14"/>
  <c r="J59" i="12"/>
  <c r="W38" i="14"/>
  <c r="X38" i="14" s="1"/>
  <c r="T38" i="14" s="1"/>
  <c r="B38" i="15"/>
  <c r="F38" i="10"/>
  <c r="E38" i="14"/>
  <c r="L40" i="7"/>
  <c r="S36" i="15"/>
  <c r="AE36" i="10"/>
  <c r="AI39" i="8" s="1"/>
  <c r="AL39" i="8" s="1"/>
  <c r="AK36" i="14"/>
  <c r="AN36" i="14" s="1"/>
  <c r="AH39" i="8"/>
  <c r="P36" i="10"/>
  <c r="Q34" i="15"/>
  <c r="AC34" i="10"/>
  <c r="AF37" i="8" s="1"/>
  <c r="AH37" i="8" s="1"/>
  <c r="AH34" i="14"/>
  <c r="AJ34" i="14" s="1"/>
  <c r="N34" i="10"/>
  <c r="N33" i="15"/>
  <c r="Z33" i="10"/>
  <c r="AB36" i="8" s="1"/>
  <c r="AE36" i="8" s="1"/>
  <c r="AM36" i="8" s="1"/>
  <c r="AD33" i="14"/>
  <c r="AG33" i="14" s="1"/>
  <c r="K33" i="10"/>
  <c r="W32" i="10"/>
  <c r="D32" i="15"/>
  <c r="V32" i="15" s="1"/>
  <c r="G32" i="11" s="1"/>
  <c r="D32" i="11" s="1"/>
  <c r="H32" i="10"/>
  <c r="H32" i="14"/>
  <c r="L32" i="14" s="1"/>
  <c r="D32" i="14" s="1"/>
  <c r="G35" i="6"/>
  <c r="H35" i="6" s="1"/>
  <c r="I35" i="6" s="1"/>
  <c r="F35" i="6"/>
  <c r="J46" i="12"/>
  <c r="W30" i="14"/>
  <c r="X30" i="14" s="1"/>
  <c r="T30" i="14" s="1"/>
  <c r="B30" i="15"/>
  <c r="F30" i="10"/>
  <c r="E30" i="14"/>
  <c r="L32" i="7"/>
  <c r="S28" i="15"/>
  <c r="AE28" i="10"/>
  <c r="AI31" i="8" s="1"/>
  <c r="AL31" i="8" s="1"/>
  <c r="AK28" i="14"/>
  <c r="AN28" i="14" s="1"/>
  <c r="AB28" i="14" s="1"/>
  <c r="Z28" i="14" s="1"/>
  <c r="S28" i="14" s="1"/>
  <c r="P28" i="10"/>
  <c r="Q26" i="15"/>
  <c r="AC26" i="10"/>
  <c r="AF29" i="8" s="1"/>
  <c r="AH29" i="8" s="1"/>
  <c r="AH26" i="14"/>
  <c r="AJ26" i="14" s="1"/>
  <c r="N26" i="10"/>
  <c r="N25" i="15"/>
  <c r="Z25" i="10"/>
  <c r="AB28" i="8" s="1"/>
  <c r="AD25" i="14"/>
  <c r="AG25" i="14" s="1"/>
  <c r="K25" i="10"/>
  <c r="W24" i="10"/>
  <c r="D24" i="15"/>
  <c r="V24" i="15" s="1"/>
  <c r="G24" i="11" s="1"/>
  <c r="D24" i="11" s="1"/>
  <c r="H24" i="10"/>
  <c r="H24" i="14"/>
  <c r="L24" i="14" s="1"/>
  <c r="G27" i="6"/>
  <c r="H27" i="6" s="1"/>
  <c r="I27" i="6" s="1"/>
  <c r="F27" i="6"/>
  <c r="J36" i="12"/>
  <c r="Q25" i="8" s="1"/>
  <c r="R25" i="8" s="1"/>
  <c r="W22" i="14"/>
  <c r="X22" i="14" s="1"/>
  <c r="T22" i="14" s="1"/>
  <c r="B22" i="15"/>
  <c r="F22" i="10"/>
  <c r="E22" i="14"/>
  <c r="L24" i="7"/>
  <c r="S20" i="15"/>
  <c r="AE20" i="10"/>
  <c r="AI23" i="8" s="1"/>
  <c r="AL23" i="8" s="1"/>
  <c r="AK20" i="14"/>
  <c r="AN20" i="14" s="1"/>
  <c r="AB20" i="14" s="1"/>
  <c r="Z20" i="14" s="1"/>
  <c r="S20" i="14" s="1"/>
  <c r="P20" i="10"/>
  <c r="AD17" i="14"/>
  <c r="AG17" i="14" s="1"/>
  <c r="Z17" i="10"/>
  <c r="AB20" i="8" s="1"/>
  <c r="AE20" i="8" s="1"/>
  <c r="N17" i="15"/>
  <c r="K17" i="10"/>
  <c r="W16" i="10"/>
  <c r="H16" i="14"/>
  <c r="L16" i="14" s="1"/>
  <c r="H16" i="10"/>
  <c r="D16" i="15"/>
  <c r="V16" i="15" s="1"/>
  <c r="G16" i="11" s="1"/>
  <c r="D16" i="11" s="1"/>
  <c r="AK12" i="14"/>
  <c r="AN12" i="14" s="1"/>
  <c r="S12" i="15"/>
  <c r="AE12" i="10"/>
  <c r="AI15" i="8" s="1"/>
  <c r="AL15" i="8" s="1"/>
  <c r="P12" i="10"/>
  <c r="K70" i="14"/>
  <c r="L70" i="14" s="1"/>
  <c r="D70" i="14" s="1"/>
  <c r="AL57" i="8"/>
  <c r="W35" i="10"/>
  <c r="P35" i="15"/>
  <c r="AB35" i="10"/>
  <c r="AD38" i="8" s="1"/>
  <c r="AF35" i="14"/>
  <c r="O35" i="10"/>
  <c r="AI35" i="14"/>
  <c r="R35" i="15"/>
  <c r="AD35" i="10"/>
  <c r="AG38" i="8" s="1"/>
  <c r="O35" i="14"/>
  <c r="R35" i="10"/>
  <c r="G38" i="7" s="1"/>
  <c r="M38" i="7" s="1"/>
  <c r="H35" i="15"/>
  <c r="AM35" i="14"/>
  <c r="AN35" i="14" s="1"/>
  <c r="AG35" i="10"/>
  <c r="AK38" i="8" s="1"/>
  <c r="AL38" i="8" s="1"/>
  <c r="U35" i="15"/>
  <c r="AJ33" i="14"/>
  <c r="K35" i="6"/>
  <c r="L35" i="6" s="1"/>
  <c r="J35" i="6"/>
  <c r="AN31" i="14"/>
  <c r="M31" i="10"/>
  <c r="X31" i="10"/>
  <c r="K31" i="10"/>
  <c r="AD31" i="14"/>
  <c r="N31" i="15"/>
  <c r="Z31" i="10"/>
  <c r="AB34" i="8" s="1"/>
  <c r="N31" i="10"/>
  <c r="AH31" i="14"/>
  <c r="AJ31" i="14" s="1"/>
  <c r="AC31" i="10"/>
  <c r="AF34" i="8" s="1"/>
  <c r="AH34" i="8" s="1"/>
  <c r="Q31" i="15"/>
  <c r="P27" i="10"/>
  <c r="E27" i="15"/>
  <c r="I27" i="10"/>
  <c r="S30" i="6" s="1"/>
  <c r="I27" i="14"/>
  <c r="K27" i="14" s="1"/>
  <c r="L27" i="14" s="1"/>
  <c r="K27" i="15"/>
  <c r="U27" i="10"/>
  <c r="J30" i="7" s="1"/>
  <c r="R27" i="14"/>
  <c r="F27" i="14"/>
  <c r="G27" i="14" s="1"/>
  <c r="C27" i="15"/>
  <c r="G27" i="10"/>
  <c r="AA27" i="14"/>
  <c r="L27" i="15"/>
  <c r="J27" i="10"/>
  <c r="AC27" i="14"/>
  <c r="AG27" i="14" s="1"/>
  <c r="Y27" i="10"/>
  <c r="AA30" i="8" s="1"/>
  <c r="M27" i="15"/>
  <c r="O39" i="12"/>
  <c r="G23" i="15"/>
  <c r="Q23" i="10"/>
  <c r="F26" i="7" s="1"/>
  <c r="N23" i="14"/>
  <c r="T23" i="15"/>
  <c r="AF23" i="10"/>
  <c r="AJ26" i="8" s="1"/>
  <c r="AL26" i="8" s="1"/>
  <c r="AL23" i="14"/>
  <c r="AN23" i="14" s="1"/>
  <c r="E23" i="14"/>
  <c r="F23" i="10"/>
  <c r="B23" i="15"/>
  <c r="W23" i="14"/>
  <c r="X23" i="14" s="1"/>
  <c r="T23" i="14" s="1"/>
  <c r="J39" i="12"/>
  <c r="Q26" i="8" s="1"/>
  <c r="R26" i="8" s="1"/>
  <c r="C26" i="7"/>
  <c r="C26" i="6"/>
  <c r="C26" i="8"/>
  <c r="R87" i="5" s="1"/>
  <c r="C25" i="3"/>
  <c r="AG21" i="14"/>
  <c r="P20" i="14"/>
  <c r="M20" i="14" s="1"/>
  <c r="N19" i="14"/>
  <c r="G19" i="15"/>
  <c r="Q19" i="10"/>
  <c r="F22" i="7" s="1"/>
  <c r="L22" i="7" s="1"/>
  <c r="T19" i="15"/>
  <c r="AF19" i="10"/>
  <c r="AJ22" i="8" s="1"/>
  <c r="AL22" i="8" s="1"/>
  <c r="AL19" i="14"/>
  <c r="AN19" i="14" s="1"/>
  <c r="J19" i="10"/>
  <c r="AC19" i="14"/>
  <c r="AG19" i="14" s="1"/>
  <c r="Y19" i="10"/>
  <c r="AA22" i="8" s="1"/>
  <c r="M19" i="15"/>
  <c r="M18" i="10"/>
  <c r="AG16" i="14"/>
  <c r="AB16" i="14" s="1"/>
  <c r="Z16" i="14" s="1"/>
  <c r="J14" i="15"/>
  <c r="T14" i="10"/>
  <c r="I17" i="7" s="1"/>
  <c r="O17" i="7" s="1"/>
  <c r="Q14" i="14"/>
  <c r="N14" i="10"/>
  <c r="AH14" i="14"/>
  <c r="AC14" i="10"/>
  <c r="AF17" i="8" s="1"/>
  <c r="Q14" i="15"/>
  <c r="O14" i="10"/>
  <c r="AI14" i="14"/>
  <c r="AD14" i="10"/>
  <c r="AG17" i="8" s="1"/>
  <c r="R14" i="15"/>
  <c r="AJ13" i="14"/>
  <c r="AB13" i="14" s="1"/>
  <c r="G16" i="6"/>
  <c r="H16" i="6" s="1"/>
  <c r="F16" i="6"/>
  <c r="L11" i="15"/>
  <c r="AA11" i="14"/>
  <c r="T10" i="15"/>
  <c r="AL10" i="14"/>
  <c r="AN10" i="14" s="1"/>
  <c r="AF10" i="10"/>
  <c r="AJ13" i="8" s="1"/>
  <c r="AL13" i="8" s="1"/>
  <c r="L10" i="15"/>
  <c r="AA10" i="14"/>
  <c r="J10" i="10"/>
  <c r="AC10" i="14"/>
  <c r="AG10" i="14" s="1"/>
  <c r="M10" i="15"/>
  <c r="Y10" i="10"/>
  <c r="AA13" i="8" s="1"/>
  <c r="P6" i="14"/>
  <c r="M6" i="14" s="1"/>
  <c r="AK5" i="14"/>
  <c r="AN5" i="14" s="1"/>
  <c r="S5" i="15"/>
  <c r="AE5" i="10"/>
  <c r="AI8" i="8" s="1"/>
  <c r="AL8" i="8" s="1"/>
  <c r="P5" i="10"/>
  <c r="K35" i="14"/>
  <c r="L35" i="14" s="1"/>
  <c r="D35" i="14" s="1"/>
  <c r="G36" i="6"/>
  <c r="H36" i="6" s="1"/>
  <c r="F36" i="6"/>
  <c r="G28" i="6"/>
  <c r="H28" i="6" s="1"/>
  <c r="F28" i="6"/>
  <c r="F19" i="15"/>
  <c r="L19" i="10"/>
  <c r="J19" i="14"/>
  <c r="K19" i="14" s="1"/>
  <c r="L19" i="14" s="1"/>
  <c r="W18" i="10"/>
  <c r="AH19" i="8"/>
  <c r="G16" i="14"/>
  <c r="N15" i="14"/>
  <c r="G15" i="15"/>
  <c r="Q15" i="10"/>
  <c r="F18" i="7" s="1"/>
  <c r="L18" i="7" s="1"/>
  <c r="AL15" i="14"/>
  <c r="AN15" i="14" s="1"/>
  <c r="T15" i="15"/>
  <c r="AF15" i="10"/>
  <c r="AJ18" i="8" s="1"/>
  <c r="AL18" i="8" s="1"/>
  <c r="O15" i="14"/>
  <c r="R15" i="10"/>
  <c r="G18" i="7" s="1"/>
  <c r="M18" i="7" s="1"/>
  <c r="H15" i="15"/>
  <c r="AM15" i="14"/>
  <c r="AG15" i="10"/>
  <c r="AK18" i="8" s="1"/>
  <c r="U15" i="15"/>
  <c r="L16" i="7"/>
  <c r="AC11" i="10"/>
  <c r="AF14" i="8" s="1"/>
  <c r="AH14" i="8" s="1"/>
  <c r="Q11" i="15"/>
  <c r="AH11" i="14"/>
  <c r="AJ11" i="14" s="1"/>
  <c r="K11" i="10"/>
  <c r="K10" i="10"/>
  <c r="AA9" i="10"/>
  <c r="AC12" i="8" s="1"/>
  <c r="O9" i="15"/>
  <c r="AE9" i="14"/>
  <c r="W9" i="14"/>
  <c r="X9" i="14" s="1"/>
  <c r="T9" i="14" s="1"/>
  <c r="J20" i="12"/>
  <c r="Q12" i="8" s="1"/>
  <c r="R12" i="8" s="1"/>
  <c r="O9" i="10"/>
  <c r="AI9" i="14"/>
  <c r="AJ9" i="14" s="1"/>
  <c r="R9" i="15"/>
  <c r="AD9" i="10"/>
  <c r="AG12" i="8" s="1"/>
  <c r="AH12" i="8" s="1"/>
  <c r="W6" i="10"/>
  <c r="H6" i="14"/>
  <c r="L6" i="14" s="1"/>
  <c r="D6" i="14" s="1"/>
  <c r="H6" i="10"/>
  <c r="D6" i="15"/>
  <c r="V6" i="15" s="1"/>
  <c r="G6" i="11" s="1"/>
  <c r="D6" i="11" s="1"/>
  <c r="R5" i="14"/>
  <c r="U5" i="10"/>
  <c r="J8" i="7" s="1"/>
  <c r="P8" i="7" s="1"/>
  <c r="K5" i="15"/>
  <c r="I5" i="14"/>
  <c r="E5" i="15"/>
  <c r="I5" i="10"/>
  <c r="S8" i="6" s="1"/>
  <c r="G55" i="14"/>
  <c r="AL30" i="8"/>
  <c r="O30" i="6"/>
  <c r="P30" i="6"/>
  <c r="Q30" i="6" s="1"/>
  <c r="L29" i="7"/>
  <c r="AH28" i="8"/>
  <c r="AE28" i="8"/>
  <c r="M28" i="7"/>
  <c r="S24" i="10"/>
  <c r="H27" i="7" s="1"/>
  <c r="G24" i="14"/>
  <c r="I20" i="15"/>
  <c r="G19" i="14"/>
  <c r="L21" i="7"/>
  <c r="M19" i="7"/>
  <c r="K15" i="14"/>
  <c r="L15" i="14" s="1"/>
  <c r="D15" i="14" s="1"/>
  <c r="L14" i="14"/>
  <c r="D14" i="14" s="1"/>
  <c r="M16" i="7"/>
  <c r="O65" i="7"/>
  <c r="AN52" i="14"/>
  <c r="AL53" i="8"/>
  <c r="O34" i="7"/>
  <c r="W34" i="6"/>
  <c r="X34" i="6"/>
  <c r="Y34" i="6" s="1"/>
  <c r="P33" i="7"/>
  <c r="O26" i="7"/>
  <c r="W26" i="6"/>
  <c r="X26" i="6"/>
  <c r="Y26" i="6" s="1"/>
  <c r="P25" i="7"/>
  <c r="E18" i="14"/>
  <c r="B18" i="15"/>
  <c r="F18" i="10"/>
  <c r="W18" i="14"/>
  <c r="X18" i="14" s="1"/>
  <c r="T18" i="14" s="1"/>
  <c r="J31" i="12"/>
  <c r="F18" i="14"/>
  <c r="G18" i="10"/>
  <c r="C18" i="15"/>
  <c r="AA18" i="14"/>
  <c r="L18" i="15"/>
  <c r="AJ17" i="14"/>
  <c r="G20" i="6"/>
  <c r="H20" i="6" s="1"/>
  <c r="I20" i="6" s="1"/>
  <c r="F20" i="6"/>
  <c r="W11" i="14"/>
  <c r="X11" i="14" s="1"/>
  <c r="T11" i="14" s="1"/>
  <c r="J22" i="12"/>
  <c r="I11" i="14"/>
  <c r="E11" i="15"/>
  <c r="I11" i="10"/>
  <c r="S14" i="6" s="1"/>
  <c r="R11" i="14"/>
  <c r="K11" i="15"/>
  <c r="U11" i="10"/>
  <c r="J14" i="7" s="1"/>
  <c r="C14" i="7"/>
  <c r="O14" i="7" s="1"/>
  <c r="C14" i="6"/>
  <c r="C14" i="8"/>
  <c r="R23" i="5" s="1"/>
  <c r="C13" i="3"/>
  <c r="O13" i="6"/>
  <c r="P13" i="6"/>
  <c r="Q13" i="6" s="1"/>
  <c r="T13" i="6"/>
  <c r="U13" i="6" s="1"/>
  <c r="V13" i="6" s="1"/>
  <c r="AA13" i="6" s="1"/>
  <c r="AJ12" i="14"/>
  <c r="W12" i="6"/>
  <c r="X12" i="6"/>
  <c r="Y12" i="6" s="1"/>
  <c r="P7" i="10"/>
  <c r="P9" i="7"/>
  <c r="AG5" i="14"/>
  <c r="L4" i="15"/>
  <c r="AA4" i="14"/>
  <c r="W3" i="14"/>
  <c r="X3" i="14" s="1"/>
  <c r="T3" i="14" s="1"/>
  <c r="J5" i="12"/>
  <c r="Q7" i="8" s="1"/>
  <c r="R7" i="8" s="1"/>
  <c r="E3" i="15"/>
  <c r="I3" i="10"/>
  <c r="S6" i="6" s="1"/>
  <c r="I3" i="14"/>
  <c r="K3" i="10"/>
  <c r="AD3" i="14"/>
  <c r="AG3" i="14" s="1"/>
  <c r="N3" i="15"/>
  <c r="Z3" i="10"/>
  <c r="AB6" i="8" s="1"/>
  <c r="AE6" i="8" s="1"/>
  <c r="H140" i="8"/>
  <c r="O140" i="8" s="1"/>
  <c r="X140" i="8" s="1"/>
  <c r="S139" i="3" s="1"/>
  <c r="H138" i="8"/>
  <c r="O138" i="8" s="1"/>
  <c r="X138" i="8" s="1"/>
  <c r="S137" i="3" s="1"/>
  <c r="T96" i="5"/>
  <c r="T64" i="5"/>
  <c r="T32" i="5"/>
  <c r="AH15" i="8"/>
  <c r="AM15" i="8" s="1"/>
  <c r="G8" i="14"/>
  <c r="L10" i="7"/>
  <c r="AN4" i="14"/>
  <c r="O7" i="6"/>
  <c r="P7" i="6"/>
  <c r="Q7" i="6" s="1"/>
  <c r="N136" i="8"/>
  <c r="O136" i="8" s="1"/>
  <c r="X136" i="8" s="1"/>
  <c r="S135" i="3" s="1"/>
  <c r="N134" i="8"/>
  <c r="AE14" i="8"/>
  <c r="K10" i="14"/>
  <c r="L10" i="14" s="1"/>
  <c r="D10" i="14" s="1"/>
  <c r="Q8" i="15"/>
  <c r="AC8" i="10"/>
  <c r="AF11" i="8" s="1"/>
  <c r="AH11" i="8" s="1"/>
  <c r="AH8" i="14"/>
  <c r="AJ8" i="14" s="1"/>
  <c r="O7" i="15"/>
  <c r="AA7" i="10"/>
  <c r="AC10" i="8" s="1"/>
  <c r="AE7" i="14"/>
  <c r="K7" i="10"/>
  <c r="AD7" i="14"/>
  <c r="Z7" i="10"/>
  <c r="AB10" i="8" s="1"/>
  <c r="N7" i="15"/>
  <c r="N7" i="10"/>
  <c r="AH7" i="14"/>
  <c r="AJ7" i="14" s="1"/>
  <c r="Q7" i="15"/>
  <c r="AC7" i="10"/>
  <c r="AF10" i="8" s="1"/>
  <c r="AH10" i="8" s="1"/>
  <c r="AG6" i="14"/>
  <c r="AH8" i="8"/>
  <c r="K4" i="10"/>
  <c r="X3" i="10"/>
  <c r="J3" i="15"/>
  <c r="Q3" i="14"/>
  <c r="T3" i="10"/>
  <c r="I6" i="7" s="1"/>
  <c r="O6" i="7" s="1"/>
  <c r="E3" i="14"/>
  <c r="F3" i="10"/>
  <c r="B3" i="15"/>
  <c r="H137" i="8"/>
  <c r="O137" i="8" s="1"/>
  <c r="X137" i="8" s="1"/>
  <c r="S136" i="3" s="1"/>
  <c r="R134" i="8"/>
  <c r="O131" i="8"/>
  <c r="X131" i="8" s="1"/>
  <c r="S130" i="3" s="1"/>
  <c r="T84" i="5"/>
  <c r="T68" i="5"/>
  <c r="T52" i="5"/>
  <c r="T36" i="5"/>
  <c r="T20" i="5"/>
  <c r="K11" i="14"/>
  <c r="U8" i="15"/>
  <c r="AG8" i="10"/>
  <c r="AK11" i="8" s="1"/>
  <c r="AM8" i="14"/>
  <c r="Q8" i="10"/>
  <c r="F11" i="7" s="1"/>
  <c r="L11" i="7" s="1"/>
  <c r="N8" i="14"/>
  <c r="G8" i="15"/>
  <c r="O18" i="12"/>
  <c r="K11" i="6" s="1"/>
  <c r="L11" i="6" s="1"/>
  <c r="M11" i="6" s="1"/>
  <c r="U8" i="10"/>
  <c r="J11" i="7" s="1"/>
  <c r="P11" i="7" s="1"/>
  <c r="R8" i="14"/>
  <c r="K8" i="15"/>
  <c r="W8" i="10"/>
  <c r="P10" i="7"/>
  <c r="G5" i="14"/>
  <c r="J4" i="15"/>
  <c r="T4" i="10"/>
  <c r="I7" i="7" s="1"/>
  <c r="Q4" i="14"/>
  <c r="E4" i="14"/>
  <c r="B4" i="15"/>
  <c r="F4" i="10"/>
  <c r="W4" i="14"/>
  <c r="X4" i="14" s="1"/>
  <c r="T4" i="14" s="1"/>
  <c r="I4" i="14"/>
  <c r="I4" i="10"/>
  <c r="S7" i="6" s="1"/>
  <c r="E4" i="15"/>
  <c r="R4" i="14"/>
  <c r="K4" i="15"/>
  <c r="U4" i="10"/>
  <c r="J7" i="7" s="1"/>
  <c r="C7" i="6"/>
  <c r="C6" i="3"/>
  <c r="C80" i="5" s="1"/>
  <c r="C7" i="8"/>
  <c r="C7" i="7"/>
  <c r="P6" i="7"/>
  <c r="N141" i="8"/>
  <c r="O141" i="8" s="1"/>
  <c r="X141" i="8" s="1"/>
  <c r="S140" i="3" s="1"/>
  <c r="N139" i="8"/>
  <c r="O139" i="8" s="1"/>
  <c r="X139" i="8" s="1"/>
  <c r="S138" i="3" s="1"/>
  <c r="T150" i="4"/>
  <c r="T134" i="4"/>
  <c r="T124" i="4"/>
  <c r="T116" i="4"/>
  <c r="T108" i="4"/>
  <c r="T100" i="4"/>
  <c r="T92" i="4"/>
  <c r="T84" i="4"/>
  <c r="T76" i="4"/>
  <c r="T68" i="4"/>
  <c r="T60" i="4"/>
  <c r="T52" i="4"/>
  <c r="T44" i="4"/>
  <c r="T36" i="4"/>
  <c r="T28" i="4"/>
  <c r="T20" i="4"/>
  <c r="T12" i="4"/>
  <c r="P62" i="7"/>
  <c r="T51" i="5"/>
  <c r="T137" i="4"/>
  <c r="L43" i="7"/>
  <c r="L15" i="7"/>
  <c r="U87" i="5"/>
  <c r="T87" i="5"/>
  <c r="T71" i="5"/>
  <c r="T55" i="5"/>
  <c r="T39" i="5"/>
  <c r="T23" i="5"/>
  <c r="U7" i="5"/>
  <c r="T7" i="5"/>
  <c r="T155" i="4"/>
  <c r="L74" i="7"/>
  <c r="T59" i="5"/>
  <c r="C161" i="4"/>
  <c r="T161" i="4"/>
  <c r="U143" i="4"/>
  <c r="T143" i="4"/>
  <c r="P66" i="7"/>
  <c r="P19" i="7"/>
  <c r="T95" i="5"/>
  <c r="T79" i="5"/>
  <c r="T63" i="5"/>
  <c r="T47" i="5"/>
  <c r="T31" i="5"/>
  <c r="T15" i="5"/>
  <c r="T133" i="4"/>
  <c r="U155" i="4" l="1"/>
  <c r="U23" i="5"/>
  <c r="R71" i="5"/>
  <c r="C51" i="5"/>
  <c r="R30" i="6"/>
  <c r="AB5" i="14"/>
  <c r="Z5" i="14" s="1"/>
  <c r="S5" i="14" s="1"/>
  <c r="AG109" i="14"/>
  <c r="D160" i="14"/>
  <c r="AG151" i="14"/>
  <c r="AM163" i="8"/>
  <c r="O30" i="7"/>
  <c r="AM19" i="8"/>
  <c r="AM59" i="8"/>
  <c r="I75" i="6"/>
  <c r="M80" i="6"/>
  <c r="I66" i="6"/>
  <c r="M80" i="14"/>
  <c r="L90" i="14"/>
  <c r="D90" i="14" s="1"/>
  <c r="AM93" i="8"/>
  <c r="AN93" i="8" s="1"/>
  <c r="T92" i="3" s="1"/>
  <c r="L94" i="14"/>
  <c r="I124" i="6"/>
  <c r="M115" i="6"/>
  <c r="M125" i="14"/>
  <c r="L130" i="14"/>
  <c r="D130" i="14" s="1"/>
  <c r="AM133" i="8"/>
  <c r="AN133" i="8" s="1"/>
  <c r="T132" i="3" s="1"/>
  <c r="R132" i="3" s="1"/>
  <c r="AG121" i="14"/>
  <c r="K9" i="8"/>
  <c r="R38" i="6"/>
  <c r="AM8" i="8"/>
  <c r="I23" i="6"/>
  <c r="I51" i="6"/>
  <c r="R52" i="6"/>
  <c r="Z55" i="6"/>
  <c r="I104" i="6"/>
  <c r="I128" i="6"/>
  <c r="M106" i="14"/>
  <c r="AE141" i="8"/>
  <c r="AM141" i="8" s="1"/>
  <c r="I154" i="6"/>
  <c r="K164" i="14"/>
  <c r="AB37" i="14"/>
  <c r="M168" i="6"/>
  <c r="I169" i="6"/>
  <c r="I180" i="6"/>
  <c r="X121" i="8"/>
  <c r="S120" i="3" s="1"/>
  <c r="C31" i="5"/>
  <c r="C63" i="5"/>
  <c r="C95" i="5"/>
  <c r="U161" i="4"/>
  <c r="U59" i="5"/>
  <c r="U55" i="5"/>
  <c r="C36" i="5"/>
  <c r="C68" i="5"/>
  <c r="Z26" i="6"/>
  <c r="Z34" i="6"/>
  <c r="AM28" i="8"/>
  <c r="T30" i="6"/>
  <c r="U30" i="6" s="1"/>
  <c r="V30" i="6" s="1"/>
  <c r="AA30" i="6" s="1"/>
  <c r="D19" i="14"/>
  <c r="AH17" i="8"/>
  <c r="D27" i="14"/>
  <c r="D44" i="14"/>
  <c r="I57" i="6"/>
  <c r="P65" i="7"/>
  <c r="D76" i="14"/>
  <c r="AN81" i="8"/>
  <c r="T80" i="3" s="1"/>
  <c r="L71" i="14"/>
  <c r="D71" i="14" s="1"/>
  <c r="L86" i="7"/>
  <c r="AE92" i="8"/>
  <c r="AM92" i="8" s="1"/>
  <c r="M92" i="14"/>
  <c r="M124" i="6"/>
  <c r="N124" i="6" s="1"/>
  <c r="M123" i="3" s="1"/>
  <c r="L122" i="14"/>
  <c r="D122" i="14" s="1"/>
  <c r="AB133" i="14"/>
  <c r="Z133" i="14" s="1"/>
  <c r="S133" i="14" s="1"/>
  <c r="K177" i="14"/>
  <c r="O163" i="7"/>
  <c r="O13" i="7"/>
  <c r="L41" i="14"/>
  <c r="M51" i="6"/>
  <c r="N51" i="6" s="1"/>
  <c r="M50" i="3" s="1"/>
  <c r="AN70" i="14"/>
  <c r="B90" i="14"/>
  <c r="F90" i="11" s="1"/>
  <c r="C90" i="11" s="1"/>
  <c r="AE88" i="8"/>
  <c r="AM88" i="8" s="1"/>
  <c r="AG93" i="14"/>
  <c r="M100" i="7"/>
  <c r="P119" i="7"/>
  <c r="L164" i="14"/>
  <c r="H9" i="8"/>
  <c r="Z38" i="6"/>
  <c r="I32" i="6"/>
  <c r="Z73" i="6"/>
  <c r="AE78" i="8"/>
  <c r="Z144" i="6"/>
  <c r="I150" i="6"/>
  <c r="M8" i="6"/>
  <c r="N8" i="6" s="1"/>
  <c r="M7" i="3" s="1"/>
  <c r="M74" i="6"/>
  <c r="AN94" i="14"/>
  <c r="I159" i="6"/>
  <c r="N159" i="6" s="1"/>
  <c r="AJ14" i="14"/>
  <c r="AB94" i="14"/>
  <c r="M114" i="14"/>
  <c r="B114" i="14" s="1"/>
  <c r="F114" i="11" s="1"/>
  <c r="C114" i="11" s="1"/>
  <c r="V151" i="15"/>
  <c r="G151" i="11" s="1"/>
  <c r="D151" i="11" s="1"/>
  <c r="L177" i="14"/>
  <c r="D177" i="14" s="1"/>
  <c r="M40" i="14"/>
  <c r="C55" i="14"/>
  <c r="H55" i="11" s="1"/>
  <c r="E55" i="11" s="1"/>
  <c r="X65" i="8"/>
  <c r="S64" i="3" s="1"/>
  <c r="AG175" i="14"/>
  <c r="AJ18" i="14"/>
  <c r="M28" i="14"/>
  <c r="AB24" i="14"/>
  <c r="Z24" i="14" s="1"/>
  <c r="S24" i="14" s="1"/>
  <c r="AB41" i="14"/>
  <c r="AL50" i="8"/>
  <c r="AB59" i="14"/>
  <c r="Z59" i="14" s="1"/>
  <c r="AB67" i="14"/>
  <c r="Z67" i="14" s="1"/>
  <c r="S67" i="14" s="1"/>
  <c r="M73" i="14"/>
  <c r="M94" i="14"/>
  <c r="X118" i="8"/>
  <c r="S117" i="3" s="1"/>
  <c r="AG177" i="14"/>
  <c r="C15" i="5"/>
  <c r="C47" i="5"/>
  <c r="C79" i="5"/>
  <c r="C143" i="4"/>
  <c r="C59" i="5"/>
  <c r="U39" i="5"/>
  <c r="U71" i="5"/>
  <c r="C137" i="4"/>
  <c r="O7" i="7"/>
  <c r="C20" i="5"/>
  <c r="C52" i="5"/>
  <c r="C84" i="5"/>
  <c r="AB12" i="14"/>
  <c r="Z12" i="14" s="1"/>
  <c r="I36" i="6"/>
  <c r="P30" i="7"/>
  <c r="M78" i="6"/>
  <c r="N78" i="6" s="1"/>
  <c r="M77" i="3" s="1"/>
  <c r="AB51" i="14"/>
  <c r="Z51" i="14" s="1"/>
  <c r="S51" i="14" s="1"/>
  <c r="M61" i="14"/>
  <c r="AB63" i="14"/>
  <c r="Z63" i="14" s="1"/>
  <c r="S63" i="14" s="1"/>
  <c r="M69" i="14"/>
  <c r="M84" i="14"/>
  <c r="AN119" i="14"/>
  <c r="AM121" i="8"/>
  <c r="N132" i="6"/>
  <c r="M135" i="6"/>
  <c r="M152" i="7"/>
  <c r="V146" i="15"/>
  <c r="G146" i="11" s="1"/>
  <c r="D146" i="11" s="1"/>
  <c r="AM150" i="8"/>
  <c r="L152" i="7"/>
  <c r="I151" i="6"/>
  <c r="N151" i="6" s="1"/>
  <c r="M150" i="3" s="1"/>
  <c r="AL161" i="8"/>
  <c r="I158" i="6"/>
  <c r="AB177" i="14"/>
  <c r="AE180" i="8"/>
  <c r="AG143" i="14"/>
  <c r="M14" i="6"/>
  <c r="AM16" i="8"/>
  <c r="K23" i="6"/>
  <c r="L23" i="6" s="1"/>
  <c r="M23" i="6" s="1"/>
  <c r="N23" i="6" s="1"/>
  <c r="D31" i="14"/>
  <c r="AB45" i="14"/>
  <c r="AL52" i="8"/>
  <c r="M36" i="14"/>
  <c r="I59" i="6"/>
  <c r="AL73" i="8"/>
  <c r="V94" i="15"/>
  <c r="G94" i="11" s="1"/>
  <c r="D94" i="11" s="1"/>
  <c r="AM137" i="8"/>
  <c r="AN137" i="8" s="1"/>
  <c r="T136" i="3" s="1"/>
  <c r="R136" i="3" s="1"/>
  <c r="AE124" i="8"/>
  <c r="N150" i="6"/>
  <c r="AE24" i="8"/>
  <c r="AM24" i="8" s="1"/>
  <c r="R102" i="6"/>
  <c r="I112" i="6"/>
  <c r="AN116" i="14"/>
  <c r="AE128" i="8"/>
  <c r="I143" i="6"/>
  <c r="N143" i="6" s="1"/>
  <c r="M142" i="3" s="1"/>
  <c r="AL156" i="8"/>
  <c r="AM155" i="8"/>
  <c r="L156" i="14"/>
  <c r="D156" i="14" s="1"/>
  <c r="Z18" i="6"/>
  <c r="AA18" i="6" s="1"/>
  <c r="AM31" i="8"/>
  <c r="AM39" i="8"/>
  <c r="I70" i="6"/>
  <c r="AL97" i="8"/>
  <c r="AM97" i="8" s="1"/>
  <c r="AE116" i="8"/>
  <c r="O144" i="7"/>
  <c r="X111" i="8"/>
  <c r="S110" i="3" s="1"/>
  <c r="S12" i="14"/>
  <c r="C12" i="14"/>
  <c r="H12" i="11" s="1"/>
  <c r="E12" i="11" s="1"/>
  <c r="M131" i="3"/>
  <c r="L116" i="4"/>
  <c r="AB25" i="14"/>
  <c r="S59" i="14"/>
  <c r="C59" i="14"/>
  <c r="H59" i="11" s="1"/>
  <c r="E59" i="11" s="1"/>
  <c r="B67" i="14"/>
  <c r="F67" i="11" s="1"/>
  <c r="C67" i="11" s="1"/>
  <c r="C67" i="14"/>
  <c r="H67" i="11" s="1"/>
  <c r="E67" i="11" s="1"/>
  <c r="B20" i="14"/>
  <c r="F20" i="11" s="1"/>
  <c r="C20" i="11" s="1"/>
  <c r="C20" i="14"/>
  <c r="H20" i="11" s="1"/>
  <c r="E20" i="11" s="1"/>
  <c r="B86" i="14"/>
  <c r="F86" i="11" s="1"/>
  <c r="C86" i="11" s="1"/>
  <c r="C86" i="14"/>
  <c r="H86" i="11" s="1"/>
  <c r="E86" i="11" s="1"/>
  <c r="AB147" i="14"/>
  <c r="S16" i="14"/>
  <c r="C16" i="14"/>
  <c r="H16" i="11" s="1"/>
  <c r="E16" i="11" s="1"/>
  <c r="AM48" i="8"/>
  <c r="M57" i="3"/>
  <c r="L52" i="4"/>
  <c r="AM180" i="8"/>
  <c r="M149" i="3"/>
  <c r="L134" i="4"/>
  <c r="AM78" i="8"/>
  <c r="AM20" i="8"/>
  <c r="B110" i="14"/>
  <c r="F110" i="11" s="1"/>
  <c r="C110" i="11" s="1"/>
  <c r="AB122" i="14"/>
  <c r="S59" i="3"/>
  <c r="R39" i="5"/>
  <c r="R79" i="5"/>
  <c r="S52" i="4"/>
  <c r="S100" i="4"/>
  <c r="U13" i="3"/>
  <c r="AB17" i="14"/>
  <c r="W22" i="6"/>
  <c r="X22" i="6"/>
  <c r="Y22" i="6" s="1"/>
  <c r="AE13" i="8"/>
  <c r="AM13" i="8" s="1"/>
  <c r="S23" i="10"/>
  <c r="H26" i="7" s="1"/>
  <c r="I13" i="15"/>
  <c r="P13" i="14"/>
  <c r="M13" i="14" s="1"/>
  <c r="O19" i="6"/>
  <c r="T19" i="6"/>
  <c r="U19" i="6" s="1"/>
  <c r="V19" i="6" s="1"/>
  <c r="P19" i="6"/>
  <c r="Q19" i="6" s="1"/>
  <c r="S21" i="10"/>
  <c r="H24" i="7" s="1"/>
  <c r="S29" i="10"/>
  <c r="H32" i="7" s="1"/>
  <c r="I37" i="15"/>
  <c r="G41" i="6"/>
  <c r="H41" i="6" s="1"/>
  <c r="F41" i="6"/>
  <c r="Z41" i="14"/>
  <c r="S41" i="14" s="1"/>
  <c r="AE45" i="8"/>
  <c r="AN62" i="8"/>
  <c r="T61" i="3" s="1"/>
  <c r="U52" i="3"/>
  <c r="AE53" i="8"/>
  <c r="O24" i="6"/>
  <c r="P24" i="6"/>
  <c r="Q24" i="6" s="1"/>
  <c r="R24" i="6" s="1"/>
  <c r="T24" i="6"/>
  <c r="U24" i="6" s="1"/>
  <c r="V24" i="6" s="1"/>
  <c r="I26" i="15"/>
  <c r="AN39" i="8"/>
  <c r="T38" i="3" s="1"/>
  <c r="K45" i="6"/>
  <c r="L45" i="6" s="1"/>
  <c r="J45" i="6"/>
  <c r="I42" i="15"/>
  <c r="V42" i="15" s="1"/>
  <c r="G42" i="11" s="1"/>
  <c r="D42" i="11" s="1"/>
  <c r="V42" i="10"/>
  <c r="Y45" i="8"/>
  <c r="Z45" i="8" s="1"/>
  <c r="O48" i="6"/>
  <c r="P48" i="6"/>
  <c r="Q48" i="6" s="1"/>
  <c r="R48" i="6" s="1"/>
  <c r="T48" i="6"/>
  <c r="U48" i="6" s="1"/>
  <c r="V48" i="6" s="1"/>
  <c r="I50" i="15"/>
  <c r="K70" i="7"/>
  <c r="P69" i="3" s="1"/>
  <c r="N70" i="7"/>
  <c r="Q70" i="7" s="1"/>
  <c r="T69" i="10"/>
  <c r="I72" i="7" s="1"/>
  <c r="K77" i="6"/>
  <c r="L77" i="6" s="1"/>
  <c r="J77" i="6"/>
  <c r="O79" i="6"/>
  <c r="P79" i="6"/>
  <c r="Q79" i="6" s="1"/>
  <c r="T79" i="6"/>
  <c r="U79" i="6" s="1"/>
  <c r="V79" i="6" s="1"/>
  <c r="AN85" i="8"/>
  <c r="T84" i="3" s="1"/>
  <c r="R84" i="3" s="1"/>
  <c r="K87" i="7"/>
  <c r="P86" i="3" s="1"/>
  <c r="N87" i="7"/>
  <c r="Q87" i="7" s="1"/>
  <c r="K90" i="6"/>
  <c r="L90" i="6" s="1"/>
  <c r="J90" i="6"/>
  <c r="O71" i="6"/>
  <c r="T71" i="6"/>
  <c r="U71" i="6" s="1"/>
  <c r="V71" i="6" s="1"/>
  <c r="P71" i="6"/>
  <c r="Q71" i="6" s="1"/>
  <c r="R71" i="6" s="1"/>
  <c r="K79" i="6"/>
  <c r="L79" i="6" s="1"/>
  <c r="J79" i="6"/>
  <c r="O90" i="7"/>
  <c r="O54" i="6"/>
  <c r="P54" i="6"/>
  <c r="Q54" i="6" s="1"/>
  <c r="T54" i="6"/>
  <c r="U54" i="6" s="1"/>
  <c r="V54" i="6" s="1"/>
  <c r="V63" i="15"/>
  <c r="G63" i="11" s="1"/>
  <c r="D63" i="11" s="1"/>
  <c r="W66" i="6"/>
  <c r="X66" i="6"/>
  <c r="Y66" i="6" s="1"/>
  <c r="AE76" i="8"/>
  <c r="M78" i="7"/>
  <c r="O78" i="7"/>
  <c r="I75" i="15"/>
  <c r="O78" i="6"/>
  <c r="T78" i="6"/>
  <c r="U78" i="6" s="1"/>
  <c r="V78" i="6" s="1"/>
  <c r="P78" i="6"/>
  <c r="Q78" i="6" s="1"/>
  <c r="I81" i="15"/>
  <c r="V81" i="15" s="1"/>
  <c r="G81" i="11" s="1"/>
  <c r="D81" i="11" s="1"/>
  <c r="U78" i="3"/>
  <c r="N95" i="7"/>
  <c r="Q95" i="7" s="1"/>
  <c r="K95" i="7"/>
  <c r="P94" i="3" s="1"/>
  <c r="V85" i="10"/>
  <c r="Y88" i="8"/>
  <c r="Z88" i="8" s="1"/>
  <c r="AN88" i="8" s="1"/>
  <c r="T87" i="3" s="1"/>
  <c r="W91" i="6"/>
  <c r="X91" i="6"/>
  <c r="Y91" i="6" s="1"/>
  <c r="K96" i="6"/>
  <c r="L96" i="6" s="1"/>
  <c r="J96" i="6"/>
  <c r="AE98" i="8"/>
  <c r="U98" i="3"/>
  <c r="G106" i="6"/>
  <c r="H106" i="6" s="1"/>
  <c r="F106" i="6"/>
  <c r="P103" i="14"/>
  <c r="M103" i="14" s="1"/>
  <c r="W99" i="6"/>
  <c r="X99" i="6"/>
  <c r="Y99" i="6" s="1"/>
  <c r="G102" i="6"/>
  <c r="H102" i="6" s="1"/>
  <c r="F102" i="6"/>
  <c r="S99" i="10"/>
  <c r="H102" i="7" s="1"/>
  <c r="W101" i="6"/>
  <c r="X101" i="6"/>
  <c r="Y101" i="6" s="1"/>
  <c r="Z101" i="6" s="1"/>
  <c r="S111" i="10"/>
  <c r="H114" i="7" s="1"/>
  <c r="W103" i="6"/>
  <c r="X103" i="6"/>
  <c r="Y103" i="6" s="1"/>
  <c r="Z103" i="6" s="1"/>
  <c r="K108" i="6"/>
  <c r="L108" i="6" s="1"/>
  <c r="M108" i="6" s="1"/>
  <c r="J108" i="6"/>
  <c r="W115" i="6"/>
  <c r="X115" i="6"/>
  <c r="Y115" i="6" s="1"/>
  <c r="Z115" i="6" s="1"/>
  <c r="G122" i="6"/>
  <c r="H122" i="6" s="1"/>
  <c r="F122" i="6"/>
  <c r="I119" i="15"/>
  <c r="P123" i="14"/>
  <c r="L126" i="7"/>
  <c r="O135" i="6"/>
  <c r="P135" i="6"/>
  <c r="Q135" i="6" s="1"/>
  <c r="R135" i="6" s="1"/>
  <c r="T135" i="6"/>
  <c r="U135" i="6" s="1"/>
  <c r="V135" i="6" s="1"/>
  <c r="O134" i="6"/>
  <c r="P134" i="6"/>
  <c r="Q134" i="6" s="1"/>
  <c r="T134" i="6"/>
  <c r="U134" i="6" s="1"/>
  <c r="V134" i="6" s="1"/>
  <c r="AN120" i="8"/>
  <c r="T119" i="3" s="1"/>
  <c r="R119" i="3" s="1"/>
  <c r="G127" i="6"/>
  <c r="H127" i="6" s="1"/>
  <c r="F127" i="6"/>
  <c r="P127" i="14"/>
  <c r="M127" i="14" s="1"/>
  <c r="I131" i="15"/>
  <c r="G135" i="6"/>
  <c r="H135" i="6" s="1"/>
  <c r="I135" i="6" s="1"/>
  <c r="F135" i="6"/>
  <c r="P135" i="14"/>
  <c r="V118" i="10"/>
  <c r="Y121" i="8"/>
  <c r="Z121" i="8" s="1"/>
  <c r="AN121" i="8" s="1"/>
  <c r="T120" i="3" s="1"/>
  <c r="R120" i="3" s="1"/>
  <c r="V121" i="15"/>
  <c r="G121" i="11" s="1"/>
  <c r="D121" i="11" s="1"/>
  <c r="W145" i="6"/>
  <c r="X145" i="6"/>
  <c r="Y145" i="6" s="1"/>
  <c r="V149" i="10"/>
  <c r="Y152" i="8"/>
  <c r="Z152" i="8" s="1"/>
  <c r="O157" i="6"/>
  <c r="T157" i="6"/>
  <c r="U157" i="6" s="1"/>
  <c r="V157" i="6" s="1"/>
  <c r="P157" i="6"/>
  <c r="Q157" i="6" s="1"/>
  <c r="R157" i="6" s="1"/>
  <c r="O160" i="6"/>
  <c r="P160" i="6"/>
  <c r="Q160" i="6" s="1"/>
  <c r="R160" i="6" s="1"/>
  <c r="T160" i="6"/>
  <c r="U160" i="6" s="1"/>
  <c r="V160" i="6" s="1"/>
  <c r="O154" i="6"/>
  <c r="P154" i="6"/>
  <c r="Q154" i="6" s="1"/>
  <c r="T154" i="6"/>
  <c r="U154" i="6" s="1"/>
  <c r="V154" i="6" s="1"/>
  <c r="V159" i="15"/>
  <c r="G159" i="11" s="1"/>
  <c r="D159" i="11" s="1"/>
  <c r="W162" i="6"/>
  <c r="X162" i="6"/>
  <c r="Y162" i="6" s="1"/>
  <c r="Z162" i="6" s="1"/>
  <c r="V161" i="10"/>
  <c r="Y164" i="8"/>
  <c r="Z164" i="8" s="1"/>
  <c r="V168" i="10"/>
  <c r="Y171" i="8"/>
  <c r="Z171" i="8" s="1"/>
  <c r="W174" i="6"/>
  <c r="X174" i="6"/>
  <c r="Y174" i="6" s="1"/>
  <c r="Z174" i="6" s="1"/>
  <c r="W169" i="6"/>
  <c r="X169" i="6"/>
  <c r="Y169" i="6" s="1"/>
  <c r="S170" i="10"/>
  <c r="H173" i="7" s="1"/>
  <c r="G174" i="6"/>
  <c r="H174" i="6" s="1"/>
  <c r="F174" i="6"/>
  <c r="I173" i="15"/>
  <c r="V169" i="10"/>
  <c r="Y172" i="8"/>
  <c r="Z172" i="8" s="1"/>
  <c r="W180" i="6"/>
  <c r="X180" i="6"/>
  <c r="Y180" i="6" s="1"/>
  <c r="Z180" i="6" s="1"/>
  <c r="I144" i="15"/>
  <c r="G152" i="6"/>
  <c r="H152" i="6" s="1"/>
  <c r="F152" i="6"/>
  <c r="U152" i="3"/>
  <c r="U137" i="4"/>
  <c r="AE153" i="8"/>
  <c r="AL148" i="8"/>
  <c r="Q150" i="8"/>
  <c r="R150" i="8" s="1"/>
  <c r="X150" i="8" s="1"/>
  <c r="S149" i="3" s="1"/>
  <c r="Q149" i="8"/>
  <c r="R149" i="8" s="1"/>
  <c r="AG158" i="14"/>
  <c r="W154" i="6"/>
  <c r="X154" i="6"/>
  <c r="Y154" i="6" s="1"/>
  <c r="Z154" i="6" s="1"/>
  <c r="AL169" i="8"/>
  <c r="AN176" i="14"/>
  <c r="AE179" i="8"/>
  <c r="R145" i="4"/>
  <c r="U43" i="5"/>
  <c r="R139" i="4"/>
  <c r="S78" i="4"/>
  <c r="R138" i="4"/>
  <c r="L7" i="7"/>
  <c r="AG7" i="14"/>
  <c r="K10" i="6"/>
  <c r="L10" i="6" s="1"/>
  <c r="J10" i="6"/>
  <c r="K6" i="6"/>
  <c r="L6" i="6" s="1"/>
  <c r="J6" i="6"/>
  <c r="L6" i="7"/>
  <c r="U20" i="3"/>
  <c r="P18" i="14"/>
  <c r="M18" i="14" s="1"/>
  <c r="AL21" i="8"/>
  <c r="AN23" i="8"/>
  <c r="T22" i="3" s="1"/>
  <c r="P27" i="14"/>
  <c r="L30" i="7"/>
  <c r="AG31" i="14"/>
  <c r="K34" i="6"/>
  <c r="L34" i="6" s="1"/>
  <c r="J34" i="6"/>
  <c r="V13" i="10"/>
  <c r="Y16" i="8"/>
  <c r="Z16" i="8" s="1"/>
  <c r="AN16" i="8" s="1"/>
  <c r="T15" i="3" s="1"/>
  <c r="V21" i="10"/>
  <c r="Y24" i="8"/>
  <c r="Z24" i="8" s="1"/>
  <c r="AN24" i="8" s="1"/>
  <c r="T23" i="3" s="1"/>
  <c r="AG22" i="14"/>
  <c r="K32" i="6"/>
  <c r="L32" i="6" s="1"/>
  <c r="M32" i="6" s="1"/>
  <c r="N32" i="6" s="1"/>
  <c r="J32" i="6"/>
  <c r="P32" i="7"/>
  <c r="V29" i="10"/>
  <c r="Y32" i="8"/>
  <c r="Z32" i="8" s="1"/>
  <c r="AN32" i="8" s="1"/>
  <c r="T31" i="3" s="1"/>
  <c r="R31" i="3" s="1"/>
  <c r="AG30" i="14"/>
  <c r="K40" i="6"/>
  <c r="L40" i="6" s="1"/>
  <c r="M40" i="6" s="1"/>
  <c r="J40" i="6"/>
  <c r="P40" i="7"/>
  <c r="V37" i="10"/>
  <c r="Y40" i="8"/>
  <c r="Z40" i="8" s="1"/>
  <c r="AN40" i="8" s="1"/>
  <c r="T39" i="3" s="1"/>
  <c r="R39" i="3" s="1"/>
  <c r="AG38" i="14"/>
  <c r="V40" i="15"/>
  <c r="G40" i="11" s="1"/>
  <c r="D40" i="11" s="1"/>
  <c r="AH45" i="8"/>
  <c r="L56" i="14"/>
  <c r="D56" i="14" s="1"/>
  <c r="K62" i="14"/>
  <c r="L62" i="14" s="1"/>
  <c r="D62" i="14" s="1"/>
  <c r="K43" i="14"/>
  <c r="L43" i="14" s="1"/>
  <c r="D43" i="14" s="1"/>
  <c r="AE69" i="8"/>
  <c r="AG66" i="14"/>
  <c r="V66" i="10"/>
  <c r="Y69" i="8"/>
  <c r="Z69" i="8" s="1"/>
  <c r="T73" i="6"/>
  <c r="U73" i="6" s="1"/>
  <c r="V73" i="6" s="1"/>
  <c r="AA73" i="6" s="1"/>
  <c r="AB73" i="6" s="1"/>
  <c r="C32" i="14"/>
  <c r="H32" i="11" s="1"/>
  <c r="E32" i="11" s="1"/>
  <c r="AL49" i="8"/>
  <c r="P47" i="14"/>
  <c r="M47" i="14" s="1"/>
  <c r="V34" i="10"/>
  <c r="Y37" i="8"/>
  <c r="Z37" i="8" s="1"/>
  <c r="G38" i="14"/>
  <c r="S38" i="10"/>
  <c r="H41" i="7" s="1"/>
  <c r="G42" i="6"/>
  <c r="H42" i="6" s="1"/>
  <c r="F42" i="6"/>
  <c r="D41" i="14"/>
  <c r="L45" i="7"/>
  <c r="AE46" i="8"/>
  <c r="N47" i="7"/>
  <c r="Q47" i="7" s="1"/>
  <c r="K47" i="7"/>
  <c r="P46" i="3" s="1"/>
  <c r="I56" i="15"/>
  <c r="P62" i="14"/>
  <c r="M62" i="14" s="1"/>
  <c r="G73" i="6"/>
  <c r="H73" i="6" s="1"/>
  <c r="F73" i="6"/>
  <c r="S70" i="10"/>
  <c r="H73" i="7" s="1"/>
  <c r="V57" i="15"/>
  <c r="G57" i="11" s="1"/>
  <c r="D57" i="11" s="1"/>
  <c r="D61" i="14"/>
  <c r="O72" i="6"/>
  <c r="P72" i="6"/>
  <c r="Q72" i="6" s="1"/>
  <c r="T72" i="6"/>
  <c r="U72" i="6" s="1"/>
  <c r="V72" i="6" s="1"/>
  <c r="V73" i="15"/>
  <c r="G73" i="11" s="1"/>
  <c r="D73" i="11" s="1"/>
  <c r="AB81" i="14"/>
  <c r="I87" i="15"/>
  <c r="K68" i="14"/>
  <c r="O75" i="6"/>
  <c r="T75" i="6"/>
  <c r="U75" i="6" s="1"/>
  <c r="V75" i="6" s="1"/>
  <c r="P75" i="6"/>
  <c r="Q75" i="6" s="1"/>
  <c r="M77" i="7"/>
  <c r="P68" i="14"/>
  <c r="M68" i="14" s="1"/>
  <c r="G77" i="14"/>
  <c r="G94" i="6"/>
  <c r="H94" i="6" s="1"/>
  <c r="F94" i="6"/>
  <c r="S97" i="10"/>
  <c r="H100" i="7" s="1"/>
  <c r="V84" i="15"/>
  <c r="G84" i="11" s="1"/>
  <c r="D84" i="11" s="1"/>
  <c r="AG85" i="14"/>
  <c r="AB85" i="14" s="1"/>
  <c r="Z85" i="14" s="1"/>
  <c r="S85" i="14" s="1"/>
  <c r="AL91" i="8"/>
  <c r="K103" i="7"/>
  <c r="N103" i="7"/>
  <c r="Q103" i="7" s="1"/>
  <c r="U99" i="3"/>
  <c r="O81" i="6"/>
  <c r="T81" i="6"/>
  <c r="U81" i="6" s="1"/>
  <c r="V81" i="6" s="1"/>
  <c r="P81" i="6"/>
  <c r="Q81" i="6" s="1"/>
  <c r="G84" i="14"/>
  <c r="L88" i="7"/>
  <c r="L96" i="7"/>
  <c r="W97" i="6"/>
  <c r="X97" i="6"/>
  <c r="Y97" i="6" s="1"/>
  <c r="K99" i="6"/>
  <c r="L99" i="6" s="1"/>
  <c r="M99" i="6" s="1"/>
  <c r="J99" i="6"/>
  <c r="K114" i="6"/>
  <c r="L114" i="6" s="1"/>
  <c r="J114" i="6"/>
  <c r="O117" i="6"/>
  <c r="P117" i="6"/>
  <c r="Q117" i="6" s="1"/>
  <c r="T117" i="6"/>
  <c r="U117" i="6" s="1"/>
  <c r="V117" i="6" s="1"/>
  <c r="V116" i="10"/>
  <c r="Y119" i="8"/>
  <c r="Z119" i="8" s="1"/>
  <c r="W108" i="6"/>
  <c r="X108" i="6"/>
  <c r="Y108" i="6" s="1"/>
  <c r="AN100" i="14"/>
  <c r="V104" i="15"/>
  <c r="G104" i="11" s="1"/>
  <c r="D104" i="11" s="1"/>
  <c r="I113" i="15"/>
  <c r="V113" i="15" s="1"/>
  <c r="G113" i="11" s="1"/>
  <c r="D113" i="11" s="1"/>
  <c r="U118" i="3"/>
  <c r="W114" i="6"/>
  <c r="X114" i="6"/>
  <c r="Y114" i="6" s="1"/>
  <c r="O139" i="6"/>
  <c r="P139" i="6"/>
  <c r="Q139" i="6" s="1"/>
  <c r="R139" i="6" s="1"/>
  <c r="T139" i="6"/>
  <c r="U139" i="6" s="1"/>
  <c r="V139" i="6" s="1"/>
  <c r="K131" i="14"/>
  <c r="L142" i="7"/>
  <c r="AE127" i="8"/>
  <c r="AM127" i="8" s="1"/>
  <c r="AN127" i="8" s="1"/>
  <c r="K128" i="6"/>
  <c r="L128" i="6" s="1"/>
  <c r="M128" i="6" s="1"/>
  <c r="N128" i="6" s="1"/>
  <c r="O129" i="6"/>
  <c r="P129" i="6"/>
  <c r="Q129" i="6" s="1"/>
  <c r="T129" i="6"/>
  <c r="U129" i="6" s="1"/>
  <c r="V129" i="6" s="1"/>
  <c r="V127" i="10"/>
  <c r="Y130" i="8"/>
  <c r="Z130" i="8" s="1"/>
  <c r="M129" i="14"/>
  <c r="AE135" i="8"/>
  <c r="O137" i="6"/>
  <c r="P137" i="6"/>
  <c r="Q137" i="6" s="1"/>
  <c r="T137" i="6"/>
  <c r="U137" i="6" s="1"/>
  <c r="V137" i="6" s="1"/>
  <c r="V135" i="10"/>
  <c r="Y138" i="8"/>
  <c r="Z138" i="8" s="1"/>
  <c r="AE144" i="8"/>
  <c r="K149" i="14"/>
  <c r="W157" i="6"/>
  <c r="X157" i="6"/>
  <c r="Y157" i="6" s="1"/>
  <c r="W160" i="6"/>
  <c r="X160" i="6"/>
  <c r="Y160" i="6" s="1"/>
  <c r="I153" i="15"/>
  <c r="G157" i="6"/>
  <c r="H157" i="6" s="1"/>
  <c r="F157" i="6"/>
  <c r="AJ153" i="14"/>
  <c r="AB153" i="14" s="1"/>
  <c r="AG157" i="14"/>
  <c r="AE174" i="8"/>
  <c r="AM174" i="8" s="1"/>
  <c r="P177" i="14"/>
  <c r="U147" i="4"/>
  <c r="R151" i="4"/>
  <c r="G10" i="6"/>
  <c r="H10" i="6" s="1"/>
  <c r="F10" i="6"/>
  <c r="I7" i="15"/>
  <c r="P7" i="14"/>
  <c r="M7" i="14" s="1"/>
  <c r="O9" i="8"/>
  <c r="C16" i="5"/>
  <c r="C48" i="5"/>
  <c r="R48" i="5"/>
  <c r="R80" i="5"/>
  <c r="S21" i="4"/>
  <c r="S117" i="4"/>
  <c r="S55" i="4"/>
  <c r="R13" i="5"/>
  <c r="R29" i="5"/>
  <c r="R37" i="5"/>
  <c r="R61" i="5"/>
  <c r="R69" i="5"/>
  <c r="R77" i="5"/>
  <c r="R85" i="5"/>
  <c r="R93" i="5"/>
  <c r="R7" i="4"/>
  <c r="R17" i="4"/>
  <c r="R27" i="4"/>
  <c r="R31" i="4"/>
  <c r="R35" i="4"/>
  <c r="R39" i="4"/>
  <c r="R41" i="4"/>
  <c r="R47" i="4"/>
  <c r="R49" i="4"/>
  <c r="R51" i="4"/>
  <c r="R53" i="4"/>
  <c r="R57" i="4"/>
  <c r="R59" i="4"/>
  <c r="R61" i="4"/>
  <c r="R63" i="4"/>
  <c r="R69" i="4"/>
  <c r="R71" i="4"/>
  <c r="R75" i="4"/>
  <c r="R79" i="4"/>
  <c r="R85" i="4"/>
  <c r="R89" i="4"/>
  <c r="R91" i="4"/>
  <c r="R93" i="4"/>
  <c r="R95" i="4"/>
  <c r="R97" i="4"/>
  <c r="R99" i="4"/>
  <c r="R101" i="4"/>
  <c r="R105" i="4"/>
  <c r="R107" i="4"/>
  <c r="R111" i="4"/>
  <c r="R115" i="4"/>
  <c r="R117" i="4"/>
  <c r="R121" i="4"/>
  <c r="R123" i="4"/>
  <c r="R125" i="4"/>
  <c r="R30" i="5"/>
  <c r="R41" i="5"/>
  <c r="S35" i="4"/>
  <c r="Q35" i="4" s="1"/>
  <c r="R136" i="4"/>
  <c r="R22" i="5"/>
  <c r="R33" i="5"/>
  <c r="R54" i="5"/>
  <c r="R65" i="5"/>
  <c r="R86" i="5"/>
  <c r="S75" i="4"/>
  <c r="S81" i="4"/>
  <c r="S113" i="4"/>
  <c r="S25" i="5"/>
  <c r="S57" i="5"/>
  <c r="S89" i="5"/>
  <c r="R14" i="5"/>
  <c r="R25" i="5"/>
  <c r="R46" i="5"/>
  <c r="R89" i="5"/>
  <c r="S38" i="5"/>
  <c r="S77" i="4"/>
  <c r="S121" i="4"/>
  <c r="R34" i="5"/>
  <c r="R42" i="5"/>
  <c r="R58" i="5"/>
  <c r="R74" i="5"/>
  <c r="R82" i="5"/>
  <c r="S34" i="5"/>
  <c r="R132" i="4"/>
  <c r="R148" i="4"/>
  <c r="R156" i="4"/>
  <c r="R6" i="5"/>
  <c r="R38" i="5"/>
  <c r="R49" i="5"/>
  <c r="R81" i="5"/>
  <c r="S62" i="5"/>
  <c r="I3" i="15"/>
  <c r="O14" i="6"/>
  <c r="P14" i="6"/>
  <c r="Q14" i="6" s="1"/>
  <c r="T14" i="6"/>
  <c r="U14" i="6" s="1"/>
  <c r="V14" i="6" s="1"/>
  <c r="AN11" i="14"/>
  <c r="AB11" i="14" s="1"/>
  <c r="Z11" i="14" s="1"/>
  <c r="V9" i="10"/>
  <c r="Y12" i="8"/>
  <c r="Z12" i="8" s="1"/>
  <c r="K12" i="6"/>
  <c r="L12" i="6" s="1"/>
  <c r="P12" i="6"/>
  <c r="Q12" i="6" s="1"/>
  <c r="R12" i="6" s="1"/>
  <c r="J12" i="6"/>
  <c r="P11" i="14"/>
  <c r="AE18" i="8"/>
  <c r="AM18" i="8" s="1"/>
  <c r="AN18" i="8" s="1"/>
  <c r="P15" i="14"/>
  <c r="I15" i="15"/>
  <c r="V15" i="15" s="1"/>
  <c r="G15" i="11" s="1"/>
  <c r="D15" i="11" s="1"/>
  <c r="O8" i="6"/>
  <c r="T8" i="6"/>
  <c r="U8" i="6" s="1"/>
  <c r="V8" i="6" s="1"/>
  <c r="P8" i="6"/>
  <c r="Q8" i="6" s="1"/>
  <c r="M13" i="7"/>
  <c r="M22" i="7"/>
  <c r="AJ23" i="14"/>
  <c r="U33" i="3"/>
  <c r="V35" i="10"/>
  <c r="Y38" i="8"/>
  <c r="Z38" i="8" s="1"/>
  <c r="V12" i="15"/>
  <c r="G12" i="11" s="1"/>
  <c r="D12" i="11" s="1"/>
  <c r="I17" i="15"/>
  <c r="V17" i="15" s="1"/>
  <c r="G17" i="11" s="1"/>
  <c r="D17" i="11" s="1"/>
  <c r="P17" i="14"/>
  <c r="M17" i="14" s="1"/>
  <c r="AJ22" i="14"/>
  <c r="AB22" i="14" s="1"/>
  <c r="S25" i="10"/>
  <c r="H28" i="7" s="1"/>
  <c r="AJ30" i="14"/>
  <c r="S33" i="10"/>
  <c r="H36" i="7" s="1"/>
  <c r="AJ38" i="14"/>
  <c r="AB38" i="14" s="1"/>
  <c r="Z38" i="14" s="1"/>
  <c r="P45" i="14"/>
  <c r="M45" i="14" s="1"/>
  <c r="Q50" i="8"/>
  <c r="R50" i="8" s="1"/>
  <c r="X50" i="8" s="1"/>
  <c r="S49" i="3" s="1"/>
  <c r="Q49" i="8"/>
  <c r="R49" i="8" s="1"/>
  <c r="X49" i="8" s="1"/>
  <c r="S48" i="3" s="1"/>
  <c r="Q52" i="8"/>
  <c r="R52" i="8" s="1"/>
  <c r="X52" i="8" s="1"/>
  <c r="S51" i="3" s="1"/>
  <c r="Q51" i="8"/>
  <c r="R51" i="8" s="1"/>
  <c r="X51" i="8" s="1"/>
  <c r="S50" i="3" s="1"/>
  <c r="D48" i="14"/>
  <c r="AE52" i="8"/>
  <c r="AM52" i="8" s="1"/>
  <c r="M49" i="14"/>
  <c r="M56" i="6"/>
  <c r="O57" i="6"/>
  <c r="P57" i="6"/>
  <c r="Q57" i="6" s="1"/>
  <c r="R57" i="6" s="1"/>
  <c r="AB57" i="6" s="1"/>
  <c r="N56" i="3" s="1"/>
  <c r="T57" i="6"/>
  <c r="U57" i="6" s="1"/>
  <c r="V57" i="6" s="1"/>
  <c r="AA57" i="6" s="1"/>
  <c r="AL42" i="8"/>
  <c r="AN47" i="14"/>
  <c r="AE61" i="8"/>
  <c r="AG58" i="14"/>
  <c r="V58" i="10"/>
  <c r="Y61" i="8"/>
  <c r="Z61" i="8" s="1"/>
  <c r="I66" i="15"/>
  <c r="V66" i="15" s="1"/>
  <c r="G66" i="11" s="1"/>
  <c r="D66" i="11" s="1"/>
  <c r="C28" i="14"/>
  <c r="H28" i="11" s="1"/>
  <c r="E28" i="11" s="1"/>
  <c r="AN34" i="14"/>
  <c r="G39" i="14"/>
  <c r="K50" i="6"/>
  <c r="L50" i="6" s="1"/>
  <c r="J50" i="6"/>
  <c r="K50" i="14"/>
  <c r="W61" i="6"/>
  <c r="X61" i="6"/>
  <c r="Y61" i="6" s="1"/>
  <c r="Z61" i="6" s="1"/>
  <c r="K66" i="14"/>
  <c r="L66" i="14" s="1"/>
  <c r="D66" i="14" s="1"/>
  <c r="V13" i="15"/>
  <c r="G13" i="11" s="1"/>
  <c r="D13" i="11" s="1"/>
  <c r="D13" i="14"/>
  <c r="AG39" i="14"/>
  <c r="M50" i="7"/>
  <c r="V52" i="10"/>
  <c r="Y55" i="8"/>
  <c r="Z55" i="8" s="1"/>
  <c r="AN66" i="14"/>
  <c r="AB66" i="14" s="1"/>
  <c r="Z66" i="14" s="1"/>
  <c r="S66" i="14" s="1"/>
  <c r="M73" i="7"/>
  <c r="T94" i="6"/>
  <c r="U94" i="6" s="1"/>
  <c r="V94" i="6" s="1"/>
  <c r="AA94" i="6" s="1"/>
  <c r="Q82" i="8"/>
  <c r="R82" i="8" s="1"/>
  <c r="X82" i="8" s="1"/>
  <c r="S81" i="3" s="1"/>
  <c r="Q81" i="8"/>
  <c r="R81" i="8" s="1"/>
  <c r="X81" i="8" s="1"/>
  <c r="S80" i="3" s="1"/>
  <c r="Q80" i="8"/>
  <c r="R80" i="8" s="1"/>
  <c r="X80" i="8" s="1"/>
  <c r="S79" i="3" s="1"/>
  <c r="K72" i="14"/>
  <c r="G60" i="14"/>
  <c r="AE64" i="8"/>
  <c r="K71" i="6"/>
  <c r="L71" i="6" s="1"/>
  <c r="M71" i="6" s="1"/>
  <c r="J71" i="6"/>
  <c r="P77" i="14"/>
  <c r="AE82" i="8"/>
  <c r="AM82" i="8" s="1"/>
  <c r="AH86" i="8"/>
  <c r="AJ83" i="14"/>
  <c r="AL90" i="8"/>
  <c r="AL96" i="8"/>
  <c r="AM96" i="8" s="1"/>
  <c r="K98" i="6"/>
  <c r="L98" i="6" s="1"/>
  <c r="M98" i="6" s="1"/>
  <c r="N98" i="6" s="1"/>
  <c r="M97" i="3" s="1"/>
  <c r="J98" i="6"/>
  <c r="V89" i="10"/>
  <c r="Y92" i="8"/>
  <c r="Z92" i="8" s="1"/>
  <c r="AN92" i="8" s="1"/>
  <c r="T91" i="3" s="1"/>
  <c r="C90" i="14"/>
  <c r="H90" i="11" s="1"/>
  <c r="E90" i="11" s="1"/>
  <c r="W95" i="6"/>
  <c r="X95" i="6"/>
  <c r="Y95" i="6" s="1"/>
  <c r="L99" i="7"/>
  <c r="V97" i="10"/>
  <c r="Y100" i="8"/>
  <c r="Z100" i="8" s="1"/>
  <c r="W81" i="6"/>
  <c r="X81" i="6"/>
  <c r="Y81" i="6" s="1"/>
  <c r="AG84" i="14"/>
  <c r="AG88" i="14"/>
  <c r="AG92" i="14"/>
  <c r="T98" i="10"/>
  <c r="I101" i="7" s="1"/>
  <c r="G104" i="14"/>
  <c r="V107" i="10"/>
  <c r="Y110" i="8"/>
  <c r="Z110" i="8" s="1"/>
  <c r="AG108" i="14"/>
  <c r="V110" i="15"/>
  <c r="G110" i="11" s="1"/>
  <c r="D110" i="11" s="1"/>
  <c r="O112" i="6"/>
  <c r="P112" i="6"/>
  <c r="Q112" i="6" s="1"/>
  <c r="T112" i="6"/>
  <c r="U112" i="6" s="1"/>
  <c r="V112" i="6" s="1"/>
  <c r="M114" i="7"/>
  <c r="N115" i="7"/>
  <c r="Q115" i="7" s="1"/>
  <c r="K115" i="7"/>
  <c r="P114" i="3" s="1"/>
  <c r="K104" i="6"/>
  <c r="L104" i="6" s="1"/>
  <c r="M104" i="6" s="1"/>
  <c r="N104" i="6" s="1"/>
  <c r="M103" i="3" s="1"/>
  <c r="J104" i="6"/>
  <c r="W107" i="6"/>
  <c r="X107" i="6"/>
  <c r="Y107" i="6" s="1"/>
  <c r="AN108" i="14"/>
  <c r="L114" i="7"/>
  <c r="V113" i="10"/>
  <c r="Y116" i="8"/>
  <c r="Z116" i="8" s="1"/>
  <c r="P118" i="7"/>
  <c r="O110" i="7"/>
  <c r="AB130" i="14"/>
  <c r="Z130" i="14" s="1"/>
  <c r="S130" i="14" s="1"/>
  <c r="B130" i="14" s="1"/>
  <c r="F130" i="11" s="1"/>
  <c r="C130" i="11" s="1"/>
  <c r="AN132" i="14"/>
  <c r="V139" i="10"/>
  <c r="Y142" i="8"/>
  <c r="Z142" i="8" s="1"/>
  <c r="K128" i="7"/>
  <c r="N128" i="7"/>
  <c r="Q128" i="7" s="1"/>
  <c r="I129" i="6"/>
  <c r="K136" i="7"/>
  <c r="P135" i="3" s="1"/>
  <c r="N136" i="7"/>
  <c r="Q136" i="7" s="1"/>
  <c r="AL128" i="8"/>
  <c r="AM128" i="8" s="1"/>
  <c r="AN128" i="8" s="1"/>
  <c r="S140" i="10"/>
  <c r="H143" i="7" s="1"/>
  <c r="K149" i="6"/>
  <c r="L149" i="6" s="1"/>
  <c r="M149" i="6" s="1"/>
  <c r="AE152" i="8"/>
  <c r="AN146" i="14"/>
  <c r="I147" i="15"/>
  <c r="G153" i="6"/>
  <c r="H153" i="6" s="1"/>
  <c r="F153" i="6"/>
  <c r="O147" i="7"/>
  <c r="G145" i="14"/>
  <c r="AE149" i="8"/>
  <c r="AM149" i="8"/>
  <c r="AL157" i="8"/>
  <c r="O161" i="6"/>
  <c r="T161" i="6"/>
  <c r="U161" i="6" s="1"/>
  <c r="V161" i="6" s="1"/>
  <c r="P161" i="6"/>
  <c r="Q161" i="6" s="1"/>
  <c r="S154" i="10"/>
  <c r="H157" i="7" s="1"/>
  <c r="P158" i="14"/>
  <c r="M158" i="14" s="1"/>
  <c r="L152" i="14"/>
  <c r="D152" i="14" s="1"/>
  <c r="K156" i="6"/>
  <c r="L156" i="6" s="1"/>
  <c r="J156" i="6"/>
  <c r="Z153" i="14"/>
  <c r="S153" i="14" s="1"/>
  <c r="W159" i="6"/>
  <c r="X159" i="6"/>
  <c r="Y159" i="6" s="1"/>
  <c r="Z159" i="6" s="1"/>
  <c r="AL154" i="8"/>
  <c r="AM154" i="8" s="1"/>
  <c r="AN154" i="8" s="1"/>
  <c r="M164" i="7"/>
  <c r="V164" i="10"/>
  <c r="Y167" i="8"/>
  <c r="Z167" i="8" s="1"/>
  <c r="AE168" i="8"/>
  <c r="V173" i="15"/>
  <c r="G173" i="11" s="1"/>
  <c r="D173" i="11" s="1"/>
  <c r="K170" i="6"/>
  <c r="L170" i="6" s="1"/>
  <c r="J170" i="6"/>
  <c r="I171" i="15"/>
  <c r="AH175" i="8"/>
  <c r="AG167" i="14"/>
  <c r="P165" i="14"/>
  <c r="P170" i="7"/>
  <c r="M173" i="7"/>
  <c r="K180" i="6"/>
  <c r="L180" i="6" s="1"/>
  <c r="J180" i="6"/>
  <c r="M176" i="14"/>
  <c r="U131" i="4"/>
  <c r="R149" i="4"/>
  <c r="S67" i="5"/>
  <c r="R67" i="5"/>
  <c r="S34" i="4"/>
  <c r="R146" i="4"/>
  <c r="R162" i="4"/>
  <c r="AE7" i="8"/>
  <c r="U6" i="8"/>
  <c r="Q6" i="8"/>
  <c r="M6" i="8"/>
  <c r="I6" i="8"/>
  <c r="V6" i="8"/>
  <c r="P6" i="8"/>
  <c r="R6" i="8" s="1"/>
  <c r="F6" i="8"/>
  <c r="T6" i="8"/>
  <c r="J6" i="8"/>
  <c r="S6" i="8"/>
  <c r="L6" i="8"/>
  <c r="N6" i="8" s="1"/>
  <c r="G6" i="8"/>
  <c r="O10" i="7"/>
  <c r="I9" i="6"/>
  <c r="N9" i="6" s="1"/>
  <c r="V8" i="10"/>
  <c r="Y11" i="8"/>
  <c r="Z11" i="8" s="1"/>
  <c r="C8" i="5"/>
  <c r="C40" i="5"/>
  <c r="C72" i="5"/>
  <c r="R72" i="5"/>
  <c r="M5" i="14"/>
  <c r="U11" i="3"/>
  <c r="U84" i="5"/>
  <c r="AN35" i="8"/>
  <c r="T34" i="3" s="1"/>
  <c r="R34" i="3" s="1"/>
  <c r="W8" i="6"/>
  <c r="X8" i="6"/>
  <c r="Y8" i="6" s="1"/>
  <c r="I14" i="15"/>
  <c r="V14" i="15" s="1"/>
  <c r="G14" i="11" s="1"/>
  <c r="D14" i="11" s="1"/>
  <c r="AH22" i="8"/>
  <c r="M34" i="7"/>
  <c r="S35" i="10"/>
  <c r="H38" i="7" s="1"/>
  <c r="W23" i="6"/>
  <c r="X23" i="6"/>
  <c r="Y23" i="6" s="1"/>
  <c r="Z23" i="6" s="1"/>
  <c r="K28" i="6"/>
  <c r="L28" i="6" s="1"/>
  <c r="J28" i="6"/>
  <c r="P28" i="7"/>
  <c r="V25" i="10"/>
  <c r="Y28" i="8"/>
  <c r="Z28" i="8" s="1"/>
  <c r="AN28" i="8" s="1"/>
  <c r="T27" i="3" s="1"/>
  <c r="R27" i="3" s="1"/>
  <c r="AG26" i="14"/>
  <c r="AB26" i="14" s="1"/>
  <c r="Z26" i="14" s="1"/>
  <c r="S26" i="14" s="1"/>
  <c r="M41" i="7"/>
  <c r="I41" i="15"/>
  <c r="G45" i="6"/>
  <c r="H45" i="6" s="1"/>
  <c r="I45" i="6" s="1"/>
  <c r="F45" i="6"/>
  <c r="G52" i="6"/>
  <c r="H52" i="6" s="1"/>
  <c r="F52" i="6"/>
  <c r="K52" i="7"/>
  <c r="P51" i="3" s="1"/>
  <c r="N52" i="7"/>
  <c r="Q52" i="7" s="1"/>
  <c r="O55" i="6"/>
  <c r="P55" i="6"/>
  <c r="Q55" i="6" s="1"/>
  <c r="R55" i="6" s="1"/>
  <c r="AB55" i="6" s="1"/>
  <c r="N54" i="3" s="1"/>
  <c r="T55" i="6"/>
  <c r="U55" i="6" s="1"/>
  <c r="V55" i="6" s="1"/>
  <c r="AA55" i="6" s="1"/>
  <c r="I58" i="15"/>
  <c r="L22" i="14"/>
  <c r="AL33" i="8"/>
  <c r="O41" i="6"/>
  <c r="P41" i="6"/>
  <c r="Q41" i="6" s="1"/>
  <c r="T41" i="6"/>
  <c r="U41" i="6" s="1"/>
  <c r="V41" i="6" s="1"/>
  <c r="AN42" i="14"/>
  <c r="K25" i="6"/>
  <c r="L25" i="6" s="1"/>
  <c r="J25" i="6"/>
  <c r="W36" i="6"/>
  <c r="X36" i="6"/>
  <c r="Y36" i="6" s="1"/>
  <c r="M46" i="7"/>
  <c r="P46" i="14"/>
  <c r="M46" i="14" s="1"/>
  <c r="AG52" i="14"/>
  <c r="AB52" i="14" s="1"/>
  <c r="Z52" i="14" s="1"/>
  <c r="S52" i="14" s="1"/>
  <c r="L57" i="7"/>
  <c r="I54" i="15"/>
  <c r="V54" i="15" s="1"/>
  <c r="G54" i="11" s="1"/>
  <c r="D54" i="11" s="1"/>
  <c r="AN57" i="14"/>
  <c r="AB57" i="14" s="1"/>
  <c r="Z57" i="14" s="1"/>
  <c r="AL64" i="8"/>
  <c r="AN65" i="14"/>
  <c r="AL72" i="8"/>
  <c r="AB71" i="14"/>
  <c r="Z71" i="14" s="1"/>
  <c r="S71" i="14" s="1"/>
  <c r="AN73" i="14"/>
  <c r="I74" i="15"/>
  <c r="V74" i="15" s="1"/>
  <c r="G74" i="11" s="1"/>
  <c r="D74" i="11" s="1"/>
  <c r="O67" i="6"/>
  <c r="T67" i="6"/>
  <c r="U67" i="6" s="1"/>
  <c r="V67" i="6" s="1"/>
  <c r="P67" i="6"/>
  <c r="Q67" i="6" s="1"/>
  <c r="L64" i="14"/>
  <c r="D64" i="14" s="1"/>
  <c r="AN72" i="14"/>
  <c r="AB72" i="14" s="1"/>
  <c r="Z72" i="14" s="1"/>
  <c r="S72" i="14" s="1"/>
  <c r="AG74" i="14"/>
  <c r="O58" i="6"/>
  <c r="P58" i="6"/>
  <c r="Q58" i="6" s="1"/>
  <c r="T58" i="6"/>
  <c r="U58" i="6" s="1"/>
  <c r="V58" i="6" s="1"/>
  <c r="AG60" i="14"/>
  <c r="S64" i="10"/>
  <c r="H67" i="7" s="1"/>
  <c r="P76" i="14"/>
  <c r="M76" i="14" s="1"/>
  <c r="K86" i="6"/>
  <c r="L86" i="6" s="1"/>
  <c r="M86" i="6" s="1"/>
  <c r="J86" i="6"/>
  <c r="U93" i="3"/>
  <c r="S91" i="10"/>
  <c r="H94" i="7" s="1"/>
  <c r="AN91" i="14"/>
  <c r="L79" i="7"/>
  <c r="K85" i="14"/>
  <c r="M96" i="7"/>
  <c r="O96" i="7"/>
  <c r="U97" i="3"/>
  <c r="S95" i="10"/>
  <c r="H98" i="7" s="1"/>
  <c r="AN84" i="14"/>
  <c r="I85" i="15"/>
  <c r="V88" i="15"/>
  <c r="G88" i="11" s="1"/>
  <c r="D88" i="11" s="1"/>
  <c r="AL95" i="8"/>
  <c r="AE106" i="8"/>
  <c r="AG103" i="14"/>
  <c r="V103" i="10"/>
  <c r="Y106" i="8"/>
  <c r="Z106" i="8" s="1"/>
  <c r="P99" i="6"/>
  <c r="Q99" i="6" s="1"/>
  <c r="R99" i="6" s="1"/>
  <c r="AE83" i="8"/>
  <c r="AM83" i="8"/>
  <c r="AN83" i="8" s="1"/>
  <c r="T82" i="3" s="1"/>
  <c r="R82" i="3" s="1"/>
  <c r="V94" i="10"/>
  <c r="Y97" i="8"/>
  <c r="Z97" i="8" s="1"/>
  <c r="AG99" i="14"/>
  <c r="V99" i="10"/>
  <c r="Y102" i="8"/>
  <c r="Z102" i="8" s="1"/>
  <c r="AN103" i="14"/>
  <c r="AG100" i="14"/>
  <c r="P104" i="7"/>
  <c r="V102" i="15"/>
  <c r="G102" i="11" s="1"/>
  <c r="D102" i="11" s="1"/>
  <c r="AG104" i="14"/>
  <c r="V106" i="15"/>
  <c r="G106" i="11" s="1"/>
  <c r="D106" i="11" s="1"/>
  <c r="P115" i="14"/>
  <c r="M115" i="14" s="1"/>
  <c r="O122" i="7"/>
  <c r="W112" i="6"/>
  <c r="X112" i="6"/>
  <c r="Y112" i="6" s="1"/>
  <c r="G118" i="6"/>
  <c r="H118" i="6" s="1"/>
  <c r="F118" i="6"/>
  <c r="V100" i="15"/>
  <c r="G100" i="11" s="1"/>
  <c r="D100" i="11" s="1"/>
  <c r="AL107" i="8"/>
  <c r="P105" i="14"/>
  <c r="C110" i="14"/>
  <c r="H110" i="11" s="1"/>
  <c r="E110" i="11" s="1"/>
  <c r="O115" i="6"/>
  <c r="T115" i="6"/>
  <c r="U115" i="6" s="1"/>
  <c r="V115" i="6" s="1"/>
  <c r="AA115" i="6" s="1"/>
  <c r="P115" i="6"/>
  <c r="Q115" i="6" s="1"/>
  <c r="G108" i="14"/>
  <c r="AG119" i="14"/>
  <c r="K122" i="6"/>
  <c r="L122" i="6" s="1"/>
  <c r="J122" i="6"/>
  <c r="AG123" i="14"/>
  <c r="K126" i="6"/>
  <c r="L126" i="6" s="1"/>
  <c r="M126" i="6" s="1"/>
  <c r="J126" i="6"/>
  <c r="K120" i="14"/>
  <c r="L128" i="14"/>
  <c r="D128" i="14" s="1"/>
  <c r="AB134" i="14"/>
  <c r="Z134" i="14" s="1"/>
  <c r="S134" i="14" s="1"/>
  <c r="I139" i="15"/>
  <c r="W121" i="6"/>
  <c r="X121" i="6"/>
  <c r="Y121" i="6" s="1"/>
  <c r="Z121" i="6" s="1"/>
  <c r="O120" i="6"/>
  <c r="P120" i="6"/>
  <c r="Q120" i="6" s="1"/>
  <c r="T120" i="6"/>
  <c r="U120" i="6" s="1"/>
  <c r="V120" i="6" s="1"/>
  <c r="I118" i="15"/>
  <c r="V118" i="15" s="1"/>
  <c r="G118" i="11" s="1"/>
  <c r="D118" i="11" s="1"/>
  <c r="AG127" i="14"/>
  <c r="G134" i="6"/>
  <c r="H134" i="6" s="1"/>
  <c r="F134" i="6"/>
  <c r="V137" i="15"/>
  <c r="G137" i="11" s="1"/>
  <c r="D137" i="11" s="1"/>
  <c r="W140" i="6"/>
  <c r="X140" i="6"/>
  <c r="Y140" i="6" s="1"/>
  <c r="AN137" i="14"/>
  <c r="AB137" i="14" s="1"/>
  <c r="Z137" i="14" s="1"/>
  <c r="S137" i="14" s="1"/>
  <c r="O146" i="6"/>
  <c r="P146" i="6"/>
  <c r="Q146" i="6" s="1"/>
  <c r="T146" i="6"/>
  <c r="U146" i="6" s="1"/>
  <c r="V146" i="6" s="1"/>
  <c r="K147" i="14"/>
  <c r="L147" i="14" s="1"/>
  <c r="D147" i="14" s="1"/>
  <c r="AH152" i="8"/>
  <c r="L142" i="14"/>
  <c r="D142" i="14" s="1"/>
  <c r="S143" i="10"/>
  <c r="H146" i="7" s="1"/>
  <c r="Z147" i="14"/>
  <c r="S147" i="14" s="1"/>
  <c r="P150" i="14"/>
  <c r="M150" i="14" s="1"/>
  <c r="O151" i="6"/>
  <c r="P151" i="6"/>
  <c r="Q151" i="6" s="1"/>
  <c r="T151" i="6"/>
  <c r="U151" i="6" s="1"/>
  <c r="V151" i="6" s="1"/>
  <c r="I149" i="15"/>
  <c r="V149" i="15" s="1"/>
  <c r="G149" i="11" s="1"/>
  <c r="D149" i="11" s="1"/>
  <c r="W161" i="6"/>
  <c r="X161" i="6"/>
  <c r="Y161" i="6" s="1"/>
  <c r="V154" i="10"/>
  <c r="Y157" i="8"/>
  <c r="Z157" i="8" s="1"/>
  <c r="G158" i="14"/>
  <c r="AG161" i="14"/>
  <c r="AJ154" i="14"/>
  <c r="V155" i="15"/>
  <c r="G155" i="11" s="1"/>
  <c r="D155" i="11" s="1"/>
  <c r="W158" i="6"/>
  <c r="X158" i="6"/>
  <c r="Y158" i="6" s="1"/>
  <c r="AN155" i="14"/>
  <c r="AB155" i="14" s="1"/>
  <c r="Z155" i="14" s="1"/>
  <c r="S155" i="14" s="1"/>
  <c r="I156" i="15"/>
  <c r="V156" i="15" s="1"/>
  <c r="G156" i="11" s="1"/>
  <c r="D156" i="11" s="1"/>
  <c r="V156" i="10"/>
  <c r="Y159" i="8"/>
  <c r="Z159" i="8" s="1"/>
  <c r="AN159" i="8" s="1"/>
  <c r="T158" i="3" s="1"/>
  <c r="L163" i="14"/>
  <c r="AH168" i="8"/>
  <c r="AN167" i="14"/>
  <c r="L171" i="14"/>
  <c r="K166" i="6"/>
  <c r="L166" i="6" s="1"/>
  <c r="J166" i="6"/>
  <c r="L166" i="14"/>
  <c r="D166" i="14" s="1"/>
  <c r="AN173" i="14"/>
  <c r="W176" i="6"/>
  <c r="X176" i="6"/>
  <c r="Y176" i="6" s="1"/>
  <c r="Z176" i="6" s="1"/>
  <c r="AN164" i="14"/>
  <c r="K168" i="14"/>
  <c r="L168" i="14" s="1"/>
  <c r="D168" i="14" s="1"/>
  <c r="I169" i="15"/>
  <c r="G173" i="6"/>
  <c r="H173" i="6" s="1"/>
  <c r="F173" i="6"/>
  <c r="D172" i="14"/>
  <c r="AE177" i="8"/>
  <c r="V176" i="15"/>
  <c r="G176" i="11" s="1"/>
  <c r="D176" i="11" s="1"/>
  <c r="O177" i="6"/>
  <c r="T177" i="6"/>
  <c r="U177" i="6" s="1"/>
  <c r="V177" i="6" s="1"/>
  <c r="P177" i="6"/>
  <c r="Q177" i="6" s="1"/>
  <c r="AJ176" i="14"/>
  <c r="AJ175" i="14"/>
  <c r="S172" i="10"/>
  <c r="H175" i="7" s="1"/>
  <c r="K176" i="6"/>
  <c r="L176" i="6" s="1"/>
  <c r="J176" i="6"/>
  <c r="L175" i="14"/>
  <c r="D175" i="14" s="1"/>
  <c r="AN174" i="14"/>
  <c r="K177" i="6"/>
  <c r="L177" i="6" s="1"/>
  <c r="J177" i="6"/>
  <c r="I174" i="15"/>
  <c r="V174" i="10"/>
  <c r="Y177" i="8"/>
  <c r="Z177" i="8" s="1"/>
  <c r="X7" i="8"/>
  <c r="S6" i="3" s="1"/>
  <c r="X26" i="8"/>
  <c r="S25" i="3" s="1"/>
  <c r="X25" i="8"/>
  <c r="S24" i="3" s="1"/>
  <c r="X99" i="8"/>
  <c r="S98" i="3" s="1"/>
  <c r="X107" i="8"/>
  <c r="S106" i="3" s="1"/>
  <c r="X143" i="8"/>
  <c r="S142" i="3" s="1"/>
  <c r="X167" i="8"/>
  <c r="S166" i="3" s="1"/>
  <c r="R31" i="5"/>
  <c r="R47" i="5"/>
  <c r="R63" i="5"/>
  <c r="S7" i="5"/>
  <c r="S20" i="4"/>
  <c r="S28" i="4"/>
  <c r="S92" i="4"/>
  <c r="U6" i="3"/>
  <c r="AM6" i="8"/>
  <c r="I8" i="15"/>
  <c r="U20" i="5"/>
  <c r="U36" i="5"/>
  <c r="U68" i="5"/>
  <c r="G6" i="6"/>
  <c r="H6" i="6" s="1"/>
  <c r="I6" i="6" s="1"/>
  <c r="F6" i="6"/>
  <c r="T7" i="6"/>
  <c r="U7" i="6" s="1"/>
  <c r="V7" i="6" s="1"/>
  <c r="C32" i="5"/>
  <c r="C64" i="5"/>
  <c r="C96" i="5"/>
  <c r="R96" i="5"/>
  <c r="V4" i="10"/>
  <c r="Y7" i="8"/>
  <c r="Z7" i="8" s="1"/>
  <c r="S8" i="10"/>
  <c r="H11" i="7" s="1"/>
  <c r="G18" i="14"/>
  <c r="O9" i="6"/>
  <c r="P9" i="6"/>
  <c r="Q9" i="6" s="1"/>
  <c r="T9" i="6"/>
  <c r="U9" i="6" s="1"/>
  <c r="V9" i="6" s="1"/>
  <c r="S10" i="10"/>
  <c r="H13" i="7" s="1"/>
  <c r="I28" i="6"/>
  <c r="V11" i="10"/>
  <c r="Y14" i="8"/>
  <c r="Z14" i="8" s="1"/>
  <c r="P23" i="14"/>
  <c r="L26" i="7"/>
  <c r="K30" i="6"/>
  <c r="L30" i="6" s="1"/>
  <c r="M30" i="6" s="1"/>
  <c r="J30" i="6"/>
  <c r="M35" i="6"/>
  <c r="N35" i="6" s="1"/>
  <c r="M34" i="3" s="1"/>
  <c r="S13" i="10"/>
  <c r="H16" i="7" s="1"/>
  <c r="D24" i="14"/>
  <c r="B24" i="14" s="1"/>
  <c r="F24" i="11" s="1"/>
  <c r="C24" i="11" s="1"/>
  <c r="S37" i="10"/>
  <c r="H40" i="7" s="1"/>
  <c r="O42" i="6"/>
  <c r="P42" i="6"/>
  <c r="Q42" i="6" s="1"/>
  <c r="R42" i="6" s="1"/>
  <c r="T42" i="6"/>
  <c r="U42" i="6" s="1"/>
  <c r="V42" i="6" s="1"/>
  <c r="M62" i="6"/>
  <c r="N62" i="6" s="1"/>
  <c r="M61" i="3" s="1"/>
  <c r="W25" i="6"/>
  <c r="X25" i="6"/>
  <c r="Y25" i="6" s="1"/>
  <c r="AB36" i="14"/>
  <c r="Z36" i="14" s="1"/>
  <c r="S36" i="14" s="1"/>
  <c r="B36" i="14" s="1"/>
  <c r="F36" i="11" s="1"/>
  <c r="C36" i="11" s="1"/>
  <c r="S26" i="10"/>
  <c r="H29" i="7" s="1"/>
  <c r="P26" i="14"/>
  <c r="M26" i="14" s="1"/>
  <c r="O32" i="6"/>
  <c r="P32" i="6"/>
  <c r="Q32" i="6" s="1"/>
  <c r="T32" i="6"/>
  <c r="U32" i="6" s="1"/>
  <c r="V32" i="6" s="1"/>
  <c r="I34" i="15"/>
  <c r="V34" i="15" s="1"/>
  <c r="G34" i="11" s="1"/>
  <c r="D34" i="11" s="1"/>
  <c r="S42" i="10"/>
  <c r="H45" i="7" s="1"/>
  <c r="G46" i="6"/>
  <c r="H46" i="6" s="1"/>
  <c r="F46" i="6"/>
  <c r="L45" i="14"/>
  <c r="D45" i="14" s="1"/>
  <c r="S50" i="10"/>
  <c r="H53" i="7" s="1"/>
  <c r="K59" i="6"/>
  <c r="L59" i="6" s="1"/>
  <c r="M59" i="6" s="1"/>
  <c r="N59" i="6" s="1"/>
  <c r="M58" i="3" s="1"/>
  <c r="J59" i="6"/>
  <c r="V58" i="15"/>
  <c r="G58" i="11" s="1"/>
  <c r="D58" i="11" s="1"/>
  <c r="U64" i="3"/>
  <c r="AE65" i="8"/>
  <c r="AE73" i="8"/>
  <c r="T57" i="10"/>
  <c r="I60" i="7" s="1"/>
  <c r="T73" i="10"/>
  <c r="I76" i="7" s="1"/>
  <c r="V87" i="10"/>
  <c r="Y90" i="8"/>
  <c r="Z90" i="8" s="1"/>
  <c r="AE90" i="8"/>
  <c r="AL63" i="8"/>
  <c r="AM63" i="8" s="1"/>
  <c r="B71" i="14"/>
  <c r="F71" i="11" s="1"/>
  <c r="C71" i="11" s="1"/>
  <c r="M87" i="6"/>
  <c r="L51" i="14"/>
  <c r="D51" i="14" s="1"/>
  <c r="B51" i="14" s="1"/>
  <c r="F51" i="11" s="1"/>
  <c r="C51" i="11" s="1"/>
  <c r="G56" i="6"/>
  <c r="H56" i="6" s="1"/>
  <c r="F56" i="6"/>
  <c r="O66" i="6"/>
  <c r="T66" i="6"/>
  <c r="U66" i="6" s="1"/>
  <c r="V66" i="6" s="1"/>
  <c r="P66" i="6"/>
  <c r="Q66" i="6" s="1"/>
  <c r="V64" i="10"/>
  <c r="Y67" i="8"/>
  <c r="Z67" i="8" s="1"/>
  <c r="V71" i="15"/>
  <c r="G71" i="11" s="1"/>
  <c r="D71" i="11" s="1"/>
  <c r="W74" i="6"/>
  <c r="X74" i="6"/>
  <c r="Y74" i="6" s="1"/>
  <c r="U77" i="3"/>
  <c r="L75" i="14"/>
  <c r="D75" i="14" s="1"/>
  <c r="I79" i="15"/>
  <c r="V79" i="15" s="1"/>
  <c r="G79" i="11" s="1"/>
  <c r="D79" i="11" s="1"/>
  <c r="S81" i="10"/>
  <c r="H84" i="7" s="1"/>
  <c r="I83" i="15"/>
  <c r="V83" i="15" s="1"/>
  <c r="G83" i="11" s="1"/>
  <c r="D83" i="11" s="1"/>
  <c r="W77" i="6"/>
  <c r="X77" i="6"/>
  <c r="Y77" i="6" s="1"/>
  <c r="G79" i="6"/>
  <c r="H79" i="6" s="1"/>
  <c r="F79" i="6"/>
  <c r="V76" i="10"/>
  <c r="Y79" i="8"/>
  <c r="Z79" i="8" s="1"/>
  <c r="M107" i="6"/>
  <c r="K88" i="6"/>
  <c r="L88" i="6" s="1"/>
  <c r="J88" i="6"/>
  <c r="I103" i="15"/>
  <c r="I108" i="6"/>
  <c r="V115" i="10"/>
  <c r="Y118" i="8"/>
  <c r="Z118" i="8" s="1"/>
  <c r="N123" i="7"/>
  <c r="Q123" i="7" s="1"/>
  <c r="K123" i="7"/>
  <c r="P122" i="3" s="1"/>
  <c r="AL116" i="8"/>
  <c r="AM116" i="8" s="1"/>
  <c r="AE118" i="8"/>
  <c r="M123" i="6"/>
  <c r="G105" i="14"/>
  <c r="D105" i="14" s="1"/>
  <c r="V108" i="15"/>
  <c r="G108" i="11" s="1"/>
  <c r="D108" i="11" s="1"/>
  <c r="O114" i="6"/>
  <c r="P114" i="6"/>
  <c r="Q114" i="6" s="1"/>
  <c r="T114" i="6"/>
  <c r="U114" i="6" s="1"/>
  <c r="V114" i="6" s="1"/>
  <c r="S119" i="10"/>
  <c r="H122" i="7" s="1"/>
  <c r="U125" i="3"/>
  <c r="W131" i="6"/>
  <c r="X131" i="6"/>
  <c r="Y131" i="6" s="1"/>
  <c r="O138" i="6"/>
  <c r="P138" i="6"/>
  <c r="Q138" i="6" s="1"/>
  <c r="R138" i="6" s="1"/>
  <c r="T138" i="6"/>
  <c r="U138" i="6" s="1"/>
  <c r="V138" i="6" s="1"/>
  <c r="M121" i="14"/>
  <c r="S131" i="10"/>
  <c r="H134" i="7" s="1"/>
  <c r="AJ141" i="14"/>
  <c r="W120" i="6"/>
  <c r="X120" i="6"/>
  <c r="Y120" i="6" s="1"/>
  <c r="O124" i="6"/>
  <c r="P124" i="6"/>
  <c r="Q124" i="6" s="1"/>
  <c r="T124" i="6"/>
  <c r="U124" i="6" s="1"/>
  <c r="V124" i="6" s="1"/>
  <c r="M132" i="14"/>
  <c r="K139" i="7"/>
  <c r="P138" i="3" s="1"/>
  <c r="N139" i="7"/>
  <c r="Q139" i="7" s="1"/>
  <c r="I140" i="6"/>
  <c r="N140" i="6" s="1"/>
  <c r="W146" i="6"/>
  <c r="X146" i="6"/>
  <c r="Y146" i="6" s="1"/>
  <c r="AE143" i="8"/>
  <c r="AH153" i="8"/>
  <c r="AM153" i="8" s="1"/>
  <c r="AN153" i="8" s="1"/>
  <c r="O152" i="6"/>
  <c r="P152" i="6"/>
  <c r="Q152" i="6" s="1"/>
  <c r="R152" i="6" s="1"/>
  <c r="T152" i="6"/>
  <c r="U152" i="6" s="1"/>
  <c r="V152" i="6" s="1"/>
  <c r="K152" i="6"/>
  <c r="L152" i="6" s="1"/>
  <c r="M152" i="6" s="1"/>
  <c r="J152" i="6"/>
  <c r="I161" i="15"/>
  <c r="V161" i="15" s="1"/>
  <c r="G161" i="11" s="1"/>
  <c r="D161" i="11" s="1"/>
  <c r="AE156" i="8"/>
  <c r="O162" i="6"/>
  <c r="P162" i="6"/>
  <c r="Q162" i="6" s="1"/>
  <c r="T162" i="6"/>
  <c r="U162" i="6" s="1"/>
  <c r="V162" i="6" s="1"/>
  <c r="AA162" i="6" s="1"/>
  <c r="K159" i="14"/>
  <c r="AJ164" i="14"/>
  <c r="O173" i="6"/>
  <c r="T173" i="6"/>
  <c r="U173" i="6" s="1"/>
  <c r="V173" i="6" s="1"/>
  <c r="P173" i="6"/>
  <c r="Q173" i="6" s="1"/>
  <c r="W168" i="6"/>
  <c r="X168" i="6"/>
  <c r="Y168" i="6" s="1"/>
  <c r="P170" i="14"/>
  <c r="M170" i="14" s="1"/>
  <c r="S173" i="10"/>
  <c r="H176" i="7" s="1"/>
  <c r="AL171" i="8"/>
  <c r="O180" i="6"/>
  <c r="P180" i="6"/>
  <c r="Q180" i="6" s="1"/>
  <c r="R180" i="6" s="1"/>
  <c r="AB180" i="6" s="1"/>
  <c r="T180" i="6"/>
  <c r="U180" i="6" s="1"/>
  <c r="V180" i="6" s="1"/>
  <c r="AA180" i="6" s="1"/>
  <c r="I136" i="6"/>
  <c r="N136" i="6" s="1"/>
  <c r="S144" i="10"/>
  <c r="H147" i="7" s="1"/>
  <c r="W153" i="6"/>
  <c r="X153" i="6"/>
  <c r="Y153" i="6" s="1"/>
  <c r="AJ140" i="14"/>
  <c r="AL145" i="8"/>
  <c r="AH147" i="8"/>
  <c r="AN145" i="14"/>
  <c r="I145" i="15"/>
  <c r="V145" i="15" s="1"/>
  <c r="G145" i="11" s="1"/>
  <c r="D145" i="11" s="1"/>
  <c r="G149" i="6"/>
  <c r="H149" i="6" s="1"/>
  <c r="F149" i="6"/>
  <c r="K160" i="6"/>
  <c r="L160" i="6" s="1"/>
  <c r="J160" i="6"/>
  <c r="I157" i="15"/>
  <c r="V157" i="10"/>
  <c r="Y160" i="8"/>
  <c r="Z160" i="8" s="1"/>
  <c r="M159" i="14"/>
  <c r="K151" i="14"/>
  <c r="K163" i="6"/>
  <c r="L163" i="6" s="1"/>
  <c r="J163" i="6"/>
  <c r="AN163" i="14"/>
  <c r="O170" i="6"/>
  <c r="P170" i="6"/>
  <c r="Q170" i="6" s="1"/>
  <c r="T170" i="6"/>
  <c r="U170" i="6" s="1"/>
  <c r="V170" i="6" s="1"/>
  <c r="P167" i="14"/>
  <c r="Q170" i="8"/>
  <c r="R170" i="8" s="1"/>
  <c r="X170" i="8" s="1"/>
  <c r="S169" i="3" s="1"/>
  <c r="Q172" i="8"/>
  <c r="R172" i="8" s="1"/>
  <c r="X172" i="8" s="1"/>
  <c r="S171" i="3" s="1"/>
  <c r="Q171" i="8"/>
  <c r="R171" i="8" s="1"/>
  <c r="AH173" i="8"/>
  <c r="AG176" i="14"/>
  <c r="U145" i="4"/>
  <c r="C145" i="4"/>
  <c r="C43" i="5"/>
  <c r="C35" i="5"/>
  <c r="R6" i="4"/>
  <c r="R22" i="4"/>
  <c r="R38" i="4"/>
  <c r="R54" i="4"/>
  <c r="R62" i="4"/>
  <c r="R70" i="4"/>
  <c r="L70" i="4"/>
  <c r="R86" i="4"/>
  <c r="R126" i="4"/>
  <c r="C138" i="4"/>
  <c r="C154" i="4"/>
  <c r="U10" i="3"/>
  <c r="T6" i="6"/>
  <c r="U6" i="6" s="1"/>
  <c r="V6" i="6" s="1"/>
  <c r="K3" i="14"/>
  <c r="L3" i="14" s="1"/>
  <c r="I4" i="15"/>
  <c r="V4" i="15" s="1"/>
  <c r="G4" i="11" s="1"/>
  <c r="D4" i="11" s="1"/>
  <c r="AE10" i="8"/>
  <c r="AM10" i="8"/>
  <c r="V7" i="10"/>
  <c r="Y10" i="8"/>
  <c r="Z10" i="8" s="1"/>
  <c r="V8" i="15"/>
  <c r="G8" i="11" s="1"/>
  <c r="D8" i="11" s="1"/>
  <c r="K8" i="7"/>
  <c r="P7" i="3" s="1"/>
  <c r="N8" i="7"/>
  <c r="Q8" i="7" s="1"/>
  <c r="U24" i="5"/>
  <c r="U56" i="5"/>
  <c r="M7" i="6"/>
  <c r="I12" i="6"/>
  <c r="K18" i="6"/>
  <c r="L18" i="6" s="1"/>
  <c r="M18" i="6" s="1"/>
  <c r="R34" i="6"/>
  <c r="G13" i="6"/>
  <c r="H13" i="6" s="1"/>
  <c r="F13" i="6"/>
  <c r="AE17" i="8"/>
  <c r="AM17" i="8" s="1"/>
  <c r="U21" i="3"/>
  <c r="AB21" i="14"/>
  <c r="Z21" i="14" s="1"/>
  <c r="U29" i="3"/>
  <c r="V31" i="10"/>
  <c r="Y34" i="8"/>
  <c r="Z34" i="8" s="1"/>
  <c r="AJ35" i="14"/>
  <c r="K16" i="6"/>
  <c r="L16" i="6" s="1"/>
  <c r="J16" i="6"/>
  <c r="Z13" i="14"/>
  <c r="S13" i="14" s="1"/>
  <c r="W19" i="6"/>
  <c r="X19" i="6"/>
  <c r="Y19" i="6" s="1"/>
  <c r="K24" i="6"/>
  <c r="L24" i="6" s="1"/>
  <c r="J24" i="6"/>
  <c r="W27" i="6"/>
  <c r="X27" i="6"/>
  <c r="Y27" i="6" s="1"/>
  <c r="W35" i="6"/>
  <c r="X35" i="6"/>
  <c r="Y35" i="6" s="1"/>
  <c r="I43" i="6"/>
  <c r="O43" i="6"/>
  <c r="T43" i="6"/>
  <c r="U43" i="6" s="1"/>
  <c r="V43" i="6" s="1"/>
  <c r="P43" i="6"/>
  <c r="Q43" i="6" s="1"/>
  <c r="W47" i="6"/>
  <c r="X47" i="6"/>
  <c r="Y47" i="6" s="1"/>
  <c r="O59" i="6"/>
  <c r="T59" i="6"/>
  <c r="U59" i="6" s="1"/>
  <c r="V59" i="6" s="1"/>
  <c r="AA59" i="6" s="1"/>
  <c r="P59" i="6"/>
  <c r="Q59" i="6" s="1"/>
  <c r="R59" i="6" s="1"/>
  <c r="AB59" i="6" s="1"/>
  <c r="N58" i="3" s="1"/>
  <c r="L58" i="3" s="1"/>
  <c r="W42" i="6"/>
  <c r="X42" i="6"/>
  <c r="Y42" i="6" s="1"/>
  <c r="L53" i="7"/>
  <c r="AH61" i="8"/>
  <c r="U68" i="3"/>
  <c r="I39" i="15"/>
  <c r="V39" i="15" s="1"/>
  <c r="G39" i="11" s="1"/>
  <c r="D39" i="11" s="1"/>
  <c r="O45" i="6"/>
  <c r="T45" i="6"/>
  <c r="U45" i="6" s="1"/>
  <c r="V45" i="6" s="1"/>
  <c r="P45" i="6"/>
  <c r="Q45" i="6" s="1"/>
  <c r="AN46" i="14"/>
  <c r="O20" i="6"/>
  <c r="P20" i="6"/>
  <c r="Q20" i="6" s="1"/>
  <c r="R20" i="6" s="1"/>
  <c r="T20" i="6"/>
  <c r="U20" i="6" s="1"/>
  <c r="V20" i="6" s="1"/>
  <c r="W24" i="6"/>
  <c r="X24" i="6"/>
  <c r="Y24" i="6" s="1"/>
  <c r="K29" i="6"/>
  <c r="L29" i="6" s="1"/>
  <c r="M29" i="6" s="1"/>
  <c r="J29" i="6"/>
  <c r="B32" i="14"/>
  <c r="F32" i="11" s="1"/>
  <c r="C32" i="11" s="1"/>
  <c r="B32" i="11" s="1"/>
  <c r="P38" i="14"/>
  <c r="M38" i="14" s="1"/>
  <c r="AG43" i="14"/>
  <c r="S56" i="10"/>
  <c r="H59" i="7" s="1"/>
  <c r="AL61" i="8"/>
  <c r="I62" i="15"/>
  <c r="V62" i="15" s="1"/>
  <c r="G62" i="11" s="1"/>
  <c r="D62" i="11" s="1"/>
  <c r="M66" i="6"/>
  <c r="N66" i="6" s="1"/>
  <c r="M65" i="3" s="1"/>
  <c r="I71" i="6"/>
  <c r="L73" i="7"/>
  <c r="O60" i="6"/>
  <c r="P60" i="6"/>
  <c r="Q60" i="6" s="1"/>
  <c r="T60" i="6"/>
  <c r="U60" i="6" s="1"/>
  <c r="V60" i="6" s="1"/>
  <c r="V61" i="15"/>
  <c r="G61" i="11" s="1"/>
  <c r="D61" i="11" s="1"/>
  <c r="O76" i="6"/>
  <c r="P76" i="6"/>
  <c r="Q76" i="6" s="1"/>
  <c r="T76" i="6"/>
  <c r="U76" i="6" s="1"/>
  <c r="V76" i="6" s="1"/>
  <c r="U79" i="3"/>
  <c r="U89" i="3"/>
  <c r="U79" i="4"/>
  <c r="S87" i="10"/>
  <c r="H90" i="7" s="1"/>
  <c r="W71" i="6"/>
  <c r="X71" i="6"/>
  <c r="Y71" i="6" s="1"/>
  <c r="AE56" i="8"/>
  <c r="AM56" i="8" s="1"/>
  <c r="AN56" i="8" s="1"/>
  <c r="I60" i="15"/>
  <c r="G64" i="6"/>
  <c r="H64" i="6" s="1"/>
  <c r="F64" i="6"/>
  <c r="AB65" i="14"/>
  <c r="Z65" i="14" s="1"/>
  <c r="S65" i="14" s="1"/>
  <c r="Q74" i="8"/>
  <c r="R74" i="8" s="1"/>
  <c r="X74" i="8" s="1"/>
  <c r="S73" i="3" s="1"/>
  <c r="Q73" i="8"/>
  <c r="R73" i="8" s="1"/>
  <c r="X73" i="8" s="1"/>
  <c r="S72" i="3" s="1"/>
  <c r="Q72" i="8"/>
  <c r="R72" i="8" s="1"/>
  <c r="X72" i="8" s="1"/>
  <c r="S71" i="3" s="1"/>
  <c r="Q75" i="8"/>
  <c r="R75" i="8" s="1"/>
  <c r="X75" i="8" s="1"/>
  <c r="S74" i="3" s="1"/>
  <c r="I74" i="6"/>
  <c r="N74" i="6" s="1"/>
  <c r="G80" i="6"/>
  <c r="H80" i="6" s="1"/>
  <c r="F80" i="6"/>
  <c r="I81" i="6"/>
  <c r="M86" i="7"/>
  <c r="AL77" i="8"/>
  <c r="M91" i="6"/>
  <c r="T80" i="10"/>
  <c r="I83" i="7" s="1"/>
  <c r="O87" i="6"/>
  <c r="T87" i="6"/>
  <c r="U87" i="6" s="1"/>
  <c r="V87" i="6" s="1"/>
  <c r="P87" i="6"/>
  <c r="Q87" i="6" s="1"/>
  <c r="P89" i="14"/>
  <c r="M89" i="14" s="1"/>
  <c r="O98" i="6"/>
  <c r="P98" i="6"/>
  <c r="Q98" i="6" s="1"/>
  <c r="T98" i="6"/>
  <c r="U98" i="6" s="1"/>
  <c r="V98" i="6" s="1"/>
  <c r="M108" i="7"/>
  <c r="V78" i="15"/>
  <c r="G78" i="11" s="1"/>
  <c r="D78" i="11" s="1"/>
  <c r="V82" i="15"/>
  <c r="G82" i="11" s="1"/>
  <c r="D82" i="11" s="1"/>
  <c r="W85" i="6"/>
  <c r="X85" i="6"/>
  <c r="Y85" i="6" s="1"/>
  <c r="Z85" i="6" s="1"/>
  <c r="V86" i="15"/>
  <c r="G86" i="11" s="1"/>
  <c r="D86" i="11" s="1"/>
  <c r="W89" i="6"/>
  <c r="X89" i="6"/>
  <c r="Y89" i="6" s="1"/>
  <c r="Z89" i="6" s="1"/>
  <c r="V90" i="15"/>
  <c r="G90" i="11" s="1"/>
  <c r="D90" i="11" s="1"/>
  <c r="B90" i="11" s="1"/>
  <c r="W93" i="6"/>
  <c r="X93" i="6"/>
  <c r="Y93" i="6" s="1"/>
  <c r="O97" i="6"/>
  <c r="P97" i="6"/>
  <c r="Q97" i="6" s="1"/>
  <c r="R97" i="6" s="1"/>
  <c r="T97" i="6"/>
  <c r="U97" i="6" s="1"/>
  <c r="V97" i="6" s="1"/>
  <c r="K100" i="6"/>
  <c r="L100" i="6" s="1"/>
  <c r="J100" i="6"/>
  <c r="P107" i="14"/>
  <c r="T110" i="10"/>
  <c r="I113" i="7" s="1"/>
  <c r="AE115" i="8"/>
  <c r="I101" i="15"/>
  <c r="V101" i="15" s="1"/>
  <c r="G101" i="11" s="1"/>
  <c r="D101" i="11" s="1"/>
  <c r="O107" i="6"/>
  <c r="P107" i="6"/>
  <c r="Q107" i="6" s="1"/>
  <c r="T107" i="6"/>
  <c r="U107" i="6" s="1"/>
  <c r="V107" i="6" s="1"/>
  <c r="S113" i="10"/>
  <c r="H116" i="7" s="1"/>
  <c r="AL110" i="8"/>
  <c r="M122" i="7"/>
  <c r="W135" i="6"/>
  <c r="X135" i="6"/>
  <c r="Y135" i="6" s="1"/>
  <c r="W130" i="6"/>
  <c r="X130" i="6"/>
  <c r="Y130" i="6" s="1"/>
  <c r="K135" i="14"/>
  <c r="L135" i="14" s="1"/>
  <c r="D135" i="14" s="1"/>
  <c r="K124" i="7"/>
  <c r="N124" i="7"/>
  <c r="Q124" i="7" s="1"/>
  <c r="I125" i="6"/>
  <c r="N125" i="6" s="1"/>
  <c r="AG124" i="14"/>
  <c r="L126" i="14"/>
  <c r="D126" i="14" s="1"/>
  <c r="T126" i="10"/>
  <c r="I129" i="7" s="1"/>
  <c r="K130" i="6"/>
  <c r="L130" i="6" s="1"/>
  <c r="J130" i="6"/>
  <c r="V130" i="15"/>
  <c r="G130" i="11" s="1"/>
  <c r="D130" i="11" s="1"/>
  <c r="W133" i="6"/>
  <c r="X133" i="6"/>
  <c r="Y133" i="6" s="1"/>
  <c r="AG132" i="14"/>
  <c r="L134" i="14"/>
  <c r="D134" i="14" s="1"/>
  <c r="B134" i="14" s="1"/>
  <c r="F134" i="11" s="1"/>
  <c r="C134" i="11" s="1"/>
  <c r="T134" i="10"/>
  <c r="I137" i="7" s="1"/>
  <c r="K138" i="6"/>
  <c r="L138" i="6" s="1"/>
  <c r="J138" i="6"/>
  <c r="V138" i="15"/>
  <c r="G138" i="11" s="1"/>
  <c r="D138" i="11" s="1"/>
  <c r="W141" i="6"/>
  <c r="X141" i="6"/>
  <c r="Y141" i="6" s="1"/>
  <c r="W124" i="6"/>
  <c r="X124" i="6"/>
  <c r="Y124" i="6" s="1"/>
  <c r="Z124" i="6" s="1"/>
  <c r="M124" i="14"/>
  <c r="AN143" i="14"/>
  <c r="AB143" i="14" s="1"/>
  <c r="Z143" i="14" s="1"/>
  <c r="S143" i="14" s="1"/>
  <c r="W143" i="6"/>
  <c r="X143" i="6"/>
  <c r="Y143" i="6" s="1"/>
  <c r="Z143" i="6" s="1"/>
  <c r="Q146" i="8"/>
  <c r="R146" i="8" s="1"/>
  <c r="X146" i="8" s="1"/>
  <c r="S145" i="3" s="1"/>
  <c r="Q145" i="8"/>
  <c r="R145" i="8" s="1"/>
  <c r="K153" i="14"/>
  <c r="L153" i="14" s="1"/>
  <c r="D153" i="14" s="1"/>
  <c r="O164" i="6"/>
  <c r="P164" i="6"/>
  <c r="Q164" i="6" s="1"/>
  <c r="T164" i="6"/>
  <c r="U164" i="6" s="1"/>
  <c r="V164" i="6" s="1"/>
  <c r="S153" i="10"/>
  <c r="H156" i="7" s="1"/>
  <c r="I162" i="6"/>
  <c r="N162" i="6" s="1"/>
  <c r="P164" i="14"/>
  <c r="M164" i="14" s="1"/>
  <c r="AG172" i="14"/>
  <c r="I168" i="6"/>
  <c r="AG171" i="14"/>
  <c r="I177" i="15"/>
  <c r="V177" i="15" s="1"/>
  <c r="G177" i="11" s="1"/>
  <c r="D177" i="11" s="1"/>
  <c r="C147" i="4"/>
  <c r="R27" i="5"/>
  <c r="U141" i="4"/>
  <c r="C141" i="4"/>
  <c r="R19" i="5"/>
  <c r="S8" i="4"/>
  <c r="S24" i="4"/>
  <c r="S48" i="4"/>
  <c r="S72" i="4"/>
  <c r="S80" i="4"/>
  <c r="S88" i="4"/>
  <c r="S96" i="4"/>
  <c r="S104" i="4"/>
  <c r="R158" i="4"/>
  <c r="AH7" i="8"/>
  <c r="U12" i="5"/>
  <c r="U28" i="5"/>
  <c r="U44" i="5"/>
  <c r="U60" i="5"/>
  <c r="U76" i="5"/>
  <c r="U92" i="5"/>
  <c r="S7" i="10"/>
  <c r="H10" i="7" s="1"/>
  <c r="W10" i="6"/>
  <c r="X10" i="6"/>
  <c r="Y10" i="6" s="1"/>
  <c r="W9" i="8"/>
  <c r="L48" i="5"/>
  <c r="P3" i="14"/>
  <c r="L11" i="14"/>
  <c r="D11" i="14" s="1"/>
  <c r="AA38" i="6"/>
  <c r="AB38" i="6" s="1"/>
  <c r="I11" i="15"/>
  <c r="S15" i="10"/>
  <c r="H18" i="7" s="1"/>
  <c r="L18" i="14"/>
  <c r="D18" i="14" s="1"/>
  <c r="K17" i="6"/>
  <c r="L17" i="6" s="1"/>
  <c r="M17" i="6" s="1"/>
  <c r="J17" i="6"/>
  <c r="AH26" i="8"/>
  <c r="G34" i="6"/>
  <c r="H34" i="6" s="1"/>
  <c r="F34" i="6"/>
  <c r="I31" i="15"/>
  <c r="V31" i="15" s="1"/>
  <c r="G31" i="11" s="1"/>
  <c r="D31" i="11" s="1"/>
  <c r="AE38" i="8"/>
  <c r="S17" i="10"/>
  <c r="H20" i="7" s="1"/>
  <c r="D28" i="14"/>
  <c r="B28" i="14" s="1"/>
  <c r="F28" i="11" s="1"/>
  <c r="C28" i="11" s="1"/>
  <c r="M45" i="7"/>
  <c r="I45" i="15"/>
  <c r="G49" i="6"/>
  <c r="H49" i="6" s="1"/>
  <c r="F49" i="6"/>
  <c r="V48" i="15"/>
  <c r="G48" i="11" s="1"/>
  <c r="D48" i="11" s="1"/>
  <c r="M59" i="7"/>
  <c r="U60" i="3"/>
  <c r="P61" i="7"/>
  <c r="S66" i="10"/>
  <c r="H69" i="7" s="1"/>
  <c r="V26" i="15"/>
  <c r="G26" i="11" s="1"/>
  <c r="D26" i="11" s="1"/>
  <c r="C40" i="14"/>
  <c r="H40" i="11" s="1"/>
  <c r="E40" i="11" s="1"/>
  <c r="K58" i="14"/>
  <c r="L58" i="14" s="1"/>
  <c r="D58" i="14" s="1"/>
  <c r="O16" i="6"/>
  <c r="P16" i="6"/>
  <c r="Q16" i="6" s="1"/>
  <c r="T16" i="6"/>
  <c r="U16" i="6" s="1"/>
  <c r="V16" i="6" s="1"/>
  <c r="I22" i="15"/>
  <c r="V37" i="15"/>
  <c r="G37" i="11" s="1"/>
  <c r="D37" i="11" s="1"/>
  <c r="W40" i="6"/>
  <c r="X40" i="6"/>
  <c r="Y40" i="6" s="1"/>
  <c r="I44" i="6"/>
  <c r="AH46" i="8"/>
  <c r="AM46" i="8" s="1"/>
  <c r="M47" i="6"/>
  <c r="N47" i="6" s="1"/>
  <c r="M46" i="3" s="1"/>
  <c r="AH53" i="8"/>
  <c r="P55" i="7"/>
  <c r="U56" i="3"/>
  <c r="P57" i="7"/>
  <c r="K57" i="6"/>
  <c r="L57" i="6" s="1"/>
  <c r="J57" i="6"/>
  <c r="AM57" i="8"/>
  <c r="AE57" i="8"/>
  <c r="V53" i="15"/>
  <c r="G53" i="11" s="1"/>
  <c r="D53" i="11" s="1"/>
  <c r="W60" i="6"/>
  <c r="X60" i="6"/>
  <c r="Y60" i="6" s="1"/>
  <c r="W64" i="6"/>
  <c r="X64" i="6"/>
  <c r="Y64" i="6" s="1"/>
  <c r="W68" i="6"/>
  <c r="X68" i="6"/>
  <c r="Y68" i="6" s="1"/>
  <c r="W72" i="6"/>
  <c r="X72" i="6"/>
  <c r="Y72" i="6" s="1"/>
  <c r="W76" i="6"/>
  <c r="X76" i="6"/>
  <c r="Y76" i="6" s="1"/>
  <c r="P79" i="7"/>
  <c r="L80" i="7"/>
  <c r="M77" i="14"/>
  <c r="R86" i="6"/>
  <c r="V60" i="15"/>
  <c r="G60" i="11" s="1"/>
  <c r="D60" i="11" s="1"/>
  <c r="AL71" i="8"/>
  <c r="AM71" i="8" s="1"/>
  <c r="G88" i="14"/>
  <c r="M57" i="14"/>
  <c r="V59" i="15"/>
  <c r="G59" i="11" s="1"/>
  <c r="D59" i="11" s="1"/>
  <c r="W62" i="6"/>
  <c r="X62" i="6"/>
  <c r="Y62" i="6" s="1"/>
  <c r="AG61" i="14"/>
  <c r="G68" i="14"/>
  <c r="AE72" i="8"/>
  <c r="AM72" i="8" s="1"/>
  <c r="AN72" i="8" s="1"/>
  <c r="AN87" i="14"/>
  <c r="K91" i="7"/>
  <c r="N91" i="7"/>
  <c r="Q91" i="7" s="1"/>
  <c r="I92" i="6"/>
  <c r="O77" i="7"/>
  <c r="AJ76" i="14"/>
  <c r="V85" i="15"/>
  <c r="G85" i="11" s="1"/>
  <c r="D85" i="11" s="1"/>
  <c r="G100" i="6"/>
  <c r="H100" i="6" s="1"/>
  <c r="I100" i="6" s="1"/>
  <c r="F100" i="6"/>
  <c r="V80" i="15"/>
  <c r="G80" i="11" s="1"/>
  <c r="D80" i="11" s="1"/>
  <c r="C82" i="14"/>
  <c r="H82" i="11" s="1"/>
  <c r="E82" i="11" s="1"/>
  <c r="W87" i="6"/>
  <c r="X87" i="6"/>
  <c r="Y87" i="6" s="1"/>
  <c r="K92" i="6"/>
  <c r="L92" i="6" s="1"/>
  <c r="J92" i="6"/>
  <c r="M96" i="14"/>
  <c r="AA102" i="6"/>
  <c r="AB102" i="6" s="1"/>
  <c r="AH106" i="8"/>
  <c r="I85" i="6"/>
  <c r="N85" i="6" s="1"/>
  <c r="I89" i="6"/>
  <c r="N89" i="6" s="1"/>
  <c r="M88" i="3" s="1"/>
  <c r="I93" i="6"/>
  <c r="N93" i="6" s="1"/>
  <c r="M92" i="3" s="1"/>
  <c r="P96" i="7"/>
  <c r="U96" i="3"/>
  <c r="I97" i="6"/>
  <c r="N97" i="6" s="1"/>
  <c r="W100" i="6"/>
  <c r="X100" i="6"/>
  <c r="Y100" i="6" s="1"/>
  <c r="AJ99" i="14"/>
  <c r="AB99" i="14" s="1"/>
  <c r="Z99" i="14" s="1"/>
  <c r="S99" i="14" s="1"/>
  <c r="M105" i="14"/>
  <c r="K110" i="6"/>
  <c r="L110" i="6" s="1"/>
  <c r="J110" i="6"/>
  <c r="I113" i="6"/>
  <c r="O113" i="6"/>
  <c r="P113" i="6"/>
  <c r="Q113" i="6" s="1"/>
  <c r="T113" i="6"/>
  <c r="U113" i="6" s="1"/>
  <c r="V113" i="6" s="1"/>
  <c r="W117" i="6"/>
  <c r="X117" i="6"/>
  <c r="Y117" i="6" s="1"/>
  <c r="Z117" i="6" s="1"/>
  <c r="K119" i="6"/>
  <c r="L119" i="6" s="1"/>
  <c r="J119" i="6"/>
  <c r="AL108" i="8"/>
  <c r="AM108" i="8" s="1"/>
  <c r="AE110" i="8"/>
  <c r="I116" i="6"/>
  <c r="O116" i="6"/>
  <c r="T116" i="6"/>
  <c r="U116" i="6" s="1"/>
  <c r="V116" i="6" s="1"/>
  <c r="P116" i="6"/>
  <c r="Q116" i="6" s="1"/>
  <c r="R116" i="6" s="1"/>
  <c r="M118" i="7"/>
  <c r="K104" i="14"/>
  <c r="I109" i="15"/>
  <c r="K116" i="6"/>
  <c r="L116" i="6" s="1"/>
  <c r="J116" i="6"/>
  <c r="W118" i="6"/>
  <c r="X118" i="6"/>
  <c r="Y118" i="6" s="1"/>
  <c r="AJ119" i="14"/>
  <c r="AB119" i="14" s="1"/>
  <c r="L120" i="14"/>
  <c r="T144" i="6"/>
  <c r="U144" i="6" s="1"/>
  <c r="V144" i="6" s="1"/>
  <c r="AA144" i="6" s="1"/>
  <c r="AN127" i="14"/>
  <c r="AB127" i="14" s="1"/>
  <c r="Z127" i="14" s="1"/>
  <c r="S127" i="14" s="1"/>
  <c r="AL138" i="8"/>
  <c r="AB124" i="14"/>
  <c r="Z124" i="14" s="1"/>
  <c r="S124" i="14" s="1"/>
  <c r="AB132" i="14"/>
  <c r="Z132" i="14" s="1"/>
  <c r="S132" i="14" s="1"/>
  <c r="AN136" i="8"/>
  <c r="T135" i="3" s="1"/>
  <c r="R135" i="3" s="1"/>
  <c r="K140" i="7"/>
  <c r="N140" i="7"/>
  <c r="Q140" i="7" s="1"/>
  <c r="I141" i="6"/>
  <c r="N141" i="6" s="1"/>
  <c r="M140" i="3" s="1"/>
  <c r="K144" i="6"/>
  <c r="L144" i="6" s="1"/>
  <c r="J144" i="6"/>
  <c r="G144" i="6"/>
  <c r="H144" i="6" s="1"/>
  <c r="F144" i="6"/>
  <c r="AL124" i="8"/>
  <c r="AM124" i="8" s="1"/>
  <c r="AN124" i="8" s="1"/>
  <c r="V125" i="15"/>
  <c r="G125" i="11" s="1"/>
  <c r="D125" i="11" s="1"/>
  <c r="W128" i="6"/>
  <c r="X128" i="6"/>
  <c r="Y128" i="6" s="1"/>
  <c r="AN125" i="14"/>
  <c r="AB125" i="14" s="1"/>
  <c r="Z125" i="14" s="1"/>
  <c r="G138" i="6"/>
  <c r="H138" i="6" s="1"/>
  <c r="F138" i="6"/>
  <c r="P140" i="14"/>
  <c r="M140" i="14" s="1"/>
  <c r="K147" i="6"/>
  <c r="L147" i="6" s="1"/>
  <c r="J147" i="6"/>
  <c r="P147" i="7"/>
  <c r="V144" i="10"/>
  <c r="Y147" i="8"/>
  <c r="Z147" i="8" s="1"/>
  <c r="AG145" i="14"/>
  <c r="K149" i="7"/>
  <c r="N149" i="7"/>
  <c r="Q149" i="7" s="1"/>
  <c r="V147" i="15"/>
  <c r="G147" i="11" s="1"/>
  <c r="D147" i="11" s="1"/>
  <c r="K153" i="6"/>
  <c r="L153" i="6" s="1"/>
  <c r="J153" i="6"/>
  <c r="S147" i="10"/>
  <c r="H150" i="7" s="1"/>
  <c r="AE145" i="8"/>
  <c r="AM145" i="8" s="1"/>
  <c r="AN145" i="8" s="1"/>
  <c r="K146" i="6"/>
  <c r="L146" i="6" s="1"/>
  <c r="M146" i="6" s="1"/>
  <c r="N146" i="6" s="1"/>
  <c r="M145" i="3" s="1"/>
  <c r="AG146" i="14"/>
  <c r="AB146" i="14" s="1"/>
  <c r="Z146" i="14" s="1"/>
  <c r="S146" i="14" s="1"/>
  <c r="AN157" i="14"/>
  <c r="I158" i="15"/>
  <c r="AE157" i="8"/>
  <c r="M158" i="6"/>
  <c r="N158" i="6" s="1"/>
  <c r="M157" i="3" s="1"/>
  <c r="O159" i="6"/>
  <c r="T159" i="6"/>
  <c r="U159" i="6" s="1"/>
  <c r="V159" i="6" s="1"/>
  <c r="AA159" i="6" s="1"/>
  <c r="P159" i="6"/>
  <c r="Q159" i="6" s="1"/>
  <c r="M156" i="7"/>
  <c r="P163" i="14"/>
  <c r="B165" i="14"/>
  <c r="F165" i="11" s="1"/>
  <c r="C165" i="11" s="1"/>
  <c r="AE171" i="8"/>
  <c r="S171" i="10"/>
  <c r="H174" i="7" s="1"/>
  <c r="M168" i="14"/>
  <c r="W167" i="6"/>
  <c r="X167" i="6"/>
  <c r="Y167" i="6" s="1"/>
  <c r="AG173" i="14"/>
  <c r="AB173" i="14" s="1"/>
  <c r="Z173" i="14" s="1"/>
  <c r="S173" i="14" s="1"/>
  <c r="Q178" i="8"/>
  <c r="R178" i="8" s="1"/>
  <c r="X178" i="8" s="1"/>
  <c r="S177" i="3" s="1"/>
  <c r="Q177" i="8"/>
  <c r="R177" i="8" s="1"/>
  <c r="X177" i="8" s="1"/>
  <c r="Z177" i="14"/>
  <c r="S177" i="14" s="1"/>
  <c r="C131" i="4"/>
  <c r="U149" i="4"/>
  <c r="C149" i="4"/>
  <c r="L135" i="4"/>
  <c r="U135" i="4"/>
  <c r="U67" i="5"/>
  <c r="R18" i="4"/>
  <c r="R26" i="4"/>
  <c r="L34" i="4"/>
  <c r="R42" i="4"/>
  <c r="R50" i="4"/>
  <c r="R58" i="4"/>
  <c r="R66" i="4"/>
  <c r="R74" i="4"/>
  <c r="R98" i="4"/>
  <c r="R114" i="4"/>
  <c r="R122" i="4"/>
  <c r="C130" i="4"/>
  <c r="C146" i="4"/>
  <c r="C162" i="4"/>
  <c r="M162" i="4"/>
  <c r="AE11" i="8"/>
  <c r="G11" i="6"/>
  <c r="H11" i="6" s="1"/>
  <c r="F11" i="6"/>
  <c r="M12" i="7"/>
  <c r="K8" i="14"/>
  <c r="R26" i="6"/>
  <c r="T6" i="10"/>
  <c r="I9" i="7" s="1"/>
  <c r="P9" i="14"/>
  <c r="M9" i="14" s="1"/>
  <c r="AB10" i="14"/>
  <c r="Z10" i="14" s="1"/>
  <c r="S10" i="14" s="1"/>
  <c r="U16" i="3"/>
  <c r="U15" i="4"/>
  <c r="S14" i="10"/>
  <c r="H17" i="7" s="1"/>
  <c r="P22" i="7"/>
  <c r="AG23" i="14"/>
  <c r="K26" i="6"/>
  <c r="L26" i="6" s="1"/>
  <c r="M26" i="6" s="1"/>
  <c r="J26" i="6"/>
  <c r="M31" i="6"/>
  <c r="N31" i="6" s="1"/>
  <c r="M30" i="3" s="1"/>
  <c r="P35" i="14"/>
  <c r="L38" i="7"/>
  <c r="W31" i="6"/>
  <c r="X31" i="6"/>
  <c r="Y31" i="6" s="1"/>
  <c r="K36" i="6"/>
  <c r="L36" i="6" s="1"/>
  <c r="J36" i="6"/>
  <c r="P36" i="7"/>
  <c r="V33" i="10"/>
  <c r="Y36" i="8"/>
  <c r="Z36" i="8" s="1"/>
  <c r="AN36" i="8" s="1"/>
  <c r="T35" i="3" s="1"/>
  <c r="R35" i="3" s="1"/>
  <c r="AG34" i="14"/>
  <c r="L44" i="7"/>
  <c r="S41" i="10"/>
  <c r="H44" i="7" s="1"/>
  <c r="L46" i="7"/>
  <c r="Z45" i="14"/>
  <c r="S45" i="14" s="1"/>
  <c r="AE49" i="8"/>
  <c r="AM49" i="8" s="1"/>
  <c r="U50" i="3"/>
  <c r="AE51" i="8"/>
  <c r="AM51" i="8" s="1"/>
  <c r="AN51" i="8" s="1"/>
  <c r="U51" i="3"/>
  <c r="V52" i="15"/>
  <c r="G52" i="11" s="1"/>
  <c r="D52" i="11" s="1"/>
  <c r="S58" i="10"/>
  <c r="H61" i="7" s="1"/>
  <c r="M70" i="6"/>
  <c r="N70" i="6" s="1"/>
  <c r="M69" i="3" s="1"/>
  <c r="C24" i="14"/>
  <c r="H24" i="11" s="1"/>
  <c r="E24" i="11" s="1"/>
  <c r="AN30" i="14"/>
  <c r="O37" i="7"/>
  <c r="L38" i="14"/>
  <c r="D38" i="14" s="1"/>
  <c r="I43" i="15"/>
  <c r="V43" i="15" s="1"/>
  <c r="G43" i="11" s="1"/>
  <c r="D43" i="11" s="1"/>
  <c r="O49" i="6"/>
  <c r="P49" i="6"/>
  <c r="Q49" i="6" s="1"/>
  <c r="T49" i="6"/>
  <c r="U49" i="6" s="1"/>
  <c r="V49" i="6" s="1"/>
  <c r="Z52" i="6"/>
  <c r="K58" i="7"/>
  <c r="O38" i="5" s="1"/>
  <c r="N58" i="7"/>
  <c r="Q58" i="7" s="1"/>
  <c r="O61" i="7"/>
  <c r="V22" i="10"/>
  <c r="Y25" i="8"/>
  <c r="Z25" i="8" s="1"/>
  <c r="G30" i="14"/>
  <c r="I40" i="6"/>
  <c r="AH42" i="8"/>
  <c r="M43" i="6"/>
  <c r="N43" i="6" s="1"/>
  <c r="M42" i="3" s="1"/>
  <c r="I52" i="15"/>
  <c r="S54" i="10"/>
  <c r="H57" i="7" s="1"/>
  <c r="M57" i="7"/>
  <c r="AG56" i="14"/>
  <c r="AB56" i="14" s="1"/>
  <c r="Z56" i="14" s="1"/>
  <c r="S56" i="14" s="1"/>
  <c r="K62" i="7"/>
  <c r="P61" i="3" s="1"/>
  <c r="N62" i="7"/>
  <c r="Q62" i="7" s="1"/>
  <c r="AH73" i="8"/>
  <c r="AM73" i="8" s="1"/>
  <c r="C51" i="14"/>
  <c r="H51" i="11" s="1"/>
  <c r="E51" i="11" s="1"/>
  <c r="W56" i="6"/>
  <c r="X56" i="6"/>
  <c r="Y56" i="6" s="1"/>
  <c r="Z56" i="6" s="1"/>
  <c r="S74" i="10"/>
  <c r="H77" i="7" s="1"/>
  <c r="AH90" i="8"/>
  <c r="AM90" i="8" s="1"/>
  <c r="AN74" i="8"/>
  <c r="T73" i="3" s="1"/>
  <c r="R73" i="3" s="1"/>
  <c r="L55" i="14"/>
  <c r="D55" i="14" s="1"/>
  <c r="G60" i="6"/>
  <c r="H60" i="6" s="1"/>
  <c r="I60" i="6" s="1"/>
  <c r="N60" i="6" s="1"/>
  <c r="F60" i="6"/>
  <c r="P64" i="14"/>
  <c r="M64" i="14" s="1"/>
  <c r="I72" i="15"/>
  <c r="G76" i="6"/>
  <c r="H76" i="6" s="1"/>
  <c r="I76" i="6" s="1"/>
  <c r="N76" i="6" s="1"/>
  <c r="F76" i="6"/>
  <c r="I76" i="15"/>
  <c r="S76" i="10"/>
  <c r="H79" i="7" s="1"/>
  <c r="K82" i="6"/>
  <c r="L82" i="6" s="1"/>
  <c r="J82" i="6"/>
  <c r="Z81" i="14"/>
  <c r="S81" i="14" s="1"/>
  <c r="V83" i="10"/>
  <c r="Y86" i="8"/>
  <c r="Z86" i="8" s="1"/>
  <c r="G83" i="14"/>
  <c r="D83" i="14" s="1"/>
  <c r="V87" i="15"/>
  <c r="G87" i="11" s="1"/>
  <c r="D87" i="11" s="1"/>
  <c r="P91" i="14"/>
  <c r="AJ91" i="14"/>
  <c r="AB91" i="14" s="1"/>
  <c r="Z91" i="14" s="1"/>
  <c r="S91" i="14" s="1"/>
  <c r="O77" i="6"/>
  <c r="T77" i="6"/>
  <c r="U77" i="6" s="1"/>
  <c r="V77" i="6" s="1"/>
  <c r="P77" i="6"/>
  <c r="Q77" i="6" s="1"/>
  <c r="R77" i="6" s="1"/>
  <c r="AG76" i="14"/>
  <c r="AN80" i="8"/>
  <c r="T79" i="3" s="1"/>
  <c r="R79" i="3" s="1"/>
  <c r="I95" i="15"/>
  <c r="V95" i="15" s="1"/>
  <c r="G95" i="11" s="1"/>
  <c r="D95" i="11" s="1"/>
  <c r="P95" i="14"/>
  <c r="AJ97" i="14"/>
  <c r="W83" i="6"/>
  <c r="X83" i="6"/>
  <c r="Y83" i="6" s="1"/>
  <c r="S85" i="10"/>
  <c r="H88" i="7" s="1"/>
  <c r="O91" i="6"/>
  <c r="T91" i="6"/>
  <c r="U91" i="6" s="1"/>
  <c r="V91" i="6" s="1"/>
  <c r="P91" i="6"/>
  <c r="Q91" i="6" s="1"/>
  <c r="P93" i="14"/>
  <c r="M93" i="14" s="1"/>
  <c r="AL98" i="8"/>
  <c r="AE99" i="8"/>
  <c r="AM99" i="8" s="1"/>
  <c r="U105" i="3"/>
  <c r="P106" i="7"/>
  <c r="G103" i="14"/>
  <c r="T99" i="6"/>
  <c r="U99" i="6" s="1"/>
  <c r="V99" i="6" s="1"/>
  <c r="AL100" i="8"/>
  <c r="M103" i="6"/>
  <c r="AG80" i="14"/>
  <c r="Z94" i="14"/>
  <c r="S94" i="14" s="1"/>
  <c r="U101" i="3"/>
  <c r="U58" i="5"/>
  <c r="P102" i="7"/>
  <c r="G99" i="14"/>
  <c r="D99" i="14" s="1"/>
  <c r="L103" i="14"/>
  <c r="D103" i="14" s="1"/>
  <c r="I105" i="6"/>
  <c r="N105" i="6" s="1"/>
  <c r="O105" i="6"/>
  <c r="P105" i="6"/>
  <c r="Q105" i="6" s="1"/>
  <c r="R105" i="6" s="1"/>
  <c r="T105" i="6"/>
  <c r="U105" i="6" s="1"/>
  <c r="V105" i="6" s="1"/>
  <c r="I109" i="6"/>
  <c r="O109" i="6"/>
  <c r="P109" i="6"/>
  <c r="Q109" i="6" s="1"/>
  <c r="R109" i="6" s="1"/>
  <c r="T109" i="6"/>
  <c r="U109" i="6" s="1"/>
  <c r="V109" i="6" s="1"/>
  <c r="W113" i="6"/>
  <c r="X113" i="6"/>
  <c r="Y113" i="6" s="1"/>
  <c r="I115" i="15"/>
  <c r="V115" i="15" s="1"/>
  <c r="G115" i="11" s="1"/>
  <c r="D115" i="11" s="1"/>
  <c r="AH110" i="8"/>
  <c r="G114" i="6"/>
  <c r="H114" i="6" s="1"/>
  <c r="F114" i="6"/>
  <c r="K113" i="14"/>
  <c r="O103" i="6"/>
  <c r="P103" i="6"/>
  <c r="Q103" i="6" s="1"/>
  <c r="T103" i="6"/>
  <c r="U103" i="6" s="1"/>
  <c r="V103" i="6" s="1"/>
  <c r="AA103" i="6" s="1"/>
  <c r="AN104" i="14"/>
  <c r="AB104" i="14" s="1"/>
  <c r="Z104" i="14" s="1"/>
  <c r="S104" i="14" s="1"/>
  <c r="L110" i="7"/>
  <c r="V109" i="10"/>
  <c r="Y112" i="8"/>
  <c r="Z112" i="8" s="1"/>
  <c r="AN112" i="8" s="1"/>
  <c r="T111" i="3" s="1"/>
  <c r="R111" i="3" s="1"/>
  <c r="L112" i="14"/>
  <c r="T119" i="6"/>
  <c r="U119" i="6" s="1"/>
  <c r="V119" i="6" s="1"/>
  <c r="V119" i="10"/>
  <c r="Y122" i="8"/>
  <c r="Z122" i="8" s="1"/>
  <c r="G119" i="14"/>
  <c r="V123" i="10"/>
  <c r="Y126" i="8"/>
  <c r="Z126" i="8" s="1"/>
  <c r="G123" i="14"/>
  <c r="D123" i="14" s="1"/>
  <c r="K124" i="14"/>
  <c r="L124" i="14" s="1"/>
  <c r="V128" i="15"/>
  <c r="G128" i="11" s="1"/>
  <c r="D128" i="11" s="1"/>
  <c r="S139" i="10"/>
  <c r="H142" i="7" s="1"/>
  <c r="L139" i="14"/>
  <c r="D139" i="14" s="1"/>
  <c r="N121" i="6"/>
  <c r="M120" i="3" s="1"/>
  <c r="O121" i="6"/>
  <c r="P121" i="6"/>
  <c r="Q121" i="6" s="1"/>
  <c r="T121" i="6"/>
  <c r="U121" i="6" s="1"/>
  <c r="V121" i="6" s="1"/>
  <c r="AA121" i="6" s="1"/>
  <c r="Q125" i="8"/>
  <c r="R125" i="8" s="1"/>
  <c r="Q124" i="8"/>
  <c r="R124" i="8" s="1"/>
  <c r="X124" i="8" s="1"/>
  <c r="S123" i="3" s="1"/>
  <c r="Q123" i="8"/>
  <c r="R123" i="8" s="1"/>
  <c r="X123" i="8" s="1"/>
  <c r="S122" i="3" s="1"/>
  <c r="I141" i="15"/>
  <c r="V141" i="15" s="1"/>
  <c r="G141" i="11" s="1"/>
  <c r="D141" i="11" s="1"/>
  <c r="AL144" i="8"/>
  <c r="S118" i="10"/>
  <c r="H121" i="7" s="1"/>
  <c r="P118" i="14"/>
  <c r="M118" i="14" s="1"/>
  <c r="M128" i="14"/>
  <c r="AL132" i="8"/>
  <c r="AM132" i="8" s="1"/>
  <c r="AN132" i="8" s="1"/>
  <c r="AE138" i="8"/>
  <c r="AM138" i="8" s="1"/>
  <c r="O140" i="6"/>
  <c r="P140" i="6"/>
  <c r="Q140" i="6" s="1"/>
  <c r="R140" i="6" s="1"/>
  <c r="T140" i="6"/>
  <c r="U140" i="6" s="1"/>
  <c r="V140" i="6" s="1"/>
  <c r="K137" i="14"/>
  <c r="AE142" i="8"/>
  <c r="V140" i="10"/>
  <c r="Y143" i="8"/>
  <c r="Z143" i="8" s="1"/>
  <c r="AJ145" i="14"/>
  <c r="V142" i="15"/>
  <c r="G142" i="11" s="1"/>
  <c r="D142" i="11" s="1"/>
  <c r="L148" i="7"/>
  <c r="I150" i="15"/>
  <c r="V150" i="15" s="1"/>
  <c r="G150" i="11" s="1"/>
  <c r="D150" i="11" s="1"/>
  <c r="O148" i="6"/>
  <c r="P148" i="6"/>
  <c r="Q148" i="6" s="1"/>
  <c r="T148" i="6"/>
  <c r="U148" i="6" s="1"/>
  <c r="V148" i="6" s="1"/>
  <c r="L148" i="14"/>
  <c r="D148" i="14" s="1"/>
  <c r="T148" i="10"/>
  <c r="I151" i="7" s="1"/>
  <c r="S149" i="10"/>
  <c r="H152" i="7" s="1"/>
  <c r="L150" i="14"/>
  <c r="D150" i="14" s="1"/>
  <c r="AB156" i="14"/>
  <c r="Z156" i="14" s="1"/>
  <c r="S156" i="14" s="1"/>
  <c r="K157" i="6"/>
  <c r="L157" i="6" s="1"/>
  <c r="J157" i="6"/>
  <c r="V158" i="10"/>
  <c r="Y161" i="8"/>
  <c r="Z161" i="8" s="1"/>
  <c r="P163" i="7"/>
  <c r="I155" i="6"/>
  <c r="N155" i="6" s="1"/>
  <c r="I152" i="15"/>
  <c r="V152" i="10"/>
  <c r="Y155" i="8"/>
  <c r="Z155" i="8" s="1"/>
  <c r="AN155" i="8" s="1"/>
  <c r="T154" i="3" s="1"/>
  <c r="R154" i="3" s="1"/>
  <c r="Q158" i="8"/>
  <c r="R158" i="8" s="1"/>
  <c r="X158" i="8" s="1"/>
  <c r="S157" i="3" s="1"/>
  <c r="Q157" i="8"/>
  <c r="R157" i="8" s="1"/>
  <c r="X157" i="8" s="1"/>
  <c r="S156" i="3" s="1"/>
  <c r="Q156" i="8"/>
  <c r="R156" i="8" s="1"/>
  <c r="X156" i="8" s="1"/>
  <c r="S155" i="3" s="1"/>
  <c r="Q159" i="8"/>
  <c r="R159" i="8" s="1"/>
  <c r="X159" i="8" s="1"/>
  <c r="S158" i="3" s="1"/>
  <c r="O158" i="6"/>
  <c r="P158" i="6"/>
  <c r="Q158" i="6" s="1"/>
  <c r="T158" i="6"/>
  <c r="U158" i="6" s="1"/>
  <c r="V158" i="6" s="1"/>
  <c r="K155" i="14"/>
  <c r="L155" i="14" s="1"/>
  <c r="D155" i="14" s="1"/>
  <c r="S156" i="10"/>
  <c r="H159" i="7" s="1"/>
  <c r="M160" i="7"/>
  <c r="I160" i="15"/>
  <c r="V160" i="15" s="1"/>
  <c r="G160" i="11" s="1"/>
  <c r="D160" i="11" s="1"/>
  <c r="G164" i="6"/>
  <c r="H164" i="6" s="1"/>
  <c r="F164" i="6"/>
  <c r="G164" i="14"/>
  <c r="D164" i="14" s="1"/>
  <c r="V171" i="15"/>
  <c r="G171" i="11" s="1"/>
  <c r="D171" i="11" s="1"/>
  <c r="T162" i="10"/>
  <c r="I165" i="7" s="1"/>
  <c r="AE167" i="8"/>
  <c r="AH171" i="8"/>
  <c r="G171" i="14"/>
  <c r="K169" i="6"/>
  <c r="L169" i="6" s="1"/>
  <c r="J169" i="6"/>
  <c r="I166" i="15"/>
  <c r="V166" i="15" s="1"/>
  <c r="G166" i="11" s="1"/>
  <c r="D166" i="11" s="1"/>
  <c r="V166" i="10"/>
  <c r="Y169" i="8"/>
  <c r="Z169" i="8" s="1"/>
  <c r="AL176" i="8"/>
  <c r="S169" i="10"/>
  <c r="H172" i="7" s="1"/>
  <c r="L174" i="7"/>
  <c r="O179" i="6"/>
  <c r="T179" i="6"/>
  <c r="U179" i="6" s="1"/>
  <c r="V179" i="6" s="1"/>
  <c r="P179" i="6"/>
  <c r="Q179" i="6" s="1"/>
  <c r="AL178" i="8"/>
  <c r="L174" i="14"/>
  <c r="AL172" i="8"/>
  <c r="AM172" i="8" s="1"/>
  <c r="AL175" i="8"/>
  <c r="I175" i="15"/>
  <c r="V175" i="15" s="1"/>
  <c r="G175" i="11" s="1"/>
  <c r="D175" i="11" s="1"/>
  <c r="G179" i="6"/>
  <c r="H179" i="6" s="1"/>
  <c r="I179" i="6" s="1"/>
  <c r="N179" i="6" s="1"/>
  <c r="F179" i="6"/>
  <c r="G174" i="14"/>
  <c r="S174" i="10"/>
  <c r="H177" i="7" s="1"/>
  <c r="G178" i="6"/>
  <c r="H178" i="6" s="1"/>
  <c r="I178" i="6" s="1"/>
  <c r="F178" i="6"/>
  <c r="X11" i="8"/>
  <c r="S10" i="3" s="1"/>
  <c r="X10" i="8"/>
  <c r="S9" i="3" s="1"/>
  <c r="X27" i="8"/>
  <c r="S26" i="3" s="1"/>
  <c r="X109" i="8"/>
  <c r="S108" i="3" s="1"/>
  <c r="R108" i="3" s="1"/>
  <c r="X125" i="8"/>
  <c r="S124" i="3" s="1"/>
  <c r="X145" i="8"/>
  <c r="S144" i="3" s="1"/>
  <c r="X169" i="8"/>
  <c r="S168" i="3" s="1"/>
  <c r="G7" i="6"/>
  <c r="H7" i="6" s="1"/>
  <c r="F7" i="6"/>
  <c r="AB7" i="14"/>
  <c r="U15" i="5"/>
  <c r="U31" i="5"/>
  <c r="U47" i="5"/>
  <c r="U63" i="5"/>
  <c r="U79" i="5"/>
  <c r="U95" i="5"/>
  <c r="C155" i="4"/>
  <c r="S51" i="5"/>
  <c r="R51" i="5"/>
  <c r="R28" i="4"/>
  <c r="R44" i="4"/>
  <c r="R52" i="4"/>
  <c r="R60" i="4"/>
  <c r="R68" i="4"/>
  <c r="R76" i="4"/>
  <c r="R108" i="4"/>
  <c r="R116" i="4"/>
  <c r="R124" i="4"/>
  <c r="C134" i="4"/>
  <c r="C150" i="4"/>
  <c r="U133" i="4"/>
  <c r="C133" i="4"/>
  <c r="L79" i="5"/>
  <c r="S143" i="4"/>
  <c r="P59" i="5"/>
  <c r="C7" i="5"/>
  <c r="C23" i="5"/>
  <c r="C39" i="5"/>
  <c r="C55" i="5"/>
  <c r="C71" i="5"/>
  <c r="C87" i="5"/>
  <c r="R137" i="4"/>
  <c r="U51" i="5"/>
  <c r="C12" i="4"/>
  <c r="C20" i="4"/>
  <c r="U20" i="4"/>
  <c r="C28" i="4"/>
  <c r="U28" i="4"/>
  <c r="C36" i="4"/>
  <c r="U36" i="4"/>
  <c r="C44" i="4"/>
  <c r="U44" i="4"/>
  <c r="C52" i="4"/>
  <c r="P52" i="4"/>
  <c r="U52" i="4"/>
  <c r="C60" i="4"/>
  <c r="U60" i="4"/>
  <c r="C68" i="4"/>
  <c r="U68" i="4"/>
  <c r="C76" i="4"/>
  <c r="C84" i="4"/>
  <c r="U84" i="4"/>
  <c r="C92" i="4"/>
  <c r="U92" i="4"/>
  <c r="C100" i="4"/>
  <c r="U100" i="4"/>
  <c r="C108" i="4"/>
  <c r="U108" i="4"/>
  <c r="C116" i="4"/>
  <c r="U116" i="4"/>
  <c r="C124" i="4"/>
  <c r="P124" i="4"/>
  <c r="U124" i="4"/>
  <c r="U134" i="4"/>
  <c r="U150" i="4"/>
  <c r="P7" i="7"/>
  <c r="R20" i="5"/>
  <c r="S20" i="5"/>
  <c r="Q20" i="5" s="1"/>
  <c r="L20" i="5"/>
  <c r="R36" i="5"/>
  <c r="R52" i="5"/>
  <c r="R68" i="5"/>
  <c r="L68" i="5"/>
  <c r="R7" i="6"/>
  <c r="O64" i="5"/>
  <c r="P8" i="14"/>
  <c r="M8" i="14" s="1"/>
  <c r="Z12" i="6"/>
  <c r="R13" i="6"/>
  <c r="AB13" i="6" s="1"/>
  <c r="P14" i="7"/>
  <c r="K21" i="6"/>
  <c r="L21" i="6" s="1"/>
  <c r="J21" i="6"/>
  <c r="G21" i="6"/>
  <c r="H21" i="6" s="1"/>
  <c r="F21" i="6"/>
  <c r="K27" i="7"/>
  <c r="P26" i="3" s="1"/>
  <c r="N27" i="7"/>
  <c r="Q27" i="7" s="1"/>
  <c r="P10" i="14"/>
  <c r="V10" i="10"/>
  <c r="Y13" i="8"/>
  <c r="Z13" i="8" s="1"/>
  <c r="I16" i="6"/>
  <c r="U17" i="5"/>
  <c r="U25" i="3"/>
  <c r="V27" i="10"/>
  <c r="Y30" i="8"/>
  <c r="Z30" i="8" s="1"/>
  <c r="AB31" i="14"/>
  <c r="Z31" i="14" s="1"/>
  <c r="S31" i="14" s="1"/>
  <c r="AB33" i="14"/>
  <c r="P21" i="14"/>
  <c r="M21" i="14" s="1"/>
  <c r="P29" i="14"/>
  <c r="M29" i="14" s="1"/>
  <c r="Q34" i="8"/>
  <c r="R34" i="8" s="1"/>
  <c r="X34" i="8" s="1"/>
  <c r="Q33" i="8"/>
  <c r="R33" i="8" s="1"/>
  <c r="X33" i="8" s="1"/>
  <c r="V41" i="10"/>
  <c r="Y44" i="8"/>
  <c r="Z44" i="8" s="1"/>
  <c r="AN44" i="8" s="1"/>
  <c r="T43" i="3" s="1"/>
  <c r="R43" i="3" s="1"/>
  <c r="O46" i="6"/>
  <c r="P46" i="6"/>
  <c r="Q46" i="6" s="1"/>
  <c r="R46" i="6" s="1"/>
  <c r="T46" i="6"/>
  <c r="U46" i="6" s="1"/>
  <c r="V46" i="6" s="1"/>
  <c r="O37" i="6"/>
  <c r="P37" i="6"/>
  <c r="Q37" i="6" s="1"/>
  <c r="R37" i="6" s="1"/>
  <c r="T37" i="6"/>
  <c r="U37" i="6" s="1"/>
  <c r="V37" i="6" s="1"/>
  <c r="W41" i="6"/>
  <c r="X41" i="6"/>
  <c r="Y41" i="6" s="1"/>
  <c r="V43" i="10"/>
  <c r="Y46" i="8"/>
  <c r="Z46" i="8" s="1"/>
  <c r="AB44" i="14"/>
  <c r="Z44" i="14" s="1"/>
  <c r="S44" i="14" s="1"/>
  <c r="AN66" i="8"/>
  <c r="T65" i="3" s="1"/>
  <c r="R65" i="3" s="1"/>
  <c r="S34" i="10"/>
  <c r="H37" i="7" s="1"/>
  <c r="P34" i="14"/>
  <c r="M34" i="14" s="1"/>
  <c r="P42" i="14"/>
  <c r="M42" i="14" s="1"/>
  <c r="AE50" i="8"/>
  <c r="AM50" i="8" s="1"/>
  <c r="N51" i="7"/>
  <c r="Q51" i="7" s="1"/>
  <c r="K51" i="7"/>
  <c r="P50" i="3" s="1"/>
  <c r="V56" i="10"/>
  <c r="Y59" i="8"/>
  <c r="Z59" i="8" s="1"/>
  <c r="AN59" i="8" s="1"/>
  <c r="T58" i="3" s="1"/>
  <c r="R58" i="3" s="1"/>
  <c r="O61" i="6"/>
  <c r="P61" i="6"/>
  <c r="Q61" i="6" s="1"/>
  <c r="T61" i="6"/>
  <c r="U61" i="6" s="1"/>
  <c r="V61" i="6" s="1"/>
  <c r="AA61" i="6" s="1"/>
  <c r="K65" i="6"/>
  <c r="L65" i="6" s="1"/>
  <c r="J65" i="6"/>
  <c r="U72" i="3"/>
  <c r="U65" i="4"/>
  <c r="K73" i="6"/>
  <c r="L73" i="6" s="1"/>
  <c r="J73" i="6"/>
  <c r="T61" i="10"/>
  <c r="I64" i="7" s="1"/>
  <c r="P90" i="7"/>
  <c r="L68" i="14"/>
  <c r="Z90" i="6"/>
  <c r="G53" i="14"/>
  <c r="D53" i="14" s="1"/>
  <c r="AE60" i="8"/>
  <c r="L63" i="14"/>
  <c r="D63" i="14" s="1"/>
  <c r="B63" i="14" s="1"/>
  <c r="F63" i="11" s="1"/>
  <c r="C63" i="11" s="1"/>
  <c r="K67" i="6"/>
  <c r="L67" i="6" s="1"/>
  <c r="J67" i="6"/>
  <c r="O74" i="6"/>
  <c r="T74" i="6"/>
  <c r="U74" i="6" s="1"/>
  <c r="V74" i="6" s="1"/>
  <c r="P74" i="6"/>
  <c r="Q74" i="6" s="1"/>
  <c r="V72" i="10"/>
  <c r="Y75" i="8"/>
  <c r="Z75" i="8" s="1"/>
  <c r="P77" i="7"/>
  <c r="P75" i="14"/>
  <c r="U81" i="3"/>
  <c r="S79" i="10"/>
  <c r="H82" i="7" s="1"/>
  <c r="U85" i="3"/>
  <c r="U76" i="4"/>
  <c r="S83" i="10"/>
  <c r="H86" i="7" s="1"/>
  <c r="G86" i="6"/>
  <c r="H86" i="6" s="1"/>
  <c r="F86" i="6"/>
  <c r="AE94" i="8"/>
  <c r="K74" i="14"/>
  <c r="L74" i="14" s="1"/>
  <c r="D74" i="14" s="1"/>
  <c r="W92" i="6"/>
  <c r="X92" i="6"/>
  <c r="Y92" i="6" s="1"/>
  <c r="I96" i="6"/>
  <c r="O96" i="6"/>
  <c r="P96" i="6"/>
  <c r="Q96" i="6" s="1"/>
  <c r="T96" i="6"/>
  <c r="U96" i="6" s="1"/>
  <c r="V96" i="6" s="1"/>
  <c r="G99" i="6"/>
  <c r="H99" i="6" s="1"/>
  <c r="F99" i="6"/>
  <c r="S103" i="10"/>
  <c r="H106" i="7" s="1"/>
  <c r="P99" i="14"/>
  <c r="M99" i="14" s="1"/>
  <c r="P111" i="14"/>
  <c r="M111" i="14" s="1"/>
  <c r="Q117" i="8"/>
  <c r="R117" i="8" s="1"/>
  <c r="X117" i="8" s="1"/>
  <c r="Q116" i="8"/>
  <c r="R116" i="8" s="1"/>
  <c r="X116" i="8" s="1"/>
  <c r="S115" i="3" s="1"/>
  <c r="Q115" i="8"/>
  <c r="R115" i="8" s="1"/>
  <c r="X115" i="8" s="1"/>
  <c r="K118" i="6"/>
  <c r="L118" i="6" s="1"/>
  <c r="J118" i="6"/>
  <c r="O108" i="6"/>
  <c r="P108" i="6"/>
  <c r="Q108" i="6" s="1"/>
  <c r="T108" i="6"/>
  <c r="U108" i="6" s="1"/>
  <c r="V108" i="6" s="1"/>
  <c r="Z119" i="6"/>
  <c r="C106" i="14"/>
  <c r="H106" i="11" s="1"/>
  <c r="E106" i="11" s="1"/>
  <c r="O111" i="6"/>
  <c r="P111" i="6"/>
  <c r="Q111" i="6" s="1"/>
  <c r="R111" i="6" s="1"/>
  <c r="T111" i="6"/>
  <c r="U111" i="6" s="1"/>
  <c r="V111" i="6" s="1"/>
  <c r="P116" i="14"/>
  <c r="M116" i="14" s="1"/>
  <c r="I116" i="15"/>
  <c r="V116" i="15" s="1"/>
  <c r="G116" i="11" s="1"/>
  <c r="D116" i="11" s="1"/>
  <c r="P119" i="14"/>
  <c r="M119" i="14" s="1"/>
  <c r="L122" i="7"/>
  <c r="G126" i="6"/>
  <c r="H126" i="6" s="1"/>
  <c r="F126" i="6"/>
  <c r="I123" i="15"/>
  <c r="V123" i="15" s="1"/>
  <c r="G123" i="11" s="1"/>
  <c r="D123" i="11" s="1"/>
  <c r="M123" i="14"/>
  <c r="D132" i="14"/>
  <c r="M135" i="14"/>
  <c r="L131" i="14"/>
  <c r="D131" i="14" s="1"/>
  <c r="W125" i="6"/>
  <c r="X125" i="6"/>
  <c r="Y125" i="6" s="1"/>
  <c r="N129" i="6"/>
  <c r="M128" i="3" s="1"/>
  <c r="I127" i="15"/>
  <c r="V127" i="15" s="1"/>
  <c r="G127" i="11" s="1"/>
  <c r="D127" i="11" s="1"/>
  <c r="G131" i="6"/>
  <c r="H131" i="6" s="1"/>
  <c r="F131" i="6"/>
  <c r="P131" i="14"/>
  <c r="M131" i="14" s="1"/>
  <c r="I135" i="15"/>
  <c r="V135" i="15" s="1"/>
  <c r="G135" i="11" s="1"/>
  <c r="D135" i="11" s="1"/>
  <c r="G139" i="6"/>
  <c r="H139" i="6" s="1"/>
  <c r="F139" i="6"/>
  <c r="K117" i="14"/>
  <c r="V133" i="15"/>
  <c r="G133" i="11" s="1"/>
  <c r="D133" i="11" s="1"/>
  <c r="W136" i="6"/>
  <c r="X136" i="6"/>
  <c r="Y136" i="6" s="1"/>
  <c r="V143" i="10"/>
  <c r="Y146" i="8"/>
  <c r="Z146" i="8" s="1"/>
  <c r="AE147" i="8"/>
  <c r="AM147" i="8" s="1"/>
  <c r="L149" i="14"/>
  <c r="D149" i="14" s="1"/>
  <c r="V144" i="15"/>
  <c r="G144" i="11" s="1"/>
  <c r="D144" i="11" s="1"/>
  <c r="W147" i="6"/>
  <c r="X147" i="6"/>
  <c r="Y147" i="6" s="1"/>
  <c r="V153" i="15"/>
  <c r="G153" i="11" s="1"/>
  <c r="D153" i="11" s="1"/>
  <c r="K164" i="6"/>
  <c r="L164" i="6" s="1"/>
  <c r="J164" i="6"/>
  <c r="S161" i="10"/>
  <c r="H164" i="7" s="1"/>
  <c r="G160" i="6"/>
  <c r="H160" i="6" s="1"/>
  <c r="F160" i="6"/>
  <c r="L159" i="14"/>
  <c r="D159" i="14" s="1"/>
  <c r="O165" i="6"/>
  <c r="P165" i="6"/>
  <c r="Q165" i="6" s="1"/>
  <c r="T165" i="6"/>
  <c r="U165" i="6" s="1"/>
  <c r="V165" i="6" s="1"/>
  <c r="O168" i="6"/>
  <c r="P168" i="6"/>
  <c r="Q168" i="6" s="1"/>
  <c r="T168" i="6"/>
  <c r="U168" i="6" s="1"/>
  <c r="V168" i="6" s="1"/>
  <c r="M163" i="14"/>
  <c r="AN168" i="14"/>
  <c r="AE173" i="8"/>
  <c r="AM173" i="8" s="1"/>
  <c r="M146" i="14"/>
  <c r="C146" i="14" s="1"/>
  <c r="H146" i="11" s="1"/>
  <c r="E146" i="11" s="1"/>
  <c r="W149" i="6"/>
  <c r="X149" i="6"/>
  <c r="Y149" i="6" s="1"/>
  <c r="S145" i="10"/>
  <c r="H148" i="7" s="1"/>
  <c r="G157" i="14"/>
  <c r="D157" i="14" s="1"/>
  <c r="S157" i="10"/>
  <c r="H160" i="7" s="1"/>
  <c r="W163" i="6"/>
  <c r="X163" i="6"/>
  <c r="Y163" i="6" s="1"/>
  <c r="AL162" i="8"/>
  <c r="AM162" i="8" s="1"/>
  <c r="AN162" i="8" s="1"/>
  <c r="AN166" i="14"/>
  <c r="I167" i="15"/>
  <c r="V167" i="15" s="1"/>
  <c r="G167" i="11" s="1"/>
  <c r="D167" i="11" s="1"/>
  <c r="G171" i="6"/>
  <c r="H171" i="6" s="1"/>
  <c r="F171" i="6"/>
  <c r="G170" i="6"/>
  <c r="H170" i="6" s="1"/>
  <c r="I170" i="6" s="1"/>
  <c r="F170" i="6"/>
  <c r="AJ170" i="14"/>
  <c r="AL179" i="8"/>
  <c r="V175" i="10"/>
  <c r="Y178" i="8"/>
  <c r="Z178" i="8" s="1"/>
  <c r="U139" i="4"/>
  <c r="R157" i="4"/>
  <c r="M35" i="5"/>
  <c r="C6" i="4"/>
  <c r="U6" i="4"/>
  <c r="C14" i="4"/>
  <c r="U14" i="4"/>
  <c r="C22" i="4"/>
  <c r="U22" i="4"/>
  <c r="C30" i="4"/>
  <c r="U30" i="4"/>
  <c r="C38" i="4"/>
  <c r="U38" i="4"/>
  <c r="C46" i="4"/>
  <c r="P46" i="4"/>
  <c r="U46" i="4"/>
  <c r="C54" i="4"/>
  <c r="U54" i="4"/>
  <c r="C62" i="4"/>
  <c r="P62" i="4"/>
  <c r="U62" i="4"/>
  <c r="C70" i="4"/>
  <c r="U70" i="4"/>
  <c r="C78" i="4"/>
  <c r="U78" i="4"/>
  <c r="C86" i="4"/>
  <c r="U86" i="4"/>
  <c r="C94" i="4"/>
  <c r="U94" i="4"/>
  <c r="C102" i="4"/>
  <c r="P102" i="4"/>
  <c r="U102" i="4"/>
  <c r="C110" i="4"/>
  <c r="U110" i="4"/>
  <c r="C118" i="4"/>
  <c r="U118" i="4"/>
  <c r="C126" i="4"/>
  <c r="U138" i="4"/>
  <c r="U154" i="4"/>
  <c r="M7" i="7"/>
  <c r="P6" i="6"/>
  <c r="Q6" i="6" s="1"/>
  <c r="R6" i="6" s="1"/>
  <c r="S4" i="10"/>
  <c r="H7" i="7" s="1"/>
  <c r="Z7" i="14"/>
  <c r="S7" i="14" s="1"/>
  <c r="O11" i="6"/>
  <c r="T11" i="6"/>
  <c r="U11" i="6" s="1"/>
  <c r="V11" i="6" s="1"/>
  <c r="P11" i="6"/>
  <c r="Q11" i="6" s="1"/>
  <c r="R11" i="6" s="1"/>
  <c r="M3" i="14"/>
  <c r="L14" i="7"/>
  <c r="I18" i="15"/>
  <c r="V18" i="15" s="1"/>
  <c r="G18" i="11" s="1"/>
  <c r="D18" i="11" s="1"/>
  <c r="AA34" i="6"/>
  <c r="W9" i="6"/>
  <c r="X9" i="6"/>
  <c r="Y9" i="6" s="1"/>
  <c r="AN31" i="8"/>
  <c r="T30" i="3" s="1"/>
  <c r="R30" i="3" s="1"/>
  <c r="AG14" i="14"/>
  <c r="W17" i="6"/>
  <c r="X17" i="6"/>
  <c r="Y17" i="6" s="1"/>
  <c r="Z17" i="6" s="1"/>
  <c r="AA17" i="6" s="1"/>
  <c r="G22" i="6"/>
  <c r="H22" i="6" s="1"/>
  <c r="I22" i="6" s="1"/>
  <c r="N22" i="6" s="1"/>
  <c r="F22" i="6"/>
  <c r="G30" i="6"/>
  <c r="H30" i="6" s="1"/>
  <c r="F30" i="6"/>
  <c r="I27" i="15"/>
  <c r="V27" i="15" s="1"/>
  <c r="G27" i="11" s="1"/>
  <c r="D27" i="11" s="1"/>
  <c r="M27" i="14"/>
  <c r="AE34" i="8"/>
  <c r="AM34" i="8" s="1"/>
  <c r="P34" i="7"/>
  <c r="AH38" i="8"/>
  <c r="AM38" i="8" s="1"/>
  <c r="AE25" i="8"/>
  <c r="G29" i="14"/>
  <c r="D29" i="14" s="1"/>
  <c r="AE33" i="8"/>
  <c r="Z37" i="14"/>
  <c r="S37" i="14" s="1"/>
  <c r="AE41" i="8"/>
  <c r="AJ42" i="14"/>
  <c r="AB42" i="14" s="1"/>
  <c r="Z42" i="14" s="1"/>
  <c r="S42" i="14" s="1"/>
  <c r="V56" i="15"/>
  <c r="G56" i="11" s="1"/>
  <c r="D56" i="11" s="1"/>
  <c r="W65" i="6"/>
  <c r="X65" i="6"/>
  <c r="Y65" i="6" s="1"/>
  <c r="M67" i="7"/>
  <c r="W46" i="6"/>
  <c r="X46" i="6"/>
  <c r="Y46" i="6" s="1"/>
  <c r="B55" i="14"/>
  <c r="F55" i="11" s="1"/>
  <c r="C55" i="11" s="1"/>
  <c r="AJ58" i="14"/>
  <c r="O33" i="6"/>
  <c r="P33" i="6"/>
  <c r="Q33" i="6" s="1"/>
  <c r="T33" i="6"/>
  <c r="U33" i="6" s="1"/>
  <c r="V33" i="6" s="1"/>
  <c r="W37" i="6"/>
  <c r="X37" i="6"/>
  <c r="Y37" i="6" s="1"/>
  <c r="Z37" i="6" s="1"/>
  <c r="S39" i="10"/>
  <c r="H42" i="7" s="1"/>
  <c r="D42" i="14"/>
  <c r="I47" i="15"/>
  <c r="V47" i="15" s="1"/>
  <c r="G47" i="11" s="1"/>
  <c r="D47" i="11" s="1"/>
  <c r="K53" i="6"/>
  <c r="L53" i="6" s="1"/>
  <c r="J53" i="6"/>
  <c r="O16" i="7"/>
  <c r="V26" i="10"/>
  <c r="Y29" i="8"/>
  <c r="Z29" i="8" s="1"/>
  <c r="V41" i="15"/>
  <c r="G41" i="11" s="1"/>
  <c r="D41" i="11" s="1"/>
  <c r="W44" i="6"/>
  <c r="X44" i="6"/>
  <c r="Y44" i="6" s="1"/>
  <c r="AH50" i="8"/>
  <c r="G53" i="6"/>
  <c r="H53" i="6" s="1"/>
  <c r="F53" i="6"/>
  <c r="P56" i="14"/>
  <c r="M56" i="14" s="1"/>
  <c r="G65" i="6"/>
  <c r="H65" i="6" s="1"/>
  <c r="F65" i="6"/>
  <c r="S62" i="10"/>
  <c r="H65" i="7" s="1"/>
  <c r="O69" i="6"/>
  <c r="P69" i="6"/>
  <c r="Q69" i="6" s="1"/>
  <c r="T69" i="6"/>
  <c r="U69" i="6" s="1"/>
  <c r="V69" i="6" s="1"/>
  <c r="P70" i="14"/>
  <c r="M70" i="14" s="1"/>
  <c r="O64" i="6"/>
  <c r="P64" i="6"/>
  <c r="Q64" i="6" s="1"/>
  <c r="R64" i="6" s="1"/>
  <c r="T64" i="6"/>
  <c r="U64" i="6" s="1"/>
  <c r="V64" i="6" s="1"/>
  <c r="V65" i="15"/>
  <c r="G65" i="11" s="1"/>
  <c r="D65" i="11" s="1"/>
  <c r="D69" i="14"/>
  <c r="P87" i="14"/>
  <c r="M87" i="14" s="1"/>
  <c r="L90" i="7"/>
  <c r="K74" i="7"/>
  <c r="P73" i="3" s="1"/>
  <c r="N74" i="7"/>
  <c r="Q74" i="7" s="1"/>
  <c r="L72" i="14"/>
  <c r="D72" i="14" s="1"/>
  <c r="S60" i="10"/>
  <c r="H63" i="7" s="1"/>
  <c r="I68" i="15"/>
  <c r="V68" i="15" s="1"/>
  <c r="G68" i="11" s="1"/>
  <c r="D68" i="11" s="1"/>
  <c r="G72" i="6"/>
  <c r="H72" i="6" s="1"/>
  <c r="F72" i="6"/>
  <c r="AB73" i="14"/>
  <c r="Z73" i="14" s="1"/>
  <c r="S73" i="14" s="1"/>
  <c r="B73" i="14" s="1"/>
  <c r="F73" i="11" s="1"/>
  <c r="C73" i="11" s="1"/>
  <c r="L78" i="7"/>
  <c r="M82" i="7"/>
  <c r="AN74" i="14"/>
  <c r="AB74" i="14" s="1"/>
  <c r="Z74" i="14" s="1"/>
  <c r="S74" i="14" s="1"/>
  <c r="W96" i="6"/>
  <c r="X96" i="6"/>
  <c r="Y96" i="6" s="1"/>
  <c r="P97" i="14"/>
  <c r="M97" i="14" s="1"/>
  <c r="AN88" i="14"/>
  <c r="AB88" i="14" s="1"/>
  <c r="Z88" i="14" s="1"/>
  <c r="I89" i="15"/>
  <c r="V92" i="15"/>
  <c r="G92" i="11" s="1"/>
  <c r="D92" i="11" s="1"/>
  <c r="M99" i="7"/>
  <c r="O85" i="6"/>
  <c r="T85" i="6"/>
  <c r="U85" i="6" s="1"/>
  <c r="V85" i="6" s="1"/>
  <c r="AA85" i="6" s="1"/>
  <c r="P85" i="6"/>
  <c r="Q85" i="6" s="1"/>
  <c r="Q89" i="8"/>
  <c r="R89" i="8" s="1"/>
  <c r="Q88" i="8"/>
  <c r="R88" i="8" s="1"/>
  <c r="X88" i="8" s="1"/>
  <c r="S87" i="3" s="1"/>
  <c r="Q87" i="8"/>
  <c r="R87" i="8" s="1"/>
  <c r="X87" i="8" s="1"/>
  <c r="O89" i="6"/>
  <c r="P89" i="6"/>
  <c r="Q89" i="6" s="1"/>
  <c r="R89" i="6" s="1"/>
  <c r="T89" i="6"/>
  <c r="U89" i="6" s="1"/>
  <c r="V89" i="6" s="1"/>
  <c r="AA89" i="6" s="1"/>
  <c r="Q94" i="8"/>
  <c r="R94" i="8" s="1"/>
  <c r="X94" i="8" s="1"/>
  <c r="S93" i="3" s="1"/>
  <c r="Q93" i="8"/>
  <c r="R93" i="8" s="1"/>
  <c r="X93" i="8" s="1"/>
  <c r="S92" i="3" s="1"/>
  <c r="R92" i="3" s="1"/>
  <c r="Q92" i="8"/>
  <c r="R92" i="8" s="1"/>
  <c r="X92" i="8" s="1"/>
  <c r="S91" i="3" s="1"/>
  <c r="Q91" i="8"/>
  <c r="R91" i="8" s="1"/>
  <c r="X91" i="8" s="1"/>
  <c r="Q95" i="8"/>
  <c r="R95" i="8" s="1"/>
  <c r="X95" i="8" s="1"/>
  <c r="O93" i="6"/>
  <c r="P93" i="6"/>
  <c r="Q93" i="6" s="1"/>
  <c r="R93" i="6" s="1"/>
  <c r="T93" i="6"/>
  <c r="U93" i="6" s="1"/>
  <c r="V93" i="6" s="1"/>
  <c r="D94" i="14"/>
  <c r="B94" i="14" s="1"/>
  <c r="F94" i="11" s="1"/>
  <c r="C94" i="11" s="1"/>
  <c r="T94" i="10"/>
  <c r="I97" i="7" s="1"/>
  <c r="G96" i="14"/>
  <c r="D96" i="14" s="1"/>
  <c r="O99" i="7"/>
  <c r="N107" i="7"/>
  <c r="Q107" i="7" s="1"/>
  <c r="P94" i="4" s="1"/>
  <c r="K107" i="7"/>
  <c r="P106" i="3" s="1"/>
  <c r="I107" i="15"/>
  <c r="V107" i="15" s="1"/>
  <c r="G107" i="11" s="1"/>
  <c r="D107" i="11" s="1"/>
  <c r="G111" i="6"/>
  <c r="H111" i="6" s="1"/>
  <c r="F111" i="6"/>
  <c r="K127" i="7"/>
  <c r="P126" i="3" s="1"/>
  <c r="N127" i="7"/>
  <c r="Q127" i="7" s="1"/>
  <c r="O104" i="6"/>
  <c r="T104" i="6"/>
  <c r="U104" i="6" s="1"/>
  <c r="V104" i="6" s="1"/>
  <c r="P104" i="6"/>
  <c r="Q104" i="6" s="1"/>
  <c r="M108" i="14"/>
  <c r="S101" i="10"/>
  <c r="H104" i="7" s="1"/>
  <c r="L104" i="14"/>
  <c r="D104" i="14" s="1"/>
  <c r="AL115" i="8"/>
  <c r="P113" i="14"/>
  <c r="M113" i="14" s="1"/>
  <c r="M119" i="7"/>
  <c r="AN107" i="14"/>
  <c r="O118" i="6"/>
  <c r="T118" i="6"/>
  <c r="U118" i="6" s="1"/>
  <c r="V118" i="6" s="1"/>
  <c r="P118" i="6"/>
  <c r="Q118" i="6" s="1"/>
  <c r="R118" i="6" s="1"/>
  <c r="AB118" i="14"/>
  <c r="Z118" i="14" s="1"/>
  <c r="S118" i="14" s="1"/>
  <c r="AB126" i="14"/>
  <c r="Z126" i="14" s="1"/>
  <c r="S126" i="14" s="1"/>
  <c r="D136" i="14"/>
  <c r="W134" i="6"/>
  <c r="X134" i="6"/>
  <c r="Y134" i="6" s="1"/>
  <c r="AB120" i="14"/>
  <c r="Z120" i="14" s="1"/>
  <c r="S120" i="14" s="1"/>
  <c r="AE131" i="8"/>
  <c r="AM131" i="8"/>
  <c r="AN131" i="8" s="1"/>
  <c r="O133" i="6"/>
  <c r="P133" i="6"/>
  <c r="Q133" i="6" s="1"/>
  <c r="T133" i="6"/>
  <c r="U133" i="6" s="1"/>
  <c r="V133" i="6" s="1"/>
  <c r="V131" i="10"/>
  <c r="Y134" i="8"/>
  <c r="Z134" i="8" s="1"/>
  <c r="M133" i="14"/>
  <c r="AE139" i="8"/>
  <c r="AM139" i="8"/>
  <c r="AN139" i="8" s="1"/>
  <c r="O141" i="6"/>
  <c r="P141" i="6"/>
  <c r="Q141" i="6" s="1"/>
  <c r="T141" i="6"/>
  <c r="U141" i="6" s="1"/>
  <c r="V141" i="6" s="1"/>
  <c r="AG141" i="14"/>
  <c r="I122" i="15"/>
  <c r="V122" i="15" s="1"/>
  <c r="G122" i="11" s="1"/>
  <c r="D122" i="11" s="1"/>
  <c r="AB131" i="14"/>
  <c r="O143" i="6"/>
  <c r="P143" i="6"/>
  <c r="Q143" i="6" s="1"/>
  <c r="R143" i="6" s="1"/>
  <c r="T143" i="6"/>
  <c r="U143" i="6" s="1"/>
  <c r="V143" i="6" s="1"/>
  <c r="G145" i="6"/>
  <c r="H145" i="6" s="1"/>
  <c r="F145" i="6"/>
  <c r="K154" i="14"/>
  <c r="L154" i="14" s="1"/>
  <c r="P153" i="14"/>
  <c r="M153" i="14" s="1"/>
  <c r="I164" i="15"/>
  <c r="W165" i="6"/>
  <c r="X165" i="6"/>
  <c r="Y165" i="6" s="1"/>
  <c r="Z165" i="6" s="1"/>
  <c r="V164" i="15"/>
  <c r="G164" i="11" s="1"/>
  <c r="D164" i="11" s="1"/>
  <c r="S177" i="10"/>
  <c r="H180" i="7" s="1"/>
  <c r="R147" i="4"/>
  <c r="U27" i="5"/>
  <c r="U91" i="5"/>
  <c r="U151" i="4"/>
  <c r="U19" i="5"/>
  <c r="U83" i="5"/>
  <c r="L8" i="4"/>
  <c r="R24" i="4"/>
  <c r="R32" i="4"/>
  <c r="R40" i="4"/>
  <c r="R48" i="4"/>
  <c r="L48" i="4"/>
  <c r="R64" i="4"/>
  <c r="R72" i="4"/>
  <c r="L88" i="4"/>
  <c r="R96" i="4"/>
  <c r="L104" i="4"/>
  <c r="R120" i="4"/>
  <c r="R128" i="4"/>
  <c r="C142" i="4"/>
  <c r="C158" i="4"/>
  <c r="AJ4" i="14"/>
  <c r="W7" i="6"/>
  <c r="X7" i="6"/>
  <c r="Y7" i="6" s="1"/>
  <c r="Z7" i="6" s="1"/>
  <c r="AL11" i="8"/>
  <c r="AM11" i="8" s="1"/>
  <c r="R28" i="5"/>
  <c r="R44" i="5"/>
  <c r="R60" i="5"/>
  <c r="L60" i="5"/>
  <c r="R92" i="5"/>
  <c r="X135" i="8"/>
  <c r="S134" i="3" s="1"/>
  <c r="U8" i="5"/>
  <c r="U9" i="3"/>
  <c r="M11" i="7"/>
  <c r="U16" i="5"/>
  <c r="U48" i="5"/>
  <c r="U80" i="5"/>
  <c r="M37" i="5"/>
  <c r="L41" i="4"/>
  <c r="L121" i="4"/>
  <c r="L73" i="5"/>
  <c r="L91" i="4"/>
  <c r="L107" i="4"/>
  <c r="L26" i="5"/>
  <c r="L34" i="5"/>
  <c r="M51" i="4"/>
  <c r="L6" i="5"/>
  <c r="L38" i="5"/>
  <c r="L13" i="4"/>
  <c r="L45" i="4"/>
  <c r="L53" i="4"/>
  <c r="L85" i="4"/>
  <c r="L109" i="4"/>
  <c r="L117" i="4"/>
  <c r="M49" i="4"/>
  <c r="L57" i="5"/>
  <c r="L89" i="5"/>
  <c r="L7" i="4"/>
  <c r="L31" i="4"/>
  <c r="L55" i="4"/>
  <c r="L127" i="4"/>
  <c r="L22" i="5"/>
  <c r="G4" i="14"/>
  <c r="AH21" i="8"/>
  <c r="N35" i="7"/>
  <c r="Q35" i="7" s="1"/>
  <c r="K35" i="7"/>
  <c r="P34" i="3" s="1"/>
  <c r="S11" i="10"/>
  <c r="H14" i="7" s="1"/>
  <c r="O21" i="6"/>
  <c r="P21" i="6"/>
  <c r="Q21" i="6" s="1"/>
  <c r="R21" i="6" s="1"/>
  <c r="T21" i="6"/>
  <c r="U21" i="6" s="1"/>
  <c r="V21" i="6" s="1"/>
  <c r="L13" i="7"/>
  <c r="V14" i="10"/>
  <c r="Y17" i="8"/>
  <c r="Z17" i="8" s="1"/>
  <c r="P19" i="14"/>
  <c r="M19" i="14" s="1"/>
  <c r="I19" i="15"/>
  <c r="V19" i="15" s="1"/>
  <c r="G19" i="11" s="1"/>
  <c r="D19" i="11" s="1"/>
  <c r="M30" i="7"/>
  <c r="S31" i="10"/>
  <c r="H34" i="7" s="1"/>
  <c r="V20" i="15"/>
  <c r="G20" i="11" s="1"/>
  <c r="D20" i="11" s="1"/>
  <c r="AH25" i="8"/>
  <c r="P25" i="14"/>
  <c r="M25" i="14" s="1"/>
  <c r="V28" i="15"/>
  <c r="G28" i="11" s="1"/>
  <c r="D28" i="11" s="1"/>
  <c r="AH33" i="8"/>
  <c r="P33" i="14"/>
  <c r="M33" i="14" s="1"/>
  <c r="Q38" i="8"/>
  <c r="R38" i="8" s="1"/>
  <c r="X38" i="8" s="1"/>
  <c r="S37" i="3" s="1"/>
  <c r="Q37" i="8"/>
  <c r="R37" i="8" s="1"/>
  <c r="X37" i="8" s="1"/>
  <c r="S36" i="3" s="1"/>
  <c r="Q39" i="8"/>
  <c r="R39" i="8" s="1"/>
  <c r="X39" i="8" s="1"/>
  <c r="S38" i="3" s="1"/>
  <c r="V36" i="15"/>
  <c r="G36" i="11" s="1"/>
  <c r="D36" i="11" s="1"/>
  <c r="AH41" i="8"/>
  <c r="S45" i="10"/>
  <c r="H48" i="7" s="1"/>
  <c r="O51" i="6"/>
  <c r="T51" i="6"/>
  <c r="U51" i="6" s="1"/>
  <c r="V51" i="6" s="1"/>
  <c r="P51" i="6"/>
  <c r="Q51" i="6" s="1"/>
  <c r="AG49" i="14"/>
  <c r="AB49" i="14" s="1"/>
  <c r="Z49" i="14" s="1"/>
  <c r="AN39" i="14"/>
  <c r="T52" i="6"/>
  <c r="U52" i="6" s="1"/>
  <c r="V52" i="6" s="1"/>
  <c r="AA52" i="6" s="1"/>
  <c r="AB52" i="6" s="1"/>
  <c r="L69" i="7"/>
  <c r="O29" i="6"/>
  <c r="P29" i="6"/>
  <c r="Q29" i="6" s="1"/>
  <c r="T29" i="6"/>
  <c r="U29" i="6" s="1"/>
  <c r="V29" i="6" s="1"/>
  <c r="W33" i="6"/>
  <c r="X33" i="6"/>
  <c r="Y33" i="6" s="1"/>
  <c r="V39" i="10"/>
  <c r="Y42" i="8"/>
  <c r="Z42" i="8" s="1"/>
  <c r="S22" i="10"/>
  <c r="H25" i="7" s="1"/>
  <c r="P22" i="14"/>
  <c r="M22" i="14" s="1"/>
  <c r="O28" i="6"/>
  <c r="P28" i="6"/>
  <c r="Q28" i="6" s="1"/>
  <c r="T28" i="6"/>
  <c r="U28" i="6" s="1"/>
  <c r="V28" i="6" s="1"/>
  <c r="I30" i="15"/>
  <c r="V30" i="15" s="1"/>
  <c r="G30" i="11" s="1"/>
  <c r="D30" i="11" s="1"/>
  <c r="O40" i="6"/>
  <c r="P40" i="6"/>
  <c r="Q40" i="6" s="1"/>
  <c r="R40" i="6" s="1"/>
  <c r="T40" i="6"/>
  <c r="U40" i="6" s="1"/>
  <c r="V40" i="6" s="1"/>
  <c r="AJ43" i="14"/>
  <c r="AB43" i="14" s="1"/>
  <c r="AN47" i="8"/>
  <c r="T46" i="3" s="1"/>
  <c r="R46" i="3" s="1"/>
  <c r="V54" i="10"/>
  <c r="Y57" i="8"/>
  <c r="Z57" i="8" s="1"/>
  <c r="AN57" i="8" s="1"/>
  <c r="T56" i="3" s="1"/>
  <c r="R56" i="3" s="1"/>
  <c r="AL69" i="8"/>
  <c r="AM69" i="8" s="1"/>
  <c r="O56" i="6"/>
  <c r="T56" i="6"/>
  <c r="U56" i="6" s="1"/>
  <c r="V56" i="6" s="1"/>
  <c r="AA56" i="6" s="1"/>
  <c r="P56" i="6"/>
  <c r="Q56" i="6" s="1"/>
  <c r="O63" i="6"/>
  <c r="T63" i="6"/>
  <c r="U63" i="6" s="1"/>
  <c r="V63" i="6" s="1"/>
  <c r="P63" i="6"/>
  <c r="Q63" i="6" s="1"/>
  <c r="W75" i="6"/>
  <c r="X75" i="6"/>
  <c r="Y75" i="6" s="1"/>
  <c r="AB53" i="14"/>
  <c r="Z53" i="14" s="1"/>
  <c r="S53" i="14" s="1"/>
  <c r="O62" i="6"/>
  <c r="T62" i="6"/>
  <c r="U62" i="6" s="1"/>
  <c r="V62" i="6" s="1"/>
  <c r="P62" i="6"/>
  <c r="Q62" i="6" s="1"/>
  <c r="V60" i="10"/>
  <c r="Y63" i="8"/>
  <c r="Z63" i="8" s="1"/>
  <c r="M65" i="14"/>
  <c r="B65" i="14" s="1"/>
  <c r="F65" i="11" s="1"/>
  <c r="C65" i="11" s="1"/>
  <c r="V67" i="15"/>
  <c r="G67" i="11" s="1"/>
  <c r="D67" i="11" s="1"/>
  <c r="W70" i="6"/>
  <c r="X70" i="6"/>
  <c r="Y70" i="6" s="1"/>
  <c r="Z70" i="6" s="1"/>
  <c r="AG69" i="14"/>
  <c r="I77" i="15"/>
  <c r="V77" i="15" s="1"/>
  <c r="G77" i="11" s="1"/>
  <c r="D77" i="11" s="1"/>
  <c r="K94" i="6"/>
  <c r="L94" i="6" s="1"/>
  <c r="J94" i="6"/>
  <c r="O88" i="6"/>
  <c r="P88" i="6"/>
  <c r="Q88" i="6" s="1"/>
  <c r="T88" i="6"/>
  <c r="U88" i="6" s="1"/>
  <c r="V88" i="6" s="1"/>
  <c r="AN93" i="14"/>
  <c r="O83" i="6"/>
  <c r="P83" i="6"/>
  <c r="Q83" i="6" s="1"/>
  <c r="T83" i="6"/>
  <c r="U83" i="6" s="1"/>
  <c r="V83" i="6" s="1"/>
  <c r="AB96" i="14"/>
  <c r="Z96" i="14" s="1"/>
  <c r="S96" i="14" s="1"/>
  <c r="AJ103" i="14"/>
  <c r="AB103" i="14" s="1"/>
  <c r="Z103" i="14" s="1"/>
  <c r="G83" i="6"/>
  <c r="H83" i="6" s="1"/>
  <c r="F83" i="6"/>
  <c r="O98" i="7"/>
  <c r="K97" i="14"/>
  <c r="AH102" i="8"/>
  <c r="G107" i="6"/>
  <c r="H107" i="6" s="1"/>
  <c r="F107" i="6"/>
  <c r="T106" i="10"/>
  <c r="I109" i="7" s="1"/>
  <c r="AE111" i="8"/>
  <c r="W122" i="6"/>
  <c r="X122" i="6"/>
  <c r="Y122" i="6" s="1"/>
  <c r="Z122" i="6" s="1"/>
  <c r="W104" i="6"/>
  <c r="X104" i="6"/>
  <c r="Y104" i="6" s="1"/>
  <c r="N120" i="6"/>
  <c r="M119" i="3" s="1"/>
  <c r="S109" i="10"/>
  <c r="H112" i="7" s="1"/>
  <c r="L119" i="7"/>
  <c r="AL114" i="8"/>
  <c r="K115" i="14"/>
  <c r="L115" i="14" s="1"/>
  <c r="D115" i="14" s="1"/>
  <c r="AH122" i="8"/>
  <c r="AJ123" i="14"/>
  <c r="AB123" i="14" s="1"/>
  <c r="V120" i="15"/>
  <c r="G120" i="11" s="1"/>
  <c r="D120" i="11" s="1"/>
  <c r="V124" i="15"/>
  <c r="G124" i="11" s="1"/>
  <c r="D124" i="11" s="1"/>
  <c r="L130" i="7"/>
  <c r="AL135" i="8"/>
  <c r="AM135" i="8" s="1"/>
  <c r="AN135" i="8" s="1"/>
  <c r="R144" i="6"/>
  <c r="AB144" i="6" s="1"/>
  <c r="N143" i="3" s="1"/>
  <c r="K132" i="7"/>
  <c r="N132" i="7"/>
  <c r="Q132" i="7" s="1"/>
  <c r="AB136" i="14"/>
  <c r="Z136" i="14" s="1"/>
  <c r="S136" i="14" s="1"/>
  <c r="T138" i="10"/>
  <c r="I141" i="7" s="1"/>
  <c r="V141" i="10"/>
  <c r="Y144" i="8"/>
  <c r="Z144" i="8" s="1"/>
  <c r="V122" i="10"/>
  <c r="Y125" i="8"/>
  <c r="Z125" i="8" s="1"/>
  <c r="AN125" i="8" s="1"/>
  <c r="T124" i="3" s="1"/>
  <c r="R124" i="3" s="1"/>
  <c r="Z122" i="14"/>
  <c r="S122" i="14" s="1"/>
  <c r="O128" i="6"/>
  <c r="P128" i="6"/>
  <c r="Q128" i="6" s="1"/>
  <c r="T128" i="6"/>
  <c r="U128" i="6" s="1"/>
  <c r="V128" i="6" s="1"/>
  <c r="K125" i="14"/>
  <c r="G130" i="6"/>
  <c r="H130" i="6" s="1"/>
  <c r="F130" i="6"/>
  <c r="V138" i="10"/>
  <c r="Y141" i="8"/>
  <c r="Z141" i="8" s="1"/>
  <c r="AN141" i="8" s="1"/>
  <c r="T140" i="3" s="1"/>
  <c r="R140" i="3" s="1"/>
  <c r="O150" i="6"/>
  <c r="P150" i="6"/>
  <c r="Q150" i="6" s="1"/>
  <c r="R150" i="6" s="1"/>
  <c r="T150" i="6"/>
  <c r="U150" i="6" s="1"/>
  <c r="V150" i="6" s="1"/>
  <c r="AG149" i="14"/>
  <c r="M147" i="7"/>
  <c r="AL149" i="8"/>
  <c r="AL152" i="8"/>
  <c r="AG142" i="14"/>
  <c r="V145" i="10"/>
  <c r="Y148" i="8"/>
  <c r="Z148" i="8" s="1"/>
  <c r="AB152" i="14"/>
  <c r="Z152" i="14" s="1"/>
  <c r="S152" i="14" s="1"/>
  <c r="AN154" i="14"/>
  <c r="P154" i="14"/>
  <c r="M154" i="14" s="1"/>
  <c r="S158" i="10"/>
  <c r="H161" i="7" s="1"/>
  <c r="L163" i="7"/>
  <c r="V152" i="15"/>
  <c r="G152" i="11" s="1"/>
  <c r="D152" i="11" s="1"/>
  <c r="W155" i="6"/>
  <c r="X155" i="6"/>
  <c r="Y155" i="6" s="1"/>
  <c r="Z155" i="6" s="1"/>
  <c r="AG154" i="14"/>
  <c r="L160" i="7"/>
  <c r="AH161" i="8"/>
  <c r="K162" i="7"/>
  <c r="P161" i="3" s="1"/>
  <c r="N162" i="7"/>
  <c r="Q162" i="7" s="1"/>
  <c r="AB157" i="14"/>
  <c r="Z157" i="14" s="1"/>
  <c r="AG165" i="14"/>
  <c r="V172" i="10"/>
  <c r="Y175" i="8"/>
  <c r="Z175" i="8" s="1"/>
  <c r="I163" i="15"/>
  <c r="V163" i="15" s="1"/>
  <c r="G163" i="11" s="1"/>
  <c r="D163" i="11" s="1"/>
  <c r="G167" i="6"/>
  <c r="H167" i="6" s="1"/>
  <c r="F167" i="6"/>
  <c r="G167" i="14"/>
  <c r="AJ172" i="14"/>
  <c r="N175" i="6"/>
  <c r="M174" i="3" s="1"/>
  <c r="U175" i="3"/>
  <c r="AB162" i="14"/>
  <c r="Z162" i="14" s="1"/>
  <c r="S162" i="14" s="1"/>
  <c r="B162" i="14" s="1"/>
  <c r="F162" i="11" s="1"/>
  <c r="C162" i="11" s="1"/>
  <c r="I165" i="15"/>
  <c r="V165" i="15" s="1"/>
  <c r="G165" i="11" s="1"/>
  <c r="D165" i="11" s="1"/>
  <c r="AE169" i="8"/>
  <c r="V168" i="15"/>
  <c r="G168" i="11" s="1"/>
  <c r="D168" i="11" s="1"/>
  <c r="G177" i="6"/>
  <c r="H177" i="6" s="1"/>
  <c r="F177" i="6"/>
  <c r="W178" i="6"/>
  <c r="X178" i="6"/>
  <c r="Y178" i="6" s="1"/>
  <c r="U159" i="4"/>
  <c r="U75" i="5"/>
  <c r="C135" i="4"/>
  <c r="U153" i="4"/>
  <c r="C153" i="4"/>
  <c r="C67" i="5"/>
  <c r="C10" i="4"/>
  <c r="U10" i="4"/>
  <c r="C18" i="4"/>
  <c r="U18" i="4"/>
  <c r="C26" i="4"/>
  <c r="U26" i="4"/>
  <c r="C34" i="4"/>
  <c r="U34" i="4"/>
  <c r="C42" i="4"/>
  <c r="U42" i="4"/>
  <c r="C50" i="4"/>
  <c r="U50" i="4"/>
  <c r="C58" i="4"/>
  <c r="U58" i="4"/>
  <c r="C66" i="4"/>
  <c r="U66" i="4"/>
  <c r="C74" i="4"/>
  <c r="U74" i="4"/>
  <c r="C82" i="4"/>
  <c r="U82" i="4"/>
  <c r="C90" i="4"/>
  <c r="P90" i="4"/>
  <c r="U90" i="4"/>
  <c r="C98" i="4"/>
  <c r="U98" i="4"/>
  <c r="C106" i="4"/>
  <c r="U106" i="4"/>
  <c r="C114" i="4"/>
  <c r="U114" i="4"/>
  <c r="C122" i="4"/>
  <c r="U122" i="4"/>
  <c r="U130" i="4"/>
  <c r="U146" i="4"/>
  <c r="U162" i="4"/>
  <c r="AN8" i="8"/>
  <c r="T7" i="3" s="1"/>
  <c r="R7" i="3" s="1"/>
  <c r="AB6" i="14"/>
  <c r="Z6" i="14" s="1"/>
  <c r="S6" i="14" s="1"/>
  <c r="B6" i="14" s="1"/>
  <c r="F6" i="11" s="1"/>
  <c r="C6" i="11" s="1"/>
  <c r="AG8" i="14"/>
  <c r="C5" i="14"/>
  <c r="H5" i="11" s="1"/>
  <c r="E5" i="11" s="1"/>
  <c r="M10" i="7"/>
  <c r="U40" i="5"/>
  <c r="L7" i="14"/>
  <c r="D7" i="14" s="1"/>
  <c r="V7" i="15"/>
  <c r="G7" i="11" s="1"/>
  <c r="D7" i="11" s="1"/>
  <c r="W11" i="6"/>
  <c r="X11" i="6"/>
  <c r="Y11" i="6" s="1"/>
  <c r="Z11" i="6" s="1"/>
  <c r="P16" i="7"/>
  <c r="AG18" i="14"/>
  <c r="P17" i="6"/>
  <c r="Q17" i="6" s="1"/>
  <c r="R17" i="6" s="1"/>
  <c r="AA26" i="6"/>
  <c r="S9" i="10"/>
  <c r="H12" i="7" s="1"/>
  <c r="L12" i="7"/>
  <c r="G14" i="6"/>
  <c r="H14" i="6" s="1"/>
  <c r="F14" i="6"/>
  <c r="G18" i="6"/>
  <c r="H18" i="6" s="1"/>
  <c r="F18" i="6"/>
  <c r="O22" i="7"/>
  <c r="AN27" i="8"/>
  <c r="T26" i="3" s="1"/>
  <c r="P14" i="14"/>
  <c r="M14" i="14" s="1"/>
  <c r="V23" i="10"/>
  <c r="Y26" i="8"/>
  <c r="Z26" i="8" s="1"/>
  <c r="G23" i="14"/>
  <c r="D23" i="14" s="1"/>
  <c r="AJ27" i="14"/>
  <c r="AB27" i="14" s="1"/>
  <c r="AB29" i="14"/>
  <c r="Z29" i="14" s="1"/>
  <c r="S29" i="14" s="1"/>
  <c r="U37" i="3"/>
  <c r="V17" i="10"/>
  <c r="Y20" i="8"/>
  <c r="Z20" i="8" s="1"/>
  <c r="AN20" i="8" s="1"/>
  <c r="T19" i="3" s="1"/>
  <c r="R19" i="3" s="1"/>
  <c r="G25" i="14"/>
  <c r="D25" i="14" s="1"/>
  <c r="Z25" i="14"/>
  <c r="AE29" i="8"/>
  <c r="AM29" i="8" s="1"/>
  <c r="W39" i="6"/>
  <c r="X39" i="6"/>
  <c r="Y39" i="6" s="1"/>
  <c r="W51" i="6"/>
  <c r="X51" i="6"/>
  <c r="Y51" i="6" s="1"/>
  <c r="Z51" i="6" s="1"/>
  <c r="AG48" i="14"/>
  <c r="AB48" i="14" s="1"/>
  <c r="Z48" i="14" s="1"/>
  <c r="V49" i="10"/>
  <c r="Y52" i="8"/>
  <c r="Z52" i="8" s="1"/>
  <c r="V50" i="15"/>
  <c r="G50" i="11" s="1"/>
  <c r="D50" i="11" s="1"/>
  <c r="O53" i="6"/>
  <c r="P53" i="6"/>
  <c r="Q53" i="6" s="1"/>
  <c r="R53" i="6" s="1"/>
  <c r="T53" i="6"/>
  <c r="U53" i="6" s="1"/>
  <c r="V53" i="6" s="1"/>
  <c r="L61" i="7"/>
  <c r="Q62" i="8"/>
  <c r="R62" i="8" s="1"/>
  <c r="X62" i="8" s="1"/>
  <c r="S61" i="3" s="1"/>
  <c r="Q61" i="8"/>
  <c r="R61" i="8" s="1"/>
  <c r="X61" i="8" s="1"/>
  <c r="S60" i="3" s="1"/>
  <c r="Q63" i="8"/>
  <c r="R63" i="8" s="1"/>
  <c r="X63" i="8" s="1"/>
  <c r="S62" i="3" s="1"/>
  <c r="K66" i="7"/>
  <c r="P65" i="3" s="1"/>
  <c r="N66" i="7"/>
  <c r="Q66" i="7" s="1"/>
  <c r="V22" i="15"/>
  <c r="G22" i="11" s="1"/>
  <c r="D22" i="11" s="1"/>
  <c r="S43" i="10"/>
  <c r="H46" i="7" s="1"/>
  <c r="L46" i="14"/>
  <c r="W16" i="6"/>
  <c r="X16" i="6"/>
  <c r="Y16" i="6" s="1"/>
  <c r="Z16" i="6" s="1"/>
  <c r="Z22" i="14"/>
  <c r="S22" i="14" s="1"/>
  <c r="W28" i="6"/>
  <c r="X28" i="6"/>
  <c r="Y28" i="6" s="1"/>
  <c r="Z28" i="6" s="1"/>
  <c r="O32" i="7"/>
  <c r="K33" i="6"/>
  <c r="L33" i="6" s="1"/>
  <c r="J33" i="6"/>
  <c r="M40" i="7"/>
  <c r="AJ39" i="14"/>
  <c r="AB39" i="14" s="1"/>
  <c r="AN43" i="8"/>
  <c r="T42" i="3" s="1"/>
  <c r="K49" i="6"/>
  <c r="L49" i="6" s="1"/>
  <c r="J49" i="6"/>
  <c r="I46" i="15"/>
  <c r="V46" i="15" s="1"/>
  <c r="G46" i="11" s="1"/>
  <c r="D46" i="11" s="1"/>
  <c r="V46" i="10"/>
  <c r="Y49" i="8"/>
  <c r="Z49" i="8" s="1"/>
  <c r="S52" i="10"/>
  <c r="H55" i="7" s="1"/>
  <c r="AE55" i="8"/>
  <c r="AM55" i="8" s="1"/>
  <c r="AJ62" i="14"/>
  <c r="AB62" i="14" s="1"/>
  <c r="Z62" i="14" s="1"/>
  <c r="S62" i="14" s="1"/>
  <c r="AL60" i="8"/>
  <c r="AM60" i="8" s="1"/>
  <c r="AN60" i="8" s="1"/>
  <c r="AN61" i="14"/>
  <c r="AB61" i="14" s="1"/>
  <c r="Z61" i="14" s="1"/>
  <c r="AL68" i="8"/>
  <c r="AN69" i="14"/>
  <c r="AB69" i="14" s="1"/>
  <c r="Z69" i="14" s="1"/>
  <c r="AL76" i="8"/>
  <c r="AM76" i="8" s="1"/>
  <c r="AN76" i="8" s="1"/>
  <c r="O80" i="6"/>
  <c r="X80" i="6"/>
  <c r="Y80" i="6" s="1"/>
  <c r="Z80" i="6" s="1"/>
  <c r="T80" i="6"/>
  <c r="U80" i="6" s="1"/>
  <c r="V80" i="6" s="1"/>
  <c r="P80" i="6"/>
  <c r="Q80" i="6" s="1"/>
  <c r="K60" i="14"/>
  <c r="L60" i="14" s="1"/>
  <c r="D60" i="14" s="1"/>
  <c r="O71" i="7"/>
  <c r="AL75" i="8"/>
  <c r="AM75" i="8" s="1"/>
  <c r="AE77" i="8"/>
  <c r="AM77" i="8" s="1"/>
  <c r="AG68" i="14"/>
  <c r="S72" i="10"/>
  <c r="H75" i="7" s="1"/>
  <c r="L77" i="7"/>
  <c r="V79" i="10"/>
  <c r="Y82" i="8"/>
  <c r="Z82" i="8" s="1"/>
  <c r="U52" i="5"/>
  <c r="U83" i="3"/>
  <c r="K84" i="6"/>
  <c r="L84" i="6" s="1"/>
  <c r="J84" i="6"/>
  <c r="AG83" i="14"/>
  <c r="O90" i="6"/>
  <c r="T90" i="6"/>
  <c r="U90" i="6" s="1"/>
  <c r="V90" i="6" s="1"/>
  <c r="AA90" i="6" s="1"/>
  <c r="P90" i="6"/>
  <c r="Q90" i="6" s="1"/>
  <c r="R90" i="6" s="1"/>
  <c r="AB90" i="6" s="1"/>
  <c r="N89" i="3" s="1"/>
  <c r="AE79" i="8"/>
  <c r="W88" i="6"/>
  <c r="X88" i="6"/>
  <c r="Y88" i="6" s="1"/>
  <c r="Z88" i="6" s="1"/>
  <c r="V89" i="15"/>
  <c r="G89" i="11" s="1"/>
  <c r="D89" i="11" s="1"/>
  <c r="L89" i="14"/>
  <c r="AL87" i="8"/>
  <c r="AN92" i="14"/>
  <c r="I93" i="15"/>
  <c r="V93" i="15" s="1"/>
  <c r="G93" i="11" s="1"/>
  <c r="D93" i="11" s="1"/>
  <c r="O100" i="6"/>
  <c r="P100" i="6"/>
  <c r="Q100" i="6" s="1"/>
  <c r="R100" i="6" s="1"/>
  <c r="T100" i="6"/>
  <c r="U100" i="6" s="1"/>
  <c r="V100" i="6" s="1"/>
  <c r="AN97" i="14"/>
  <c r="AE102" i="8"/>
  <c r="AM102" i="8"/>
  <c r="V103" i="15"/>
  <c r="G103" i="11" s="1"/>
  <c r="D103" i="11" s="1"/>
  <c r="AL106" i="8"/>
  <c r="O101" i="6"/>
  <c r="P101" i="6"/>
  <c r="Q101" i="6" s="1"/>
  <c r="T101" i="6"/>
  <c r="U101" i="6" s="1"/>
  <c r="V101" i="6" s="1"/>
  <c r="AA101" i="6" s="1"/>
  <c r="AE103" i="8"/>
  <c r="AM103" i="8" s="1"/>
  <c r="AN103" i="8" s="1"/>
  <c r="AE107" i="8"/>
  <c r="AM107" i="8" s="1"/>
  <c r="AN107" i="8" s="1"/>
  <c r="AB108" i="14"/>
  <c r="Z108" i="14" s="1"/>
  <c r="S108" i="14" s="1"/>
  <c r="S115" i="10"/>
  <c r="H118" i="7" s="1"/>
  <c r="AL104" i="8"/>
  <c r="AM104" i="8" s="1"/>
  <c r="AN101" i="14"/>
  <c r="AB101" i="14" s="1"/>
  <c r="Z101" i="14" s="1"/>
  <c r="S101" i="14" s="1"/>
  <c r="O108" i="7"/>
  <c r="K109" i="14"/>
  <c r="L109" i="14" s="1"/>
  <c r="D109" i="14" s="1"/>
  <c r="L119" i="14"/>
  <c r="D119" i="14" s="1"/>
  <c r="V119" i="15"/>
  <c r="G119" i="11" s="1"/>
  <c r="D119" i="11" s="1"/>
  <c r="L100" i="14"/>
  <c r="I105" i="15"/>
  <c r="V105" i="15" s="1"/>
  <c r="G105" i="11" s="1"/>
  <c r="D105" i="11" s="1"/>
  <c r="M107" i="14"/>
  <c r="K112" i="6"/>
  <c r="L112" i="6" s="1"/>
  <c r="J112" i="6"/>
  <c r="AG116" i="14"/>
  <c r="AB116" i="14" s="1"/>
  <c r="Z116" i="14" s="1"/>
  <c r="S116" i="14" s="1"/>
  <c r="O110" i="6"/>
  <c r="P110" i="6"/>
  <c r="Q110" i="6" s="1"/>
  <c r="R110" i="6" s="1"/>
  <c r="T110" i="6"/>
  <c r="U110" i="6" s="1"/>
  <c r="V110" i="6" s="1"/>
  <c r="P119" i="6"/>
  <c r="Q119" i="6" s="1"/>
  <c r="R119" i="6" s="1"/>
  <c r="AE122" i="8"/>
  <c r="AM122" i="8"/>
  <c r="Z119" i="14"/>
  <c r="S119" i="14" s="1"/>
  <c r="P122" i="7"/>
  <c r="AE126" i="8"/>
  <c r="Z123" i="14"/>
  <c r="S123" i="14" s="1"/>
  <c r="P126" i="7"/>
  <c r="W123" i="6"/>
  <c r="X123" i="6"/>
  <c r="Y123" i="6" s="1"/>
  <c r="Z123" i="6" s="1"/>
  <c r="O131" i="6"/>
  <c r="P131" i="6"/>
  <c r="Q131" i="6" s="1"/>
  <c r="T131" i="6"/>
  <c r="U131" i="6" s="1"/>
  <c r="V131" i="6" s="1"/>
  <c r="L134" i="7"/>
  <c r="V139" i="15"/>
  <c r="G139" i="11" s="1"/>
  <c r="D139" i="11" s="1"/>
  <c r="G123" i="6"/>
  <c r="H123" i="6" s="1"/>
  <c r="F123" i="6"/>
  <c r="AH142" i="8"/>
  <c r="AM142" i="8" s="1"/>
  <c r="S141" i="10"/>
  <c r="H144" i="7" s="1"/>
  <c r="AN141" i="14"/>
  <c r="M144" i="7"/>
  <c r="V129" i="15"/>
  <c r="G129" i="11" s="1"/>
  <c r="D129" i="11" s="1"/>
  <c r="W132" i="6"/>
  <c r="X132" i="6"/>
  <c r="Y132" i="6" s="1"/>
  <c r="AN129" i="14"/>
  <c r="AB129" i="14" s="1"/>
  <c r="Z129" i="14" s="1"/>
  <c r="S129" i="14" s="1"/>
  <c r="AG135" i="14"/>
  <c r="L137" i="14"/>
  <c r="D137" i="14" s="1"/>
  <c r="B137" i="14" s="1"/>
  <c r="F137" i="11" s="1"/>
  <c r="C137" i="11" s="1"/>
  <c r="L143" i="14"/>
  <c r="D143" i="14" s="1"/>
  <c r="AN149" i="8"/>
  <c r="T148" i="3" s="1"/>
  <c r="W150" i="6"/>
  <c r="X150" i="6"/>
  <c r="Y150" i="6" s="1"/>
  <c r="AJ149" i="14"/>
  <c r="O145" i="6"/>
  <c r="P145" i="6"/>
  <c r="Q145" i="6" s="1"/>
  <c r="R145" i="6" s="1"/>
  <c r="T145" i="6"/>
  <c r="U145" i="6" s="1"/>
  <c r="V145" i="6" s="1"/>
  <c r="P143" i="14"/>
  <c r="M143" i="14" s="1"/>
  <c r="V147" i="10"/>
  <c r="Y150" i="8"/>
  <c r="Z150" i="8" s="1"/>
  <c r="AN150" i="8" s="1"/>
  <c r="S150" i="10"/>
  <c r="H153" i="7" s="1"/>
  <c r="L145" i="14"/>
  <c r="D145" i="14" s="1"/>
  <c r="K154" i="6"/>
  <c r="L154" i="6" s="1"/>
  <c r="M154" i="6" s="1"/>
  <c r="N154" i="6" s="1"/>
  <c r="M153" i="3" s="1"/>
  <c r="AL151" i="8"/>
  <c r="AM151" i="8" s="1"/>
  <c r="AN151" i="8" s="1"/>
  <c r="P149" i="14"/>
  <c r="M149" i="14" s="1"/>
  <c r="K158" i="14"/>
  <c r="L158" i="14" s="1"/>
  <c r="D158" i="14" s="1"/>
  <c r="AB161" i="14"/>
  <c r="Z161" i="14" s="1"/>
  <c r="S161" i="14" s="1"/>
  <c r="O156" i="7"/>
  <c r="K161" i="6"/>
  <c r="L161" i="6" s="1"/>
  <c r="J161" i="6"/>
  <c r="U88" i="5"/>
  <c r="U163" i="3"/>
  <c r="AE164" i="8"/>
  <c r="AM164" i="8" s="1"/>
  <c r="S152" i="10"/>
  <c r="H155" i="7" s="1"/>
  <c r="G156" i="6"/>
  <c r="H156" i="6" s="1"/>
  <c r="F156" i="6"/>
  <c r="P156" i="14"/>
  <c r="M156" i="14" s="1"/>
  <c r="S160" i="10"/>
  <c r="H163" i="7" s="1"/>
  <c r="O166" i="6"/>
  <c r="P166" i="6"/>
  <c r="Q166" i="6" s="1"/>
  <c r="R166" i="6" s="1"/>
  <c r="T166" i="6"/>
  <c r="U166" i="6" s="1"/>
  <c r="V166" i="6" s="1"/>
  <c r="AJ165" i="14"/>
  <c r="AL170" i="8"/>
  <c r="O174" i="6"/>
  <c r="P174" i="6"/>
  <c r="Q174" i="6" s="1"/>
  <c r="T174" i="6"/>
  <c r="U174" i="6" s="1"/>
  <c r="V174" i="6" s="1"/>
  <c r="AA174" i="6" s="1"/>
  <c r="G163" i="14"/>
  <c r="N168" i="6"/>
  <c r="M167" i="3" s="1"/>
  <c r="O169" i="6"/>
  <c r="P169" i="6"/>
  <c r="Q169" i="6" s="1"/>
  <c r="T169" i="6"/>
  <c r="U169" i="6" s="1"/>
  <c r="V169" i="6" s="1"/>
  <c r="K172" i="6"/>
  <c r="L172" i="6" s="1"/>
  <c r="M172" i="6" s="1"/>
  <c r="V171" i="10"/>
  <c r="Y174" i="8"/>
  <c r="Z174" i="8" s="1"/>
  <c r="AE166" i="8"/>
  <c r="M167" i="6"/>
  <c r="AL168" i="8"/>
  <c r="S166" i="10"/>
  <c r="H169" i="7" s="1"/>
  <c r="AH170" i="8"/>
  <c r="N171" i="7"/>
  <c r="Q171" i="7" s="1"/>
  <c r="K171" i="7"/>
  <c r="P170" i="3" s="1"/>
  <c r="M174" i="7"/>
  <c r="V165" i="10"/>
  <c r="Y168" i="8"/>
  <c r="Z168" i="8" s="1"/>
  <c r="AH169" i="8"/>
  <c r="P169" i="14"/>
  <c r="M169" i="14" s="1"/>
  <c r="W175" i="6"/>
  <c r="X175" i="6"/>
  <c r="Y175" i="6" s="1"/>
  <c r="Z175" i="6" s="1"/>
  <c r="AG174" i="14"/>
  <c r="P178" i="7"/>
  <c r="P172" i="14"/>
  <c r="M172" i="14" s="1"/>
  <c r="V169" i="15"/>
  <c r="G169" i="11" s="1"/>
  <c r="D169" i="11" s="1"/>
  <c r="W172" i="6"/>
  <c r="X172" i="6"/>
  <c r="Y172" i="6" s="1"/>
  <c r="Z172" i="6" s="1"/>
  <c r="AN169" i="14"/>
  <c r="AB169" i="14" s="1"/>
  <c r="Z169" i="14" s="1"/>
  <c r="S169" i="14" s="1"/>
  <c r="AN172" i="14"/>
  <c r="G173" i="14"/>
  <c r="O178" i="6"/>
  <c r="P178" i="6"/>
  <c r="Q178" i="6" s="1"/>
  <c r="R178" i="6" s="1"/>
  <c r="T178" i="6"/>
  <c r="U178" i="6" s="1"/>
  <c r="V178" i="6" s="1"/>
  <c r="S175" i="10"/>
  <c r="H178" i="7" s="1"/>
  <c r="L180" i="7"/>
  <c r="P174" i="14"/>
  <c r="M174" i="14" s="1"/>
  <c r="X14" i="8"/>
  <c r="S13" i="3" s="1"/>
  <c r="N113" i="6"/>
  <c r="X13" i="8"/>
  <c r="X29" i="8"/>
  <c r="S28" i="3" s="1"/>
  <c r="X103" i="8"/>
  <c r="S102" i="3" s="1"/>
  <c r="X119" i="8"/>
  <c r="X127" i="8"/>
  <c r="S126" i="3" s="1"/>
  <c r="X147" i="8"/>
  <c r="X171" i="8"/>
  <c r="S170" i="3" s="1"/>
  <c r="X179" i="8"/>
  <c r="U32" i="5"/>
  <c r="U64" i="5"/>
  <c r="U96" i="5"/>
  <c r="V3" i="15"/>
  <c r="Q14" i="8"/>
  <c r="R14" i="8" s="1"/>
  <c r="Q18" i="8"/>
  <c r="R18" i="8" s="1"/>
  <c r="X18" i="8" s="1"/>
  <c r="Q17" i="8"/>
  <c r="R17" i="8" s="1"/>
  <c r="X17" i="8" s="1"/>
  <c r="Q16" i="8"/>
  <c r="R16" i="8" s="1"/>
  <c r="Q15" i="8"/>
  <c r="R15" i="8" s="1"/>
  <c r="V18" i="10"/>
  <c r="Y21" i="8"/>
  <c r="Z21" i="8" s="1"/>
  <c r="Q22" i="8"/>
  <c r="R22" i="8" s="1"/>
  <c r="X22" i="8" s="1"/>
  <c r="Q21" i="8"/>
  <c r="R21" i="8" s="1"/>
  <c r="X21" i="8" s="1"/>
  <c r="S20" i="3" s="1"/>
  <c r="Q24" i="8"/>
  <c r="R24" i="8" s="1"/>
  <c r="Q23" i="8"/>
  <c r="R23" i="8" s="1"/>
  <c r="I10" i="15"/>
  <c r="V10" i="15" s="1"/>
  <c r="G10" i="11" s="1"/>
  <c r="D10" i="11" s="1"/>
  <c r="M15" i="14"/>
  <c r="AB14" i="14"/>
  <c r="Z14" i="14" s="1"/>
  <c r="S14" i="14" s="1"/>
  <c r="AE22" i="8"/>
  <c r="AM22" i="8" s="1"/>
  <c r="AN22" i="8" s="1"/>
  <c r="G26" i="6"/>
  <c r="H26" i="6" s="1"/>
  <c r="F26" i="6"/>
  <c r="I23" i="15"/>
  <c r="V23" i="15" s="1"/>
  <c r="G23" i="11" s="1"/>
  <c r="D23" i="11" s="1"/>
  <c r="M23" i="14"/>
  <c r="AE30" i="8"/>
  <c r="Z27" i="14"/>
  <c r="S27" i="14" s="1"/>
  <c r="D16" i="14"/>
  <c r="B16" i="14" s="1"/>
  <c r="F16" i="11" s="1"/>
  <c r="C16" i="11" s="1"/>
  <c r="B16" i="11" s="1"/>
  <c r="I21" i="15"/>
  <c r="G25" i="6"/>
  <c r="H25" i="6" s="1"/>
  <c r="F25" i="6"/>
  <c r="O27" i="6"/>
  <c r="T27" i="6"/>
  <c r="U27" i="6" s="1"/>
  <c r="V27" i="6" s="1"/>
  <c r="P27" i="6"/>
  <c r="Q27" i="6" s="1"/>
  <c r="I29" i="15"/>
  <c r="V29" i="15" s="1"/>
  <c r="G29" i="11" s="1"/>
  <c r="D29" i="11" s="1"/>
  <c r="G33" i="6"/>
  <c r="H33" i="6" s="1"/>
  <c r="F33" i="6"/>
  <c r="O35" i="6"/>
  <c r="T35" i="6"/>
  <c r="U35" i="6" s="1"/>
  <c r="V35" i="6" s="1"/>
  <c r="P35" i="6"/>
  <c r="Q35" i="6" s="1"/>
  <c r="P37" i="14"/>
  <c r="M37" i="14" s="1"/>
  <c r="Q42" i="8"/>
  <c r="R42" i="8" s="1"/>
  <c r="X42" i="8" s="1"/>
  <c r="S41" i="3" s="1"/>
  <c r="Q41" i="8"/>
  <c r="R41" i="8" s="1"/>
  <c r="X41" i="8" s="1"/>
  <c r="S40" i="3" s="1"/>
  <c r="Q43" i="8"/>
  <c r="R43" i="8" s="1"/>
  <c r="X43" i="8" s="1"/>
  <c r="S42" i="3" s="1"/>
  <c r="K44" i="6"/>
  <c r="L44" i="6" s="1"/>
  <c r="J44" i="6"/>
  <c r="O47" i="6"/>
  <c r="T47" i="6"/>
  <c r="U47" i="6" s="1"/>
  <c r="V47" i="6" s="1"/>
  <c r="P47" i="6"/>
  <c r="Q47" i="6" s="1"/>
  <c r="O50" i="6"/>
  <c r="P50" i="6"/>
  <c r="Q50" i="6" s="1"/>
  <c r="R50" i="6" s="1"/>
  <c r="T50" i="6"/>
  <c r="U50" i="6" s="1"/>
  <c r="V50" i="6" s="1"/>
  <c r="K46" i="6"/>
  <c r="L46" i="6" s="1"/>
  <c r="J46" i="6"/>
  <c r="Z43" i="14"/>
  <c r="S43" i="14" s="1"/>
  <c r="W49" i="6"/>
  <c r="X49" i="6"/>
  <c r="Y49" i="6" s="1"/>
  <c r="Z49" i="6" s="1"/>
  <c r="V21" i="15"/>
  <c r="G21" i="11" s="1"/>
  <c r="D21" i="11" s="1"/>
  <c r="B44" i="14"/>
  <c r="F44" i="11" s="1"/>
  <c r="C44" i="11" s="1"/>
  <c r="V45" i="15"/>
  <c r="G45" i="11" s="1"/>
  <c r="D45" i="11" s="1"/>
  <c r="W48" i="6"/>
  <c r="X48" i="6"/>
  <c r="Y48" i="6" s="1"/>
  <c r="P50" i="14"/>
  <c r="M50" i="14" s="1"/>
  <c r="V62" i="10"/>
  <c r="Y65" i="8"/>
  <c r="Z65" i="8" s="1"/>
  <c r="V70" i="10"/>
  <c r="Y73" i="8"/>
  <c r="Z73" i="8" s="1"/>
  <c r="T65" i="10"/>
  <c r="I68" i="7" s="1"/>
  <c r="V74" i="10"/>
  <c r="Y77" i="8"/>
  <c r="Z77" i="8" s="1"/>
  <c r="V76" i="15"/>
  <c r="G76" i="11" s="1"/>
  <c r="D76" i="11" s="1"/>
  <c r="AN60" i="14"/>
  <c r="AB60" i="14" s="1"/>
  <c r="Z60" i="14" s="1"/>
  <c r="S60" i="14" s="1"/>
  <c r="W67" i="6"/>
  <c r="X67" i="6"/>
  <c r="Y67" i="6" s="1"/>
  <c r="Z67" i="6" s="1"/>
  <c r="R80" i="3"/>
  <c r="V51" i="15"/>
  <c r="G51" i="11" s="1"/>
  <c r="D51" i="11" s="1"/>
  <c r="W54" i="6"/>
  <c r="X54" i="6"/>
  <c r="Y54" i="6" s="1"/>
  <c r="Z54" i="6" s="1"/>
  <c r="AE68" i="8"/>
  <c r="AM68" i="8"/>
  <c r="AN68" i="8" s="1"/>
  <c r="T67" i="3" s="1"/>
  <c r="R67" i="3" s="1"/>
  <c r="K75" i="6"/>
  <c r="L75" i="6" s="1"/>
  <c r="J75" i="6"/>
  <c r="S75" i="10"/>
  <c r="H78" i="7" s="1"/>
  <c r="V75" i="15"/>
  <c r="G75" i="11" s="1"/>
  <c r="D75" i="11" s="1"/>
  <c r="W78" i="6"/>
  <c r="X78" i="6"/>
  <c r="Y78" i="6" s="1"/>
  <c r="Z78" i="6" s="1"/>
  <c r="P79" i="14"/>
  <c r="M79" i="14" s="1"/>
  <c r="P81" i="14"/>
  <c r="M81" i="14" s="1"/>
  <c r="P83" i="14"/>
  <c r="M83" i="14" s="1"/>
  <c r="AB89" i="14"/>
  <c r="Z89" i="14" s="1"/>
  <c r="S89" i="14" s="1"/>
  <c r="V93" i="10"/>
  <c r="Y96" i="8"/>
  <c r="Z96" i="8" s="1"/>
  <c r="Z106" i="6"/>
  <c r="T78" i="10"/>
  <c r="I81" i="7" s="1"/>
  <c r="AB80" i="14"/>
  <c r="Z80" i="14" s="1"/>
  <c r="S80" i="14" s="1"/>
  <c r="AE100" i="8"/>
  <c r="AM100" i="8" s="1"/>
  <c r="I99" i="15"/>
  <c r="V99" i="15" s="1"/>
  <c r="G99" i="11" s="1"/>
  <c r="D99" i="11" s="1"/>
  <c r="W105" i="6"/>
  <c r="X105" i="6"/>
  <c r="Y105" i="6" s="1"/>
  <c r="Z105" i="6" s="1"/>
  <c r="W109" i="6"/>
  <c r="X109" i="6"/>
  <c r="Y109" i="6" s="1"/>
  <c r="Z109" i="6" s="1"/>
  <c r="I111" i="15"/>
  <c r="V111" i="15" s="1"/>
  <c r="G111" i="11" s="1"/>
  <c r="D111" i="11" s="1"/>
  <c r="G115" i="6"/>
  <c r="H115" i="6" s="1"/>
  <c r="F115" i="6"/>
  <c r="T114" i="10"/>
  <c r="I117" i="7" s="1"/>
  <c r="AE114" i="8"/>
  <c r="AM114" i="8" s="1"/>
  <c r="AN113" i="14"/>
  <c r="AB113" i="14" s="1"/>
  <c r="Z113" i="14" s="1"/>
  <c r="AB98" i="14"/>
  <c r="Z98" i="14" s="1"/>
  <c r="S98" i="14" s="1"/>
  <c r="V105" i="10"/>
  <c r="Y108" i="8"/>
  <c r="Z108" i="8" s="1"/>
  <c r="AN108" i="8" s="1"/>
  <c r="T107" i="3" s="1"/>
  <c r="R107" i="3" s="1"/>
  <c r="D108" i="14"/>
  <c r="G119" i="6"/>
  <c r="H119" i="6" s="1"/>
  <c r="F119" i="6"/>
  <c r="S116" i="10"/>
  <c r="H119" i="7" s="1"/>
  <c r="W110" i="6"/>
  <c r="X110" i="6"/>
  <c r="Y110" i="6" s="1"/>
  <c r="Z110" i="6" s="1"/>
  <c r="G112" i="14"/>
  <c r="O118" i="7"/>
  <c r="U121" i="3"/>
  <c r="S123" i="10"/>
  <c r="H126" i="7" s="1"/>
  <c r="O130" i="6"/>
  <c r="P130" i="6"/>
  <c r="Q130" i="6" s="1"/>
  <c r="R130" i="6" s="1"/>
  <c r="T130" i="6"/>
  <c r="U130" i="6" s="1"/>
  <c r="V130" i="6" s="1"/>
  <c r="V131" i="15"/>
  <c r="G131" i="11" s="1"/>
  <c r="D131" i="11" s="1"/>
  <c r="U141" i="3"/>
  <c r="U126" i="4"/>
  <c r="K120" i="7"/>
  <c r="P119" i="3" s="1"/>
  <c r="N120" i="7"/>
  <c r="Q120" i="7" s="1"/>
  <c r="AE123" i="8"/>
  <c r="AM123" i="8"/>
  <c r="AN123" i="8" s="1"/>
  <c r="T122" i="3" s="1"/>
  <c r="O125" i="6"/>
  <c r="T125" i="6"/>
  <c r="U125" i="6" s="1"/>
  <c r="V125" i="6" s="1"/>
  <c r="P125" i="6"/>
  <c r="Q125" i="6" s="1"/>
  <c r="S127" i="10"/>
  <c r="H130" i="7" s="1"/>
  <c r="S135" i="10"/>
  <c r="H138" i="7" s="1"/>
  <c r="K131" i="7"/>
  <c r="P130" i="3" s="1"/>
  <c r="N131" i="7"/>
  <c r="Q131" i="7" s="1"/>
  <c r="AE134" i="8"/>
  <c r="AM134" i="8" s="1"/>
  <c r="N135" i="6"/>
  <c r="O136" i="6"/>
  <c r="P136" i="6"/>
  <c r="Q136" i="6" s="1"/>
  <c r="R136" i="6" s="1"/>
  <c r="T136" i="6"/>
  <c r="U136" i="6" s="1"/>
  <c r="V136" i="6" s="1"/>
  <c r="K133" i="14"/>
  <c r="L133" i="14" s="1"/>
  <c r="D133" i="14" s="1"/>
  <c r="AG140" i="14"/>
  <c r="O149" i="6"/>
  <c r="P149" i="6"/>
  <c r="Q149" i="6" s="1"/>
  <c r="T149" i="6"/>
  <c r="U149" i="6" s="1"/>
  <c r="V149" i="6" s="1"/>
  <c r="W148" i="6"/>
  <c r="X148" i="6"/>
  <c r="Y148" i="6" s="1"/>
  <c r="Z148" i="6" s="1"/>
  <c r="O147" i="6"/>
  <c r="P147" i="6"/>
  <c r="Q147" i="6" s="1"/>
  <c r="R147" i="6" s="1"/>
  <c r="T147" i="6"/>
  <c r="U147" i="6" s="1"/>
  <c r="V147" i="6" s="1"/>
  <c r="O156" i="6"/>
  <c r="P156" i="6"/>
  <c r="Q156" i="6" s="1"/>
  <c r="R156" i="6" s="1"/>
  <c r="T156" i="6"/>
  <c r="U156" i="6" s="1"/>
  <c r="V156" i="6" s="1"/>
  <c r="V157" i="15"/>
  <c r="G157" i="11" s="1"/>
  <c r="D157" i="11" s="1"/>
  <c r="G161" i="6"/>
  <c r="H161" i="6" s="1"/>
  <c r="F161" i="6"/>
  <c r="P161" i="14"/>
  <c r="M161" i="14" s="1"/>
  <c r="L151" i="14"/>
  <c r="D151" i="14" s="1"/>
  <c r="V160" i="10"/>
  <c r="Y163" i="8"/>
  <c r="Z163" i="8" s="1"/>
  <c r="AN163" i="8" s="1"/>
  <c r="T162" i="3" s="1"/>
  <c r="R162" i="3" s="1"/>
  <c r="W166" i="6"/>
  <c r="X166" i="6"/>
  <c r="Y166" i="6" s="1"/>
  <c r="AH167" i="8"/>
  <c r="K173" i="6"/>
  <c r="L173" i="6" s="1"/>
  <c r="J173" i="6"/>
  <c r="I170" i="15"/>
  <c r="V170" i="15" s="1"/>
  <c r="G170" i="11" s="1"/>
  <c r="D170" i="11" s="1"/>
  <c r="V170" i="10"/>
  <c r="Y173" i="8"/>
  <c r="Z173" i="8" s="1"/>
  <c r="P173" i="14"/>
  <c r="M173" i="14" s="1"/>
  <c r="AG170" i="14"/>
  <c r="W179" i="6"/>
  <c r="X179" i="6"/>
  <c r="Y179" i="6" s="1"/>
  <c r="Z179" i="6" s="1"/>
  <c r="W177" i="6"/>
  <c r="X177" i="6"/>
  <c r="Y177" i="6" s="1"/>
  <c r="K135" i="7"/>
  <c r="P134" i="3" s="1"/>
  <c r="N135" i="7"/>
  <c r="Q135" i="7" s="1"/>
  <c r="P144" i="14"/>
  <c r="M144" i="14" s="1"/>
  <c r="K154" i="7"/>
  <c r="P153" i="3" s="1"/>
  <c r="N154" i="7"/>
  <c r="Q154" i="7" s="1"/>
  <c r="AH143" i="8"/>
  <c r="AN142" i="14"/>
  <c r="AB142" i="14" s="1"/>
  <c r="Z142" i="14" s="1"/>
  <c r="S142" i="14" s="1"/>
  <c r="AJ144" i="14"/>
  <c r="AB144" i="14" s="1"/>
  <c r="P152" i="7"/>
  <c r="P145" i="14"/>
  <c r="M145" i="14" s="1"/>
  <c r="P157" i="14"/>
  <c r="M157" i="14" s="1"/>
  <c r="AE161" i="8"/>
  <c r="AM161" i="8"/>
  <c r="O163" i="6"/>
  <c r="T163" i="6"/>
  <c r="U163" i="6" s="1"/>
  <c r="V163" i="6" s="1"/>
  <c r="P163" i="6"/>
  <c r="Q163" i="6" s="1"/>
  <c r="AN159" i="14"/>
  <c r="AB159" i="14" s="1"/>
  <c r="Z159" i="14" s="1"/>
  <c r="S159" i="14" s="1"/>
  <c r="AL166" i="8"/>
  <c r="D167" i="14"/>
  <c r="S167" i="10"/>
  <c r="H170" i="7" s="1"/>
  <c r="M167" i="14"/>
  <c r="K178" i="6"/>
  <c r="L178" i="6" s="1"/>
  <c r="J178" i="6"/>
  <c r="S43" i="5"/>
  <c r="P43" i="5"/>
  <c r="R43" i="5"/>
  <c r="C139" i="4"/>
  <c r="U157" i="4"/>
  <c r="C157" i="4"/>
  <c r="R35" i="5"/>
  <c r="O46" i="4"/>
  <c r="O62" i="4"/>
  <c r="O94" i="4"/>
  <c r="O102" i="4"/>
  <c r="L138" i="4"/>
  <c r="O11" i="7"/>
  <c r="Z14" i="6"/>
  <c r="W6" i="6"/>
  <c r="X6" i="6"/>
  <c r="Y6" i="6" s="1"/>
  <c r="P4" i="14"/>
  <c r="M4" i="14" s="1"/>
  <c r="L8" i="14"/>
  <c r="D8" i="14" s="1"/>
  <c r="C24" i="5"/>
  <c r="C56" i="5"/>
  <c r="R56" i="5"/>
  <c r="C88" i="5"/>
  <c r="R88" i="5"/>
  <c r="V3" i="10"/>
  <c r="Y6" i="8"/>
  <c r="Z6" i="8" s="1"/>
  <c r="AN6" i="8" s="1"/>
  <c r="T5" i="3" s="1"/>
  <c r="G3" i="14"/>
  <c r="M11" i="14"/>
  <c r="B12" i="14"/>
  <c r="F12" i="11" s="1"/>
  <c r="C12" i="11" s="1"/>
  <c r="B12" i="11" s="1"/>
  <c r="S18" i="10"/>
  <c r="H21" i="7" s="1"/>
  <c r="M21" i="7"/>
  <c r="W21" i="6"/>
  <c r="X21" i="6"/>
  <c r="Y21" i="6" s="1"/>
  <c r="Z21" i="6" s="1"/>
  <c r="K31" i="7"/>
  <c r="P30" i="3" s="1"/>
  <c r="N31" i="7"/>
  <c r="Q31" i="7" s="1"/>
  <c r="AE12" i="8"/>
  <c r="AM12" i="8" s="1"/>
  <c r="AG9" i="14"/>
  <c r="AB9" i="14" s="1"/>
  <c r="Z9" i="14" s="1"/>
  <c r="S9" i="14" s="1"/>
  <c r="S12" i="6"/>
  <c r="T12" i="6"/>
  <c r="U12" i="6" s="1"/>
  <c r="V12" i="6" s="1"/>
  <c r="AA12" i="6" s="1"/>
  <c r="AN15" i="8"/>
  <c r="T14" i="3" s="1"/>
  <c r="AN18" i="14"/>
  <c r="U12" i="3"/>
  <c r="U12" i="4"/>
  <c r="R18" i="6"/>
  <c r="AB18" i="6" s="1"/>
  <c r="M26" i="7"/>
  <c r="S27" i="10"/>
  <c r="H30" i="7" s="1"/>
  <c r="G21" i="14"/>
  <c r="D21" i="14" s="1"/>
  <c r="D40" i="14"/>
  <c r="B40" i="14" s="1"/>
  <c r="F40" i="11" s="1"/>
  <c r="C40" i="11" s="1"/>
  <c r="B40" i="11" s="1"/>
  <c r="V50" i="10"/>
  <c r="Y53" i="8"/>
  <c r="Z53" i="8" s="1"/>
  <c r="AN70" i="8"/>
  <c r="T69" i="3" s="1"/>
  <c r="R69" i="3" s="1"/>
  <c r="K39" i="14"/>
  <c r="L39" i="14" s="1"/>
  <c r="D39" i="14" s="1"/>
  <c r="W50" i="6"/>
  <c r="X50" i="6"/>
  <c r="Y50" i="6" s="1"/>
  <c r="K69" i="6"/>
  <c r="L69" i="6" s="1"/>
  <c r="J69" i="6"/>
  <c r="D30" i="14"/>
  <c r="P39" i="14"/>
  <c r="M39" i="14" s="1"/>
  <c r="S47" i="10"/>
  <c r="H50" i="7" s="1"/>
  <c r="K54" i="7"/>
  <c r="P53" i="3" s="1"/>
  <c r="N54" i="7"/>
  <c r="Q54" i="7" s="1"/>
  <c r="W32" i="6"/>
  <c r="X32" i="6"/>
  <c r="Y32" i="6" s="1"/>
  <c r="Z32" i="6" s="1"/>
  <c r="K37" i="6"/>
  <c r="L37" i="6" s="1"/>
  <c r="J37" i="6"/>
  <c r="K41" i="6"/>
  <c r="L41" i="6" s="1"/>
  <c r="J41" i="6"/>
  <c r="I38" i="15"/>
  <c r="V38" i="15" s="1"/>
  <c r="G38" i="11" s="1"/>
  <c r="D38" i="11" s="1"/>
  <c r="V38" i="10"/>
  <c r="Y41" i="8"/>
  <c r="Z41" i="8" s="1"/>
  <c r="O44" i="6"/>
  <c r="P44" i="6"/>
  <c r="Q44" i="6" s="1"/>
  <c r="T44" i="6"/>
  <c r="U44" i="6" s="1"/>
  <c r="V44" i="6" s="1"/>
  <c r="AJ47" i="14"/>
  <c r="AB47" i="14" s="1"/>
  <c r="Z47" i="14" s="1"/>
  <c r="S47" i="14" s="1"/>
  <c r="U58" i="3"/>
  <c r="AN58" i="14"/>
  <c r="L65" i="7"/>
  <c r="I70" i="15"/>
  <c r="V70" i="15" s="1"/>
  <c r="G70" i="11" s="1"/>
  <c r="D70" i="11" s="1"/>
  <c r="O68" i="6"/>
  <c r="P68" i="6"/>
  <c r="Q68" i="6" s="1"/>
  <c r="R68" i="6" s="1"/>
  <c r="T68" i="6"/>
  <c r="U68" i="6" s="1"/>
  <c r="V68" i="6" s="1"/>
  <c r="V69" i="15"/>
  <c r="G69" i="11" s="1"/>
  <c r="D69" i="11" s="1"/>
  <c r="C71" i="14"/>
  <c r="H71" i="11" s="1"/>
  <c r="E71" i="11" s="1"/>
  <c r="G90" i="6"/>
  <c r="H90" i="6" s="1"/>
  <c r="F90" i="6"/>
  <c r="AL67" i="8"/>
  <c r="AM67" i="8" s="1"/>
  <c r="AN64" i="14"/>
  <c r="V72" i="15"/>
  <c r="G72" i="11" s="1"/>
  <c r="D72" i="11" s="1"/>
  <c r="W79" i="6"/>
  <c r="X79" i="6"/>
  <c r="Y79" i="6" s="1"/>
  <c r="P60" i="14"/>
  <c r="M60" i="14" s="1"/>
  <c r="AG64" i="14"/>
  <c r="S68" i="10"/>
  <c r="H71" i="7" s="1"/>
  <c r="AB75" i="14"/>
  <c r="Z75" i="14" s="1"/>
  <c r="S75" i="14" s="1"/>
  <c r="M75" i="14"/>
  <c r="Z82" i="6"/>
  <c r="AA82" i="6" s="1"/>
  <c r="AB82" i="6" s="1"/>
  <c r="AE84" i="8"/>
  <c r="AM84" i="8" s="1"/>
  <c r="M91" i="14"/>
  <c r="M79" i="7"/>
  <c r="M95" i="14"/>
  <c r="I97" i="15"/>
  <c r="V97" i="15" s="1"/>
  <c r="G97" i="11" s="1"/>
  <c r="D97" i="11" s="1"/>
  <c r="D84" i="14"/>
  <c r="S89" i="10"/>
  <c r="H92" i="7" s="1"/>
  <c r="O95" i="6"/>
  <c r="T95" i="6"/>
  <c r="U95" i="6" s="1"/>
  <c r="V95" i="6" s="1"/>
  <c r="P95" i="6"/>
  <c r="Q95" i="6" s="1"/>
  <c r="L95" i="14"/>
  <c r="D95" i="14" s="1"/>
  <c r="AB93" i="14"/>
  <c r="Z93" i="14" s="1"/>
  <c r="S93" i="14" s="1"/>
  <c r="Q101" i="8"/>
  <c r="R101" i="8" s="1"/>
  <c r="X101" i="8" s="1"/>
  <c r="Q100" i="8"/>
  <c r="R100" i="8" s="1"/>
  <c r="X100" i="8" s="1"/>
  <c r="S99" i="3" s="1"/>
  <c r="L78" i="14"/>
  <c r="D78" i="14" s="1"/>
  <c r="B78" i="14" s="1"/>
  <c r="F78" i="11" s="1"/>
  <c r="C78" i="11" s="1"/>
  <c r="B78" i="11" s="1"/>
  <c r="C78" i="14"/>
  <c r="H78" i="11" s="1"/>
  <c r="E78" i="11" s="1"/>
  <c r="D82" i="14"/>
  <c r="B82" i="14" s="1"/>
  <c r="F82" i="11" s="1"/>
  <c r="C82" i="11" s="1"/>
  <c r="B82" i="11" s="1"/>
  <c r="T82" i="10"/>
  <c r="I85" i="7" s="1"/>
  <c r="G87" i="6"/>
  <c r="H87" i="6" s="1"/>
  <c r="I87" i="6" s="1"/>
  <c r="F87" i="6"/>
  <c r="T86" i="10"/>
  <c r="I89" i="7" s="1"/>
  <c r="G91" i="6"/>
  <c r="H91" i="6" s="1"/>
  <c r="F91" i="6"/>
  <c r="T90" i="10"/>
  <c r="I93" i="7" s="1"/>
  <c r="G95" i="6"/>
  <c r="H95" i="6" s="1"/>
  <c r="F95" i="6"/>
  <c r="S107" i="10"/>
  <c r="H110" i="7" s="1"/>
  <c r="V111" i="10"/>
  <c r="Y114" i="8"/>
  <c r="Z114" i="8" s="1"/>
  <c r="AG112" i="14"/>
  <c r="V114" i="15"/>
  <c r="G114" i="11" s="1"/>
  <c r="D114" i="11" s="1"/>
  <c r="G110" i="6"/>
  <c r="H110" i="6" s="1"/>
  <c r="I110" i="6" s="1"/>
  <c r="F110" i="6"/>
  <c r="AL103" i="8"/>
  <c r="P101" i="14"/>
  <c r="M101" i="14" s="1"/>
  <c r="AG105" i="14"/>
  <c r="W111" i="6"/>
  <c r="X111" i="6"/>
  <c r="Y111" i="6" s="1"/>
  <c r="Z111" i="6" s="1"/>
  <c r="AN112" i="14"/>
  <c r="AB112" i="14" s="1"/>
  <c r="Z112" i="14" s="1"/>
  <c r="L118" i="7"/>
  <c r="AB109" i="14"/>
  <c r="Z109" i="14" s="1"/>
  <c r="S109" i="14" s="1"/>
  <c r="M126" i="7"/>
  <c r="G124" i="14"/>
  <c r="V136" i="15"/>
  <c r="G136" i="11" s="1"/>
  <c r="D136" i="11" s="1"/>
  <c r="C133" i="14"/>
  <c r="H133" i="11" s="1"/>
  <c r="E133" i="11" s="1"/>
  <c r="W138" i="6"/>
  <c r="X138" i="6"/>
  <c r="Y138" i="6" s="1"/>
  <c r="M142" i="7"/>
  <c r="V126" i="15"/>
  <c r="G126" i="11" s="1"/>
  <c r="D126" i="11" s="1"/>
  <c r="W129" i="6"/>
  <c r="X129" i="6"/>
  <c r="Y129" i="6" s="1"/>
  <c r="AG128" i="14"/>
  <c r="T130" i="10"/>
  <c r="I133" i="7" s="1"/>
  <c r="K134" i="6"/>
  <c r="L134" i="6" s="1"/>
  <c r="J134" i="6"/>
  <c r="Z131" i="14"/>
  <c r="S131" i="14" s="1"/>
  <c r="V134" i="15"/>
  <c r="G134" i="11" s="1"/>
  <c r="D134" i="11" s="1"/>
  <c r="W137" i="6"/>
  <c r="X137" i="6"/>
  <c r="Y137" i="6" s="1"/>
  <c r="Z137" i="6" s="1"/>
  <c r="K142" i="6"/>
  <c r="L142" i="6" s="1"/>
  <c r="J142" i="6"/>
  <c r="S122" i="10"/>
  <c r="H125" i="7" s="1"/>
  <c r="P122" i="14"/>
  <c r="M122" i="14" s="1"/>
  <c r="B122" i="14" s="1"/>
  <c r="F122" i="11" s="1"/>
  <c r="C122" i="11" s="1"/>
  <c r="AL146" i="8"/>
  <c r="AM146" i="8" s="1"/>
  <c r="G148" i="6"/>
  <c r="H148" i="6" s="1"/>
  <c r="F148" i="6"/>
  <c r="W152" i="6"/>
  <c r="X152" i="6"/>
  <c r="Y152" i="6" s="1"/>
  <c r="AB160" i="14"/>
  <c r="Z160" i="14" s="1"/>
  <c r="S160" i="14" s="1"/>
  <c r="W156" i="6"/>
  <c r="X156" i="6"/>
  <c r="Y156" i="6" s="1"/>
  <c r="D161" i="14"/>
  <c r="L164" i="7"/>
  <c r="AH156" i="8"/>
  <c r="AE160" i="8"/>
  <c r="S164" i="10"/>
  <c r="H167" i="7" s="1"/>
  <c r="R164" i="3"/>
  <c r="AE175" i="8"/>
  <c r="AM175" i="8" s="1"/>
  <c r="O167" i="6"/>
  <c r="P167" i="6"/>
  <c r="Q167" i="6" s="1"/>
  <c r="T167" i="6"/>
  <c r="U167" i="6" s="1"/>
  <c r="V167" i="6" s="1"/>
  <c r="AE178" i="8"/>
  <c r="U129" i="4"/>
  <c r="C129" i="4"/>
  <c r="C27" i="5"/>
  <c r="C91" i="5"/>
  <c r="C151" i="4"/>
  <c r="C19" i="5"/>
  <c r="O19" i="5"/>
  <c r="C83" i="5"/>
  <c r="AB3" i="14"/>
  <c r="Z3" i="14" s="1"/>
  <c r="S3" i="14" s="1"/>
  <c r="C8" i="4"/>
  <c r="U8" i="4"/>
  <c r="C16" i="4"/>
  <c r="C24" i="4"/>
  <c r="U24" i="4"/>
  <c r="C32" i="4"/>
  <c r="U32" i="4"/>
  <c r="C40" i="4"/>
  <c r="U40" i="4"/>
  <c r="C48" i="4"/>
  <c r="P48" i="4"/>
  <c r="U48" i="4"/>
  <c r="C56" i="4"/>
  <c r="U56" i="4"/>
  <c r="C64" i="4"/>
  <c r="U64" i="4"/>
  <c r="C72" i="4"/>
  <c r="U72" i="4"/>
  <c r="C80" i="4"/>
  <c r="U80" i="4"/>
  <c r="C88" i="4"/>
  <c r="U88" i="4"/>
  <c r="C96" i="4"/>
  <c r="U96" i="4"/>
  <c r="C104" i="4"/>
  <c r="U104" i="4"/>
  <c r="C112" i="4"/>
  <c r="P112" i="4"/>
  <c r="U112" i="4"/>
  <c r="C120" i="4"/>
  <c r="P120" i="4"/>
  <c r="U120" i="4"/>
  <c r="C128" i="4"/>
  <c r="U142" i="4"/>
  <c r="U158" i="4"/>
  <c r="K4" i="14"/>
  <c r="L4" i="14" s="1"/>
  <c r="AN8" i="14"/>
  <c r="AB8" i="14" s="1"/>
  <c r="Z8" i="14" s="1"/>
  <c r="S8" i="14" s="1"/>
  <c r="C12" i="5"/>
  <c r="C28" i="5"/>
  <c r="C44" i="5"/>
  <c r="C60" i="5"/>
  <c r="C76" i="5"/>
  <c r="C92" i="5"/>
  <c r="BU320" i="17"/>
  <c r="D320" i="17" s="1"/>
  <c r="BU319" i="17"/>
  <c r="D319" i="17" s="1"/>
  <c r="BU311" i="17"/>
  <c r="D311" i="17" s="1"/>
  <c r="BU307" i="17"/>
  <c r="D307" i="17" s="1"/>
  <c r="BU299" i="17"/>
  <c r="D299" i="17" s="1"/>
  <c r="BU283" i="17"/>
  <c r="D283" i="17" s="1"/>
  <c r="BU267" i="17"/>
  <c r="D267" i="17" s="1"/>
  <c r="BU231" i="17"/>
  <c r="D231" i="17" s="1"/>
  <c r="BU227" i="17"/>
  <c r="D227" i="17" s="1"/>
  <c r="BU223" i="17"/>
  <c r="D223" i="17" s="1"/>
  <c r="BU219" i="17"/>
  <c r="D219" i="17" s="1"/>
  <c r="BU211" i="17"/>
  <c r="D211" i="17" s="1"/>
  <c r="BU207" i="17"/>
  <c r="D207" i="17" s="1"/>
  <c r="BU199" i="17"/>
  <c r="D199" i="17" s="1"/>
  <c r="BU187" i="17"/>
  <c r="D187" i="17" s="1"/>
  <c r="BU183" i="17"/>
  <c r="D183" i="17" s="1"/>
  <c r="BU179" i="17"/>
  <c r="D179" i="17" s="1"/>
  <c r="BU175" i="17"/>
  <c r="D175" i="17" s="1"/>
  <c r="BU167" i="17"/>
  <c r="D167" i="17" s="1"/>
  <c r="BU314" i="17"/>
  <c r="D314" i="17" s="1"/>
  <c r="BU302" i="17"/>
  <c r="D302" i="17" s="1"/>
  <c r="BU286" i="17"/>
  <c r="D286" i="17" s="1"/>
  <c r="BU270" i="17"/>
  <c r="D270" i="17" s="1"/>
  <c r="BU262" i="17"/>
  <c r="D262" i="17" s="1"/>
  <c r="BU258" i="17"/>
  <c r="D258" i="17" s="1"/>
  <c r="BU242" i="17"/>
  <c r="D242" i="17" s="1"/>
  <c r="BU226" i="17"/>
  <c r="D226" i="17" s="1"/>
  <c r="BU222" i="17"/>
  <c r="D222" i="17" s="1"/>
  <c r="BU218" i="17"/>
  <c r="D218" i="17" s="1"/>
  <c r="BU210" i="17"/>
  <c r="D210" i="17" s="1"/>
  <c r="BU206" i="17"/>
  <c r="D206" i="17" s="1"/>
  <c r="BU202" i="17"/>
  <c r="D202" i="17" s="1"/>
  <c r="BU178" i="17"/>
  <c r="D178" i="17" s="1"/>
  <c r="BU170" i="17"/>
  <c r="D170" i="17" s="1"/>
  <c r="BU159" i="17"/>
  <c r="D159" i="17" s="1"/>
  <c r="BU153" i="17"/>
  <c r="D153" i="17" s="1"/>
  <c r="BU151" i="17"/>
  <c r="D151" i="17" s="1"/>
  <c r="BU149" i="17"/>
  <c r="D149" i="17" s="1"/>
  <c r="BU139" i="17"/>
  <c r="D139" i="17" s="1"/>
  <c r="BU135" i="17"/>
  <c r="D135" i="17" s="1"/>
  <c r="BU127" i="17"/>
  <c r="D127" i="17" s="1"/>
  <c r="BU121" i="17"/>
  <c r="D121" i="17" s="1"/>
  <c r="BU119" i="17"/>
  <c r="D119" i="17" s="1"/>
  <c r="BU115" i="17"/>
  <c r="D115" i="17" s="1"/>
  <c r="BU113" i="17"/>
  <c r="D113" i="17" s="1"/>
  <c r="BU107" i="17"/>
  <c r="D107" i="17" s="1"/>
  <c r="BU103" i="17"/>
  <c r="D103" i="17" s="1"/>
  <c r="BU101" i="17"/>
  <c r="D101" i="17" s="1"/>
  <c r="BU99" i="17"/>
  <c r="D99" i="17" s="1"/>
  <c r="BU97" i="17"/>
  <c r="D97" i="17" s="1"/>
  <c r="BU95" i="17"/>
  <c r="D95" i="17" s="1"/>
  <c r="BU93" i="17"/>
  <c r="D93" i="17" s="1"/>
  <c r="BU91" i="17"/>
  <c r="D91" i="17" s="1"/>
  <c r="BU89" i="17"/>
  <c r="D89" i="17" s="1"/>
  <c r="BU87" i="17"/>
  <c r="D87" i="17" s="1"/>
  <c r="BU83" i="17"/>
  <c r="D83" i="17" s="1"/>
  <c r="BU79" i="17"/>
  <c r="D79" i="17" s="1"/>
  <c r="BU73" i="17"/>
  <c r="D73" i="17" s="1"/>
  <c r="BU71" i="17"/>
  <c r="D71" i="17" s="1"/>
  <c r="BU65" i="17"/>
  <c r="D65" i="17" s="1"/>
  <c r="BU59" i="17"/>
  <c r="D59" i="17" s="1"/>
  <c r="BU55" i="17"/>
  <c r="D55" i="17" s="1"/>
  <c r="BU51" i="17"/>
  <c r="D51" i="17" s="1"/>
  <c r="BU45" i="17"/>
  <c r="D45" i="17" s="1"/>
  <c r="BU33" i="17"/>
  <c r="D33" i="17" s="1"/>
  <c r="BU27" i="17"/>
  <c r="D27" i="17" s="1"/>
  <c r="BU25" i="17"/>
  <c r="D25" i="17" s="1"/>
  <c r="BU23" i="17"/>
  <c r="D23" i="17" s="1"/>
  <c r="BU19" i="17"/>
  <c r="D19" i="17" s="1"/>
  <c r="BU15" i="17"/>
  <c r="D15" i="17" s="1"/>
  <c r="BU7" i="17"/>
  <c r="D7" i="17" s="1"/>
  <c r="BU5" i="17"/>
  <c r="D5" i="17" s="1"/>
  <c r="BU313" i="17"/>
  <c r="D313" i="17" s="1"/>
  <c r="BU309" i="17"/>
  <c r="D309" i="17" s="1"/>
  <c r="BU305" i="17"/>
  <c r="D305" i="17" s="1"/>
  <c r="BU301" i="17"/>
  <c r="D301" i="17" s="1"/>
  <c r="BU281" i="17"/>
  <c r="D281" i="17" s="1"/>
  <c r="BU269" i="17"/>
  <c r="D269" i="17" s="1"/>
  <c r="BU261" i="17"/>
  <c r="D261" i="17" s="1"/>
  <c r="BU257" i="17"/>
  <c r="D257" i="17" s="1"/>
  <c r="BU233" i="17"/>
  <c r="D233" i="17" s="1"/>
  <c r="BU225" i="17"/>
  <c r="D225" i="17" s="1"/>
  <c r="BU221" i="17"/>
  <c r="D221" i="17" s="1"/>
  <c r="BU189" i="17"/>
  <c r="D189" i="17" s="1"/>
  <c r="BU177" i="17"/>
  <c r="D177" i="17" s="1"/>
  <c r="BU173" i="17"/>
  <c r="D173" i="17" s="1"/>
  <c r="BU169" i="17"/>
  <c r="D169" i="17" s="1"/>
  <c r="BU165" i="17"/>
  <c r="D165" i="17" s="1"/>
  <c r="BU276" i="17"/>
  <c r="D276" i="17" s="1"/>
  <c r="BU260" i="17"/>
  <c r="D260" i="17" s="1"/>
  <c r="BU228" i="17"/>
  <c r="D228" i="17" s="1"/>
  <c r="BU196" i="17"/>
  <c r="D196" i="17" s="1"/>
  <c r="BU180" i="17"/>
  <c r="D180" i="17" s="1"/>
  <c r="BU154" i="17"/>
  <c r="D154" i="17" s="1"/>
  <c r="BU138" i="17"/>
  <c r="D138" i="17" s="1"/>
  <c r="BU122" i="17"/>
  <c r="D122" i="17" s="1"/>
  <c r="BU106" i="17"/>
  <c r="D106" i="17" s="1"/>
  <c r="BU98" i="17"/>
  <c r="D98" i="17" s="1"/>
  <c r="BU58" i="17"/>
  <c r="D58" i="17" s="1"/>
  <c r="BU42" i="17"/>
  <c r="D42" i="17" s="1"/>
  <c r="BU34" i="17"/>
  <c r="D34" i="17" s="1"/>
  <c r="BU26" i="17"/>
  <c r="D26" i="17" s="1"/>
  <c r="BU18" i="17"/>
  <c r="D18" i="17" s="1"/>
  <c r="BU10" i="17"/>
  <c r="D10" i="17" s="1"/>
  <c r="BU304" i="17"/>
  <c r="D304" i="17" s="1"/>
  <c r="BU288" i="17"/>
  <c r="D288" i="17" s="1"/>
  <c r="BU256" i="17"/>
  <c r="D256" i="17" s="1"/>
  <c r="BU224" i="17"/>
  <c r="D224" i="17" s="1"/>
  <c r="BU208" i="17"/>
  <c r="D208" i="17" s="1"/>
  <c r="BU192" i="17"/>
  <c r="D192" i="17" s="1"/>
  <c r="BU176" i="17"/>
  <c r="D176" i="17" s="1"/>
  <c r="BU152" i="17"/>
  <c r="D152" i="17" s="1"/>
  <c r="BU136" i="17"/>
  <c r="D136" i="17" s="1"/>
  <c r="BU128" i="17"/>
  <c r="D128" i="17" s="1"/>
  <c r="BU120" i="17"/>
  <c r="D120" i="17" s="1"/>
  <c r="BU104" i="17"/>
  <c r="D104" i="17" s="1"/>
  <c r="BU96" i="17"/>
  <c r="D96" i="17" s="1"/>
  <c r="BU72" i="17"/>
  <c r="D72" i="17" s="1"/>
  <c r="BU24" i="17"/>
  <c r="D24" i="17" s="1"/>
  <c r="BU300" i="17"/>
  <c r="D300" i="17" s="1"/>
  <c r="BU284" i="17"/>
  <c r="D284" i="17" s="1"/>
  <c r="BU220" i="17"/>
  <c r="D220" i="17" s="1"/>
  <c r="BU188" i="17"/>
  <c r="D188" i="17" s="1"/>
  <c r="BU172" i="17"/>
  <c r="D172" i="17" s="1"/>
  <c r="BU150" i="17"/>
  <c r="D150" i="17" s="1"/>
  <c r="BU134" i="17"/>
  <c r="D134" i="17" s="1"/>
  <c r="BU126" i="17"/>
  <c r="D126" i="17" s="1"/>
  <c r="BU102" i="17"/>
  <c r="D102" i="17" s="1"/>
  <c r="BU54" i="17"/>
  <c r="D54" i="17" s="1"/>
  <c r="BU38" i="17"/>
  <c r="D38" i="17" s="1"/>
  <c r="BU22" i="17"/>
  <c r="D22" i="17" s="1"/>
  <c r="BU14" i="17"/>
  <c r="D14" i="17" s="1"/>
  <c r="BU6" i="17"/>
  <c r="D6" i="17" s="1"/>
  <c r="BU312" i="17"/>
  <c r="D312" i="17" s="1"/>
  <c r="BU280" i="17"/>
  <c r="D280" i="17" s="1"/>
  <c r="BU168" i="17"/>
  <c r="D168" i="17" s="1"/>
  <c r="BU124" i="17"/>
  <c r="D124" i="17" s="1"/>
  <c r="BU100" i="17"/>
  <c r="D100" i="17" s="1"/>
  <c r="BU84" i="17"/>
  <c r="D84" i="17" s="1"/>
  <c r="BU52" i="17"/>
  <c r="D52" i="17" s="1"/>
  <c r="BU44" i="17"/>
  <c r="D44" i="17" s="1"/>
  <c r="BU28" i="17"/>
  <c r="D28" i="17" s="1"/>
  <c r="BU4" i="17"/>
  <c r="D4" i="17" s="1"/>
  <c r="C93" i="5"/>
  <c r="U90" i="5"/>
  <c r="C85" i="5"/>
  <c r="U82" i="5"/>
  <c r="C77" i="5"/>
  <c r="C69" i="5"/>
  <c r="U66" i="5"/>
  <c r="C61" i="5"/>
  <c r="C53" i="5"/>
  <c r="U50" i="5"/>
  <c r="C45" i="5"/>
  <c r="U42" i="5"/>
  <c r="C37" i="5"/>
  <c r="U34" i="5"/>
  <c r="C29" i="5"/>
  <c r="U26" i="5"/>
  <c r="C21" i="5"/>
  <c r="U18" i="5"/>
  <c r="C13" i="5"/>
  <c r="U10" i="5"/>
  <c r="C5" i="5"/>
  <c r="U5" i="5"/>
  <c r="U5" i="3"/>
  <c r="C9" i="5"/>
  <c r="C17" i="5"/>
  <c r="C25" i="5"/>
  <c r="C33" i="5"/>
  <c r="C41" i="5"/>
  <c r="C49" i="5"/>
  <c r="C57" i="5"/>
  <c r="C65" i="5"/>
  <c r="C73" i="5"/>
  <c r="C81" i="5"/>
  <c r="C89" i="5"/>
  <c r="U7" i="4"/>
  <c r="U23" i="4"/>
  <c r="U31" i="4"/>
  <c r="U39" i="4"/>
  <c r="U47" i="4"/>
  <c r="U55" i="4"/>
  <c r="U63" i="4"/>
  <c r="U71" i="4"/>
  <c r="U87" i="4"/>
  <c r="U95" i="4"/>
  <c r="U103" i="4"/>
  <c r="U111" i="4"/>
  <c r="U119" i="4"/>
  <c r="U127" i="4"/>
  <c r="C18" i="5"/>
  <c r="C34" i="5"/>
  <c r="C50" i="5"/>
  <c r="C66" i="5"/>
  <c r="C82" i="5"/>
  <c r="U49" i="5"/>
  <c r="U81" i="5"/>
  <c r="C144" i="4"/>
  <c r="C160" i="4"/>
  <c r="C30" i="5"/>
  <c r="C62" i="5"/>
  <c r="C94" i="5"/>
  <c r="U13" i="5"/>
  <c r="U21" i="5"/>
  <c r="U29" i="5"/>
  <c r="U37" i="5"/>
  <c r="U45" i="5"/>
  <c r="U53" i="5"/>
  <c r="U61" i="5"/>
  <c r="U69" i="5"/>
  <c r="U77" i="5"/>
  <c r="U85" i="5"/>
  <c r="U93" i="5"/>
  <c r="U13" i="4"/>
  <c r="U21" i="4"/>
  <c r="U29" i="4"/>
  <c r="U37" i="4"/>
  <c r="U45" i="4"/>
  <c r="U53" i="4"/>
  <c r="U61" i="4"/>
  <c r="U69" i="4"/>
  <c r="U77" i="4"/>
  <c r="U85" i="4"/>
  <c r="U93" i="4"/>
  <c r="U101" i="4"/>
  <c r="U109" i="4"/>
  <c r="U117" i="4"/>
  <c r="U125" i="4"/>
  <c r="U136" i="4"/>
  <c r="U144" i="4"/>
  <c r="U152" i="4"/>
  <c r="U160" i="4"/>
  <c r="U9" i="5"/>
  <c r="U41" i="5"/>
  <c r="U73" i="5"/>
  <c r="C7" i="4"/>
  <c r="C11" i="4"/>
  <c r="C15" i="4"/>
  <c r="C19" i="4"/>
  <c r="C23" i="4"/>
  <c r="C27" i="4"/>
  <c r="C31" i="4"/>
  <c r="C35" i="4"/>
  <c r="C39" i="4"/>
  <c r="C43" i="4"/>
  <c r="C47" i="4"/>
  <c r="C51" i="4"/>
  <c r="C55" i="4"/>
  <c r="C59" i="4"/>
  <c r="C63" i="4"/>
  <c r="C67" i="4"/>
  <c r="C71" i="4"/>
  <c r="C75" i="4"/>
  <c r="C79" i="4"/>
  <c r="C83" i="4"/>
  <c r="C87" i="4"/>
  <c r="C91" i="4"/>
  <c r="C95" i="4"/>
  <c r="C99" i="4"/>
  <c r="C103" i="4"/>
  <c r="C107" i="4"/>
  <c r="C111" i="4"/>
  <c r="C115" i="4"/>
  <c r="C119" i="4"/>
  <c r="C123" i="4"/>
  <c r="C127" i="4"/>
  <c r="C140" i="4"/>
  <c r="C156" i="4"/>
  <c r="C22" i="5"/>
  <c r="C54" i="5"/>
  <c r="C86" i="5"/>
  <c r="U11" i="4"/>
  <c r="U19" i="4"/>
  <c r="U27" i="4"/>
  <c r="U35" i="4"/>
  <c r="U43" i="4"/>
  <c r="U51" i="4"/>
  <c r="U59" i="4"/>
  <c r="U67" i="4"/>
  <c r="U75" i="4"/>
  <c r="U83" i="4"/>
  <c r="U91" i="4"/>
  <c r="U99" i="4"/>
  <c r="U107" i="4"/>
  <c r="U115" i="4"/>
  <c r="U123" i="4"/>
  <c r="C10" i="5"/>
  <c r="C26" i="5"/>
  <c r="C42" i="5"/>
  <c r="C58" i="5"/>
  <c r="C74" i="5"/>
  <c r="C90" i="5"/>
  <c r="U33" i="5"/>
  <c r="U65" i="5"/>
  <c r="C136" i="4"/>
  <c r="C152" i="4"/>
  <c r="C14" i="5"/>
  <c r="C46" i="5"/>
  <c r="C78" i="5"/>
  <c r="U6" i="5"/>
  <c r="U22" i="5"/>
  <c r="U38" i="5"/>
  <c r="U54" i="5"/>
  <c r="U70" i="5"/>
  <c r="U86" i="5"/>
  <c r="U14" i="5"/>
  <c r="U30" i="5"/>
  <c r="U46" i="5"/>
  <c r="U62" i="5"/>
  <c r="U78" i="5"/>
  <c r="U94" i="5"/>
  <c r="U17" i="4"/>
  <c r="U25" i="4"/>
  <c r="U33" i="4"/>
  <c r="U41" i="4"/>
  <c r="U57" i="4"/>
  <c r="U73" i="4"/>
  <c r="U81" i="4"/>
  <c r="U89" i="4"/>
  <c r="U97" i="4"/>
  <c r="U105" i="4"/>
  <c r="U113" i="4"/>
  <c r="U121" i="4"/>
  <c r="U132" i="4"/>
  <c r="U140" i="4"/>
  <c r="U148" i="4"/>
  <c r="U156" i="4"/>
  <c r="U25" i="5"/>
  <c r="U57" i="5"/>
  <c r="U89" i="5"/>
  <c r="C5" i="4"/>
  <c r="C9" i="4"/>
  <c r="C13" i="4"/>
  <c r="C17" i="4"/>
  <c r="C21" i="4"/>
  <c r="C25" i="4"/>
  <c r="C29" i="4"/>
  <c r="C33" i="4"/>
  <c r="C37" i="4"/>
  <c r="C41" i="4"/>
  <c r="C45" i="4"/>
  <c r="C49" i="4"/>
  <c r="C53" i="4"/>
  <c r="C57" i="4"/>
  <c r="C61" i="4"/>
  <c r="C65" i="4"/>
  <c r="C69" i="4"/>
  <c r="C73" i="4"/>
  <c r="C77" i="4"/>
  <c r="C81" i="4"/>
  <c r="C85" i="4"/>
  <c r="C89" i="4"/>
  <c r="C93" i="4"/>
  <c r="C97" i="4"/>
  <c r="C101" i="4"/>
  <c r="C105" i="4"/>
  <c r="C109" i="4"/>
  <c r="C113" i="4"/>
  <c r="C117" i="4"/>
  <c r="C121" i="4"/>
  <c r="C125" i="4"/>
  <c r="C132" i="4"/>
  <c r="C148" i="4"/>
  <c r="C6" i="5"/>
  <c r="C38" i="5"/>
  <c r="C70" i="5"/>
  <c r="O82" i="5"/>
  <c r="O18" i="5"/>
  <c r="P7" i="4"/>
  <c r="P31" i="4"/>
  <c r="P55" i="4"/>
  <c r="P18" i="5"/>
  <c r="P34" i="5"/>
  <c r="P53" i="5"/>
  <c r="P82" i="5"/>
  <c r="P6" i="5"/>
  <c r="P38" i="5"/>
  <c r="P70" i="5"/>
  <c r="O41" i="4"/>
  <c r="O109" i="4"/>
  <c r="P41" i="4"/>
  <c r="P30" i="5"/>
  <c r="P27" i="4"/>
  <c r="P83" i="4"/>
  <c r="P123" i="4"/>
  <c r="P22" i="5"/>
  <c r="O7" i="4"/>
  <c r="O27" i="4"/>
  <c r="O55" i="4"/>
  <c r="O83" i="4"/>
  <c r="O115" i="4"/>
  <c r="O119" i="4"/>
  <c r="O123" i="4"/>
  <c r="P109" i="4"/>
  <c r="O6" i="5"/>
  <c r="O22" i="5"/>
  <c r="O30" i="5"/>
  <c r="O78" i="5"/>
  <c r="O86" i="5"/>
  <c r="P78" i="5"/>
  <c r="O53" i="5"/>
  <c r="S3" i="10"/>
  <c r="H6" i="7" s="1"/>
  <c r="V11" i="15"/>
  <c r="G11" i="11" s="1"/>
  <c r="D11" i="11" s="1"/>
  <c r="AL14" i="8"/>
  <c r="AM14" i="8" s="1"/>
  <c r="N19" i="7"/>
  <c r="Q19" i="7" s="1"/>
  <c r="P13" i="5" s="1"/>
  <c r="K19" i="7"/>
  <c r="P18" i="3" s="1"/>
  <c r="AB18" i="14"/>
  <c r="Z18" i="14" s="1"/>
  <c r="S18" i="14" s="1"/>
  <c r="P29" i="7"/>
  <c r="P37" i="7"/>
  <c r="L37" i="7"/>
  <c r="AG15" i="14"/>
  <c r="AB15" i="14" s="1"/>
  <c r="Z15" i="14" s="1"/>
  <c r="S15" i="14" s="1"/>
  <c r="V5" i="15"/>
  <c r="G5" i="11" s="1"/>
  <c r="D5" i="11" s="1"/>
  <c r="P12" i="7"/>
  <c r="M10" i="14"/>
  <c r="C10" i="14" s="1"/>
  <c r="H10" i="11" s="1"/>
  <c r="E10" i="11" s="1"/>
  <c r="K15" i="7"/>
  <c r="P14" i="3" s="1"/>
  <c r="N15" i="7"/>
  <c r="Q15" i="7" s="1"/>
  <c r="G17" i="6"/>
  <c r="H17" i="6" s="1"/>
  <c r="F17" i="6"/>
  <c r="AN19" i="8"/>
  <c r="T18" i="3" s="1"/>
  <c r="R18" i="3" s="1"/>
  <c r="S19" i="10"/>
  <c r="H22" i="7" s="1"/>
  <c r="N27" i="6"/>
  <c r="M26" i="3" s="1"/>
  <c r="P31" i="14"/>
  <c r="M31" i="14" s="1"/>
  <c r="L34" i="7"/>
  <c r="AG35" i="14"/>
  <c r="K38" i="6"/>
  <c r="L38" i="6" s="1"/>
  <c r="M38" i="6" s="1"/>
  <c r="J38" i="6"/>
  <c r="O15" i="6"/>
  <c r="P15" i="6"/>
  <c r="Q15" i="6" s="1"/>
  <c r="R15" i="6" s="1"/>
  <c r="T15" i="6"/>
  <c r="U15" i="6" s="1"/>
  <c r="V15" i="6" s="1"/>
  <c r="O23" i="6"/>
  <c r="T23" i="6"/>
  <c r="U23" i="6" s="1"/>
  <c r="V23" i="6" s="1"/>
  <c r="AA23" i="6" s="1"/>
  <c r="P23" i="6"/>
  <c r="Q23" i="6" s="1"/>
  <c r="I25" i="15"/>
  <c r="V25" i="15" s="1"/>
  <c r="G25" i="11" s="1"/>
  <c r="D25" i="11" s="1"/>
  <c r="G29" i="6"/>
  <c r="H29" i="6" s="1"/>
  <c r="F29" i="6"/>
  <c r="O31" i="6"/>
  <c r="T31" i="6"/>
  <c r="U31" i="6" s="1"/>
  <c r="V31" i="6" s="1"/>
  <c r="P31" i="6"/>
  <c r="Q31" i="6" s="1"/>
  <c r="I33" i="15"/>
  <c r="V33" i="15" s="1"/>
  <c r="G33" i="11" s="1"/>
  <c r="D33" i="11" s="1"/>
  <c r="G37" i="6"/>
  <c r="H37" i="6" s="1"/>
  <c r="F37" i="6"/>
  <c r="O39" i="6"/>
  <c r="T39" i="6"/>
  <c r="U39" i="6" s="1"/>
  <c r="V39" i="6" s="1"/>
  <c r="P39" i="6"/>
  <c r="Q39" i="6" s="1"/>
  <c r="W43" i="6"/>
  <c r="X43" i="6"/>
  <c r="Y43" i="6" s="1"/>
  <c r="K61" i="6"/>
  <c r="L61" i="6" s="1"/>
  <c r="J61" i="6"/>
  <c r="T65" i="6"/>
  <c r="U65" i="6" s="1"/>
  <c r="V65" i="6" s="1"/>
  <c r="G69" i="6"/>
  <c r="H69" i="6" s="1"/>
  <c r="F69" i="6"/>
  <c r="P66" i="14"/>
  <c r="M66" i="14" s="1"/>
  <c r="D26" i="14"/>
  <c r="AL37" i="8"/>
  <c r="K42" i="6"/>
  <c r="L42" i="6" s="1"/>
  <c r="J42" i="6"/>
  <c r="Z39" i="14"/>
  <c r="S39" i="14" s="1"/>
  <c r="W45" i="6"/>
  <c r="X45" i="6"/>
  <c r="Y45" i="6" s="1"/>
  <c r="V47" i="10"/>
  <c r="Y50" i="8"/>
  <c r="Z50" i="8" s="1"/>
  <c r="W53" i="6"/>
  <c r="X53" i="6"/>
  <c r="Y53" i="6" s="1"/>
  <c r="K56" i="7"/>
  <c r="N56" i="7"/>
  <c r="Q56" i="7" s="1"/>
  <c r="P50" i="4" s="1"/>
  <c r="W69" i="6"/>
  <c r="X69" i="6"/>
  <c r="Y69" i="6" s="1"/>
  <c r="W20" i="6"/>
  <c r="X20" i="6"/>
  <c r="Y20" i="6" s="1"/>
  <c r="Z20" i="6" s="1"/>
  <c r="S30" i="10"/>
  <c r="H33" i="7" s="1"/>
  <c r="P30" i="14"/>
  <c r="M30" i="14" s="1"/>
  <c r="O36" i="6"/>
  <c r="P36" i="6"/>
  <c r="Q36" i="6" s="1"/>
  <c r="R36" i="6" s="1"/>
  <c r="T36" i="6"/>
  <c r="U36" i="6" s="1"/>
  <c r="V36" i="6" s="1"/>
  <c r="D37" i="14"/>
  <c r="O40" i="7"/>
  <c r="L41" i="7"/>
  <c r="AE42" i="8"/>
  <c r="AM42" i="8" s="1"/>
  <c r="N43" i="7"/>
  <c r="Q43" i="7" s="1"/>
  <c r="P26" i="5" s="1"/>
  <c r="K43" i="7"/>
  <c r="P42" i="3" s="1"/>
  <c r="AJ50" i="14"/>
  <c r="AB50" i="14" s="1"/>
  <c r="Z50" i="14" s="1"/>
  <c r="S50" i="14" s="1"/>
  <c r="K55" i="6"/>
  <c r="L55" i="6" s="1"/>
  <c r="J55" i="6"/>
  <c r="AG54" i="14"/>
  <c r="AB54" i="14" s="1"/>
  <c r="Z54" i="14" s="1"/>
  <c r="S54" i="14" s="1"/>
  <c r="L59" i="7"/>
  <c r="M65" i="7"/>
  <c r="AB94" i="6"/>
  <c r="N81" i="6"/>
  <c r="M80" i="3" s="1"/>
  <c r="M90" i="7"/>
  <c r="AN68" i="14"/>
  <c r="G77" i="6"/>
  <c r="H77" i="6" s="1"/>
  <c r="F77" i="6"/>
  <c r="L59" i="14"/>
  <c r="D59" i="14" s="1"/>
  <c r="B59" i="14" s="1"/>
  <c r="F59" i="11" s="1"/>
  <c r="C59" i="11" s="1"/>
  <c r="B59" i="11" s="1"/>
  <c r="K63" i="6"/>
  <c r="L63" i="6" s="1"/>
  <c r="J63" i="6"/>
  <c r="O70" i="6"/>
  <c r="T70" i="6"/>
  <c r="U70" i="6" s="1"/>
  <c r="V70" i="6" s="1"/>
  <c r="AA70" i="6" s="1"/>
  <c r="P70" i="6"/>
  <c r="Q70" i="6" s="1"/>
  <c r="R70" i="6" s="1"/>
  <c r="V68" i="10"/>
  <c r="Y71" i="8"/>
  <c r="Z71" i="8" s="1"/>
  <c r="S77" i="10"/>
  <c r="H80" i="7" s="1"/>
  <c r="AG79" i="14"/>
  <c r="AB79" i="14" s="1"/>
  <c r="Z79" i="14" s="1"/>
  <c r="S79" i="14" s="1"/>
  <c r="V91" i="10"/>
  <c r="Y94" i="8"/>
  <c r="Z94" i="8" s="1"/>
  <c r="G91" i="14"/>
  <c r="D91" i="14" s="1"/>
  <c r="M94" i="7"/>
  <c r="AH79" i="8"/>
  <c r="L85" i="14"/>
  <c r="D85" i="14" s="1"/>
  <c r="V95" i="10"/>
  <c r="Y98" i="8"/>
  <c r="Z98" i="8" s="1"/>
  <c r="G89" i="14"/>
  <c r="L100" i="7"/>
  <c r="C80" i="14"/>
  <c r="H80" i="11" s="1"/>
  <c r="E80" i="11" s="1"/>
  <c r="G80" i="14"/>
  <c r="D80" i="14" s="1"/>
  <c r="B80" i="14" s="1"/>
  <c r="F80" i="11" s="1"/>
  <c r="C80" i="11" s="1"/>
  <c r="AE87" i="8"/>
  <c r="AM87" i="8" s="1"/>
  <c r="AN87" i="8" s="1"/>
  <c r="AE91" i="8"/>
  <c r="AM91" i="8" s="1"/>
  <c r="AN91" i="8" s="1"/>
  <c r="AE95" i="8"/>
  <c r="AM95" i="8" s="1"/>
  <c r="AN95" i="8" s="1"/>
  <c r="G103" i="6"/>
  <c r="H103" i="6" s="1"/>
  <c r="I103" i="6" s="1"/>
  <c r="F103" i="6"/>
  <c r="T102" i="10"/>
  <c r="I105" i="7" s="1"/>
  <c r="L108" i="7"/>
  <c r="G107" i="14"/>
  <c r="G116" i="14"/>
  <c r="D116" i="14" s="1"/>
  <c r="AN105" i="14"/>
  <c r="AB105" i="14" s="1"/>
  <c r="Z105" i="14" s="1"/>
  <c r="S105" i="14" s="1"/>
  <c r="AG107" i="14"/>
  <c r="N111" i="7"/>
  <c r="Q111" i="7" s="1"/>
  <c r="P98" i="4" s="1"/>
  <c r="K111" i="7"/>
  <c r="P110" i="3" s="1"/>
  <c r="V109" i="15"/>
  <c r="G109" i="11" s="1"/>
  <c r="D109" i="11" s="1"/>
  <c r="L113" i="14"/>
  <c r="D113" i="14" s="1"/>
  <c r="V101" i="10"/>
  <c r="Y104" i="8"/>
  <c r="Z104" i="8" s="1"/>
  <c r="AN104" i="8" s="1"/>
  <c r="T103" i="3" s="1"/>
  <c r="R103" i="3" s="1"/>
  <c r="AB102" i="14"/>
  <c r="Z102" i="14" s="1"/>
  <c r="S102" i="14" s="1"/>
  <c r="AL111" i="8"/>
  <c r="AM111" i="8" s="1"/>
  <c r="AN111" i="8" s="1"/>
  <c r="P109" i="14"/>
  <c r="M109" i="14" s="1"/>
  <c r="C114" i="14"/>
  <c r="H114" i="11" s="1"/>
  <c r="E114" i="11" s="1"/>
  <c r="AN111" i="14"/>
  <c r="AB111" i="14" s="1"/>
  <c r="Z111" i="14" s="1"/>
  <c r="AH126" i="8"/>
  <c r="AM126" i="8" s="1"/>
  <c r="O123" i="6"/>
  <c r="T123" i="6"/>
  <c r="U123" i="6" s="1"/>
  <c r="V123" i="6" s="1"/>
  <c r="AA123" i="6" s="1"/>
  <c r="P123" i="6"/>
  <c r="Q123" i="6" s="1"/>
  <c r="O127" i="6"/>
  <c r="P127" i="6"/>
  <c r="Q127" i="6" s="1"/>
  <c r="T127" i="6"/>
  <c r="U127" i="6" s="1"/>
  <c r="V127" i="6" s="1"/>
  <c r="W139" i="6"/>
  <c r="X139" i="6"/>
  <c r="Y139" i="6" s="1"/>
  <c r="AL130" i="8"/>
  <c r="AN135" i="14"/>
  <c r="AB135" i="14" s="1"/>
  <c r="Z135" i="14" s="1"/>
  <c r="S135" i="14" s="1"/>
  <c r="W142" i="6"/>
  <c r="X142" i="6"/>
  <c r="Y142" i="6" s="1"/>
  <c r="AB128" i="14"/>
  <c r="Z128" i="14" s="1"/>
  <c r="S128" i="14" s="1"/>
  <c r="AN121" i="14"/>
  <c r="AB121" i="14" s="1"/>
  <c r="Z121" i="14" s="1"/>
  <c r="S121" i="14" s="1"/>
  <c r="L125" i="14"/>
  <c r="D125" i="14" s="1"/>
  <c r="M134" i="7"/>
  <c r="Z138" i="14"/>
  <c r="S138" i="14" s="1"/>
  <c r="B138" i="14" s="1"/>
  <c r="F138" i="11" s="1"/>
  <c r="C138" i="11" s="1"/>
  <c r="G142" i="6"/>
  <c r="H142" i="6" s="1"/>
  <c r="F142" i="6"/>
  <c r="I140" i="15"/>
  <c r="V140" i="15" s="1"/>
  <c r="G140" i="11" s="1"/>
  <c r="D140" i="11" s="1"/>
  <c r="M142" i="14"/>
  <c r="Z144" i="14"/>
  <c r="S144" i="14" s="1"/>
  <c r="AE148" i="8"/>
  <c r="P147" i="14"/>
  <c r="M147" i="14" s="1"/>
  <c r="C150" i="14"/>
  <c r="H150" i="11" s="1"/>
  <c r="E150" i="11" s="1"/>
  <c r="AN149" i="14"/>
  <c r="K148" i="6"/>
  <c r="L148" i="6" s="1"/>
  <c r="M148" i="6" s="1"/>
  <c r="J148" i="6"/>
  <c r="V158" i="15"/>
  <c r="G158" i="11" s="1"/>
  <c r="D158" i="11" s="1"/>
  <c r="I154" i="15"/>
  <c r="V154" i="15" s="1"/>
  <c r="G154" i="11" s="1"/>
  <c r="D154" i="11" s="1"/>
  <c r="AL160" i="8"/>
  <c r="AM160" i="8" s="1"/>
  <c r="W164" i="6"/>
  <c r="X164" i="6"/>
  <c r="Y164" i="6" s="1"/>
  <c r="O155" i="6"/>
  <c r="T155" i="6"/>
  <c r="U155" i="6" s="1"/>
  <c r="V155" i="6" s="1"/>
  <c r="AA155" i="6" s="1"/>
  <c r="P155" i="6"/>
  <c r="Q155" i="6" s="1"/>
  <c r="R155" i="6" s="1"/>
  <c r="V153" i="10"/>
  <c r="Y156" i="8"/>
  <c r="Z156" i="8" s="1"/>
  <c r="M155" i="14"/>
  <c r="P160" i="7"/>
  <c r="AJ158" i="14"/>
  <c r="AB158" i="14" s="1"/>
  <c r="Z158" i="14" s="1"/>
  <c r="S158" i="14" s="1"/>
  <c r="M163" i="7"/>
  <c r="AN151" i="14"/>
  <c r="AB151" i="14" s="1"/>
  <c r="Z151" i="14" s="1"/>
  <c r="W170" i="6"/>
  <c r="X170" i="6"/>
  <c r="Y170" i="6" s="1"/>
  <c r="O176" i="6"/>
  <c r="P176" i="6"/>
  <c r="Q176" i="6" s="1"/>
  <c r="R176" i="6" s="1"/>
  <c r="AB176" i="6" s="1"/>
  <c r="N175" i="3" s="1"/>
  <c r="T176" i="6"/>
  <c r="U176" i="6" s="1"/>
  <c r="V176" i="6" s="1"/>
  <c r="AA176" i="6" s="1"/>
  <c r="S163" i="10"/>
  <c r="H166" i="7" s="1"/>
  <c r="V167" i="10"/>
  <c r="Y170" i="8"/>
  <c r="Z170" i="8" s="1"/>
  <c r="AG168" i="14"/>
  <c r="P171" i="14"/>
  <c r="M171" i="14" s="1"/>
  <c r="G166" i="6"/>
  <c r="H166" i="6" s="1"/>
  <c r="F166" i="6"/>
  <c r="AE170" i="8"/>
  <c r="AM170" i="8" s="1"/>
  <c r="I172" i="6"/>
  <c r="AB171" i="14"/>
  <c r="Z171" i="14" s="1"/>
  <c r="S171" i="14" s="1"/>
  <c r="S165" i="10"/>
  <c r="H168" i="7" s="1"/>
  <c r="AG166" i="14"/>
  <c r="O171" i="6"/>
  <c r="P171" i="6"/>
  <c r="Q171" i="6" s="1"/>
  <c r="R171" i="6" s="1"/>
  <c r="T171" i="6"/>
  <c r="U171" i="6" s="1"/>
  <c r="V171" i="6" s="1"/>
  <c r="AE176" i="8"/>
  <c r="AM176" i="8" s="1"/>
  <c r="L178" i="7"/>
  <c r="V177" i="10"/>
  <c r="Y180" i="8"/>
  <c r="Z180" i="8" s="1"/>
  <c r="AN180" i="8" s="1"/>
  <c r="T179" i="3" s="1"/>
  <c r="R179" i="3" s="1"/>
  <c r="C159" i="4"/>
  <c r="C11" i="5"/>
  <c r="C75" i="5"/>
  <c r="R135" i="4"/>
  <c r="O50" i="4"/>
  <c r="O90" i="4"/>
  <c r="L130" i="4"/>
  <c r="M6" i="7"/>
  <c r="AG4" i="14"/>
  <c r="O134" i="8"/>
  <c r="X134" i="8" s="1"/>
  <c r="S133" i="3" s="1"/>
  <c r="O10" i="6"/>
  <c r="P10" i="6"/>
  <c r="Q10" i="6" s="1"/>
  <c r="T10" i="6"/>
  <c r="U10" i="6" s="1"/>
  <c r="V10" i="6" s="1"/>
  <c r="AE21" i="8"/>
  <c r="AM21" i="8" s="1"/>
  <c r="N23" i="7"/>
  <c r="Q23" i="7" s="1"/>
  <c r="K23" i="7"/>
  <c r="O12" i="7"/>
  <c r="I9" i="15"/>
  <c r="V9" i="15" s="1"/>
  <c r="G9" i="11" s="1"/>
  <c r="D9" i="11" s="1"/>
  <c r="U16" i="4"/>
  <c r="U17" i="3"/>
  <c r="M19" i="6"/>
  <c r="K5" i="14"/>
  <c r="L5" i="14" s="1"/>
  <c r="D5" i="14" s="1"/>
  <c r="M14" i="7"/>
  <c r="M17" i="7"/>
  <c r="I19" i="6"/>
  <c r="AJ19" i="14"/>
  <c r="AB19" i="14" s="1"/>
  <c r="Z19" i="14" s="1"/>
  <c r="S19" i="14" s="1"/>
  <c r="AE26" i="8"/>
  <c r="AM26" i="8" s="1"/>
  <c r="P26" i="7"/>
  <c r="AH30" i="8"/>
  <c r="G38" i="6"/>
  <c r="H38" i="6" s="1"/>
  <c r="F38" i="6"/>
  <c r="I35" i="15"/>
  <c r="V35" i="15" s="1"/>
  <c r="G35" i="11" s="1"/>
  <c r="D35" i="11" s="1"/>
  <c r="M35" i="14"/>
  <c r="W15" i="6"/>
  <c r="X15" i="6"/>
  <c r="Y15" i="6" s="1"/>
  <c r="K20" i="6"/>
  <c r="L20" i="6" s="1"/>
  <c r="J20" i="6"/>
  <c r="Z17" i="14"/>
  <c r="S17" i="14" s="1"/>
  <c r="G33" i="14"/>
  <c r="D33" i="14" s="1"/>
  <c r="Z33" i="14"/>
  <c r="S33" i="14" s="1"/>
  <c r="AE37" i="8"/>
  <c r="AM37" i="8" s="1"/>
  <c r="P41" i="14"/>
  <c r="M41" i="14" s="1"/>
  <c r="B41" i="14" s="1"/>
  <c r="F41" i="11" s="1"/>
  <c r="C41" i="11" s="1"/>
  <c r="K48" i="6"/>
  <c r="L48" i="6" s="1"/>
  <c r="J48" i="6"/>
  <c r="P48" i="7"/>
  <c r="V45" i="10"/>
  <c r="Y48" i="8"/>
  <c r="Z48" i="8" s="1"/>
  <c r="AN48" i="8" s="1"/>
  <c r="AG46" i="14"/>
  <c r="L52" i="14"/>
  <c r="D52" i="14" s="1"/>
  <c r="L50" i="14"/>
  <c r="D50" i="14" s="1"/>
  <c r="M58" i="14"/>
  <c r="G61" i="6"/>
  <c r="H61" i="6" s="1"/>
  <c r="F61" i="6"/>
  <c r="P58" i="14"/>
  <c r="M69" i="7"/>
  <c r="O25" i="6"/>
  <c r="P25" i="6"/>
  <c r="Q25" i="6" s="1"/>
  <c r="T25" i="6"/>
  <c r="U25" i="6" s="1"/>
  <c r="V25" i="6" s="1"/>
  <c r="W29" i="6"/>
  <c r="X29" i="6"/>
  <c r="Y29" i="6" s="1"/>
  <c r="Z29" i="6" s="1"/>
  <c r="AL45" i="8"/>
  <c r="P43" i="14"/>
  <c r="M43" i="14" s="1"/>
  <c r="I55" i="6"/>
  <c r="M71" i="7"/>
  <c r="G22" i="14"/>
  <c r="V30" i="10"/>
  <c r="Y33" i="8"/>
  <c r="Z33" i="8" s="1"/>
  <c r="N39" i="7"/>
  <c r="Q39" i="7" s="1"/>
  <c r="K39" i="7"/>
  <c r="P38" i="3" s="1"/>
  <c r="G46" i="14"/>
  <c r="S46" i="10"/>
  <c r="H49" i="7" s="1"/>
  <c r="G50" i="6"/>
  <c r="H50" i="6" s="1"/>
  <c r="I50" i="6" s="1"/>
  <c r="F50" i="6"/>
  <c r="M52" i="6"/>
  <c r="U35" i="5"/>
  <c r="U54" i="3"/>
  <c r="P52" i="14"/>
  <c r="M52" i="14" s="1"/>
  <c r="L55" i="7"/>
  <c r="P54" i="14"/>
  <c r="M54" i="14" s="1"/>
  <c r="AH65" i="8"/>
  <c r="AJ70" i="14"/>
  <c r="AB70" i="14" s="1"/>
  <c r="Z70" i="14" s="1"/>
  <c r="S70" i="14" s="1"/>
  <c r="P74" i="14"/>
  <c r="L77" i="14"/>
  <c r="D77" i="14" s="1"/>
  <c r="AA84" i="6"/>
  <c r="AB84" i="6" s="1"/>
  <c r="AJ87" i="14"/>
  <c r="AB87" i="14" s="1"/>
  <c r="Z87" i="14" s="1"/>
  <c r="S87" i="14" s="1"/>
  <c r="W63" i="6"/>
  <c r="X63" i="6"/>
  <c r="Y63" i="6" s="1"/>
  <c r="Z63" i="6" s="1"/>
  <c r="V64" i="15"/>
  <c r="G64" i="11" s="1"/>
  <c r="D64" i="11" s="1"/>
  <c r="O79" i="7"/>
  <c r="V55" i="15"/>
  <c r="G55" i="11" s="1"/>
  <c r="D55" i="11" s="1"/>
  <c r="W58" i="6"/>
  <c r="X58" i="6"/>
  <c r="Y58" i="6" s="1"/>
  <c r="Z58" i="6" s="1"/>
  <c r="I64" i="15"/>
  <c r="G68" i="6"/>
  <c r="H68" i="6" s="1"/>
  <c r="F68" i="6"/>
  <c r="P72" i="14"/>
  <c r="M72" i="14" s="1"/>
  <c r="M74" i="14"/>
  <c r="V75" i="10"/>
  <c r="Y78" i="8"/>
  <c r="Z78" i="8" s="1"/>
  <c r="AN78" i="8" s="1"/>
  <c r="T77" i="3" s="1"/>
  <c r="R77" i="3" s="1"/>
  <c r="V81" i="10"/>
  <c r="Y84" i="8"/>
  <c r="Z84" i="8" s="1"/>
  <c r="AE86" i="8"/>
  <c r="AM86" i="8" s="1"/>
  <c r="L87" i="14"/>
  <c r="D87" i="14" s="1"/>
  <c r="I91" i="15"/>
  <c r="V91" i="15" s="1"/>
  <c r="G91" i="11" s="1"/>
  <c r="D91" i="11" s="1"/>
  <c r="AL94" i="8"/>
  <c r="AH94" i="8"/>
  <c r="P78" i="7"/>
  <c r="Z86" i="6"/>
  <c r="AA86" i="6" s="1"/>
  <c r="O92" i="6"/>
  <c r="P92" i="6"/>
  <c r="Q92" i="6" s="1"/>
  <c r="T92" i="6"/>
  <c r="U92" i="6" s="1"/>
  <c r="V92" i="6" s="1"/>
  <c r="AH100" i="8"/>
  <c r="G100" i="14"/>
  <c r="P85" i="14"/>
  <c r="M85" i="14" s="1"/>
  <c r="L88" i="14"/>
  <c r="S93" i="10"/>
  <c r="H96" i="7" s="1"/>
  <c r="AN95" i="14"/>
  <c r="AB95" i="14" s="1"/>
  <c r="Z95" i="14" s="1"/>
  <c r="S95" i="14" s="1"/>
  <c r="N99" i="7"/>
  <c r="K99" i="7"/>
  <c r="P98" i="3" s="1"/>
  <c r="V96" i="10"/>
  <c r="Y99" i="8"/>
  <c r="Z99" i="8" s="1"/>
  <c r="AN99" i="8" s="1"/>
  <c r="T98" i="3" s="1"/>
  <c r="R98" i="3" s="1"/>
  <c r="K106" i="6"/>
  <c r="L106" i="6" s="1"/>
  <c r="J106" i="6"/>
  <c r="G92" i="14"/>
  <c r="D92" i="14" s="1"/>
  <c r="B92" i="14" s="1"/>
  <c r="F92" i="11" s="1"/>
  <c r="C92" i="11" s="1"/>
  <c r="L97" i="14"/>
  <c r="D97" i="14" s="1"/>
  <c r="AB84" i="14"/>
  <c r="Z84" i="14" s="1"/>
  <c r="S84" i="14" s="1"/>
  <c r="AB92" i="14"/>
  <c r="Z92" i="14" s="1"/>
  <c r="S92" i="14" s="1"/>
  <c r="X98" i="6"/>
  <c r="Y98" i="6" s="1"/>
  <c r="Z98" i="6" s="1"/>
  <c r="K102" i="6"/>
  <c r="L102" i="6" s="1"/>
  <c r="J102" i="6"/>
  <c r="O106" i="6"/>
  <c r="P106" i="6"/>
  <c r="Q106" i="6" s="1"/>
  <c r="R106" i="6" s="1"/>
  <c r="T106" i="6"/>
  <c r="U106" i="6" s="1"/>
  <c r="V106" i="6" s="1"/>
  <c r="V98" i="15"/>
  <c r="G98" i="11" s="1"/>
  <c r="D98" i="11" s="1"/>
  <c r="L98" i="14"/>
  <c r="D98" i="14" s="1"/>
  <c r="B98" i="14" s="1"/>
  <c r="F98" i="11" s="1"/>
  <c r="C98" i="11" s="1"/>
  <c r="C98" i="14"/>
  <c r="H98" i="11" s="1"/>
  <c r="E98" i="11" s="1"/>
  <c r="L102" i="14"/>
  <c r="D102" i="14" s="1"/>
  <c r="B102" i="14" s="1"/>
  <c r="F102" i="11" s="1"/>
  <c r="C102" i="11" s="1"/>
  <c r="L106" i="14"/>
  <c r="D106" i="14" s="1"/>
  <c r="B106" i="14" s="1"/>
  <c r="F106" i="11" s="1"/>
  <c r="C106" i="11" s="1"/>
  <c r="B106" i="11" s="1"/>
  <c r="W126" i="6"/>
  <c r="X126" i="6"/>
  <c r="Y126" i="6" s="1"/>
  <c r="Z126" i="6" s="1"/>
  <c r="AA126" i="6" s="1"/>
  <c r="AB126" i="6" s="1"/>
  <c r="M104" i="14"/>
  <c r="AJ107" i="14"/>
  <c r="W116" i="6"/>
  <c r="X116" i="6"/>
  <c r="Y116" i="6" s="1"/>
  <c r="Z116" i="6" s="1"/>
  <c r="O122" i="6"/>
  <c r="P122" i="6"/>
  <c r="Q122" i="6" s="1"/>
  <c r="T122" i="6"/>
  <c r="U122" i="6" s="1"/>
  <c r="V122" i="6" s="1"/>
  <c r="S105" i="10"/>
  <c r="H108" i="7" s="1"/>
  <c r="V112" i="15"/>
  <c r="G112" i="11" s="1"/>
  <c r="D112" i="11" s="1"/>
  <c r="AE119" i="8"/>
  <c r="AM119" i="8"/>
  <c r="L107" i="14"/>
  <c r="D107" i="14" s="1"/>
  <c r="AL118" i="8"/>
  <c r="AM118" i="8" s="1"/>
  <c r="AN115" i="14"/>
  <c r="AB115" i="14" s="1"/>
  <c r="Z115" i="14" s="1"/>
  <c r="S115" i="14" s="1"/>
  <c r="C122" i="14"/>
  <c r="H122" i="11" s="1"/>
  <c r="E122" i="11" s="1"/>
  <c r="W127" i="6"/>
  <c r="X127" i="6"/>
  <c r="Y127" i="6" s="1"/>
  <c r="P130" i="7"/>
  <c r="O130" i="7"/>
  <c r="O134" i="7"/>
  <c r="O138" i="7"/>
  <c r="P139" i="14"/>
  <c r="M139" i="14" s="1"/>
  <c r="O142" i="6"/>
  <c r="T142" i="6"/>
  <c r="U142" i="6" s="1"/>
  <c r="V142" i="6" s="1"/>
  <c r="P142" i="6"/>
  <c r="Q142" i="6" s="1"/>
  <c r="R142" i="6" s="1"/>
  <c r="M117" i="14"/>
  <c r="C117" i="14" s="1"/>
  <c r="H117" i="11" s="1"/>
  <c r="E117" i="11" s="1"/>
  <c r="G120" i="14"/>
  <c r="AJ139" i="14"/>
  <c r="AB139" i="14" s="1"/>
  <c r="Z139" i="14" s="1"/>
  <c r="S139" i="14" s="1"/>
  <c r="U74" i="5"/>
  <c r="U143" i="3"/>
  <c r="P141" i="14"/>
  <c r="M141" i="14" s="1"/>
  <c r="V117" i="15"/>
  <c r="G117" i="11" s="1"/>
  <c r="D117" i="11" s="1"/>
  <c r="L117" i="14"/>
  <c r="D117" i="14" s="1"/>
  <c r="M120" i="14"/>
  <c r="AE130" i="8"/>
  <c r="AM130" i="8" s="1"/>
  <c r="O132" i="6"/>
  <c r="P132" i="6"/>
  <c r="Q132" i="6" s="1"/>
  <c r="T132" i="6"/>
  <c r="U132" i="6" s="1"/>
  <c r="V132" i="6" s="1"/>
  <c r="K129" i="14"/>
  <c r="L129" i="14" s="1"/>
  <c r="D129" i="14" s="1"/>
  <c r="M136" i="14"/>
  <c r="AL140" i="8"/>
  <c r="AM140" i="8" s="1"/>
  <c r="AN140" i="8" s="1"/>
  <c r="AG139" i="14"/>
  <c r="K145" i="7"/>
  <c r="P144" i="3" s="1"/>
  <c r="N145" i="7"/>
  <c r="Q145" i="7" s="1"/>
  <c r="AH148" i="8"/>
  <c r="AM148" i="8" s="1"/>
  <c r="O153" i="7"/>
  <c r="I143" i="15"/>
  <c r="V143" i="15" s="1"/>
  <c r="G143" i="11" s="1"/>
  <c r="D143" i="11" s="1"/>
  <c r="M153" i="7"/>
  <c r="G146" i="14"/>
  <c r="D146" i="14" s="1"/>
  <c r="O152" i="7"/>
  <c r="W151" i="6"/>
  <c r="X151" i="6"/>
  <c r="Y151" i="6" s="1"/>
  <c r="Z151" i="6" s="1"/>
  <c r="AN148" i="14"/>
  <c r="AB148" i="14" s="1"/>
  <c r="Z148" i="14" s="1"/>
  <c r="O153" i="6"/>
  <c r="T153" i="6"/>
  <c r="U153" i="6" s="1"/>
  <c r="V153" i="6" s="1"/>
  <c r="P153" i="6"/>
  <c r="Q153" i="6" s="1"/>
  <c r="R153" i="6" s="1"/>
  <c r="L156" i="7"/>
  <c r="G154" i="14"/>
  <c r="O160" i="7"/>
  <c r="AH157" i="8"/>
  <c r="AM157" i="8" s="1"/>
  <c r="K158" i="7"/>
  <c r="P157" i="3" s="1"/>
  <c r="N158" i="7"/>
  <c r="Q158" i="7" s="1"/>
  <c r="M161" i="7"/>
  <c r="P152" i="14"/>
  <c r="M152" i="14" s="1"/>
  <c r="C153" i="14"/>
  <c r="H153" i="11" s="1"/>
  <c r="E153" i="11" s="1"/>
  <c r="L157" i="7"/>
  <c r="AL158" i="8"/>
  <c r="AM158" i="8" s="1"/>
  <c r="AN158" i="8" s="1"/>
  <c r="P160" i="14"/>
  <c r="M160" i="14" s="1"/>
  <c r="V163" i="10"/>
  <c r="Y166" i="8"/>
  <c r="Z166" i="8" s="1"/>
  <c r="AG164" i="14"/>
  <c r="AJ168" i="14"/>
  <c r="AB168" i="14" s="1"/>
  <c r="Z168" i="14" s="1"/>
  <c r="S168" i="14" s="1"/>
  <c r="K174" i="6"/>
  <c r="L174" i="6" s="1"/>
  <c r="M174" i="6" s="1"/>
  <c r="J174" i="6"/>
  <c r="AG163" i="14"/>
  <c r="AB163" i="14" s="1"/>
  <c r="Z163" i="14" s="1"/>
  <c r="S163" i="14" s="1"/>
  <c r="AN165" i="14"/>
  <c r="P166" i="14"/>
  <c r="M166" i="14" s="1"/>
  <c r="AJ167" i="14"/>
  <c r="AB167" i="14" s="1"/>
  <c r="Z167" i="14" s="1"/>
  <c r="S167" i="14" s="1"/>
  <c r="V173" i="10"/>
  <c r="Y176" i="8"/>
  <c r="Z176" i="8" s="1"/>
  <c r="K173" i="14"/>
  <c r="L173" i="14" s="1"/>
  <c r="D173" i="14" s="1"/>
  <c r="AL167" i="8"/>
  <c r="AJ166" i="14"/>
  <c r="AB166" i="14" s="1"/>
  <c r="Z166" i="14" s="1"/>
  <c r="S166" i="14" s="1"/>
  <c r="W171" i="6"/>
  <c r="X171" i="6"/>
  <c r="Y171" i="6" s="1"/>
  <c r="Z171" i="6" s="1"/>
  <c r="O175" i="6"/>
  <c r="T175" i="6"/>
  <c r="U175" i="6" s="1"/>
  <c r="V175" i="6" s="1"/>
  <c r="AA175" i="6" s="1"/>
  <c r="P175" i="6"/>
  <c r="Q175" i="6" s="1"/>
  <c r="L176" i="14"/>
  <c r="D176" i="14" s="1"/>
  <c r="AN175" i="14"/>
  <c r="V174" i="15"/>
  <c r="G174" i="11" s="1"/>
  <c r="D174" i="11" s="1"/>
  <c r="AH179" i="8"/>
  <c r="AM179" i="8" s="1"/>
  <c r="AN179" i="8" s="1"/>
  <c r="AH178" i="8"/>
  <c r="K179" i="7"/>
  <c r="N179" i="7"/>
  <c r="Q179" i="7" s="1"/>
  <c r="I172" i="15"/>
  <c r="V172" i="15" s="1"/>
  <c r="G172" i="11" s="1"/>
  <c r="D172" i="11" s="1"/>
  <c r="G176" i="6"/>
  <c r="H176" i="6" s="1"/>
  <c r="I176" i="6" s="1"/>
  <c r="F176" i="6"/>
  <c r="W173" i="6"/>
  <c r="X173" i="6"/>
  <c r="Y173" i="6" s="1"/>
  <c r="Z173" i="6" s="1"/>
  <c r="O172" i="6"/>
  <c r="T172" i="6"/>
  <c r="U172" i="6" s="1"/>
  <c r="V172" i="6" s="1"/>
  <c r="AA172" i="6" s="1"/>
  <c r="P172" i="6"/>
  <c r="Q172" i="6" s="1"/>
  <c r="AL177" i="8"/>
  <c r="AM177" i="8" s="1"/>
  <c r="P175" i="14"/>
  <c r="M175" i="14" s="1"/>
  <c r="M177" i="14"/>
  <c r="B177" i="14" s="1"/>
  <c r="F177" i="11" s="1"/>
  <c r="C177" i="11" s="1"/>
  <c r="X12" i="8"/>
  <c r="S11" i="3" s="1"/>
  <c r="X16" i="8"/>
  <c r="S15" i="3" s="1"/>
  <c r="X24" i="8"/>
  <c r="S23" i="3" s="1"/>
  <c r="N109" i="6"/>
  <c r="M108" i="3" s="1"/>
  <c r="X15" i="8"/>
  <c r="S14" i="3" s="1"/>
  <c r="X23" i="8"/>
  <c r="S22" i="3" s="1"/>
  <c r="X89" i="8"/>
  <c r="S88" i="3" s="1"/>
  <c r="R88" i="3" s="1"/>
  <c r="X97" i="8"/>
  <c r="S96" i="3" s="1"/>
  <c r="X105" i="8"/>
  <c r="X113" i="8"/>
  <c r="S112" i="3" s="1"/>
  <c r="R112" i="3" s="1"/>
  <c r="X129" i="8"/>
  <c r="S128" i="3" s="1"/>
  <c r="R128" i="3" s="1"/>
  <c r="X149" i="8"/>
  <c r="X173" i="8"/>
  <c r="S172" i="3" s="1"/>
  <c r="R132" i="6" l="1"/>
  <c r="Z127" i="6"/>
  <c r="AN84" i="8"/>
  <c r="T83" i="3" s="1"/>
  <c r="R83" i="3" s="1"/>
  <c r="S162" i="4"/>
  <c r="Q162" i="4" s="1"/>
  <c r="AB155" i="6"/>
  <c r="N154" i="3" s="1"/>
  <c r="R127" i="6"/>
  <c r="B80" i="11"/>
  <c r="AB70" i="6"/>
  <c r="N69" i="3" s="1"/>
  <c r="L69" i="3" s="1"/>
  <c r="Z43" i="6"/>
  <c r="M134" i="3"/>
  <c r="L119" i="4"/>
  <c r="S146" i="3"/>
  <c r="R76" i="5"/>
  <c r="AB68" i="14"/>
  <c r="Z68" i="14" s="1"/>
  <c r="S68" i="14" s="1"/>
  <c r="C22" i="14"/>
  <c r="H22" i="11" s="1"/>
  <c r="E22" i="11" s="1"/>
  <c r="D154" i="14"/>
  <c r="AA171" i="6"/>
  <c r="S48" i="5"/>
  <c r="Q48" i="5" s="1"/>
  <c r="B114" i="11"/>
  <c r="M37" i="6"/>
  <c r="N17" i="3"/>
  <c r="M16" i="4"/>
  <c r="M173" i="6"/>
  <c r="N172" i="6"/>
  <c r="M171" i="3" s="1"/>
  <c r="S104" i="3"/>
  <c r="R104" i="3" s="1"/>
  <c r="R92" i="4"/>
  <c r="B98" i="11"/>
  <c r="T47" i="3"/>
  <c r="R47" i="3" s="1"/>
  <c r="S31" i="5"/>
  <c r="Q31" i="5" s="1"/>
  <c r="R123" i="6"/>
  <c r="AB123" i="6" s="1"/>
  <c r="N122" i="3" s="1"/>
  <c r="R23" i="6"/>
  <c r="AB23" i="6" s="1"/>
  <c r="O13" i="5"/>
  <c r="AM178" i="8"/>
  <c r="I91" i="6"/>
  <c r="B84" i="14"/>
  <c r="F84" i="11" s="1"/>
  <c r="C84" i="11" s="1"/>
  <c r="AB64" i="14"/>
  <c r="Z64" i="14" s="1"/>
  <c r="S64" i="14" s="1"/>
  <c r="M69" i="6"/>
  <c r="AM167" i="8"/>
  <c r="R27" i="6"/>
  <c r="AM30" i="8"/>
  <c r="I26" i="6"/>
  <c r="S118" i="3"/>
  <c r="R106" i="4"/>
  <c r="S12" i="3"/>
  <c r="R11" i="5"/>
  <c r="AM166" i="8"/>
  <c r="R148" i="3"/>
  <c r="L62" i="5"/>
  <c r="M158" i="3"/>
  <c r="L143" i="4"/>
  <c r="S148" i="3"/>
  <c r="R133" i="4"/>
  <c r="R122" i="6"/>
  <c r="R92" i="6"/>
  <c r="R10" i="6"/>
  <c r="Z164" i="6"/>
  <c r="I142" i="6"/>
  <c r="AA127" i="6"/>
  <c r="N93" i="3"/>
  <c r="M82" i="4"/>
  <c r="Z69" i="6"/>
  <c r="Z53" i="6"/>
  <c r="Z45" i="6"/>
  <c r="M42" i="6"/>
  <c r="I95" i="6"/>
  <c r="N95" i="6" s="1"/>
  <c r="Z79" i="6"/>
  <c r="Z50" i="6"/>
  <c r="Q43" i="5"/>
  <c r="R163" i="6"/>
  <c r="Z177" i="6"/>
  <c r="Z166" i="6"/>
  <c r="R125" i="6"/>
  <c r="B37" i="14"/>
  <c r="F37" i="11" s="1"/>
  <c r="C37" i="11" s="1"/>
  <c r="R169" i="6"/>
  <c r="I123" i="6"/>
  <c r="R131" i="6"/>
  <c r="AM79" i="8"/>
  <c r="AA80" i="6"/>
  <c r="S25" i="14"/>
  <c r="C25" i="14"/>
  <c r="H25" i="11" s="1"/>
  <c r="E25" i="11" s="1"/>
  <c r="R29" i="6"/>
  <c r="L82" i="5"/>
  <c r="AM33" i="8"/>
  <c r="D124" i="14"/>
  <c r="AM110" i="8"/>
  <c r="B28" i="11"/>
  <c r="B126" i="14"/>
  <c r="F126" i="11" s="1"/>
  <c r="C126" i="11" s="1"/>
  <c r="L78" i="4"/>
  <c r="AM156" i="8"/>
  <c r="AM143" i="8"/>
  <c r="B51" i="11"/>
  <c r="AM168" i="8"/>
  <c r="AM7" i="8"/>
  <c r="R14" i="6"/>
  <c r="R90" i="5"/>
  <c r="R73" i="4"/>
  <c r="AM144" i="8"/>
  <c r="R117" i="6"/>
  <c r="AM98" i="8"/>
  <c r="AM45" i="8"/>
  <c r="M22" i="3"/>
  <c r="L20" i="4"/>
  <c r="AA88" i="6"/>
  <c r="AA28" i="6"/>
  <c r="R51" i="6"/>
  <c r="B108" i="14"/>
  <c r="F108" i="11" s="1"/>
  <c r="C108" i="11" s="1"/>
  <c r="AA11" i="6"/>
  <c r="AB11" i="6" s="1"/>
  <c r="M118" i="6"/>
  <c r="B53" i="14"/>
  <c r="F53" i="11" s="1"/>
  <c r="C53" i="11" s="1"/>
  <c r="Q51" i="5"/>
  <c r="R179" i="6"/>
  <c r="I164" i="6"/>
  <c r="M157" i="6"/>
  <c r="B128" i="14"/>
  <c r="F128" i="11" s="1"/>
  <c r="C128" i="11" s="1"/>
  <c r="M36" i="6"/>
  <c r="N36" i="6" s="1"/>
  <c r="O146" i="4"/>
  <c r="AM171" i="8"/>
  <c r="R159" i="6"/>
  <c r="AB159" i="6" s="1"/>
  <c r="M57" i="6"/>
  <c r="N57" i="6" s="1"/>
  <c r="M56" i="3" s="1"/>
  <c r="C7" i="14"/>
  <c r="H7" i="11" s="1"/>
  <c r="E7" i="11" s="1"/>
  <c r="M88" i="6"/>
  <c r="N88" i="6" s="1"/>
  <c r="R115" i="6"/>
  <c r="AB115" i="6" s="1"/>
  <c r="M102" i="4" s="1"/>
  <c r="I118" i="6"/>
  <c r="I52" i="6"/>
  <c r="N52" i="6" s="1"/>
  <c r="H6" i="8"/>
  <c r="AM64" i="8"/>
  <c r="AN64" i="8" s="1"/>
  <c r="Q89" i="5"/>
  <c r="R127" i="4"/>
  <c r="AA154" i="6"/>
  <c r="I106" i="6"/>
  <c r="AM53" i="8"/>
  <c r="I14" i="6"/>
  <c r="N14" i="6" s="1"/>
  <c r="AM169" i="8"/>
  <c r="I167" i="6"/>
  <c r="I130" i="6"/>
  <c r="I83" i="6"/>
  <c r="N83" i="6" s="1"/>
  <c r="M82" i="3" s="1"/>
  <c r="R83" i="6"/>
  <c r="R88" i="6"/>
  <c r="R62" i="6"/>
  <c r="Z75" i="6"/>
  <c r="R28" i="6"/>
  <c r="C33" i="14"/>
  <c r="H33" i="11" s="1"/>
  <c r="E33" i="11" s="1"/>
  <c r="AB4" i="14"/>
  <c r="Z4" i="14" s="1"/>
  <c r="S4" i="14" s="1"/>
  <c r="R80" i="4"/>
  <c r="R104" i="6"/>
  <c r="B55" i="11"/>
  <c r="Z65" i="6"/>
  <c r="AA65" i="6" s="1"/>
  <c r="AB65" i="6" s="1"/>
  <c r="AM41" i="8"/>
  <c r="AM25" i="8"/>
  <c r="Z9" i="6"/>
  <c r="Z147" i="6"/>
  <c r="AA147" i="6" s="1"/>
  <c r="AB147" i="6" s="1"/>
  <c r="R108" i="6"/>
  <c r="I99" i="6"/>
  <c r="AM94" i="8"/>
  <c r="R74" i="6"/>
  <c r="C53" i="14"/>
  <c r="H53" i="11" s="1"/>
  <c r="E53" i="11" s="1"/>
  <c r="Z41" i="6"/>
  <c r="M153" i="6"/>
  <c r="M92" i="6"/>
  <c r="N92" i="6" s="1"/>
  <c r="M91" i="3" s="1"/>
  <c r="AB86" i="6"/>
  <c r="Z10" i="6"/>
  <c r="AA10" i="6" s="1"/>
  <c r="Z141" i="6"/>
  <c r="Z133" i="6"/>
  <c r="AA133" i="6" s="1"/>
  <c r="R107" i="6"/>
  <c r="AM115" i="8"/>
  <c r="AN115" i="8" s="1"/>
  <c r="M100" i="6"/>
  <c r="Z93" i="6"/>
  <c r="AA93" i="6" s="1"/>
  <c r="AB93" i="6" s="1"/>
  <c r="R98" i="6"/>
  <c r="AM61" i="8"/>
  <c r="AB46" i="14"/>
  <c r="Z46" i="14" s="1"/>
  <c r="S46" i="14" s="1"/>
  <c r="M24" i="6"/>
  <c r="N24" i="6" s="1"/>
  <c r="R94" i="4"/>
  <c r="Z131" i="6"/>
  <c r="I79" i="6"/>
  <c r="AB174" i="14"/>
  <c r="Z174" i="14" s="1"/>
  <c r="S174" i="14" s="1"/>
  <c r="R151" i="6"/>
  <c r="Z140" i="6"/>
  <c r="AA140" i="6" s="1"/>
  <c r="AB140" i="6" s="1"/>
  <c r="I134" i="6"/>
  <c r="R120" i="6"/>
  <c r="R41" i="6"/>
  <c r="Z8" i="6"/>
  <c r="M180" i="6"/>
  <c r="N180" i="6" s="1"/>
  <c r="R161" i="6"/>
  <c r="AM152" i="8"/>
  <c r="Z107" i="6"/>
  <c r="R112" i="6"/>
  <c r="Q75" i="4"/>
  <c r="R73" i="5"/>
  <c r="AB100" i="14"/>
  <c r="Z100" i="14" s="1"/>
  <c r="R75" i="6"/>
  <c r="R72" i="6"/>
  <c r="I42" i="6"/>
  <c r="M10" i="6"/>
  <c r="R154" i="6"/>
  <c r="C63" i="14"/>
  <c r="H63" i="11" s="1"/>
  <c r="E63" i="11" s="1"/>
  <c r="B63" i="11" s="1"/>
  <c r="Z134" i="6"/>
  <c r="R33" i="6"/>
  <c r="Z46" i="6"/>
  <c r="Z149" i="6"/>
  <c r="Z136" i="6"/>
  <c r="Z92" i="6"/>
  <c r="AA92" i="6" s="1"/>
  <c r="AB92" i="6" s="1"/>
  <c r="R61" i="6"/>
  <c r="AA119" i="6"/>
  <c r="AB119" i="6" s="1"/>
  <c r="Z62" i="6"/>
  <c r="L62" i="4"/>
  <c r="Z153" i="6"/>
  <c r="AA153" i="6" s="1"/>
  <c r="AB153" i="6" s="1"/>
  <c r="AM65" i="8"/>
  <c r="R32" i="6"/>
  <c r="B24" i="11"/>
  <c r="R9" i="6"/>
  <c r="AN97" i="8"/>
  <c r="AM106" i="8"/>
  <c r="AB34" i="14"/>
  <c r="Z34" i="14" s="1"/>
  <c r="S34" i="14" s="1"/>
  <c r="M12" i="6"/>
  <c r="Q34" i="5"/>
  <c r="Q25" i="5"/>
  <c r="Z91" i="6"/>
  <c r="AA91" i="6" s="1"/>
  <c r="AB30" i="6"/>
  <c r="B31" i="14"/>
  <c r="F31" i="11" s="1"/>
  <c r="C31" i="11" s="1"/>
  <c r="C31" i="14"/>
  <c r="H31" i="11" s="1"/>
  <c r="E31" i="11" s="1"/>
  <c r="B101" i="14"/>
  <c r="F101" i="11" s="1"/>
  <c r="C101" i="11" s="1"/>
  <c r="C101" i="14"/>
  <c r="H101" i="11" s="1"/>
  <c r="E101" i="11" s="1"/>
  <c r="S21" i="3"/>
  <c r="R19" i="4"/>
  <c r="T75" i="3"/>
  <c r="R75" i="3" s="1"/>
  <c r="S68" i="4"/>
  <c r="Q68" i="4" s="1"/>
  <c r="S46" i="5"/>
  <c r="Q46" i="5" s="1"/>
  <c r="B42" i="14"/>
  <c r="F42" i="11" s="1"/>
  <c r="C42" i="11" s="1"/>
  <c r="C42" i="14"/>
  <c r="H42" i="11" s="1"/>
  <c r="E42" i="11" s="1"/>
  <c r="M154" i="3"/>
  <c r="L139" i="4"/>
  <c r="T123" i="3"/>
  <c r="R123" i="3" s="1"/>
  <c r="S109" i="4"/>
  <c r="S68" i="5"/>
  <c r="Q68" i="5" s="1"/>
  <c r="T127" i="3"/>
  <c r="R127" i="3" s="1"/>
  <c r="S71" i="5"/>
  <c r="Q71" i="5" s="1"/>
  <c r="B127" i="14"/>
  <c r="F127" i="11" s="1"/>
  <c r="C127" i="11" s="1"/>
  <c r="C127" i="14"/>
  <c r="H127" i="11" s="1"/>
  <c r="E127" i="11" s="1"/>
  <c r="T139" i="3"/>
  <c r="R139" i="3" s="1"/>
  <c r="S124" i="4"/>
  <c r="Q124" i="4" s="1"/>
  <c r="N125" i="3"/>
  <c r="M111" i="4"/>
  <c r="M69" i="5"/>
  <c r="B85" i="14"/>
  <c r="F85" i="11" s="1"/>
  <c r="C85" i="11" s="1"/>
  <c r="C85" i="14"/>
  <c r="H85" i="11" s="1"/>
  <c r="E85" i="11" s="1"/>
  <c r="B72" i="14"/>
  <c r="F72" i="11" s="1"/>
  <c r="C72" i="11" s="1"/>
  <c r="C72" i="14"/>
  <c r="H72" i="11" s="1"/>
  <c r="E72" i="11" s="1"/>
  <c r="I80" i="11"/>
  <c r="K82" i="3"/>
  <c r="B60" i="14"/>
  <c r="F60" i="11" s="1"/>
  <c r="C60" i="11" s="1"/>
  <c r="C60" i="14"/>
  <c r="H60" i="11" s="1"/>
  <c r="E60" i="11" s="1"/>
  <c r="I40" i="11"/>
  <c r="J26" i="5" s="1"/>
  <c r="K42" i="3"/>
  <c r="B79" i="14"/>
  <c r="F79" i="11" s="1"/>
  <c r="C79" i="11" s="1"/>
  <c r="B79" i="11" s="1"/>
  <c r="C79" i="14"/>
  <c r="H79" i="11" s="1"/>
  <c r="E79" i="11" s="1"/>
  <c r="B50" i="14"/>
  <c r="F50" i="11" s="1"/>
  <c r="C50" i="11" s="1"/>
  <c r="C50" i="14"/>
  <c r="H50" i="11" s="1"/>
  <c r="E50" i="11" s="1"/>
  <c r="S16" i="3"/>
  <c r="R15" i="4"/>
  <c r="T106" i="3"/>
  <c r="R106" i="3" s="1"/>
  <c r="S94" i="4"/>
  <c r="Q94" i="4" s="1"/>
  <c r="S69" i="14"/>
  <c r="C69" i="14"/>
  <c r="H69" i="11" s="1"/>
  <c r="E69" i="11" s="1"/>
  <c r="S94" i="3"/>
  <c r="R83" i="4"/>
  <c r="S86" i="3"/>
  <c r="R53" i="5"/>
  <c r="B131" i="14"/>
  <c r="F131" i="11" s="1"/>
  <c r="C131" i="11" s="1"/>
  <c r="C131" i="14"/>
  <c r="H131" i="11" s="1"/>
  <c r="E131" i="11" s="1"/>
  <c r="S116" i="3"/>
  <c r="R116" i="3" s="1"/>
  <c r="R104" i="4"/>
  <c r="B99" i="14"/>
  <c r="F99" i="11" s="1"/>
  <c r="C99" i="11" s="1"/>
  <c r="C99" i="14"/>
  <c r="H99" i="11" s="1"/>
  <c r="E99" i="11" s="1"/>
  <c r="B9" i="14"/>
  <c r="F9" i="11" s="1"/>
  <c r="C9" i="11" s="1"/>
  <c r="C9" i="14"/>
  <c r="H9" i="11" s="1"/>
  <c r="E9" i="11" s="1"/>
  <c r="S176" i="3"/>
  <c r="R94" i="5"/>
  <c r="R159" i="4"/>
  <c r="M84" i="3"/>
  <c r="L75" i="4"/>
  <c r="I28" i="11"/>
  <c r="K30" i="3"/>
  <c r="M161" i="3"/>
  <c r="L86" i="5"/>
  <c r="L146" i="4"/>
  <c r="I90" i="11"/>
  <c r="J81" i="4" s="1"/>
  <c r="K92" i="3"/>
  <c r="S21" i="14"/>
  <c r="C21" i="14"/>
  <c r="H21" i="11" s="1"/>
  <c r="E21" i="11" s="1"/>
  <c r="T17" i="3"/>
  <c r="S16" i="4"/>
  <c r="S11" i="14"/>
  <c r="C11" i="14"/>
  <c r="H11" i="11" s="1"/>
  <c r="E11" i="11" s="1"/>
  <c r="S100" i="14"/>
  <c r="C100" i="14"/>
  <c r="H100" i="11" s="1"/>
  <c r="E100" i="11" s="1"/>
  <c r="B160" i="14"/>
  <c r="F160" i="11" s="1"/>
  <c r="C160" i="11" s="1"/>
  <c r="C160" i="14"/>
  <c r="H160" i="11" s="1"/>
  <c r="E160" i="11" s="1"/>
  <c r="I78" i="11"/>
  <c r="J72" i="4" s="1"/>
  <c r="K80" i="3"/>
  <c r="B173" i="14"/>
  <c r="F173" i="11" s="1"/>
  <c r="C173" i="11" s="1"/>
  <c r="C173" i="14"/>
  <c r="H173" i="11" s="1"/>
  <c r="E173" i="11" s="1"/>
  <c r="S113" i="14"/>
  <c r="C113" i="14"/>
  <c r="H113" i="11" s="1"/>
  <c r="E113" i="11" s="1"/>
  <c r="I16" i="11"/>
  <c r="K18" i="3"/>
  <c r="B69" i="14"/>
  <c r="F69" i="11" s="1"/>
  <c r="C69" i="11" s="1"/>
  <c r="S33" i="3"/>
  <c r="R30" i="4"/>
  <c r="T71" i="3"/>
  <c r="R71" i="3" s="1"/>
  <c r="S64" i="4"/>
  <c r="Q64" i="4" s="1"/>
  <c r="S45" i="5"/>
  <c r="T114" i="3"/>
  <c r="S64" i="5"/>
  <c r="S102" i="4"/>
  <c r="T55" i="3"/>
  <c r="R55" i="3" s="1"/>
  <c r="S36" i="5"/>
  <c r="Q36" i="5" s="1"/>
  <c r="S50" i="4"/>
  <c r="Q50" i="4" s="1"/>
  <c r="N83" i="3"/>
  <c r="M52" i="5"/>
  <c r="S151" i="14"/>
  <c r="B151" i="14" s="1"/>
  <c r="F151" i="11" s="1"/>
  <c r="C151" i="11" s="1"/>
  <c r="C151" i="14"/>
  <c r="H151" i="11" s="1"/>
  <c r="E151" i="11" s="1"/>
  <c r="T94" i="3"/>
  <c r="R94" i="3" s="1"/>
  <c r="S83" i="4"/>
  <c r="S100" i="3"/>
  <c r="R100" i="3" s="1"/>
  <c r="R57" i="5"/>
  <c r="R88" i="4"/>
  <c r="N81" i="3"/>
  <c r="M73" i="4"/>
  <c r="C4" i="14"/>
  <c r="H4" i="11" s="1"/>
  <c r="E4" i="11" s="1"/>
  <c r="R122" i="3"/>
  <c r="S17" i="3"/>
  <c r="R16" i="4"/>
  <c r="B169" i="14"/>
  <c r="F169" i="11" s="1"/>
  <c r="C169" i="11" s="1"/>
  <c r="C169" i="14"/>
  <c r="H169" i="11" s="1"/>
  <c r="E169" i="11" s="1"/>
  <c r="T150" i="3"/>
  <c r="R150" i="3" s="1"/>
  <c r="S135" i="4"/>
  <c r="Q135" i="4" s="1"/>
  <c r="S79" i="5"/>
  <c r="Q79" i="5" s="1"/>
  <c r="T102" i="3"/>
  <c r="R102" i="3" s="1"/>
  <c r="S90" i="4"/>
  <c r="S59" i="5"/>
  <c r="S157" i="14"/>
  <c r="C157" i="14"/>
  <c r="H157" i="11" s="1"/>
  <c r="E157" i="11" s="1"/>
  <c r="S49" i="14"/>
  <c r="C49" i="14"/>
  <c r="H49" i="11" s="1"/>
  <c r="E49" i="11" s="1"/>
  <c r="T138" i="3"/>
  <c r="R138" i="3" s="1"/>
  <c r="S123" i="4"/>
  <c r="Q123" i="4" s="1"/>
  <c r="T130" i="3"/>
  <c r="R130" i="3" s="1"/>
  <c r="S115" i="4"/>
  <c r="Q115" i="4" s="1"/>
  <c r="S90" i="3"/>
  <c r="R55" i="5"/>
  <c r="B70" i="14"/>
  <c r="F70" i="11" s="1"/>
  <c r="C70" i="11" s="1"/>
  <c r="B70" i="11" s="1"/>
  <c r="C70" i="14"/>
  <c r="H70" i="11" s="1"/>
  <c r="E70" i="11" s="1"/>
  <c r="M21" i="3"/>
  <c r="L19" i="4"/>
  <c r="C3" i="14"/>
  <c r="H3" i="11" s="1"/>
  <c r="E3" i="11" s="1"/>
  <c r="T161" i="3"/>
  <c r="R161" i="3" s="1"/>
  <c r="S146" i="4"/>
  <c r="Q146" i="4" s="1"/>
  <c r="S86" i="5"/>
  <c r="Q86" i="5" s="1"/>
  <c r="C135" i="14"/>
  <c r="H135" i="11" s="1"/>
  <c r="E135" i="11" s="1"/>
  <c r="C34" i="14"/>
  <c r="H34" i="11" s="1"/>
  <c r="E34" i="11" s="1"/>
  <c r="B8" i="14"/>
  <c r="F8" i="11" s="1"/>
  <c r="C8" i="11" s="1"/>
  <c r="B8" i="11" s="1"/>
  <c r="C8" i="14"/>
  <c r="H8" i="11" s="1"/>
  <c r="E8" i="11" s="1"/>
  <c r="B93" i="14"/>
  <c r="F93" i="11" s="1"/>
  <c r="C93" i="11" s="1"/>
  <c r="C93" i="14"/>
  <c r="H93" i="11" s="1"/>
  <c r="E93" i="11" s="1"/>
  <c r="T50" i="3"/>
  <c r="R50" i="3" s="1"/>
  <c r="S45" i="4"/>
  <c r="C168" i="14"/>
  <c r="H168" i="11" s="1"/>
  <c r="E168" i="11" s="1"/>
  <c r="T144" i="3"/>
  <c r="R144" i="3" s="1"/>
  <c r="S75" i="5"/>
  <c r="S129" i="4"/>
  <c r="N37" i="3"/>
  <c r="M33" i="4"/>
  <c r="M124" i="3"/>
  <c r="L110" i="4"/>
  <c r="C89" i="14"/>
  <c r="H89" i="11" s="1"/>
  <c r="E89" i="11" s="1"/>
  <c r="M73" i="3"/>
  <c r="L66" i="4"/>
  <c r="M135" i="3"/>
  <c r="L120" i="4"/>
  <c r="T152" i="3"/>
  <c r="R152" i="3" s="1"/>
  <c r="S81" i="5"/>
  <c r="Q81" i="5" s="1"/>
  <c r="S137" i="4"/>
  <c r="Q137" i="4" s="1"/>
  <c r="M139" i="3"/>
  <c r="L124" i="4"/>
  <c r="B115" i="14"/>
  <c r="F115" i="11" s="1"/>
  <c r="C115" i="11" s="1"/>
  <c r="C115" i="14"/>
  <c r="H115" i="11" s="1"/>
  <c r="E115" i="11" s="1"/>
  <c r="C46" i="14"/>
  <c r="H46" i="11" s="1"/>
  <c r="E46" i="11" s="1"/>
  <c r="T153" i="3"/>
  <c r="R153" i="3" s="1"/>
  <c r="S82" i="5"/>
  <c r="Q82" i="5" s="1"/>
  <c r="S138" i="4"/>
  <c r="Q138" i="4" s="1"/>
  <c r="T63" i="3"/>
  <c r="R63" i="3" s="1"/>
  <c r="S57" i="4"/>
  <c r="Q57" i="4" s="1"/>
  <c r="S41" i="5"/>
  <c r="Q41" i="5" s="1"/>
  <c r="T126" i="3"/>
  <c r="R126" i="3" s="1"/>
  <c r="S70" i="5"/>
  <c r="S112" i="4"/>
  <c r="C68" i="14"/>
  <c r="H68" i="11" s="1"/>
  <c r="E68" i="11" s="1"/>
  <c r="N72" i="3"/>
  <c r="M65" i="4"/>
  <c r="B18" i="14"/>
  <c r="F18" i="11" s="1"/>
  <c r="C18" i="11" s="1"/>
  <c r="B18" i="11" s="1"/>
  <c r="C18" i="14"/>
  <c r="H18" i="11" s="1"/>
  <c r="E18" i="11" s="1"/>
  <c r="S148" i="14"/>
  <c r="B148" i="14" s="1"/>
  <c r="F148" i="11" s="1"/>
  <c r="C148" i="11" s="1"/>
  <c r="C148" i="14"/>
  <c r="H148" i="11" s="1"/>
  <c r="E148" i="11" s="1"/>
  <c r="B52" i="14"/>
  <c r="F52" i="11" s="1"/>
  <c r="C52" i="11" s="1"/>
  <c r="C52" i="14"/>
  <c r="H52" i="11" s="1"/>
  <c r="E52" i="11" s="1"/>
  <c r="S111" i="14"/>
  <c r="C111" i="14"/>
  <c r="H111" i="11" s="1"/>
  <c r="E111" i="11" s="1"/>
  <c r="T86" i="3"/>
  <c r="R86" i="3" s="1"/>
  <c r="S53" i="5"/>
  <c r="Q53" i="5" s="1"/>
  <c r="I114" i="11"/>
  <c r="J104" i="4" s="1"/>
  <c r="K116" i="3"/>
  <c r="T21" i="3"/>
  <c r="R21" i="3" s="1"/>
  <c r="S19" i="4"/>
  <c r="Q19" i="4" s="1"/>
  <c r="C174" i="14"/>
  <c r="H174" i="11" s="1"/>
  <c r="E174" i="11" s="1"/>
  <c r="T59" i="3"/>
  <c r="R59" i="3" s="1"/>
  <c r="S39" i="5"/>
  <c r="Q39" i="5" s="1"/>
  <c r="S54" i="4"/>
  <c r="Q54" i="4" s="1"/>
  <c r="M13" i="3"/>
  <c r="L12" i="5"/>
  <c r="T110" i="3"/>
  <c r="R110" i="3" s="1"/>
  <c r="S98" i="4"/>
  <c r="Q98" i="4" s="1"/>
  <c r="N51" i="3"/>
  <c r="M46" i="4"/>
  <c r="T157" i="3"/>
  <c r="R157" i="3" s="1"/>
  <c r="S142" i="4"/>
  <c r="T178" i="3"/>
  <c r="S161" i="4"/>
  <c r="S95" i="5"/>
  <c r="B166" i="14"/>
  <c r="F166" i="11" s="1"/>
  <c r="C166" i="11" s="1"/>
  <c r="C166" i="14"/>
  <c r="H166" i="11" s="1"/>
  <c r="E166" i="11" s="1"/>
  <c r="B139" i="14"/>
  <c r="F139" i="11" s="1"/>
  <c r="C139" i="11" s="1"/>
  <c r="C139" i="14"/>
  <c r="H139" i="11" s="1"/>
  <c r="E139" i="11" s="1"/>
  <c r="I98" i="11"/>
  <c r="K100" i="3"/>
  <c r="I106" i="11"/>
  <c r="K108" i="3"/>
  <c r="C171" i="14"/>
  <c r="H171" i="11" s="1"/>
  <c r="E171" i="11" s="1"/>
  <c r="B147" i="14"/>
  <c r="F147" i="11" s="1"/>
  <c r="C147" i="11" s="1"/>
  <c r="C147" i="14"/>
  <c r="H147" i="11" s="1"/>
  <c r="E147" i="11" s="1"/>
  <c r="B109" i="14"/>
  <c r="F109" i="11" s="1"/>
  <c r="C109" i="11" s="1"/>
  <c r="C109" i="14"/>
  <c r="H109" i="11" s="1"/>
  <c r="E109" i="11" s="1"/>
  <c r="T90" i="3"/>
  <c r="R90" i="3" s="1"/>
  <c r="S55" i="5"/>
  <c r="I59" i="11"/>
  <c r="J55" i="4" s="1"/>
  <c r="K61" i="3"/>
  <c r="B66" i="14"/>
  <c r="F66" i="11" s="1"/>
  <c r="C66" i="11" s="1"/>
  <c r="C66" i="14"/>
  <c r="H66" i="11" s="1"/>
  <c r="E66" i="11" s="1"/>
  <c r="S112" i="14"/>
  <c r="C112" i="14"/>
  <c r="H112" i="11" s="1"/>
  <c r="E112" i="11" s="1"/>
  <c r="M94" i="3"/>
  <c r="L83" i="4"/>
  <c r="B144" i="14"/>
  <c r="F144" i="11" s="1"/>
  <c r="C144" i="11" s="1"/>
  <c r="C144" i="14"/>
  <c r="H144" i="11" s="1"/>
  <c r="E144" i="11" s="1"/>
  <c r="B81" i="14"/>
  <c r="F81" i="11" s="1"/>
  <c r="C81" i="11" s="1"/>
  <c r="B81" i="11" s="1"/>
  <c r="C81" i="14"/>
  <c r="H81" i="11" s="1"/>
  <c r="E81" i="11" s="1"/>
  <c r="S61" i="14"/>
  <c r="C61" i="14"/>
  <c r="H61" i="11" s="1"/>
  <c r="E61" i="11" s="1"/>
  <c r="S48" i="14"/>
  <c r="B48" i="14" s="1"/>
  <c r="F48" i="11" s="1"/>
  <c r="C48" i="11" s="1"/>
  <c r="B48" i="11" s="1"/>
  <c r="C48" i="14"/>
  <c r="H48" i="11" s="1"/>
  <c r="E48" i="11" s="1"/>
  <c r="T134" i="3"/>
  <c r="R134" i="3" s="1"/>
  <c r="S119" i="4"/>
  <c r="S103" i="14"/>
  <c r="C103" i="14"/>
  <c r="H103" i="11" s="1"/>
  <c r="E103" i="11" s="1"/>
  <c r="B19" i="14"/>
  <c r="F19" i="11" s="1"/>
  <c r="C19" i="11" s="1"/>
  <c r="C19" i="14"/>
  <c r="H19" i="11" s="1"/>
  <c r="E19" i="11" s="1"/>
  <c r="S88" i="14"/>
  <c r="C88" i="14"/>
  <c r="H88" i="11" s="1"/>
  <c r="E88" i="11" s="1"/>
  <c r="B87" i="14"/>
  <c r="F87" i="11" s="1"/>
  <c r="C87" i="11" s="1"/>
  <c r="C87" i="14"/>
  <c r="H87" i="11" s="1"/>
  <c r="E87" i="11" s="1"/>
  <c r="B119" i="14"/>
  <c r="F119" i="11" s="1"/>
  <c r="C119" i="11" s="1"/>
  <c r="B119" i="11" s="1"/>
  <c r="C119" i="14"/>
  <c r="H119" i="11" s="1"/>
  <c r="E119" i="11" s="1"/>
  <c r="B116" i="14"/>
  <c r="F116" i="11" s="1"/>
  <c r="C116" i="11" s="1"/>
  <c r="C116" i="14"/>
  <c r="H116" i="11" s="1"/>
  <c r="E116" i="11" s="1"/>
  <c r="S114" i="3"/>
  <c r="R64" i="5"/>
  <c r="R102" i="4"/>
  <c r="S32" i="3"/>
  <c r="R21" i="5"/>
  <c r="R29" i="4"/>
  <c r="M178" i="3"/>
  <c r="L161" i="4"/>
  <c r="L95" i="5"/>
  <c r="T131" i="3"/>
  <c r="R131" i="3" s="1"/>
  <c r="S116" i="4"/>
  <c r="Q116" i="4" s="1"/>
  <c r="B64" i="14"/>
  <c r="F64" i="11" s="1"/>
  <c r="C64" i="11" s="1"/>
  <c r="C64" i="14"/>
  <c r="H64" i="11" s="1"/>
  <c r="E64" i="11" s="1"/>
  <c r="M96" i="3"/>
  <c r="L84" i="4"/>
  <c r="N101" i="3"/>
  <c r="M58" i="5"/>
  <c r="M89" i="4"/>
  <c r="C159" i="14"/>
  <c r="H159" i="11" s="1"/>
  <c r="E159" i="11" s="1"/>
  <c r="I51" i="11"/>
  <c r="K53" i="3"/>
  <c r="B26" i="14"/>
  <c r="F26" i="11" s="1"/>
  <c r="C26" i="11" s="1"/>
  <c r="C26" i="14"/>
  <c r="H26" i="11" s="1"/>
  <c r="E26" i="11" s="1"/>
  <c r="I24" i="11"/>
  <c r="J18" i="5" s="1"/>
  <c r="K26" i="3"/>
  <c r="S57" i="14"/>
  <c r="C57" i="14"/>
  <c r="H57" i="11" s="1"/>
  <c r="E57" i="11" s="1"/>
  <c r="S38" i="14"/>
  <c r="C38" i="14"/>
  <c r="H38" i="11" s="1"/>
  <c r="E38" i="11" s="1"/>
  <c r="B61" i="14"/>
  <c r="F61" i="11" s="1"/>
  <c r="C61" i="11" s="1"/>
  <c r="B61" i="11" s="1"/>
  <c r="B62" i="14"/>
  <c r="F62" i="11" s="1"/>
  <c r="C62" i="11" s="1"/>
  <c r="C62" i="14"/>
  <c r="H62" i="11" s="1"/>
  <c r="E62" i="11" s="1"/>
  <c r="B47" i="14"/>
  <c r="F47" i="11" s="1"/>
  <c r="C47" i="11" s="1"/>
  <c r="C47" i="14"/>
  <c r="H47" i="11" s="1"/>
  <c r="E47" i="11" s="1"/>
  <c r="P178" i="3"/>
  <c r="O161" i="4"/>
  <c r="R158" i="7"/>
  <c r="Q157" i="3"/>
  <c r="Q144" i="3"/>
  <c r="R145" i="7"/>
  <c r="B43" i="14"/>
  <c r="F43" i="11" s="1"/>
  <c r="C43" i="11" s="1"/>
  <c r="N19" i="6"/>
  <c r="B142" i="14"/>
  <c r="F142" i="11" s="1"/>
  <c r="C142" i="11" s="1"/>
  <c r="U9" i="4"/>
  <c r="R54" i="7"/>
  <c r="Q53" i="3"/>
  <c r="K30" i="7"/>
  <c r="N30" i="7"/>
  <c r="Q30" i="7" s="1"/>
  <c r="K21" i="7"/>
  <c r="N21" i="7"/>
  <c r="Q21" i="7" s="1"/>
  <c r="K130" i="7"/>
  <c r="N130" i="7"/>
  <c r="Q130" i="7" s="1"/>
  <c r="K82" i="7"/>
  <c r="N82" i="7"/>
  <c r="Q82" i="7" s="1"/>
  <c r="R14" i="3"/>
  <c r="I12" i="11"/>
  <c r="J13" i="4" s="1"/>
  <c r="K14" i="3"/>
  <c r="M139" i="4"/>
  <c r="K139" i="4" s="1"/>
  <c r="M178" i="6"/>
  <c r="N178" i="6" s="1"/>
  <c r="K170" i="7"/>
  <c r="N170" i="7"/>
  <c r="Q170" i="7" s="1"/>
  <c r="B161" i="14"/>
  <c r="F161" i="11" s="1"/>
  <c r="C161" i="11" s="1"/>
  <c r="Q130" i="3"/>
  <c r="R131" i="7"/>
  <c r="K138" i="7"/>
  <c r="N138" i="7"/>
  <c r="Q138" i="7" s="1"/>
  <c r="K126" i="7"/>
  <c r="N126" i="7"/>
  <c r="Q126" i="7" s="1"/>
  <c r="I119" i="6"/>
  <c r="I115" i="6"/>
  <c r="N115" i="6" s="1"/>
  <c r="AN96" i="8"/>
  <c r="M75" i="6"/>
  <c r="N75" i="6" s="1"/>
  <c r="I82" i="11"/>
  <c r="J75" i="4" s="1"/>
  <c r="K84" i="3"/>
  <c r="M46" i="6"/>
  <c r="I25" i="6"/>
  <c r="AN168" i="8"/>
  <c r="R171" i="7"/>
  <c r="Q170" i="3"/>
  <c r="K169" i="7"/>
  <c r="N169" i="7"/>
  <c r="Q169" i="7" s="1"/>
  <c r="I156" i="6"/>
  <c r="M161" i="6"/>
  <c r="K144" i="7"/>
  <c r="N144" i="7"/>
  <c r="Q144" i="7" s="1"/>
  <c r="AA110" i="6"/>
  <c r="C73" i="14"/>
  <c r="H73" i="11" s="1"/>
  <c r="E73" i="11" s="1"/>
  <c r="B73" i="11" s="1"/>
  <c r="R80" i="6"/>
  <c r="AB80" i="6" s="1"/>
  <c r="M49" i="6"/>
  <c r="K46" i="7"/>
  <c r="N46" i="7"/>
  <c r="Q46" i="7" s="1"/>
  <c r="AA53" i="6"/>
  <c r="AB53" i="6" s="1"/>
  <c r="AN52" i="8"/>
  <c r="AB172" i="14"/>
  <c r="Z172" i="14" s="1"/>
  <c r="S172" i="14" s="1"/>
  <c r="B172" i="14" s="1"/>
  <c r="F172" i="11" s="1"/>
  <c r="C172" i="11" s="1"/>
  <c r="R162" i="7"/>
  <c r="Q161" i="3"/>
  <c r="K112" i="7"/>
  <c r="N112" i="7"/>
  <c r="Q112" i="7" s="1"/>
  <c r="M94" i="6"/>
  <c r="AA62" i="6"/>
  <c r="AB28" i="6"/>
  <c r="AN42" i="8"/>
  <c r="AA29" i="6"/>
  <c r="AB29" i="6" s="1"/>
  <c r="K48" i="7"/>
  <c r="N48" i="7"/>
  <c r="Q48" i="7" s="1"/>
  <c r="M158" i="4"/>
  <c r="O142" i="4"/>
  <c r="L80" i="4"/>
  <c r="L19" i="5"/>
  <c r="R74" i="7"/>
  <c r="Q73" i="3"/>
  <c r="I65" i="6"/>
  <c r="I53" i="6"/>
  <c r="B27" i="14"/>
  <c r="F27" i="11" s="1"/>
  <c r="C27" i="11" s="1"/>
  <c r="I30" i="6"/>
  <c r="K7" i="7"/>
  <c r="N7" i="7"/>
  <c r="Q7" i="7" s="1"/>
  <c r="I160" i="6"/>
  <c r="M164" i="6"/>
  <c r="N164" i="6" s="1"/>
  <c r="B143" i="14"/>
  <c r="F143" i="11" s="1"/>
  <c r="C143" i="11" s="1"/>
  <c r="I139" i="6"/>
  <c r="N139" i="6" s="1"/>
  <c r="B113" i="14"/>
  <c r="F113" i="11" s="1"/>
  <c r="C113" i="11" s="1"/>
  <c r="B113" i="11" s="1"/>
  <c r="K106" i="7"/>
  <c r="N106" i="7"/>
  <c r="Q106" i="7" s="1"/>
  <c r="I86" i="6"/>
  <c r="R172" i="6"/>
  <c r="AB172" i="6" s="1"/>
  <c r="R175" i="6"/>
  <c r="AB175" i="6" s="1"/>
  <c r="AN166" i="8"/>
  <c r="B152" i="14"/>
  <c r="F152" i="11" s="1"/>
  <c r="C152" i="11" s="1"/>
  <c r="C152" i="14"/>
  <c r="H152" i="11" s="1"/>
  <c r="E152" i="11" s="1"/>
  <c r="C120" i="14"/>
  <c r="H120" i="11" s="1"/>
  <c r="E120" i="11" s="1"/>
  <c r="AB107" i="14"/>
  <c r="Z107" i="14" s="1"/>
  <c r="S107" i="14" s="1"/>
  <c r="K96" i="7"/>
  <c r="N96" i="7"/>
  <c r="Q96" i="7" s="1"/>
  <c r="R39" i="7"/>
  <c r="Q38" i="3"/>
  <c r="M20" i="6"/>
  <c r="N20" i="6" s="1"/>
  <c r="R23" i="7"/>
  <c r="Q22" i="3"/>
  <c r="P146" i="4"/>
  <c r="K166" i="7"/>
  <c r="N166" i="7"/>
  <c r="Q166" i="7" s="1"/>
  <c r="B155" i="14"/>
  <c r="F155" i="11" s="1"/>
  <c r="C155" i="11" s="1"/>
  <c r="AB127" i="6"/>
  <c r="C121" i="14"/>
  <c r="H121" i="11" s="1"/>
  <c r="E121" i="11" s="1"/>
  <c r="O105" i="7"/>
  <c r="Q105" i="7" s="1"/>
  <c r="K105" i="7"/>
  <c r="AN94" i="8"/>
  <c r="K80" i="7"/>
  <c r="N80" i="7"/>
  <c r="Q80" i="7" s="1"/>
  <c r="M63" i="6"/>
  <c r="N63" i="6" s="1"/>
  <c r="M55" i="6"/>
  <c r="N55" i="6" s="1"/>
  <c r="R56" i="7"/>
  <c r="Q55" i="3"/>
  <c r="P36" i="5"/>
  <c r="AN50" i="8"/>
  <c r="I69" i="6"/>
  <c r="N69" i="6" s="1"/>
  <c r="M61" i="6"/>
  <c r="R31" i="6"/>
  <c r="I29" i="6"/>
  <c r="I17" i="6"/>
  <c r="N17" i="6" s="1"/>
  <c r="R19" i="7"/>
  <c r="Q18" i="3"/>
  <c r="K6" i="7"/>
  <c r="N6" i="7"/>
  <c r="Q6" i="7" s="1"/>
  <c r="O70" i="5"/>
  <c r="P115" i="4"/>
  <c r="O17" i="4"/>
  <c r="O26" i="5"/>
  <c r="U128" i="4"/>
  <c r="C142" i="14"/>
  <c r="H142" i="11" s="1"/>
  <c r="E142" i="11" s="1"/>
  <c r="I148" i="6"/>
  <c r="N148" i="6" s="1"/>
  <c r="K110" i="7"/>
  <c r="N110" i="7"/>
  <c r="Q110" i="7" s="1"/>
  <c r="O93" i="7"/>
  <c r="Q93" i="7" s="1"/>
  <c r="K93" i="7"/>
  <c r="O89" i="7"/>
  <c r="Q89" i="7" s="1"/>
  <c r="K89" i="7"/>
  <c r="O85" i="7"/>
  <c r="Q85" i="7" s="1"/>
  <c r="K85" i="7"/>
  <c r="I90" i="6"/>
  <c r="M41" i="6"/>
  <c r="AN53" i="8"/>
  <c r="R31" i="7"/>
  <c r="Q30" i="3"/>
  <c r="B11" i="14"/>
  <c r="F11" i="11" s="1"/>
  <c r="C11" i="11" s="1"/>
  <c r="B11" i="11" s="1"/>
  <c r="R24" i="5"/>
  <c r="L154" i="4"/>
  <c r="B167" i="14"/>
  <c r="F167" i="11" s="1"/>
  <c r="C167" i="11" s="1"/>
  <c r="R154" i="7"/>
  <c r="Q153" i="3"/>
  <c r="Q134" i="3"/>
  <c r="R135" i="7"/>
  <c r="AA149" i="6"/>
  <c r="C128" i="14"/>
  <c r="H128" i="11" s="1"/>
  <c r="E128" i="11" s="1"/>
  <c r="R120" i="7"/>
  <c r="O119" i="3" s="1"/>
  <c r="Q119" i="3"/>
  <c r="K78" i="7"/>
  <c r="N78" i="7"/>
  <c r="Q78" i="7" s="1"/>
  <c r="O68" i="7"/>
  <c r="Q68" i="7" s="1"/>
  <c r="K68" i="7"/>
  <c r="AN65" i="8"/>
  <c r="R35" i="6"/>
  <c r="I33" i="6"/>
  <c r="M112" i="3"/>
  <c r="L100" i="4"/>
  <c r="AN174" i="8"/>
  <c r="AB165" i="14"/>
  <c r="Z165" i="14" s="1"/>
  <c r="C161" i="14"/>
  <c r="H161" i="11" s="1"/>
  <c r="E161" i="11" s="1"/>
  <c r="B156" i="14"/>
  <c r="F156" i="11" s="1"/>
  <c r="C156" i="11" s="1"/>
  <c r="C156" i="14"/>
  <c r="H156" i="11" s="1"/>
  <c r="E156" i="11" s="1"/>
  <c r="K153" i="7"/>
  <c r="N153" i="7"/>
  <c r="Q153" i="7" s="1"/>
  <c r="AB149" i="14"/>
  <c r="Z149" i="14" s="1"/>
  <c r="S149" i="14" s="1"/>
  <c r="B149" i="14" s="1"/>
  <c r="F149" i="11" s="1"/>
  <c r="C149" i="11" s="1"/>
  <c r="AB110" i="6"/>
  <c r="M84" i="6"/>
  <c r="N84" i="6" s="1"/>
  <c r="AN82" i="8"/>
  <c r="R42" i="3"/>
  <c r="B14" i="14"/>
  <c r="F14" i="11" s="1"/>
  <c r="C14" i="11" s="1"/>
  <c r="I18" i="6"/>
  <c r="AB17" i="6"/>
  <c r="P66" i="4"/>
  <c r="P34" i="4"/>
  <c r="U11" i="5"/>
  <c r="R131" i="4"/>
  <c r="I177" i="6"/>
  <c r="AN148" i="8"/>
  <c r="R132" i="7"/>
  <c r="Q131" i="3"/>
  <c r="I107" i="6"/>
  <c r="AB88" i="6"/>
  <c r="AN63" i="8"/>
  <c r="R63" i="6"/>
  <c r="K25" i="7"/>
  <c r="N25" i="7"/>
  <c r="Q25" i="7" s="1"/>
  <c r="AA51" i="6"/>
  <c r="AB51" i="6" s="1"/>
  <c r="C14" i="14"/>
  <c r="H14" i="11" s="1"/>
  <c r="E14" i="11" s="1"/>
  <c r="R35" i="7"/>
  <c r="Q34" i="3"/>
  <c r="L93" i="5"/>
  <c r="M79" i="4"/>
  <c r="M74" i="5"/>
  <c r="L37" i="5"/>
  <c r="K37" i="5" s="1"/>
  <c r="L18" i="5"/>
  <c r="L27" i="4"/>
  <c r="M54" i="5"/>
  <c r="S60" i="5"/>
  <c r="Q60" i="5" s="1"/>
  <c r="R112" i="4"/>
  <c r="I145" i="6"/>
  <c r="N145" i="6" s="1"/>
  <c r="AA141" i="6"/>
  <c r="K104" i="7"/>
  <c r="N104" i="7"/>
  <c r="Q104" i="7" s="1"/>
  <c r="AB89" i="6"/>
  <c r="I72" i="6"/>
  <c r="N72" i="6" s="1"/>
  <c r="AA69" i="6"/>
  <c r="AN29" i="8"/>
  <c r="AB170" i="14"/>
  <c r="Z170" i="14" s="1"/>
  <c r="I171" i="6"/>
  <c r="N171" i="6" s="1"/>
  <c r="AA165" i="6"/>
  <c r="B123" i="14"/>
  <c r="F123" i="11" s="1"/>
  <c r="C123" i="11" s="1"/>
  <c r="I126" i="6"/>
  <c r="C96" i="14"/>
  <c r="H96" i="11" s="1"/>
  <c r="E96" i="11" s="1"/>
  <c r="M73" i="6"/>
  <c r="R51" i="7"/>
  <c r="Q50" i="3"/>
  <c r="B21" i="14"/>
  <c r="F21" i="11" s="1"/>
  <c r="C21" i="11" s="1"/>
  <c r="B21" i="11" s="1"/>
  <c r="AN13" i="8"/>
  <c r="Q26" i="3"/>
  <c r="R27" i="7"/>
  <c r="N12" i="3"/>
  <c r="M12" i="4"/>
  <c r="S52" i="5"/>
  <c r="Q52" i="5" s="1"/>
  <c r="R12" i="4"/>
  <c r="AA179" i="6"/>
  <c r="O151" i="7"/>
  <c r="Q151" i="7" s="1"/>
  <c r="K151" i="7"/>
  <c r="K142" i="7"/>
  <c r="N142" i="7"/>
  <c r="Q142" i="7" s="1"/>
  <c r="AN126" i="8"/>
  <c r="AN122" i="8"/>
  <c r="M104" i="3"/>
  <c r="L92" i="4"/>
  <c r="R91" i="6"/>
  <c r="K88" i="7"/>
  <c r="N88" i="7"/>
  <c r="Q88" i="7" s="1"/>
  <c r="M59" i="3"/>
  <c r="L39" i="5"/>
  <c r="R62" i="7"/>
  <c r="Q61" i="3"/>
  <c r="AA49" i="6"/>
  <c r="N61" i="7"/>
  <c r="Q61" i="7" s="1"/>
  <c r="K61" i="7"/>
  <c r="M35" i="3"/>
  <c r="L23" i="5"/>
  <c r="N26" i="6"/>
  <c r="N17" i="7"/>
  <c r="Q17" i="7" s="1"/>
  <c r="K17" i="7"/>
  <c r="O9" i="7"/>
  <c r="Q9" i="7" s="1"/>
  <c r="K9" i="7"/>
  <c r="R82" i="4"/>
  <c r="P75" i="5"/>
  <c r="K150" i="7"/>
  <c r="N150" i="7"/>
  <c r="Q150" i="7" s="1"/>
  <c r="Q148" i="3"/>
  <c r="R149" i="7"/>
  <c r="P133" i="4"/>
  <c r="S125" i="14"/>
  <c r="B125" i="14" s="1"/>
  <c r="F125" i="11" s="1"/>
  <c r="C125" i="11" s="1"/>
  <c r="B125" i="11" s="1"/>
  <c r="C125" i="14"/>
  <c r="H125" i="11" s="1"/>
  <c r="E125" i="11" s="1"/>
  <c r="P139" i="3"/>
  <c r="O124" i="4"/>
  <c r="AA116" i="6"/>
  <c r="B105" i="14"/>
  <c r="F105" i="11" s="1"/>
  <c r="C105" i="11" s="1"/>
  <c r="B96" i="14"/>
  <c r="F96" i="11" s="1"/>
  <c r="C96" i="11" s="1"/>
  <c r="B96" i="11" s="1"/>
  <c r="B77" i="14"/>
  <c r="F77" i="11" s="1"/>
  <c r="C77" i="11" s="1"/>
  <c r="AA16" i="6"/>
  <c r="S19" i="5"/>
  <c r="Q19" i="5" s="1"/>
  <c r="AA164" i="6"/>
  <c r="P123" i="3"/>
  <c r="O68" i="5"/>
  <c r="K116" i="7"/>
  <c r="N116" i="7"/>
  <c r="Q116" i="7" s="1"/>
  <c r="N100" i="6"/>
  <c r="K59" i="7"/>
  <c r="N59" i="7"/>
  <c r="Q59" i="7" s="1"/>
  <c r="B38" i="14"/>
  <c r="F38" i="11" s="1"/>
  <c r="C38" i="11" s="1"/>
  <c r="B38" i="11" s="1"/>
  <c r="N29" i="6"/>
  <c r="R45" i="6"/>
  <c r="AB35" i="14"/>
  <c r="Z35" i="14" s="1"/>
  <c r="AB34" i="6"/>
  <c r="AN10" i="8"/>
  <c r="AN160" i="8"/>
  <c r="T159" i="3" s="1"/>
  <c r="R159" i="3" s="1"/>
  <c r="N179" i="3"/>
  <c r="M96" i="5"/>
  <c r="B164" i="14"/>
  <c r="F164" i="11" s="1"/>
  <c r="C164" i="11" s="1"/>
  <c r="AB164" i="14"/>
  <c r="Z164" i="14" s="1"/>
  <c r="S164" i="14" s="1"/>
  <c r="C132" i="14"/>
  <c r="H132" i="11" s="1"/>
  <c r="E132" i="11" s="1"/>
  <c r="B121" i="14"/>
  <c r="F121" i="11" s="1"/>
  <c r="C121" i="11" s="1"/>
  <c r="B121" i="11" s="1"/>
  <c r="C105" i="14"/>
  <c r="H105" i="11" s="1"/>
  <c r="E105" i="11" s="1"/>
  <c r="R66" i="6"/>
  <c r="B71" i="11"/>
  <c r="AN90" i="8"/>
  <c r="O60" i="7"/>
  <c r="Q60" i="7" s="1"/>
  <c r="K60" i="7"/>
  <c r="K45" i="7"/>
  <c r="N45" i="7"/>
  <c r="Q45" i="7" s="1"/>
  <c r="N11" i="7"/>
  <c r="Q11" i="7" s="1"/>
  <c r="K11" i="7"/>
  <c r="S60" i="4"/>
  <c r="Q60" i="4" s="1"/>
  <c r="S23" i="5"/>
  <c r="Q23" i="5" s="1"/>
  <c r="AB176" i="14"/>
  <c r="Z176" i="14" s="1"/>
  <c r="AB154" i="14"/>
  <c r="Z154" i="14" s="1"/>
  <c r="S154" i="14" s="1"/>
  <c r="B154" i="14" s="1"/>
  <c r="F154" i="11" s="1"/>
  <c r="C154" i="11" s="1"/>
  <c r="N126" i="6"/>
  <c r="K67" i="7"/>
  <c r="N67" i="7"/>
  <c r="Q67" i="7" s="1"/>
  <c r="S66" i="4"/>
  <c r="Q66" i="4" s="1"/>
  <c r="S18" i="4"/>
  <c r="Q18" i="4" s="1"/>
  <c r="C163" i="14"/>
  <c r="H163" i="11" s="1"/>
  <c r="E163" i="11" s="1"/>
  <c r="AN167" i="8"/>
  <c r="AN142" i="8"/>
  <c r="AN116" i="8"/>
  <c r="R91" i="3"/>
  <c r="AB83" i="14"/>
  <c r="Z83" i="14" s="1"/>
  <c r="S83" i="14" s="1"/>
  <c r="B83" i="14" s="1"/>
  <c r="F83" i="11" s="1"/>
  <c r="C83" i="11" s="1"/>
  <c r="N71" i="6"/>
  <c r="B17" i="14"/>
  <c r="F17" i="11" s="1"/>
  <c r="C17" i="11" s="1"/>
  <c r="C17" i="14"/>
  <c r="H17" i="11" s="1"/>
  <c r="E17" i="11" s="1"/>
  <c r="AN38" i="8"/>
  <c r="R26" i="5"/>
  <c r="Q38" i="5"/>
  <c r="S17" i="4"/>
  <c r="Q17" i="4" s="1"/>
  <c r="S7" i="4"/>
  <c r="Q7" i="4" s="1"/>
  <c r="S5" i="4"/>
  <c r="R152" i="4"/>
  <c r="S31" i="4"/>
  <c r="Q31" i="4" s="1"/>
  <c r="R109" i="4"/>
  <c r="R77" i="4"/>
  <c r="Q77" i="4" s="1"/>
  <c r="R45" i="4"/>
  <c r="R37" i="4"/>
  <c r="R21" i="4"/>
  <c r="R13" i="4"/>
  <c r="Q117" i="4"/>
  <c r="S5" i="5"/>
  <c r="S37" i="5"/>
  <c r="Q37" i="5" s="1"/>
  <c r="AA137" i="6"/>
  <c r="N99" i="6"/>
  <c r="C92" i="14"/>
  <c r="H92" i="11" s="1"/>
  <c r="E92" i="11" s="1"/>
  <c r="B92" i="11" s="1"/>
  <c r="C84" i="14"/>
  <c r="H84" i="11" s="1"/>
  <c r="E84" i="11" s="1"/>
  <c r="B84" i="11" s="1"/>
  <c r="P102" i="3"/>
  <c r="O59" i="5"/>
  <c r="R47" i="7"/>
  <c r="Q46" i="3"/>
  <c r="AN69" i="8"/>
  <c r="N40" i="6"/>
  <c r="R23" i="3"/>
  <c r="M6" i="6"/>
  <c r="N6" i="6" s="1"/>
  <c r="AN172" i="8"/>
  <c r="K173" i="7"/>
  <c r="N173" i="7"/>
  <c r="Q173" i="7" s="1"/>
  <c r="AN164" i="8"/>
  <c r="AB154" i="6"/>
  <c r="AA134" i="6"/>
  <c r="K114" i="7"/>
  <c r="N114" i="7"/>
  <c r="Q114" i="7" s="1"/>
  <c r="B103" i="14"/>
  <c r="F103" i="11" s="1"/>
  <c r="C103" i="11" s="1"/>
  <c r="B103" i="11" s="1"/>
  <c r="R78" i="6"/>
  <c r="AA54" i="6"/>
  <c r="Q86" i="3"/>
  <c r="R87" i="7"/>
  <c r="AA79" i="6"/>
  <c r="M77" i="6"/>
  <c r="R70" i="7"/>
  <c r="Q69" i="3"/>
  <c r="AN45" i="8"/>
  <c r="I41" i="6"/>
  <c r="K24" i="7"/>
  <c r="N24" i="7"/>
  <c r="Q24" i="7" s="1"/>
  <c r="R150" i="4"/>
  <c r="C36" i="14"/>
  <c r="H36" i="11" s="1"/>
  <c r="E36" i="11" s="1"/>
  <c r="B36" i="11" s="1"/>
  <c r="B67" i="11"/>
  <c r="AN73" i="8"/>
  <c r="B39" i="14"/>
  <c r="F39" i="11" s="1"/>
  <c r="C39" i="11" s="1"/>
  <c r="B15" i="14"/>
  <c r="F15" i="11" s="1"/>
  <c r="C15" i="11" s="1"/>
  <c r="AN21" i="8"/>
  <c r="N163" i="7"/>
  <c r="Q163" i="7" s="1"/>
  <c r="K163" i="7"/>
  <c r="N155" i="7"/>
  <c r="Q155" i="7" s="1"/>
  <c r="K155" i="7"/>
  <c r="B107" i="14"/>
  <c r="F107" i="11" s="1"/>
  <c r="C107" i="11" s="1"/>
  <c r="K118" i="7"/>
  <c r="N118" i="7"/>
  <c r="Q118" i="7" s="1"/>
  <c r="D89" i="14"/>
  <c r="B89" i="14" s="1"/>
  <c r="F89" i="11" s="1"/>
  <c r="C89" i="11" s="1"/>
  <c r="B89" i="11" s="1"/>
  <c r="B29" i="14"/>
  <c r="F29" i="11" s="1"/>
  <c r="C29" i="11" s="1"/>
  <c r="L51" i="5"/>
  <c r="R59" i="5"/>
  <c r="O95" i="5"/>
  <c r="AN169" i="8"/>
  <c r="N159" i="7"/>
  <c r="Q159" i="7" s="1"/>
  <c r="K159" i="7"/>
  <c r="K152" i="7"/>
  <c r="N152" i="7"/>
  <c r="Q152" i="7" s="1"/>
  <c r="AA148" i="6"/>
  <c r="AN143" i="8"/>
  <c r="B128" i="11"/>
  <c r="M75" i="3"/>
  <c r="L68" i="4"/>
  <c r="B54" i="14"/>
  <c r="F54" i="11" s="1"/>
  <c r="C54" i="11" s="1"/>
  <c r="C54" i="14"/>
  <c r="H54" i="11" s="1"/>
  <c r="E54" i="11" s="1"/>
  <c r="AN25" i="8"/>
  <c r="P57" i="3"/>
  <c r="O52" i="4"/>
  <c r="B136" i="14"/>
  <c r="F136" i="11" s="1"/>
  <c r="C136" i="11" s="1"/>
  <c r="K108" i="7"/>
  <c r="N108" i="7"/>
  <c r="Q108" i="7" s="1"/>
  <c r="B74" i="14"/>
  <c r="F74" i="11" s="1"/>
  <c r="C74" i="11" s="1"/>
  <c r="I68" i="6"/>
  <c r="N68" i="6" s="1"/>
  <c r="D4" i="14"/>
  <c r="B4" i="14" s="1"/>
  <c r="F4" i="11" s="1"/>
  <c r="C4" i="11" s="1"/>
  <c r="B4" i="11" s="1"/>
  <c r="S147" i="4"/>
  <c r="Q147" i="4" s="1"/>
  <c r="N167" i="7"/>
  <c r="Q167" i="7" s="1"/>
  <c r="K167" i="7"/>
  <c r="B122" i="11"/>
  <c r="M142" i="6"/>
  <c r="N142" i="6" s="1"/>
  <c r="O133" i="7"/>
  <c r="Q133" i="7" s="1"/>
  <c r="K133" i="7"/>
  <c r="B91" i="14"/>
  <c r="F91" i="11" s="1"/>
  <c r="C91" i="11" s="1"/>
  <c r="B75" i="14"/>
  <c r="F75" i="11" s="1"/>
  <c r="C75" i="11" s="1"/>
  <c r="B75" i="11" s="1"/>
  <c r="C75" i="14"/>
  <c r="H75" i="11" s="1"/>
  <c r="E75" i="11" s="1"/>
  <c r="K71" i="7"/>
  <c r="N71" i="7"/>
  <c r="Q71" i="7" s="1"/>
  <c r="AN41" i="8"/>
  <c r="Q178" i="3"/>
  <c r="R179" i="7"/>
  <c r="P95" i="5"/>
  <c r="P161" i="4"/>
  <c r="AN176" i="8"/>
  <c r="B117" i="14"/>
  <c r="F117" i="11" s="1"/>
  <c r="C117" i="11" s="1"/>
  <c r="B117" i="11" s="1"/>
  <c r="AA122" i="6"/>
  <c r="AB122" i="6" s="1"/>
  <c r="B104" i="14"/>
  <c r="F104" i="11" s="1"/>
  <c r="C104" i="11" s="1"/>
  <c r="AA106" i="6"/>
  <c r="AB106" i="6" s="1"/>
  <c r="M102" i="6"/>
  <c r="M106" i="6"/>
  <c r="N106" i="6" s="1"/>
  <c r="Q99" i="7"/>
  <c r="D88" i="14"/>
  <c r="B88" i="14" s="1"/>
  <c r="F88" i="11" s="1"/>
  <c r="C88" i="11" s="1"/>
  <c r="B88" i="11" s="1"/>
  <c r="K49" i="7"/>
  <c r="N49" i="7"/>
  <c r="Q49" i="7" s="1"/>
  <c r="AN33" i="8"/>
  <c r="R25" i="6"/>
  <c r="M48" i="6"/>
  <c r="N48" i="6" s="1"/>
  <c r="Z15" i="6"/>
  <c r="AA15" i="6" s="1"/>
  <c r="AB15" i="6" s="1"/>
  <c r="O98" i="4"/>
  <c r="O66" i="4"/>
  <c r="O34" i="4"/>
  <c r="I166" i="6"/>
  <c r="AN170" i="8"/>
  <c r="Z170" i="6"/>
  <c r="AA170" i="6" s="1"/>
  <c r="AN156" i="8"/>
  <c r="Z142" i="6"/>
  <c r="AA142" i="6" s="1"/>
  <c r="AB142" i="6" s="1"/>
  <c r="Z139" i="6"/>
  <c r="R111" i="7"/>
  <c r="Q110" i="3"/>
  <c r="AN98" i="8"/>
  <c r="AN71" i="8"/>
  <c r="P55" i="3"/>
  <c r="O36" i="5"/>
  <c r="R39" i="6"/>
  <c r="I37" i="6"/>
  <c r="N37" i="6" s="1"/>
  <c r="K22" i="7"/>
  <c r="N22" i="7"/>
  <c r="Q22" i="7" s="1"/>
  <c r="R15" i="7"/>
  <c r="Q14" i="3"/>
  <c r="P45" i="4"/>
  <c r="P13" i="4"/>
  <c r="O31" i="4"/>
  <c r="P86" i="5"/>
  <c r="P17" i="4"/>
  <c r="O45" i="4"/>
  <c r="O13" i="4"/>
  <c r="P119" i="4"/>
  <c r="O34" i="5"/>
  <c r="U49" i="4"/>
  <c r="U5" i="4"/>
  <c r="R167" i="6"/>
  <c r="Z156" i="6"/>
  <c r="AA156" i="6" s="1"/>
  <c r="AB156" i="6" s="1"/>
  <c r="Z152" i="6"/>
  <c r="K125" i="7"/>
  <c r="N125" i="7"/>
  <c r="Q125" i="7" s="1"/>
  <c r="M134" i="6"/>
  <c r="N134" i="6" s="1"/>
  <c r="Z129" i="6"/>
  <c r="AA129" i="6" s="1"/>
  <c r="Z138" i="6"/>
  <c r="AN114" i="8"/>
  <c r="R95" i="6"/>
  <c r="K92" i="7"/>
  <c r="N92" i="7"/>
  <c r="Q92" i="7" s="1"/>
  <c r="B95" i="14"/>
  <c r="F95" i="11" s="1"/>
  <c r="C95" i="11" s="1"/>
  <c r="C95" i="14"/>
  <c r="H95" i="11" s="1"/>
  <c r="E95" i="11" s="1"/>
  <c r="R44" i="6"/>
  <c r="K50" i="7"/>
  <c r="N50" i="7"/>
  <c r="Q50" i="7" s="1"/>
  <c r="C45" i="14"/>
  <c r="H45" i="11" s="1"/>
  <c r="E45" i="11" s="1"/>
  <c r="Z6" i="6"/>
  <c r="P138" i="4"/>
  <c r="O86" i="4"/>
  <c r="C167" i="14"/>
  <c r="H167" i="11" s="1"/>
  <c r="E167" i="11" s="1"/>
  <c r="B157" i="14"/>
  <c r="F157" i="11" s="1"/>
  <c r="C157" i="11" s="1"/>
  <c r="B157" i="11" s="1"/>
  <c r="AN173" i="8"/>
  <c r="I161" i="6"/>
  <c r="R149" i="6"/>
  <c r="AB149" i="6" s="1"/>
  <c r="AA136" i="6"/>
  <c r="AB136" i="6" s="1"/>
  <c r="C136" i="14"/>
  <c r="H136" i="11" s="1"/>
  <c r="E136" i="11" s="1"/>
  <c r="N119" i="7"/>
  <c r="Q119" i="7" s="1"/>
  <c r="K119" i="7"/>
  <c r="O117" i="7"/>
  <c r="Q117" i="7" s="1"/>
  <c r="K117" i="7"/>
  <c r="O81" i="7"/>
  <c r="Q81" i="7" s="1"/>
  <c r="K81" i="7"/>
  <c r="AN77" i="8"/>
  <c r="Z48" i="6"/>
  <c r="AA50" i="6"/>
  <c r="AB50" i="6" s="1"/>
  <c r="R47" i="6"/>
  <c r="M44" i="6"/>
  <c r="N44" i="6" s="1"/>
  <c r="X179" i="15"/>
  <c r="X180" i="15"/>
  <c r="G3" i="11"/>
  <c r="D3" i="11" s="1"/>
  <c r="S178" i="3"/>
  <c r="R161" i="4"/>
  <c r="K178" i="7"/>
  <c r="N178" i="7"/>
  <c r="Q178" i="7" s="1"/>
  <c r="N167" i="6"/>
  <c r="R174" i="6"/>
  <c r="AB174" i="6" s="1"/>
  <c r="AA166" i="6"/>
  <c r="AB166" i="6" s="1"/>
  <c r="T149" i="3"/>
  <c r="R149" i="3" s="1"/>
  <c r="S134" i="4"/>
  <c r="Z150" i="6"/>
  <c r="AA150" i="6" s="1"/>
  <c r="AB150" i="6" s="1"/>
  <c r="Z132" i="6"/>
  <c r="AA132" i="6" s="1"/>
  <c r="AB132" i="6" s="1"/>
  <c r="AA131" i="6"/>
  <c r="AB131" i="6" s="1"/>
  <c r="M112" i="6"/>
  <c r="N112" i="6" s="1"/>
  <c r="D100" i="14"/>
  <c r="B100" i="14" s="1"/>
  <c r="F100" i="11" s="1"/>
  <c r="C100" i="11" s="1"/>
  <c r="B100" i="11" s="1"/>
  <c r="R101" i="6"/>
  <c r="AB101" i="6" s="1"/>
  <c r="K75" i="7"/>
  <c r="N75" i="7"/>
  <c r="Q75" i="7" s="1"/>
  <c r="K55" i="7"/>
  <c r="N55" i="7"/>
  <c r="Q55" i="7" s="1"/>
  <c r="M33" i="6"/>
  <c r="N33" i="6" s="1"/>
  <c r="D46" i="14"/>
  <c r="B46" i="14" s="1"/>
  <c r="F46" i="11" s="1"/>
  <c r="C46" i="11" s="1"/>
  <c r="B46" i="11" s="1"/>
  <c r="R66" i="7"/>
  <c r="Q65" i="3"/>
  <c r="Z39" i="6"/>
  <c r="AA39" i="6" s="1"/>
  <c r="AN26" i="8"/>
  <c r="R26" i="3"/>
  <c r="K12" i="7"/>
  <c r="N12" i="7"/>
  <c r="Q12" i="7" s="1"/>
  <c r="Z178" i="6"/>
  <c r="AA178" i="6" s="1"/>
  <c r="AB178" i="6" s="1"/>
  <c r="R128" i="6"/>
  <c r="O141" i="7"/>
  <c r="Q141" i="7" s="1"/>
  <c r="K141" i="7"/>
  <c r="P131" i="3"/>
  <c r="O116" i="4"/>
  <c r="C102" i="14"/>
  <c r="H102" i="11" s="1"/>
  <c r="E102" i="11" s="1"/>
  <c r="B102" i="11" s="1"/>
  <c r="Z104" i="6"/>
  <c r="AA104" i="6" s="1"/>
  <c r="AB104" i="6" s="1"/>
  <c r="AA63" i="6"/>
  <c r="R56" i="6"/>
  <c r="AB56" i="6" s="1"/>
  <c r="Z33" i="6"/>
  <c r="AN17" i="8"/>
  <c r="AA21" i="6"/>
  <c r="K14" i="7"/>
  <c r="N14" i="7"/>
  <c r="Q14" i="7" s="1"/>
  <c r="L30" i="5"/>
  <c r="L125" i="4"/>
  <c r="L51" i="4"/>
  <c r="K51" i="4" s="1"/>
  <c r="L46" i="5"/>
  <c r="M53" i="4"/>
  <c r="K53" i="4" s="1"/>
  <c r="L113" i="4"/>
  <c r="L81" i="4"/>
  <c r="M128" i="4"/>
  <c r="L96" i="4"/>
  <c r="R56" i="4"/>
  <c r="L32" i="4"/>
  <c r="R129" i="4"/>
  <c r="AA143" i="6"/>
  <c r="R141" i="6"/>
  <c r="AB141" i="6" s="1"/>
  <c r="B133" i="14"/>
  <c r="F133" i="11" s="1"/>
  <c r="C133" i="11" s="1"/>
  <c r="B133" i="11" s="1"/>
  <c r="R133" i="6"/>
  <c r="I111" i="6"/>
  <c r="N111" i="6" s="1"/>
  <c r="R107" i="7"/>
  <c r="Q106" i="3"/>
  <c r="O97" i="7"/>
  <c r="Q97" i="7" s="1"/>
  <c r="K97" i="7"/>
  <c r="R85" i="6"/>
  <c r="AB85" i="6" s="1"/>
  <c r="Z96" i="6"/>
  <c r="AA96" i="6" s="1"/>
  <c r="K63" i="7"/>
  <c r="N63" i="7"/>
  <c r="Q63" i="7" s="1"/>
  <c r="R69" i="6"/>
  <c r="AB69" i="6" s="1"/>
  <c r="N65" i="7"/>
  <c r="Q65" i="7" s="1"/>
  <c r="K65" i="7"/>
  <c r="Z44" i="6"/>
  <c r="AA44" i="6" s="1"/>
  <c r="M53" i="6"/>
  <c r="N53" i="6" s="1"/>
  <c r="AA33" i="6"/>
  <c r="AB58" i="14"/>
  <c r="Z58" i="14" s="1"/>
  <c r="S58" i="14" s="1"/>
  <c r="B58" i="14" s="1"/>
  <c r="F58" i="11" s="1"/>
  <c r="C58" i="11" s="1"/>
  <c r="C41" i="14"/>
  <c r="H41" i="11" s="1"/>
  <c r="E41" i="11" s="1"/>
  <c r="B41" i="11" s="1"/>
  <c r="C29" i="14"/>
  <c r="H29" i="11" s="1"/>
  <c r="E29" i="11" s="1"/>
  <c r="AN178" i="8"/>
  <c r="Z163" i="6"/>
  <c r="AA163" i="6" s="1"/>
  <c r="AB163" i="6" s="1"/>
  <c r="R168" i="6"/>
  <c r="R165" i="6"/>
  <c r="AB165" i="6" s="1"/>
  <c r="K164" i="7"/>
  <c r="N164" i="7"/>
  <c r="Q164" i="7" s="1"/>
  <c r="I131" i="6"/>
  <c r="N131" i="6" s="1"/>
  <c r="Z125" i="6"/>
  <c r="AA125" i="6" s="1"/>
  <c r="AB125" i="6" s="1"/>
  <c r="AA111" i="6"/>
  <c r="R96" i="6"/>
  <c r="K86" i="7"/>
  <c r="N86" i="7"/>
  <c r="Q86" i="7" s="1"/>
  <c r="AN75" i="8"/>
  <c r="M67" i="6"/>
  <c r="N67" i="6" s="1"/>
  <c r="D68" i="14"/>
  <c r="B68" i="14" s="1"/>
  <c r="F68" i="11" s="1"/>
  <c r="C68" i="11" s="1"/>
  <c r="B68" i="11" s="1"/>
  <c r="O64" i="7"/>
  <c r="Q64" i="7" s="1"/>
  <c r="K64" i="7"/>
  <c r="M65" i="6"/>
  <c r="N65" i="6" s="1"/>
  <c r="K37" i="7"/>
  <c r="N37" i="7"/>
  <c r="Q37" i="7" s="1"/>
  <c r="AN46" i="8"/>
  <c r="AA37" i="6"/>
  <c r="AB37" i="6" s="1"/>
  <c r="AA46" i="6"/>
  <c r="AB46" i="6" s="1"/>
  <c r="M21" i="6"/>
  <c r="P116" i="4"/>
  <c r="P20" i="4"/>
  <c r="R155" i="4"/>
  <c r="R100" i="4"/>
  <c r="R36" i="4"/>
  <c r="R143" i="4"/>
  <c r="D174" i="14"/>
  <c r="B174" i="14" s="1"/>
  <c r="F174" i="11" s="1"/>
  <c r="C174" i="11" s="1"/>
  <c r="B174" i="11" s="1"/>
  <c r="K172" i="7"/>
  <c r="N172" i="7"/>
  <c r="Q172" i="7" s="1"/>
  <c r="R158" i="6"/>
  <c r="AN161" i="8"/>
  <c r="AB145" i="14"/>
  <c r="Z145" i="14" s="1"/>
  <c r="S145" i="14" s="1"/>
  <c r="B145" i="14" s="1"/>
  <c r="F145" i="11" s="1"/>
  <c r="C145" i="11" s="1"/>
  <c r="B118" i="14"/>
  <c r="F118" i="11" s="1"/>
  <c r="C118" i="11" s="1"/>
  <c r="C118" i="14"/>
  <c r="H118" i="11" s="1"/>
  <c r="E118" i="11" s="1"/>
  <c r="D112" i="14"/>
  <c r="B112" i="14" s="1"/>
  <c r="F112" i="11" s="1"/>
  <c r="C112" i="11" s="1"/>
  <c r="B112" i="11" s="1"/>
  <c r="AA109" i="6"/>
  <c r="AB109" i="6" s="1"/>
  <c r="AA105" i="6"/>
  <c r="AB105" i="6" s="1"/>
  <c r="N103" i="6"/>
  <c r="Z83" i="6"/>
  <c r="K79" i="7"/>
  <c r="N79" i="7"/>
  <c r="Q79" i="7" s="1"/>
  <c r="N57" i="7"/>
  <c r="Q57" i="7" s="1"/>
  <c r="K57" i="7"/>
  <c r="R58" i="7"/>
  <c r="Q57" i="3"/>
  <c r="R49" i="6"/>
  <c r="AB49" i="6" s="1"/>
  <c r="K44" i="7"/>
  <c r="N44" i="7"/>
  <c r="Q44" i="7" s="1"/>
  <c r="Z31" i="6"/>
  <c r="AA31" i="6" s="1"/>
  <c r="AB26" i="6"/>
  <c r="R90" i="4"/>
  <c r="L67" i="5"/>
  <c r="Z167" i="6"/>
  <c r="AA167" i="6" s="1"/>
  <c r="K174" i="7"/>
  <c r="N174" i="7"/>
  <c r="Q174" i="7" s="1"/>
  <c r="P148" i="3"/>
  <c r="O133" i="4"/>
  <c r="C140" i="14"/>
  <c r="H140" i="11" s="1"/>
  <c r="E140" i="11" s="1"/>
  <c r="Z128" i="6"/>
  <c r="AA128" i="6" s="1"/>
  <c r="M144" i="6"/>
  <c r="Z118" i="6"/>
  <c r="AA118" i="6" s="1"/>
  <c r="AB118" i="6" s="1"/>
  <c r="M116" i="6"/>
  <c r="N116" i="6" s="1"/>
  <c r="B57" i="14"/>
  <c r="F57" i="11" s="1"/>
  <c r="C57" i="11" s="1"/>
  <c r="B57" i="11" s="1"/>
  <c r="Z72" i="6"/>
  <c r="Z64" i="6"/>
  <c r="Z40" i="6"/>
  <c r="AA40" i="6" s="1"/>
  <c r="AB40" i="6" s="1"/>
  <c r="R16" i="6"/>
  <c r="AB16" i="6" s="1"/>
  <c r="I49" i="6"/>
  <c r="K20" i="7"/>
  <c r="N20" i="7"/>
  <c r="Q20" i="7" s="1"/>
  <c r="I34" i="6"/>
  <c r="R142" i="4"/>
  <c r="S120" i="4"/>
  <c r="Q120" i="4" s="1"/>
  <c r="Q104" i="4"/>
  <c r="Q88" i="4"/>
  <c r="Q72" i="4"/>
  <c r="Q24" i="4"/>
  <c r="R164" i="6"/>
  <c r="AB164" i="6" s="1"/>
  <c r="O137" i="7"/>
  <c r="Q137" i="7" s="1"/>
  <c r="K137" i="7"/>
  <c r="M130" i="6"/>
  <c r="N130" i="6" s="1"/>
  <c r="Z135" i="6"/>
  <c r="AA107" i="6"/>
  <c r="R87" i="6"/>
  <c r="O83" i="7"/>
  <c r="Q83" i="7" s="1"/>
  <c r="K83" i="7"/>
  <c r="Z71" i="6"/>
  <c r="AA71" i="6" s="1"/>
  <c r="AB71" i="6" s="1"/>
  <c r="K90" i="7"/>
  <c r="N90" i="7"/>
  <c r="Q90" i="7" s="1"/>
  <c r="R76" i="6"/>
  <c r="R60" i="6"/>
  <c r="Z24" i="6"/>
  <c r="AA45" i="6"/>
  <c r="C37" i="14"/>
  <c r="H37" i="11" s="1"/>
  <c r="E37" i="11" s="1"/>
  <c r="B37" i="11" s="1"/>
  <c r="R43" i="6"/>
  <c r="Z35" i="6"/>
  <c r="AA35" i="6" s="1"/>
  <c r="AN34" i="8"/>
  <c r="N18" i="6"/>
  <c r="R8" i="7"/>
  <c r="Q7" i="3"/>
  <c r="R110" i="4"/>
  <c r="R78" i="4"/>
  <c r="M62" i="4"/>
  <c r="K62" i="4" s="1"/>
  <c r="L54" i="4"/>
  <c r="R46" i="4"/>
  <c r="R14" i="4"/>
  <c r="S139" i="4"/>
  <c r="Q139" i="4" s="1"/>
  <c r="R170" i="6"/>
  <c r="M163" i="6"/>
  <c r="N163" i="6" s="1"/>
  <c r="M160" i="6"/>
  <c r="N160" i="6" s="1"/>
  <c r="M159" i="3" s="1"/>
  <c r="AB140" i="14"/>
  <c r="Z140" i="14" s="1"/>
  <c r="S140" i="14" s="1"/>
  <c r="B140" i="14" s="1"/>
  <c r="F140" i="11" s="1"/>
  <c r="C140" i="11" s="1"/>
  <c r="N147" i="7"/>
  <c r="Q147" i="7" s="1"/>
  <c r="K147" i="7"/>
  <c r="K176" i="7"/>
  <c r="N176" i="7"/>
  <c r="Q176" i="7" s="1"/>
  <c r="Z168" i="6"/>
  <c r="AA168" i="6" s="1"/>
  <c r="R173" i="6"/>
  <c r="B132" i="14"/>
  <c r="F132" i="11" s="1"/>
  <c r="C132" i="11" s="1"/>
  <c r="B132" i="11" s="1"/>
  <c r="Z120" i="6"/>
  <c r="AA138" i="6"/>
  <c r="R114" i="6"/>
  <c r="N107" i="6"/>
  <c r="K84" i="7"/>
  <c r="N84" i="7"/>
  <c r="Q84" i="7" s="1"/>
  <c r="I56" i="6"/>
  <c r="N56" i="6" s="1"/>
  <c r="O76" i="7"/>
  <c r="Q76" i="7" s="1"/>
  <c r="K76" i="7"/>
  <c r="I46" i="6"/>
  <c r="N29" i="7"/>
  <c r="Q29" i="7" s="1"/>
  <c r="K29" i="7"/>
  <c r="Z25" i="6"/>
  <c r="AA25" i="6" s="1"/>
  <c r="AN7" i="8"/>
  <c r="C6" i="14"/>
  <c r="H6" i="11" s="1"/>
  <c r="E6" i="11" s="1"/>
  <c r="B6" i="11" s="1"/>
  <c r="Q92" i="4"/>
  <c r="S87" i="5"/>
  <c r="Q87" i="5" s="1"/>
  <c r="N175" i="7"/>
  <c r="Q175" i="7" s="1"/>
  <c r="K175" i="7"/>
  <c r="R177" i="6"/>
  <c r="I173" i="6"/>
  <c r="N173" i="6" s="1"/>
  <c r="M166" i="6"/>
  <c r="N166" i="6" s="1"/>
  <c r="D163" i="14"/>
  <c r="B163" i="14" s="1"/>
  <c r="F163" i="11" s="1"/>
  <c r="C163" i="11" s="1"/>
  <c r="B163" i="11" s="1"/>
  <c r="Z161" i="6"/>
  <c r="AA161" i="6" s="1"/>
  <c r="AB161" i="6" s="1"/>
  <c r="AA151" i="6"/>
  <c r="Z112" i="6"/>
  <c r="AN102" i="8"/>
  <c r="AN106" i="8"/>
  <c r="K94" i="7"/>
  <c r="N94" i="7"/>
  <c r="Q94" i="7" s="1"/>
  <c r="R67" i="6"/>
  <c r="Z36" i="6"/>
  <c r="AA36" i="6" s="1"/>
  <c r="AB36" i="6" s="1"/>
  <c r="M25" i="6"/>
  <c r="N25" i="6" s="1"/>
  <c r="AA41" i="6"/>
  <c r="D22" i="14"/>
  <c r="R52" i="7"/>
  <c r="Q51" i="3"/>
  <c r="R8" i="5"/>
  <c r="M8" i="3"/>
  <c r="L7" i="5"/>
  <c r="W6" i="8"/>
  <c r="R130" i="4"/>
  <c r="M170" i="6"/>
  <c r="N170" i="6" s="1"/>
  <c r="M156" i="6"/>
  <c r="N156" i="6" s="1"/>
  <c r="I153" i="6"/>
  <c r="AA112" i="6"/>
  <c r="C104" i="14"/>
  <c r="H104" i="11" s="1"/>
  <c r="E104" i="11" s="1"/>
  <c r="Z95" i="6"/>
  <c r="AA95" i="6" s="1"/>
  <c r="B49" i="14"/>
  <c r="F49" i="11" s="1"/>
  <c r="C49" i="11" s="1"/>
  <c r="B49" i="11" s="1"/>
  <c r="K28" i="7"/>
  <c r="N28" i="7"/>
  <c r="Q28" i="7" s="1"/>
  <c r="R8" i="6"/>
  <c r="AB12" i="6"/>
  <c r="R17" i="5"/>
  <c r="R140" i="4"/>
  <c r="S50" i="5"/>
  <c r="R50" i="5"/>
  <c r="R18" i="5"/>
  <c r="S51" i="4"/>
  <c r="Q51" i="4" s="1"/>
  <c r="S6" i="5"/>
  <c r="Q6" i="5" s="1"/>
  <c r="R78" i="5"/>
  <c r="S107" i="4"/>
  <c r="Q107" i="4" s="1"/>
  <c r="S78" i="5"/>
  <c r="R144" i="4"/>
  <c r="S125" i="4"/>
  <c r="Q125" i="4" s="1"/>
  <c r="S99" i="4"/>
  <c r="Q99" i="4" s="1"/>
  <c r="R67" i="4"/>
  <c r="R43" i="4"/>
  <c r="R11" i="4"/>
  <c r="S91" i="4"/>
  <c r="Q91" i="4" s="1"/>
  <c r="S13" i="5"/>
  <c r="Q13" i="5" s="1"/>
  <c r="X9" i="8"/>
  <c r="P142" i="4"/>
  <c r="O129" i="4"/>
  <c r="Z157" i="6"/>
  <c r="R137" i="6"/>
  <c r="AB137" i="6" s="1"/>
  <c r="B129" i="14"/>
  <c r="F129" i="11" s="1"/>
  <c r="C129" i="11" s="1"/>
  <c r="R129" i="6"/>
  <c r="AA139" i="6"/>
  <c r="Z114" i="6"/>
  <c r="AA114" i="6" s="1"/>
  <c r="Z108" i="6"/>
  <c r="AA117" i="6"/>
  <c r="M114" i="6"/>
  <c r="Z97" i="6"/>
  <c r="AA97" i="6" s="1"/>
  <c r="AB97" i="6" s="1"/>
  <c r="R81" i="6"/>
  <c r="I94" i="6"/>
  <c r="C77" i="14"/>
  <c r="H77" i="11" s="1"/>
  <c r="E77" i="11" s="1"/>
  <c r="N73" i="7"/>
  <c r="Q73" i="7" s="1"/>
  <c r="K73" i="7"/>
  <c r="K41" i="7"/>
  <c r="N41" i="7"/>
  <c r="Q41" i="7" s="1"/>
  <c r="M34" i="6"/>
  <c r="N34" i="6" s="1"/>
  <c r="R154" i="4"/>
  <c r="S86" i="4"/>
  <c r="Q86" i="4" s="1"/>
  <c r="S70" i="4"/>
  <c r="Q70" i="4" s="1"/>
  <c r="S38" i="4"/>
  <c r="Q38" i="4" s="1"/>
  <c r="I152" i="6"/>
  <c r="N152" i="6" s="1"/>
  <c r="I174" i="6"/>
  <c r="N174" i="6" s="1"/>
  <c r="AN152" i="8"/>
  <c r="Z145" i="6"/>
  <c r="AA145" i="6" s="1"/>
  <c r="AB145" i="6" s="1"/>
  <c r="I127" i="6"/>
  <c r="N127" i="6" s="1"/>
  <c r="R134" i="6"/>
  <c r="AB134" i="6" s="1"/>
  <c r="I122" i="6"/>
  <c r="I102" i="6"/>
  <c r="R95" i="7"/>
  <c r="Q94" i="3"/>
  <c r="AA78" i="6"/>
  <c r="Z66" i="6"/>
  <c r="AA66" i="6" s="1"/>
  <c r="R54" i="6"/>
  <c r="AB54" i="6" s="1"/>
  <c r="M79" i="6"/>
  <c r="N79" i="6" s="1"/>
  <c r="R79" i="6"/>
  <c r="AB79" i="6" s="1"/>
  <c r="AA48" i="6"/>
  <c r="M45" i="6"/>
  <c r="N45" i="6" s="1"/>
  <c r="K32" i="7"/>
  <c r="N32" i="7"/>
  <c r="Q32" i="7" s="1"/>
  <c r="R19" i="6"/>
  <c r="B13" i="14"/>
  <c r="F13" i="11" s="1"/>
  <c r="C13" i="11" s="1"/>
  <c r="B13" i="11" s="1"/>
  <c r="C13" i="14"/>
  <c r="H13" i="11" s="1"/>
  <c r="E13" i="11" s="1"/>
  <c r="K26" i="7"/>
  <c r="N26" i="7"/>
  <c r="Q26" i="7" s="1"/>
  <c r="Z22" i="6"/>
  <c r="AA22" i="6" s="1"/>
  <c r="AB22" i="6" s="1"/>
  <c r="S96" i="5"/>
  <c r="Q96" i="5" s="1"/>
  <c r="R134" i="4"/>
  <c r="Q52" i="4"/>
  <c r="C134" i="14"/>
  <c r="H134" i="11" s="1"/>
  <c r="E134" i="11" s="1"/>
  <c r="B134" i="11" s="1"/>
  <c r="B20" i="11"/>
  <c r="C155" i="14"/>
  <c r="H155" i="11" s="1"/>
  <c r="E155" i="11" s="1"/>
  <c r="AN49" i="8"/>
  <c r="AN175" i="8"/>
  <c r="K161" i="7"/>
  <c r="N161" i="7"/>
  <c r="Q161" i="7" s="1"/>
  <c r="AN144" i="8"/>
  <c r="O109" i="7"/>
  <c r="Q109" i="7" s="1"/>
  <c r="K109" i="7"/>
  <c r="AA83" i="6"/>
  <c r="AB83" i="6" s="1"/>
  <c r="AB62" i="6"/>
  <c r="B22" i="14"/>
  <c r="F22" i="11" s="1"/>
  <c r="C22" i="11" s="1"/>
  <c r="B22" i="11" s="1"/>
  <c r="B33" i="14"/>
  <c r="F33" i="11" s="1"/>
  <c r="C33" i="11" s="1"/>
  <c r="B33" i="11" s="1"/>
  <c r="B25" i="14"/>
  <c r="F25" i="11" s="1"/>
  <c r="C25" i="11" s="1"/>
  <c r="B25" i="11" s="1"/>
  <c r="K34" i="7"/>
  <c r="N34" i="7"/>
  <c r="Q34" i="7" s="1"/>
  <c r="AB21" i="6"/>
  <c r="L74" i="4"/>
  <c r="R34" i="4"/>
  <c r="Q34" i="4" s="1"/>
  <c r="R153" i="4"/>
  <c r="N158" i="3"/>
  <c r="L158" i="3" s="1"/>
  <c r="M143" i="4"/>
  <c r="K143" i="4" s="1"/>
  <c r="N153" i="6"/>
  <c r="B111" i="14"/>
  <c r="F111" i="11" s="1"/>
  <c r="C111" i="11" s="1"/>
  <c r="B111" i="11" s="1"/>
  <c r="R91" i="7"/>
  <c r="Q90" i="3"/>
  <c r="P55" i="5"/>
  <c r="N85" i="3"/>
  <c r="M76" i="4"/>
  <c r="B56" i="14"/>
  <c r="F56" i="11" s="1"/>
  <c r="C56" i="11" s="1"/>
  <c r="C56" i="14"/>
  <c r="H56" i="11" s="1"/>
  <c r="E56" i="11" s="1"/>
  <c r="K18" i="7"/>
  <c r="N18" i="7"/>
  <c r="Q18" i="7" s="1"/>
  <c r="R91" i="5"/>
  <c r="AB107" i="6"/>
  <c r="O113" i="7"/>
  <c r="Q113" i="7" s="1"/>
  <c r="K113" i="7"/>
  <c r="N91" i="6"/>
  <c r="C39" i="14"/>
  <c r="H39" i="11" s="1"/>
  <c r="E39" i="11" s="1"/>
  <c r="I32" i="11"/>
  <c r="K34" i="3"/>
  <c r="AA43" i="6"/>
  <c r="D3" i="14"/>
  <c r="B3" i="14" s="1"/>
  <c r="F3" i="11" s="1"/>
  <c r="C3" i="11" s="1"/>
  <c r="B3" i="11" s="1"/>
  <c r="R118" i="4"/>
  <c r="AA173" i="6"/>
  <c r="C143" i="14"/>
  <c r="H143" i="11" s="1"/>
  <c r="E143" i="11" s="1"/>
  <c r="AA124" i="6"/>
  <c r="K134" i="7"/>
  <c r="N134" i="7"/>
  <c r="Q134" i="7" s="1"/>
  <c r="AB138" i="6"/>
  <c r="C123" i="14"/>
  <c r="H123" i="11" s="1"/>
  <c r="E123" i="11" s="1"/>
  <c r="N123" i="6"/>
  <c r="M122" i="3" s="1"/>
  <c r="L122" i="3" s="1"/>
  <c r="R123" i="7"/>
  <c r="O122" i="3" s="1"/>
  <c r="Q122" i="3"/>
  <c r="AN67" i="8"/>
  <c r="N53" i="7"/>
  <c r="Q53" i="7" s="1"/>
  <c r="K53" i="7"/>
  <c r="C44" i="14"/>
  <c r="H44" i="11" s="1"/>
  <c r="E44" i="11" s="1"/>
  <c r="B44" i="11" s="1"/>
  <c r="K40" i="7"/>
  <c r="N40" i="7"/>
  <c r="Q40" i="7" s="1"/>
  <c r="N30" i="6"/>
  <c r="AN14" i="8"/>
  <c r="N13" i="7"/>
  <c r="Q13" i="7" s="1"/>
  <c r="K13" i="7"/>
  <c r="AA7" i="6"/>
  <c r="AB7" i="6" s="1"/>
  <c r="Q28" i="4"/>
  <c r="R95" i="5"/>
  <c r="R15" i="5"/>
  <c r="AN177" i="8"/>
  <c r="AA177" i="6"/>
  <c r="D171" i="14"/>
  <c r="B171" i="14" s="1"/>
  <c r="F171" i="11" s="1"/>
  <c r="C171" i="11" s="1"/>
  <c r="B171" i="11" s="1"/>
  <c r="R158" i="3"/>
  <c r="AB151" i="6"/>
  <c r="K146" i="7"/>
  <c r="N146" i="7"/>
  <c r="Q146" i="7" s="1"/>
  <c r="N114" i="3"/>
  <c r="M64" i="5"/>
  <c r="K98" i="7"/>
  <c r="N98" i="7"/>
  <c r="Q98" i="7" s="1"/>
  <c r="N86" i="6"/>
  <c r="C65" i="14"/>
  <c r="H65" i="11" s="1"/>
  <c r="E65" i="11" s="1"/>
  <c r="B65" i="11" s="1"/>
  <c r="AA58" i="6"/>
  <c r="AA67" i="6"/>
  <c r="AB41" i="6"/>
  <c r="S74" i="4"/>
  <c r="Q74" i="4" s="1"/>
  <c r="S42" i="4"/>
  <c r="Q42" i="4" s="1"/>
  <c r="Q67" i="5"/>
  <c r="M11" i="5"/>
  <c r="C164" i="14"/>
  <c r="H164" i="11" s="1"/>
  <c r="E164" i="11" s="1"/>
  <c r="K143" i="7"/>
  <c r="N143" i="7"/>
  <c r="Q143" i="7" s="1"/>
  <c r="R128" i="7"/>
  <c r="Q127" i="3"/>
  <c r="P71" i="5"/>
  <c r="C138" i="14"/>
  <c r="H138" i="11" s="1"/>
  <c r="E138" i="11" s="1"/>
  <c r="B138" i="11" s="1"/>
  <c r="AB112" i="6"/>
  <c r="AN110" i="8"/>
  <c r="AN100" i="8"/>
  <c r="AN61" i="8"/>
  <c r="L56" i="3"/>
  <c r="K36" i="7"/>
  <c r="N36" i="7"/>
  <c r="Q36" i="7" s="1"/>
  <c r="AB23" i="14"/>
  <c r="Z23" i="14" s="1"/>
  <c r="S23" i="14" s="1"/>
  <c r="B23" i="14" s="1"/>
  <c r="F23" i="11" s="1"/>
  <c r="C23" i="11" s="1"/>
  <c r="AA8" i="6"/>
  <c r="N12" i="6"/>
  <c r="S30" i="5"/>
  <c r="Q30" i="5" s="1"/>
  <c r="R70" i="5"/>
  <c r="R10" i="5"/>
  <c r="S13" i="4"/>
  <c r="Q13" i="4" s="1"/>
  <c r="Q57" i="5"/>
  <c r="S95" i="4"/>
  <c r="Q95" i="4" s="1"/>
  <c r="S22" i="5"/>
  <c r="Q22" i="5" s="1"/>
  <c r="R9" i="5"/>
  <c r="R113" i="4"/>
  <c r="Q113" i="4" s="1"/>
  <c r="R81" i="4"/>
  <c r="Q81" i="4" s="1"/>
  <c r="R65" i="4"/>
  <c r="R33" i="4"/>
  <c r="R25" i="4"/>
  <c r="R9" i="4"/>
  <c r="S53" i="4"/>
  <c r="Q53" i="4" s="1"/>
  <c r="O120" i="4"/>
  <c r="AN138" i="8"/>
  <c r="AN130" i="8"/>
  <c r="AB139" i="6"/>
  <c r="AB117" i="6"/>
  <c r="C108" i="14"/>
  <c r="H108" i="11" s="1"/>
  <c r="E108" i="11" s="1"/>
  <c r="B108" i="11" s="1"/>
  <c r="K100" i="7"/>
  <c r="N100" i="7"/>
  <c r="Q100" i="7" s="1"/>
  <c r="M31" i="3"/>
  <c r="L28" i="4"/>
  <c r="R15" i="3"/>
  <c r="R22" i="3"/>
  <c r="L157" i="4"/>
  <c r="L43" i="5"/>
  <c r="Z169" i="6"/>
  <c r="AA169" i="6" s="1"/>
  <c r="AB169" i="6" s="1"/>
  <c r="AN171" i="8"/>
  <c r="B158" i="14"/>
  <c r="F158" i="11" s="1"/>
  <c r="C158" i="11" s="1"/>
  <c r="C158" i="14"/>
  <c r="H158" i="11" s="1"/>
  <c r="E158" i="11" s="1"/>
  <c r="Z99" i="6"/>
  <c r="AA99" i="6" s="1"/>
  <c r="AB99" i="6" s="1"/>
  <c r="R87" i="3"/>
  <c r="O72" i="7"/>
  <c r="Q72" i="7" s="1"/>
  <c r="K72" i="7"/>
  <c r="AB48" i="6"/>
  <c r="R38" i="3"/>
  <c r="R61" i="3"/>
  <c r="AA19" i="6"/>
  <c r="U72" i="5"/>
  <c r="C126" i="14"/>
  <c r="H126" i="11" s="1"/>
  <c r="E126" i="11" s="1"/>
  <c r="B126" i="11" s="1"/>
  <c r="R12" i="5"/>
  <c r="L72" i="4"/>
  <c r="L151" i="4"/>
  <c r="P129" i="4"/>
  <c r="K180" i="7"/>
  <c r="N180" i="7"/>
  <c r="Q180" i="7" s="1"/>
  <c r="AB143" i="6"/>
  <c r="AN134" i="8"/>
  <c r="Q126" i="3"/>
  <c r="R127" i="7"/>
  <c r="AA64" i="6"/>
  <c r="AB64" i="6" s="1"/>
  <c r="K42" i="7"/>
  <c r="N42" i="7"/>
  <c r="Q42" i="7" s="1"/>
  <c r="AB33" i="6"/>
  <c r="I55" i="11"/>
  <c r="K57" i="3"/>
  <c r="K160" i="7"/>
  <c r="P159" i="3" s="1"/>
  <c r="N160" i="7"/>
  <c r="Q160" i="7" s="1"/>
  <c r="K148" i="7"/>
  <c r="N148" i="7"/>
  <c r="Q148" i="7" s="1"/>
  <c r="B146" i="14"/>
  <c r="F146" i="11" s="1"/>
  <c r="C146" i="11" s="1"/>
  <c r="B146" i="11" s="1"/>
  <c r="AN146" i="8"/>
  <c r="B135" i="14"/>
  <c r="F135" i="11" s="1"/>
  <c r="C135" i="11" s="1"/>
  <c r="B135" i="11" s="1"/>
  <c r="AB111" i="6"/>
  <c r="AA108" i="6"/>
  <c r="AB108" i="6" s="1"/>
  <c r="I61" i="6"/>
  <c r="I38" i="6"/>
  <c r="N38" i="6" s="1"/>
  <c r="C15" i="14"/>
  <c r="H15" i="11" s="1"/>
  <c r="E15" i="11" s="1"/>
  <c r="P22" i="3"/>
  <c r="O20" i="4"/>
  <c r="O153" i="4"/>
  <c r="O75" i="5"/>
  <c r="AB171" i="6"/>
  <c r="K168" i="7"/>
  <c r="N168" i="7"/>
  <c r="Q168" i="7" s="1"/>
  <c r="L154" i="3"/>
  <c r="I77" i="6"/>
  <c r="R43" i="7"/>
  <c r="Q42" i="3"/>
  <c r="N33" i="7"/>
  <c r="Q33" i="7" s="1"/>
  <c r="K33" i="7"/>
  <c r="N22" i="3"/>
  <c r="L22" i="3" s="1"/>
  <c r="M20" i="4"/>
  <c r="K20" i="4" s="1"/>
  <c r="B10" i="14"/>
  <c r="F10" i="11" s="1"/>
  <c r="C10" i="11" s="1"/>
  <c r="B10" i="11" s="1"/>
  <c r="AB61" i="6"/>
  <c r="C43" i="14"/>
  <c r="H43" i="11" s="1"/>
  <c r="E43" i="11" s="1"/>
  <c r="B34" i="14"/>
  <c r="F34" i="11" s="1"/>
  <c r="C34" i="11" s="1"/>
  <c r="B34" i="11" s="1"/>
  <c r="AN30" i="8"/>
  <c r="I21" i="6"/>
  <c r="R84" i="5"/>
  <c r="Q143" i="4"/>
  <c r="R84" i="4"/>
  <c r="R20" i="4"/>
  <c r="I7" i="6"/>
  <c r="N7" i="6" s="1"/>
  <c r="N177" i="7"/>
  <c r="Q177" i="7" s="1"/>
  <c r="K177" i="7"/>
  <c r="AB179" i="6"/>
  <c r="M169" i="6"/>
  <c r="N169" i="6" s="1"/>
  <c r="O165" i="7"/>
  <c r="Q165" i="7" s="1"/>
  <c r="K165" i="7"/>
  <c r="B153" i="14"/>
  <c r="F153" i="11" s="1"/>
  <c r="C153" i="11" s="1"/>
  <c r="B153" i="11" s="1"/>
  <c r="R148" i="6"/>
  <c r="AB148" i="6" s="1"/>
  <c r="K121" i="7"/>
  <c r="N121" i="7"/>
  <c r="Q121" i="7" s="1"/>
  <c r="R121" i="6"/>
  <c r="AB121" i="6" s="1"/>
  <c r="R103" i="6"/>
  <c r="AB103" i="6" s="1"/>
  <c r="I114" i="6"/>
  <c r="Z113" i="6"/>
  <c r="AA113" i="6" s="1"/>
  <c r="AB97" i="14"/>
  <c r="Z97" i="14" s="1"/>
  <c r="S97" i="14" s="1"/>
  <c r="B97" i="14" s="1"/>
  <c r="F97" i="11" s="1"/>
  <c r="C97" i="11" s="1"/>
  <c r="AN86" i="8"/>
  <c r="M82" i="6"/>
  <c r="N82" i="6" s="1"/>
  <c r="N77" i="7"/>
  <c r="Q77" i="7" s="1"/>
  <c r="K77" i="7"/>
  <c r="I11" i="6"/>
  <c r="N11" i="6" s="1"/>
  <c r="R10" i="4"/>
  <c r="P153" i="4"/>
  <c r="R75" i="5"/>
  <c r="B168" i="14"/>
  <c r="F168" i="11" s="1"/>
  <c r="C168" i="11" s="1"/>
  <c r="B168" i="11" s="1"/>
  <c r="AN147" i="8"/>
  <c r="M147" i="6"/>
  <c r="N147" i="6" s="1"/>
  <c r="I138" i="6"/>
  <c r="I144" i="6"/>
  <c r="R140" i="7"/>
  <c r="Q139" i="3"/>
  <c r="D120" i="14"/>
  <c r="B120" i="14" s="1"/>
  <c r="F120" i="11" s="1"/>
  <c r="C120" i="11" s="1"/>
  <c r="B120" i="11" s="1"/>
  <c r="AB116" i="6"/>
  <c r="M119" i="6"/>
  <c r="N119" i="6" s="1"/>
  <c r="R113" i="6"/>
  <c r="M110" i="6"/>
  <c r="N110" i="6" s="1"/>
  <c r="Z100" i="6"/>
  <c r="AA100" i="6" s="1"/>
  <c r="AB100" i="6" s="1"/>
  <c r="Z87" i="6"/>
  <c r="AA87" i="6" s="1"/>
  <c r="AB76" i="14"/>
  <c r="Z76" i="14" s="1"/>
  <c r="S76" i="14" s="1"/>
  <c r="B76" i="14" s="1"/>
  <c r="F76" i="11" s="1"/>
  <c r="C76" i="11" s="1"/>
  <c r="P90" i="3"/>
  <c r="O55" i="5"/>
  <c r="C74" i="14"/>
  <c r="H74" i="11" s="1"/>
  <c r="E74" i="11" s="1"/>
  <c r="Z76" i="6"/>
  <c r="AA76" i="6" s="1"/>
  <c r="Z68" i="6"/>
  <c r="AA68" i="6" s="1"/>
  <c r="AB68" i="6" s="1"/>
  <c r="Z60" i="6"/>
  <c r="AA60" i="6" s="1"/>
  <c r="N69" i="7"/>
  <c r="Q69" i="7" s="1"/>
  <c r="K69" i="7"/>
  <c r="K10" i="7"/>
  <c r="N10" i="7"/>
  <c r="Q10" i="7" s="1"/>
  <c r="Q96" i="4"/>
  <c r="Q80" i="4"/>
  <c r="Q48" i="4"/>
  <c r="S32" i="4"/>
  <c r="Q32" i="4" s="1"/>
  <c r="R83" i="5"/>
  <c r="P19" i="5"/>
  <c r="S27" i="5"/>
  <c r="Q27" i="5" s="1"/>
  <c r="K156" i="7"/>
  <c r="N156" i="7"/>
  <c r="Q156" i="7" s="1"/>
  <c r="B124" i="14"/>
  <c r="F124" i="11" s="1"/>
  <c r="C124" i="11" s="1"/>
  <c r="B124" i="11" s="1"/>
  <c r="M138" i="6"/>
  <c r="N138" i="6" s="1"/>
  <c r="O129" i="7"/>
  <c r="Q129" i="7" s="1"/>
  <c r="K129" i="7"/>
  <c r="R124" i="7"/>
  <c r="Q123" i="3"/>
  <c r="P68" i="5"/>
  <c r="Z130" i="6"/>
  <c r="AA130" i="6" s="1"/>
  <c r="AB130" i="6" s="1"/>
  <c r="C107" i="14"/>
  <c r="H107" i="11" s="1"/>
  <c r="E107" i="11" s="1"/>
  <c r="AA98" i="6"/>
  <c r="AB98" i="6" s="1"/>
  <c r="I80" i="6"/>
  <c r="N80" i="6" s="1"/>
  <c r="I64" i="6"/>
  <c r="N64" i="6" s="1"/>
  <c r="AA20" i="6"/>
  <c r="AB20" i="6" s="1"/>
  <c r="Z42" i="6"/>
  <c r="AA42" i="6" s="1"/>
  <c r="AB42" i="6" s="1"/>
  <c r="Z47" i="6"/>
  <c r="AA47" i="6" s="1"/>
  <c r="Z27" i="6"/>
  <c r="AA27" i="6" s="1"/>
  <c r="AB27" i="6" s="1"/>
  <c r="Z19" i="6"/>
  <c r="M16" i="6"/>
  <c r="N16" i="6" s="1"/>
  <c r="C27" i="14"/>
  <c r="H27" i="11" s="1"/>
  <c r="E27" i="11" s="1"/>
  <c r="I13" i="6"/>
  <c r="N13" i="6" s="1"/>
  <c r="AA6" i="6"/>
  <c r="AB6" i="6" s="1"/>
  <c r="O138" i="4"/>
  <c r="O43" i="5"/>
  <c r="B159" i="14"/>
  <c r="F159" i="11" s="1"/>
  <c r="C159" i="11" s="1"/>
  <c r="B159" i="11" s="1"/>
  <c r="I149" i="6"/>
  <c r="N149" i="6" s="1"/>
  <c r="R162" i="6"/>
  <c r="AB162" i="6" s="1"/>
  <c r="AA152" i="6"/>
  <c r="AB152" i="6" s="1"/>
  <c r="Z146" i="6"/>
  <c r="AA146" i="6" s="1"/>
  <c r="Q138" i="3"/>
  <c r="R139" i="7"/>
  <c r="R124" i="6"/>
  <c r="AB124" i="6" s="1"/>
  <c r="AB141" i="14"/>
  <c r="Z141" i="14" s="1"/>
  <c r="S141" i="14" s="1"/>
  <c r="B141" i="14" s="1"/>
  <c r="F141" i="11" s="1"/>
  <c r="C141" i="11" s="1"/>
  <c r="C124" i="14"/>
  <c r="H124" i="11" s="1"/>
  <c r="E124" i="11" s="1"/>
  <c r="K122" i="7"/>
  <c r="N122" i="7"/>
  <c r="Q122" i="7" s="1"/>
  <c r="AN118" i="8"/>
  <c r="AN79" i="8"/>
  <c r="Z77" i="6"/>
  <c r="AA77" i="6" s="1"/>
  <c r="AB77" i="6" s="1"/>
  <c r="Z74" i="6"/>
  <c r="AA74" i="6" s="1"/>
  <c r="AB74" i="6" s="1"/>
  <c r="N87" i="6"/>
  <c r="AA32" i="6"/>
  <c r="AB32" i="6" s="1"/>
  <c r="C30" i="14"/>
  <c r="H30" i="11" s="1"/>
  <c r="E30" i="11" s="1"/>
  <c r="K16" i="7"/>
  <c r="N16" i="7"/>
  <c r="Q16" i="7" s="1"/>
  <c r="AA9" i="6"/>
  <c r="AB9" i="6" s="1"/>
  <c r="R32" i="5"/>
  <c r="Q20" i="4"/>
  <c r="S133" i="4"/>
  <c r="Q133" i="4" s="1"/>
  <c r="M177" i="6"/>
  <c r="N177" i="6" s="1"/>
  <c r="M176" i="6"/>
  <c r="N176" i="6" s="1"/>
  <c r="AB175" i="14"/>
  <c r="Z175" i="14" s="1"/>
  <c r="S175" i="14" s="1"/>
  <c r="B175" i="14" s="1"/>
  <c r="F175" i="11" s="1"/>
  <c r="C175" i="11" s="1"/>
  <c r="Z158" i="6"/>
  <c r="AA158" i="6" s="1"/>
  <c r="AN157" i="8"/>
  <c r="B150" i="14"/>
  <c r="F150" i="11" s="1"/>
  <c r="C150" i="11" s="1"/>
  <c r="B150" i="11" s="1"/>
  <c r="R146" i="6"/>
  <c r="AA120" i="6"/>
  <c r="AB120" i="6" s="1"/>
  <c r="N119" i="3" s="1"/>
  <c r="L119" i="3" s="1"/>
  <c r="M122" i="6"/>
  <c r="N122" i="6" s="1"/>
  <c r="R58" i="6"/>
  <c r="AB58" i="6" s="1"/>
  <c r="M28" i="6"/>
  <c r="N28" i="6" s="1"/>
  <c r="K38" i="7"/>
  <c r="N38" i="7"/>
  <c r="Q38" i="7" s="1"/>
  <c r="B5" i="14"/>
  <c r="F5" i="11" s="1"/>
  <c r="C5" i="11" s="1"/>
  <c r="B5" i="11" s="1"/>
  <c r="R40" i="5"/>
  <c r="AN11" i="8"/>
  <c r="K6" i="8"/>
  <c r="O6" i="8" s="1"/>
  <c r="X6" i="8" s="1"/>
  <c r="K157" i="7"/>
  <c r="N157" i="7"/>
  <c r="Q157" i="7" s="1"/>
  <c r="R136" i="7"/>
  <c r="Q135" i="3"/>
  <c r="P127" i="3"/>
  <c r="O71" i="5"/>
  <c r="R115" i="7"/>
  <c r="Q114" i="3"/>
  <c r="P64" i="5"/>
  <c r="O101" i="7"/>
  <c r="Q101" i="7" s="1"/>
  <c r="K101" i="7"/>
  <c r="Z81" i="6"/>
  <c r="AA81" i="6" s="1"/>
  <c r="AN55" i="8"/>
  <c r="M50" i="6"/>
  <c r="N50" i="6" s="1"/>
  <c r="B45" i="14"/>
  <c r="F45" i="11" s="1"/>
  <c r="C45" i="11" s="1"/>
  <c r="B45" i="11" s="1"/>
  <c r="AB30" i="14"/>
  <c r="Z30" i="14" s="1"/>
  <c r="S30" i="14" s="1"/>
  <c r="B30" i="14" s="1"/>
  <c r="F30" i="11" s="1"/>
  <c r="C30" i="11" s="1"/>
  <c r="AN12" i="8"/>
  <c r="AA14" i="6"/>
  <c r="AB14" i="6" s="1"/>
  <c r="S18" i="5"/>
  <c r="Q18" i="5" s="1"/>
  <c r="R66" i="5"/>
  <c r="Q121" i="4"/>
  <c r="S14" i="5"/>
  <c r="Q14" i="5" s="1"/>
  <c r="R160" i="4"/>
  <c r="S26" i="5"/>
  <c r="Q26" i="5" s="1"/>
  <c r="S41" i="4"/>
  <c r="Q41" i="4" s="1"/>
  <c r="R62" i="5"/>
  <c r="Q62" i="5" s="1"/>
  <c r="R119" i="4"/>
  <c r="R103" i="4"/>
  <c r="R87" i="4"/>
  <c r="R55" i="4"/>
  <c r="Q55" i="4" s="1"/>
  <c r="R23" i="4"/>
  <c r="R45" i="5"/>
  <c r="Q21" i="4"/>
  <c r="S27" i="4"/>
  <c r="Q27" i="4" s="1"/>
  <c r="S61" i="5"/>
  <c r="Q61" i="5" s="1"/>
  <c r="R16" i="5"/>
  <c r="B7" i="14"/>
  <c r="F7" i="11" s="1"/>
  <c r="C7" i="11" s="1"/>
  <c r="B7" i="11" s="1"/>
  <c r="I10" i="6"/>
  <c r="N10" i="6" s="1"/>
  <c r="L142" i="4"/>
  <c r="O112" i="4"/>
  <c r="O48" i="4"/>
  <c r="R141" i="4"/>
  <c r="I157" i="6"/>
  <c r="N157" i="6" s="1"/>
  <c r="Z160" i="6"/>
  <c r="M127" i="3"/>
  <c r="L71" i="5"/>
  <c r="AN119" i="8"/>
  <c r="R103" i="7"/>
  <c r="Q102" i="3"/>
  <c r="C91" i="14"/>
  <c r="H91" i="11" s="1"/>
  <c r="E91" i="11" s="1"/>
  <c r="AA75" i="6"/>
  <c r="AB75" i="6" s="1"/>
  <c r="AA72" i="6"/>
  <c r="AB72" i="6" s="1"/>
  <c r="I73" i="6"/>
  <c r="AN37" i="8"/>
  <c r="S110" i="4"/>
  <c r="Q110" i="4" s="1"/>
  <c r="Q78" i="4"/>
  <c r="S62" i="4"/>
  <c r="Q62" i="4" s="1"/>
  <c r="S14" i="4"/>
  <c r="Q14" i="4" s="1"/>
  <c r="C177" i="14"/>
  <c r="H177" i="11" s="1"/>
  <c r="E177" i="11" s="1"/>
  <c r="B177" i="11" s="1"/>
  <c r="C162" i="14"/>
  <c r="H162" i="11" s="1"/>
  <c r="E162" i="11" s="1"/>
  <c r="B162" i="11" s="1"/>
  <c r="AA160" i="6"/>
  <c r="AB160" i="6" s="1"/>
  <c r="N159" i="3" s="1"/>
  <c r="L159" i="3" s="1"/>
  <c r="AA157" i="6"/>
  <c r="AB157" i="6" s="1"/>
  <c r="AA135" i="6"/>
  <c r="AB135" i="6" s="1"/>
  <c r="N108" i="6"/>
  <c r="K102" i="7"/>
  <c r="N102" i="7"/>
  <c r="Q102" i="7" s="1"/>
  <c r="M96" i="6"/>
  <c r="N96" i="6" s="1"/>
  <c r="M90" i="6"/>
  <c r="N90" i="6" s="1"/>
  <c r="AA24" i="6"/>
  <c r="AB24" i="6" s="1"/>
  <c r="Q100" i="4"/>
  <c r="C94" i="14"/>
  <c r="H94" i="11" s="1"/>
  <c r="E94" i="11" s="1"/>
  <c r="B94" i="11" s="1"/>
  <c r="B110" i="11"/>
  <c r="C129" i="14"/>
  <c r="H129" i="11" s="1"/>
  <c r="E129" i="11" s="1"/>
  <c r="B86" i="11"/>
  <c r="C137" i="14"/>
  <c r="H137" i="11" s="1"/>
  <c r="E137" i="11" s="1"/>
  <c r="B137" i="11" s="1"/>
  <c r="C130" i="14"/>
  <c r="H130" i="11" s="1"/>
  <c r="E130" i="11" s="1"/>
  <c r="B130" i="11" s="1"/>
  <c r="M51" i="3" l="1"/>
  <c r="L46" i="4"/>
  <c r="N118" i="3"/>
  <c r="M66" i="5"/>
  <c r="M106" i="4"/>
  <c r="I63" i="11"/>
  <c r="J43" i="5" s="1"/>
  <c r="K65" i="3"/>
  <c r="M58" i="4"/>
  <c r="M42" i="5"/>
  <c r="N64" i="3"/>
  <c r="N10" i="3"/>
  <c r="M10" i="4"/>
  <c r="M9" i="5"/>
  <c r="M81" i="5"/>
  <c r="N152" i="3"/>
  <c r="M137" i="4"/>
  <c r="N139" i="3"/>
  <c r="L139" i="3" s="1"/>
  <c r="M124" i="4"/>
  <c r="K124" i="4" s="1"/>
  <c r="B30" i="11"/>
  <c r="B56" i="11"/>
  <c r="B136" i="11"/>
  <c r="B152" i="11"/>
  <c r="B151" i="11"/>
  <c r="B173" i="11"/>
  <c r="B99" i="11"/>
  <c r="B131" i="11"/>
  <c r="M23" i="3"/>
  <c r="L21" i="4"/>
  <c r="N118" i="6"/>
  <c r="AB133" i="6"/>
  <c r="B156" i="11"/>
  <c r="B62" i="11"/>
  <c r="B19" i="11"/>
  <c r="B109" i="11"/>
  <c r="L51" i="3"/>
  <c r="B148" i="11"/>
  <c r="Q83" i="4"/>
  <c r="T96" i="3"/>
  <c r="R96" i="3" s="1"/>
  <c r="S84" i="4"/>
  <c r="Q84" i="4" s="1"/>
  <c r="M179" i="3"/>
  <c r="L96" i="5"/>
  <c r="L162" i="4"/>
  <c r="K162" i="4" s="1"/>
  <c r="N42" i="6"/>
  <c r="B140" i="11"/>
  <c r="K96" i="5"/>
  <c r="AB91" i="6"/>
  <c r="Q55" i="5"/>
  <c r="N29" i="3"/>
  <c r="M26" i="4"/>
  <c r="AB10" i="6"/>
  <c r="L179" i="3"/>
  <c r="M87" i="3"/>
  <c r="L77" i="4"/>
  <c r="B53" i="11"/>
  <c r="N23" i="3"/>
  <c r="L23" i="3" s="1"/>
  <c r="M21" i="4"/>
  <c r="K21" i="4" s="1"/>
  <c r="N71" i="3"/>
  <c r="M64" i="4"/>
  <c r="M45" i="5"/>
  <c r="N156" i="3"/>
  <c r="M141" i="4"/>
  <c r="M9" i="3"/>
  <c r="L8" i="5"/>
  <c r="L9" i="4"/>
  <c r="N13" i="3"/>
  <c r="L13" i="3" s="1"/>
  <c r="M12" i="5"/>
  <c r="K12" i="5" s="1"/>
  <c r="N73" i="3"/>
  <c r="L73" i="3" s="1"/>
  <c r="M66" i="4"/>
  <c r="K66" i="4" s="1"/>
  <c r="N151" i="3"/>
  <c r="M80" i="5"/>
  <c r="M136" i="4"/>
  <c r="N26" i="3"/>
  <c r="L26" i="3" s="1"/>
  <c r="M18" i="5"/>
  <c r="K18" i="5" s="1"/>
  <c r="N129" i="3"/>
  <c r="M114" i="4"/>
  <c r="M37" i="3"/>
  <c r="L33" i="4"/>
  <c r="N63" i="3"/>
  <c r="M41" i="5"/>
  <c r="M57" i="4"/>
  <c r="N98" i="3"/>
  <c r="M86" i="4"/>
  <c r="N168" i="3"/>
  <c r="M152" i="4"/>
  <c r="I138" i="11"/>
  <c r="J125" i="4" s="1"/>
  <c r="K140" i="3"/>
  <c r="I171" i="11"/>
  <c r="K173" i="3"/>
  <c r="I134" i="11"/>
  <c r="J121" i="4" s="1"/>
  <c r="K136" i="3"/>
  <c r="M172" i="3"/>
  <c r="L155" i="4"/>
  <c r="L91" i="5"/>
  <c r="I140" i="11"/>
  <c r="K142" i="3"/>
  <c r="N70" i="3"/>
  <c r="M63" i="4"/>
  <c r="M44" i="5"/>
  <c r="N104" i="3"/>
  <c r="L104" i="3" s="1"/>
  <c r="M92" i="4"/>
  <c r="K92" i="4" s="1"/>
  <c r="N149" i="3"/>
  <c r="L149" i="3" s="1"/>
  <c r="M134" i="4"/>
  <c r="K134" i="4" s="1"/>
  <c r="N141" i="3"/>
  <c r="M126" i="4"/>
  <c r="M72" i="5"/>
  <c r="N14" i="3"/>
  <c r="L14" i="3" s="1"/>
  <c r="M13" i="4"/>
  <c r="K13" i="4" s="1"/>
  <c r="N121" i="3"/>
  <c r="M108" i="4"/>
  <c r="I4" i="11"/>
  <c r="J6" i="4" s="1"/>
  <c r="K6" i="3"/>
  <c r="I125" i="11"/>
  <c r="J71" i="5" s="1"/>
  <c r="K127" i="3"/>
  <c r="N76" i="3"/>
  <c r="M47" i="5"/>
  <c r="M69" i="4"/>
  <c r="N99" i="3"/>
  <c r="M87" i="4"/>
  <c r="I108" i="11"/>
  <c r="J98" i="4" s="1"/>
  <c r="K110" i="3"/>
  <c r="I44" i="11"/>
  <c r="K46" i="3"/>
  <c r="I3" i="11"/>
  <c r="K5" i="3"/>
  <c r="N144" i="3"/>
  <c r="M129" i="4"/>
  <c r="M75" i="5"/>
  <c r="N96" i="3"/>
  <c r="L96" i="3" s="1"/>
  <c r="M84" i="4"/>
  <c r="K84" i="4" s="1"/>
  <c r="N35" i="3"/>
  <c r="L35" i="3" s="1"/>
  <c r="M23" i="5"/>
  <c r="K23" i="5" s="1"/>
  <c r="M32" i="4"/>
  <c r="K32" i="4" s="1"/>
  <c r="N160" i="3"/>
  <c r="M85" i="5"/>
  <c r="M145" i="4"/>
  <c r="I37" i="11"/>
  <c r="K39" i="3"/>
  <c r="N39" i="3"/>
  <c r="M35" i="4"/>
  <c r="M25" i="5"/>
  <c r="N108" i="3"/>
  <c r="L108" i="3" s="1"/>
  <c r="M96" i="4"/>
  <c r="K96" i="4" s="1"/>
  <c r="M62" i="5"/>
  <c r="K62" i="5" s="1"/>
  <c r="N124" i="3"/>
  <c r="L124" i="3" s="1"/>
  <c r="M110" i="4"/>
  <c r="K110" i="4" s="1"/>
  <c r="N177" i="3"/>
  <c r="M160" i="4"/>
  <c r="I46" i="11"/>
  <c r="K48" i="3"/>
  <c r="N135" i="3"/>
  <c r="L135" i="3" s="1"/>
  <c r="M120" i="4"/>
  <c r="K120" i="4" s="1"/>
  <c r="M68" i="3"/>
  <c r="L61" i="4"/>
  <c r="I73" i="11"/>
  <c r="K75" i="3"/>
  <c r="I48" i="11"/>
  <c r="J45" i="4" s="1"/>
  <c r="K50" i="3"/>
  <c r="I30" i="11"/>
  <c r="K32" i="3"/>
  <c r="N31" i="3"/>
  <c r="L31" i="3" s="1"/>
  <c r="M28" i="4"/>
  <c r="K28" i="4" s="1"/>
  <c r="M20" i="5"/>
  <c r="K20" i="5" s="1"/>
  <c r="N41" i="3"/>
  <c r="M37" i="4"/>
  <c r="N67" i="3"/>
  <c r="M60" i="4"/>
  <c r="N107" i="3"/>
  <c r="M61" i="5"/>
  <c r="M95" i="4"/>
  <c r="I65" i="11"/>
  <c r="J60" i="4" s="1"/>
  <c r="K67" i="3"/>
  <c r="N6" i="3"/>
  <c r="M6" i="4"/>
  <c r="N82" i="3"/>
  <c r="L82" i="3" s="1"/>
  <c r="M51" i="5"/>
  <c r="K51" i="5" s="1"/>
  <c r="M74" i="4"/>
  <c r="K74" i="4" s="1"/>
  <c r="I163" i="11"/>
  <c r="J149" i="4" s="1"/>
  <c r="K165" i="3"/>
  <c r="I6" i="11"/>
  <c r="K8" i="3"/>
  <c r="M55" i="3"/>
  <c r="L50" i="4"/>
  <c r="L36" i="5"/>
  <c r="N117" i="3"/>
  <c r="M65" i="5"/>
  <c r="M105" i="4"/>
  <c r="I174" i="11"/>
  <c r="K176" i="3"/>
  <c r="N45" i="3"/>
  <c r="M29" i="5"/>
  <c r="M40" i="4"/>
  <c r="I68" i="11"/>
  <c r="K70" i="3"/>
  <c r="I41" i="11"/>
  <c r="K43" i="3"/>
  <c r="N103" i="3"/>
  <c r="L103" i="3" s="1"/>
  <c r="M60" i="5"/>
  <c r="K60" i="5" s="1"/>
  <c r="M91" i="4"/>
  <c r="K91" i="4" s="1"/>
  <c r="N130" i="3"/>
  <c r="M115" i="4"/>
  <c r="N155" i="3"/>
  <c r="M83" i="5"/>
  <c r="M140" i="4"/>
  <c r="N105" i="3"/>
  <c r="M93" i="4"/>
  <c r="I89" i="11"/>
  <c r="J80" i="4" s="1"/>
  <c r="K91" i="3"/>
  <c r="I84" i="11"/>
  <c r="J53" i="5" s="1"/>
  <c r="K86" i="3"/>
  <c r="M147" i="3"/>
  <c r="L132" i="4"/>
  <c r="L77" i="5"/>
  <c r="I151" i="11"/>
  <c r="K153" i="3"/>
  <c r="I130" i="11"/>
  <c r="J117" i="4" s="1"/>
  <c r="K132" i="3"/>
  <c r="I162" i="11"/>
  <c r="J89" i="5" s="1"/>
  <c r="K164" i="3"/>
  <c r="S5" i="3"/>
  <c r="R5" i="3" s="1"/>
  <c r="R5" i="5"/>
  <c r="R5" i="4"/>
  <c r="N8" i="3"/>
  <c r="L8" i="3" s="1"/>
  <c r="M7" i="5"/>
  <c r="K7" i="5" s="1"/>
  <c r="M8" i="4"/>
  <c r="K8" i="4" s="1"/>
  <c r="M148" i="3"/>
  <c r="L133" i="4"/>
  <c r="L78" i="5"/>
  <c r="N5" i="3"/>
  <c r="M5" i="5"/>
  <c r="M5" i="4"/>
  <c r="N97" i="3"/>
  <c r="L97" i="3" s="1"/>
  <c r="M85" i="4"/>
  <c r="K85" i="4" s="1"/>
  <c r="I120" i="11"/>
  <c r="K122" i="3"/>
  <c r="I137" i="11"/>
  <c r="J124" i="4" s="1"/>
  <c r="K139" i="3"/>
  <c r="I94" i="11"/>
  <c r="J84" i="4" s="1"/>
  <c r="K96" i="3"/>
  <c r="N134" i="3"/>
  <c r="L134" i="3" s="1"/>
  <c r="M119" i="4"/>
  <c r="K119" i="4" s="1"/>
  <c r="I177" i="11"/>
  <c r="K179" i="3"/>
  <c r="N74" i="3"/>
  <c r="M67" i="4"/>
  <c r="M156" i="3"/>
  <c r="L141" i="4"/>
  <c r="N19" i="3"/>
  <c r="M18" i="4"/>
  <c r="M14" i="5"/>
  <c r="I126" i="11"/>
  <c r="J113" i="4" s="1"/>
  <c r="K128" i="3"/>
  <c r="M173" i="3"/>
  <c r="L92" i="5"/>
  <c r="L156" i="4"/>
  <c r="N36" i="3"/>
  <c r="L36" i="3" s="1"/>
  <c r="M24" i="5"/>
  <c r="N162" i="3"/>
  <c r="M87" i="5"/>
  <c r="M147" i="4"/>
  <c r="I102" i="11"/>
  <c r="J92" i="4" s="1"/>
  <c r="K104" i="3"/>
  <c r="N131" i="3"/>
  <c r="L131" i="3" s="1"/>
  <c r="M116" i="4"/>
  <c r="K116" i="4" s="1"/>
  <c r="N165" i="3"/>
  <c r="M149" i="4"/>
  <c r="N49" i="3"/>
  <c r="M44" i="4"/>
  <c r="M36" i="3"/>
  <c r="L24" i="5"/>
  <c r="I36" i="11"/>
  <c r="J34" i="4" s="1"/>
  <c r="K38" i="3"/>
  <c r="I92" i="11"/>
  <c r="J83" i="4" s="1"/>
  <c r="K94" i="3"/>
  <c r="N50" i="3"/>
  <c r="L50" i="3" s="1"/>
  <c r="M45" i="4"/>
  <c r="K45" i="4" s="1"/>
  <c r="I148" i="11"/>
  <c r="K150" i="3"/>
  <c r="Q156" i="3"/>
  <c r="R157" i="7"/>
  <c r="P141" i="4"/>
  <c r="M27" i="3"/>
  <c r="L24" i="4"/>
  <c r="AB146" i="6"/>
  <c r="R156" i="7"/>
  <c r="Q155" i="3"/>
  <c r="P83" i="5"/>
  <c r="P140" i="4"/>
  <c r="M89" i="3"/>
  <c r="L89" i="3" s="1"/>
  <c r="L54" i="5"/>
  <c r="L79" i="4"/>
  <c r="I7" i="11"/>
  <c r="K9" i="3"/>
  <c r="I86" i="11"/>
  <c r="J78" i="4" s="1"/>
  <c r="K88" i="3"/>
  <c r="M95" i="3"/>
  <c r="L56" i="5"/>
  <c r="T118" i="3"/>
  <c r="R118" i="3" s="1"/>
  <c r="S106" i="4"/>
  <c r="Q106" i="4" s="1"/>
  <c r="S66" i="5"/>
  <c r="Q66" i="5" s="1"/>
  <c r="I45" i="11"/>
  <c r="K47" i="3"/>
  <c r="P100" i="3"/>
  <c r="O88" i="4"/>
  <c r="O57" i="5"/>
  <c r="O114" i="3"/>
  <c r="N64" i="5"/>
  <c r="N102" i="4"/>
  <c r="O135" i="3"/>
  <c r="N120" i="4"/>
  <c r="T10" i="3"/>
  <c r="R10" i="3" s="1"/>
  <c r="S10" i="4"/>
  <c r="Q10" i="4" s="1"/>
  <c r="S9" i="5"/>
  <c r="Q9" i="5" s="1"/>
  <c r="P37" i="3"/>
  <c r="O33" i="4"/>
  <c r="R16" i="7"/>
  <c r="Q15" i="3"/>
  <c r="P14" i="4"/>
  <c r="M86" i="3"/>
  <c r="L53" i="5"/>
  <c r="T117" i="3"/>
  <c r="R117" i="3" s="1"/>
  <c r="S105" i="4"/>
  <c r="Q105" i="4" s="1"/>
  <c r="S65" i="5"/>
  <c r="Q65" i="5" s="1"/>
  <c r="I159" i="11"/>
  <c r="K161" i="3"/>
  <c r="M6" i="3"/>
  <c r="L6" i="4"/>
  <c r="O123" i="3"/>
  <c r="N109" i="4"/>
  <c r="N68" i="5"/>
  <c r="I124" i="11"/>
  <c r="K126" i="3"/>
  <c r="P68" i="3"/>
  <c r="O61" i="4"/>
  <c r="AB113" i="6"/>
  <c r="M146" i="3"/>
  <c r="L131" i="4"/>
  <c r="L76" i="5"/>
  <c r="P76" i="3"/>
  <c r="O69" i="4"/>
  <c r="O47" i="5"/>
  <c r="N102" i="3"/>
  <c r="M59" i="5"/>
  <c r="M90" i="4"/>
  <c r="N147" i="3"/>
  <c r="L147" i="3" s="1"/>
  <c r="M77" i="5"/>
  <c r="K77" i="5" s="1"/>
  <c r="M132" i="4"/>
  <c r="K132" i="4" s="1"/>
  <c r="M168" i="3"/>
  <c r="L152" i="4"/>
  <c r="Q32" i="3"/>
  <c r="R33" i="7"/>
  <c r="P29" i="4"/>
  <c r="P21" i="5"/>
  <c r="N170" i="3"/>
  <c r="M153" i="4"/>
  <c r="T145" i="3"/>
  <c r="R145" i="3" s="1"/>
  <c r="S130" i="4"/>
  <c r="Q130" i="4" s="1"/>
  <c r="R160" i="7"/>
  <c r="O159" i="3" s="1"/>
  <c r="Q159" i="3"/>
  <c r="P41" i="3"/>
  <c r="O37" i="4"/>
  <c r="R180" i="7"/>
  <c r="Q179" i="3"/>
  <c r="P96" i="5"/>
  <c r="P162" i="4"/>
  <c r="N47" i="3"/>
  <c r="M31" i="5"/>
  <c r="M42" i="4"/>
  <c r="T170" i="3"/>
  <c r="R170" i="3" s="1"/>
  <c r="S153" i="4"/>
  <c r="Q153" i="4" s="1"/>
  <c r="T129" i="3"/>
  <c r="R129" i="3" s="1"/>
  <c r="S114" i="4"/>
  <c r="Q114" i="4" s="1"/>
  <c r="M11" i="3"/>
  <c r="L11" i="4"/>
  <c r="L10" i="5"/>
  <c r="L84" i="5"/>
  <c r="L144" i="4"/>
  <c r="P35" i="3"/>
  <c r="O23" i="5"/>
  <c r="O32" i="4"/>
  <c r="T109" i="3"/>
  <c r="R109" i="3" s="1"/>
  <c r="S97" i="4"/>
  <c r="Q97" i="4" s="1"/>
  <c r="R98" i="7"/>
  <c r="Q97" i="3"/>
  <c r="P85" i="4"/>
  <c r="M29" i="3"/>
  <c r="L29" i="3" s="1"/>
  <c r="L26" i="4"/>
  <c r="K26" i="4" s="1"/>
  <c r="N137" i="3"/>
  <c r="M122" i="4"/>
  <c r="J22" i="5"/>
  <c r="J31" i="4"/>
  <c r="I56" i="11"/>
  <c r="J53" i="4" s="1"/>
  <c r="K58" i="3"/>
  <c r="N20" i="3"/>
  <c r="M15" i="5"/>
  <c r="I33" i="11"/>
  <c r="K35" i="3"/>
  <c r="P108" i="3"/>
  <c r="O96" i="4"/>
  <c r="O62" i="5"/>
  <c r="P160" i="3"/>
  <c r="O145" i="4"/>
  <c r="O85" i="5"/>
  <c r="I20" i="11"/>
  <c r="J20" i="4" s="1"/>
  <c r="K22" i="3"/>
  <c r="P31" i="3"/>
  <c r="O20" i="5"/>
  <c r="O28" i="4"/>
  <c r="M78" i="3"/>
  <c r="L71" i="4"/>
  <c r="L49" i="5"/>
  <c r="N133" i="3"/>
  <c r="M118" i="4"/>
  <c r="P40" i="3"/>
  <c r="O36" i="4"/>
  <c r="AB129" i="6"/>
  <c r="AB8" i="6"/>
  <c r="M24" i="3"/>
  <c r="L22" i="4"/>
  <c r="L16" i="5"/>
  <c r="P93" i="3"/>
  <c r="O82" i="4"/>
  <c r="T6" i="3"/>
  <c r="R6" i="3" s="1"/>
  <c r="S6" i="4"/>
  <c r="Q6" i="4" s="1"/>
  <c r="Q28" i="3"/>
  <c r="R29" i="7"/>
  <c r="P25" i="4"/>
  <c r="M106" i="3"/>
  <c r="L94" i="4"/>
  <c r="I132" i="11"/>
  <c r="J119" i="4" s="1"/>
  <c r="K134" i="3"/>
  <c r="P175" i="3"/>
  <c r="O158" i="4"/>
  <c r="M17" i="3"/>
  <c r="L17" i="3" s="1"/>
  <c r="L16" i="4"/>
  <c r="K16" i="4" s="1"/>
  <c r="AB76" i="6"/>
  <c r="P82" i="3"/>
  <c r="O51" i="5"/>
  <c r="O74" i="4"/>
  <c r="Q136" i="3"/>
  <c r="R137" i="7"/>
  <c r="P121" i="4"/>
  <c r="N144" i="6"/>
  <c r="P173" i="3"/>
  <c r="O92" i="5"/>
  <c r="O156" i="4"/>
  <c r="Q43" i="3"/>
  <c r="R44" i="7"/>
  <c r="P27" i="5"/>
  <c r="P38" i="4"/>
  <c r="O57" i="3"/>
  <c r="N52" i="4"/>
  <c r="N38" i="5"/>
  <c r="P78" i="3"/>
  <c r="O71" i="4"/>
  <c r="O49" i="5"/>
  <c r="P171" i="3"/>
  <c r="O154" i="4"/>
  <c r="N21" i="6"/>
  <c r="T45" i="3"/>
  <c r="R45" i="3" s="1"/>
  <c r="S29" i="5"/>
  <c r="Q29" i="5" s="1"/>
  <c r="S40" i="4"/>
  <c r="Q40" i="4" s="1"/>
  <c r="P63" i="3"/>
  <c r="O41" i="5"/>
  <c r="O57" i="4"/>
  <c r="T74" i="3"/>
  <c r="R74" i="3" s="1"/>
  <c r="S67" i="4"/>
  <c r="Q67" i="4" s="1"/>
  <c r="P163" i="3"/>
  <c r="O88" i="5"/>
  <c r="O148" i="4"/>
  <c r="T177" i="3"/>
  <c r="R177" i="3" s="1"/>
  <c r="S160" i="4"/>
  <c r="Q160" i="4" s="1"/>
  <c r="Q64" i="3"/>
  <c r="R65" i="7"/>
  <c r="P42" i="5"/>
  <c r="P58" i="4"/>
  <c r="I133" i="11"/>
  <c r="J120" i="4" s="1"/>
  <c r="K135" i="3"/>
  <c r="P13" i="3"/>
  <c r="O12" i="5"/>
  <c r="N55" i="3"/>
  <c r="L55" i="3" s="1"/>
  <c r="M50" i="4"/>
  <c r="K50" i="4" s="1"/>
  <c r="M36" i="5"/>
  <c r="K36" i="5" s="1"/>
  <c r="AB128" i="6"/>
  <c r="O65" i="3"/>
  <c r="N43" i="5"/>
  <c r="P54" i="3"/>
  <c r="O35" i="5"/>
  <c r="O49" i="4"/>
  <c r="N100" i="3"/>
  <c r="L100" i="3" s="1"/>
  <c r="M88" i="4"/>
  <c r="K88" i="4" s="1"/>
  <c r="M57" i="5"/>
  <c r="K57" i="5" s="1"/>
  <c r="Q177" i="3"/>
  <c r="R178" i="7"/>
  <c r="P160" i="4"/>
  <c r="M43" i="3"/>
  <c r="L38" i="4"/>
  <c r="L27" i="5"/>
  <c r="T76" i="3"/>
  <c r="R76" i="3" s="1"/>
  <c r="S69" i="4"/>
  <c r="Q69" i="4" s="1"/>
  <c r="S47" i="5"/>
  <c r="Q47" i="5" s="1"/>
  <c r="Q116" i="3"/>
  <c r="R117" i="7"/>
  <c r="P104" i="4"/>
  <c r="I157" i="11"/>
  <c r="K159" i="3"/>
  <c r="AB44" i="6"/>
  <c r="P91" i="3"/>
  <c r="O80" i="4"/>
  <c r="R22" i="7"/>
  <c r="Q21" i="3"/>
  <c r="P19" i="4"/>
  <c r="AB39" i="6"/>
  <c r="O110" i="3"/>
  <c r="N98" i="4"/>
  <c r="AB25" i="6"/>
  <c r="I88" i="11"/>
  <c r="J55" i="5" s="1"/>
  <c r="K90" i="3"/>
  <c r="I75" i="11"/>
  <c r="K77" i="3"/>
  <c r="M141" i="3"/>
  <c r="L72" i="5"/>
  <c r="L126" i="4"/>
  <c r="N91" i="3"/>
  <c r="L91" i="3" s="1"/>
  <c r="M80" i="4"/>
  <c r="K80" i="4" s="1"/>
  <c r="I136" i="11"/>
  <c r="J123" i="4" s="1"/>
  <c r="K138" i="3"/>
  <c r="R159" i="7"/>
  <c r="Q158" i="3"/>
  <c r="P143" i="4"/>
  <c r="R118" i="7"/>
  <c r="Q117" i="3"/>
  <c r="P105" i="4"/>
  <c r="P65" i="5"/>
  <c r="P162" i="3"/>
  <c r="O87" i="5"/>
  <c r="O147" i="4"/>
  <c r="T20" i="3"/>
  <c r="R20" i="3" s="1"/>
  <c r="S15" i="5"/>
  <c r="Q15" i="5" s="1"/>
  <c r="O69" i="3"/>
  <c r="N62" i="4"/>
  <c r="I103" i="11"/>
  <c r="J93" i="4" s="1"/>
  <c r="K105" i="3"/>
  <c r="R173" i="7"/>
  <c r="Q172" i="3"/>
  <c r="P155" i="4"/>
  <c r="P91" i="5"/>
  <c r="O46" i="3"/>
  <c r="N30" i="5"/>
  <c r="N41" i="4"/>
  <c r="Q5" i="4"/>
  <c r="C58" i="14"/>
  <c r="H58" i="11" s="1"/>
  <c r="E58" i="11" s="1"/>
  <c r="B58" i="11" s="1"/>
  <c r="S176" i="14"/>
  <c r="B176" i="14" s="1"/>
  <c r="F176" i="11" s="1"/>
  <c r="C176" i="11" s="1"/>
  <c r="C176" i="14"/>
  <c r="H176" i="11" s="1"/>
  <c r="E176" i="11" s="1"/>
  <c r="R11" i="7"/>
  <c r="Q10" i="3"/>
  <c r="P9" i="5"/>
  <c r="P10" i="4"/>
  <c r="P44" i="3"/>
  <c r="O39" i="4"/>
  <c r="O28" i="5"/>
  <c r="I71" i="11"/>
  <c r="J66" i="4" s="1"/>
  <c r="K73" i="3"/>
  <c r="I121" i="11"/>
  <c r="K123" i="3"/>
  <c r="B164" i="11"/>
  <c r="N33" i="3"/>
  <c r="M30" i="4"/>
  <c r="M28" i="3"/>
  <c r="L25" i="4"/>
  <c r="R116" i="7"/>
  <c r="Q115" i="3"/>
  <c r="P103" i="4"/>
  <c r="B77" i="11"/>
  <c r="P149" i="3"/>
  <c r="O134" i="4"/>
  <c r="Q8" i="3"/>
  <c r="R9" i="7"/>
  <c r="P7" i="5"/>
  <c r="P8" i="4"/>
  <c r="N90" i="3"/>
  <c r="M55" i="5"/>
  <c r="T121" i="3"/>
  <c r="R121" i="3" s="1"/>
  <c r="S108" i="4"/>
  <c r="Q108" i="4" s="1"/>
  <c r="O50" i="3"/>
  <c r="N45" i="4"/>
  <c r="T28" i="3"/>
  <c r="R28" i="3" s="1"/>
  <c r="S25" i="4"/>
  <c r="Q25" i="4" s="1"/>
  <c r="N92" i="3"/>
  <c r="L92" i="3" s="1"/>
  <c r="M81" i="4"/>
  <c r="K81" i="4" s="1"/>
  <c r="K54" i="5"/>
  <c r="K79" i="4"/>
  <c r="P24" i="3"/>
  <c r="O16" i="5"/>
  <c r="O22" i="4"/>
  <c r="N87" i="3"/>
  <c r="L87" i="3" s="1"/>
  <c r="M77" i="4"/>
  <c r="K77" i="4" s="1"/>
  <c r="N16" i="3"/>
  <c r="M15" i="4"/>
  <c r="I156" i="11"/>
  <c r="J143" i="4" s="1"/>
  <c r="K158" i="3"/>
  <c r="T173" i="3"/>
  <c r="R173" i="3" s="1"/>
  <c r="S156" i="4"/>
  <c r="Q156" i="4" s="1"/>
  <c r="S92" i="5"/>
  <c r="Q92" i="5" s="1"/>
  <c r="P67" i="3"/>
  <c r="O60" i="4"/>
  <c r="O134" i="3"/>
  <c r="N119" i="4"/>
  <c r="I11" i="11"/>
  <c r="J12" i="5" s="1"/>
  <c r="K13" i="3"/>
  <c r="T52" i="3"/>
  <c r="R52" i="3" s="1"/>
  <c r="S33" i="5"/>
  <c r="Q33" i="5" s="1"/>
  <c r="S47" i="4"/>
  <c r="Q47" i="4" s="1"/>
  <c r="Q88" i="3"/>
  <c r="R89" i="7"/>
  <c r="P78" i="4"/>
  <c r="P109" i="3"/>
  <c r="O97" i="4"/>
  <c r="O18" i="3"/>
  <c r="N17" i="4"/>
  <c r="N13" i="5"/>
  <c r="N61" i="6"/>
  <c r="R80" i="7"/>
  <c r="Q79" i="3"/>
  <c r="P50" i="5"/>
  <c r="Q104" i="3"/>
  <c r="R105" i="7"/>
  <c r="P92" i="4"/>
  <c r="R166" i="7"/>
  <c r="Q165" i="3"/>
  <c r="P149" i="4"/>
  <c r="R96" i="7"/>
  <c r="Q95" i="3"/>
  <c r="P56" i="5"/>
  <c r="N171" i="3"/>
  <c r="L171" i="3" s="1"/>
  <c r="M154" i="4"/>
  <c r="K154" i="4" s="1"/>
  <c r="P105" i="3"/>
  <c r="O93" i="4"/>
  <c r="B143" i="11"/>
  <c r="B27" i="11"/>
  <c r="T51" i="3"/>
  <c r="R51" i="3" s="1"/>
  <c r="S46" i="4"/>
  <c r="Q46" i="4" s="1"/>
  <c r="N49" i="6"/>
  <c r="R144" i="7"/>
  <c r="Q143" i="3"/>
  <c r="P128" i="4"/>
  <c r="P74" i="5"/>
  <c r="O170" i="3"/>
  <c r="N153" i="4"/>
  <c r="R170" i="7"/>
  <c r="Q169" i="3"/>
  <c r="P90" i="5"/>
  <c r="P81" i="3"/>
  <c r="O73" i="4"/>
  <c r="R30" i="7"/>
  <c r="Q29" i="3"/>
  <c r="P26" i="4"/>
  <c r="O53" i="3"/>
  <c r="N34" i="5"/>
  <c r="N48" i="4"/>
  <c r="O144" i="3"/>
  <c r="N75" i="5"/>
  <c r="N129" i="4"/>
  <c r="I61" i="11"/>
  <c r="K63" i="3"/>
  <c r="J34" i="5"/>
  <c r="J48" i="4"/>
  <c r="I119" i="11"/>
  <c r="J108" i="4" s="1"/>
  <c r="K121" i="3"/>
  <c r="C154" i="14"/>
  <c r="H154" i="11" s="1"/>
  <c r="E154" i="11" s="1"/>
  <c r="B154" i="11" s="1"/>
  <c r="J57" i="5"/>
  <c r="J88" i="4"/>
  <c r="B166" i="11"/>
  <c r="Q142" i="4"/>
  <c r="K46" i="4"/>
  <c r="B52" i="11"/>
  <c r="I18" i="11"/>
  <c r="J15" i="5" s="1"/>
  <c r="K20" i="3"/>
  <c r="Q75" i="5"/>
  <c r="I8" i="11"/>
  <c r="K10" i="3"/>
  <c r="I70" i="11"/>
  <c r="J65" i="4" s="1"/>
  <c r="K72" i="3"/>
  <c r="Q90" i="4"/>
  <c r="Q45" i="5"/>
  <c r="J13" i="5"/>
  <c r="J17" i="4"/>
  <c r="I173" i="11"/>
  <c r="J158" i="4" s="1"/>
  <c r="K175" i="3"/>
  <c r="J27" i="4"/>
  <c r="J19" i="5"/>
  <c r="C149" i="14"/>
  <c r="H149" i="11" s="1"/>
  <c r="E149" i="11" s="1"/>
  <c r="B149" i="11" s="1"/>
  <c r="C83" i="14"/>
  <c r="H83" i="11" s="1"/>
  <c r="E83" i="11" s="1"/>
  <c r="B83" i="11" s="1"/>
  <c r="Q109" i="4"/>
  <c r="Q101" i="3"/>
  <c r="R102" i="7"/>
  <c r="P58" i="5"/>
  <c r="P89" i="4"/>
  <c r="P128" i="3"/>
  <c r="O113" i="4"/>
  <c r="M118" i="3"/>
  <c r="L118" i="3" s="1"/>
  <c r="L106" i="4"/>
  <c r="L66" i="5"/>
  <c r="K66" i="5" s="1"/>
  <c r="O139" i="3"/>
  <c r="N124" i="4"/>
  <c r="T146" i="3"/>
  <c r="R146" i="3" s="1"/>
  <c r="S131" i="4"/>
  <c r="Q131" i="4" s="1"/>
  <c r="S76" i="5"/>
  <c r="Q76" i="5" s="1"/>
  <c r="Q76" i="3"/>
  <c r="R77" i="7"/>
  <c r="P47" i="5"/>
  <c r="P69" i="4"/>
  <c r="N120" i="3"/>
  <c r="L120" i="3" s="1"/>
  <c r="M107" i="4"/>
  <c r="K107" i="4" s="1"/>
  <c r="M67" i="5"/>
  <c r="K67" i="5" s="1"/>
  <c r="I153" i="11"/>
  <c r="K155" i="3"/>
  <c r="N178" i="3"/>
  <c r="L178" i="3" s="1"/>
  <c r="M95" i="5"/>
  <c r="K95" i="5" s="1"/>
  <c r="M161" i="4"/>
  <c r="K161" i="4" s="1"/>
  <c r="N60" i="3"/>
  <c r="M40" i="5"/>
  <c r="I146" i="11"/>
  <c r="K148" i="3"/>
  <c r="J38" i="5"/>
  <c r="J52" i="4"/>
  <c r="P179" i="3"/>
  <c r="O162" i="4"/>
  <c r="O96" i="5"/>
  <c r="P71" i="3"/>
  <c r="O64" i="4"/>
  <c r="O45" i="5"/>
  <c r="T137" i="3"/>
  <c r="R137" i="3" s="1"/>
  <c r="S122" i="4"/>
  <c r="Q122" i="4" s="1"/>
  <c r="N111" i="3"/>
  <c r="M99" i="4"/>
  <c r="O127" i="3"/>
  <c r="N71" i="5"/>
  <c r="P97" i="3"/>
  <c r="O85" i="4"/>
  <c r="R146" i="7"/>
  <c r="Q145" i="3"/>
  <c r="P130" i="4"/>
  <c r="P12" i="3"/>
  <c r="O12" i="4"/>
  <c r="O11" i="5"/>
  <c r="Q39" i="3"/>
  <c r="R40" i="7"/>
  <c r="P35" i="4"/>
  <c r="P25" i="5"/>
  <c r="P52" i="3"/>
  <c r="O33" i="5"/>
  <c r="O47" i="4"/>
  <c r="G122" i="3"/>
  <c r="Q133" i="3"/>
  <c r="R134" i="7"/>
  <c r="P118" i="4"/>
  <c r="M151" i="3"/>
  <c r="L136" i="4"/>
  <c r="L80" i="5"/>
  <c r="P112" i="3"/>
  <c r="O100" i="4"/>
  <c r="R18" i="7"/>
  <c r="Q17" i="3"/>
  <c r="P16" i="4"/>
  <c r="O90" i="3"/>
  <c r="N55" i="5"/>
  <c r="M152" i="3"/>
  <c r="L137" i="4"/>
  <c r="L81" i="5"/>
  <c r="R34" i="7"/>
  <c r="Q33" i="3"/>
  <c r="P30" i="4"/>
  <c r="I22" i="11"/>
  <c r="K24" i="3"/>
  <c r="Q108" i="3"/>
  <c r="R109" i="7"/>
  <c r="P62" i="5"/>
  <c r="P96" i="4"/>
  <c r="T174" i="3"/>
  <c r="R174" i="3" s="1"/>
  <c r="S93" i="5"/>
  <c r="Q93" i="5" s="1"/>
  <c r="S157" i="4"/>
  <c r="Q157" i="4" s="1"/>
  <c r="N21" i="3"/>
  <c r="L21" i="3" s="1"/>
  <c r="M19" i="4"/>
  <c r="K19" i="4" s="1"/>
  <c r="I13" i="11"/>
  <c r="J14" i="4" s="1"/>
  <c r="K15" i="3"/>
  <c r="M44" i="3"/>
  <c r="L28" i="5"/>
  <c r="L39" i="4"/>
  <c r="N53" i="3"/>
  <c r="L53" i="3" s="1"/>
  <c r="M48" i="4"/>
  <c r="K48" i="4" s="1"/>
  <c r="M34" i="5"/>
  <c r="K34" i="5" s="1"/>
  <c r="O94" i="3"/>
  <c r="N83" i="4"/>
  <c r="M126" i="3"/>
  <c r="L70" i="5"/>
  <c r="L112" i="4"/>
  <c r="P72" i="3"/>
  <c r="O65" i="4"/>
  <c r="AB81" i="6"/>
  <c r="B129" i="11"/>
  <c r="R28" i="7"/>
  <c r="Q27" i="3"/>
  <c r="P24" i="4"/>
  <c r="M155" i="3"/>
  <c r="L83" i="5"/>
  <c r="L140" i="4"/>
  <c r="O51" i="3"/>
  <c r="N46" i="4"/>
  <c r="T105" i="3"/>
  <c r="R105" i="3" s="1"/>
  <c r="S93" i="4"/>
  <c r="Q93" i="4" s="1"/>
  <c r="AB177" i="6"/>
  <c r="AB114" i="6"/>
  <c r="AB173" i="6"/>
  <c r="P146" i="3"/>
  <c r="O76" i="5"/>
  <c r="O131" i="4"/>
  <c r="M162" i="3"/>
  <c r="L87" i="5"/>
  <c r="L147" i="4"/>
  <c r="T33" i="3"/>
  <c r="R33" i="3" s="1"/>
  <c r="S30" i="4"/>
  <c r="Q30" i="4" s="1"/>
  <c r="Q89" i="3"/>
  <c r="R90" i="7"/>
  <c r="P54" i="5"/>
  <c r="P79" i="4"/>
  <c r="R83" i="7"/>
  <c r="Q82" i="3"/>
  <c r="P51" i="5"/>
  <c r="P74" i="4"/>
  <c r="N163" i="3"/>
  <c r="M88" i="5"/>
  <c r="M148" i="4"/>
  <c r="N15" i="3"/>
  <c r="M14" i="4"/>
  <c r="I57" i="11"/>
  <c r="K59" i="3"/>
  <c r="K106" i="4"/>
  <c r="P43" i="3"/>
  <c r="O38" i="4"/>
  <c r="O27" i="5"/>
  <c r="P56" i="3"/>
  <c r="O37" i="5"/>
  <c r="O51" i="4"/>
  <c r="I112" i="11"/>
  <c r="K114" i="3"/>
  <c r="T160" i="3"/>
  <c r="R160" i="3" s="1"/>
  <c r="S85" i="5"/>
  <c r="Q85" i="5" s="1"/>
  <c r="S145" i="4"/>
  <c r="Q145" i="4" s="1"/>
  <c r="C23" i="14"/>
  <c r="H23" i="11" s="1"/>
  <c r="E23" i="11" s="1"/>
  <c r="B23" i="11" s="1"/>
  <c r="Q36" i="3"/>
  <c r="R37" i="7"/>
  <c r="P24" i="5"/>
  <c r="R64" i="7"/>
  <c r="Q63" i="3"/>
  <c r="P41" i="5"/>
  <c r="P57" i="4"/>
  <c r="R86" i="7"/>
  <c r="Q85" i="3"/>
  <c r="P76" i="4"/>
  <c r="N164" i="3"/>
  <c r="L164" i="3" s="1"/>
  <c r="M89" i="5"/>
  <c r="K89" i="5" s="1"/>
  <c r="M52" i="3"/>
  <c r="L33" i="5"/>
  <c r="L47" i="4"/>
  <c r="N68" i="3"/>
  <c r="L68" i="3" s="1"/>
  <c r="M61" i="4"/>
  <c r="K61" i="4" s="1"/>
  <c r="N84" i="3"/>
  <c r="L84" i="3" s="1"/>
  <c r="M75" i="4"/>
  <c r="K75" i="4" s="1"/>
  <c r="O106" i="3"/>
  <c r="N94" i="4"/>
  <c r="N140" i="3"/>
  <c r="L140" i="3" s="1"/>
  <c r="M125" i="4"/>
  <c r="K125" i="4" s="1"/>
  <c r="K81" i="5"/>
  <c r="T25" i="3"/>
  <c r="R25" i="3" s="1"/>
  <c r="S23" i="4"/>
  <c r="Q23" i="4" s="1"/>
  <c r="S17" i="5"/>
  <c r="Q17" i="5" s="1"/>
  <c r="Q74" i="3"/>
  <c r="R75" i="7"/>
  <c r="P67" i="4"/>
  <c r="I100" i="11"/>
  <c r="K102" i="3"/>
  <c r="P177" i="3"/>
  <c r="O160" i="4"/>
  <c r="AB47" i="6"/>
  <c r="P80" i="3"/>
  <c r="O72" i="4"/>
  <c r="P118" i="3"/>
  <c r="O66" i="5"/>
  <c r="O106" i="4"/>
  <c r="N148" i="3"/>
  <c r="L148" i="3" s="1"/>
  <c r="M133" i="4"/>
  <c r="K133" i="4" s="1"/>
  <c r="M78" i="5"/>
  <c r="K78" i="5" s="1"/>
  <c r="AB95" i="6"/>
  <c r="M133" i="3"/>
  <c r="L118" i="4"/>
  <c r="P21" i="3"/>
  <c r="O19" i="4"/>
  <c r="T70" i="3"/>
  <c r="R70" i="3" s="1"/>
  <c r="S63" i="4"/>
  <c r="Q63" i="4" s="1"/>
  <c r="S44" i="5"/>
  <c r="Q44" i="5" s="1"/>
  <c r="T169" i="3"/>
  <c r="R169" i="3" s="1"/>
  <c r="S90" i="5"/>
  <c r="Q90" i="5" s="1"/>
  <c r="T32" i="3"/>
  <c r="R32" i="3" s="1"/>
  <c r="S21" i="5"/>
  <c r="Q21" i="5" s="1"/>
  <c r="S29" i="4"/>
  <c r="Q29" i="4" s="1"/>
  <c r="R99" i="7"/>
  <c r="Q98" i="3"/>
  <c r="P86" i="4"/>
  <c r="B104" i="11"/>
  <c r="O178" i="3"/>
  <c r="N161" i="4"/>
  <c r="N95" i="5"/>
  <c r="Q70" i="3"/>
  <c r="R71" i="7"/>
  <c r="P44" i="5"/>
  <c r="P63" i="4"/>
  <c r="B91" i="11"/>
  <c r="I122" i="11"/>
  <c r="J110" i="4" s="1"/>
  <c r="K124" i="3"/>
  <c r="R108" i="7"/>
  <c r="Q107" i="3"/>
  <c r="P61" i="5"/>
  <c r="P95" i="4"/>
  <c r="B54" i="11"/>
  <c r="R152" i="7"/>
  <c r="Q151" i="3"/>
  <c r="P80" i="5"/>
  <c r="P136" i="4"/>
  <c r="T168" i="3"/>
  <c r="R168" i="3" s="1"/>
  <c r="S152" i="4"/>
  <c r="Q152" i="4" s="1"/>
  <c r="P117" i="3"/>
  <c r="O65" i="5"/>
  <c r="O105" i="4"/>
  <c r="R163" i="7"/>
  <c r="Q162" i="3"/>
  <c r="P87" i="5"/>
  <c r="P147" i="4"/>
  <c r="B15" i="11"/>
  <c r="N77" i="6"/>
  <c r="R114" i="7"/>
  <c r="Q113" i="3"/>
  <c r="P63" i="5"/>
  <c r="P101" i="4"/>
  <c r="P172" i="3"/>
  <c r="O155" i="4"/>
  <c r="O91" i="5"/>
  <c r="M39" i="3"/>
  <c r="L25" i="5"/>
  <c r="L35" i="4"/>
  <c r="B17" i="11"/>
  <c r="Q66" i="3"/>
  <c r="R67" i="7"/>
  <c r="P59" i="4"/>
  <c r="M125" i="3"/>
  <c r="L69" i="5"/>
  <c r="L111" i="4"/>
  <c r="K111" i="4" s="1"/>
  <c r="P59" i="3"/>
  <c r="O39" i="5"/>
  <c r="O54" i="4"/>
  <c r="AB66" i="6"/>
  <c r="S35" i="14"/>
  <c r="B35" i="14" s="1"/>
  <c r="F35" i="11" s="1"/>
  <c r="C35" i="11" s="1"/>
  <c r="C35" i="14"/>
  <c r="H35" i="11" s="1"/>
  <c r="E35" i="11" s="1"/>
  <c r="I38" i="11"/>
  <c r="J36" i="4" s="1"/>
  <c r="K40" i="3"/>
  <c r="P115" i="3"/>
  <c r="O103" i="4"/>
  <c r="I96" i="11"/>
  <c r="J86" i="4" s="1"/>
  <c r="K98" i="3"/>
  <c r="O148" i="3"/>
  <c r="N133" i="4"/>
  <c r="N78" i="5"/>
  <c r="P16" i="3"/>
  <c r="O15" i="4"/>
  <c r="T125" i="3"/>
  <c r="R125" i="3" s="1"/>
  <c r="S111" i="4"/>
  <c r="Q111" i="4" s="1"/>
  <c r="S69" i="5"/>
  <c r="Q69" i="5" s="1"/>
  <c r="T12" i="3"/>
  <c r="R12" i="3" s="1"/>
  <c r="S12" i="4"/>
  <c r="Q12" i="4" s="1"/>
  <c r="S11" i="5"/>
  <c r="Q11" i="5" s="1"/>
  <c r="N73" i="6"/>
  <c r="M170" i="3"/>
  <c r="L153" i="4"/>
  <c r="M144" i="3"/>
  <c r="L129" i="4"/>
  <c r="L75" i="5"/>
  <c r="T81" i="3"/>
  <c r="R81" i="3" s="1"/>
  <c r="S73" i="4"/>
  <c r="Q73" i="4" s="1"/>
  <c r="Q152" i="3"/>
  <c r="R153" i="7"/>
  <c r="P137" i="4"/>
  <c r="P81" i="5"/>
  <c r="AB35" i="6"/>
  <c r="R68" i="7"/>
  <c r="Q67" i="3"/>
  <c r="P60" i="4"/>
  <c r="B167" i="11"/>
  <c r="N41" i="6"/>
  <c r="P84" i="3"/>
  <c r="O75" i="4"/>
  <c r="P92" i="3"/>
  <c r="O81" i="4"/>
  <c r="R6" i="7"/>
  <c r="Q5" i="3"/>
  <c r="P5" i="5"/>
  <c r="P5" i="4"/>
  <c r="O55" i="3"/>
  <c r="N36" i="5"/>
  <c r="N50" i="4"/>
  <c r="P79" i="3"/>
  <c r="O50" i="5"/>
  <c r="P165" i="3"/>
  <c r="O149" i="4"/>
  <c r="O22" i="3"/>
  <c r="N20" i="4"/>
  <c r="P95" i="3"/>
  <c r="O56" i="5"/>
  <c r="I152" i="11"/>
  <c r="J139" i="4" s="1"/>
  <c r="K154" i="3"/>
  <c r="I113" i="11"/>
  <c r="J103" i="4" s="1"/>
  <c r="K115" i="3"/>
  <c r="M163" i="3"/>
  <c r="L88" i="5"/>
  <c r="L148" i="4"/>
  <c r="Q6" i="3"/>
  <c r="R7" i="7"/>
  <c r="P6" i="4"/>
  <c r="O73" i="3"/>
  <c r="N66" i="4"/>
  <c r="R112" i="7"/>
  <c r="Q111" i="3"/>
  <c r="P99" i="4"/>
  <c r="N79" i="3"/>
  <c r="M50" i="5"/>
  <c r="P143" i="3"/>
  <c r="O128" i="4"/>
  <c r="O74" i="5"/>
  <c r="R169" i="7"/>
  <c r="Q168" i="3"/>
  <c r="P152" i="4"/>
  <c r="T167" i="3"/>
  <c r="R167" i="3" s="1"/>
  <c r="S151" i="4"/>
  <c r="Q151" i="4" s="1"/>
  <c r="M74" i="3"/>
  <c r="L67" i="4"/>
  <c r="Q125" i="3"/>
  <c r="R126" i="7"/>
  <c r="P69" i="5"/>
  <c r="P111" i="4"/>
  <c r="Q137" i="3"/>
  <c r="R138" i="7"/>
  <c r="P122" i="4"/>
  <c r="P169" i="3"/>
  <c r="O90" i="5"/>
  <c r="Q129" i="3"/>
  <c r="R130" i="7"/>
  <c r="P114" i="4"/>
  <c r="P29" i="3"/>
  <c r="O26" i="4"/>
  <c r="B142" i="11"/>
  <c r="M18" i="3"/>
  <c r="L17" i="4"/>
  <c r="L13" i="5"/>
  <c r="O157" i="3"/>
  <c r="N142" i="4"/>
  <c r="B47" i="11"/>
  <c r="C76" i="14"/>
  <c r="H76" i="11" s="1"/>
  <c r="E76" i="11" s="1"/>
  <c r="B76" i="11" s="1"/>
  <c r="B64" i="11"/>
  <c r="B144" i="11"/>
  <c r="B66" i="11"/>
  <c r="B147" i="11"/>
  <c r="J62" i="5"/>
  <c r="J96" i="4"/>
  <c r="Q95" i="5"/>
  <c r="C141" i="14"/>
  <c r="H141" i="11" s="1"/>
  <c r="E141" i="11" s="1"/>
  <c r="B141" i="11" s="1"/>
  <c r="C175" i="14"/>
  <c r="H175" i="11" s="1"/>
  <c r="E175" i="11" s="1"/>
  <c r="B175" i="11" s="1"/>
  <c r="Q112" i="4"/>
  <c r="K33" i="4"/>
  <c r="Q102" i="4"/>
  <c r="B69" i="11"/>
  <c r="B160" i="11"/>
  <c r="B50" i="11"/>
  <c r="B60" i="11"/>
  <c r="B72" i="11"/>
  <c r="K69" i="5"/>
  <c r="B42" i="11"/>
  <c r="B101" i="11"/>
  <c r="M49" i="3"/>
  <c r="L44" i="4"/>
  <c r="P15" i="3"/>
  <c r="O14" i="4"/>
  <c r="N123" i="3"/>
  <c r="L123" i="3" s="1"/>
  <c r="M68" i="5"/>
  <c r="K68" i="5" s="1"/>
  <c r="M109" i="4"/>
  <c r="K109" i="4" s="1"/>
  <c r="M63" i="3"/>
  <c r="L57" i="4"/>
  <c r="L41" i="5"/>
  <c r="T11" i="3"/>
  <c r="R11" i="3" s="1"/>
  <c r="S144" i="4"/>
  <c r="Q144" i="4" s="1"/>
  <c r="S84" i="5"/>
  <c r="Q84" i="5" s="1"/>
  <c r="S10" i="5"/>
  <c r="Q10" i="5" s="1"/>
  <c r="S11" i="4"/>
  <c r="Q11" i="4" s="1"/>
  <c r="P156" i="3"/>
  <c r="O141" i="4"/>
  <c r="I150" i="11"/>
  <c r="K152" i="3"/>
  <c r="M175" i="3"/>
  <c r="L175" i="3" s="1"/>
  <c r="L158" i="4"/>
  <c r="P121" i="3"/>
  <c r="O108" i="4"/>
  <c r="O138" i="3"/>
  <c r="N123" i="4"/>
  <c r="Q128" i="3"/>
  <c r="R129" i="7"/>
  <c r="P113" i="4"/>
  <c r="R10" i="7"/>
  <c r="Q9" i="3"/>
  <c r="P8" i="5"/>
  <c r="P9" i="4"/>
  <c r="N115" i="3"/>
  <c r="L115" i="3" s="1"/>
  <c r="M103" i="4"/>
  <c r="Q120" i="3"/>
  <c r="R121" i="7"/>
  <c r="P67" i="5"/>
  <c r="P107" i="4"/>
  <c r="P164" i="3"/>
  <c r="O89" i="5"/>
  <c r="T29" i="3"/>
  <c r="R29" i="3" s="1"/>
  <c r="S26" i="4"/>
  <c r="Q26" i="4" s="1"/>
  <c r="O42" i="3"/>
  <c r="N26" i="5"/>
  <c r="R168" i="7"/>
  <c r="Q167" i="3"/>
  <c r="P151" i="4"/>
  <c r="N110" i="3"/>
  <c r="M98" i="4"/>
  <c r="R148" i="7"/>
  <c r="Q147" i="3"/>
  <c r="P77" i="5"/>
  <c r="P132" i="4"/>
  <c r="N32" i="3"/>
  <c r="L32" i="3" s="1"/>
  <c r="M21" i="5"/>
  <c r="M29" i="4"/>
  <c r="O126" i="3"/>
  <c r="N112" i="4"/>
  <c r="N70" i="5"/>
  <c r="T133" i="3"/>
  <c r="R133" i="3" s="1"/>
  <c r="S118" i="4"/>
  <c r="Q118" i="4" s="1"/>
  <c r="R72" i="7"/>
  <c r="Q71" i="3"/>
  <c r="P45" i="5"/>
  <c r="P64" i="4"/>
  <c r="R100" i="7"/>
  <c r="Q99" i="3"/>
  <c r="P87" i="4"/>
  <c r="N116" i="3"/>
  <c r="L116" i="3" s="1"/>
  <c r="M104" i="4"/>
  <c r="K104" i="4" s="1"/>
  <c r="T60" i="3"/>
  <c r="R60" i="3" s="1"/>
  <c r="S40" i="5"/>
  <c r="Q40" i="5" s="1"/>
  <c r="R143" i="7"/>
  <c r="Q142" i="3"/>
  <c r="P73" i="5"/>
  <c r="P127" i="4"/>
  <c r="P145" i="3"/>
  <c r="O130" i="4"/>
  <c r="Q12" i="3"/>
  <c r="R13" i="7"/>
  <c r="P12" i="4"/>
  <c r="P11" i="5"/>
  <c r="P39" i="3"/>
  <c r="O25" i="5"/>
  <c r="O35" i="4"/>
  <c r="Q52" i="3"/>
  <c r="R53" i="7"/>
  <c r="P33" i="5"/>
  <c r="P47" i="4"/>
  <c r="P133" i="3"/>
  <c r="O118" i="4"/>
  <c r="M90" i="3"/>
  <c r="L55" i="5"/>
  <c r="Q112" i="3"/>
  <c r="R113" i="7"/>
  <c r="P100" i="4"/>
  <c r="P17" i="3"/>
  <c r="O16" i="4"/>
  <c r="P33" i="3"/>
  <c r="O30" i="4"/>
  <c r="N61" i="3"/>
  <c r="L61" i="3" s="1"/>
  <c r="M55" i="4"/>
  <c r="K55" i="4" s="1"/>
  <c r="T143" i="3"/>
  <c r="R143" i="3" s="1"/>
  <c r="S128" i="4"/>
  <c r="Q128" i="4" s="1"/>
  <c r="S74" i="5"/>
  <c r="Q74" i="5" s="1"/>
  <c r="T48" i="3"/>
  <c r="R48" i="3" s="1"/>
  <c r="S32" i="5"/>
  <c r="Q32" i="5" s="1"/>
  <c r="S43" i="4"/>
  <c r="Q43" i="4" s="1"/>
  <c r="R26" i="7"/>
  <c r="Q25" i="3"/>
  <c r="P23" i="4"/>
  <c r="P17" i="5"/>
  <c r="AB19" i="6"/>
  <c r="M33" i="3"/>
  <c r="L30" i="4"/>
  <c r="Q72" i="3"/>
  <c r="R73" i="7"/>
  <c r="P65" i="4"/>
  <c r="N136" i="3"/>
  <c r="L136" i="3" s="1"/>
  <c r="M121" i="4"/>
  <c r="K121" i="4" s="1"/>
  <c r="S8" i="3"/>
  <c r="R8" i="3" s="1"/>
  <c r="R7" i="5"/>
  <c r="Q7" i="5" s="1"/>
  <c r="R8" i="4"/>
  <c r="Q8" i="4" s="1"/>
  <c r="P27" i="3"/>
  <c r="O24" i="4"/>
  <c r="M169" i="3"/>
  <c r="L90" i="5"/>
  <c r="AB67" i="6"/>
  <c r="T101" i="3"/>
  <c r="R101" i="3" s="1"/>
  <c r="S58" i="5"/>
  <c r="Q58" i="5" s="1"/>
  <c r="S89" i="4"/>
  <c r="Q89" i="4" s="1"/>
  <c r="P174" i="3"/>
  <c r="O157" i="4"/>
  <c r="O93" i="5"/>
  <c r="P75" i="3"/>
  <c r="O68" i="4"/>
  <c r="O46" i="5"/>
  <c r="R84" i="7"/>
  <c r="Q83" i="3"/>
  <c r="P52" i="5"/>
  <c r="R147" i="7"/>
  <c r="Q146" i="3"/>
  <c r="P76" i="5"/>
  <c r="P131" i="4"/>
  <c r="AB170" i="6"/>
  <c r="P89" i="3"/>
  <c r="O79" i="4"/>
  <c r="O54" i="5"/>
  <c r="AB87" i="6"/>
  <c r="M129" i="3"/>
  <c r="L114" i="4"/>
  <c r="R20" i="7"/>
  <c r="Q19" i="3"/>
  <c r="P18" i="4"/>
  <c r="P14" i="5"/>
  <c r="M115" i="3"/>
  <c r="L103" i="4"/>
  <c r="N25" i="3"/>
  <c r="M17" i="5"/>
  <c r="M23" i="4"/>
  <c r="N48" i="3"/>
  <c r="M32" i="5"/>
  <c r="M43" i="4"/>
  <c r="Q56" i="3"/>
  <c r="R57" i="7"/>
  <c r="P37" i="5"/>
  <c r="P51" i="4"/>
  <c r="M102" i="3"/>
  <c r="L59" i="5"/>
  <c r="L90" i="4"/>
  <c r="AB158" i="6"/>
  <c r="P36" i="3"/>
  <c r="O24" i="5"/>
  <c r="P85" i="3"/>
  <c r="O76" i="4"/>
  <c r="M130" i="3"/>
  <c r="L115" i="4"/>
  <c r="AB168" i="6"/>
  <c r="Q62" i="3"/>
  <c r="R63" i="7"/>
  <c r="P56" i="4"/>
  <c r="P96" i="3"/>
  <c r="O84" i="4"/>
  <c r="M110" i="3"/>
  <c r="L98" i="4"/>
  <c r="T16" i="3"/>
  <c r="R16" i="3" s="1"/>
  <c r="S15" i="4"/>
  <c r="Q15" i="4" s="1"/>
  <c r="P140" i="3"/>
  <c r="O125" i="4"/>
  <c r="R12" i="7"/>
  <c r="Q11" i="3"/>
  <c r="P84" i="5"/>
  <c r="P11" i="4"/>
  <c r="P10" i="5"/>
  <c r="P144" i="4"/>
  <c r="M32" i="3"/>
  <c r="L21" i="5"/>
  <c r="L29" i="4"/>
  <c r="P74" i="3"/>
  <c r="O67" i="4"/>
  <c r="M111" i="3"/>
  <c r="L99" i="4"/>
  <c r="N173" i="3"/>
  <c r="L173" i="3" s="1"/>
  <c r="M92" i="5"/>
  <c r="K92" i="5" s="1"/>
  <c r="M156" i="4"/>
  <c r="K156" i="4" s="1"/>
  <c r="Q80" i="3"/>
  <c r="R81" i="7"/>
  <c r="P72" i="4"/>
  <c r="R119" i="7"/>
  <c r="Q118" i="3"/>
  <c r="P106" i="4"/>
  <c r="P66" i="5"/>
  <c r="R50" i="7"/>
  <c r="Q49" i="3"/>
  <c r="P44" i="4"/>
  <c r="B95" i="11"/>
  <c r="T113" i="3"/>
  <c r="R113" i="3" s="1"/>
  <c r="S101" i="4"/>
  <c r="Q101" i="4" s="1"/>
  <c r="S63" i="5"/>
  <c r="Q63" i="5" s="1"/>
  <c r="R125" i="7"/>
  <c r="Q124" i="3"/>
  <c r="P110" i="4"/>
  <c r="AB167" i="6"/>
  <c r="T97" i="3"/>
  <c r="R97" i="3" s="1"/>
  <c r="S85" i="4"/>
  <c r="Q85" i="4" s="1"/>
  <c r="R49" i="7"/>
  <c r="Q48" i="3"/>
  <c r="P32" i="5"/>
  <c r="P43" i="4"/>
  <c r="M105" i="3"/>
  <c r="L93" i="4"/>
  <c r="T175" i="3"/>
  <c r="R175" i="3" s="1"/>
  <c r="S158" i="4"/>
  <c r="Q158" i="4" s="1"/>
  <c r="P70" i="3"/>
  <c r="O44" i="5"/>
  <c r="O63" i="4"/>
  <c r="P132" i="3"/>
  <c r="O117" i="4"/>
  <c r="P166" i="3"/>
  <c r="O150" i="4"/>
  <c r="M67" i="3"/>
  <c r="L60" i="4"/>
  <c r="P107" i="3"/>
  <c r="O95" i="4"/>
  <c r="O61" i="5"/>
  <c r="I128" i="11"/>
  <c r="J115" i="4" s="1"/>
  <c r="K130" i="3"/>
  <c r="P151" i="3"/>
  <c r="O80" i="5"/>
  <c r="O136" i="4"/>
  <c r="B29" i="11"/>
  <c r="B107" i="11"/>
  <c r="P154" i="3"/>
  <c r="O139" i="4"/>
  <c r="T72" i="3"/>
  <c r="R72" i="3" s="1"/>
  <c r="S65" i="4"/>
  <c r="Q65" i="4" s="1"/>
  <c r="Q23" i="3"/>
  <c r="R24" i="7"/>
  <c r="P21" i="4"/>
  <c r="T44" i="3"/>
  <c r="R44" i="3" s="1"/>
  <c r="S39" i="4"/>
  <c r="Q39" i="4" s="1"/>
  <c r="S28" i="5"/>
  <c r="Q28" i="5" s="1"/>
  <c r="P113" i="3"/>
  <c r="O101" i="4"/>
  <c r="O63" i="5"/>
  <c r="N153" i="3"/>
  <c r="L153" i="3" s="1"/>
  <c r="M138" i="4"/>
  <c r="K138" i="4" s="1"/>
  <c r="M82" i="5"/>
  <c r="K82" i="5" s="1"/>
  <c r="T171" i="3"/>
  <c r="R171" i="3" s="1"/>
  <c r="S154" i="4"/>
  <c r="Q154" i="4" s="1"/>
  <c r="T68" i="3"/>
  <c r="R68" i="3" s="1"/>
  <c r="S61" i="4"/>
  <c r="Q61" i="4" s="1"/>
  <c r="M98" i="3"/>
  <c r="L86" i="4"/>
  <c r="Q5" i="5"/>
  <c r="T115" i="3"/>
  <c r="R115" i="3" s="1"/>
  <c r="S103" i="4"/>
  <c r="Q103" i="4" s="1"/>
  <c r="T166" i="3"/>
  <c r="R166" i="3" s="1"/>
  <c r="S150" i="4"/>
  <c r="Q150" i="4" s="1"/>
  <c r="P66" i="3"/>
  <c r="O59" i="4"/>
  <c r="R60" i="7"/>
  <c r="Q59" i="3"/>
  <c r="P39" i="5"/>
  <c r="P54" i="4"/>
  <c r="AB45" i="6"/>
  <c r="Q58" i="3"/>
  <c r="R59" i="7"/>
  <c r="P53" i="4"/>
  <c r="M16" i="3"/>
  <c r="L15" i="4"/>
  <c r="B105" i="11"/>
  <c r="Q16" i="3"/>
  <c r="R17" i="7"/>
  <c r="P15" i="4"/>
  <c r="P60" i="3"/>
  <c r="O40" i="5"/>
  <c r="O61" i="3"/>
  <c r="N55" i="4"/>
  <c r="R88" i="7"/>
  <c r="Q87" i="3"/>
  <c r="P77" i="4"/>
  <c r="Q141" i="3"/>
  <c r="R142" i="7"/>
  <c r="P72" i="5"/>
  <c r="P126" i="4"/>
  <c r="P150" i="3"/>
  <c r="O135" i="4"/>
  <c r="O79" i="5"/>
  <c r="I21" i="11"/>
  <c r="J21" i="4" s="1"/>
  <c r="K23" i="3"/>
  <c r="B123" i="11"/>
  <c r="S170" i="14"/>
  <c r="B170" i="14" s="1"/>
  <c r="F170" i="11" s="1"/>
  <c r="C170" i="11" s="1"/>
  <c r="C170" i="14"/>
  <c r="H170" i="11" s="1"/>
  <c r="E170" i="11" s="1"/>
  <c r="M71" i="3"/>
  <c r="L64" i="4"/>
  <c r="L45" i="5"/>
  <c r="R104" i="7"/>
  <c r="Q103" i="3"/>
  <c r="P91" i="4"/>
  <c r="P60" i="5"/>
  <c r="N28" i="3"/>
  <c r="L28" i="3" s="1"/>
  <c r="M25" i="4"/>
  <c r="K25" i="4" s="1"/>
  <c r="AB63" i="6"/>
  <c r="T147" i="3"/>
  <c r="R147" i="3" s="1"/>
  <c r="S77" i="5"/>
  <c r="Q77" i="5" s="1"/>
  <c r="S132" i="4"/>
  <c r="Q132" i="4" s="1"/>
  <c r="B14" i="11"/>
  <c r="M83" i="3"/>
  <c r="L83" i="3" s="1"/>
  <c r="L52" i="5"/>
  <c r="P152" i="3"/>
  <c r="O137" i="4"/>
  <c r="O81" i="5"/>
  <c r="S165" i="14"/>
  <c r="C165" i="14"/>
  <c r="H165" i="11" s="1"/>
  <c r="E165" i="11" s="1"/>
  <c r="B165" i="11" s="1"/>
  <c r="R78" i="7"/>
  <c r="Q77" i="3"/>
  <c r="P48" i="5"/>
  <c r="P70" i="4"/>
  <c r="G119" i="3"/>
  <c r="N146" i="3"/>
  <c r="L146" i="3" s="1"/>
  <c r="M131" i="4"/>
  <c r="K131" i="4" s="1"/>
  <c r="M76" i="5"/>
  <c r="K76" i="5" s="1"/>
  <c r="O30" i="3"/>
  <c r="N19" i="5"/>
  <c r="N27" i="4"/>
  <c r="R85" i="7"/>
  <c r="Q84" i="3"/>
  <c r="P75" i="4"/>
  <c r="Q92" i="3"/>
  <c r="R93" i="7"/>
  <c r="P81" i="4"/>
  <c r="P5" i="3"/>
  <c r="O5" i="4"/>
  <c r="O5" i="5"/>
  <c r="T49" i="3"/>
  <c r="R49" i="3" s="1"/>
  <c r="S44" i="4"/>
  <c r="Q44" i="4" s="1"/>
  <c r="M54" i="3"/>
  <c r="L54" i="3" s="1"/>
  <c r="L49" i="4"/>
  <c r="K49" i="4" s="1"/>
  <c r="L35" i="5"/>
  <c r="K35" i="5" s="1"/>
  <c r="T93" i="3"/>
  <c r="R93" i="3" s="1"/>
  <c r="S82" i="4"/>
  <c r="Q82" i="4" s="1"/>
  <c r="N126" i="3"/>
  <c r="L126" i="3" s="1"/>
  <c r="M112" i="4"/>
  <c r="K112" i="4" s="1"/>
  <c r="M70" i="5"/>
  <c r="K70" i="5" s="1"/>
  <c r="M19" i="3"/>
  <c r="L18" i="4"/>
  <c r="L14" i="5"/>
  <c r="T165" i="3"/>
  <c r="R165" i="3" s="1"/>
  <c r="S149" i="4"/>
  <c r="Q149" i="4" s="1"/>
  <c r="P6" i="3"/>
  <c r="O6" i="4"/>
  <c r="Q47" i="3"/>
  <c r="R48" i="7"/>
  <c r="P31" i="5"/>
  <c r="P42" i="4"/>
  <c r="T41" i="3"/>
  <c r="R41" i="3" s="1"/>
  <c r="S37" i="4"/>
  <c r="Q37" i="4" s="1"/>
  <c r="P111" i="3"/>
  <c r="O99" i="4"/>
  <c r="O161" i="3"/>
  <c r="N86" i="5"/>
  <c r="N146" i="4"/>
  <c r="R46" i="7"/>
  <c r="Q45" i="3"/>
  <c r="P29" i="5"/>
  <c r="P40" i="4"/>
  <c r="N161" i="6"/>
  <c r="P168" i="3"/>
  <c r="O152" i="4"/>
  <c r="N46" i="6"/>
  <c r="T95" i="3"/>
  <c r="R95" i="3" s="1"/>
  <c r="S56" i="5"/>
  <c r="Q56" i="5" s="1"/>
  <c r="P125" i="3"/>
  <c r="O69" i="5"/>
  <c r="O111" i="4"/>
  <c r="P137" i="3"/>
  <c r="O122" i="4"/>
  <c r="B161" i="11"/>
  <c r="M177" i="3"/>
  <c r="L160" i="4"/>
  <c r="P129" i="3"/>
  <c r="O114" i="4"/>
  <c r="Q20" i="3"/>
  <c r="R21" i="7"/>
  <c r="P15" i="5"/>
  <c r="B43" i="11"/>
  <c r="K137" i="4"/>
  <c r="B26" i="11"/>
  <c r="B116" i="11"/>
  <c r="B87" i="11"/>
  <c r="Q119" i="4"/>
  <c r="C145" i="14"/>
  <c r="H145" i="11" s="1"/>
  <c r="E145" i="11" s="1"/>
  <c r="B145" i="11" s="1"/>
  <c r="B139" i="11"/>
  <c r="Q161" i="4"/>
  <c r="Q70" i="5"/>
  <c r="B115" i="11"/>
  <c r="L37" i="3"/>
  <c r="B93" i="11"/>
  <c r="B169" i="11"/>
  <c r="Q64" i="5"/>
  <c r="Q16" i="4"/>
  <c r="I99" i="11"/>
  <c r="K101" i="3"/>
  <c r="I131" i="11"/>
  <c r="J118" i="4" s="1"/>
  <c r="K133" i="3"/>
  <c r="T36" i="3"/>
  <c r="R36" i="3" s="1"/>
  <c r="S24" i="5"/>
  <c r="Q24" i="5" s="1"/>
  <c r="Q100" i="3"/>
  <c r="R101" i="7"/>
  <c r="P57" i="5"/>
  <c r="P88" i="4"/>
  <c r="R122" i="7"/>
  <c r="Q121" i="3"/>
  <c r="P108" i="4"/>
  <c r="M12" i="3"/>
  <c r="L12" i="3" s="1"/>
  <c r="L12" i="4"/>
  <c r="K12" i="4" s="1"/>
  <c r="L11" i="5"/>
  <c r="K11" i="5" s="1"/>
  <c r="Q68" i="3"/>
  <c r="R69" i="7"/>
  <c r="P61" i="4"/>
  <c r="I110" i="11"/>
  <c r="J100" i="4" s="1"/>
  <c r="K112" i="3"/>
  <c r="P101" i="3"/>
  <c r="O58" i="5"/>
  <c r="O89" i="4"/>
  <c r="T54" i="3"/>
  <c r="R54" i="3" s="1"/>
  <c r="S49" i="4"/>
  <c r="Q49" i="4" s="1"/>
  <c r="S35" i="5"/>
  <c r="Q35" i="5" s="1"/>
  <c r="I5" i="11"/>
  <c r="K7" i="3"/>
  <c r="N57" i="3"/>
  <c r="L57" i="3" s="1"/>
  <c r="M52" i="4"/>
  <c r="K52" i="4" s="1"/>
  <c r="M38" i="5"/>
  <c r="K38" i="5" s="1"/>
  <c r="N161" i="3"/>
  <c r="L161" i="3" s="1"/>
  <c r="M86" i="5"/>
  <c r="K86" i="5" s="1"/>
  <c r="M146" i="4"/>
  <c r="K146" i="4" s="1"/>
  <c r="M79" i="3"/>
  <c r="L50" i="5"/>
  <c r="P155" i="3"/>
  <c r="O140" i="4"/>
  <c r="O83" i="5"/>
  <c r="I168" i="11"/>
  <c r="J153" i="4" s="1"/>
  <c r="K170" i="3"/>
  <c r="M81" i="3"/>
  <c r="L73" i="4"/>
  <c r="K73" i="4" s="1"/>
  <c r="P176" i="3"/>
  <c r="O159" i="4"/>
  <c r="O94" i="5"/>
  <c r="M107" i="3"/>
  <c r="L95" i="4"/>
  <c r="L61" i="5"/>
  <c r="O102" i="3"/>
  <c r="N59" i="5"/>
  <c r="N90" i="4"/>
  <c r="R38" i="7"/>
  <c r="Q37" i="3"/>
  <c r="P33" i="4"/>
  <c r="M121" i="3"/>
  <c r="L108" i="4"/>
  <c r="T156" i="3"/>
  <c r="R156" i="3" s="1"/>
  <c r="S141" i="4"/>
  <c r="Q141" i="4" s="1"/>
  <c r="M176" i="3"/>
  <c r="L94" i="5"/>
  <c r="L159" i="4"/>
  <c r="T78" i="3"/>
  <c r="R78" i="3" s="1"/>
  <c r="S49" i="5"/>
  <c r="Q49" i="5" s="1"/>
  <c r="S71" i="4"/>
  <c r="Q71" i="4" s="1"/>
  <c r="M15" i="3"/>
  <c r="L14" i="4"/>
  <c r="M137" i="3"/>
  <c r="L122" i="4"/>
  <c r="P9" i="3"/>
  <c r="O8" i="5"/>
  <c r="O9" i="4"/>
  <c r="M109" i="3"/>
  <c r="L97" i="4"/>
  <c r="M10" i="3"/>
  <c r="L10" i="3" s="1"/>
  <c r="L10" i="4"/>
  <c r="L9" i="5"/>
  <c r="K9" i="5" s="1"/>
  <c r="T85" i="3"/>
  <c r="R85" i="3" s="1"/>
  <c r="S76" i="4"/>
  <c r="Q76" i="4" s="1"/>
  <c r="P120" i="3"/>
  <c r="O67" i="5"/>
  <c r="O107" i="4"/>
  <c r="R165" i="7"/>
  <c r="Q164" i="3"/>
  <c r="P89" i="5"/>
  <c r="Q176" i="3"/>
  <c r="R177" i="7"/>
  <c r="P159" i="4"/>
  <c r="P94" i="5"/>
  <c r="I34" i="11"/>
  <c r="J24" i="5" s="1"/>
  <c r="K36" i="3"/>
  <c r="I10" i="11"/>
  <c r="K12" i="3"/>
  <c r="P32" i="3"/>
  <c r="O29" i="4"/>
  <c r="O21" i="5"/>
  <c r="P167" i="3"/>
  <c r="O151" i="4"/>
  <c r="I135" i="11"/>
  <c r="J122" i="4" s="1"/>
  <c r="K137" i="3"/>
  <c r="P147" i="3"/>
  <c r="O77" i="5"/>
  <c r="O132" i="4"/>
  <c r="R42" i="7"/>
  <c r="Q41" i="3"/>
  <c r="P37" i="4"/>
  <c r="N142" i="3"/>
  <c r="L142" i="3" s="1"/>
  <c r="M127" i="4"/>
  <c r="K127" i="4" s="1"/>
  <c r="M73" i="5"/>
  <c r="K73" i="5" s="1"/>
  <c r="B158" i="11"/>
  <c r="P99" i="3"/>
  <c r="O87" i="4"/>
  <c r="N138" i="3"/>
  <c r="M123" i="4"/>
  <c r="R36" i="7"/>
  <c r="Q35" i="3"/>
  <c r="P23" i="5"/>
  <c r="P32" i="4"/>
  <c r="T99" i="3"/>
  <c r="R99" i="3" s="1"/>
  <c r="S87" i="4"/>
  <c r="Q87" i="4" s="1"/>
  <c r="P142" i="3"/>
  <c r="O73" i="5"/>
  <c r="O127" i="4"/>
  <c r="N40" i="3"/>
  <c r="M36" i="4"/>
  <c r="M85" i="3"/>
  <c r="L85" i="3" s="1"/>
  <c r="L76" i="4"/>
  <c r="K76" i="4" s="1"/>
  <c r="N150" i="3"/>
  <c r="L150" i="3" s="1"/>
  <c r="M79" i="5"/>
  <c r="K79" i="5" s="1"/>
  <c r="M135" i="4"/>
  <c r="K135" i="4" s="1"/>
  <c r="T176" i="3"/>
  <c r="R176" i="3" s="1"/>
  <c r="S159" i="4"/>
  <c r="Q159" i="4" s="1"/>
  <c r="S94" i="5"/>
  <c r="Q94" i="5" s="1"/>
  <c r="T13" i="3"/>
  <c r="R13" i="3" s="1"/>
  <c r="S12" i="5"/>
  <c r="Q12" i="5" s="1"/>
  <c r="T66" i="3"/>
  <c r="R66" i="3" s="1"/>
  <c r="S59" i="4"/>
  <c r="Q59" i="4" s="1"/>
  <c r="N106" i="3"/>
  <c r="L106" i="3" s="1"/>
  <c r="M94" i="4"/>
  <c r="K94" i="4" s="1"/>
  <c r="I111" i="11"/>
  <c r="K113" i="3"/>
  <c r="I25" i="11"/>
  <c r="J24" i="4" s="1"/>
  <c r="K27" i="3"/>
  <c r="Q160" i="3"/>
  <c r="R161" i="7"/>
  <c r="P85" i="5"/>
  <c r="P145" i="4"/>
  <c r="P25" i="3"/>
  <c r="O23" i="4"/>
  <c r="O17" i="5"/>
  <c r="R32" i="7"/>
  <c r="Q31" i="3"/>
  <c r="P20" i="5"/>
  <c r="P28" i="4"/>
  <c r="N78" i="3"/>
  <c r="L78" i="3" s="1"/>
  <c r="M49" i="5"/>
  <c r="K49" i="5" s="1"/>
  <c r="M71" i="4"/>
  <c r="K71" i="4" s="1"/>
  <c r="T151" i="3"/>
  <c r="R151" i="3" s="1"/>
  <c r="S136" i="4"/>
  <c r="Q136" i="4" s="1"/>
  <c r="S80" i="5"/>
  <c r="Q80" i="5" s="1"/>
  <c r="R41" i="7"/>
  <c r="Q40" i="3"/>
  <c r="P36" i="4"/>
  <c r="N114" i="6"/>
  <c r="Q78" i="5"/>
  <c r="Q50" i="5"/>
  <c r="N11" i="3"/>
  <c r="L11" i="3" s="1"/>
  <c r="M84" i="5"/>
  <c r="K84" i="5" s="1"/>
  <c r="M11" i="4"/>
  <c r="K11" i="4" s="1"/>
  <c r="M10" i="5"/>
  <c r="K10" i="5" s="1"/>
  <c r="M144" i="4"/>
  <c r="K144" i="4" s="1"/>
  <c r="I49" i="11"/>
  <c r="J46" i="4" s="1"/>
  <c r="K51" i="3"/>
  <c r="R94" i="7"/>
  <c r="Q93" i="3"/>
  <c r="P82" i="4"/>
  <c r="M165" i="3"/>
  <c r="L149" i="4"/>
  <c r="R175" i="7"/>
  <c r="Q174" i="3"/>
  <c r="P93" i="5"/>
  <c r="P157" i="4"/>
  <c r="P28" i="3"/>
  <c r="O25" i="4"/>
  <c r="R76" i="7"/>
  <c r="Q75" i="3"/>
  <c r="P68" i="4"/>
  <c r="P46" i="5"/>
  <c r="P83" i="3"/>
  <c r="O52" i="5"/>
  <c r="R176" i="7"/>
  <c r="Q175" i="3"/>
  <c r="P158" i="4"/>
  <c r="O7" i="3"/>
  <c r="N6" i="5"/>
  <c r="N7" i="4"/>
  <c r="AB43" i="6"/>
  <c r="AB60" i="6"/>
  <c r="P136" i="3"/>
  <c r="O121" i="4"/>
  <c r="P19" i="3"/>
  <c r="O14" i="5"/>
  <c r="O18" i="4"/>
  <c r="R174" i="7"/>
  <c r="Q173" i="3"/>
  <c r="P92" i="5"/>
  <c r="P156" i="4"/>
  <c r="K10" i="4"/>
  <c r="Q78" i="3"/>
  <c r="R79" i="7"/>
  <c r="P71" i="4"/>
  <c r="P49" i="5"/>
  <c r="B118" i="11"/>
  <c r="R172" i="7"/>
  <c r="Q171" i="3"/>
  <c r="P154" i="4"/>
  <c r="M64" i="3"/>
  <c r="L64" i="3" s="1"/>
  <c r="L42" i="5"/>
  <c r="K42" i="5" s="1"/>
  <c r="L58" i="4"/>
  <c r="K58" i="4" s="1"/>
  <c r="M66" i="3"/>
  <c r="L59" i="4"/>
  <c r="AB96" i="6"/>
  <c r="R164" i="7"/>
  <c r="Q163" i="3"/>
  <c r="P148" i="4"/>
  <c r="P88" i="5"/>
  <c r="P64" i="3"/>
  <c r="O42" i="5"/>
  <c r="O58" i="4"/>
  <c r="P62" i="3"/>
  <c r="O56" i="4"/>
  <c r="Q96" i="3"/>
  <c r="R97" i="7"/>
  <c r="P84" i="4"/>
  <c r="N132" i="3"/>
  <c r="L132" i="3" s="1"/>
  <c r="M117" i="4"/>
  <c r="K117" i="4" s="1"/>
  <c r="R14" i="7"/>
  <c r="Q13" i="3"/>
  <c r="P12" i="5"/>
  <c r="Q140" i="3"/>
  <c r="R141" i="7"/>
  <c r="P125" i="4"/>
  <c r="P11" i="3"/>
  <c r="O84" i="5"/>
  <c r="O144" i="4"/>
  <c r="O10" i="5"/>
  <c r="O11" i="4"/>
  <c r="Q54" i="3"/>
  <c r="R55" i="7"/>
  <c r="P35" i="5"/>
  <c r="P49" i="4"/>
  <c r="Q134" i="4"/>
  <c r="M166" i="3"/>
  <c r="L150" i="4"/>
  <c r="P116" i="3"/>
  <c r="O104" i="4"/>
  <c r="T172" i="3"/>
  <c r="R172" i="3" s="1"/>
  <c r="S155" i="4"/>
  <c r="Q155" i="4" s="1"/>
  <c r="S91" i="5"/>
  <c r="Q91" i="5" s="1"/>
  <c r="P49" i="3"/>
  <c r="O44" i="4"/>
  <c r="R92" i="7"/>
  <c r="Q91" i="3"/>
  <c r="P80" i="4"/>
  <c r="P124" i="3"/>
  <c r="O110" i="4"/>
  <c r="O14" i="3"/>
  <c r="N13" i="4"/>
  <c r="T155" i="3"/>
  <c r="R155" i="3" s="1"/>
  <c r="S83" i="5"/>
  <c r="Q83" i="5" s="1"/>
  <c r="S140" i="4"/>
  <c r="Q140" i="4" s="1"/>
  <c r="M47" i="3"/>
  <c r="L42" i="4"/>
  <c r="L31" i="5"/>
  <c r="P48" i="3"/>
  <c r="O32" i="5"/>
  <c r="O43" i="4"/>
  <c r="N102" i="6"/>
  <c r="I117" i="11"/>
  <c r="K119" i="3"/>
  <c r="T40" i="3"/>
  <c r="R40" i="3" s="1"/>
  <c r="S36" i="4"/>
  <c r="Q36" i="4" s="1"/>
  <c r="Q132" i="3"/>
  <c r="R133" i="7"/>
  <c r="P117" i="4"/>
  <c r="R167" i="7"/>
  <c r="Q166" i="3"/>
  <c r="P150" i="4"/>
  <c r="B74" i="11"/>
  <c r="T24" i="3"/>
  <c r="R24" i="3" s="1"/>
  <c r="S22" i="4"/>
  <c r="Q22" i="4" s="1"/>
  <c r="S16" i="5"/>
  <c r="Q16" i="5" s="1"/>
  <c r="T142" i="3"/>
  <c r="R142" i="3" s="1"/>
  <c r="S127" i="4"/>
  <c r="Q127" i="4" s="1"/>
  <c r="S73" i="5"/>
  <c r="Q73" i="5" s="1"/>
  <c r="P158" i="3"/>
  <c r="O143" i="4"/>
  <c r="R155" i="7"/>
  <c r="Q154" i="3"/>
  <c r="P139" i="4"/>
  <c r="B39" i="11"/>
  <c r="I67" i="11"/>
  <c r="J62" i="4" s="1"/>
  <c r="K69" i="3"/>
  <c r="P23" i="3"/>
  <c r="O21" i="4"/>
  <c r="O86" i="3"/>
  <c r="N53" i="5"/>
  <c r="AB78" i="6"/>
  <c r="T163" i="3"/>
  <c r="R163" i="3" s="1"/>
  <c r="S148" i="4"/>
  <c r="Q148" i="4" s="1"/>
  <c r="S88" i="5"/>
  <c r="Q88" i="5" s="1"/>
  <c r="M5" i="3"/>
  <c r="L5" i="5"/>
  <c r="L5" i="4"/>
  <c r="T37" i="3"/>
  <c r="R37" i="3" s="1"/>
  <c r="S33" i="4"/>
  <c r="Q33" i="4" s="1"/>
  <c r="M70" i="3"/>
  <c r="L44" i="5"/>
  <c r="L63" i="4"/>
  <c r="T141" i="3"/>
  <c r="R141" i="3" s="1"/>
  <c r="S126" i="4"/>
  <c r="Q126" i="4" s="1"/>
  <c r="S72" i="5"/>
  <c r="Q72" i="5" s="1"/>
  <c r="P10" i="3"/>
  <c r="O9" i="5"/>
  <c r="O10" i="4"/>
  <c r="R45" i="7"/>
  <c r="Q44" i="3"/>
  <c r="P39" i="4"/>
  <c r="P28" i="5"/>
  <c r="T89" i="3"/>
  <c r="R89" i="3" s="1"/>
  <c r="S54" i="5"/>
  <c r="Q54" i="5" s="1"/>
  <c r="S79" i="4"/>
  <c r="Q79" i="4" s="1"/>
  <c r="T9" i="3"/>
  <c r="R9" i="3" s="1"/>
  <c r="S8" i="5"/>
  <c r="Q8" i="5" s="1"/>
  <c r="S9" i="4"/>
  <c r="Q9" i="4" s="1"/>
  <c r="P58" i="3"/>
  <c r="O53" i="4"/>
  <c r="M99" i="3"/>
  <c r="L87" i="4"/>
  <c r="R150" i="7"/>
  <c r="Q149" i="3"/>
  <c r="P134" i="4"/>
  <c r="P8" i="3"/>
  <c r="O7" i="5"/>
  <c r="O8" i="4"/>
  <c r="M25" i="3"/>
  <c r="L17" i="5"/>
  <c r="L23" i="4"/>
  <c r="Q60" i="3"/>
  <c r="R61" i="7"/>
  <c r="P40" i="5"/>
  <c r="P87" i="3"/>
  <c r="O77" i="4"/>
  <c r="P141" i="3"/>
  <c r="O72" i="5"/>
  <c r="O126" i="4"/>
  <c r="R151" i="7"/>
  <c r="Q150" i="3"/>
  <c r="P79" i="5"/>
  <c r="P135" i="4"/>
  <c r="O26" i="3"/>
  <c r="N18" i="5"/>
  <c r="N88" i="3"/>
  <c r="L88" i="3" s="1"/>
  <c r="M78" i="4"/>
  <c r="K78" i="4" s="1"/>
  <c r="P103" i="3"/>
  <c r="O60" i="5"/>
  <c r="O91" i="4"/>
  <c r="O34" i="3"/>
  <c r="N22" i="5"/>
  <c r="N31" i="4"/>
  <c r="R25" i="7"/>
  <c r="Q24" i="3"/>
  <c r="P22" i="4"/>
  <c r="P16" i="5"/>
  <c r="T62" i="3"/>
  <c r="R62" i="3" s="1"/>
  <c r="S56" i="4"/>
  <c r="Q56" i="4" s="1"/>
  <c r="O131" i="3"/>
  <c r="N116" i="4"/>
  <c r="N52" i="3"/>
  <c r="L52" i="3" s="1"/>
  <c r="M33" i="5"/>
  <c r="K33" i="5" s="1"/>
  <c r="M47" i="4"/>
  <c r="K47" i="4" s="1"/>
  <c r="N109" i="3"/>
  <c r="M97" i="4"/>
  <c r="K97" i="4" s="1"/>
  <c r="T64" i="3"/>
  <c r="R64" i="3" s="1"/>
  <c r="S42" i="5"/>
  <c r="Q42" i="5" s="1"/>
  <c r="S58" i="4"/>
  <c r="Q58" i="4" s="1"/>
  <c r="P77" i="3"/>
  <c r="O48" i="5"/>
  <c r="O70" i="4"/>
  <c r="O153" i="3"/>
  <c r="N138" i="4"/>
  <c r="N82" i="5"/>
  <c r="P88" i="3"/>
  <c r="O78" i="4"/>
  <c r="R110" i="7"/>
  <c r="Q109" i="3"/>
  <c r="P97" i="4"/>
  <c r="AB31" i="6"/>
  <c r="M62" i="3"/>
  <c r="L56" i="4"/>
  <c r="P104" i="3"/>
  <c r="O92" i="4"/>
  <c r="B155" i="11"/>
  <c r="O38" i="3"/>
  <c r="N34" i="4"/>
  <c r="N174" i="3"/>
  <c r="L174" i="3" s="1"/>
  <c r="M93" i="5"/>
  <c r="K93" i="5" s="1"/>
  <c r="M157" i="4"/>
  <c r="K157" i="4" s="1"/>
  <c r="R106" i="7"/>
  <c r="Q105" i="3"/>
  <c r="P93" i="4"/>
  <c r="M138" i="3"/>
  <c r="L123" i="4"/>
  <c r="K158" i="4"/>
  <c r="P47" i="3"/>
  <c r="O31" i="5"/>
  <c r="O42" i="4"/>
  <c r="N27" i="3"/>
  <c r="L27" i="3" s="1"/>
  <c r="M24" i="4"/>
  <c r="K24" i="4" s="1"/>
  <c r="N94" i="6"/>
  <c r="P45" i="3"/>
  <c r="O40" i="4"/>
  <c r="O29" i="5"/>
  <c r="M114" i="3"/>
  <c r="L114" i="3" s="1"/>
  <c r="L102" i="4"/>
  <c r="K102" i="4" s="1"/>
  <c r="L64" i="5"/>
  <c r="K64" i="5" s="1"/>
  <c r="O130" i="3"/>
  <c r="N115" i="4"/>
  <c r="R82" i="7"/>
  <c r="Q81" i="3"/>
  <c r="P73" i="4"/>
  <c r="P20" i="3"/>
  <c r="O15" i="5"/>
  <c r="L152" i="3"/>
  <c r="I62" i="11"/>
  <c r="K64" i="3"/>
  <c r="I19" i="11"/>
  <c r="J19" i="4" s="1"/>
  <c r="K21" i="3"/>
  <c r="I81" i="11"/>
  <c r="J52" i="5" s="1"/>
  <c r="K83" i="3"/>
  <c r="I109" i="11"/>
  <c r="J99" i="4" s="1"/>
  <c r="K111" i="3"/>
  <c r="R178" i="3"/>
  <c r="Q129" i="4"/>
  <c r="Q45" i="4"/>
  <c r="Q59" i="5"/>
  <c r="C172" i="14"/>
  <c r="H172" i="11" s="1"/>
  <c r="E172" i="11" s="1"/>
  <c r="B172" i="11" s="1"/>
  <c r="L81" i="3"/>
  <c r="K52" i="5"/>
  <c r="R114" i="3"/>
  <c r="R17" i="3"/>
  <c r="B9" i="11"/>
  <c r="C97" i="14"/>
  <c r="H97" i="11" s="1"/>
  <c r="E97" i="11" s="1"/>
  <c r="B97" i="11" s="1"/>
  <c r="I79" i="11"/>
  <c r="J73" i="4" s="1"/>
  <c r="K81" i="3"/>
  <c r="J74" i="4"/>
  <c r="J51" i="5"/>
  <c r="B85" i="11"/>
  <c r="L125" i="3"/>
  <c r="B127" i="11"/>
  <c r="B31" i="11"/>
  <c r="L138" i="3" l="1"/>
  <c r="K98" i="4"/>
  <c r="K99" i="4"/>
  <c r="M41" i="3"/>
  <c r="L41" i="3" s="1"/>
  <c r="L37" i="4"/>
  <c r="K37" i="4" s="1"/>
  <c r="L33" i="3"/>
  <c r="I53" i="11"/>
  <c r="K55" i="3"/>
  <c r="N9" i="3"/>
  <c r="L9" i="3" s="1"/>
  <c r="M9" i="4"/>
  <c r="K9" i="4" s="1"/>
  <c r="M8" i="5"/>
  <c r="K8" i="5" s="1"/>
  <c r="L15" i="3"/>
  <c r="K103" i="4"/>
  <c r="K24" i="5"/>
  <c r="L117" i="3"/>
  <c r="M117" i="3"/>
  <c r="L105" i="4"/>
  <c r="K105" i="4" s="1"/>
  <c r="L65" i="5"/>
  <c r="K65" i="5" s="1"/>
  <c r="I172" i="11"/>
  <c r="K174" i="3"/>
  <c r="I97" i="11"/>
  <c r="J87" i="4" s="1"/>
  <c r="K99" i="3"/>
  <c r="I141" i="11"/>
  <c r="K143" i="3"/>
  <c r="I76" i="11"/>
  <c r="K78" i="3"/>
  <c r="I23" i="11"/>
  <c r="K25" i="3"/>
  <c r="I154" i="11"/>
  <c r="J141" i="4" s="1"/>
  <c r="K156" i="3"/>
  <c r="I83" i="11"/>
  <c r="J76" i="4" s="1"/>
  <c r="K85" i="3"/>
  <c r="I145" i="11"/>
  <c r="K147" i="3"/>
  <c r="I175" i="11"/>
  <c r="J160" i="4" s="1"/>
  <c r="K177" i="3"/>
  <c r="I149" i="11"/>
  <c r="K151" i="3"/>
  <c r="I58" i="11"/>
  <c r="J40" i="5" s="1"/>
  <c r="K60" i="3"/>
  <c r="H52" i="4"/>
  <c r="F52" i="4"/>
  <c r="G52" i="4" s="1"/>
  <c r="O43" i="3"/>
  <c r="N27" i="5"/>
  <c r="N38" i="4"/>
  <c r="N75" i="3"/>
  <c r="L75" i="3" s="1"/>
  <c r="M68" i="4"/>
  <c r="K68" i="4" s="1"/>
  <c r="M46" i="5"/>
  <c r="K46" i="5" s="1"/>
  <c r="N128" i="3"/>
  <c r="L128" i="3" s="1"/>
  <c r="M113" i="4"/>
  <c r="K113" i="4" s="1"/>
  <c r="L133" i="3"/>
  <c r="J23" i="5"/>
  <c r="J32" i="4"/>
  <c r="L137" i="3"/>
  <c r="K42" i="4"/>
  <c r="K90" i="4"/>
  <c r="G123" i="3"/>
  <c r="J86" i="5"/>
  <c r="J146" i="4"/>
  <c r="O15" i="3"/>
  <c r="N14" i="4"/>
  <c r="F102" i="4"/>
  <c r="G102" i="4" s="1"/>
  <c r="H102" i="4" s="1"/>
  <c r="J9" i="4"/>
  <c r="J8" i="5"/>
  <c r="N145" i="3"/>
  <c r="L145" i="3" s="1"/>
  <c r="M130" i="4"/>
  <c r="K130" i="4" s="1"/>
  <c r="O156" i="3"/>
  <c r="N141" i="4"/>
  <c r="L165" i="3"/>
  <c r="L162" i="3"/>
  <c r="L74" i="3"/>
  <c r="K83" i="5"/>
  <c r="J27" i="5"/>
  <c r="J38" i="4"/>
  <c r="K160" i="4"/>
  <c r="K25" i="5"/>
  <c r="J25" i="5"/>
  <c r="J35" i="4"/>
  <c r="L121" i="3"/>
  <c r="K126" i="4"/>
  <c r="L70" i="3"/>
  <c r="L98" i="3"/>
  <c r="L151" i="3"/>
  <c r="K64" i="4"/>
  <c r="I155" i="11"/>
  <c r="J142" i="4" s="1"/>
  <c r="K157" i="3"/>
  <c r="O109" i="3"/>
  <c r="N97" i="4"/>
  <c r="J101" i="4"/>
  <c r="J63" i="5"/>
  <c r="I93" i="11"/>
  <c r="J56" i="5" s="1"/>
  <c r="K95" i="3"/>
  <c r="O71" i="3"/>
  <c r="N64" i="4"/>
  <c r="N45" i="5"/>
  <c r="O129" i="3"/>
  <c r="N114" i="4"/>
  <c r="I54" i="11"/>
  <c r="K56" i="3"/>
  <c r="O63" i="3"/>
  <c r="N57" i="4"/>
  <c r="N41" i="5"/>
  <c r="J22" i="4"/>
  <c r="J16" i="5"/>
  <c r="O39" i="3"/>
  <c r="N25" i="5"/>
  <c r="N35" i="4"/>
  <c r="J140" i="4"/>
  <c r="J83" i="5"/>
  <c r="O101" i="3"/>
  <c r="N58" i="5"/>
  <c r="N89" i="4"/>
  <c r="H34" i="5"/>
  <c r="F34" i="5"/>
  <c r="G34" i="5" s="1"/>
  <c r="M48" i="3"/>
  <c r="L43" i="4"/>
  <c r="K43" i="4" s="1"/>
  <c r="L32" i="5"/>
  <c r="I143" i="11"/>
  <c r="J130" i="4" s="1"/>
  <c r="K145" i="3"/>
  <c r="O104" i="3"/>
  <c r="N92" i="4"/>
  <c r="O88" i="3"/>
  <c r="N78" i="4"/>
  <c r="G134" i="3"/>
  <c r="F98" i="4"/>
  <c r="G98" i="4" s="1"/>
  <c r="H98" i="4" s="1"/>
  <c r="O116" i="3"/>
  <c r="N104" i="4"/>
  <c r="O81" i="3"/>
  <c r="N73" i="4"/>
  <c r="O105" i="3"/>
  <c r="N93" i="4"/>
  <c r="G153" i="3"/>
  <c r="O60" i="3"/>
  <c r="N40" i="5"/>
  <c r="O175" i="3"/>
  <c r="N158" i="4"/>
  <c r="O174" i="3"/>
  <c r="N157" i="4"/>
  <c r="N93" i="5"/>
  <c r="O31" i="3"/>
  <c r="N28" i="4"/>
  <c r="N20" i="5"/>
  <c r="O41" i="3"/>
  <c r="N37" i="4"/>
  <c r="J11" i="5"/>
  <c r="J12" i="4"/>
  <c r="F90" i="4"/>
  <c r="G90" i="4" s="1"/>
  <c r="H90" i="4" s="1"/>
  <c r="I87" i="11"/>
  <c r="K89" i="3"/>
  <c r="I43" i="11"/>
  <c r="K45" i="3"/>
  <c r="I161" i="11"/>
  <c r="K163" i="3"/>
  <c r="M45" i="3"/>
  <c r="L40" i="4"/>
  <c r="L29" i="5"/>
  <c r="K29" i="5" s="1"/>
  <c r="F146" i="4"/>
  <c r="G146" i="4" s="1"/>
  <c r="H146" i="4" s="1"/>
  <c r="O92" i="3"/>
  <c r="N81" i="4"/>
  <c r="O84" i="3"/>
  <c r="N75" i="4"/>
  <c r="H119" i="3"/>
  <c r="I119" i="3" s="1"/>
  <c r="BU216" i="17"/>
  <c r="D216" i="17" s="1"/>
  <c r="J119" i="3" s="1"/>
  <c r="O77" i="3"/>
  <c r="N70" i="4"/>
  <c r="N48" i="5"/>
  <c r="I14" i="11"/>
  <c r="J15" i="4" s="1"/>
  <c r="K16" i="3"/>
  <c r="N62" i="3"/>
  <c r="L62" i="3" s="1"/>
  <c r="M56" i="4"/>
  <c r="K56" i="4" s="1"/>
  <c r="B170" i="11"/>
  <c r="G61" i="3"/>
  <c r="O16" i="3"/>
  <c r="N15" i="4"/>
  <c r="N44" i="3"/>
  <c r="L44" i="3" s="1"/>
  <c r="M28" i="5"/>
  <c r="K28" i="5" s="1"/>
  <c r="M39" i="4"/>
  <c r="K39" i="4" s="1"/>
  <c r="O59" i="3"/>
  <c r="N39" i="5"/>
  <c r="N54" i="4"/>
  <c r="O23" i="3"/>
  <c r="N21" i="4"/>
  <c r="O48" i="3"/>
  <c r="N32" i="5"/>
  <c r="N43" i="4"/>
  <c r="O11" i="3"/>
  <c r="N144" i="4"/>
  <c r="N84" i="5"/>
  <c r="N11" i="4"/>
  <c r="N10" i="5"/>
  <c r="N167" i="3"/>
  <c r="L167" i="3" s="1"/>
  <c r="M151" i="4"/>
  <c r="K151" i="4" s="1"/>
  <c r="K32" i="5"/>
  <c r="L25" i="3"/>
  <c r="O83" i="3"/>
  <c r="N52" i="5"/>
  <c r="O112" i="3"/>
  <c r="N100" i="4"/>
  <c r="O52" i="3"/>
  <c r="N33" i="5"/>
  <c r="N47" i="4"/>
  <c r="O142" i="3"/>
  <c r="N73" i="5"/>
  <c r="N127" i="4"/>
  <c r="G126" i="3"/>
  <c r="O167" i="3"/>
  <c r="N151" i="4"/>
  <c r="O9" i="3"/>
  <c r="N8" i="5"/>
  <c r="N9" i="4"/>
  <c r="I72" i="11"/>
  <c r="J67" i="4" s="1"/>
  <c r="K74" i="3"/>
  <c r="I69" i="11"/>
  <c r="K71" i="3"/>
  <c r="I66" i="11"/>
  <c r="J61" i="4" s="1"/>
  <c r="K68" i="3"/>
  <c r="O137" i="3"/>
  <c r="N122" i="4"/>
  <c r="O125" i="3"/>
  <c r="N69" i="5"/>
  <c r="N111" i="4"/>
  <c r="O168" i="3"/>
  <c r="N152" i="4"/>
  <c r="K50" i="5"/>
  <c r="O111" i="3"/>
  <c r="N99" i="4"/>
  <c r="H20" i="4"/>
  <c r="F20" i="4"/>
  <c r="G20" i="4" s="1"/>
  <c r="G55" i="3"/>
  <c r="O5" i="3"/>
  <c r="N5" i="4"/>
  <c r="N5" i="5"/>
  <c r="F78" i="5"/>
  <c r="G78" i="5" s="1"/>
  <c r="H78" i="5" s="1"/>
  <c r="M76" i="3"/>
  <c r="L47" i="5"/>
  <c r="K47" i="5" s="1"/>
  <c r="L69" i="4"/>
  <c r="K69" i="4" s="1"/>
  <c r="F161" i="4"/>
  <c r="G161" i="4" s="1"/>
  <c r="H161" i="4" s="1"/>
  <c r="J102" i="4"/>
  <c r="J64" i="5"/>
  <c r="K148" i="4"/>
  <c r="N113" i="3"/>
  <c r="M63" i="5"/>
  <c r="M101" i="4"/>
  <c r="F46" i="4"/>
  <c r="G46" i="4" s="1"/>
  <c r="H46" i="4" s="1"/>
  <c r="I129" i="11"/>
  <c r="J116" i="4" s="1"/>
  <c r="K131" i="3"/>
  <c r="O108" i="3"/>
  <c r="N62" i="5"/>
  <c r="N96" i="4"/>
  <c r="L111" i="3"/>
  <c r="J78" i="5"/>
  <c r="J133" i="4"/>
  <c r="I166" i="11"/>
  <c r="J152" i="4" s="1"/>
  <c r="K168" i="3"/>
  <c r="G53" i="3"/>
  <c r="O169" i="3"/>
  <c r="N90" i="5"/>
  <c r="M60" i="3"/>
  <c r="L40" i="5"/>
  <c r="L16" i="3"/>
  <c r="F45" i="4"/>
  <c r="G45" i="4" s="1"/>
  <c r="H45" i="4" s="1"/>
  <c r="K55" i="5"/>
  <c r="O8" i="3"/>
  <c r="N7" i="5"/>
  <c r="N8" i="4"/>
  <c r="I77" i="11"/>
  <c r="J50" i="5" s="1"/>
  <c r="K79" i="3"/>
  <c r="I164" i="11"/>
  <c r="J150" i="4" s="1"/>
  <c r="K166" i="3"/>
  <c r="O21" i="3"/>
  <c r="N19" i="4"/>
  <c r="O177" i="3"/>
  <c r="N160" i="4"/>
  <c r="M20" i="3"/>
  <c r="L15" i="5"/>
  <c r="K15" i="5" s="1"/>
  <c r="G57" i="3"/>
  <c r="M143" i="3"/>
  <c r="L143" i="3" s="1"/>
  <c r="L128" i="4"/>
  <c r="K128" i="4" s="1"/>
  <c r="L74" i="5"/>
  <c r="K74" i="5" s="1"/>
  <c r="O97" i="3"/>
  <c r="N85" i="4"/>
  <c r="K31" i="5"/>
  <c r="K153" i="4"/>
  <c r="O32" i="3"/>
  <c r="N21" i="5"/>
  <c r="N29" i="4"/>
  <c r="K59" i="5"/>
  <c r="N112" i="3"/>
  <c r="L112" i="3" s="1"/>
  <c r="M100" i="4"/>
  <c r="K100" i="4" s="1"/>
  <c r="J70" i="5"/>
  <c r="J112" i="4"/>
  <c r="F64" i="5"/>
  <c r="G64" i="5" s="1"/>
  <c r="H64" i="5" s="1"/>
  <c r="K44" i="4"/>
  <c r="K14" i="5"/>
  <c r="K5" i="4"/>
  <c r="K93" i="4"/>
  <c r="L155" i="3"/>
  <c r="L45" i="3"/>
  <c r="K6" i="4"/>
  <c r="K95" i="4"/>
  <c r="K60" i="4"/>
  <c r="J21" i="5"/>
  <c r="J29" i="4"/>
  <c r="J46" i="5"/>
  <c r="J68" i="4"/>
  <c r="L177" i="3"/>
  <c r="K35" i="4"/>
  <c r="K75" i="5"/>
  <c r="F75" i="5" s="1"/>
  <c r="G75" i="5" s="1"/>
  <c r="J5" i="5"/>
  <c r="J5" i="4"/>
  <c r="L141" i="3"/>
  <c r="J156" i="4"/>
  <c r="J92" i="5"/>
  <c r="K152" i="4"/>
  <c r="K57" i="4"/>
  <c r="K141" i="4"/>
  <c r="L71" i="3"/>
  <c r="O173" i="3"/>
  <c r="N156" i="4"/>
  <c r="N92" i="5"/>
  <c r="O68" i="3"/>
  <c r="N61" i="4"/>
  <c r="I29" i="11"/>
  <c r="K31" i="3"/>
  <c r="N166" i="3"/>
  <c r="L166" i="3" s="1"/>
  <c r="M150" i="4"/>
  <c r="K150" i="4" s="1"/>
  <c r="O80" i="3"/>
  <c r="N72" i="4"/>
  <c r="N157" i="3"/>
  <c r="L157" i="3" s="1"/>
  <c r="M142" i="4"/>
  <c r="K142" i="4" s="1"/>
  <c r="K17" i="5"/>
  <c r="H112" i="4"/>
  <c r="F112" i="4"/>
  <c r="G112" i="4" s="1"/>
  <c r="O147" i="3"/>
  <c r="N132" i="4"/>
  <c r="N77" i="5"/>
  <c r="I147" i="11"/>
  <c r="J134" i="4" s="1"/>
  <c r="K149" i="3"/>
  <c r="G157" i="3"/>
  <c r="I142" i="11"/>
  <c r="K144" i="3"/>
  <c r="G73" i="3"/>
  <c r="F36" i="5"/>
  <c r="G36" i="5" s="1"/>
  <c r="H36" i="5" s="1"/>
  <c r="N65" i="3"/>
  <c r="L65" i="3" s="1"/>
  <c r="M43" i="5"/>
  <c r="K43" i="5" s="1"/>
  <c r="F43" i="5" s="1"/>
  <c r="G43" i="5" s="1"/>
  <c r="O66" i="3"/>
  <c r="N59" i="4"/>
  <c r="O113" i="3"/>
  <c r="N63" i="5"/>
  <c r="N101" i="4"/>
  <c r="O107" i="3"/>
  <c r="N61" i="5"/>
  <c r="N95" i="4"/>
  <c r="J90" i="4"/>
  <c r="J59" i="5"/>
  <c r="N172" i="3"/>
  <c r="L172" i="3" s="1"/>
  <c r="M155" i="4"/>
  <c r="K155" i="4" s="1"/>
  <c r="M91" i="5"/>
  <c r="K91" i="5" s="1"/>
  <c r="I85" i="11"/>
  <c r="J77" i="4" s="1"/>
  <c r="K87" i="3"/>
  <c r="N30" i="3"/>
  <c r="L30" i="3" s="1"/>
  <c r="M19" i="5"/>
  <c r="K19" i="5" s="1"/>
  <c r="M27" i="4"/>
  <c r="K27" i="4" s="1"/>
  <c r="F27" i="4" s="1"/>
  <c r="G27" i="4" s="1"/>
  <c r="F116" i="4"/>
  <c r="G116" i="4" s="1"/>
  <c r="H116" i="4" s="1"/>
  <c r="F18" i="5"/>
  <c r="G18" i="5" s="1"/>
  <c r="H18" i="5" s="1"/>
  <c r="O44" i="3"/>
  <c r="N28" i="5"/>
  <c r="N39" i="4"/>
  <c r="O154" i="3"/>
  <c r="N139" i="4"/>
  <c r="O166" i="3"/>
  <c r="N150" i="4"/>
  <c r="M101" i="3"/>
  <c r="L101" i="3" s="1"/>
  <c r="L58" i="5"/>
  <c r="K58" i="5" s="1"/>
  <c r="L89" i="4"/>
  <c r="K89" i="4" s="1"/>
  <c r="M93" i="3"/>
  <c r="L93" i="3" s="1"/>
  <c r="L82" i="4"/>
  <c r="K82" i="4" s="1"/>
  <c r="G131" i="3"/>
  <c r="G26" i="3"/>
  <c r="O150" i="3"/>
  <c r="N79" i="5"/>
  <c r="N135" i="4"/>
  <c r="I39" i="11"/>
  <c r="J37" i="4" s="1"/>
  <c r="K41" i="3"/>
  <c r="I74" i="11"/>
  <c r="K76" i="3"/>
  <c r="O54" i="3"/>
  <c r="N35" i="5"/>
  <c r="N49" i="4"/>
  <c r="O140" i="3"/>
  <c r="N125" i="4"/>
  <c r="O13" i="3"/>
  <c r="N12" i="5"/>
  <c r="N95" i="3"/>
  <c r="L95" i="3" s="1"/>
  <c r="M56" i="5"/>
  <c r="K56" i="5" s="1"/>
  <c r="O171" i="3"/>
  <c r="N154" i="4"/>
  <c r="O78" i="3"/>
  <c r="N49" i="5"/>
  <c r="N71" i="4"/>
  <c r="N59" i="3"/>
  <c r="L59" i="3" s="1"/>
  <c r="M39" i="5"/>
  <c r="K39" i="5" s="1"/>
  <c r="M54" i="4"/>
  <c r="K54" i="4" s="1"/>
  <c r="O93" i="3"/>
  <c r="N82" i="4"/>
  <c r="O35" i="3"/>
  <c r="N23" i="5"/>
  <c r="N32" i="4"/>
  <c r="O176" i="3"/>
  <c r="N94" i="5"/>
  <c r="N159" i="4"/>
  <c r="O164" i="3"/>
  <c r="N89" i="5"/>
  <c r="F59" i="5"/>
  <c r="G59" i="5" s="1"/>
  <c r="H59" i="5"/>
  <c r="J6" i="5"/>
  <c r="J7" i="4"/>
  <c r="O100" i="3"/>
  <c r="N88" i="4"/>
  <c r="N57" i="5"/>
  <c r="J58" i="5"/>
  <c r="J89" i="4"/>
  <c r="I115" i="11"/>
  <c r="K117" i="3"/>
  <c r="I139" i="11"/>
  <c r="K141" i="3"/>
  <c r="I116" i="11"/>
  <c r="K118" i="3"/>
  <c r="F86" i="5"/>
  <c r="G86" i="5" s="1"/>
  <c r="H86" i="5" s="1"/>
  <c r="O47" i="3"/>
  <c r="N31" i="5"/>
  <c r="N42" i="4"/>
  <c r="I165" i="11"/>
  <c r="J151" i="4" s="1"/>
  <c r="K167" i="3"/>
  <c r="I123" i="11"/>
  <c r="K125" i="3"/>
  <c r="O49" i="3"/>
  <c r="N44" i="4"/>
  <c r="O118" i="3"/>
  <c r="N106" i="4"/>
  <c r="N66" i="5"/>
  <c r="O56" i="3"/>
  <c r="N37" i="5"/>
  <c r="N51" i="4"/>
  <c r="L48" i="3"/>
  <c r="N86" i="3"/>
  <c r="L86" i="3" s="1"/>
  <c r="G86" i="3" s="1"/>
  <c r="M53" i="5"/>
  <c r="K53" i="5" s="1"/>
  <c r="F53" i="5" s="1"/>
  <c r="G53" i="5" s="1"/>
  <c r="N169" i="3"/>
  <c r="L169" i="3" s="1"/>
  <c r="M90" i="5"/>
  <c r="K90" i="5" s="1"/>
  <c r="O146" i="3"/>
  <c r="N76" i="5"/>
  <c r="N131" i="4"/>
  <c r="O72" i="3"/>
  <c r="N65" i="4"/>
  <c r="N18" i="3"/>
  <c r="L18" i="3" s="1"/>
  <c r="M13" i="5"/>
  <c r="K13" i="5" s="1"/>
  <c r="M17" i="4"/>
  <c r="K17" i="4" s="1"/>
  <c r="O25" i="3"/>
  <c r="N17" i="5"/>
  <c r="N23" i="4"/>
  <c r="K29" i="4"/>
  <c r="L110" i="3"/>
  <c r="O120" i="3"/>
  <c r="N67" i="5"/>
  <c r="N107" i="4"/>
  <c r="G138" i="3"/>
  <c r="I101" i="11"/>
  <c r="K103" i="3"/>
  <c r="I60" i="11"/>
  <c r="J56" i="4" s="1"/>
  <c r="K62" i="3"/>
  <c r="I144" i="11"/>
  <c r="K146" i="3"/>
  <c r="I47" i="11"/>
  <c r="J44" i="4" s="1"/>
  <c r="K49" i="3"/>
  <c r="L79" i="3"/>
  <c r="O6" i="3"/>
  <c r="N6" i="4"/>
  <c r="G22" i="3"/>
  <c r="M40" i="3"/>
  <c r="L40" i="3" s="1"/>
  <c r="L36" i="4"/>
  <c r="K36" i="4" s="1"/>
  <c r="O67" i="3"/>
  <c r="N60" i="4"/>
  <c r="O152" i="3"/>
  <c r="N137" i="4"/>
  <c r="N81" i="5"/>
  <c r="H133" i="4"/>
  <c r="F133" i="4"/>
  <c r="G133" i="4" s="1"/>
  <c r="I17" i="11"/>
  <c r="K19" i="3"/>
  <c r="I15" i="11"/>
  <c r="J16" i="4" s="1"/>
  <c r="K17" i="3"/>
  <c r="O162" i="3"/>
  <c r="N87" i="5"/>
  <c r="N147" i="4"/>
  <c r="O70" i="3"/>
  <c r="N44" i="5"/>
  <c r="N63" i="4"/>
  <c r="G178" i="3"/>
  <c r="O98" i="3"/>
  <c r="N86" i="4"/>
  <c r="O74" i="3"/>
  <c r="N67" i="4"/>
  <c r="O36" i="3"/>
  <c r="N24" i="5"/>
  <c r="J54" i="4"/>
  <c r="J39" i="5"/>
  <c r="K88" i="5"/>
  <c r="O89" i="3"/>
  <c r="N54" i="5"/>
  <c r="N79" i="4"/>
  <c r="N176" i="3"/>
  <c r="L176" i="3" s="1"/>
  <c r="M94" i="5"/>
  <c r="K94" i="5" s="1"/>
  <c r="M159" i="4"/>
  <c r="K159" i="4" s="1"/>
  <c r="G51" i="3"/>
  <c r="N80" i="3"/>
  <c r="L80" i="3" s="1"/>
  <c r="M72" i="4"/>
  <c r="K72" i="4" s="1"/>
  <c r="H122" i="3"/>
  <c r="I122" i="3" s="1"/>
  <c r="BU230" i="17"/>
  <c r="D230" i="17" s="1"/>
  <c r="J122" i="3" s="1"/>
  <c r="K40" i="5"/>
  <c r="O76" i="3"/>
  <c r="N47" i="5"/>
  <c r="N69" i="4"/>
  <c r="J9" i="5"/>
  <c r="J10" i="4"/>
  <c r="I52" i="11"/>
  <c r="K54" i="3"/>
  <c r="F153" i="4"/>
  <c r="G153" i="4" s="1"/>
  <c r="H153" i="4" s="1"/>
  <c r="O165" i="3"/>
  <c r="N149" i="4"/>
  <c r="F13" i="5"/>
  <c r="G13" i="5" s="1"/>
  <c r="H13" i="5" s="1"/>
  <c r="G50" i="3"/>
  <c r="L90" i="3"/>
  <c r="G90" i="3" s="1"/>
  <c r="B176" i="11"/>
  <c r="F62" i="4"/>
  <c r="G62" i="4" s="1"/>
  <c r="H62" i="4" s="1"/>
  <c r="N38" i="3"/>
  <c r="L38" i="3" s="1"/>
  <c r="G38" i="3" s="1"/>
  <c r="M34" i="4"/>
  <c r="K34" i="4" s="1"/>
  <c r="G65" i="3"/>
  <c r="O64" i="3"/>
  <c r="N58" i="4"/>
  <c r="N42" i="5"/>
  <c r="O28" i="3"/>
  <c r="N25" i="4"/>
  <c r="L20" i="3"/>
  <c r="L47" i="3"/>
  <c r="O179" i="3"/>
  <c r="N96" i="5"/>
  <c r="N162" i="4"/>
  <c r="G159" i="3"/>
  <c r="L170" i="3"/>
  <c r="L102" i="3"/>
  <c r="F68" i="5"/>
  <c r="G68" i="5" s="1"/>
  <c r="H68" i="5" s="1"/>
  <c r="F120" i="4"/>
  <c r="G120" i="4" s="1"/>
  <c r="H120" i="4" s="1"/>
  <c r="G114" i="3"/>
  <c r="L49" i="3"/>
  <c r="K147" i="4"/>
  <c r="K18" i="4"/>
  <c r="J96" i="5"/>
  <c r="J162" i="4"/>
  <c r="K5" i="5"/>
  <c r="J82" i="5"/>
  <c r="J138" i="4"/>
  <c r="L105" i="3"/>
  <c r="K115" i="4"/>
  <c r="F115" i="4" s="1"/>
  <c r="G115" i="4" s="1"/>
  <c r="J63" i="4"/>
  <c r="J44" i="5"/>
  <c r="L6" i="3"/>
  <c r="K61" i="5"/>
  <c r="L67" i="3"/>
  <c r="L39" i="3"/>
  <c r="K129" i="4"/>
  <c r="F129" i="4" s="1"/>
  <c r="G129" i="4" s="1"/>
  <c r="H129" i="4" s="1"/>
  <c r="K87" i="4"/>
  <c r="L76" i="3"/>
  <c r="K44" i="5"/>
  <c r="J127" i="4"/>
  <c r="J73" i="5"/>
  <c r="L168" i="3"/>
  <c r="K41" i="5"/>
  <c r="K114" i="4"/>
  <c r="K136" i="4"/>
  <c r="L156" i="3"/>
  <c r="F138" i="4"/>
  <c r="G138" i="4" s="1"/>
  <c r="H138" i="4" s="1"/>
  <c r="O24" i="3"/>
  <c r="N22" i="4"/>
  <c r="N16" i="5"/>
  <c r="G14" i="3"/>
  <c r="M113" i="3"/>
  <c r="L63" i="5"/>
  <c r="L101" i="4"/>
  <c r="O37" i="3"/>
  <c r="N33" i="4"/>
  <c r="M160" i="3"/>
  <c r="L85" i="5"/>
  <c r="K85" i="5" s="1"/>
  <c r="L145" i="4"/>
  <c r="K145" i="4" s="1"/>
  <c r="O45" i="3"/>
  <c r="N40" i="4"/>
  <c r="N29" i="5"/>
  <c r="G30" i="3"/>
  <c r="O103" i="3"/>
  <c r="N60" i="5"/>
  <c r="N91" i="4"/>
  <c r="F55" i="4"/>
  <c r="G55" i="4" s="1"/>
  <c r="H55" i="4" s="1"/>
  <c r="O12" i="3"/>
  <c r="N12" i="4"/>
  <c r="N11" i="5"/>
  <c r="O99" i="3"/>
  <c r="N87" i="4"/>
  <c r="J81" i="5"/>
  <c r="J137" i="4"/>
  <c r="I160" i="11"/>
  <c r="K162" i="3"/>
  <c r="F95" i="5"/>
  <c r="G95" i="5" s="1"/>
  <c r="H95" i="5"/>
  <c r="N46" i="3"/>
  <c r="L46" i="3" s="1"/>
  <c r="M30" i="5"/>
  <c r="K30" i="5" s="1"/>
  <c r="M41" i="4"/>
  <c r="K41" i="4" s="1"/>
  <c r="F41" i="4" s="1"/>
  <c r="G41" i="4" s="1"/>
  <c r="G106" i="3"/>
  <c r="O85" i="3"/>
  <c r="N76" i="4"/>
  <c r="O27" i="3"/>
  <c r="N24" i="4"/>
  <c r="O17" i="3"/>
  <c r="N16" i="4"/>
  <c r="G139" i="3"/>
  <c r="O29" i="3"/>
  <c r="N26" i="4"/>
  <c r="O79" i="3"/>
  <c r="N50" i="5"/>
  <c r="K15" i="4"/>
  <c r="O115" i="3"/>
  <c r="N103" i="4"/>
  <c r="O10" i="3"/>
  <c r="N10" i="4"/>
  <c r="N9" i="5"/>
  <c r="O117" i="3"/>
  <c r="N105" i="4"/>
  <c r="N65" i="5"/>
  <c r="J70" i="4"/>
  <c r="J48" i="5"/>
  <c r="N43" i="3"/>
  <c r="L43" i="3" s="1"/>
  <c r="M38" i="4"/>
  <c r="K38" i="4" s="1"/>
  <c r="M27" i="5"/>
  <c r="K27" i="5" s="1"/>
  <c r="L109" i="3"/>
  <c r="O91" i="3"/>
  <c r="N80" i="4"/>
  <c r="O163" i="3"/>
  <c r="N148" i="4"/>
  <c r="N88" i="5"/>
  <c r="I31" i="11"/>
  <c r="J30" i="4" s="1"/>
  <c r="K33" i="3"/>
  <c r="I127" i="11"/>
  <c r="J114" i="4" s="1"/>
  <c r="K129" i="3"/>
  <c r="I9" i="11"/>
  <c r="K11" i="3"/>
  <c r="J42" i="5"/>
  <c r="J58" i="4"/>
  <c r="H82" i="5"/>
  <c r="F82" i="5"/>
  <c r="G82" i="5" s="1"/>
  <c r="O149" i="3"/>
  <c r="N134" i="4"/>
  <c r="N77" i="3"/>
  <c r="L77" i="3" s="1"/>
  <c r="M70" i="4"/>
  <c r="K70" i="4" s="1"/>
  <c r="M48" i="5"/>
  <c r="K48" i="5" s="1"/>
  <c r="O132" i="3"/>
  <c r="N117" i="4"/>
  <c r="F13" i="4"/>
  <c r="G13" i="4" s="1"/>
  <c r="H13" i="4"/>
  <c r="O96" i="3"/>
  <c r="N84" i="4"/>
  <c r="I118" i="11"/>
  <c r="K120" i="3"/>
  <c r="N42" i="3"/>
  <c r="L42" i="3" s="1"/>
  <c r="M26" i="5"/>
  <c r="K26" i="5" s="1"/>
  <c r="O75" i="3"/>
  <c r="N68" i="4"/>
  <c r="N46" i="5"/>
  <c r="O40" i="3"/>
  <c r="N36" i="4"/>
  <c r="O160" i="3"/>
  <c r="N145" i="4"/>
  <c r="N85" i="5"/>
  <c r="K123" i="4"/>
  <c r="F123" i="4" s="1"/>
  <c r="G123" i="4" s="1"/>
  <c r="I158" i="11"/>
  <c r="K160" i="3"/>
  <c r="G102" i="3"/>
  <c r="O121" i="3"/>
  <c r="N108" i="4"/>
  <c r="I169" i="11"/>
  <c r="J154" i="4" s="1"/>
  <c r="K171" i="3"/>
  <c r="I26" i="11"/>
  <c r="J25" i="4" s="1"/>
  <c r="K28" i="3"/>
  <c r="O20" i="3"/>
  <c r="N15" i="5"/>
  <c r="G161" i="3"/>
  <c r="F19" i="5"/>
  <c r="G19" i="5" s="1"/>
  <c r="H19" i="5" s="1"/>
  <c r="O141" i="3"/>
  <c r="N126" i="4"/>
  <c r="N72" i="5"/>
  <c r="O87" i="3"/>
  <c r="N77" i="4"/>
  <c r="I105" i="11"/>
  <c r="K107" i="3"/>
  <c r="O58" i="3"/>
  <c r="N53" i="4"/>
  <c r="I107" i="11"/>
  <c r="J97" i="4" s="1"/>
  <c r="K109" i="3"/>
  <c r="O124" i="3"/>
  <c r="N110" i="4"/>
  <c r="I95" i="11"/>
  <c r="J85" i="4" s="1"/>
  <c r="K97" i="3"/>
  <c r="O62" i="3"/>
  <c r="N56" i="4"/>
  <c r="K23" i="4"/>
  <c r="O19" i="3"/>
  <c r="N18" i="4"/>
  <c r="N14" i="5"/>
  <c r="N66" i="3"/>
  <c r="L66" i="3" s="1"/>
  <c r="M59" i="4"/>
  <c r="K59" i="4" s="1"/>
  <c r="F70" i="5"/>
  <c r="G70" i="5" s="1"/>
  <c r="H70" i="5" s="1"/>
  <c r="K21" i="5"/>
  <c r="G42" i="3"/>
  <c r="O128" i="3"/>
  <c r="N113" i="4"/>
  <c r="I42" i="11"/>
  <c r="K44" i="3"/>
  <c r="I50" i="11"/>
  <c r="K52" i="3"/>
  <c r="I64" i="11"/>
  <c r="J59" i="4" s="1"/>
  <c r="K66" i="3"/>
  <c r="F142" i="4"/>
  <c r="G142" i="4" s="1"/>
  <c r="H142" i="4" s="1"/>
  <c r="F66" i="4"/>
  <c r="G66" i="4" s="1"/>
  <c r="H66" i="4" s="1"/>
  <c r="H50" i="4"/>
  <c r="F50" i="4"/>
  <c r="G50" i="4" s="1"/>
  <c r="I167" i="11"/>
  <c r="J90" i="5" s="1"/>
  <c r="K169" i="3"/>
  <c r="N34" i="3"/>
  <c r="L34" i="3" s="1"/>
  <c r="G34" i="3" s="1"/>
  <c r="M22" i="5"/>
  <c r="K22" i="5" s="1"/>
  <c r="M31" i="4"/>
  <c r="K31" i="4" s="1"/>
  <c r="M72" i="3"/>
  <c r="L72" i="3" s="1"/>
  <c r="L65" i="4"/>
  <c r="K65" i="4" s="1"/>
  <c r="G148" i="3"/>
  <c r="B35" i="11"/>
  <c r="O151" i="3"/>
  <c r="N80" i="5"/>
  <c r="N136" i="4"/>
  <c r="I91" i="11"/>
  <c r="J82" i="4" s="1"/>
  <c r="K93" i="3"/>
  <c r="I104" i="11"/>
  <c r="J94" i="4" s="1"/>
  <c r="K106" i="3"/>
  <c r="N94" i="3"/>
  <c r="L94" i="3" s="1"/>
  <c r="G94" i="3" s="1"/>
  <c r="M83" i="4"/>
  <c r="K83" i="4" s="1"/>
  <c r="F83" i="4" s="1"/>
  <c r="G83" i="4" s="1"/>
  <c r="F94" i="4"/>
  <c r="G94" i="4" s="1"/>
  <c r="H94" i="4" s="1"/>
  <c r="K14" i="4"/>
  <c r="L163" i="3"/>
  <c r="O82" i="3"/>
  <c r="N51" i="5"/>
  <c r="N74" i="4"/>
  <c r="O33" i="3"/>
  <c r="N30" i="4"/>
  <c r="F55" i="5"/>
  <c r="G55" i="5" s="1"/>
  <c r="H55" i="5" s="1"/>
  <c r="O133" i="3"/>
  <c r="N118" i="4"/>
  <c r="O145" i="3"/>
  <c r="N130" i="4"/>
  <c r="L60" i="3"/>
  <c r="F124" i="4"/>
  <c r="G124" i="4" s="1"/>
  <c r="H124" i="4" s="1"/>
  <c r="J57" i="4"/>
  <c r="J41" i="5"/>
  <c r="F48" i="4"/>
  <c r="G48" i="4" s="1"/>
  <c r="H48" i="4" s="1"/>
  <c r="G170" i="3"/>
  <c r="O143" i="3"/>
  <c r="N128" i="4"/>
  <c r="N74" i="5"/>
  <c r="I27" i="11"/>
  <c r="J26" i="4" s="1"/>
  <c r="K29" i="3"/>
  <c r="O95" i="3"/>
  <c r="N56" i="5"/>
  <c r="F17" i="4"/>
  <c r="G17" i="4" s="1"/>
  <c r="H17" i="4" s="1"/>
  <c r="F119" i="4"/>
  <c r="G119" i="4" s="1"/>
  <c r="H119" i="4"/>
  <c r="K30" i="4"/>
  <c r="J109" i="4"/>
  <c r="J68" i="5"/>
  <c r="G46" i="3"/>
  <c r="O172" i="3"/>
  <c r="N155" i="4"/>
  <c r="N91" i="5"/>
  <c r="G69" i="3"/>
  <c r="O158" i="3"/>
  <c r="N143" i="4"/>
  <c r="N24" i="3"/>
  <c r="L24" i="3" s="1"/>
  <c r="M16" i="5"/>
  <c r="K16" i="5" s="1"/>
  <c r="M22" i="4"/>
  <c r="K22" i="4" s="1"/>
  <c r="N127" i="3"/>
  <c r="L127" i="3" s="1"/>
  <c r="G127" i="3" s="1"/>
  <c r="M71" i="5"/>
  <c r="K71" i="5" s="1"/>
  <c r="F38" i="5"/>
  <c r="G38" i="5" s="1"/>
  <c r="H38" i="5" s="1"/>
  <c r="O136" i="3"/>
  <c r="N121" i="4"/>
  <c r="N7" i="3"/>
  <c r="L7" i="3" s="1"/>
  <c r="M6" i="5"/>
  <c r="K6" i="5" s="1"/>
  <c r="F6" i="5" s="1"/>
  <c r="G6" i="5" s="1"/>
  <c r="M7" i="4"/>
  <c r="K7" i="4" s="1"/>
  <c r="K118" i="4"/>
  <c r="K122" i="4"/>
  <c r="F109" i="4"/>
  <c r="G109" i="4" s="1"/>
  <c r="H109" i="4" s="1"/>
  <c r="G135" i="3"/>
  <c r="J42" i="4"/>
  <c r="J31" i="5"/>
  <c r="O155" i="3"/>
  <c r="N83" i="5"/>
  <c r="N140" i="4"/>
  <c r="J135" i="4"/>
  <c r="J79" i="5"/>
  <c r="K149" i="4"/>
  <c r="K87" i="5"/>
  <c r="L19" i="3"/>
  <c r="K67" i="4"/>
  <c r="L5" i="3"/>
  <c r="K140" i="4"/>
  <c r="L130" i="3"/>
  <c r="G130" i="3" s="1"/>
  <c r="K40" i="4"/>
  <c r="J94" i="5"/>
  <c r="J159" i="4"/>
  <c r="J7" i="5"/>
  <c r="J8" i="4"/>
  <c r="L107" i="3"/>
  <c r="J43" i="4"/>
  <c r="J32" i="5"/>
  <c r="L160" i="3"/>
  <c r="L144" i="3"/>
  <c r="J30" i="5"/>
  <c r="J41" i="4"/>
  <c r="L99" i="3"/>
  <c r="K108" i="4"/>
  <c r="K72" i="5"/>
  <c r="K63" i="4"/>
  <c r="K86" i="4"/>
  <c r="L63" i="3"/>
  <c r="L129" i="3"/>
  <c r="K80" i="5"/>
  <c r="K45" i="5"/>
  <c r="J50" i="4" l="1"/>
  <c r="J36" i="5"/>
  <c r="H127" i="3"/>
  <c r="BU237" i="17"/>
  <c r="D237" i="17" s="1"/>
  <c r="H130" i="3"/>
  <c r="BU240" i="17"/>
  <c r="D240" i="17" s="1"/>
  <c r="H34" i="3"/>
  <c r="BU60" i="17"/>
  <c r="D60" i="17" s="1"/>
  <c r="H86" i="3"/>
  <c r="BU156" i="17"/>
  <c r="D156" i="17" s="1"/>
  <c r="H90" i="3"/>
  <c r="BU161" i="17"/>
  <c r="D161" i="17" s="1"/>
  <c r="H38" i="3"/>
  <c r="BU64" i="17"/>
  <c r="D64" i="17" s="1"/>
  <c r="H94" i="3"/>
  <c r="BU166" i="17"/>
  <c r="D166" i="17" s="1"/>
  <c r="G136" i="3"/>
  <c r="H143" i="4"/>
  <c r="F143" i="4"/>
  <c r="G143" i="4" s="1"/>
  <c r="F91" i="5"/>
  <c r="G91" i="5" s="1"/>
  <c r="H91" i="5" s="1"/>
  <c r="H46" i="3"/>
  <c r="I46" i="3" s="1"/>
  <c r="BU76" i="17"/>
  <c r="D76" i="17" s="1"/>
  <c r="F56" i="5"/>
  <c r="G56" i="5" s="1"/>
  <c r="H56" i="5" s="1"/>
  <c r="F74" i="5"/>
  <c r="G74" i="5" s="1"/>
  <c r="H74" i="5" s="1"/>
  <c r="H170" i="3"/>
  <c r="I170" i="3" s="1"/>
  <c r="BU297" i="17"/>
  <c r="D297" i="17" s="1"/>
  <c r="I127" i="3"/>
  <c r="H118" i="4"/>
  <c r="F118" i="4"/>
  <c r="G118" i="4" s="1"/>
  <c r="H30" i="4"/>
  <c r="F30" i="4"/>
  <c r="G30" i="4" s="1"/>
  <c r="G82" i="3"/>
  <c r="F80" i="5"/>
  <c r="G80" i="5" s="1"/>
  <c r="H80" i="5" s="1"/>
  <c r="F113" i="4"/>
  <c r="G113" i="4" s="1"/>
  <c r="H113" i="4" s="1"/>
  <c r="J61" i="5"/>
  <c r="J95" i="4"/>
  <c r="H126" i="4"/>
  <c r="F126" i="4"/>
  <c r="G126" i="4" s="1"/>
  <c r="H161" i="3"/>
  <c r="I161" i="3" s="1"/>
  <c r="BU287" i="17"/>
  <c r="D287" i="17" s="1"/>
  <c r="H108" i="4"/>
  <c r="F108" i="4"/>
  <c r="G108" i="4" s="1"/>
  <c r="F145" i="4"/>
  <c r="G145" i="4" s="1"/>
  <c r="H145" i="4" s="1"/>
  <c r="F46" i="5"/>
  <c r="G46" i="5" s="1"/>
  <c r="H46" i="5" s="1"/>
  <c r="G96" i="3"/>
  <c r="G132" i="3"/>
  <c r="F134" i="4"/>
  <c r="G134" i="4" s="1"/>
  <c r="H134" i="4"/>
  <c r="F88" i="5"/>
  <c r="G88" i="5" s="1"/>
  <c r="H88" i="5" s="1"/>
  <c r="G91" i="3"/>
  <c r="F105" i="4"/>
  <c r="G105" i="4" s="1"/>
  <c r="H105" i="4" s="1"/>
  <c r="G10" i="3"/>
  <c r="H50" i="5"/>
  <c r="F50" i="5"/>
  <c r="G50" i="5" s="1"/>
  <c r="F16" i="4"/>
  <c r="G16" i="4" s="1"/>
  <c r="H16" i="4" s="1"/>
  <c r="F76" i="4"/>
  <c r="G76" i="4" s="1"/>
  <c r="H76" i="4" s="1"/>
  <c r="F12" i="4"/>
  <c r="G12" i="4" s="1"/>
  <c r="H12" i="4" s="1"/>
  <c r="F91" i="4"/>
  <c r="G91" i="4" s="1"/>
  <c r="H91" i="4" s="1"/>
  <c r="H30" i="3"/>
  <c r="I30" i="3" s="1"/>
  <c r="BU50" i="17"/>
  <c r="D50" i="17" s="1"/>
  <c r="G37" i="3"/>
  <c r="G24" i="3"/>
  <c r="H114" i="3"/>
  <c r="I114" i="3" s="1"/>
  <c r="BU209" i="17"/>
  <c r="D209" i="17" s="1"/>
  <c r="H159" i="3"/>
  <c r="I159" i="3" s="1"/>
  <c r="BU282" i="17"/>
  <c r="D282" i="17" s="1"/>
  <c r="J159" i="3" s="1"/>
  <c r="F42" i="5"/>
  <c r="G42" i="5" s="1"/>
  <c r="H42" i="5" s="1"/>
  <c r="J49" i="4"/>
  <c r="J35" i="5"/>
  <c r="F47" i="5"/>
  <c r="G47" i="5" s="1"/>
  <c r="H47" i="5" s="1"/>
  <c r="F71" i="5"/>
  <c r="G71" i="5" s="1"/>
  <c r="H71" i="5" s="1"/>
  <c r="G89" i="3"/>
  <c r="F24" i="5"/>
  <c r="G24" i="5" s="1"/>
  <c r="H24" i="5" s="1"/>
  <c r="F86" i="4"/>
  <c r="G86" i="4" s="1"/>
  <c r="H86" i="4" s="1"/>
  <c r="F63" i="4"/>
  <c r="G63" i="4" s="1"/>
  <c r="H63" i="4"/>
  <c r="F87" i="5"/>
  <c r="G87" i="5" s="1"/>
  <c r="H87" i="5" s="1"/>
  <c r="F81" i="5"/>
  <c r="G81" i="5" s="1"/>
  <c r="H81" i="5" s="1"/>
  <c r="G67" i="3"/>
  <c r="H22" i="3"/>
  <c r="I22" i="3" s="1"/>
  <c r="BU39" i="17"/>
  <c r="D39" i="17" s="1"/>
  <c r="G120" i="3"/>
  <c r="G72" i="3"/>
  <c r="F66" i="5"/>
  <c r="G66" i="5" s="1"/>
  <c r="H66" i="5" s="1"/>
  <c r="G49" i="3"/>
  <c r="F31" i="5"/>
  <c r="G31" i="5" s="1"/>
  <c r="H31" i="5" s="1"/>
  <c r="F57" i="5"/>
  <c r="G57" i="5" s="1"/>
  <c r="H57" i="5"/>
  <c r="G164" i="3"/>
  <c r="F32" i="4"/>
  <c r="G32" i="4" s="1"/>
  <c r="H32" i="4" s="1"/>
  <c r="G93" i="3"/>
  <c r="G78" i="3"/>
  <c r="G140" i="3"/>
  <c r="F135" i="4"/>
  <c r="G135" i="4" s="1"/>
  <c r="H135" i="4" s="1"/>
  <c r="H26" i="3"/>
  <c r="I26" i="3" s="1"/>
  <c r="BU46" i="17"/>
  <c r="D46" i="17" s="1"/>
  <c r="H131" i="3"/>
  <c r="I131" i="3" s="1"/>
  <c r="BU241" i="17"/>
  <c r="D241" i="17" s="1"/>
  <c r="F139" i="4"/>
  <c r="G139" i="4" s="1"/>
  <c r="H139" i="4" s="1"/>
  <c r="G44" i="3"/>
  <c r="F31" i="4"/>
  <c r="G31" i="4" s="1"/>
  <c r="H31" i="4" s="1"/>
  <c r="F61" i="5"/>
  <c r="G61" i="5" s="1"/>
  <c r="H61" i="5" s="1"/>
  <c r="I113" i="3"/>
  <c r="F132" i="4"/>
  <c r="G132" i="4" s="1"/>
  <c r="H132" i="4" s="1"/>
  <c r="G80" i="3"/>
  <c r="J20" i="5"/>
  <c r="J28" i="4"/>
  <c r="F7" i="4"/>
  <c r="G7" i="4" s="1"/>
  <c r="H7" i="4" s="1"/>
  <c r="G32" i="3"/>
  <c r="G97" i="3"/>
  <c r="G177" i="3"/>
  <c r="G110" i="3"/>
  <c r="F7" i="5"/>
  <c r="G7" i="5" s="1"/>
  <c r="H7" i="5"/>
  <c r="F90" i="5"/>
  <c r="G90" i="5" s="1"/>
  <c r="H90" i="5" s="1"/>
  <c r="H75" i="5"/>
  <c r="H62" i="5"/>
  <c r="F62" i="5"/>
  <c r="G62" i="5" s="1"/>
  <c r="K101" i="4"/>
  <c r="H55" i="3"/>
  <c r="I55" i="3" s="1"/>
  <c r="BU90" i="17"/>
  <c r="D90" i="17" s="1"/>
  <c r="F99" i="4"/>
  <c r="G99" i="4" s="1"/>
  <c r="H99" i="4" s="1"/>
  <c r="G168" i="3"/>
  <c r="F122" i="4"/>
  <c r="G122" i="4" s="1"/>
  <c r="H122" i="4" s="1"/>
  <c r="H123" i="4"/>
  <c r="G9" i="3"/>
  <c r="H126" i="3"/>
  <c r="I126" i="3" s="1"/>
  <c r="BU236" i="17"/>
  <c r="D236" i="17" s="1"/>
  <c r="F47" i="4"/>
  <c r="G47" i="4" s="1"/>
  <c r="H47" i="4" s="1"/>
  <c r="G112" i="3"/>
  <c r="F11" i="4"/>
  <c r="G11" i="4" s="1"/>
  <c r="H11" i="4" s="1"/>
  <c r="F43" i="4"/>
  <c r="G43" i="4" s="1"/>
  <c r="H43" i="4" s="1"/>
  <c r="G23" i="3"/>
  <c r="G16" i="3"/>
  <c r="H48" i="5"/>
  <c r="F48" i="5"/>
  <c r="G48" i="5" s="1"/>
  <c r="G92" i="3"/>
  <c r="F37" i="4"/>
  <c r="G37" i="4" s="1"/>
  <c r="H37" i="4" s="1"/>
  <c r="F28" i="4"/>
  <c r="G28" i="4" s="1"/>
  <c r="H28" i="4" s="1"/>
  <c r="G174" i="3"/>
  <c r="H6" i="5"/>
  <c r="G60" i="3"/>
  <c r="G105" i="3"/>
  <c r="G116" i="3"/>
  <c r="H134" i="3"/>
  <c r="I134" i="3" s="1"/>
  <c r="BU245" i="17"/>
  <c r="D245" i="17" s="1"/>
  <c r="G18" i="3"/>
  <c r="G101" i="3"/>
  <c r="F25" i="5"/>
  <c r="G25" i="5" s="1"/>
  <c r="H25" i="5" s="1"/>
  <c r="F41" i="5"/>
  <c r="G41" i="5" s="1"/>
  <c r="H41" i="5" s="1"/>
  <c r="J37" i="5"/>
  <c r="J51" i="4"/>
  <c r="F64" i="4"/>
  <c r="G64" i="4" s="1"/>
  <c r="H64" i="4" s="1"/>
  <c r="H53" i="5"/>
  <c r="F141" i="4"/>
  <c r="G141" i="4" s="1"/>
  <c r="H141" i="4" s="1"/>
  <c r="F14" i="4"/>
  <c r="G14" i="4" s="1"/>
  <c r="H14" i="4" s="1"/>
  <c r="H135" i="3"/>
  <c r="I135" i="3" s="1"/>
  <c r="BU246" i="17"/>
  <c r="D246" i="17" s="1"/>
  <c r="F140" i="4"/>
  <c r="G140" i="4" s="1"/>
  <c r="H140" i="4" s="1"/>
  <c r="F155" i="4"/>
  <c r="G155" i="4" s="1"/>
  <c r="H155" i="4" s="1"/>
  <c r="F128" i="4"/>
  <c r="G128" i="4" s="1"/>
  <c r="H128" i="4" s="1"/>
  <c r="G133" i="3"/>
  <c r="G33" i="3"/>
  <c r="F110" i="4"/>
  <c r="G110" i="4" s="1"/>
  <c r="H110" i="4" s="1"/>
  <c r="F53" i="4"/>
  <c r="G53" i="4" s="1"/>
  <c r="H53" i="4" s="1"/>
  <c r="J85" i="5"/>
  <c r="J145" i="4"/>
  <c r="G160" i="3"/>
  <c r="F68" i="4"/>
  <c r="G68" i="4" s="1"/>
  <c r="H68" i="4" s="1"/>
  <c r="G149" i="3"/>
  <c r="F148" i="4"/>
  <c r="G148" i="4" s="1"/>
  <c r="H148" i="4" s="1"/>
  <c r="G117" i="3"/>
  <c r="F103" i="4"/>
  <c r="G103" i="4" s="1"/>
  <c r="H103" i="4"/>
  <c r="G79" i="3"/>
  <c r="G17" i="3"/>
  <c r="G85" i="3"/>
  <c r="F87" i="4"/>
  <c r="G87" i="4" s="1"/>
  <c r="H87" i="4" s="1"/>
  <c r="G12" i="3"/>
  <c r="F60" i="5"/>
  <c r="G60" i="5" s="1"/>
  <c r="H60" i="5" s="1"/>
  <c r="F29" i="5"/>
  <c r="G29" i="5" s="1"/>
  <c r="H29" i="5" s="1"/>
  <c r="H14" i="3"/>
  <c r="I14" i="3" s="1"/>
  <c r="BU21" i="17"/>
  <c r="D21" i="17" s="1"/>
  <c r="F162" i="4"/>
  <c r="G162" i="4" s="1"/>
  <c r="H162" i="4" s="1"/>
  <c r="F58" i="4"/>
  <c r="G58" i="4" s="1"/>
  <c r="H58" i="4" s="1"/>
  <c r="F30" i="5"/>
  <c r="G30" i="5" s="1"/>
  <c r="H30" i="5" s="1"/>
  <c r="F149" i="4"/>
  <c r="G149" i="4" s="1"/>
  <c r="H149" i="4" s="1"/>
  <c r="G144" i="3"/>
  <c r="G76" i="3"/>
  <c r="H51" i="3"/>
  <c r="I51" i="3" s="1"/>
  <c r="BU82" i="17"/>
  <c r="D82" i="17" s="1"/>
  <c r="G36" i="3"/>
  <c r="G98" i="3"/>
  <c r="F44" i="5"/>
  <c r="G44" i="5" s="1"/>
  <c r="H44" i="5" s="1"/>
  <c r="G162" i="3"/>
  <c r="J14" i="5"/>
  <c r="J18" i="4"/>
  <c r="F137" i="4"/>
  <c r="G137" i="4" s="1"/>
  <c r="H137" i="4" s="1"/>
  <c r="F6" i="4"/>
  <c r="G6" i="4" s="1"/>
  <c r="H6" i="4" s="1"/>
  <c r="H138" i="3"/>
  <c r="I138" i="3" s="1"/>
  <c r="BU249" i="17"/>
  <c r="D249" i="17" s="1"/>
  <c r="F26" i="5"/>
  <c r="G26" i="5" s="1"/>
  <c r="H26" i="5" s="1"/>
  <c r="F23" i="4"/>
  <c r="G23" i="4" s="1"/>
  <c r="H23" i="4" s="1"/>
  <c r="H131" i="4"/>
  <c r="F131" i="4"/>
  <c r="G131" i="4" s="1"/>
  <c r="F51" i="4"/>
  <c r="G51" i="4" s="1"/>
  <c r="H51" i="4" s="1"/>
  <c r="H106" i="4"/>
  <c r="F106" i="4"/>
  <c r="G106" i="4" s="1"/>
  <c r="H27" i="4"/>
  <c r="G47" i="3"/>
  <c r="J66" i="5"/>
  <c r="J106" i="4"/>
  <c r="J105" i="4"/>
  <c r="J65" i="5"/>
  <c r="F88" i="4"/>
  <c r="G88" i="4" s="1"/>
  <c r="H88" i="4" s="1"/>
  <c r="F159" i="4"/>
  <c r="G159" i="4" s="1"/>
  <c r="H159" i="4" s="1"/>
  <c r="F23" i="5"/>
  <c r="G23" i="5" s="1"/>
  <c r="H23" i="5" s="1"/>
  <c r="G7" i="3"/>
  <c r="F154" i="4"/>
  <c r="G154" i="4" s="1"/>
  <c r="H154" i="4" s="1"/>
  <c r="F12" i="5"/>
  <c r="G12" i="5" s="1"/>
  <c r="H12" i="5" s="1"/>
  <c r="F49" i="4"/>
  <c r="G49" i="4" s="1"/>
  <c r="H49" i="4" s="1"/>
  <c r="J69" i="4"/>
  <c r="J47" i="5"/>
  <c r="F79" i="5"/>
  <c r="G79" i="5" s="1"/>
  <c r="H79" i="5" s="1"/>
  <c r="F22" i="5"/>
  <c r="G22" i="5" s="1"/>
  <c r="H22" i="5" s="1"/>
  <c r="I38" i="3"/>
  <c r="H115" i="4"/>
  <c r="G154" i="3"/>
  <c r="G107" i="3"/>
  <c r="F59" i="4"/>
  <c r="G59" i="4" s="1"/>
  <c r="H59" i="4" s="1"/>
  <c r="G147" i="3"/>
  <c r="F61" i="4"/>
  <c r="G61" i="4" s="1"/>
  <c r="H61" i="4"/>
  <c r="F92" i="5"/>
  <c r="G92" i="5" s="1"/>
  <c r="H92" i="5" s="1"/>
  <c r="H43" i="5"/>
  <c r="F19" i="4"/>
  <c r="G19" i="4" s="1"/>
  <c r="H19" i="4"/>
  <c r="H41" i="4"/>
  <c r="G8" i="3"/>
  <c r="G169" i="3"/>
  <c r="G108" i="3"/>
  <c r="K63" i="5"/>
  <c r="F5" i="5"/>
  <c r="G5" i="5" s="1"/>
  <c r="H5" i="5" s="1"/>
  <c r="G111" i="3"/>
  <c r="F111" i="4"/>
  <c r="G111" i="4" s="1"/>
  <c r="H111" i="4" s="1"/>
  <c r="G137" i="3"/>
  <c r="J45" i="5"/>
  <c r="J64" i="4"/>
  <c r="H151" i="4"/>
  <c r="F151" i="4"/>
  <c r="G151" i="4" s="1"/>
  <c r="F127" i="4"/>
  <c r="G127" i="4" s="1"/>
  <c r="H127" i="4" s="1"/>
  <c r="F33" i="5"/>
  <c r="G33" i="5" s="1"/>
  <c r="H33" i="5"/>
  <c r="F52" i="5"/>
  <c r="G52" i="5" s="1"/>
  <c r="H52" i="5" s="1"/>
  <c r="F84" i="5"/>
  <c r="G84" i="5" s="1"/>
  <c r="H84" i="5" s="1"/>
  <c r="H32" i="5"/>
  <c r="F32" i="5"/>
  <c r="G32" i="5" s="1"/>
  <c r="F54" i="4"/>
  <c r="G54" i="4" s="1"/>
  <c r="H54" i="4" s="1"/>
  <c r="F70" i="4"/>
  <c r="G70" i="4" s="1"/>
  <c r="H70" i="4" s="1"/>
  <c r="F75" i="4"/>
  <c r="G75" i="4" s="1"/>
  <c r="H75" i="4"/>
  <c r="J29" i="5"/>
  <c r="J40" i="4"/>
  <c r="G41" i="3"/>
  <c r="G31" i="3"/>
  <c r="F158" i="4"/>
  <c r="G158" i="4" s="1"/>
  <c r="H158" i="4"/>
  <c r="I86" i="3"/>
  <c r="H153" i="3"/>
  <c r="I153" i="3" s="1"/>
  <c r="BU273" i="17"/>
  <c r="D273" i="17" s="1"/>
  <c r="F73" i="4"/>
  <c r="G73" i="4" s="1"/>
  <c r="H73" i="4" s="1"/>
  <c r="F78" i="4"/>
  <c r="G78" i="4" s="1"/>
  <c r="H78" i="4" s="1"/>
  <c r="F92" i="4"/>
  <c r="G92" i="4" s="1"/>
  <c r="H92" i="4" s="1"/>
  <c r="G39" i="3"/>
  <c r="F57" i="4"/>
  <c r="G57" i="4" s="1"/>
  <c r="H57" i="4"/>
  <c r="F114" i="4"/>
  <c r="G114" i="4" s="1"/>
  <c r="H114" i="4" s="1"/>
  <c r="G71" i="3"/>
  <c r="G156" i="3"/>
  <c r="G15" i="3"/>
  <c r="H123" i="3"/>
  <c r="I123" i="3" s="1"/>
  <c r="BU232" i="17"/>
  <c r="D232" i="17" s="1"/>
  <c r="F38" i="4"/>
  <c r="G38" i="4" s="1"/>
  <c r="H38" i="4" s="1"/>
  <c r="J136" i="4"/>
  <c r="J80" i="5"/>
  <c r="J132" i="4"/>
  <c r="J77" i="5"/>
  <c r="J49" i="5"/>
  <c r="J71" i="4"/>
  <c r="G155" i="3"/>
  <c r="G145" i="3"/>
  <c r="F51" i="5"/>
  <c r="G51" i="5" s="1"/>
  <c r="H51" i="5" s="1"/>
  <c r="H148" i="3"/>
  <c r="I148" i="3" s="1"/>
  <c r="BU265" i="17"/>
  <c r="D265" i="17" s="1"/>
  <c r="G158" i="3"/>
  <c r="G95" i="3"/>
  <c r="G151" i="3"/>
  <c r="J47" i="4"/>
  <c r="J33" i="5"/>
  <c r="G128" i="3"/>
  <c r="F14" i="5"/>
  <c r="G14" i="5" s="1"/>
  <c r="H14" i="5" s="1"/>
  <c r="F56" i="4"/>
  <c r="G56" i="4" s="1"/>
  <c r="H56" i="4" s="1"/>
  <c r="F77" i="4"/>
  <c r="G77" i="4" s="1"/>
  <c r="H77" i="4"/>
  <c r="G141" i="3"/>
  <c r="G121" i="3"/>
  <c r="F83" i="5"/>
  <c r="G83" i="5" s="1"/>
  <c r="H83" i="5" s="1"/>
  <c r="H69" i="3"/>
  <c r="I69" i="3" s="1"/>
  <c r="BU125" i="17"/>
  <c r="D125" i="17" s="1"/>
  <c r="G172" i="3"/>
  <c r="G143" i="3"/>
  <c r="F130" i="4"/>
  <c r="G130" i="4" s="1"/>
  <c r="H130" i="4" s="1"/>
  <c r="F74" i="4"/>
  <c r="G74" i="4" s="1"/>
  <c r="H74" i="4" s="1"/>
  <c r="I35" i="11"/>
  <c r="J33" i="4" s="1"/>
  <c r="K37" i="3"/>
  <c r="F18" i="4"/>
  <c r="G18" i="4" s="1"/>
  <c r="H18" i="4" s="1"/>
  <c r="G62" i="3"/>
  <c r="G124" i="3"/>
  <c r="G58" i="3"/>
  <c r="G87" i="3"/>
  <c r="I87" i="3"/>
  <c r="F15" i="5"/>
  <c r="G15" i="5" s="1"/>
  <c r="H15" i="5"/>
  <c r="F36" i="4"/>
  <c r="G36" i="4" s="1"/>
  <c r="H36" i="4" s="1"/>
  <c r="G75" i="3"/>
  <c r="J107" i="4"/>
  <c r="J67" i="5"/>
  <c r="I34" i="3"/>
  <c r="I130" i="3"/>
  <c r="G163" i="3"/>
  <c r="F9" i="5"/>
  <c r="G9" i="5" s="1"/>
  <c r="H9" i="5" s="1"/>
  <c r="G115" i="3"/>
  <c r="I115" i="3"/>
  <c r="F26" i="4"/>
  <c r="G26" i="4" s="1"/>
  <c r="H26" i="4" s="1"/>
  <c r="F24" i="4"/>
  <c r="G24" i="4" s="1"/>
  <c r="H24" i="4" s="1"/>
  <c r="J147" i="4"/>
  <c r="J87" i="5"/>
  <c r="G99" i="3"/>
  <c r="G103" i="3"/>
  <c r="F40" i="4"/>
  <c r="G40" i="4" s="1"/>
  <c r="H40" i="4" s="1"/>
  <c r="F16" i="5"/>
  <c r="G16" i="5" s="1"/>
  <c r="H16" i="5" s="1"/>
  <c r="F96" i="5"/>
  <c r="G96" i="5" s="1"/>
  <c r="H96" i="5" s="1"/>
  <c r="F25" i="4"/>
  <c r="G25" i="4" s="1"/>
  <c r="H25" i="4"/>
  <c r="G64" i="3"/>
  <c r="H50" i="3"/>
  <c r="I50" i="3" s="1"/>
  <c r="BU81" i="17"/>
  <c r="D81" i="17" s="1"/>
  <c r="G165" i="3"/>
  <c r="F79" i="4"/>
  <c r="G79" i="4" s="1"/>
  <c r="H79" i="4"/>
  <c r="F67" i="4"/>
  <c r="G67" i="4" s="1"/>
  <c r="H67" i="4"/>
  <c r="G70" i="3"/>
  <c r="G152" i="3"/>
  <c r="G6" i="3"/>
  <c r="F107" i="4"/>
  <c r="G107" i="4" s="1"/>
  <c r="H107" i="4" s="1"/>
  <c r="F17" i="5"/>
  <c r="G17" i="5" s="1"/>
  <c r="H17" i="5" s="1"/>
  <c r="F76" i="5"/>
  <c r="G76" i="5" s="1"/>
  <c r="H76" i="5" s="1"/>
  <c r="F37" i="5"/>
  <c r="G37" i="5" s="1"/>
  <c r="H37" i="5"/>
  <c r="G118" i="3"/>
  <c r="J69" i="5"/>
  <c r="J111" i="4"/>
  <c r="G100" i="3"/>
  <c r="F94" i="5"/>
  <c r="G94" i="5" s="1"/>
  <c r="H94" i="5" s="1"/>
  <c r="G35" i="3"/>
  <c r="F71" i="4"/>
  <c r="G71" i="4" s="1"/>
  <c r="H71" i="4"/>
  <c r="G171" i="3"/>
  <c r="G13" i="3"/>
  <c r="F35" i="5"/>
  <c r="G35" i="5" s="1"/>
  <c r="H35" i="5"/>
  <c r="G150" i="3"/>
  <c r="F150" i="4"/>
  <c r="G150" i="4" s="1"/>
  <c r="H150" i="4" s="1"/>
  <c r="F39" i="4"/>
  <c r="G39" i="4" s="1"/>
  <c r="H39" i="4" s="1"/>
  <c r="F34" i="4"/>
  <c r="G34" i="4" s="1"/>
  <c r="H34" i="4" s="1"/>
  <c r="F101" i="4"/>
  <c r="G101" i="4" s="1"/>
  <c r="H101" i="4"/>
  <c r="G66" i="3"/>
  <c r="J75" i="5"/>
  <c r="J129" i="4"/>
  <c r="G68" i="3"/>
  <c r="F156" i="4"/>
  <c r="G156" i="4" s="1"/>
  <c r="H156" i="4" s="1"/>
  <c r="F29" i="4"/>
  <c r="G29" i="4" s="1"/>
  <c r="H29" i="4" s="1"/>
  <c r="H57" i="3"/>
  <c r="I57" i="3" s="1"/>
  <c r="BU94" i="17"/>
  <c r="D94" i="17" s="1"/>
  <c r="G21" i="3"/>
  <c r="I94" i="3"/>
  <c r="L113" i="3"/>
  <c r="G113" i="3" s="1"/>
  <c r="F5" i="4"/>
  <c r="G5" i="4" s="1"/>
  <c r="H5" i="4" s="1"/>
  <c r="F69" i="5"/>
  <c r="G69" i="5" s="1"/>
  <c r="H69" i="5"/>
  <c r="F9" i="4"/>
  <c r="G9" i="4" s="1"/>
  <c r="H9" i="4" s="1"/>
  <c r="G167" i="3"/>
  <c r="I167" i="3"/>
  <c r="F73" i="5"/>
  <c r="G73" i="5" s="1"/>
  <c r="H73" i="5" s="1"/>
  <c r="G52" i="3"/>
  <c r="G83" i="3"/>
  <c r="F144" i="4"/>
  <c r="G144" i="4" s="1"/>
  <c r="H144" i="4" s="1"/>
  <c r="G48" i="3"/>
  <c r="F39" i="5"/>
  <c r="G39" i="5" s="1"/>
  <c r="H39" i="5"/>
  <c r="H61" i="3"/>
  <c r="I61" i="3" s="1"/>
  <c r="BU110" i="17"/>
  <c r="D110" i="17" s="1"/>
  <c r="G77" i="3"/>
  <c r="G84" i="3"/>
  <c r="F93" i="5"/>
  <c r="G93" i="5" s="1"/>
  <c r="H93" i="5"/>
  <c r="G175" i="3"/>
  <c r="G81" i="3"/>
  <c r="G88" i="3"/>
  <c r="G104" i="3"/>
  <c r="F89" i="4"/>
  <c r="G89" i="4" s="1"/>
  <c r="H89" i="4" s="1"/>
  <c r="I90" i="3"/>
  <c r="H83" i="4"/>
  <c r="G63" i="3"/>
  <c r="G129" i="3"/>
  <c r="F97" i="4"/>
  <c r="G97" i="4" s="1"/>
  <c r="H97" i="4" s="1"/>
  <c r="F27" i="5"/>
  <c r="G27" i="5" s="1"/>
  <c r="H27" i="5"/>
  <c r="F121" i="4"/>
  <c r="G121" i="4" s="1"/>
  <c r="H121" i="4" s="1"/>
  <c r="F136" i="4"/>
  <c r="G136" i="4" s="1"/>
  <c r="H136" i="4" s="1"/>
  <c r="J39" i="4"/>
  <c r="J28" i="5"/>
  <c r="H42" i="3"/>
  <c r="I42" i="3" s="1"/>
  <c r="BU69" i="17"/>
  <c r="D69" i="17" s="1"/>
  <c r="G19" i="3"/>
  <c r="F72" i="5"/>
  <c r="G72" i="5" s="1"/>
  <c r="H72" i="5" s="1"/>
  <c r="G20" i="3"/>
  <c r="H102" i="3"/>
  <c r="I102" i="3" s="1"/>
  <c r="BU190" i="17"/>
  <c r="D190" i="17" s="1"/>
  <c r="F85" i="5"/>
  <c r="G85" i="5" s="1"/>
  <c r="H85" i="5" s="1"/>
  <c r="G40" i="3"/>
  <c r="H84" i="4"/>
  <c r="F84" i="4"/>
  <c r="G84" i="4" s="1"/>
  <c r="F117" i="4"/>
  <c r="G117" i="4" s="1"/>
  <c r="H117" i="4" s="1"/>
  <c r="J10" i="5"/>
  <c r="J144" i="4"/>
  <c r="J11" i="4"/>
  <c r="J84" i="5"/>
  <c r="H80" i="4"/>
  <c r="F80" i="4"/>
  <c r="G80" i="4" s="1"/>
  <c r="F65" i="5"/>
  <c r="G65" i="5" s="1"/>
  <c r="H65" i="5" s="1"/>
  <c r="H10" i="4"/>
  <c r="F10" i="4"/>
  <c r="G10" i="4" s="1"/>
  <c r="G29" i="3"/>
  <c r="H139" i="3"/>
  <c r="I139" i="3" s="1"/>
  <c r="BU250" i="17"/>
  <c r="D250" i="17" s="1"/>
  <c r="G27" i="3"/>
  <c r="H106" i="3"/>
  <c r="I106" i="3" s="1"/>
  <c r="BU195" i="17"/>
  <c r="D195" i="17" s="1"/>
  <c r="F11" i="5"/>
  <c r="G11" i="5" s="1"/>
  <c r="H11" i="5" s="1"/>
  <c r="G45" i="3"/>
  <c r="F33" i="4"/>
  <c r="G33" i="4" s="1"/>
  <c r="H33" i="4"/>
  <c r="F22" i="4"/>
  <c r="G22" i="4" s="1"/>
  <c r="H22" i="4" s="1"/>
  <c r="G179" i="3"/>
  <c r="G28" i="3"/>
  <c r="H65" i="3"/>
  <c r="I65" i="3" s="1"/>
  <c r="BU116" i="17"/>
  <c r="D116" i="17" s="1"/>
  <c r="I176" i="11"/>
  <c r="K178" i="3"/>
  <c r="F69" i="4"/>
  <c r="G69" i="4" s="1"/>
  <c r="H69" i="4"/>
  <c r="F54" i="5"/>
  <c r="G54" i="5" s="1"/>
  <c r="H54" i="5" s="1"/>
  <c r="G74" i="3"/>
  <c r="H178" i="3"/>
  <c r="I178" i="3" s="1"/>
  <c r="BU317" i="17"/>
  <c r="D317" i="17" s="1"/>
  <c r="F147" i="4"/>
  <c r="G147" i="4" s="1"/>
  <c r="H147" i="4" s="1"/>
  <c r="F60" i="4"/>
  <c r="G60" i="4" s="1"/>
  <c r="H60" i="4" s="1"/>
  <c r="J76" i="5"/>
  <c r="J131" i="4"/>
  <c r="J91" i="4"/>
  <c r="J60" i="5"/>
  <c r="F67" i="5"/>
  <c r="G67" i="5" s="1"/>
  <c r="H67" i="5"/>
  <c r="G25" i="3"/>
  <c r="F65" i="4"/>
  <c r="G65" i="4" s="1"/>
  <c r="H65" i="4" s="1"/>
  <c r="G146" i="3"/>
  <c r="G56" i="3"/>
  <c r="H44" i="4"/>
  <c r="F44" i="4"/>
  <c r="G44" i="4" s="1"/>
  <c r="F42" i="4"/>
  <c r="G42" i="4" s="1"/>
  <c r="H42" i="4" s="1"/>
  <c r="J126" i="4"/>
  <c r="J72" i="5"/>
  <c r="F89" i="5"/>
  <c r="G89" i="5" s="1"/>
  <c r="H89" i="5"/>
  <c r="G176" i="3"/>
  <c r="F82" i="4"/>
  <c r="G82" i="4" s="1"/>
  <c r="H82" i="4" s="1"/>
  <c r="F49" i="5"/>
  <c r="G49" i="5" s="1"/>
  <c r="H49" i="5" s="1"/>
  <c r="F125" i="4"/>
  <c r="G125" i="4" s="1"/>
  <c r="H125" i="4" s="1"/>
  <c r="G54" i="3"/>
  <c r="G166" i="3"/>
  <c r="H28" i="5"/>
  <c r="F28" i="5"/>
  <c r="G28" i="5" s="1"/>
  <c r="F95" i="4"/>
  <c r="G95" i="4" s="1"/>
  <c r="H95" i="4" s="1"/>
  <c r="F63" i="5"/>
  <c r="G63" i="5" s="1"/>
  <c r="H63" i="5"/>
  <c r="H73" i="3"/>
  <c r="I73" i="3" s="1"/>
  <c r="BU132" i="17"/>
  <c r="D132" i="17" s="1"/>
  <c r="H157" i="3"/>
  <c r="I157" i="3" s="1"/>
  <c r="BU278" i="17"/>
  <c r="D278" i="17" s="1"/>
  <c r="F77" i="5"/>
  <c r="G77" i="5" s="1"/>
  <c r="H77" i="5" s="1"/>
  <c r="H72" i="4"/>
  <c r="F72" i="4"/>
  <c r="G72" i="4" s="1"/>
  <c r="G173" i="3"/>
  <c r="F21" i="5"/>
  <c r="G21" i="5" s="1"/>
  <c r="H21" i="5" s="1"/>
  <c r="F85" i="4"/>
  <c r="G85" i="4" s="1"/>
  <c r="H85" i="4" s="1"/>
  <c r="H160" i="4"/>
  <c r="F160" i="4"/>
  <c r="G160" i="4" s="1"/>
  <c r="F8" i="4"/>
  <c r="G8" i="4" s="1"/>
  <c r="H8" i="4" s="1"/>
  <c r="H53" i="3"/>
  <c r="I53" i="3" s="1"/>
  <c r="BU86" i="17"/>
  <c r="D86" i="17" s="1"/>
  <c r="F96" i="4"/>
  <c r="G96" i="4" s="1"/>
  <c r="H96" i="4" s="1"/>
  <c r="G5" i="3"/>
  <c r="F152" i="4"/>
  <c r="G152" i="4" s="1"/>
  <c r="H152" i="4" s="1"/>
  <c r="G125" i="3"/>
  <c r="F8" i="5"/>
  <c r="G8" i="5" s="1"/>
  <c r="H8" i="5" s="1"/>
  <c r="G142" i="3"/>
  <c r="F100" i="4"/>
  <c r="G100" i="4" s="1"/>
  <c r="H100" i="4" s="1"/>
  <c r="H10" i="5"/>
  <c r="F10" i="5"/>
  <c r="G10" i="5" s="1"/>
  <c r="G11" i="3"/>
  <c r="F21" i="4"/>
  <c r="G21" i="4" s="1"/>
  <c r="H21" i="4" s="1"/>
  <c r="G59" i="3"/>
  <c r="F15" i="4"/>
  <c r="G15" i="4" s="1"/>
  <c r="H15" i="4" s="1"/>
  <c r="I170" i="11"/>
  <c r="K172" i="3"/>
  <c r="F81" i="4"/>
  <c r="G81" i="4" s="1"/>
  <c r="H81" i="4" s="1"/>
  <c r="J148" i="4"/>
  <c r="J88" i="5"/>
  <c r="J54" i="5"/>
  <c r="J79" i="4"/>
  <c r="F20" i="5"/>
  <c r="G20" i="5" s="1"/>
  <c r="H20" i="5" s="1"/>
  <c r="H157" i="4"/>
  <c r="F157" i="4"/>
  <c r="G157" i="4" s="1"/>
  <c r="F40" i="5"/>
  <c r="G40" i="5" s="1"/>
  <c r="H40" i="5" s="1"/>
  <c r="F93" i="4"/>
  <c r="G93" i="4" s="1"/>
  <c r="H93" i="4" s="1"/>
  <c r="F104" i="4"/>
  <c r="G104" i="4" s="1"/>
  <c r="H104" i="4" s="1"/>
  <c r="F58" i="5"/>
  <c r="G58" i="5" s="1"/>
  <c r="H58" i="5" s="1"/>
  <c r="F35" i="4"/>
  <c r="G35" i="4" s="1"/>
  <c r="H35" i="4" s="1"/>
  <c r="F45" i="5"/>
  <c r="G45" i="5" s="1"/>
  <c r="H45" i="5" s="1"/>
  <c r="G109" i="3"/>
  <c r="G43" i="3"/>
  <c r="J17" i="5"/>
  <c r="J23" i="4"/>
  <c r="J74" i="5"/>
  <c r="J128" i="4"/>
  <c r="J93" i="5"/>
  <c r="J157" i="4"/>
  <c r="H113" i="3" l="1"/>
  <c r="BU205" i="17"/>
  <c r="D205" i="17" s="1"/>
  <c r="H109" i="3"/>
  <c r="I109" i="3" s="1"/>
  <c r="BU200" i="17"/>
  <c r="D200" i="17" s="1"/>
  <c r="J91" i="5"/>
  <c r="J155" i="4"/>
  <c r="H166" i="3"/>
  <c r="I166" i="3" s="1"/>
  <c r="BU293" i="17"/>
  <c r="D293" i="17" s="1"/>
  <c r="H74" i="3"/>
  <c r="I74" i="3" s="1"/>
  <c r="BU133" i="17"/>
  <c r="D133" i="17" s="1"/>
  <c r="H179" i="3"/>
  <c r="I179" i="3" s="1"/>
  <c r="BU318" i="17"/>
  <c r="D318" i="17" s="1"/>
  <c r="H29" i="3"/>
  <c r="I29" i="3" s="1"/>
  <c r="BU49" i="17"/>
  <c r="D49" i="17" s="1"/>
  <c r="H167" i="3"/>
  <c r="BU294" i="17"/>
  <c r="D294" i="17" s="1"/>
  <c r="H35" i="3"/>
  <c r="I35" i="3" s="1"/>
  <c r="BU61" i="17"/>
  <c r="D61" i="17" s="1"/>
  <c r="H100" i="3"/>
  <c r="I100" i="3" s="1"/>
  <c r="BU185" i="17"/>
  <c r="D185" i="17" s="1"/>
  <c r="H152" i="3"/>
  <c r="I152" i="3" s="1"/>
  <c r="BU272" i="17"/>
  <c r="D272" i="17" s="1"/>
  <c r="H165" i="3"/>
  <c r="I165" i="3" s="1"/>
  <c r="BU292" i="17"/>
  <c r="D292" i="17" s="1"/>
  <c r="H64" i="3"/>
  <c r="I64" i="3" s="1"/>
  <c r="BU114" i="17"/>
  <c r="D114" i="17" s="1"/>
  <c r="H124" i="3"/>
  <c r="I124" i="3" s="1"/>
  <c r="BU234" i="17"/>
  <c r="D234" i="17" s="1"/>
  <c r="J69" i="3"/>
  <c r="I62" i="4"/>
  <c r="H121" i="3"/>
  <c r="I121" i="3" s="1"/>
  <c r="BU229" i="17"/>
  <c r="D229" i="17" s="1"/>
  <c r="J148" i="3"/>
  <c r="I78" i="5"/>
  <c r="I133" i="4"/>
  <c r="H145" i="3"/>
  <c r="I145" i="3" s="1"/>
  <c r="BU259" i="17"/>
  <c r="D259" i="17" s="1"/>
  <c r="J123" i="3"/>
  <c r="I109" i="4"/>
  <c r="I68" i="5"/>
  <c r="H156" i="3"/>
  <c r="I156" i="3" s="1"/>
  <c r="BU277" i="17"/>
  <c r="D277" i="17" s="1"/>
  <c r="H39" i="3"/>
  <c r="I39" i="3" s="1"/>
  <c r="BU66" i="17"/>
  <c r="D66" i="17" s="1"/>
  <c r="I82" i="5"/>
  <c r="J153" i="3"/>
  <c r="I138" i="4"/>
  <c r="H41" i="3"/>
  <c r="I41" i="3" s="1"/>
  <c r="BU68" i="17"/>
  <c r="D68" i="17" s="1"/>
  <c r="H111" i="3"/>
  <c r="I111" i="3" s="1"/>
  <c r="BU203" i="17"/>
  <c r="D203" i="17" s="1"/>
  <c r="H108" i="3"/>
  <c r="I108" i="3" s="1"/>
  <c r="BU198" i="17"/>
  <c r="D198" i="17" s="1"/>
  <c r="H8" i="3"/>
  <c r="I8" i="3" s="1"/>
  <c r="BU11" i="17"/>
  <c r="D11" i="17" s="1"/>
  <c r="H36" i="3"/>
  <c r="I36" i="3" s="1"/>
  <c r="BU62" i="17"/>
  <c r="D62" i="17" s="1"/>
  <c r="H76" i="3"/>
  <c r="I76" i="3" s="1"/>
  <c r="BU140" i="17"/>
  <c r="D140" i="17" s="1"/>
  <c r="H12" i="3"/>
  <c r="I12" i="3" s="1"/>
  <c r="BU17" i="17"/>
  <c r="D17" i="17" s="1"/>
  <c r="H85" i="3"/>
  <c r="I85" i="3" s="1"/>
  <c r="BU155" i="17"/>
  <c r="D155" i="17" s="1"/>
  <c r="H117" i="3"/>
  <c r="I117" i="3" s="1"/>
  <c r="BU214" i="17"/>
  <c r="D214" i="17" s="1"/>
  <c r="H149" i="3"/>
  <c r="I149" i="3" s="1"/>
  <c r="BU266" i="17"/>
  <c r="D266" i="17" s="1"/>
  <c r="H160" i="3"/>
  <c r="I160" i="3" s="1"/>
  <c r="BU285" i="17"/>
  <c r="D285" i="17" s="1"/>
  <c r="J134" i="3"/>
  <c r="I119" i="4"/>
  <c r="H105" i="3"/>
  <c r="I105" i="3" s="1"/>
  <c r="BU194" i="17"/>
  <c r="D194" i="17" s="1"/>
  <c r="H110" i="3"/>
  <c r="I110" i="3" s="1"/>
  <c r="BU201" i="17"/>
  <c r="D201" i="17" s="1"/>
  <c r="H78" i="3"/>
  <c r="I78" i="3" s="1"/>
  <c r="BU142" i="17"/>
  <c r="D142" i="17" s="1"/>
  <c r="H49" i="3"/>
  <c r="I49" i="3" s="1"/>
  <c r="BU80" i="17"/>
  <c r="D80" i="17" s="1"/>
  <c r="J114" i="3"/>
  <c r="I64" i="5"/>
  <c r="I102" i="4"/>
  <c r="H132" i="3"/>
  <c r="I132" i="3" s="1"/>
  <c r="BU243" i="17"/>
  <c r="D243" i="17" s="1"/>
  <c r="J94" i="3"/>
  <c r="I83" i="4"/>
  <c r="H5" i="3"/>
  <c r="I5" i="3" s="1"/>
  <c r="BU3" i="17"/>
  <c r="D3" i="17" s="1"/>
  <c r="H11" i="3"/>
  <c r="I11" i="3" s="1"/>
  <c r="BU16" i="17"/>
  <c r="D16" i="17" s="1"/>
  <c r="H43" i="3"/>
  <c r="I43" i="3" s="1"/>
  <c r="BU70" i="17"/>
  <c r="D70" i="17" s="1"/>
  <c r="H125" i="3"/>
  <c r="I125" i="3" s="1"/>
  <c r="BU235" i="17"/>
  <c r="D235" i="17" s="1"/>
  <c r="J53" i="3"/>
  <c r="I34" i="5"/>
  <c r="I48" i="4"/>
  <c r="J157" i="3"/>
  <c r="I142" i="4"/>
  <c r="H176" i="3"/>
  <c r="I176" i="3" s="1"/>
  <c r="BU315" i="17"/>
  <c r="D315" i="17" s="1"/>
  <c r="J178" i="3"/>
  <c r="I95" i="5"/>
  <c r="I161" i="4"/>
  <c r="H28" i="3"/>
  <c r="I28" i="3" s="1"/>
  <c r="BU48" i="17"/>
  <c r="D48" i="17" s="1"/>
  <c r="J106" i="3"/>
  <c r="I94" i="4"/>
  <c r="J139" i="3"/>
  <c r="I124" i="4"/>
  <c r="H20" i="3"/>
  <c r="I20" i="3" s="1"/>
  <c r="BU36" i="17"/>
  <c r="D36" i="17" s="1"/>
  <c r="H19" i="3"/>
  <c r="I19" i="3" s="1"/>
  <c r="BU35" i="17"/>
  <c r="D35" i="17" s="1"/>
  <c r="H88" i="3"/>
  <c r="I88" i="3" s="1"/>
  <c r="BU158" i="17"/>
  <c r="D158" i="17" s="1"/>
  <c r="H84" i="3"/>
  <c r="I84" i="3" s="1"/>
  <c r="BU148" i="17"/>
  <c r="D148" i="17" s="1"/>
  <c r="J61" i="3"/>
  <c r="I55" i="4"/>
  <c r="H48" i="3"/>
  <c r="I48" i="3" s="1"/>
  <c r="BU78" i="17"/>
  <c r="D78" i="17" s="1"/>
  <c r="H68" i="3"/>
  <c r="I68" i="3" s="1"/>
  <c r="BU123" i="17"/>
  <c r="D123" i="17" s="1"/>
  <c r="H171" i="3"/>
  <c r="I171" i="3" s="1"/>
  <c r="BU298" i="17"/>
  <c r="D298" i="17" s="1"/>
  <c r="H118" i="3"/>
  <c r="I118" i="3" s="1"/>
  <c r="BU215" i="17"/>
  <c r="D215" i="17" s="1"/>
  <c r="H99" i="3"/>
  <c r="I99" i="3" s="1"/>
  <c r="BU184" i="17"/>
  <c r="D184" i="17" s="1"/>
  <c r="H115" i="3"/>
  <c r="BU212" i="17"/>
  <c r="D212" i="17" s="1"/>
  <c r="H163" i="3"/>
  <c r="I163" i="3" s="1"/>
  <c r="BU290" i="17"/>
  <c r="D290" i="17" s="1"/>
  <c r="H87" i="3"/>
  <c r="BU157" i="17"/>
  <c r="D157" i="17" s="1"/>
  <c r="H143" i="3"/>
  <c r="I143" i="3" s="1"/>
  <c r="BU254" i="17"/>
  <c r="D254" i="17" s="1"/>
  <c r="H95" i="3"/>
  <c r="I95" i="3" s="1"/>
  <c r="BU171" i="17"/>
  <c r="D171" i="17" s="1"/>
  <c r="H31" i="3"/>
  <c r="I31" i="3" s="1"/>
  <c r="BU53" i="17"/>
  <c r="D53" i="17" s="1"/>
  <c r="H154" i="3"/>
  <c r="I154" i="3" s="1"/>
  <c r="BU274" i="17"/>
  <c r="D274" i="17" s="1"/>
  <c r="H79" i="3"/>
  <c r="I79" i="3" s="1"/>
  <c r="BU143" i="17"/>
  <c r="D143" i="17" s="1"/>
  <c r="H33" i="3"/>
  <c r="I33" i="3" s="1"/>
  <c r="BU57" i="17"/>
  <c r="D57" i="17" s="1"/>
  <c r="H101" i="3"/>
  <c r="I101" i="3" s="1"/>
  <c r="BU186" i="17"/>
  <c r="D186" i="17" s="1"/>
  <c r="H23" i="3"/>
  <c r="I23" i="3" s="1"/>
  <c r="BU40" i="17"/>
  <c r="D40" i="17" s="1"/>
  <c r="H177" i="3"/>
  <c r="I177" i="3" s="1"/>
  <c r="BU316" i="17"/>
  <c r="D316" i="17" s="1"/>
  <c r="H32" i="3"/>
  <c r="I32" i="3" s="1"/>
  <c r="BU56" i="17"/>
  <c r="D56" i="17" s="1"/>
  <c r="J26" i="3"/>
  <c r="I18" i="5"/>
  <c r="H140" i="3"/>
  <c r="I140" i="3" s="1"/>
  <c r="BU251" i="17"/>
  <c r="D251" i="17" s="1"/>
  <c r="H93" i="3"/>
  <c r="I93" i="3" s="1"/>
  <c r="BU164" i="17"/>
  <c r="D164" i="17" s="1"/>
  <c r="H164" i="3"/>
  <c r="I164" i="3" s="1"/>
  <c r="BU291" i="17"/>
  <c r="D291" i="17" s="1"/>
  <c r="H120" i="3"/>
  <c r="I120" i="3" s="1"/>
  <c r="BU217" i="17"/>
  <c r="D217" i="17" s="1"/>
  <c r="H89" i="3"/>
  <c r="I89" i="3" s="1"/>
  <c r="BU160" i="17"/>
  <c r="D160" i="17" s="1"/>
  <c r="H37" i="3"/>
  <c r="I37" i="3" s="1"/>
  <c r="BU63" i="17"/>
  <c r="D63" i="17" s="1"/>
  <c r="H82" i="3"/>
  <c r="I82" i="3" s="1"/>
  <c r="BU146" i="17"/>
  <c r="D146" i="17" s="1"/>
  <c r="J46" i="3"/>
  <c r="I41" i="4"/>
  <c r="I30" i="5"/>
  <c r="J86" i="3"/>
  <c r="I53" i="5"/>
  <c r="J34" i="3"/>
  <c r="I31" i="4"/>
  <c r="I22" i="5"/>
  <c r="H142" i="3"/>
  <c r="I142" i="3" s="1"/>
  <c r="BU253" i="17"/>
  <c r="D253" i="17" s="1"/>
  <c r="H54" i="3"/>
  <c r="I54" i="3" s="1"/>
  <c r="BU88" i="17"/>
  <c r="D88" i="17" s="1"/>
  <c r="H146" i="3"/>
  <c r="I146" i="3" s="1"/>
  <c r="BU263" i="17"/>
  <c r="D263" i="17" s="1"/>
  <c r="H25" i="3"/>
  <c r="I25" i="3" s="1"/>
  <c r="BU43" i="17"/>
  <c r="D43" i="17" s="1"/>
  <c r="J161" i="4"/>
  <c r="J95" i="5"/>
  <c r="H45" i="3"/>
  <c r="I45" i="3" s="1"/>
  <c r="BU75" i="17"/>
  <c r="D75" i="17" s="1"/>
  <c r="H63" i="3"/>
  <c r="I63" i="3" s="1"/>
  <c r="BU112" i="17"/>
  <c r="D112" i="17" s="1"/>
  <c r="H175" i="3"/>
  <c r="I175" i="3" s="1"/>
  <c r="BU310" i="17"/>
  <c r="D310" i="17" s="1"/>
  <c r="H83" i="3"/>
  <c r="I83" i="3" s="1"/>
  <c r="BU147" i="17"/>
  <c r="D147" i="17" s="1"/>
  <c r="H21" i="3"/>
  <c r="I21" i="3" s="1"/>
  <c r="BU37" i="17"/>
  <c r="D37" i="17" s="1"/>
  <c r="H66" i="3"/>
  <c r="I66" i="3" s="1"/>
  <c r="BU117" i="17"/>
  <c r="D117" i="17" s="1"/>
  <c r="I45" i="4"/>
  <c r="J50" i="3"/>
  <c r="H172" i="3"/>
  <c r="I172" i="3" s="1"/>
  <c r="BU303" i="17"/>
  <c r="D303" i="17" s="1"/>
  <c r="H141" i="3"/>
  <c r="I141" i="3" s="1"/>
  <c r="BU252" i="17"/>
  <c r="D252" i="17" s="1"/>
  <c r="H128" i="3"/>
  <c r="I128" i="3" s="1"/>
  <c r="BU238" i="17"/>
  <c r="D238" i="17" s="1"/>
  <c r="H15" i="3"/>
  <c r="I15" i="3" s="1"/>
  <c r="BU29" i="17"/>
  <c r="D29" i="17" s="1"/>
  <c r="H169" i="3"/>
  <c r="I169" i="3" s="1"/>
  <c r="BU296" i="17"/>
  <c r="D296" i="17" s="1"/>
  <c r="H47" i="3"/>
  <c r="I47" i="3" s="1"/>
  <c r="BU77" i="17"/>
  <c r="D77" i="17" s="1"/>
  <c r="J138" i="3"/>
  <c r="I123" i="4"/>
  <c r="I46" i="4"/>
  <c r="J51" i="3"/>
  <c r="H144" i="3"/>
  <c r="I144" i="3" s="1"/>
  <c r="BU255" i="17"/>
  <c r="D255" i="17" s="1"/>
  <c r="J14" i="3"/>
  <c r="I13" i="4"/>
  <c r="H133" i="3"/>
  <c r="I133" i="3" s="1"/>
  <c r="BU244" i="17"/>
  <c r="D244" i="17" s="1"/>
  <c r="J135" i="3"/>
  <c r="I120" i="4"/>
  <c r="H116" i="3"/>
  <c r="I116" i="3" s="1"/>
  <c r="BU213" i="17"/>
  <c r="D213" i="17" s="1"/>
  <c r="H60" i="3"/>
  <c r="I60" i="3" s="1"/>
  <c r="BU109" i="17"/>
  <c r="D109" i="17" s="1"/>
  <c r="H174" i="3"/>
  <c r="I174" i="3" s="1"/>
  <c r="BU308" i="17"/>
  <c r="D308" i="17" s="1"/>
  <c r="H9" i="3"/>
  <c r="I9" i="3" s="1"/>
  <c r="BU12" i="17"/>
  <c r="D12" i="17" s="1"/>
  <c r="H168" i="3"/>
  <c r="I168" i="3" s="1"/>
  <c r="BU295" i="17"/>
  <c r="D295" i="17" s="1"/>
  <c r="J55" i="3"/>
  <c r="I36" i="5"/>
  <c r="I50" i="4"/>
  <c r="H80" i="3"/>
  <c r="I80" i="3" s="1"/>
  <c r="BU144" i="17"/>
  <c r="D144" i="17" s="1"/>
  <c r="H67" i="3"/>
  <c r="I67" i="3" s="1"/>
  <c r="BU118" i="17"/>
  <c r="D118" i="17" s="1"/>
  <c r="H24" i="3"/>
  <c r="I24" i="3" s="1"/>
  <c r="BU41" i="17"/>
  <c r="D41" i="17" s="1"/>
  <c r="J30" i="3"/>
  <c r="I27" i="4"/>
  <c r="I19" i="5"/>
  <c r="H96" i="3"/>
  <c r="I96" i="3" s="1"/>
  <c r="BU174" i="17"/>
  <c r="D174" i="17" s="1"/>
  <c r="J161" i="3"/>
  <c r="I86" i="5"/>
  <c r="I146" i="4"/>
  <c r="J90" i="3"/>
  <c r="I55" i="5"/>
  <c r="J127" i="3"/>
  <c r="I71" i="5"/>
  <c r="H59" i="3"/>
  <c r="I59" i="3" s="1"/>
  <c r="BU108" i="17"/>
  <c r="D108" i="17" s="1"/>
  <c r="H173" i="3"/>
  <c r="I173" i="3" s="1"/>
  <c r="BU306" i="17"/>
  <c r="D306" i="17" s="1"/>
  <c r="J73" i="3"/>
  <c r="I66" i="4"/>
  <c r="H56" i="3"/>
  <c r="I56" i="3" s="1"/>
  <c r="BU92" i="17"/>
  <c r="D92" i="17" s="1"/>
  <c r="J65" i="3"/>
  <c r="I43" i="5"/>
  <c r="H27" i="3"/>
  <c r="I27" i="3" s="1"/>
  <c r="BU47" i="17"/>
  <c r="D47" i="17" s="1"/>
  <c r="H40" i="3"/>
  <c r="I40" i="3" s="1"/>
  <c r="BU67" i="17"/>
  <c r="D67" i="17" s="1"/>
  <c r="J102" i="3"/>
  <c r="I59" i="5"/>
  <c r="I90" i="4"/>
  <c r="J42" i="3"/>
  <c r="I26" i="5"/>
  <c r="H129" i="3"/>
  <c r="I129" i="3" s="1"/>
  <c r="BU239" i="17"/>
  <c r="D239" i="17" s="1"/>
  <c r="H104" i="3"/>
  <c r="I104" i="3" s="1"/>
  <c r="BU193" i="17"/>
  <c r="D193" i="17" s="1"/>
  <c r="H81" i="3"/>
  <c r="I81" i="3" s="1"/>
  <c r="BU145" i="17"/>
  <c r="D145" i="17" s="1"/>
  <c r="H77" i="3"/>
  <c r="I77" i="3" s="1"/>
  <c r="BU141" i="17"/>
  <c r="D141" i="17" s="1"/>
  <c r="H52" i="3"/>
  <c r="I52" i="3" s="1"/>
  <c r="BU85" i="17"/>
  <c r="D85" i="17" s="1"/>
  <c r="J57" i="3"/>
  <c r="I38" i="5"/>
  <c r="I52" i="4"/>
  <c r="H150" i="3"/>
  <c r="I150" i="3" s="1"/>
  <c r="BU268" i="17"/>
  <c r="D268" i="17" s="1"/>
  <c r="H13" i="3"/>
  <c r="I13" i="3" s="1"/>
  <c r="BU20" i="17"/>
  <c r="D20" i="17" s="1"/>
  <c r="H6" i="3"/>
  <c r="I6" i="3" s="1"/>
  <c r="BU8" i="17"/>
  <c r="D8" i="17" s="1"/>
  <c r="H70" i="3"/>
  <c r="I70" i="3" s="1"/>
  <c r="BU129" i="17"/>
  <c r="D129" i="17" s="1"/>
  <c r="H103" i="3"/>
  <c r="I103" i="3" s="1"/>
  <c r="BU191" i="17"/>
  <c r="D191" i="17" s="1"/>
  <c r="H75" i="3"/>
  <c r="I75" i="3" s="1"/>
  <c r="BU137" i="17"/>
  <c r="D137" i="17" s="1"/>
  <c r="H58" i="3"/>
  <c r="I58" i="3" s="1"/>
  <c r="BU105" i="17"/>
  <c r="D105" i="17" s="1"/>
  <c r="H62" i="3"/>
  <c r="I62" i="3" s="1"/>
  <c r="BU111" i="17"/>
  <c r="D111" i="17" s="1"/>
  <c r="H151" i="3"/>
  <c r="I151" i="3" s="1"/>
  <c r="BU271" i="17"/>
  <c r="D271" i="17" s="1"/>
  <c r="H158" i="3"/>
  <c r="I158" i="3" s="1"/>
  <c r="BU279" i="17"/>
  <c r="D279" i="17" s="1"/>
  <c r="H155" i="3"/>
  <c r="I155" i="3" s="1"/>
  <c r="BU275" i="17"/>
  <c r="D275" i="17" s="1"/>
  <c r="H71" i="3"/>
  <c r="I71" i="3" s="1"/>
  <c r="BU130" i="17"/>
  <c r="D130" i="17" s="1"/>
  <c r="H137" i="3"/>
  <c r="I137" i="3" s="1"/>
  <c r="BU248" i="17"/>
  <c r="D248" i="17" s="1"/>
  <c r="H147" i="3"/>
  <c r="I147" i="3" s="1"/>
  <c r="BU264" i="17"/>
  <c r="D264" i="17" s="1"/>
  <c r="H107" i="3"/>
  <c r="I107" i="3" s="1"/>
  <c r="BU197" i="17"/>
  <c r="D197" i="17" s="1"/>
  <c r="H7" i="3"/>
  <c r="I7" i="3" s="1"/>
  <c r="BU9" i="17"/>
  <c r="D9" i="17" s="1"/>
  <c r="H162" i="3"/>
  <c r="I162" i="3" s="1"/>
  <c r="BU289" i="17"/>
  <c r="D289" i="17" s="1"/>
  <c r="H98" i="3"/>
  <c r="I98" i="3" s="1"/>
  <c r="BU182" i="17"/>
  <c r="D182" i="17" s="1"/>
  <c r="H17" i="3"/>
  <c r="I17" i="3" s="1"/>
  <c r="BU31" i="17"/>
  <c r="D31" i="17" s="1"/>
  <c r="H18" i="3"/>
  <c r="I18" i="3" s="1"/>
  <c r="BU32" i="17"/>
  <c r="D32" i="17" s="1"/>
  <c r="H92" i="3"/>
  <c r="I92" i="3" s="1"/>
  <c r="BU163" i="17"/>
  <c r="D163" i="17" s="1"/>
  <c r="H16" i="3"/>
  <c r="I16" i="3" s="1"/>
  <c r="BU30" i="17"/>
  <c r="D30" i="17" s="1"/>
  <c r="H112" i="3"/>
  <c r="I112" i="3" s="1"/>
  <c r="BU204" i="17"/>
  <c r="D204" i="17" s="1"/>
  <c r="J126" i="3"/>
  <c r="I70" i="5"/>
  <c r="I112" i="4"/>
  <c r="H97" i="3"/>
  <c r="I97" i="3" s="1"/>
  <c r="BU181" i="17"/>
  <c r="D181" i="17" s="1"/>
  <c r="H44" i="3"/>
  <c r="I44" i="3" s="1"/>
  <c r="BU74" i="17"/>
  <c r="D74" i="17" s="1"/>
  <c r="J131" i="3"/>
  <c r="I116" i="4"/>
  <c r="H72" i="3"/>
  <c r="I72" i="3" s="1"/>
  <c r="BU131" i="17"/>
  <c r="D131" i="17" s="1"/>
  <c r="J22" i="3"/>
  <c r="I20" i="4"/>
  <c r="H10" i="3"/>
  <c r="I10" i="3" s="1"/>
  <c r="BU13" i="17"/>
  <c r="D13" i="17" s="1"/>
  <c r="H91" i="3"/>
  <c r="I91" i="3" s="1"/>
  <c r="BU162" i="17"/>
  <c r="D162" i="17" s="1"/>
  <c r="J170" i="3"/>
  <c r="I153" i="4"/>
  <c r="H136" i="3"/>
  <c r="I136" i="3" s="1"/>
  <c r="BU247" i="17"/>
  <c r="D247" i="17" s="1"/>
  <c r="J38" i="3"/>
  <c r="I34" i="4"/>
  <c r="J130" i="3"/>
  <c r="I115" i="4"/>
  <c r="J91" i="3" l="1"/>
  <c r="I80" i="4"/>
  <c r="I9" i="5"/>
  <c r="I10" i="4"/>
  <c r="J10" i="3"/>
  <c r="I47" i="4"/>
  <c r="I33" i="5"/>
  <c r="J52" i="3"/>
  <c r="I73" i="4"/>
  <c r="J81" i="3"/>
  <c r="J129" i="3"/>
  <c r="I114" i="4"/>
  <c r="I84" i="4"/>
  <c r="J96" i="3"/>
  <c r="I9" i="4"/>
  <c r="I8" i="5"/>
  <c r="J9" i="3"/>
  <c r="I40" i="5"/>
  <c r="J60" i="3"/>
  <c r="J47" i="3"/>
  <c r="I31" i="5"/>
  <c r="I42" i="4"/>
  <c r="J15" i="3"/>
  <c r="I14" i="4"/>
  <c r="I72" i="5"/>
  <c r="I126" i="4"/>
  <c r="J141" i="3"/>
  <c r="I19" i="4"/>
  <c r="J21" i="3"/>
  <c r="I158" i="4"/>
  <c r="J175" i="3"/>
  <c r="I29" i="5"/>
  <c r="J45" i="3"/>
  <c r="I40" i="4"/>
  <c r="I23" i="4"/>
  <c r="I17" i="5"/>
  <c r="J25" i="3"/>
  <c r="I49" i="4"/>
  <c r="I35" i="5"/>
  <c r="J54" i="3"/>
  <c r="J82" i="3"/>
  <c r="I51" i="5"/>
  <c r="I74" i="4"/>
  <c r="I79" i="4"/>
  <c r="I54" i="5"/>
  <c r="J89" i="3"/>
  <c r="J164" i="3"/>
  <c r="I89" i="5"/>
  <c r="J140" i="3"/>
  <c r="I125" i="4"/>
  <c r="J32" i="3"/>
  <c r="I21" i="5"/>
  <c r="I29" i="4"/>
  <c r="J23" i="3"/>
  <c r="I21" i="4"/>
  <c r="I30" i="4"/>
  <c r="J33" i="3"/>
  <c r="J154" i="3"/>
  <c r="I139" i="4"/>
  <c r="J95" i="3"/>
  <c r="I56" i="5"/>
  <c r="J87" i="3"/>
  <c r="I77" i="4"/>
  <c r="J115" i="3"/>
  <c r="I103" i="4"/>
  <c r="I66" i="5"/>
  <c r="I106" i="4"/>
  <c r="J118" i="3"/>
  <c r="I61" i="4"/>
  <c r="J68" i="3"/>
  <c r="J88" i="3"/>
  <c r="I78" i="4"/>
  <c r="I15" i="5"/>
  <c r="J20" i="3"/>
  <c r="J43" i="3"/>
  <c r="I27" i="5"/>
  <c r="I38" i="4"/>
  <c r="I5" i="5"/>
  <c r="I5" i="4"/>
  <c r="J5" i="3"/>
  <c r="J132" i="3"/>
  <c r="I117" i="4"/>
  <c r="I35" i="4"/>
  <c r="I25" i="5"/>
  <c r="J39" i="3"/>
  <c r="I108" i="4"/>
  <c r="J121" i="3"/>
  <c r="J124" i="3"/>
  <c r="I110" i="4"/>
  <c r="J165" i="3"/>
  <c r="I149" i="4"/>
  <c r="J100" i="3"/>
  <c r="I57" i="5"/>
  <c r="I88" i="4"/>
  <c r="J167" i="3"/>
  <c r="I151" i="4"/>
  <c r="J179" i="3"/>
  <c r="I96" i="5"/>
  <c r="I162" i="4"/>
  <c r="J166" i="3"/>
  <c r="I150" i="4"/>
  <c r="J109" i="3"/>
  <c r="I97" i="4"/>
  <c r="I65" i="4"/>
  <c r="J72" i="3"/>
  <c r="J44" i="3"/>
  <c r="I39" i="4"/>
  <c r="I28" i="5"/>
  <c r="I15" i="4"/>
  <c r="J16" i="3"/>
  <c r="J18" i="3"/>
  <c r="I17" i="4"/>
  <c r="I13" i="5"/>
  <c r="I86" i="4"/>
  <c r="J98" i="3"/>
  <c r="I6" i="5"/>
  <c r="J7" i="3"/>
  <c r="I7" i="4"/>
  <c r="J147" i="3"/>
  <c r="I132" i="4"/>
  <c r="I77" i="5"/>
  <c r="J71" i="3"/>
  <c r="I45" i="5"/>
  <c r="I64" i="4"/>
  <c r="J158" i="3"/>
  <c r="I143" i="4"/>
  <c r="J62" i="3"/>
  <c r="I56" i="4"/>
  <c r="J75" i="3"/>
  <c r="I46" i="5"/>
  <c r="I68" i="4"/>
  <c r="J70" i="3"/>
  <c r="I63" i="4"/>
  <c r="I44" i="5"/>
  <c r="I12" i="5"/>
  <c r="J13" i="3"/>
  <c r="J27" i="3"/>
  <c r="I24" i="4"/>
  <c r="I51" i="4"/>
  <c r="I37" i="5"/>
  <c r="J56" i="3"/>
  <c r="J173" i="3"/>
  <c r="I156" i="4"/>
  <c r="I92" i="5"/>
  <c r="J24" i="3"/>
  <c r="I16" i="5"/>
  <c r="I22" i="4"/>
  <c r="J80" i="3"/>
  <c r="I72" i="4"/>
  <c r="J49" i="3"/>
  <c r="I44" i="4"/>
  <c r="J110" i="3"/>
  <c r="I98" i="4"/>
  <c r="J149" i="3"/>
  <c r="I134" i="4"/>
  <c r="I76" i="4"/>
  <c r="J85" i="3"/>
  <c r="J76" i="3"/>
  <c r="I69" i="4"/>
  <c r="I47" i="5"/>
  <c r="J8" i="3"/>
  <c r="I8" i="4"/>
  <c r="I7" i="5"/>
  <c r="J111" i="3"/>
  <c r="I99" i="4"/>
  <c r="J104" i="3"/>
  <c r="I92" i="4"/>
  <c r="J168" i="3"/>
  <c r="I152" i="4"/>
  <c r="J174" i="3"/>
  <c r="I93" i="5"/>
  <c r="I157" i="4"/>
  <c r="J116" i="3"/>
  <c r="I104" i="4"/>
  <c r="J133" i="3"/>
  <c r="I118" i="4"/>
  <c r="J144" i="3"/>
  <c r="I75" i="5"/>
  <c r="I129" i="4"/>
  <c r="J169" i="3"/>
  <c r="I90" i="5"/>
  <c r="J128" i="3"/>
  <c r="I113" i="4"/>
  <c r="J172" i="3"/>
  <c r="I91" i="5"/>
  <c r="I155" i="4"/>
  <c r="J66" i="3"/>
  <c r="I59" i="4"/>
  <c r="I52" i="5"/>
  <c r="J83" i="3"/>
  <c r="I41" i="5"/>
  <c r="I57" i="4"/>
  <c r="J63" i="3"/>
  <c r="J146" i="3"/>
  <c r="I131" i="4"/>
  <c r="I76" i="5"/>
  <c r="J142" i="3"/>
  <c r="I73" i="5"/>
  <c r="I127" i="4"/>
  <c r="I33" i="4"/>
  <c r="J37" i="3"/>
  <c r="J120" i="3"/>
  <c r="I107" i="4"/>
  <c r="I67" i="5"/>
  <c r="I82" i="4"/>
  <c r="J93" i="3"/>
  <c r="J177" i="3"/>
  <c r="I160" i="4"/>
  <c r="I89" i="4"/>
  <c r="I58" i="5"/>
  <c r="J101" i="3"/>
  <c r="I50" i="5"/>
  <c r="J79" i="3"/>
  <c r="J31" i="3"/>
  <c r="I20" i="5"/>
  <c r="I28" i="4"/>
  <c r="I74" i="5"/>
  <c r="I128" i="4"/>
  <c r="J143" i="3"/>
  <c r="I148" i="4"/>
  <c r="I88" i="5"/>
  <c r="J163" i="3"/>
  <c r="I87" i="4"/>
  <c r="J99" i="3"/>
  <c r="J171" i="3"/>
  <c r="I154" i="4"/>
  <c r="J48" i="3"/>
  <c r="I43" i="4"/>
  <c r="I32" i="5"/>
  <c r="J84" i="3"/>
  <c r="I75" i="4"/>
  <c r="J19" i="3"/>
  <c r="I14" i="5"/>
  <c r="I18" i="4"/>
  <c r="J28" i="3"/>
  <c r="I25" i="4"/>
  <c r="I69" i="5"/>
  <c r="I111" i="4"/>
  <c r="J125" i="3"/>
  <c r="I11" i="4"/>
  <c r="I10" i="5"/>
  <c r="I144" i="4"/>
  <c r="I84" i="5"/>
  <c r="J11" i="3"/>
  <c r="J156" i="3"/>
  <c r="I141" i="4"/>
  <c r="I42" i="5"/>
  <c r="I58" i="4"/>
  <c r="J64" i="3"/>
  <c r="I81" i="5"/>
  <c r="I137" i="4"/>
  <c r="J152" i="3"/>
  <c r="J35" i="3"/>
  <c r="I32" i="4"/>
  <c r="I23" i="5"/>
  <c r="I26" i="4"/>
  <c r="J29" i="3"/>
  <c r="J74" i="3"/>
  <c r="I67" i="4"/>
  <c r="J113" i="3"/>
  <c r="I101" i="4"/>
  <c r="I63" i="5"/>
  <c r="J136" i="3"/>
  <c r="I121" i="4"/>
  <c r="I85" i="4"/>
  <c r="J97" i="3"/>
  <c r="I48" i="5"/>
  <c r="I70" i="4"/>
  <c r="J77" i="3"/>
  <c r="J112" i="3"/>
  <c r="I100" i="4"/>
  <c r="J92" i="3"/>
  <c r="I81" i="4"/>
  <c r="I16" i="4"/>
  <c r="J17" i="3"/>
  <c r="J162" i="3"/>
  <c r="I147" i="4"/>
  <c r="I87" i="5"/>
  <c r="I61" i="5"/>
  <c r="J107" i="3"/>
  <c r="I95" i="4"/>
  <c r="J137" i="3"/>
  <c r="I122" i="4"/>
  <c r="J155" i="3"/>
  <c r="I140" i="4"/>
  <c r="I83" i="5"/>
  <c r="J151" i="3"/>
  <c r="I136" i="4"/>
  <c r="I80" i="5"/>
  <c r="I53" i="4"/>
  <c r="J58" i="3"/>
  <c r="J103" i="3"/>
  <c r="I91" i="4"/>
  <c r="I60" i="5"/>
  <c r="I6" i="4"/>
  <c r="J6" i="3"/>
  <c r="J150" i="3"/>
  <c r="I79" i="5"/>
  <c r="I135" i="4"/>
  <c r="J40" i="3"/>
  <c r="I36" i="4"/>
  <c r="J59" i="3"/>
  <c r="I54" i="4"/>
  <c r="I39" i="5"/>
  <c r="J67" i="3"/>
  <c r="I60" i="4"/>
  <c r="J176" i="3"/>
  <c r="I94" i="5"/>
  <c r="I159" i="4"/>
  <c r="I71" i="4"/>
  <c r="I49" i="5"/>
  <c r="J78" i="3"/>
  <c r="I93" i="4"/>
  <c r="J105" i="3"/>
  <c r="J160" i="3"/>
  <c r="I85" i="5"/>
  <c r="I145" i="4"/>
  <c r="J117" i="3"/>
  <c r="I105" i="4"/>
  <c r="I65" i="5"/>
  <c r="I11" i="5"/>
  <c r="I12" i="4"/>
  <c r="J12" i="3"/>
  <c r="J36" i="3"/>
  <c r="I24" i="5"/>
  <c r="J108" i="3"/>
  <c r="I62" i="5"/>
  <c r="I96" i="4"/>
  <c r="J41" i="3"/>
  <c r="I37" i="4"/>
  <c r="J145" i="3"/>
  <c r="I13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<sst xmlns="http://schemas.openxmlformats.org/spreadsheetml/2006/main" count="104538" uniqueCount="11881">
  <si>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</si>
  <si>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</si>
  <si>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</si>
  <si>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</si>
  <si>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</si>
  <si>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</si>
  <si>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</si>
  <si>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</si>
  <si>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</si>
  <si>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</si>
  <si>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</si>
  <si>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</si>
  <si>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</si>
  <si>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</si>
  <si>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</si>
  <si>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</si>
  <si>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</si>
  <si>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</si>
  <si>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</si>
  <si>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</si>
  <si>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</si>
  <si>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</si>
  <si>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</si>
  <si>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</si>
  <si>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</si>
  <si>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</si>
  <si>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</si>
  <si>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</si>
  <si>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</si>
  <si>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</si>
  <si>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</si>
  <si>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</si>
  <si>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</si>
  <si>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</si>
  <si>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</si>
  <si>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</si>
  <si>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</si>
  <si>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</si>
  <si>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</si>
  <si>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</si>
  <si>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</si>
  <si>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</si>
  <si>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</si>
  <si>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</si>
  <si>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</si>
  <si>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</si>
  <si>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</si>
  <si>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PRK001Economic Losses</t>
  </si>
  <si>
    <t>PRK001Illness cases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</si>
  <si>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</si>
  <si>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</si>
  <si>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</si>
  <si>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</si>
  <si>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</si>
  <si>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</si>
  <si>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</si>
  <si>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</si>
  <si>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</si>
  <si>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</si>
  <si>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</si>
  <si>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</si>
  <si>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</si>
  <si>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</si>
  <si>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</si>
  <si>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</si>
  <si>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</si>
  <si>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</si>
  <si>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</si>
  <si>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</si>
  <si>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</si>
  <si>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</si>
  <si>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</si>
  <si>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</si>
  <si>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</si>
  <si>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</si>
  <si>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</si>
  <si>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</si>
  <si>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</si>
  <si>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</si>
  <si>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</si>
  <si>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</si>
  <si>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</si>
  <si>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</si>
  <si>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</si>
  <si>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</si>
  <si>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</si>
  <si>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</si>
  <si>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</si>
  <si>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</si>
  <si>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</si>
  <si>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</si>
  <si>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</si>
  <si>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</si>
  <si>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</si>
  <si>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</si>
  <si>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</si>
  <si>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</si>
  <si>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</si>
  <si>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</si>
  <si>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</si>
  <si>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</si>
  <si>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</si>
  <si>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</si>
  <si>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</si>
  <si>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</si>
  <si>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</si>
  <si>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</si>
  <si>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</si>
  <si>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</si>
  <si>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</si>
  <si>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</si>
  <si>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</si>
  <si>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</si>
  <si>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</si>
  <si>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</si>
  <si>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</si>
  <si>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</si>
  <si>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</si>
  <si>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</si>
  <si>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</si>
  <si>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</si>
  <si>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</si>
  <si>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</si>
  <si>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Lake Chad basin crisis in Niger</t>
  </si>
  <si>
    <t>NER002</t>
  </si>
  <si>
    <t>Niger</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</si>
  <si>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</si>
  <si>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</si>
  <si>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</si>
  <si>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</si>
  <si>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</si>
  <si>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</si>
  <si>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</si>
  <si>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</si>
  <si>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</si>
  <si>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</si>
  <si>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</si>
  <si>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</si>
  <si>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</si>
  <si>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</si>
  <si>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</si>
  <si>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</si>
  <si>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</si>
  <si>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</si>
  <si>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</si>
  <si>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</si>
  <si>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</si>
  <si>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</si>
  <si>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</si>
  <si>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</si>
  <si>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</si>
  <si>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</si>
  <si>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</si>
  <si>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</si>
  <si>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</si>
  <si>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</si>
  <si>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</si>
  <si>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</si>
  <si>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</si>
  <si>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</si>
  <si>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</si>
  <si>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</si>
  <si>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</si>
  <si>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</si>
  <si>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</si>
  <si>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</si>
  <si>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</si>
  <si>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</si>
  <si>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</si>
  <si>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</si>
  <si>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</si>
  <si>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</si>
  <si>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</si>
  <si>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</si>
  <si>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</si>
  <si>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</si>
  <si>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</si>
  <si>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</si>
  <si>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</si>
  <si>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</si>
  <si>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</si>
  <si>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</si>
  <si>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</si>
  <si>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</si>
  <si>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</si>
  <si>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Myanmar refugees in Thailand</t>
  </si>
  <si>
    <t>THA003</t>
  </si>
  <si>
    <t>Thailand</t>
  </si>
  <si>
    <t>THA003Buildings damaged</t>
  </si>
  <si>
    <t>THA003Buildings destroyed</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</si>
  <si>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</si>
  <si>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</si>
  <si>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</si>
  <si>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</si>
  <si>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</si>
  <si>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</si>
  <si>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</si>
  <si>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</si>
  <si>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</si>
  <si>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</si>
  <si>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</si>
  <si>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</si>
  <si>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</si>
  <si>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</si>
  <si>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</si>
  <si>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</si>
  <si>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</si>
  <si>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</si>
  <si>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</si>
  <si>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</si>
  <si>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</si>
  <si>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</si>
  <si>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</si>
  <si>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</si>
  <si>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</si>
  <si>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</si>
  <si>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</si>
  <si>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</si>
  <si>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</si>
  <si>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</si>
  <si>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</si>
  <si>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</si>
  <si>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</si>
  <si>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</si>
  <si>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</si>
  <si>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</si>
  <si>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</si>
  <si>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</si>
  <si>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</si>
  <si>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</si>
  <si>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</si>
  <si>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</si>
  <si>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</si>
  <si>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</si>
  <si>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</si>
  <si>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</si>
  <si>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</si>
  <si>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</si>
  <si>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</si>
  <si>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</si>
  <si>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</si>
  <si>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</si>
  <si>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</si>
  <si>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</si>
  <si>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</si>
  <si>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</si>
  <si>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</si>
  <si>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</si>
  <si>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</si>
  <si>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</si>
  <si>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</si>
  <si>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</si>
  <si>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</si>
  <si>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</si>
  <si>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</si>
  <si>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</si>
  <si>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</si>
  <si>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</si>
  <si>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</si>
  <si>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</si>
  <si>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</si>
  <si>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</si>
  <si>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</si>
  <si>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</si>
  <si>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</si>
  <si>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</si>
  <si>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</si>
  <si>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</si>
  <si>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</si>
  <si>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</si>
  <si>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</si>
  <si>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</si>
  <si>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</si>
  <si>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</si>
  <si>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</si>
  <si>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</si>
  <si>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</si>
  <si>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</si>
  <si>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</si>
  <si>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</si>
  <si>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</si>
  <si>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</si>
  <si>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</si>
  <si>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</si>
  <si>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</si>
  <si>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</si>
  <si>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</si>
  <si>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</si>
  <si>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</si>
  <si>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</si>
  <si>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</si>
  <si>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</si>
  <si>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</si>
  <si>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</si>
  <si>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</si>
  <si>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</si>
  <si>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</si>
  <si>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</si>
  <si>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</si>
  <si>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</si>
  <si>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</si>
  <si>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</si>
  <si>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</si>
  <si>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</si>
  <si>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</si>
  <si>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</si>
  <si>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</si>
  <si>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</si>
  <si>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</si>
  <si>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</si>
  <si>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</si>
  <si>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</si>
  <si>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</si>
  <si>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</si>
  <si>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</si>
  <si>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</si>
  <si>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</si>
  <si>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</si>
  <si>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</si>
  <si>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</si>
  <si>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</si>
  <si>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</si>
  <si>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</si>
  <si>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</si>
  <si>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</si>
  <si>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</si>
  <si>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</si>
  <si>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</si>
  <si>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</si>
  <si>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</si>
  <si>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</si>
  <si>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</si>
  <si>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</si>
  <si>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</si>
  <si>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</si>
  <si>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</si>
  <si>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</si>
  <si>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</si>
  <si>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</si>
  <si>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</si>
  <si>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</si>
  <si>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</si>
  <si>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</si>
  <si>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</si>
  <si>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</si>
  <si>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</si>
  <si>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</si>
  <si>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</si>
  <si>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</si>
  <si>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</si>
  <si>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</si>
  <si>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</si>
  <si>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</si>
  <si>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</si>
  <si>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</si>
  <si>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</si>
  <si>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</si>
  <si>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</si>
  <si>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</si>
  <si>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</si>
  <si>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</si>
  <si>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</si>
  <si>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</si>
  <si>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</si>
  <si>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</si>
  <si>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</si>
  <si>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</si>
  <si>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</si>
  <si>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</si>
  <si>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</si>
  <si>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</si>
  <si>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</si>
  <si>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</si>
  <si>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</si>
  <si>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</si>
  <si>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</si>
  <si>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</si>
  <si>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</si>
  <si>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</si>
  <si>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</si>
  <si>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</si>
  <si>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</si>
  <si>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</si>
  <si>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</si>
  <si>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</si>
  <si>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</si>
  <si>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</si>
  <si>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</si>
  <si>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</si>
  <si>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</si>
  <si>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</si>
  <si>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</si>
  <si>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</si>
  <si>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</si>
  <si>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</si>
  <si>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</si>
  <si>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</si>
  <si>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</si>
  <si>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</si>
  <si>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</si>
  <si>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</si>
  <si>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</si>
  <si>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</si>
  <si>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</si>
  <si>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</si>
  <si>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</si>
  <si>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</si>
  <si>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</si>
  <si>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</si>
  <si>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</si>
  <si>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</si>
  <si>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</si>
  <si>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</si>
  <si>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</si>
  <si>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</si>
  <si>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</si>
  <si>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</si>
  <si>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</si>
  <si>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</si>
  <si>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</si>
  <si>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</si>
  <si>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</si>
  <si>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</si>
  <si>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</si>
  <si>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</si>
  <si>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</si>
  <si>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</si>
  <si>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</si>
  <si>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</si>
  <si>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</si>
  <si>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</si>
  <si>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</si>
  <si>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</si>
  <si>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</si>
  <si>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</si>
  <si>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</si>
  <si>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</si>
  <si>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</si>
  <si>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</si>
  <si>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</si>
  <si>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</si>
  <si>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</si>
  <si>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</si>
  <si>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</si>
  <si>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</si>
  <si>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</si>
  <si>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SEN002People facing limited access constraints</t>
  </si>
  <si>
    <t>SEN002People facing restricted access constraints</t>
  </si>
  <si>
    <t>ACLED</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</si>
  <si>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</si>
  <si>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</si>
  <si>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</si>
  <si>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</si>
  <si>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</si>
  <si>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</si>
  <si>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</si>
  <si>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</si>
  <si>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</si>
  <si>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</si>
  <si>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</si>
  <si>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</si>
  <si>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</si>
  <si>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</si>
  <si>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</si>
  <si>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</si>
  <si>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</si>
  <si>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</si>
  <si>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</si>
  <si>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</si>
  <si>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</si>
  <si>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</si>
  <si>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</si>
  <si>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</si>
  <si>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</si>
  <si>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</si>
  <si>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</si>
  <si>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</si>
  <si>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</si>
  <si>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</si>
  <si>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</si>
  <si>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</si>
  <si>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</si>
  <si>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</si>
  <si>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</si>
  <si>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</si>
  <si>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</si>
  <si>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</si>
  <si>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</si>
  <si>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</si>
  <si>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</si>
  <si>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</si>
  <si>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</si>
  <si>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</si>
  <si>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</si>
  <si>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</si>
  <si>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</si>
  <si>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</si>
  <si>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</si>
  <si>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</si>
  <si>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</si>
  <si>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</si>
  <si>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</si>
  <si>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</si>
  <si>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</si>
  <si>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</si>
  <si>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</si>
  <si>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</si>
  <si>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</si>
  <si>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</si>
  <si>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</si>
  <si>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</si>
  <si>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</si>
  <si>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</si>
  <si>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</si>
  <si>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</si>
  <si>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</si>
  <si>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</si>
  <si>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</si>
  <si>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</si>
  <si>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</si>
  <si>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</si>
  <si>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</si>
  <si>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</si>
  <si>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</si>
  <si>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</si>
  <si>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</si>
  <si>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</si>
  <si>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</si>
  <si>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</si>
  <si>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</si>
  <si>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</si>
  <si>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</si>
  <si>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</si>
  <si>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</si>
  <si>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</si>
  <si>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</si>
  <si>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</si>
  <si>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</si>
  <si>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</si>
  <si>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</si>
  <si>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</si>
  <si>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</si>
  <si>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</si>
  <si>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</si>
  <si>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</si>
  <si>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</si>
  <si>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</si>
  <si>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</si>
  <si>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</si>
  <si>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</si>
  <si>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</si>
  <si>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</si>
  <si>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</si>
  <si>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</si>
  <si>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</si>
  <si>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</si>
  <si>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</si>
  <si>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</si>
  <si>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</si>
  <si>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</si>
  <si>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</si>
  <si>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</si>
  <si>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</si>
  <si>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</si>
  <si>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</si>
  <si>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</si>
  <si>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</si>
  <si>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</si>
  <si>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</si>
  <si>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</si>
  <si>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</si>
  <si>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</si>
  <si>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</si>
  <si>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</si>
  <si>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</si>
  <si>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</si>
  <si>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</si>
  <si>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</si>
  <si>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</si>
  <si>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</si>
  <si>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</si>
  <si>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</si>
  <si>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</si>
  <si>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</si>
  <si>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</si>
  <si>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</si>
  <si>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</si>
  <si>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</si>
  <si>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</si>
  <si>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</si>
  <si>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</si>
  <si>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</si>
  <si>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</si>
  <si>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</si>
  <si>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</si>
  <si>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</si>
  <si>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</si>
  <si>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</si>
  <si>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</si>
  <si>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</si>
  <si>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</si>
  <si>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</si>
  <si>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</si>
  <si>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</si>
  <si>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</si>
  <si>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</si>
  <si>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</si>
  <si>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</si>
  <si>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</si>
  <si>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</si>
  <si>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</si>
  <si>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</si>
  <si>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</si>
  <si>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</si>
  <si>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</si>
  <si>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</si>
  <si>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</si>
  <si>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</si>
  <si>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</si>
  <si>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</si>
  <si>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</si>
  <si>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</si>
  <si>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</si>
  <si>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</si>
  <si>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</si>
  <si>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</si>
  <si>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</si>
  <si>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</si>
  <si>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</si>
  <si>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</si>
  <si>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</si>
  <si>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</si>
  <si>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</si>
  <si>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</si>
  <si>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</si>
  <si>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</si>
  <si>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</si>
  <si>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</si>
  <si>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</si>
  <si>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</si>
  <si>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</si>
  <si>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</si>
  <si>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</si>
  <si>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</si>
  <si>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</si>
  <si>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</si>
  <si>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</si>
  <si>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</si>
  <si>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</si>
  <si>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</si>
  <si>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</si>
  <si>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</si>
  <si>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</si>
  <si>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</si>
  <si>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</si>
  <si>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</si>
  <si>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</si>
  <si>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</si>
  <si>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</si>
  <si>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</si>
  <si>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</si>
  <si>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</si>
  <si>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</si>
  <si>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</si>
  <si>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</si>
  <si>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</si>
  <si>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</si>
  <si>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</si>
  <si>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</si>
  <si>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</si>
  <si>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</si>
  <si>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</si>
  <si>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</si>
  <si>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</si>
  <si>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</si>
  <si>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</si>
  <si>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</si>
  <si>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</si>
  <si>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</si>
  <si>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</si>
  <si>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</si>
  <si>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</si>
  <si>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</si>
  <si>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</si>
  <si>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</si>
  <si>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</si>
  <si>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</si>
  <si>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</si>
  <si>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</si>
  <si>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</si>
  <si>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</si>
  <si>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</si>
  <si>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</si>
  <si>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</si>
  <si>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</si>
  <si>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</si>
  <si>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</si>
  <si>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</si>
  <si>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</si>
  <si>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</si>
  <si>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</si>
  <si>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</si>
  <si>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</si>
  <si>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</si>
  <si>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</si>
  <si>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</si>
  <si>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</si>
  <si>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</si>
  <si>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</si>
  <si>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</si>
  <si>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</si>
  <si>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</si>
  <si>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</si>
  <si>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</si>
  <si>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</si>
  <si>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</si>
  <si>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</si>
  <si>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</si>
  <si>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</si>
  <si>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</si>
  <si>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</si>
  <si>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</si>
  <si>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</si>
  <si>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</si>
  <si>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</si>
  <si>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</si>
  <si>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</si>
  <si>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</si>
  <si>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</si>
  <si>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</si>
  <si>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</si>
  <si>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</si>
  <si>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</si>
  <si>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</si>
  <si>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</si>
  <si>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</si>
  <si>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</si>
  <si>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</si>
  <si>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</si>
  <si>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</si>
  <si>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</si>
  <si>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</si>
  <si>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</si>
  <si>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</si>
  <si>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</si>
  <si>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</si>
  <si>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</si>
  <si>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</si>
  <si>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</si>
  <si>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</si>
  <si>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</si>
  <si>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</si>
  <si>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</si>
  <si>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</si>
  <si>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</si>
  <si>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</si>
  <si>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</si>
  <si>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</si>
  <si>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</si>
  <si>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</si>
  <si>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</si>
  <si>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</si>
  <si>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</si>
  <si>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</si>
  <si>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</si>
  <si>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</si>
  <si>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</si>
  <si>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</si>
  <si>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</si>
  <si>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</si>
  <si>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</si>
  <si>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</si>
  <si>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</si>
  <si>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</si>
  <si>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</si>
  <si>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</si>
  <si>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</si>
  <si>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</si>
  <si>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</si>
  <si>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</si>
  <si>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</si>
  <si>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</si>
  <si>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</si>
  <si>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</si>
  <si>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</si>
  <si>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</si>
  <si>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</si>
  <si>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</si>
  <si>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</si>
  <si>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</si>
  <si>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</si>
  <si>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</si>
  <si>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</si>
  <si>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</si>
  <si>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</si>
  <si>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</si>
  <si>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</si>
  <si>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</si>
  <si>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</si>
  <si>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</si>
  <si>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</si>
  <si>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</si>
  <si>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</si>
  <si>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</si>
  <si>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</si>
  <si>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</si>
  <si>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</si>
  <si>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</si>
  <si>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</si>
  <si>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</si>
  <si>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</si>
  <si>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</si>
  <si>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</si>
  <si>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</si>
  <si>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</si>
  <si>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</si>
  <si>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</si>
  <si>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</si>
  <si>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</si>
  <si>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</si>
  <si>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</si>
  <si>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</si>
  <si>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</si>
  <si>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</si>
  <si>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</si>
  <si>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</si>
  <si>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</si>
  <si>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</si>
  <si>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</si>
  <si>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</si>
  <si>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</si>
  <si>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</si>
  <si>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</si>
  <si>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</si>
  <si>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</si>
  <si>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</si>
  <si>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</si>
  <si>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</si>
  <si>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</si>
  <si>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</si>
  <si>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</si>
  <si>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</si>
  <si>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</si>
  <si>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</si>
  <si>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</si>
  <si>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</si>
  <si>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</si>
  <si>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</si>
  <si>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</si>
  <si>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</si>
  <si>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</si>
  <si>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</si>
  <si>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</si>
  <si>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</si>
  <si>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</si>
  <si>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</si>
  <si>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</si>
  <si>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</si>
  <si>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</si>
  <si>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</si>
  <si>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</si>
  <si>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</si>
  <si>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</si>
  <si>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</si>
  <si>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</si>
  <si>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</si>
  <si>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</si>
  <si>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</si>
  <si>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</si>
  <si>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</si>
  <si>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</si>
  <si>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</si>
  <si>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</si>
  <si>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</si>
  <si>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</si>
  <si>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</si>
  <si>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</si>
  <si>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</si>
  <si>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</si>
  <si>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</si>
  <si>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</si>
  <si>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</si>
  <si>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</si>
  <si>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</si>
  <si>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</si>
  <si>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</si>
  <si>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</si>
  <si>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</si>
  <si>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</si>
  <si>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</si>
  <si>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</si>
  <si>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</si>
  <si>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</si>
  <si>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</si>
  <si>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</si>
  <si>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</si>
  <si>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</si>
  <si>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</si>
  <si>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</si>
  <si>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</si>
  <si>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</si>
  <si>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</si>
  <si>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</si>
  <si>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</si>
  <si>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</si>
  <si>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</si>
  <si>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</si>
  <si>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</si>
  <si>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</si>
  <si>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</si>
  <si>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</si>
  <si>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</si>
  <si>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</si>
  <si>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</si>
  <si>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</si>
  <si>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</si>
  <si>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</si>
  <si>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</si>
  <si>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</si>
  <si>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</si>
  <si>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</si>
  <si>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</si>
  <si>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</si>
  <si>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</si>
  <si>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</si>
  <si>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</si>
  <si>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</si>
  <si>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</si>
  <si>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</si>
  <si>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</si>
  <si>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</si>
  <si>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</si>
  <si>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</si>
  <si>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</si>
  <si>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</si>
  <si>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</si>
  <si>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</si>
  <si>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</si>
  <si>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</si>
  <si>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</si>
  <si>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</si>
  <si>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</si>
  <si>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</si>
  <si>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</si>
  <si>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</si>
  <si>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</si>
  <si>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</si>
  <si>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</si>
  <si>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</si>
  <si>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</si>
  <si>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</si>
  <si>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</si>
  <si>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</si>
  <si>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</si>
  <si>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</si>
  <si>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</si>
  <si>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</si>
  <si>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</si>
  <si>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</si>
  <si>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</si>
  <si>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</si>
  <si>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</si>
  <si>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</si>
  <si>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</si>
  <si>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</si>
  <si>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</si>
  <si>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</si>
  <si>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</si>
  <si>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</si>
  <si>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</si>
  <si>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</si>
  <si>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</si>
  <si>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</si>
  <si>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</si>
  <si>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</si>
  <si>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</si>
  <si>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</si>
  <si>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</si>
  <si>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</si>
  <si>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</si>
  <si>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</si>
  <si>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</si>
  <si>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</si>
  <si>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</si>
  <si>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</si>
  <si>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</si>
  <si>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People in Need</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</si>
  <si>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</si>
  <si>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</si>
  <si>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</si>
  <si>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</si>
  <si>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</si>
  <si>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</si>
  <si>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</si>
  <si>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</si>
  <si>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</si>
  <si>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</si>
  <si>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</si>
  <si>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</si>
  <si>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</si>
  <si>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</si>
  <si>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</si>
  <si>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</si>
  <si>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</si>
  <si>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</si>
  <si>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</si>
  <si>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</si>
  <si>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</si>
  <si>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</si>
  <si>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</si>
  <si>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</si>
  <si>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</si>
  <si>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</si>
  <si>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</si>
  <si>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</si>
  <si>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</si>
  <si>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</si>
  <si>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</si>
  <si>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</si>
  <si>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</si>
  <si>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</si>
  <si>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</si>
  <si>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</si>
  <si>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</si>
  <si>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Information gap</t>
  </si>
  <si>
    <t>ETH005Injuries reported</t>
  </si>
  <si>
    <t>OCHA 23/09/22</t>
  </si>
  <si>
    <t>Pakistan: 2022 Monsoon Floods - Situation Report No. 7 (As of 23 September 2022) - Pakistan | ReliefWeb</t>
  </si>
  <si>
    <t>Total houses damaged</t>
  </si>
  <si>
    <t>PAK001Buildings damaged</t>
  </si>
  <si>
    <t>Total houses destroyed</t>
  </si>
  <si>
    <t>PAK001Buildings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</si>
  <si>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</si>
  <si>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</si>
  <si>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</si>
  <si>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</si>
  <si>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</si>
  <si>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</si>
  <si>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</si>
  <si>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</si>
  <si>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</si>
  <si>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</si>
  <si>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</si>
  <si>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</si>
  <si>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</si>
  <si>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</si>
  <si>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</si>
  <si>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</si>
  <si>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</si>
  <si>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</si>
  <si>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</si>
  <si>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</si>
  <si>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</si>
  <si>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</si>
  <si>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</si>
  <si>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</si>
  <si>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</si>
  <si>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</si>
  <si>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</si>
  <si>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</si>
  <si>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</si>
  <si>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</si>
  <si>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</si>
  <si>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</si>
  <si>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</si>
  <si>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</si>
  <si>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</si>
  <si>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</si>
  <si>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</si>
  <si>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</si>
  <si>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</si>
  <si>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</si>
  <si>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</si>
  <si>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</si>
  <si>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</si>
  <si>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</si>
  <si>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</si>
  <si>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</si>
  <si>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</si>
  <si>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</si>
  <si>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</si>
  <si>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</si>
  <si>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</si>
  <si>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</si>
  <si>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</si>
  <si>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</si>
  <si>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</si>
  <si>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</si>
  <si>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</si>
  <si>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</si>
  <si>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</si>
  <si>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</si>
  <si>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</si>
  <si>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</si>
  <si>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</si>
  <si>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</si>
  <si>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</si>
  <si>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</si>
  <si>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</si>
  <si>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</si>
  <si>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</si>
  <si>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</si>
  <si>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</si>
  <si>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</si>
  <si>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</si>
  <si>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</si>
  <si>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</si>
  <si>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</si>
  <si>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</si>
  <si>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</si>
  <si>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</si>
  <si>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</si>
  <si>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</si>
  <si>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</si>
  <si>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</si>
  <si>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</si>
  <si>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</si>
  <si>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</si>
  <si>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</si>
  <si>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</si>
  <si>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</si>
  <si>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</si>
  <si>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</si>
  <si>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</si>
  <si>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</si>
  <si>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</si>
  <si>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</si>
  <si>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</si>
  <si>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</si>
  <si>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https://data.humdata.org/group/ago</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</si>
  <si>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</si>
  <si>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</si>
  <si>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</si>
  <si>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</si>
  <si>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</si>
  <si>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</si>
  <si>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</si>
  <si>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</si>
  <si>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</si>
  <si>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</si>
  <si>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</si>
  <si>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</si>
  <si>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</si>
  <si>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</si>
  <si>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</si>
  <si>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</si>
  <si>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</si>
  <si>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</si>
  <si>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</si>
  <si>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</si>
  <si>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</si>
  <si>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</si>
  <si>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</si>
  <si>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</si>
  <si>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</si>
  <si>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</si>
  <si>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</si>
  <si>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</si>
  <si>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</si>
  <si>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</si>
  <si>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</si>
  <si>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</si>
  <si>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</si>
  <si>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</si>
  <si>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</si>
  <si>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</si>
  <si>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</si>
  <si>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</si>
  <si>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</si>
  <si>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</si>
  <si>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</si>
  <si>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</si>
  <si>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</si>
  <si>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</si>
  <si>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</si>
  <si>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</si>
  <si>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</si>
  <si>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</si>
  <si>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</si>
  <si>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</si>
  <si>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</si>
  <si>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</si>
  <si>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</si>
  <si>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</si>
  <si>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</si>
  <si>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</si>
  <si>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</si>
  <si>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</si>
  <si>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</si>
  <si>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</si>
  <si>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</si>
  <si>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</si>
  <si>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</si>
  <si>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</si>
  <si>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</si>
  <si>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</si>
  <si>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</si>
  <si>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</si>
  <si>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</si>
  <si>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</si>
  <si>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</si>
  <si>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</si>
  <si>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</si>
  <si>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</si>
  <si>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</si>
  <si>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</si>
  <si>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</si>
  <si>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</si>
  <si>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</si>
  <si>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</si>
  <si>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</si>
  <si>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</si>
  <si>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</si>
  <si>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</si>
  <si>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</si>
  <si>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</si>
  <si>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</si>
  <si>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</si>
  <si>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</si>
  <si>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</si>
  <si>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</si>
  <si>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</si>
  <si>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</si>
  <si>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</si>
  <si>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</si>
  <si>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</si>
  <si>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</si>
  <si>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</si>
  <si>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</si>
  <si>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</si>
  <si>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</si>
  <si>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</si>
  <si>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</si>
  <si>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</si>
  <si>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</si>
  <si>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</si>
  <si>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</si>
  <si>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</si>
  <si>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</si>
  <si>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</si>
  <si>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</si>
  <si>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</si>
  <si>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</si>
  <si>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</si>
  <si>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</si>
  <si>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</si>
  <si>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</si>
  <si>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</si>
  <si>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</si>
  <si>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</si>
  <si>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</si>
  <si>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</si>
  <si>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</si>
  <si>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</si>
  <si>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</si>
  <si>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</si>
  <si>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</si>
  <si>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</si>
  <si>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</si>
  <si>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</si>
  <si>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</si>
  <si>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</si>
  <si>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</si>
  <si>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</si>
  <si>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</si>
  <si>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</si>
  <si>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</si>
  <si>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</si>
  <si>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</si>
  <si>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</si>
  <si>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</si>
  <si>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</si>
  <si>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</si>
  <si>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</si>
  <si>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The whole country is covered under the multiple crisis</t>
  </si>
  <si>
    <t>DZA004Landmass affected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</si>
  <si>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</si>
  <si>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</si>
  <si>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</si>
  <si>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</si>
  <si>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</si>
  <si>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</si>
  <si>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</si>
  <si>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</si>
  <si>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</si>
  <si>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</si>
  <si>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</si>
  <si>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</si>
  <si>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</si>
  <si>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</si>
  <si>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</si>
  <si>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</si>
  <si>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</si>
  <si>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</si>
  <si>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</si>
  <si>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</si>
  <si>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</si>
  <si>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</si>
  <si>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</si>
  <si>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</si>
  <si>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</si>
  <si>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</si>
  <si>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</si>
  <si>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</si>
  <si>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</si>
  <si>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</si>
  <si>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</si>
  <si>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</si>
  <si>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</si>
  <si>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</si>
  <si>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</si>
  <si>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</si>
  <si>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</si>
  <si>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</si>
  <si>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</si>
  <si>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</si>
  <si>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</si>
  <si>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</si>
  <si>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</si>
  <si>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</si>
  <si>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</si>
  <si>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</si>
  <si>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</si>
  <si>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</si>
  <si>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</si>
  <si>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</si>
  <si>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</si>
  <si>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</si>
  <si>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</si>
  <si>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</si>
  <si>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</si>
  <si>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</si>
  <si>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</si>
  <si>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</si>
  <si>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</si>
  <si>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</si>
  <si>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</si>
  <si>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</si>
  <si>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</si>
  <si>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</si>
  <si>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</si>
  <si>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</si>
  <si>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</si>
  <si>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</si>
  <si>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</si>
  <si>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</si>
  <si>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</si>
  <si>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</si>
  <si>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</si>
  <si>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</si>
  <si>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</si>
  <si>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</si>
  <si>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</si>
  <si>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</si>
  <si>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</si>
  <si>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</si>
  <si>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</si>
  <si>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</si>
  <si>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</si>
  <si>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</si>
  <si>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</si>
  <si>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</si>
  <si>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</si>
  <si>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</si>
  <si>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</si>
  <si>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</si>
  <si>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</si>
  <si>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</si>
  <si>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</si>
  <si>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</si>
  <si>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</si>
  <si>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</si>
  <si>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</si>
  <si>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</si>
  <si>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</si>
  <si>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Storm Daniel and floods in Libya</t>
  </si>
  <si>
    <t>LBY003</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</si>
  <si>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</si>
  <si>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</si>
  <si>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</si>
  <si>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</si>
  <si>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</si>
  <si>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</si>
  <si>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</si>
  <si>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</si>
  <si>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</si>
  <si>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</si>
  <si>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</si>
  <si>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</si>
  <si>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</si>
  <si>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</si>
  <si>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</si>
  <si>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</si>
  <si>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</si>
  <si>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</si>
  <si>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</si>
  <si>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</si>
  <si>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</si>
  <si>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</si>
  <si>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</si>
  <si>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</si>
  <si>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</si>
  <si>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</si>
  <si>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</si>
  <si>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</si>
  <si>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</si>
  <si>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</si>
  <si>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</si>
  <si>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</si>
  <si>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</si>
  <si>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</si>
  <si>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</si>
  <si>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</si>
  <si>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</si>
  <si>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</si>
  <si>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</si>
  <si>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</si>
  <si>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</si>
  <si>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</si>
  <si>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</si>
  <si>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</si>
  <si>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</si>
  <si>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</si>
  <si>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</si>
  <si>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</si>
  <si>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</si>
  <si>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</si>
  <si>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</si>
  <si>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</si>
  <si>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</si>
  <si>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</si>
  <si>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</si>
  <si>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</si>
  <si>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</si>
  <si>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</si>
  <si>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</si>
  <si>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</si>
  <si>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</si>
  <si>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</si>
  <si>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</si>
  <si>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</si>
  <si>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</si>
  <si>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</si>
  <si>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</si>
  <si>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</si>
  <si>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</si>
  <si>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</si>
  <si>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</si>
  <si>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</si>
  <si>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Complex crisis in Afghanistan</t>
  </si>
  <si>
    <t>AFG001</t>
  </si>
  <si>
    <t>Afghanistan</t>
  </si>
  <si>
    <t>There is no information on it</t>
  </si>
  <si>
    <t>AFG001Buildings in affected area</t>
  </si>
  <si>
    <t>AFG001Economic Losses</t>
  </si>
  <si>
    <t>Earthquake in Herat Province</t>
  </si>
  <si>
    <t>AFG006</t>
  </si>
  <si>
    <t>There is no available information.</t>
  </si>
  <si>
    <t>AFG006People facing limited access constraints</t>
  </si>
  <si>
    <t>AFG006People facing restricted access constraints</t>
  </si>
  <si>
    <t>AFG006Illness cases reported</t>
  </si>
  <si>
    <t>AFG006Buildings in affected area</t>
  </si>
  <si>
    <t>AFG006Economic Losses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</si>
  <si>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</si>
  <si>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</si>
  <si>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</si>
  <si>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</si>
  <si>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</si>
  <si>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</si>
  <si>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</si>
  <si>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</si>
  <si>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</si>
  <si>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</si>
  <si>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</si>
  <si>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</si>
  <si>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</si>
  <si>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</si>
  <si>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</si>
  <si>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</si>
  <si>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</si>
  <si>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</si>
  <si>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</si>
  <si>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</si>
  <si>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Complex crisis in Venezuela</t>
  </si>
  <si>
    <t>VEN001</t>
  </si>
  <si>
    <t>Venezuela</t>
  </si>
  <si>
    <t>VEN001People facing limited access constraints</t>
  </si>
  <si>
    <t>VEN001People facing restricted access constraints</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</si>
  <si>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</si>
  <si>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</si>
  <si>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</si>
  <si>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</si>
  <si>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</si>
  <si>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</si>
  <si>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</si>
  <si>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</si>
  <si>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</si>
  <si>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</si>
  <si>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</si>
  <si>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</si>
  <si>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</si>
  <si>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</si>
  <si>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</si>
  <si>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</si>
  <si>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</si>
  <si>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</si>
  <si>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</si>
  <si>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</si>
  <si>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</si>
  <si>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</si>
  <si>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</si>
  <si>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</si>
  <si>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</si>
  <si>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</si>
  <si>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</si>
  <si>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</si>
  <si>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</si>
  <si>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</si>
  <si>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</si>
  <si>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</si>
  <si>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</si>
  <si>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</si>
  <si>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</si>
  <si>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</si>
  <si>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</si>
  <si>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</si>
  <si>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</si>
  <si>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</si>
  <si>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</si>
  <si>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</si>
  <si>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</si>
  <si>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</si>
  <si>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</si>
  <si>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</si>
  <si>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</si>
  <si>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</si>
  <si>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</si>
  <si>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</si>
  <si>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</si>
  <si>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</si>
  <si>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</si>
  <si>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The number of people injured because of the earthquake</t>
  </si>
  <si>
    <t>MAR003Injuries reported</t>
  </si>
  <si>
    <t>MAR001Injuries reported</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</si>
  <si>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</si>
  <si>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</si>
  <si>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</si>
  <si>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</si>
  <si>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</si>
  <si>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</si>
  <si>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</si>
  <si>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</si>
  <si>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</si>
  <si>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</si>
  <si>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</si>
  <si>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</si>
  <si>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</si>
  <si>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</si>
  <si>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</si>
  <si>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</si>
  <si>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</si>
  <si>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</si>
  <si>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</si>
  <si>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</si>
  <si>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</si>
  <si>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</si>
  <si>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</si>
  <si>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</si>
  <si>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</si>
  <si>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</si>
  <si>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</si>
  <si>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</si>
  <si>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</si>
  <si>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</si>
  <si>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</si>
  <si>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There was no report on injuries related to the insecurity crisis in Togo.</t>
  </si>
  <si>
    <t>TGO002Injuries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</si>
  <si>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</si>
  <si>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</si>
  <si>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</si>
  <si>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</si>
  <si>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</si>
  <si>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</si>
  <si>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</si>
  <si>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</si>
  <si>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</si>
  <si>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</si>
  <si>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</si>
  <si>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</si>
  <si>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</si>
  <si>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</si>
  <si>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</si>
  <si>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</si>
  <si>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</si>
  <si>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</si>
  <si>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</si>
  <si>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</si>
  <si>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</si>
  <si>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</si>
  <si>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</si>
  <si>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</si>
  <si>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</si>
  <si>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</si>
  <si>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</si>
  <si>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</si>
  <si>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</si>
  <si>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</si>
  <si>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</si>
  <si>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</si>
  <si>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</si>
  <si>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</si>
  <si>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</si>
  <si>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</si>
  <si>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</si>
  <si>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</si>
  <si>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</si>
  <si>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</si>
  <si>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</si>
  <si>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</si>
  <si>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</si>
  <si>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</si>
  <si>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</si>
  <si>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</si>
  <si>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</si>
  <si>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</si>
  <si>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</si>
  <si>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</si>
  <si>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</si>
  <si>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</si>
  <si>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</si>
  <si>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</si>
  <si>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</si>
  <si>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</si>
  <si>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</si>
  <si>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</si>
  <si>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</si>
  <si>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</si>
  <si>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</si>
  <si>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</si>
  <si>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</si>
  <si>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</si>
  <si>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</si>
  <si>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</si>
  <si>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</si>
  <si>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</si>
  <si>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</si>
  <si>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</si>
  <si>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</si>
  <si>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</si>
  <si>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</si>
  <si>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</si>
  <si>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</si>
  <si>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</si>
  <si>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</si>
  <si>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</si>
  <si>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</si>
  <si>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</si>
  <si>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</si>
  <si>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</si>
  <si>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</si>
  <si>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</si>
  <si>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</si>
  <si>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</si>
  <si>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</si>
  <si>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</si>
  <si>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</si>
  <si>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</si>
  <si>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</si>
  <si>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</si>
  <si>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</si>
  <si>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</si>
  <si>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</si>
  <si>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</si>
  <si>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</si>
  <si>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</si>
  <si>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</si>
  <si>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</si>
  <si>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</si>
  <si>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</si>
  <si>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</si>
  <si>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</si>
  <si>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</si>
  <si>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</si>
  <si>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</si>
  <si>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</si>
  <si>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</si>
  <si>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</si>
  <si>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</si>
  <si>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</si>
  <si>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</si>
  <si>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</si>
  <si>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</si>
  <si>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</si>
  <si>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</si>
  <si>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</si>
  <si>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</si>
  <si>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</si>
  <si>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</si>
  <si>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</si>
  <si>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</si>
  <si>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</si>
  <si>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</si>
  <si>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</si>
  <si>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</si>
  <si>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</si>
  <si>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</si>
  <si>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</si>
  <si>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</si>
  <si>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</si>
  <si>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</si>
  <si>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</si>
  <si>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</si>
  <si>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</si>
  <si>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</si>
  <si>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</si>
  <si>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</si>
  <si>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</si>
  <si>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</si>
  <si>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</si>
  <si>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</si>
  <si>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 The 2023 MSNA was considered but was not favored due to differences in the severity breakdown, compared to the 2023 HNO. MSNA figures are higher on levels 3 - 5. For the sake of consistency, it was therefore decided to continue to use the HNO 2023 breakdown.</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</si>
  <si>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</si>
  <si>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</si>
  <si>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</si>
  <si>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</si>
  <si>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</si>
  <si>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 The 2023 MSNA was considered but was not favored due to differences in the severity breakdown, compared to the 2023 HNO. MSNA figures are higher on levels 3 - 5. For the sake of consistency, it was therefore decided to continue to use the HNO 2023 breakdown.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</si>
  <si>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</si>
  <si>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</si>
  <si>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</si>
  <si>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</si>
  <si>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</si>
  <si>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</si>
  <si>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</si>
  <si>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</si>
  <si>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</si>
  <si>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</si>
  <si>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</si>
  <si>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</si>
  <si>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</si>
  <si>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</si>
  <si>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</si>
  <si>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</si>
  <si>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</si>
  <si>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</si>
  <si>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</si>
  <si>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</si>
  <si>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</si>
  <si>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</si>
  <si>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OCHA 15/04/2024</t>
  </si>
  <si>
    <t>https://reliefweb.int/report/cameroon/cameroon-humanitarian-needs-overview-2024-february-2024</t>
  </si>
  <si>
    <t>The total population of the Cameroon was obtained from the Humanitarian Needs Overview of 2024. This figure summarizes the total population of the 10 regions in the country. It comprised of persons of all age groups and gender especially persons affected by population movement due to the complex crisis such as; refugees, asylum seekers, internally displaced people, returnees and host communties.</t>
  </si>
  <si>
    <t>CMR001Total population</t>
  </si>
  <si>
    <t>https://data.worldbank.org/indicator/AG.SRF.TOTL.K2?locations=CM</t>
  </si>
  <si>
    <t xml:space="preserve">The total square kilometre of Cameroon was obtained from the 2021 statistics of the World Bank. This figure summarizes the landmass affected by the multiple crises of the 10 regions in the country. Some divisions within the North, Adamawa, Center, East and South region are not highlighted in the 2024 HNO, but there exists a very limited number of IDPs, and refugees in these regions. Therefore, the entire landscape is considered as affected due to the multiple crises. </t>
  </si>
  <si>
    <t>CMR001Landmass affected</t>
  </si>
  <si>
    <t>Conflict in Palestine</t>
  </si>
  <si>
    <t>PSE002</t>
  </si>
  <si>
    <t>Palestine</t>
  </si>
  <si>
    <t>No data available.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</si>
  <si>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</si>
  <si>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</si>
  <si>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</si>
  <si>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</si>
  <si>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</si>
  <si>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</si>
  <si>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</si>
  <si>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</si>
  <si>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</si>
  <si>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</si>
  <si>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</si>
  <si>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</si>
  <si>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</si>
  <si>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</si>
  <si>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</si>
  <si>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</si>
  <si>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</si>
  <si>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</si>
  <si>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</si>
  <si>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Türkiye / Syria earthquake in Syria</t>
  </si>
  <si>
    <t>SYR002</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</si>
  <si>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</si>
  <si>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</si>
  <si>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</si>
  <si>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</si>
  <si>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</si>
  <si>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</si>
  <si>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</si>
  <si>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</si>
  <si>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</si>
  <si>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</si>
  <si>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</si>
  <si>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</si>
  <si>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</si>
  <si>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</si>
  <si>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</si>
  <si>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</si>
  <si>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</si>
  <si>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</si>
  <si>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</si>
  <si>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</si>
  <si>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</si>
  <si>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</si>
  <si>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</si>
  <si>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</si>
  <si>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</si>
  <si>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</si>
  <si>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</si>
  <si>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</si>
  <si>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</si>
  <si>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</si>
  <si>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</si>
  <si>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</si>
  <si>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</si>
  <si>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</si>
  <si>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</si>
  <si>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</si>
  <si>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</si>
  <si>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</si>
  <si>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</si>
  <si>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</si>
  <si>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</si>
  <si>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</si>
  <si>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</si>
  <si>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</si>
  <si>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</si>
  <si>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</si>
  <si>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</si>
  <si>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</si>
  <si>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</si>
  <si>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</si>
  <si>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</si>
  <si>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</si>
  <si>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</si>
  <si>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</si>
  <si>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</si>
  <si>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</si>
  <si>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</si>
  <si>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</si>
  <si>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</si>
  <si>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</si>
  <si>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</si>
  <si>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</si>
  <si>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</si>
  <si>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</si>
  <si>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</si>
  <si>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</si>
  <si>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</si>
  <si>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</si>
  <si>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</si>
  <si>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</si>
  <si>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</si>
  <si>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</si>
  <si>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</si>
  <si>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</si>
  <si>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</si>
  <si>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</si>
  <si>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</si>
  <si>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</si>
  <si>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</si>
  <si>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</si>
  <si>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</si>
  <si>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</si>
  <si>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</si>
  <si>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</si>
  <si>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</si>
  <si>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</si>
  <si>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</si>
  <si>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</si>
  <si>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</si>
  <si>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</si>
  <si>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</si>
  <si>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</si>
  <si>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</si>
  <si>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</si>
  <si>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</si>
  <si>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</si>
  <si>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</si>
  <si>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</si>
  <si>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</si>
  <si>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</si>
  <si>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</si>
  <si>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</si>
  <si>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</si>
  <si>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</si>
  <si>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</si>
  <si>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</si>
  <si>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</si>
  <si>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</si>
  <si>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</si>
  <si>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</si>
  <si>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</si>
  <si>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</si>
  <si>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</si>
  <si>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</si>
  <si>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</si>
  <si>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https://reliefweb.int/attachments/fa57271a-3f04-48cd-974a-0e6e3387c50e/TCD_STR_HNRP_2024_20240312.pdf ;  https://www.ipcinfo.org/fileadmin/user_upload/ipcinfo/docs/ch/FICHE_COMMUNICATION_-_MARS_2024_VF.pdf</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</si>
  <si>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distribution of the number of people in level 3 and 4 is either underestimated or overestimated.</t>
  </si>
  <si>
    <t>TCD001People in Need</t>
  </si>
  <si>
    <t>https://data.humdata.org/dataset/5e60290d-0a82-48e2-9454-812b01c7d9d4/resource/f026a982-b530-4e49-97a3-f54bbc5bad5d/download/tchad_populationdutchad_20240102.xlsx ; https://www.ipcinfo.org/fileadmin/user_upload/ipcinfo/docs/ch/FICHE_COMMUNICATION_-_MARS_2024_VF.pdf</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</si>
  <si>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</si>
  <si>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</si>
  <si>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</si>
  <si>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</si>
  <si>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</si>
  <si>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</si>
  <si>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</si>
  <si>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</si>
  <si>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</si>
  <si>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</si>
  <si>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</si>
  <si>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</si>
  <si>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</si>
  <si>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</si>
  <si>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</si>
  <si>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</si>
  <si>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</si>
  <si>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</si>
  <si>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</si>
  <si>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</si>
  <si>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</si>
  <si>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</si>
  <si>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</si>
  <si>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</si>
  <si>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</si>
  <si>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</si>
  <si>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</si>
  <si>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</si>
  <si>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</si>
  <si>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</si>
  <si>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</si>
  <si>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</si>
  <si>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</si>
  <si>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</si>
  <si>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</si>
  <si>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</si>
  <si>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</si>
  <si>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</si>
  <si>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</si>
  <si>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</si>
  <si>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</si>
  <si>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</si>
  <si>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</si>
  <si>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</si>
  <si>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</si>
  <si>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</si>
  <si>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</si>
  <si>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</si>
  <si>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</si>
  <si>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</si>
  <si>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</si>
  <si>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</si>
  <si>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</si>
  <si>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</si>
  <si>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</si>
  <si>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</si>
  <si>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</si>
  <si>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</si>
  <si>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</si>
  <si>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</si>
  <si>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</si>
  <si>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</si>
  <si>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</si>
  <si>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</si>
  <si>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</si>
  <si>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</si>
  <si>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</si>
  <si>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</si>
  <si>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</si>
  <si>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</si>
  <si>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</si>
  <si>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</si>
  <si>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</si>
  <si>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</si>
  <si>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</si>
  <si>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</si>
  <si>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</si>
  <si>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</si>
  <si>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</si>
  <si>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</si>
  <si>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</si>
  <si>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</si>
  <si>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</si>
  <si>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</si>
  <si>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</si>
  <si>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</si>
  <si>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</si>
  <si>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</si>
  <si>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</si>
  <si>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</si>
  <si>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</si>
  <si>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</si>
  <si>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</si>
  <si>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</si>
  <si>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</si>
  <si>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</si>
  <si>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</si>
  <si>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</si>
  <si>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</si>
  <si>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</si>
  <si>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</si>
  <si>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</si>
  <si>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</si>
  <si>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</si>
  <si>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</si>
  <si>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</si>
  <si>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</si>
  <si>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</si>
  <si>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</si>
  <si>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</si>
  <si>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</si>
  <si>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</si>
  <si>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</si>
  <si>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</si>
  <si>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</si>
  <si>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</si>
  <si>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</si>
  <si>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</si>
  <si>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</si>
  <si>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</si>
  <si>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</si>
  <si>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</si>
  <si>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</si>
  <si>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</si>
  <si>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</si>
  <si>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</si>
  <si>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</si>
  <si>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</si>
  <si>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</si>
  <si>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</si>
  <si>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HDX accessed at 21/05/2024</t>
  </si>
  <si>
    <t>https://data.humdata.org/dataset/cod-ps-tha?</t>
  </si>
  <si>
    <t>Total population in country</t>
  </si>
  <si>
    <t>THA003Total population</t>
  </si>
  <si>
    <t>City Population accessed at 27/04/2022</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</si>
  <si>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</si>
  <si>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</si>
  <si>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</si>
  <si>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THA003Injuries reported</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</si>
  <si>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</si>
  <si>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</si>
  <si>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</si>
  <si>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</si>
  <si>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</si>
  <si>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</si>
  <si>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</si>
  <si>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</si>
  <si>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</si>
  <si>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</si>
  <si>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</si>
  <si>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</si>
  <si>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</si>
  <si>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</si>
  <si>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</si>
  <si>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</si>
  <si>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</si>
  <si>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</si>
  <si>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</si>
  <si>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</si>
  <si>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</si>
  <si>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</si>
  <si>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Complex crisis in Lebanon</t>
  </si>
  <si>
    <t>LBN006</t>
  </si>
  <si>
    <t>LBN006Illness cases reported</t>
  </si>
  <si>
    <t>LBN006Buildings in affected area</t>
  </si>
  <si>
    <t>LBN006People facing restricted access constraints</t>
  </si>
  <si>
    <t>LBN002Injuries reported</t>
  </si>
  <si>
    <t>Cyclone Gamane in Madagascar</t>
  </si>
  <si>
    <t>MDG009</t>
  </si>
  <si>
    <t>Madagascar</t>
  </si>
  <si>
    <t xml:space="preserve">No available data to assess this indictaor. </t>
  </si>
  <si>
    <t>MDG009Buildings destroyed</t>
  </si>
  <si>
    <t>Drought in Madagascar</t>
  </si>
  <si>
    <t>MDG002</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</si>
  <si>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</si>
  <si>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</si>
  <si>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</si>
  <si>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</si>
  <si>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</si>
  <si>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</si>
  <si>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</si>
  <si>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WHO 07/05/2024, USAID 16/05/2024</t>
  </si>
  <si>
    <t>https://reliefweb.int/report/mozambique/weekly-bulletin-outbreaks-and-other-emergencies-week-14-1-7-april-2024-data-reported-1700-7-april-2024; https://reliefweb.int/report/madagascar/madagascar-drought-tropical-cyclone-fact-sheet-2-fiscal-year-fy-2024</t>
  </si>
  <si>
    <t xml:space="preserve">By causing widespread devastation in the north and northeast regions of Madagascar, Cyclone Gamane affects these communities Refugees, host, non-host population,  retunrees, IDPs in the areas.
</t>
  </si>
  <si>
    <t>MDG009Crisis affected groups</t>
  </si>
  <si>
    <t>MDG009People facing limited access constraints</t>
  </si>
  <si>
    <t>MDG009People facing restricted access constraints</t>
  </si>
  <si>
    <t>MDG009Illness cases reported</t>
  </si>
  <si>
    <t>MDG009Buildings in affected area</t>
  </si>
  <si>
    <t>MDM 02/05/2023</t>
  </si>
  <si>
    <t>https://reliefweb.int/report/madagascar/madagascar-humanitarian-emergency-driven-climate-crisis</t>
  </si>
  <si>
    <t>Host Community</t>
  </si>
  <si>
    <t>MDG002Crisis affected groups</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</si>
  <si>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</si>
  <si>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</si>
  <si>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</si>
  <si>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</si>
  <si>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</si>
  <si>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</si>
  <si>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</si>
  <si>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Multiple crisis in Madagascar</t>
  </si>
  <si>
    <t>MDG001</t>
  </si>
  <si>
    <t>MDM 02/05/2023; WHO 07/05/2024, USAID 16/05/2024</t>
  </si>
  <si>
    <t>https://reliefweb.int/report/madagascar/madagascar-humanitarian-emergency-driven-climate-crisis; https://reliefweb.int/report/mozambique/weekly-bulletin-outbreaks-and-other-emergencies-week-14-1-7-april-2024-data-reported-1700-7-april-2024; https://reliefweb.int/report/madagascar/madagascar-drought-tropical-cyclone-fact-sheet-2-fiscal-year-fy-2024</t>
  </si>
  <si>
    <t>By causing widespread devastation in the north and northeast regions of Madagascar, Cyclone Gamane affects these communities Refugees, host, non-host population,  retunrees, IDPs in the areas. We consider also into this the host communities affected by drought crisis.</t>
  </si>
  <si>
    <t>MDG001Crisis affected groups</t>
  </si>
  <si>
    <t>MDG001People facing limited access constraints</t>
  </si>
  <si>
    <t>MDG001People facing restricted access constraints</t>
  </si>
  <si>
    <t>Aljazeera 30/01/2023 ; IFRC 13/3/2023; IFRC 13/04/2024; OCHA 04/042024</t>
  </si>
  <si>
    <t>https://www.aljazeera.com/news/2023/1/30/cyclone-in-madagascar-kills-dozens-displaces-tens-of-thousands ; https://reliefweb.int/report/madagascar/madagascar-tropical-cyclone-freddy-operational-update-mdrmg020; https://reliefweb.int/report/madagascar/madagascar-tc-gamane-dref-operation-mdrmg022; https://reliefweb.int/report/madagascar/madagascar-tropical-cyclone-gamane-flash-update-no-2-4-april-2024</t>
  </si>
  <si>
    <t>Buildings damaged by Freddy  in Madagascar in 2023. There are no recent publication showing new figures. Houses damaged by Cyclone Gamane  in Madagascar tally to 780 houses  and 22 health centers as of April 3 2024</t>
  </si>
  <si>
    <t>MDG001Buildings damaged</t>
  </si>
  <si>
    <t xml:space="preserve">No information </t>
  </si>
  <si>
    <t>MDG001Buildings in affected area</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</si>
  <si>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</si>
  <si>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</si>
  <si>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</si>
  <si>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</si>
  <si>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</si>
  <si>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</si>
  <si>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</si>
  <si>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</si>
  <si>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</si>
  <si>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</si>
  <si>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</si>
  <si>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</si>
  <si>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</si>
  <si>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</si>
  <si>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</si>
  <si>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</si>
  <si>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</si>
  <si>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</si>
  <si>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</si>
  <si>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</si>
  <si>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</si>
  <si>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</si>
  <si>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</si>
  <si>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</si>
  <si>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</si>
  <si>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</si>
  <si>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</si>
  <si>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</si>
  <si>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</si>
  <si>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</si>
  <si>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</si>
  <si>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</si>
  <si>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</si>
  <si>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</si>
  <si>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</si>
  <si>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</si>
  <si>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</si>
  <si>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</si>
  <si>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</si>
  <si>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</si>
  <si>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</si>
  <si>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</si>
  <si>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</si>
  <si>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</si>
  <si>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</si>
  <si>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</si>
  <si>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</si>
  <si>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</si>
  <si>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</si>
  <si>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</si>
  <si>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</si>
  <si>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</si>
  <si>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</si>
  <si>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</si>
  <si>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</si>
  <si>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</si>
  <si>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</si>
  <si>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</si>
  <si>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</si>
  <si>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</si>
  <si>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</si>
  <si>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</si>
  <si>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Denial of existence of humanitarian needs or entitlements to assistance</t>
  </si>
  <si>
    <t>ACAPS Access Methodology</t>
  </si>
  <si>
    <t>DZA002Denial of existence of humanitarian needs or entitlements to assistance</t>
  </si>
  <si>
    <t>Impediments to entry into country (bureaucratic and administrative)</t>
  </si>
  <si>
    <t>DZA002Impediments to entry into country (bureaucratic and administrative)</t>
  </si>
  <si>
    <t>Interference into implementation of humanitarian activities</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</si>
  <si>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</si>
  <si>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</si>
  <si>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</si>
  <si>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</si>
  <si>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</si>
  <si>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</si>
  <si>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</si>
  <si>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Restriction and obstruction of access to services and assistance</t>
  </si>
  <si>
    <t>DZA002Restriction and obstruction of access to services and assistance</t>
  </si>
  <si>
    <t>Restriction of movement (impediments to freedom of movement and/or administrative restrictions)</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</si>
  <si>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</si>
  <si>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</si>
  <si>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</si>
  <si>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</si>
  <si>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</si>
  <si>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</si>
  <si>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</si>
  <si>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</si>
  <si>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</si>
  <si>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</si>
  <si>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</si>
  <si>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</si>
  <si>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</si>
  <si>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</si>
  <si>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</si>
  <si>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</si>
  <si>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</si>
  <si>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</si>
  <si>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</si>
  <si>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</si>
  <si>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</si>
  <si>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</si>
  <si>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</si>
  <si>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</si>
  <si>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</si>
  <si>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</si>
  <si>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</si>
  <si>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</si>
  <si>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</si>
  <si>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</si>
  <si>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</si>
  <si>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</si>
  <si>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</si>
  <si>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</si>
  <si>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</si>
  <si>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</si>
  <si>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</si>
  <si>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</si>
  <si>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</si>
  <si>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</si>
  <si>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</si>
  <si>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</si>
  <si>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</si>
  <si>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</si>
  <si>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</si>
  <si>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</si>
  <si>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</si>
  <si>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</si>
  <si>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</si>
  <si>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</si>
  <si>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</si>
  <si>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</si>
  <si>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</si>
  <si>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</si>
  <si>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</si>
  <si>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</si>
  <si>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</si>
  <si>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</si>
  <si>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</si>
  <si>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</si>
  <si>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</si>
  <si>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</si>
  <si>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</si>
  <si>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</si>
  <si>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</si>
  <si>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</si>
  <si>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</si>
  <si>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</si>
  <si>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</si>
  <si>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</si>
  <si>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</si>
  <si>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</si>
  <si>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</si>
  <si>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</si>
  <si>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</si>
  <si>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</si>
  <si>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</si>
  <si>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</si>
  <si>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</si>
  <si>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</si>
  <si>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</si>
  <si>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</si>
  <si>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</si>
  <si>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</si>
  <si>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</si>
  <si>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</si>
  <si>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</si>
  <si>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</si>
  <si>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</si>
  <si>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</si>
  <si>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</si>
  <si>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</si>
  <si>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</si>
  <si>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</si>
  <si>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</si>
  <si>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</si>
  <si>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</si>
  <si>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</si>
  <si>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</si>
  <si>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</si>
  <si>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</si>
  <si>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</si>
  <si>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</si>
  <si>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</si>
  <si>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</si>
  <si>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</si>
  <si>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</si>
  <si>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</si>
  <si>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</si>
  <si>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</si>
  <si>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</si>
  <si>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</si>
  <si>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</si>
  <si>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</si>
  <si>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</si>
  <si>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</si>
  <si>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</si>
  <si>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</si>
  <si>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</si>
  <si>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</si>
  <si>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</si>
  <si>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</si>
  <si>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</si>
  <si>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</si>
  <si>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</si>
  <si>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</si>
  <si>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</si>
  <si>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</si>
  <si>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</si>
  <si>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</si>
  <si>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</si>
  <si>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</si>
  <si>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</si>
  <si>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</si>
  <si>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</si>
  <si>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</si>
  <si>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</si>
  <si>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</si>
  <si>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</si>
  <si>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</si>
  <si>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</si>
  <si>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</si>
  <si>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</si>
  <si>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</si>
  <si>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</si>
  <si>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</si>
  <si>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</si>
  <si>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</si>
  <si>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</si>
  <si>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</si>
  <si>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</si>
  <si>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</si>
  <si>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</si>
  <si>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</si>
  <si>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</si>
  <si>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</si>
  <si>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</si>
  <si>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</si>
  <si>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</si>
  <si>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</si>
  <si>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</si>
  <si>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</si>
  <si>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</si>
  <si>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</si>
  <si>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</si>
  <si>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MDG009Denial of existence of humanitarian needs or entitlements to assistance</t>
  </si>
  <si>
    <t>MDG009Impediments to entry into country (bureaucratic and administrative)</t>
  </si>
  <si>
    <t>MDG009Interference into implementation of humanitarian activities</t>
  </si>
  <si>
    <t>MDG009Ongoing insecurity/hostilities affecting humanitarian assistance</t>
  </si>
  <si>
    <t>MDG009Physical constraints in the environment (obstacles related to terrain, climate, lack of infrastructure, etc.)</t>
  </si>
  <si>
    <t>MDG009Presence of mines and improvised explosive devices</t>
  </si>
  <si>
    <t>MDG009Restriction and obstruction of access to services and assistance</t>
  </si>
  <si>
    <t>MDG009Restriction of movement (impediments to freedom of movement and/or administrative restrictions)</t>
  </si>
  <si>
    <t>MDG009Violence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</si>
  <si>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</si>
  <si>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</si>
  <si>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</si>
  <si>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</si>
  <si>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</si>
  <si>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</si>
  <si>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</si>
  <si>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</si>
  <si>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</si>
  <si>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</si>
  <si>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</si>
  <si>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</si>
  <si>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</si>
  <si>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</si>
  <si>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</si>
  <si>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</si>
  <si>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</si>
  <si>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</si>
  <si>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</si>
  <si>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</si>
  <si>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</si>
  <si>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</si>
  <si>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</si>
  <si>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</si>
  <si>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</si>
  <si>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</si>
  <si>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</si>
  <si>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</si>
  <si>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</si>
  <si>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</si>
  <si>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</si>
  <si>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</si>
  <si>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</si>
  <si>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</si>
  <si>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</si>
  <si>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</si>
  <si>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</si>
  <si>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</si>
  <si>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</si>
  <si>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</si>
  <si>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</si>
  <si>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</si>
  <si>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</si>
  <si>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</si>
  <si>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</si>
  <si>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</si>
  <si>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</si>
  <si>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</si>
  <si>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</si>
  <si>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</si>
  <si>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</si>
  <si>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</si>
  <si>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</si>
  <si>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</si>
  <si>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</si>
  <si>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</si>
  <si>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</si>
  <si>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</si>
  <si>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</si>
  <si>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</si>
  <si>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</si>
  <si>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</si>
  <si>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</si>
  <si>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</si>
  <si>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</si>
  <si>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</si>
  <si>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</si>
  <si>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</si>
  <si>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</si>
  <si>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</si>
  <si>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</si>
  <si>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</si>
  <si>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</si>
  <si>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</si>
  <si>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</si>
  <si>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</si>
  <si>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</si>
  <si>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</si>
  <si>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</si>
  <si>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</si>
  <si>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</si>
  <si>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</si>
  <si>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</si>
  <si>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</si>
  <si>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</si>
  <si>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</si>
  <si>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</si>
  <si>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</si>
  <si>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</si>
  <si>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</si>
  <si>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</si>
  <si>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</si>
  <si>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</si>
  <si>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</si>
  <si>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</si>
  <si>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</si>
  <si>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</si>
  <si>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</si>
  <si>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</si>
  <si>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</si>
  <si>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</si>
  <si>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</si>
  <si>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</si>
  <si>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</si>
  <si>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</si>
  <si>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</si>
  <si>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</si>
  <si>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</si>
  <si>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</si>
  <si>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</si>
  <si>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</si>
  <si>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</si>
  <si>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</si>
  <si>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</si>
  <si>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</si>
  <si>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</si>
  <si>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</si>
  <si>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</si>
  <si>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</si>
  <si>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</si>
  <si>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</si>
  <si>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</si>
  <si>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</si>
  <si>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</si>
  <si>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</si>
  <si>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</si>
  <si>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</si>
  <si>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</si>
  <si>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</si>
  <si>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</si>
  <si>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</si>
  <si>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</si>
  <si>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</si>
  <si>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</si>
  <si>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</si>
  <si>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</si>
  <si>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</si>
  <si>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</si>
  <si>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</si>
  <si>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Cyclone Remal</t>
  </si>
  <si>
    <t>BGD013</t>
  </si>
  <si>
    <t>BGD013Denial of existence of humanitarian needs or entitlements to assistance</t>
  </si>
  <si>
    <t>BGD013Impediments to entry into country (bureaucratic and administrative)</t>
  </si>
  <si>
    <t>BGD013Interference into implementation of humanitarian activities</t>
  </si>
  <si>
    <t>BGD013Ongoing insecurity/hostilities affecting humanitarian assistance</t>
  </si>
  <si>
    <t>BGD013Physical constraints in the environment (obstacles related to terrain, climate, lack of infrastructure, etc.)</t>
  </si>
  <si>
    <t>BGD013Presence of mines and improvised explosive devices</t>
  </si>
  <si>
    <t>BGD013Restriction and obstruction of access to services and assistance</t>
  </si>
  <si>
    <t>BGD013Restriction of movement (impediments to freedom of movement and/or administrative restrictions)</t>
  </si>
  <si>
    <t>BGD013Violence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</si>
  <si>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</si>
  <si>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</si>
  <si>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</si>
  <si>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</si>
  <si>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</si>
  <si>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</si>
  <si>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</si>
  <si>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</si>
  <si>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</si>
  <si>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</si>
  <si>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</si>
  <si>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</si>
  <si>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</si>
  <si>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</si>
  <si>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</si>
  <si>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</si>
  <si>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</si>
  <si>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</si>
  <si>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</si>
  <si>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</si>
  <si>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</si>
  <si>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</si>
  <si>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</si>
  <si>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</si>
  <si>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</si>
  <si>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</si>
  <si>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</si>
  <si>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</si>
  <si>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</si>
  <si>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</si>
  <si>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</si>
  <si>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</si>
  <si>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</si>
  <si>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</si>
  <si>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</si>
  <si>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</si>
  <si>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Rakhine Conflict</t>
  </si>
  <si>
    <t>MMR002</t>
  </si>
  <si>
    <t>Myanmar</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</si>
  <si>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</si>
  <si>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</si>
  <si>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</si>
  <si>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</si>
  <si>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</si>
  <si>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</si>
  <si>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</si>
  <si>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</si>
  <si>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</si>
  <si>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</si>
  <si>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</si>
  <si>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</si>
  <si>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</si>
  <si>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</si>
  <si>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</si>
  <si>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</si>
  <si>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</si>
  <si>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</si>
  <si>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</si>
  <si>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</si>
  <si>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</si>
  <si>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</si>
  <si>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</si>
  <si>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</si>
  <si>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</si>
  <si>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</si>
  <si>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</si>
  <si>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</si>
  <si>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</si>
  <si>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</si>
  <si>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</si>
  <si>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</si>
  <si>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</si>
  <si>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</si>
  <si>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</si>
  <si>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</si>
  <si>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</si>
  <si>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</si>
  <si>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</si>
  <si>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</si>
  <si>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</si>
  <si>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</si>
  <si>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</si>
  <si>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</si>
  <si>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</si>
  <si>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</si>
  <si>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</si>
  <si>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</si>
  <si>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</si>
  <si>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</si>
  <si>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</si>
  <si>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</si>
  <si>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</si>
  <si>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</si>
  <si>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</si>
  <si>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</si>
  <si>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</si>
  <si>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</si>
  <si>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</si>
  <si>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</si>
  <si>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</si>
  <si>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</si>
  <si>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</si>
  <si>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</si>
  <si>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</si>
  <si>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</si>
  <si>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</si>
  <si>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SOM001Denial of existence of humanitarian needs or entitlements to assistance</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</si>
  <si>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</si>
  <si>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</si>
  <si>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</si>
  <si>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</si>
  <si>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</si>
  <si>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</si>
  <si>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</si>
  <si>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</si>
  <si>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</si>
  <si>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</si>
  <si>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</si>
  <si>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</si>
  <si>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</si>
  <si>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</si>
  <si>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</si>
  <si>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</si>
  <si>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</si>
  <si>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</si>
  <si>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</si>
  <si>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</si>
  <si>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</si>
  <si>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</si>
  <si>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</si>
  <si>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</si>
  <si>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</si>
  <si>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</si>
  <si>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</si>
  <si>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</si>
  <si>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</si>
  <si>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</si>
  <si>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</si>
  <si>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</si>
  <si>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</si>
  <si>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</si>
  <si>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</si>
  <si>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</si>
  <si>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</si>
  <si>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</si>
  <si>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</si>
  <si>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</si>
  <si>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</si>
  <si>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</si>
  <si>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</si>
  <si>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</si>
  <si>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</si>
  <si>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</si>
  <si>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</si>
  <si>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</si>
  <si>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</si>
  <si>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</si>
  <si>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</si>
  <si>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</si>
  <si>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</si>
  <si>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</si>
  <si>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</si>
  <si>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</si>
  <si>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</si>
  <si>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</si>
  <si>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</si>
  <si>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</si>
  <si>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</si>
  <si>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</si>
  <si>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</si>
  <si>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</si>
  <si>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</si>
  <si>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</si>
  <si>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</si>
  <si>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</si>
  <si>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</si>
  <si>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</si>
  <si>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</si>
  <si>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</si>
  <si>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</si>
  <si>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</si>
  <si>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</si>
  <si>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</si>
  <si>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</si>
  <si>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</si>
  <si>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</si>
  <si>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</si>
  <si>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</si>
  <si>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</si>
  <si>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</si>
  <si>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</si>
  <si>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</si>
  <si>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</si>
  <si>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</si>
  <si>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</si>
  <si>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</si>
  <si>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</si>
  <si>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</si>
  <si>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</si>
  <si>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</si>
  <si>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</si>
  <si>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</si>
  <si>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</si>
  <si>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</si>
  <si>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</si>
  <si>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</si>
  <si>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</si>
  <si>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</si>
  <si>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</si>
  <si>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</si>
  <si>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</si>
  <si>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</si>
  <si>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</si>
  <si>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</si>
  <si>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</si>
  <si>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</si>
  <si>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</si>
  <si>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</si>
  <si>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</si>
  <si>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</si>
  <si>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</si>
  <si>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</si>
  <si>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</si>
  <si>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</si>
  <si>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</si>
  <si>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</si>
  <si>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</si>
  <si>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</si>
  <si>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</si>
  <si>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</si>
  <si>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</si>
  <si>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</si>
  <si>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</si>
  <si>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</si>
  <si>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</si>
  <si>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</si>
  <si>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</si>
  <si>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</si>
  <si>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</si>
  <si>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</si>
  <si>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</si>
  <si>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</si>
  <si>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</si>
  <si>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</si>
  <si>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</si>
  <si>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</si>
  <si>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</si>
  <si>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</si>
  <si>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</si>
  <si>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</si>
  <si>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</si>
  <si>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Venezuela displacement in Brazil</t>
  </si>
  <si>
    <t>BRA002</t>
  </si>
  <si>
    <t>Brazil</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</si>
  <si>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</si>
  <si>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</si>
  <si>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</si>
  <si>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</si>
  <si>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</si>
  <si>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</si>
  <si>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</si>
  <si>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</si>
  <si>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</si>
  <si>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Drought in the Amazonas</t>
  </si>
  <si>
    <t>BRA004</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</si>
  <si>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</si>
  <si>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</si>
  <si>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</si>
  <si>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</si>
  <si>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</si>
  <si>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</si>
  <si>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</si>
  <si>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</si>
  <si>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</si>
  <si>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</si>
  <si>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</si>
  <si>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</si>
  <si>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</si>
  <si>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</si>
  <si>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</si>
  <si>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</si>
  <si>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</si>
  <si>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</si>
  <si>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</si>
  <si>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</si>
  <si>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</si>
  <si>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</si>
  <si>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</si>
  <si>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</si>
  <si>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</si>
  <si>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</si>
  <si>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</si>
  <si>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</si>
  <si>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</si>
  <si>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</si>
  <si>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</si>
  <si>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</si>
  <si>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</si>
  <si>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</si>
  <si>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</si>
  <si>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</si>
  <si>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</si>
  <si>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</si>
  <si>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</si>
  <si>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</si>
  <si>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</si>
  <si>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</si>
  <si>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</si>
  <si>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</si>
  <si>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</si>
  <si>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</si>
  <si>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</si>
  <si>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</si>
  <si>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</si>
  <si>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</si>
  <si>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</si>
  <si>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</si>
  <si>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</si>
  <si>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</si>
  <si>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2024 Floods and Monsoon Rain</t>
  </si>
  <si>
    <t>LKA004</t>
  </si>
  <si>
    <t>Sri Lanka</t>
  </si>
  <si>
    <t>LKA004Denial of existence of humanitarian needs or entitlements to assistance</t>
  </si>
  <si>
    <t>LKA004Impediments to entry into country (bureaucratic and administrative)</t>
  </si>
  <si>
    <t>LKA004Interference into implementation of humanitarian activities</t>
  </si>
  <si>
    <t>LKA004Ongoing insecurity/hostilities affecting humanitarian assistance</t>
  </si>
  <si>
    <t>LKA004Physical constraints in the environment (obstacles related to terrain, climate, lack of infrastructure, etc.)</t>
  </si>
  <si>
    <t>LKA004Presence of mines and improvised explosive devices</t>
  </si>
  <si>
    <t>LKA004Restriction and obstruction of access to services and assistance</t>
  </si>
  <si>
    <t>LKA004Restriction of movement (impediments to freedom of movement and/or administrative restrictions)</t>
  </si>
  <si>
    <t>LKA004Violence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</si>
  <si>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</si>
  <si>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</si>
  <si>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</si>
  <si>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</si>
  <si>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</si>
  <si>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</si>
  <si>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</si>
  <si>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</si>
  <si>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</si>
  <si>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</si>
  <si>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</si>
  <si>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</si>
  <si>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</si>
  <si>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</si>
  <si>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</si>
  <si>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</si>
  <si>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</si>
  <si>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</si>
  <si>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</si>
  <si>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</si>
  <si>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</si>
  <si>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</si>
  <si>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</si>
  <si>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</si>
  <si>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</si>
  <si>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</si>
  <si>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</si>
  <si>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</si>
  <si>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</si>
  <si>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</si>
  <si>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</si>
  <si>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</si>
  <si>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</si>
  <si>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</si>
  <si>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</si>
  <si>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</si>
  <si>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</si>
  <si>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</si>
  <si>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</si>
  <si>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</si>
  <si>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</si>
  <si>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</si>
  <si>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</si>
  <si>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</si>
  <si>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</si>
  <si>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</si>
  <si>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</si>
  <si>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</si>
  <si>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</si>
  <si>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</si>
  <si>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</si>
  <si>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</si>
  <si>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</si>
  <si>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</si>
  <si>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</si>
  <si>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</si>
  <si>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</si>
  <si>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</si>
  <si>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</si>
  <si>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</si>
  <si>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</si>
  <si>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</si>
  <si>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</si>
  <si>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</si>
  <si>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</si>
  <si>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</si>
  <si>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</si>
  <si>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</si>
  <si>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</si>
  <si>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</si>
  <si>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</si>
  <si>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</si>
  <si>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</si>
  <si>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</si>
  <si>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</si>
  <si>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</si>
  <si>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</si>
  <si>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</si>
  <si>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</si>
  <si>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</si>
  <si>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</si>
  <si>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</si>
  <si>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</si>
  <si>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</si>
  <si>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</si>
  <si>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</si>
  <si>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</si>
  <si>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</si>
  <si>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</si>
  <si>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</si>
  <si>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</si>
  <si>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</si>
  <si>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</si>
  <si>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</si>
  <si>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</si>
  <si>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</si>
  <si>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</si>
  <si>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</si>
  <si>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</si>
  <si>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</si>
  <si>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</si>
  <si>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</si>
  <si>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</si>
  <si>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</si>
  <si>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</si>
  <si>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</si>
  <si>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</si>
  <si>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</si>
  <si>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</si>
  <si>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</si>
  <si>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</si>
  <si>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</si>
  <si>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</si>
  <si>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</si>
  <si>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</si>
  <si>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</si>
  <si>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</si>
  <si>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</si>
  <si>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</si>
  <si>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</si>
  <si>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</si>
  <si>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</si>
  <si>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</si>
  <si>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</si>
  <si>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</si>
  <si>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</si>
  <si>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</si>
  <si>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</si>
  <si>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</si>
  <si>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</si>
  <si>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</si>
  <si>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</si>
  <si>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</si>
  <si>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</si>
  <si>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</si>
  <si>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</si>
  <si>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</si>
  <si>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</si>
  <si>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</si>
  <si>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</si>
  <si>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</si>
  <si>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</si>
  <si>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</si>
  <si>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</si>
  <si>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</si>
  <si>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</si>
  <si>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</si>
  <si>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</si>
  <si>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</si>
  <si>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</si>
  <si>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</si>
  <si>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</si>
  <si>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</si>
  <si>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</si>
  <si>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</si>
  <si>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</si>
  <si>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</si>
  <si>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</si>
  <si>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</si>
  <si>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</si>
  <si>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</si>
  <si>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</si>
  <si>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</si>
  <si>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</si>
  <si>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</si>
  <si>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</si>
  <si>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</si>
  <si>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</si>
  <si>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</si>
  <si>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</si>
  <si>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</si>
  <si>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</si>
  <si>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</si>
  <si>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</si>
  <si>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</si>
  <si>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</si>
  <si>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</si>
  <si>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</si>
  <si>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</si>
  <si>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</si>
  <si>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</si>
  <si>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</si>
  <si>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</si>
  <si>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</si>
  <si>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</si>
  <si>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</si>
  <si>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</si>
  <si>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</si>
  <si>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</si>
  <si>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</si>
  <si>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</si>
  <si>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</si>
  <si>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</si>
  <si>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</si>
  <si>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</si>
  <si>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</si>
  <si>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</si>
  <si>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</si>
  <si>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</si>
  <si>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</si>
  <si>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</si>
  <si>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</si>
  <si>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</si>
  <si>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</si>
  <si>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</si>
  <si>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</si>
  <si>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</si>
  <si>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</si>
  <si>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</si>
  <si>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</si>
  <si>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</si>
  <si>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</si>
  <si>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</si>
  <si>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</si>
  <si>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</si>
  <si>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</si>
  <si>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</si>
  <si>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</si>
  <si>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</si>
  <si>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</si>
  <si>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</si>
  <si>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</si>
  <si>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</si>
  <si>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</si>
  <si>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</si>
  <si>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</si>
  <si>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</si>
  <si>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</si>
  <si>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</si>
  <si>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</si>
  <si>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</si>
  <si>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</si>
  <si>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</si>
  <si>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</si>
  <si>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</si>
  <si>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</si>
  <si>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</si>
  <si>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</si>
  <si>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</si>
  <si>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</si>
  <si>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</si>
  <si>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</si>
  <si>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</si>
  <si>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</si>
  <si>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</si>
  <si>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</si>
  <si>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</si>
  <si>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</si>
  <si>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</si>
  <si>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</si>
  <si>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</si>
  <si>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</si>
  <si>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</si>
  <si>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</si>
  <si>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</si>
  <si>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</si>
  <si>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</si>
  <si>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</si>
  <si>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</si>
  <si>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</si>
  <si>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</si>
  <si>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</si>
  <si>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</si>
  <si>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</si>
  <si>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</si>
  <si>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</si>
  <si>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</si>
  <si>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</si>
  <si>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</si>
  <si>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</si>
  <si>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</si>
  <si>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</si>
  <si>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</si>
  <si>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</si>
  <si>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</si>
  <si>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</si>
  <si>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</si>
  <si>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</si>
  <si>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</si>
  <si>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</si>
  <si>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</si>
  <si>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</si>
  <si>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</si>
  <si>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</si>
  <si>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</si>
  <si>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</si>
  <si>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</si>
  <si>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</si>
  <si>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</si>
  <si>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</si>
  <si>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</si>
  <si>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</si>
  <si>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</si>
  <si>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</si>
  <si>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</si>
  <si>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</si>
  <si>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</si>
  <si>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</si>
  <si>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</si>
  <si>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</si>
  <si>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</si>
  <si>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</si>
  <si>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</si>
  <si>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</si>
  <si>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</si>
  <si>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</si>
  <si>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</si>
  <si>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</si>
  <si>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</si>
  <si>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</si>
  <si>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</si>
  <si>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</si>
  <si>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</si>
  <si>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</si>
  <si>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</si>
  <si>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</si>
  <si>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</si>
  <si>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</si>
  <si>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</si>
  <si>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</si>
  <si>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</si>
  <si>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</si>
  <si>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</si>
  <si>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</si>
  <si>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</si>
  <si>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</si>
  <si>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</si>
  <si>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</si>
  <si>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</si>
  <si>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</si>
  <si>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</si>
  <si>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</si>
  <si>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</si>
  <si>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</si>
  <si>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</si>
  <si>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</si>
  <si>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</si>
  <si>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</si>
  <si>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</si>
  <si>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</si>
  <si>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</si>
  <si>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</si>
  <si>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</si>
  <si>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</si>
  <si>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</si>
  <si>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</si>
  <si>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</si>
  <si>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</si>
  <si>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</si>
  <si>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</si>
  <si>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</si>
  <si>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</si>
  <si>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</si>
  <si>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</si>
  <si>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</si>
  <si>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</si>
  <si>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</si>
  <si>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</si>
  <si>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</si>
  <si>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</si>
  <si>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</si>
  <si>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</si>
  <si>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</si>
  <si>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</si>
  <si>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</si>
  <si>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</si>
  <si>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</si>
  <si>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</si>
  <si>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</si>
  <si>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</si>
  <si>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</si>
  <si>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</si>
  <si>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</si>
  <si>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</si>
  <si>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</si>
  <si>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</si>
  <si>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</si>
  <si>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</si>
  <si>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</si>
  <si>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</si>
  <si>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</si>
  <si>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</si>
  <si>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</si>
  <si>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</si>
  <si>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</si>
  <si>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</si>
  <si>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</si>
  <si>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</si>
  <si>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</si>
  <si>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</si>
  <si>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</si>
  <si>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</si>
  <si>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</si>
  <si>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</si>
  <si>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</si>
  <si>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</si>
  <si>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</si>
  <si>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</si>
  <si>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</si>
  <si>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</si>
  <si>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</si>
  <si>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</si>
  <si>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</si>
  <si>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</si>
  <si>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</si>
  <si>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</si>
  <si>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</si>
  <si>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</si>
  <si>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</si>
  <si>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</si>
  <si>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</si>
  <si>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</si>
  <si>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</si>
  <si>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</si>
  <si>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</si>
  <si>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</si>
  <si>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</si>
  <si>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</si>
  <si>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</si>
  <si>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</si>
  <si>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</si>
  <si>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</si>
  <si>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</si>
  <si>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</si>
  <si>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</si>
  <si>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</si>
  <si>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</si>
  <si>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</si>
  <si>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</si>
  <si>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</si>
  <si>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</si>
  <si>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</si>
  <si>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</si>
  <si>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</si>
  <si>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</si>
  <si>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</si>
  <si>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</si>
  <si>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</si>
  <si>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</si>
  <si>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</si>
  <si>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</si>
  <si>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</si>
  <si>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</si>
  <si>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</si>
  <si>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</si>
  <si>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</si>
  <si>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</si>
  <si>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</si>
  <si>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</si>
  <si>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</si>
  <si>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</si>
  <si>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</si>
  <si>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</si>
  <si>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</si>
  <si>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</si>
  <si>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</si>
  <si>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</si>
  <si>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</si>
  <si>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</si>
  <si>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</si>
  <si>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</si>
  <si>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</si>
  <si>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</si>
  <si>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</si>
  <si>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</si>
  <si>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</si>
  <si>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</si>
  <si>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</si>
  <si>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</si>
  <si>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</si>
  <si>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</si>
  <si>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</si>
  <si>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</si>
  <si>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</si>
  <si>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</si>
  <si>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</si>
  <si>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</si>
  <si>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</si>
  <si>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</si>
  <si>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</si>
  <si>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</si>
  <si>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</si>
  <si>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</si>
  <si>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</si>
  <si>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</si>
  <si>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</si>
  <si>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</si>
  <si>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</si>
  <si>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</si>
  <si>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</si>
  <si>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</si>
  <si>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</si>
  <si>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</si>
  <si>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</si>
  <si>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</si>
  <si>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</si>
  <si>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</si>
  <si>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</si>
  <si>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</si>
  <si>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</si>
  <si>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</si>
  <si>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</si>
  <si>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</si>
  <si>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</si>
  <si>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</si>
  <si>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</si>
  <si>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</si>
  <si>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</si>
  <si>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</si>
  <si>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</si>
  <si>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</si>
  <si>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</si>
  <si>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</si>
  <si>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</si>
  <si>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</si>
  <si>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</si>
  <si>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</si>
  <si>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</si>
  <si>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</si>
  <si>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</si>
  <si>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</si>
  <si>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</si>
  <si>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</si>
  <si>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</si>
  <si>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</si>
  <si>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</si>
  <si>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</si>
  <si>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</si>
  <si>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</si>
  <si>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</si>
  <si>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</si>
  <si>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</si>
  <si>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</si>
  <si>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</si>
  <si>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</si>
  <si>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</si>
  <si>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</si>
  <si>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</si>
  <si>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</si>
  <si>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</si>
  <si>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</si>
  <si>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</si>
  <si>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</si>
  <si>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</si>
  <si>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</si>
  <si>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</si>
  <si>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</si>
  <si>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</si>
  <si>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</si>
  <si>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</si>
  <si>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</si>
  <si>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</si>
  <si>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</si>
  <si>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</si>
  <si>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</si>
  <si>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</si>
  <si>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</si>
  <si>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</si>
  <si>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</si>
  <si>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</si>
  <si>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</si>
  <si>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</si>
  <si>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</si>
  <si>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</si>
  <si>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</si>
  <si>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</si>
  <si>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</si>
  <si>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</si>
  <si>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</si>
  <si>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</si>
  <si>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</si>
  <si>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</si>
  <si>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</si>
  <si>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</si>
  <si>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</si>
  <si>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</si>
  <si>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</si>
  <si>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</si>
  <si>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</si>
  <si>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</si>
  <si>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</si>
  <si>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</si>
  <si>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</si>
  <si>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</si>
  <si>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</si>
  <si>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</si>
  <si>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</si>
  <si>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</si>
  <si>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</si>
  <si>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</si>
  <si>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</si>
  <si>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</si>
  <si>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</si>
  <si>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</si>
  <si>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</si>
  <si>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</si>
  <si>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</si>
  <si>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</si>
  <si>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</si>
  <si>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</si>
  <si>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</si>
  <si>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</si>
  <si>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</si>
  <si>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</si>
  <si>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</si>
  <si>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</si>
  <si>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</si>
  <si>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</si>
  <si>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</si>
  <si>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</si>
  <si>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</si>
  <si>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</si>
  <si>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</si>
  <si>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</si>
  <si>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</si>
  <si>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</si>
  <si>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</si>
  <si>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CMR003Denial of existence of humanitarian needs or entitlements to assistance</t>
  </si>
  <si>
    <t>CMR003Impediments to entry into country (bureaucratic and administrative)</t>
  </si>
  <si>
    <t>CMR003Restriction and obstruction of access to services and assistance</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</si>
  <si>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</si>
  <si>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</si>
  <si>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</si>
  <si>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</si>
  <si>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</si>
  <si>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</si>
  <si>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</si>
  <si>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</si>
  <si>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</si>
  <si>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</si>
  <si>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</si>
  <si>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</si>
  <si>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</si>
  <si>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</si>
  <si>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</si>
  <si>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</si>
  <si>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</si>
  <si>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</si>
  <si>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</si>
  <si>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</si>
  <si>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</si>
  <si>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</si>
  <si>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</si>
  <si>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</si>
  <si>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</si>
  <si>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</si>
  <si>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</si>
  <si>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</si>
  <si>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</si>
  <si>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</si>
  <si>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</si>
  <si>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of movement (impediments to freedom of movement and/or administrative restrictions)</t>
  </si>
  <si>
    <t>CMR003Violence against personnel, facilities and assets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</si>
  <si>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</si>
  <si>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</si>
  <si>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</si>
  <si>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</si>
  <si>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</si>
  <si>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</si>
  <si>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</si>
  <si>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</si>
  <si>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</si>
  <si>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</si>
  <si>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</si>
  <si>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</si>
  <si>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</si>
  <si>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</si>
  <si>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</si>
  <si>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</si>
  <si>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</si>
  <si>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</si>
  <si>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</si>
  <si>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</si>
  <si>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crisis group accessed on 25/10/2023 ; Public Radio of Armenia 20/09/2023 ; BBC 26/09/2023</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</si>
  <si>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</si>
  <si>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</si>
  <si>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</si>
  <si>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</si>
  <si>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</si>
  <si>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</si>
  <si>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</si>
  <si>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</si>
  <si>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</si>
  <si>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</si>
  <si>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</si>
  <si>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</si>
  <si>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</si>
  <si>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</si>
  <si>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</si>
  <si>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</si>
  <si>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</si>
  <si>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</si>
  <si>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</si>
  <si>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</si>
  <si>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</si>
  <si>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</si>
  <si>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</si>
  <si>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</si>
  <si>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</si>
  <si>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</si>
  <si>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</si>
  <si>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</si>
  <si>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</si>
  <si>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</si>
  <si>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</si>
  <si>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</si>
  <si>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</si>
  <si>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</si>
  <si>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</si>
  <si>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</si>
  <si>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</si>
  <si>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</si>
  <si>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</si>
  <si>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</si>
  <si>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</si>
  <si>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</si>
  <si>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</si>
  <si>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</si>
  <si>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</si>
  <si>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</si>
  <si>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</si>
  <si>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</si>
  <si>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</si>
  <si>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</si>
  <si>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</si>
  <si>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</si>
  <si>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</si>
  <si>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</si>
  <si>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</si>
  <si>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</si>
  <si>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</si>
  <si>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</si>
  <si>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</si>
  <si>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</si>
  <si>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</si>
  <si>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</si>
  <si>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</si>
  <si>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</si>
  <si>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</si>
  <si>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</si>
  <si>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</si>
  <si>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</si>
  <si>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</si>
  <si>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</si>
  <si>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</si>
  <si>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</si>
  <si>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</si>
  <si>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</si>
  <si>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</si>
  <si>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</si>
  <si>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</si>
  <si>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</si>
  <si>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</si>
  <si>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</si>
  <si>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</si>
  <si>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</si>
  <si>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</si>
  <si>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</si>
  <si>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</si>
  <si>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</si>
  <si>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</si>
  <si>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</si>
  <si>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</si>
  <si>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</si>
  <si>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</si>
  <si>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</si>
  <si>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</si>
  <si>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</si>
  <si>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</si>
  <si>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</si>
  <si>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</si>
  <si>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</si>
  <si>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</si>
  <si>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</si>
  <si>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</si>
  <si>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</si>
  <si>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</si>
  <si>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</si>
  <si>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</si>
  <si>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</si>
  <si>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</si>
  <si>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</si>
  <si>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</si>
  <si>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</si>
  <si>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</si>
  <si>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</si>
  <si>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</si>
  <si>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</si>
  <si>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</si>
  <si>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</si>
  <si>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</si>
  <si>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</si>
  <si>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</si>
  <si>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</si>
  <si>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</si>
  <si>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</si>
  <si>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</si>
  <si>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</si>
  <si>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</si>
  <si>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</si>
  <si>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</si>
  <si>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TBC 31/05/2024; TBC 22/05/2024; UNHCR 02/08/2023; City Population accessed at 27/04/2022</t>
  </si>
  <si>
    <t>https://reliefweb.int/report/thailand/thailand-refugee-camp-population-may-2024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</si>
  <si>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 xml:space="preserve">This group of people is the host community (local people living in the affected districts). They are considered to be minimally affected by the refugee crisis.
Level 1 = Exposed population - Affected population. </t>
  </si>
  <si>
    <t>THA003Minimal humanitarian conditions - Level 1</t>
  </si>
  <si>
    <t>TBC 31/05/2024; TBC 22/05/2024; UNHCR 02/08/2023</t>
  </si>
  <si>
    <t>https://reliefweb.int/report/thailand/thailand-refugee-camp-population-may-2024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</si>
  <si>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</si>
  <si>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THA003Stressed humanitarian conditions - Level 2</t>
  </si>
  <si>
    <t>THA003Severe humanitarian conditions - Level 4</t>
  </si>
  <si>
    <t>THA003Extreme humanitarian conditions - Level 5</t>
  </si>
  <si>
    <t>Population groups affected:
Refugees
Host community (Thai people living in the affected areas)</t>
  </si>
  <si>
    <t>THA003Crisis affected groups</t>
  </si>
  <si>
    <t>SOM001People facing limited access constraints</t>
  </si>
  <si>
    <t>SOM001People facing restricted access constraints</t>
  </si>
  <si>
    <t>SOM001Buildings damaged</t>
  </si>
  <si>
    <t>SOM001Buildings destroyed</t>
  </si>
  <si>
    <t>SOM001Buildings in affected area</t>
  </si>
  <si>
    <t>SOM001Economic Losses</t>
  </si>
  <si>
    <t>SOM002Injuries reported</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</si>
  <si>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</si>
  <si>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</si>
  <si>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</si>
  <si>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</si>
  <si>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</si>
  <si>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</si>
  <si>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</si>
  <si>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</si>
  <si>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</si>
  <si>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</si>
  <si>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</si>
  <si>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</si>
  <si>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</si>
  <si>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</si>
  <si>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</si>
  <si>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</si>
  <si>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</si>
  <si>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</si>
  <si>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</si>
  <si>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</si>
  <si>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</si>
  <si>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</si>
  <si>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</si>
  <si>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</si>
  <si>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</si>
  <si>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</si>
  <si>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</si>
  <si>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</si>
  <si>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</si>
  <si>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</si>
  <si>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</si>
  <si>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</si>
  <si>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</si>
  <si>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</si>
  <si>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</si>
  <si>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</si>
  <si>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 xml:space="preserve">  UNCT Armenia  23/08/2022</t>
  </si>
  <si>
    <t>https://armenia.un.org/en/196136-armenia-inter-agency-response-plan-final-report</t>
  </si>
  <si>
    <t>Refugee Like people and the Host community</t>
  </si>
  <si>
    <t>REG013Crisis affected groups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</si>
  <si>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</si>
  <si>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</si>
  <si>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</si>
  <si>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</si>
  <si>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World Bank accessed on 11/06/2024</t>
  </si>
  <si>
    <t>https://data.worldbank.org/indicator/SP.POP.TOTL?locations=GR&amp;most_recent_year_desc=false</t>
  </si>
  <si>
    <t>Total population in Greece in 2022</t>
  </si>
  <si>
    <t>GRC002Total population</t>
  </si>
  <si>
    <t>UNHCR accessed on 11/06/2024 ; Admin Stat accessed on 23/05/2023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</si>
  <si>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</si>
  <si>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</si>
  <si>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</si>
  <si>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ELSTAT accessed on 23/02/2024 ; ELSTAT 17/03/2023 ; UNHCR accessed on 11/06/2024; UNHCR 12/03/2024</t>
  </si>
  <si>
    <t>https://www.statistics.gr/en/greece-in-figures#tab-2023 ; https://elstat-outsourcers.statistics.gr/census_results_2022_en.pdf ; https://data.unhcr.org/en/situations/mediterranean/location/5179; https://data.unhcr.org/en/documents/details/107193</t>
  </si>
  <si>
    <t>Only the areas most affected are counted : Rhodes , Samos , Chios , Kos , Evros , Lesvos.  Displacement data is added.</t>
  </si>
  <si>
    <t>GRC002People exposed</t>
  </si>
  <si>
    <t>UNHCR  12/03/2024</t>
  </si>
  <si>
    <t>https://data.unhcr.org/en/documents/details/107193</t>
  </si>
  <si>
    <t xml:space="preserve">People affected = PiN. PiN = the total number of refugees, asylum seekers and Stateless people as of February 2024. </t>
  </si>
  <si>
    <t>GRC002People affected</t>
  </si>
  <si>
    <t xml:space="preserve">The figure represents the number of {refugees (169393) + asylum seekers (17785)+ Stateless people (4,488)} in Greece as of February 2024. </t>
  </si>
  <si>
    <t>GRC002People displaced</t>
  </si>
  <si>
    <t xml:space="preserve">The PIN includes the number of { refugees + asylum seekers + Stateless people } in Greece  as of February 2024. </t>
  </si>
  <si>
    <t>GRC002People in Need</t>
  </si>
  <si>
    <t>The figure represents the total population of the islands most affected (Rhodes , Samos , Chios , Kos , Evros , Lesvos).</t>
  </si>
  <si>
    <t>GRC002Minimal humanitarian conditions - Level 1</t>
  </si>
  <si>
    <t xml:space="preserve">The severity of needs is not identified. People affected = PiN. PiN = the total number of refugees, asylum seekers and Stateless people as of February 2024. </t>
  </si>
  <si>
    <t>GRC002Stressed humanitarian conditions - Level 2</t>
  </si>
  <si>
    <t>The severity of needs is not identified.  Level 3 is the number of PIN (total number of refugees, asylum seekers and Stateless people as of February 2024).</t>
  </si>
  <si>
    <t>GRC002Moderate humanitarian conditions - Level 3</t>
  </si>
  <si>
    <t>The severity of needs is not identified</t>
  </si>
  <si>
    <t>GRC002Severe humanitarian conditions - Level 4</t>
  </si>
  <si>
    <t>GRC002Extreme humanitarian conditions - Level 5</t>
  </si>
  <si>
    <t>The number of affected groups from the following list: IDPs, Refugees, asylum seekers, and others of concern (such as migrants etc.), Returnees, Host, and Non-Host. Greece has one group affected by the mixed migration crisis (Refugees, asylum seekers and others of concern).</t>
  </si>
  <si>
    <t>GRC002Crisis affected groups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</si>
  <si>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</si>
  <si>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</si>
  <si>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</si>
  <si>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</si>
  <si>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</si>
  <si>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</si>
  <si>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</si>
  <si>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</si>
  <si>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</si>
  <si>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</si>
  <si>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</si>
  <si>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</si>
  <si>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</si>
  <si>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</si>
  <si>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</si>
  <si>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</si>
  <si>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</si>
  <si>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</si>
  <si>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</si>
  <si>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</si>
  <si>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</si>
  <si>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</si>
  <si>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</si>
  <si>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</si>
  <si>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</si>
  <si>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</si>
  <si>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</si>
  <si>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</si>
  <si>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</si>
  <si>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</si>
  <si>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</si>
  <si>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</si>
  <si>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</si>
  <si>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</si>
  <si>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</si>
  <si>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</si>
  <si>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</si>
  <si>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</si>
  <si>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</si>
  <si>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</si>
  <si>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</si>
  <si>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</si>
  <si>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</si>
  <si>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</si>
  <si>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Number of different types of affected population groups: 
- Refugees, asylum seekers, and others of concern (such as migrants etc.)
- Host 
- Non-Host </t>
  </si>
  <si>
    <t>REG006Crisis affected groups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</si>
  <si>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</si>
  <si>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</si>
  <si>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</si>
  <si>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</si>
  <si>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</si>
  <si>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</si>
  <si>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</si>
  <si>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</si>
  <si>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</si>
  <si>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</si>
  <si>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</si>
  <si>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</si>
  <si>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</si>
  <si>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</si>
  <si>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</si>
  <si>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</si>
  <si>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</si>
  <si>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</si>
  <si>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CMR004Ongoing insecurity/hostilities affecting humanitarian assistance</t>
  </si>
  <si>
    <t>TCD004Physical constraints in the environment (obstacles related to terrain, climate, lack of infrastructure, etc.)</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</si>
  <si>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</si>
  <si>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</si>
  <si>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</si>
  <si>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</si>
  <si>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</si>
  <si>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</si>
  <si>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</si>
  <si>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</si>
  <si>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</si>
  <si>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Mutliple crises in Bangladesh</t>
  </si>
  <si>
    <t>BGD001</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</si>
  <si>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</si>
  <si>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</si>
  <si>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</si>
  <si>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</si>
  <si>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</si>
  <si>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</si>
  <si>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</si>
  <si>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</si>
  <si>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</si>
  <si>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2024 Monsoon Floods in Bangladesh</t>
  </si>
  <si>
    <t>BGD014</t>
  </si>
  <si>
    <t>BGD014Denial of existence of humanitarian needs or entitlements to assistance</t>
  </si>
  <si>
    <t>BGD014Impediments to entry into country (bureaucratic and administrative)</t>
  </si>
  <si>
    <t>BGD014Interference into implementation of humanitarian activities</t>
  </si>
  <si>
    <t>BGD014Ongoing insecurity/hostilities affecting humanitarian assistance</t>
  </si>
  <si>
    <t>BGD014Physical constraints in the environment (obstacles related to terrain, climate, lack of infrastructure, etc.)</t>
  </si>
  <si>
    <t>BGD014Presence of mines and improvised explosive devices</t>
  </si>
  <si>
    <t>BGD014Restriction and obstruction of access to services and assistance</t>
  </si>
  <si>
    <t>BGD014Restriction of movement (impediments to freedom of movement and/or administrative restrictions)</t>
  </si>
  <si>
    <t>BGD014Violence against personnel, facilities and assets</t>
  </si>
  <si>
    <t>There are no approximate or exact figures about economic losses</t>
  </si>
  <si>
    <t>DOM002Economic Losses</t>
  </si>
  <si>
    <t>GEOREF accessed 13/12/2021</t>
  </si>
  <si>
    <t>http://www.geo-ref.net/en/ago.htm</t>
  </si>
  <si>
    <t>From GEO REF, Total Square kilometres of Kuando Kubango, Moxico, Cunene, Huila and Namibe provinces</t>
  </si>
  <si>
    <t>AGO002Landmass affected</t>
  </si>
  <si>
    <t>UNFPA 20/07/2023</t>
  </si>
  <si>
    <t>https://data.humdata.org/dataset/01679d5e-9cf1-45a4-a212-662a2309780c/resource/70c8e692-1698-4cc9-9d8c-02300983afa0/download/ago_admpop_2023.xlsx</t>
  </si>
  <si>
    <t>This corresponds to all people living in Kuando Kubango, Moxico, Cunene, Huila and Namibe provinces. The figure was calculated based on a projection of the population in 2023.</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</si>
  <si>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</si>
  <si>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</si>
  <si>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</si>
  <si>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</si>
  <si>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</si>
  <si>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 xml:space="preserve">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 Indeed, the increase reflects a change of source and the geographic expansion of the drought crisis in southern Angola crisis. Given that there has been no IPC analysis since 2021, we were always looking for new sources to update the PIN for this crisis. Two potential sources (SADC appeal and WFP Southern Africa drought hotspot analysis) were recently published, and it is between these two that a choice was made.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
</t>
  </si>
  <si>
    <t>AGO002People in Need</t>
  </si>
  <si>
    <t xml:space="preserve">https://data.humdata.org/dataset/01679d5e-9cf1-45a4-a212-662a2309780c/resource/70c8e692-1698-4cc9-9d8c-02300983afa0/download/ago_admpop_2023.xlsx </t>
  </si>
  <si>
    <t>This corresponds to all people living in the affected areas, with the exception of those in level 3. The figure was calculated based on a projection of the population in 2023.</t>
  </si>
  <si>
    <t>AGO002Minimal humanitarian conditions - Level 1</t>
  </si>
  <si>
    <t>Since there is no recent estimate of the number of people in level 2, all people living in the affected area, apart from those in level 3, are classified as in level 1.</t>
  </si>
  <si>
    <t>AGO002Stressed humanitarian conditions - Level 2</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</si>
  <si>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
The SADC appeal PIN figure was considered but then we decided to use WFP latest drought hotspot analysis.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t>
  </si>
  <si>
    <t>AGO002Moderate humanitarian conditions - Level 3</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</si>
  <si>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t>
  </si>
  <si>
    <t>AGO002Severe humanitarian conditions - Level 4</t>
  </si>
  <si>
    <t>There are no people in level 5 in Angola. The 2021 IPC analysis did not include people in level 5. No current source indicates the presence of this category</t>
  </si>
  <si>
    <t>AGO002Extreme humanitarian conditions - Level 5</t>
  </si>
  <si>
    <t>Complex crisis in Niger</t>
  </si>
  <si>
    <t>NER006</t>
  </si>
  <si>
    <t>World Population accessed 14/08/2024</t>
  </si>
  <si>
    <t>The total population of Niger in 2024, including refugees, migrants, and asylum seekers</t>
  </si>
  <si>
    <t>NER006Total population</t>
  </si>
  <si>
    <t>City Population accessed 14/08/2024</t>
  </si>
  <si>
    <t>https://www.citypopulation.de/en/niger/cities/</t>
  </si>
  <si>
    <t>The figure represents the total landmass of Niger, as the whole country is affected by the complex crisis which is driven by violence, insecurity, displacement, and natural hazards.</t>
  </si>
  <si>
    <t>NER006Landmass affected</t>
  </si>
  <si>
    <t>The total population is exposed to the complex crisis in Niger, which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</si>
  <si>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exposed</t>
  </si>
  <si>
    <t>OCHA 06/01/2023</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</si>
  <si>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</si>
  <si>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The figure is the people affected by the complex crisis in Niger. It is the latest that has been provided by OCHA. The reliability is set to Medium, due to lack of new data. Once new data is available, the figure will be updated. The complex crisis in Niger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</si>
  <si>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affected</t>
  </si>
  <si>
    <t>NER006Illness cases reported</t>
  </si>
  <si>
    <t>NER006Injuries reported</t>
  </si>
  <si>
    <t>NER006Buildings damaged</t>
  </si>
  <si>
    <t>NER006Buildings destroyed</t>
  </si>
  <si>
    <t>NER006Buildings in affected area</t>
  </si>
  <si>
    <t>NER006Economic Losses</t>
  </si>
  <si>
    <t>OCHA 06/06/2024</t>
  </si>
  <si>
    <t>https://reliefweb.int/report/burkina-faso/2024-sahel-humanitarian-needs-and-requirements-overview</t>
  </si>
  <si>
    <t>The figure represents the total number of people in need in Niger. It is taken from OCHA's 2024 Sahel Humanitarian Needs and Requirements Overview. The source is considering this figure to estimate the PiN in 2024, noting that the data is from OCHA's 2023 Humanitarian Response Plan, and the data for 2024 not available. The reliability is set to Medium, due to lack of new data. ACAPS will use this source as it provides a comprehensive figure for all the needs in Niger. Once updated data is available, the PiN figure will be adjusted.</t>
  </si>
  <si>
    <t>NER006People in Need</t>
  </si>
  <si>
    <t>World Population accessed 14/08/2024 ; OCHA 06/01/2023</t>
  </si>
  <si>
    <t>https://humanitarianaction.info/plan/1189 ; 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</si>
  <si>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According to the INFORM severity index methodology Level 1 = People exposed - People affected. The people exposed is the total population of Niger, and the people affected is based on OCHA's data of the people affected in 2023.</t>
  </si>
  <si>
    <t>NER006Minimal humanitarian conditions - Level 1</t>
  </si>
  <si>
    <t>OCHA 06/01/2023 ; OCHA 06/06/2024</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</si>
  <si>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 ; https://reliefweb.int/report/burkina-faso/2024-sahel-humanitarian-needs-and-requirements-overview</t>
  </si>
  <si>
    <t>According to the INFORM severity index methodology Level 2 = People affected - People in need. The people affected and PiN are both based on OCHA's data for 2023.</t>
  </si>
  <si>
    <t>NER006Stressed humanitarian conditions - Level 2</t>
  </si>
  <si>
    <t>There are no assessments available for the breakdown of the severity of need of the PiN. ACAPS will consider Level 3 to equal the PiN figure minus Level 4 (which includes the sum of all  people in Level 4 under the Lake Chad Basin crisis, Mali-Burkina Faso conflict crisis, and the Nigerian refugees crisis)</t>
  </si>
  <si>
    <t>NER006Moderate humanitarian conditions - Level 3</t>
  </si>
  <si>
    <t>There are no assessments available for the breakdown of the severity of need of the PiN. ACAPS will consider Level 4 to equal the sum of all  people in Level 4 under the Lake Chad Basin crisis, Mali-Burkina Faso conflict crisis, and the Nigerian refugees crisis.</t>
  </si>
  <si>
    <t>NER006Severe humanitarian conditions - Level 4</t>
  </si>
  <si>
    <t>There are no assessments available for the breakdown of the severity of need of the PiN. Level 5 is kept as an information gap as there are no sources confirming or denying the presence of people facing extereme humanitarian conditions in Niger.</t>
  </si>
  <si>
    <t>NER006Extreme humanitarian conditions - Level 5</t>
  </si>
  <si>
    <t>NER006People facing limited access constraints</t>
  </si>
  <si>
    <t>NER006People facing restricted access constraints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</si>
  <si>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</si>
  <si>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</si>
  <si>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</si>
  <si>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</si>
  <si>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</si>
  <si>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</si>
  <si>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</si>
  <si>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UNHCR 05/03/2024</t>
  </si>
  <si>
    <t>https://www.3rpsyriacrisis.org/wp-content/uploads/2023/12/2024RSO_advanced_version.pdf</t>
  </si>
  <si>
    <t>Number of different types of affected population groups: 
- IDPs
- Returnees</t>
  </si>
  <si>
    <t>TUR004Crisis affected groups</t>
  </si>
  <si>
    <t>Drought in Mozambique</t>
  </si>
  <si>
    <t>MOZ012</t>
  </si>
  <si>
    <t>World Population Review accessed 09/08/2024</t>
  </si>
  <si>
    <t>https://worldpopulationreview.com/countries/mozambique-population</t>
  </si>
  <si>
    <t>Total population of Mozambique adjusted for population movement</t>
  </si>
  <si>
    <t>MOZ012Total population</t>
  </si>
  <si>
    <t>HDX 2019</t>
  </si>
  <si>
    <t>https://data.humdata.org/dataset/cod-ab-moz/resource/82de025e-4f99-4ede-8c59-0ea3f9b3bed0</t>
  </si>
  <si>
    <t>Landmass is the areas square km covered by provinces affected by drought crisis. The figures per province are as follows: Gaza 75381.82813 | Inhambane 68781.60156 | Manica 62313.67188 | Sofala 67746.92188 | Tete 100697.7656 | Zambezia 103067.875</t>
  </si>
  <si>
    <t>MOZ012Landmass affected</t>
  </si>
  <si>
    <t>HDX 2023 ; IFRC 27/05/2024 ; FEWS NET 06/2024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</si>
  <si>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t>
  </si>
  <si>
    <t>Population exposed is the population of people living in the areas of concern to the drought crisis. The southern and central provinces of Mozambique are the most exposed to El Niño-induced drought and they include Gaza, Inhambane, Manica, Sofala, Tete and Zambezia according to assessments done by FEWS NET June 2024 outlook and an appeal from IFRC in May 2024. The population of these provinces were obtained from HDX and are as follows  1,634,701 Gaza | 1,675,530 Inhambane | 2,497,578 Manica | 2,808,296 Sofala | 3,328,856 Tete | 6,009,500 Zambezia.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</si>
  <si>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exposed</t>
  </si>
  <si>
    <t>The population affected was taken as the sum of the population living in areas where drought crisis is imminent. We took the whole exposed population as affected since there are no clear assessments of the people that are affected from the two sources providing provinces undergoing drought. Additionally, the southern and central parts of Mozambique are historically prone to drought.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</si>
  <si>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affected</t>
  </si>
  <si>
    <t>IOM 02/05/2024</t>
  </si>
  <si>
    <t>https://dtm.iom.int/reports/mozambique-el-nino-drought-displacements-updatebaruemanica-may-2024</t>
  </si>
  <si>
    <t>An evaluation carried out by the International Organisation for Migration (IOM) in partnership with the National Institute for Disaster Management of Mozambique (INGD) revealed that between April 22-24, 2024, a total of 342 people (58 families) were relocated from the northern districts of Sofala and Tete to host communities in Manica (Bárue district). The displacements were as a result of El Nino induced drought</t>
  </si>
  <si>
    <t>MOZ012People displaced</t>
  </si>
  <si>
    <t>No sources reporting on injuries related to drought</t>
  </si>
  <si>
    <t>MOZ012Injuries reported</t>
  </si>
  <si>
    <t>No sources reporting on fatalities related to drought</t>
  </si>
  <si>
    <t>MOZ012Fatalities reported</t>
  </si>
  <si>
    <t>MOZ012Fatalities in all crises</t>
  </si>
  <si>
    <t>SADC 05/06/2024 ; FAO/FSC 08/08/2024</t>
  </si>
  <si>
    <t>https://reliefweb.int/report/zimbabwe/sadc-regional-humanitarian-appeal-response-el-nino-induced-drought-and-floods-may-2024 ;https://reliefweb.int/report/mozambique/mozambique-food-security-cluster-bulletin-first-semester-2024</t>
  </si>
  <si>
    <t>The number of people in need includes the total population in need of assistance living in drought affected regions Gaza, Inhambane, Manica, Sofala, Tete and Zambezia. We took the PIN figure from SADC appeal over FAO/FSC since the appeal had people in need in different sectorial needs unlike the food cluster that focuses only on food needs. The PIN figure on SADC can be obtained on page 6 and 29. The reliability was medium since the sources provide estimates and the assessment of people in need is still not clear</t>
  </si>
  <si>
    <t>MOZ012People in Need</t>
  </si>
  <si>
    <t xml:space="preserve">According to INFORM SI methodology, the number of people in Level 1 is equal to the people exposed minus the people affected. Since the whole population is affected, there are no people in Level 1. </t>
  </si>
  <si>
    <t>MOZ012Minimal humanitarian conditions - Level 1</t>
  </si>
  <si>
    <t>HDX 2023 ; IFRC 27/05/2024 ; FEWS NET 06/2024 ; SADC 05/06/2024 ; FAO/FSC 08/08/2024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</si>
  <si>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 ; https://reliefweb.int/report/zimbabwe/sadc-regional-humanitarian-appeal-response-el-nino-induced-drought-and-floods-may-2024 ;https://reliefweb.int/report/mozambique/mozambique-food-security-cluster-bulletin-first-semester-2024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</si>
  <si>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</si>
  <si>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MOZ012Stressed humanitarian conditions - Level 2</t>
  </si>
  <si>
    <t>According to INFORM Severity Index methodology, the sum of people in levels 3, 4 and 5 is equal to the total number of people in need. To estimate the severity distribution of the people in level 3 ACAPS took the PIN from SADC appeal (3,300,000) minus people in level 4 (510,151) from the FAO/FSC to get 2,789,849 as estimates of people in level 3.</t>
  </si>
  <si>
    <t>MOZ012Moderate humanitarian conditions - Level 3</t>
  </si>
  <si>
    <t>FAO/FSC 08/08/2024</t>
  </si>
  <si>
    <t>https://reliefweb.int/report/zimbabwe/sadc-regional--appeal-response-el-nino-induced-drought-and-floods- ;mester-2024</t>
  </si>
  <si>
    <t>Level 4 was obtained by taking the figure provided by FAO/FSC as people in level 4 for the period May to September 2024. We took this source because it was the most recent and the only one that provided a breakdown of people in level 4. The reliability was medium since the figure was a projection May to September 2024</t>
  </si>
  <si>
    <t>MOZ012Severe humanitarian conditions - Level 4</t>
  </si>
  <si>
    <t>FAO/FSC source did not mention any number of people with severity level 5. It was the only source available that was giving at least a breakdown of PIN and level 4. We gave it a reliability of medium since even the food insecurity levels were projections May to September 2024 l</t>
  </si>
  <si>
    <t>MOZ012Extreme humanitarian conditions - Level 5</t>
  </si>
  <si>
    <t>In this crisis, all 4 population groups are affected: IDPs, host population, non-host population, and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</si>
  <si>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</si>
  <si>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</si>
  <si>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</si>
  <si>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</si>
  <si>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</si>
  <si>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</si>
  <si>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</si>
  <si>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</si>
  <si>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</si>
  <si>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</si>
  <si>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</si>
  <si>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</si>
  <si>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</si>
  <si>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</si>
  <si>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</si>
  <si>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</si>
  <si>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</si>
  <si>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</si>
  <si>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Multiple Crises in Mozambique</t>
  </si>
  <si>
    <t>MOZ001</t>
  </si>
  <si>
    <t xml:space="preserve">Total landmass of Mozambique. We took the whole country's landmass because the rainy and cyclone season runs at the same time for all the provinces and northern Mozambique conflict too. </t>
  </si>
  <si>
    <t>MOZ001Landmass affected</t>
  </si>
  <si>
    <t>MOZ001Injuries reported</t>
  </si>
  <si>
    <t>OCHA 28/12/2023 ; FAO/FSC 08/08/2024</t>
  </si>
  <si>
    <t>https://reliefweb.int/attachments/53eb60eb-6575-4dc5-ad6a-a64d7560415d/MOZ_HNRP_2024_ENG_VERSION%201.pdf ; https://reliefweb.int/report/zimbabwe/sadc-regional--appeal-response-el-nino-induced-drought-and-floods- ;mester-2024</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</si>
  <si>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</si>
  <si>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</si>
  <si>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</si>
  <si>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</si>
  <si>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</si>
  <si>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</si>
  <si>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</si>
  <si>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</si>
  <si>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There is no reliable source mentioning a cumulative economic loss brought by El Nino induced drought, conflict and 2024 Rainy and Cyclone</t>
  </si>
  <si>
    <t>MOZ001Economic Losses</t>
  </si>
  <si>
    <t>Chronic 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</si>
  <si>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</si>
  <si>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</si>
  <si>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</si>
  <si>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</si>
  <si>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</si>
  <si>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</si>
  <si>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</si>
  <si>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</si>
  <si>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</si>
  <si>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</si>
  <si>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Refugees from Sudan in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</si>
  <si>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</si>
  <si>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</si>
  <si>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</si>
  <si>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</si>
  <si>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</si>
  <si>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</si>
  <si>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</si>
  <si>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</si>
  <si>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</si>
  <si>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</si>
  <si>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Complex crisis in Libya</t>
  </si>
  <si>
    <t>LBY001</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</si>
  <si>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</si>
  <si>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</si>
  <si>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</si>
  <si>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</si>
  <si>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</si>
  <si>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</si>
  <si>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</si>
  <si>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</si>
  <si>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</si>
  <si>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</si>
  <si>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</si>
  <si>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</si>
  <si>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</si>
  <si>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</si>
  <si>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</si>
  <si>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</si>
  <si>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</si>
  <si>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</si>
  <si>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</si>
  <si>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</si>
  <si>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</si>
  <si>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</si>
  <si>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</si>
  <si>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</si>
  <si>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</si>
  <si>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</si>
  <si>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</si>
  <si>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</si>
  <si>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</si>
  <si>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</si>
  <si>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</si>
  <si>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</si>
  <si>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</si>
  <si>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</si>
  <si>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</si>
  <si>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</si>
  <si>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Floods in Rio Grande do Sul</t>
  </si>
  <si>
    <t>BRA005</t>
  </si>
  <si>
    <t>BRA005Denial of existence of humanitarian needs or entitlements to assistance</t>
  </si>
  <si>
    <t>BRA005Impediments to entry into country (bureaucratic and administrative)</t>
  </si>
  <si>
    <t>BRA005Interference into implementation of humanitarian activities</t>
  </si>
  <si>
    <t>BRA005Ongoing insecurity/hostilities affecting humanitarian assistance</t>
  </si>
  <si>
    <t>BRA005Physical constraints in the environment (obstacles related to terrain, climate, lack of infrastructure, etc.)</t>
  </si>
  <si>
    <t>BRA005Presence of mines and improvised explosive devices</t>
  </si>
  <si>
    <t>BRA005Restriction and obstruction of access to services and assistance</t>
  </si>
  <si>
    <t>BRA005Restriction of movement (impediments to freedom of movement and/or administrative restrictions)</t>
  </si>
  <si>
    <t>BRA005Violence against personnel, facilities and assets</t>
  </si>
  <si>
    <t>Multiple crises in Myanmar</t>
  </si>
  <si>
    <t>MMR001</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</si>
  <si>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</si>
  <si>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</si>
  <si>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</si>
  <si>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</si>
  <si>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Not enough data/information available.</t>
  </si>
  <si>
    <t>MMR001Injuries reported</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</si>
  <si>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</si>
  <si>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</si>
  <si>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</si>
  <si>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MMR001Severe humanitarian conditions - Level 4</t>
  </si>
  <si>
    <t>MMR001Extreme humanitarian conditions - Level 5</t>
  </si>
  <si>
    <t xml:space="preserve">No data available. </t>
  </si>
  <si>
    <t>MMR001People facing limited access constraints</t>
  </si>
  <si>
    <t>MMR001People facing restricted access constraints</t>
  </si>
  <si>
    <t>MMR001Illness cases reported</t>
  </si>
  <si>
    <t>MMR001Buildings destroyed</t>
  </si>
  <si>
    <t>MMR001Buildings in affected area</t>
  </si>
  <si>
    <t>MMR001Economic Losses</t>
  </si>
  <si>
    <t xml:space="preserve">https://reliefweb.int/report/myanmar/myanmar-humanitarian-needs-overview-2023-january-2023
https://reliefweb.int/report/myanmar/myanmar-humanitarian-needs-and-response-plan-2024-december-2023-enmy
</t>
  </si>
  <si>
    <t>MMR002Total population</t>
  </si>
  <si>
    <t>OCHA 18/12/2023 a; OCHA 18/12/2023 b; Govt. of Myanmar and UNFPA 2017</t>
  </si>
  <si>
    <t>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</si>
  <si>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</si>
  <si>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</si>
  <si>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</si>
  <si>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</si>
  <si>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</si>
  <si>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</si>
  <si>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No enough information available.</t>
  </si>
  <si>
    <t>MMR002Injuries reported</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</si>
  <si>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</si>
  <si>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</si>
  <si>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</si>
  <si>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</si>
  <si>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</si>
  <si>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</si>
  <si>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</si>
  <si>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</si>
  <si>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</si>
  <si>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</si>
  <si>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</si>
  <si>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OCHA 18/12/2023 a</t>
  </si>
  <si>
    <t xml:space="preserve">https://reliefweb.int/report/myanmar/myanmar-humanitarian-needs-and-response-plan-2024-december-2023-enmy
</t>
  </si>
  <si>
    <t>Group:
IDPs
Host
Returnees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</si>
  <si>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</si>
  <si>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</si>
  <si>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</si>
  <si>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</si>
  <si>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</si>
  <si>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</si>
  <si>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</si>
  <si>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</si>
  <si>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</si>
  <si>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</si>
  <si>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</si>
  <si>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</si>
  <si>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</si>
  <si>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MMR003Injuries reported</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</si>
  <si>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</si>
  <si>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</si>
  <si>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</si>
  <si>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</si>
  <si>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</si>
  <si>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</si>
  <si>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</si>
  <si>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</si>
  <si>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</si>
  <si>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</si>
  <si>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</si>
  <si>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</si>
  <si>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</si>
  <si>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</si>
  <si>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</si>
  <si>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</si>
  <si>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</si>
  <si>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</si>
  <si>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</si>
  <si>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Govt. of Myanmar and UNFPA 2017</t>
  </si>
  <si>
    <t>http://themimu.info/sites/themimu.info/files/documents/Census_Atlas_Myanmar_the_2014_Myanmar_Population_and_Housing_Census.pdf</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</si>
  <si>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</si>
  <si>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</si>
  <si>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</si>
  <si>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</si>
  <si>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</si>
  <si>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</si>
  <si>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MMR004Injuries reported</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</si>
  <si>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</si>
  <si>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</si>
  <si>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 xml:space="preserve">In HNO 2023, only Nay Pyi Taw had people (1.1 million) facing Level 1 humanitarian conditions. Based on the evolution of the crisis, it is reasonable to assume that there are no people in Level 1 anymore. </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</si>
  <si>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</si>
  <si>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</si>
  <si>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</si>
  <si>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</si>
  <si>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</si>
  <si>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</si>
  <si>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</si>
  <si>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</si>
  <si>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</si>
  <si>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</si>
  <si>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</si>
  <si>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</si>
  <si>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</si>
  <si>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</si>
  <si>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</si>
  <si>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2024 Monsoon Floods</t>
  </si>
  <si>
    <t>MMR006</t>
  </si>
  <si>
    <t>OCHA 15/01/2023</t>
  </si>
  <si>
    <t>https://reliefweb.int/report/myanmar/myanmar-humanitarian-needs-overview-2023-january-2023</t>
  </si>
  <si>
    <t>Total population of the country according to HNO 2023</t>
  </si>
  <si>
    <t>MMR006Total population</t>
  </si>
  <si>
    <t>Not enough information to assign people in need to severity level 4.</t>
  </si>
  <si>
    <t>MMR006Severe humanitarian conditions - Level 4</t>
  </si>
  <si>
    <t>Not enough information to assign people in need to severity level 5.</t>
  </si>
  <si>
    <t>MMR006Extreme humanitarian conditions - Level 5</t>
  </si>
  <si>
    <t>MMR006People facing limited access constraints</t>
  </si>
  <si>
    <t>MMR006People facing restricted access constraints</t>
  </si>
  <si>
    <t>MMR006Illness cases reported</t>
  </si>
  <si>
    <t>MMR006Buildings destroyed</t>
  </si>
  <si>
    <t>MMR006Buildings in affected area</t>
  </si>
  <si>
    <t>MMR006Economic Losses</t>
  </si>
  <si>
    <t>Multiple crises in the Philippines</t>
  </si>
  <si>
    <t>PHL001</t>
  </si>
  <si>
    <t>PSA accessed 13/08/2024</t>
  </si>
  <si>
    <t>https://psa.gov.ph/content/2020-census-population-and-housing-2020-cph-population-counts-declared-official-president</t>
  </si>
  <si>
    <t>Total population of the Philippines</t>
  </si>
  <si>
    <t>PHL001Total population</t>
  </si>
  <si>
    <t>Total population living in the Philippines</t>
  </si>
  <si>
    <t>PHL003Total population</t>
  </si>
  <si>
    <t>City Population accessed 16/08/2024; OCHA 23/07/2024; ACLED accessed 16/08/2024</t>
  </si>
  <si>
    <t>http://www.citypopulation.de/en/philippines/admin/
https://reliefweb.int/report/philippines/philippines-mindanao-displacement-snapshot-23-july-2024
https://acleddata.com/data-export-tool/</t>
  </si>
  <si>
    <t xml:space="preserve">Regions included: Region IX (Zamboanga Peninsula), Region XI (Davao Region), Region X (Northern Mindanao), Region XII (Soccsksargen), Region XIII (Caraga), Bangsamoro Autonomous Region In Muslim Mindanao (BARMM) </t>
  </si>
  <si>
    <t>PHL003Landmass affected</t>
  </si>
  <si>
    <t>PSA accessed 13/08/2024; OCHA 23/07/2024; ACLED accessed 16/08/2024</t>
  </si>
  <si>
    <t>https://psa.gov.ph/content/2020-census-population-and-housing-2020-cph-population-counts-declared-official-president
https://reliefweb.int/report/philippines/philippines-mindanao-displacement-snapshot-23-july-2024
https://acleddata.com/data-export-tool/</t>
  </si>
  <si>
    <t>Total population living in the areas considered affected</t>
  </si>
  <si>
    <t>PHL003People exposed</t>
  </si>
  <si>
    <t xml:space="preserve">Limited data/information available </t>
  </si>
  <si>
    <t>PHL003Injuries reported</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</si>
  <si>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</si>
  <si>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</si>
  <si>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Not enough information to assign people in need to level 4 and level 5.</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</si>
  <si>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</si>
  <si>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</si>
  <si>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</si>
  <si>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</si>
  <si>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Host, non-host, returnees and IDPs that are affected by the ongoing insecurity in the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</si>
  <si>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</si>
  <si>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</si>
  <si>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</si>
  <si>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</si>
  <si>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</si>
  <si>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</si>
  <si>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</si>
  <si>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</si>
  <si>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</si>
  <si>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2024 Southwest Monsoon</t>
  </si>
  <si>
    <t>PHL015</t>
  </si>
  <si>
    <t>PHL015Total population</t>
  </si>
  <si>
    <t>Multiple crises in Papua New Guinea</t>
  </si>
  <si>
    <t>PNG001</t>
  </si>
  <si>
    <t>NSO accessed 12/08/2024</t>
  </si>
  <si>
    <t>https://www.nso.gov.pg/statistics/population/</t>
  </si>
  <si>
    <t>Total population living in Papua New Guinea</t>
  </si>
  <si>
    <t>PNG001Total population</t>
  </si>
  <si>
    <t>NSO accessed 07/12/2023; NSO 2011; UNCT PNG 15/09/22; IFRC 04/09/22 UNCT PNG 10/10/22; UNDP 01/08/2024; OCHA 04/04/2023</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</si>
  <si>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 
https://data.humdata.org/dataset/f260301d-c32f-4e9e-a7d6-05bde2f70b6b/resource/e608cdc2-c26b-46c2-b223-ec50150e9952/download/png_adminboundaries_tabulardata.xlsx</t>
  </si>
  <si>
    <t>Total area affected in the Highlands violence and floods crises (PNG003 and PNG005).</t>
  </si>
  <si>
    <t>PNG001Landmass affected</t>
  </si>
  <si>
    <t>NSO accessed 07/12/2023; NSO 2011; UNCT PNG 15/09/22; IFRC 04/09/22, UNCT PNG 10/10/22; UNDP 01/08/2024; NSO accessed 12/08/2024</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</si>
  <si>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 
https://www.nso.gov.pg/download/118/population-estimates-2021/3740/01_western_population_estimate_results.pdf</t>
  </si>
  <si>
    <t>Total exposed population in the Highlands violence and floods crises (PNG003 and PNG005).</t>
  </si>
  <si>
    <t>PNG001People exposed</t>
  </si>
  <si>
    <t>UNCT PNG 09/08/22; UNDP 01/08/2024</t>
  </si>
  <si>
    <t>https://reliefweb.int/report/papua-new-guinea/papua-new-guinea-highlands-violence-humanitarian-needs-and-priorities-aug-2022-may-2023-issued-09-aug-2022; 
https://reliefweb.int/report/papua-new-guinea/post-disaster-needs-assessment-report-flooding-western-province-papua-new-guinea-april-july-2024-issued-1-august-2024</t>
  </si>
  <si>
    <t>Total number of people affected in the Highlands violence and floods crises (PNG003 and PNG005).</t>
  </si>
  <si>
    <t>PNG001People affected</t>
  </si>
  <si>
    <t>IOM 20/03/2024; UNDP 01/08/2024</t>
  </si>
  <si>
    <t>https://dtm.iom.int/reports/papua-new-guinea-wapenamanda-conflict-rapid-assessment-report-20-march-2024; 
https://reliefweb.int/report/papua-new-guinea/post-disaster-needs-assessment-report-flooding-western-province-papua-new-guinea-april-july-2024-issued-1-august-2024</t>
  </si>
  <si>
    <t>Total number of displaced people in the Highlands violence and floods crises (PNG003 and PNG005).</t>
  </si>
  <si>
    <t>PNG001People displaced</t>
  </si>
  <si>
    <t>UNDP 01/08/2024</t>
  </si>
  <si>
    <t>https://reliefweb.int/report/papua-new-guinea/post-disaster-needs-assessment-report-flooding-western-province-papua-new-guinea-april-july-2024-issued-1-august-2024</t>
  </si>
  <si>
    <t>Total number of injuries in the in the Highlands violence and floods crises (PNG003 and PNG005).</t>
  </si>
  <si>
    <t>PNG001Injuries reported</t>
  </si>
  <si>
    <t>UNCT PNG 10/10/22; IOM 19/12/22; UNDP 01/08/2024</t>
  </si>
  <si>
    <t>https://reliefweb.int/report/papua-new-guinea/papua-new-guinea-highlands-violence-humanitarian-needs-and-priorities-aug-2022-may-2023-issued-09-aug-2022;
https://dtm.iom.int/reports/papua-new-guinea-rapid-assesment-report-displacements-highlands-region-oct-nov-2022?close=true; 
https://reliefweb.int/report/papua-new-guinea/post-disaster-needs-assessment-report-flooding-western-province-papua-new-guinea-april-july-2024-issued-1-august-2024</t>
  </si>
  <si>
    <t>Total number of people in need in the in the Highlands violence and floods crises (PNG003 and PNG005).</t>
  </si>
  <si>
    <t>PNG001People in Need</t>
  </si>
  <si>
    <t>NSO accessed 07/12/2023; NSO 2011; UNCT PNG 15/09/22; IFRC 04/09/22, UNCT PNG 10/10/22;  IOM 19/12/22; UNDP 01/08/2024; NSO accessed 12/08/2024</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</si>
  <si>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 
https://reliefweb.int/report/papua-new-guinea/post-disaster-needs-assessment-report-flooding-western-province-papua-new-guinea-april-july-2024-issued-1-august-2024; 
https://www.nso.gov.pg/download/118/population-estimates-2021/3740/01_western_population_estimate_results.pdf</t>
  </si>
  <si>
    <t>Total number of people in level 1 in the Highlands violence and floods crises (PNG003 and PNG005).</t>
  </si>
  <si>
    <t>PNG001Minimal humanitarian conditions - Level 1</t>
  </si>
  <si>
    <t>NSO accessed 07/12/2023; NSO 2011; UNCT PNG 15/09/22; IFRC 04/09/22, UNCT PNG 10/10/22; UNDP 01/08/2024</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</si>
  <si>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t>
  </si>
  <si>
    <t>Total number of people in level 2 in the Highlands violence and floods crises (PNG003 and PNG005).</t>
  </si>
  <si>
    <t>PNG001Stressed humanitarian conditions - Level 2</t>
  </si>
  <si>
    <t>IOM 19/12/22; UNDP 01/08/2024</t>
  </si>
  <si>
    <t>Total number of people in level 3 in the Highlands violence and floods crises (PNG003 and PNG005).</t>
  </si>
  <si>
    <t>PNG001Moderate humanitarian conditions - Level 3</t>
  </si>
  <si>
    <t xml:space="preserve"> Not enough information available to assign people to level 4 and level 5.</t>
  </si>
  <si>
    <t>PNG001Severe humanitarian conditions - Level 4</t>
  </si>
  <si>
    <t>PNG001Extreme humanitarian conditions - Level 5</t>
  </si>
  <si>
    <t>UNCT PNG 09/08/22 ; UNDP 01/08/2024</t>
  </si>
  <si>
    <t>Host, non-host, returnees, and IDPs are the groups affected in the Highlands violence and floods crises (PNG003 and PNG005).</t>
  </si>
  <si>
    <t>PNG001Crisis affected groups</t>
  </si>
  <si>
    <t>PNG001People facing limited access constraints</t>
  </si>
  <si>
    <t>PNG001People facing restricted access constraints</t>
  </si>
  <si>
    <t>PNG001Illness cases reported</t>
  </si>
  <si>
    <t>The UNDP assessment recommended the provision of targeted temporary shelter assistance for an estimated 1,387 households. From this information, it is estimated that 1,387 houses may have been damaged.</t>
  </si>
  <si>
    <t>PNG001Buildings damaged</t>
  </si>
  <si>
    <t>PNG001Buildings destroyed</t>
  </si>
  <si>
    <t>PNG001Buildings in affected area</t>
  </si>
  <si>
    <t>PNG001Economic Losses</t>
  </si>
  <si>
    <t xml:space="preserve">NSO accessed 12/08/2024 </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</si>
  <si>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</si>
  <si>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</si>
  <si>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</si>
  <si>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</si>
  <si>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</si>
  <si>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</si>
  <si>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</si>
  <si>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</si>
  <si>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</si>
  <si>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</si>
  <si>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</si>
  <si>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</si>
  <si>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IOM 20/03/2024</t>
  </si>
  <si>
    <t>https://dtm.iom.int/reports/papua-new-guinea-wapenamanda-conflict-rapid-assessment-report-20-march-2024</t>
  </si>
  <si>
    <t>The IOM DTM report published in March 2024 showed that around 25,453 people are displaced in the Enga province due to violence and conflict. It is highly likely that other provinces in the Highlands region have IDPs as well. So, it is likely that the displaced figure is an underestimate.</t>
  </si>
  <si>
    <t>PNG003People displaced</t>
  </si>
  <si>
    <t>PNG003Injuries reported</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</si>
  <si>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</si>
  <si>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</si>
  <si>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</si>
  <si>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</si>
  <si>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</si>
  <si>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</si>
  <si>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</si>
  <si>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</si>
  <si>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</si>
  <si>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Level 2 = Affected - PIN (as per ACAPS methodology)</t>
  </si>
  <si>
    <t>PNG003Stressed humanitarian conditions - Level 2</t>
  </si>
  <si>
    <t>IOM 19/12/22</t>
  </si>
  <si>
    <t>Number of people displaced is considered to be people in need. All people in need are assigned to level 3. Not enough information available to assign people to level 4 and level 5.</t>
  </si>
  <si>
    <t>PNG003Moderate humanitarian conditions - Level 3</t>
  </si>
  <si>
    <t>PNG003Severe humanitarian conditions - Level 4</t>
  </si>
  <si>
    <t>PNG003Extreme humanitarian conditions - Level 5</t>
  </si>
  <si>
    <t xml:space="preserve">UNCT PNG 09/08/22 </t>
  </si>
  <si>
    <t>Host, non-host, returnees, and IDPs that are affected by the ongoing violence in the affected provinces.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</si>
  <si>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</si>
  <si>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</si>
  <si>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</si>
  <si>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</si>
  <si>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</si>
  <si>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</si>
  <si>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</si>
  <si>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</si>
  <si>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2024 Monsoon Flooding in Western Province</t>
  </si>
  <si>
    <t>PNG005</t>
  </si>
  <si>
    <t>PNG005Total population</t>
  </si>
  <si>
    <t>UNDP 01/08/2024; OCHA 04/04/2023</t>
  </si>
  <si>
    <t>https://reliefweb.int/report/papua-new-guinea/post-disaster-needs-assessment-report-flooding-western-province-papua-new-guinea-april-july-2024-issued-1-august-2024; 
https://data.humdata.org/dataset/f260301d-c32f-4e9e-a7d6-05bde2f70b6b/resource/e608cdc2-c26b-46c2-b223-ec50150e9952/download/png_adminboundaries_tabulardata.xlsx</t>
  </si>
  <si>
    <t>UNDP's assessment indicates that the flood-affected LLGs (local-level governments) are:
Kiunga Rural, Lake Murray Rural, Balimo Urban, Bamu Rural, Aramia Gogodala, Fly Gogodala, and Morehead Rural.
Note: LLGs are third order administrative divisions.</t>
  </si>
  <si>
    <t>PNG005Landmass affected</t>
  </si>
  <si>
    <t>UNDP 01/08/2024; NSO accessed 12/08/2024</t>
  </si>
  <si>
    <t>https://reliefweb.int/report/papua-new-guinea/post-disaster-needs-assessment-report-flooding-western-province-papua-new-guinea-april-july-2024-issued-1-august-2024; 
https://www.nso.gov.pg/download/118/population-estimates-2021/3740/01_western_population_estimate_results.pdf</t>
  </si>
  <si>
    <t>Total population living in the affected areas (Kiunga Rural, Lake Murray Rural, Balimo Urban, Bamu Rural, Aramia Gogodala, Fly Gogodala, and Morehead Rural LLGs).</t>
  </si>
  <si>
    <t>PNG005People exposed</t>
  </si>
  <si>
    <t>According to the UNDP assessment, 55,348 people were affected.</t>
  </si>
  <si>
    <t>PNG005People affected</t>
  </si>
  <si>
    <t>According to the UNDP assessment,1,531 people have been displaced.</t>
  </si>
  <si>
    <t>PNG005People displaced</t>
  </si>
  <si>
    <t>According to the UNDP assessment, two injuries were reported.</t>
  </si>
  <si>
    <t>PNG005Injuries reported</t>
  </si>
  <si>
    <t>No fatalities were reported.</t>
  </si>
  <si>
    <t>PNG005Fatalities reported</t>
  </si>
  <si>
    <t>According to the UNDP assessment, 33,726 people are in need of humanitarian assistance.</t>
  </si>
  <si>
    <t>PNG005People in Need</t>
  </si>
  <si>
    <t>People exposed - people affected (as per methodology)</t>
  </si>
  <si>
    <t>PNG005Minimal humanitarian conditions - Level 1</t>
  </si>
  <si>
    <t>Level 2 = Affected - PIN (as per methodology)</t>
  </si>
  <si>
    <t>PNG005Stressed humanitarian conditions - Level 2</t>
  </si>
  <si>
    <t>According to the UNDP assessment, 33,726 people are in need of humanitarian assistance. There is not enough information available to assign people to level 4 and level 5, so all the people in need of humanitarian assistance are assigned to level 3.</t>
  </si>
  <si>
    <t>PNG005Moderate humanitarian conditions - Level 3</t>
  </si>
  <si>
    <t>PNG005Severe humanitarian conditions - Level 4</t>
  </si>
  <si>
    <t>PNG005Extreme humanitarian conditions - Level 5</t>
  </si>
  <si>
    <t>Affected groups: Host, non-host, and IDPs.</t>
  </si>
  <si>
    <t>PNG005Crisis affected groups</t>
  </si>
  <si>
    <t>PNG005People facing limited access constraints</t>
  </si>
  <si>
    <t>PNG005People facing restricted access constraints</t>
  </si>
  <si>
    <t>PNG005Illness cases reported</t>
  </si>
  <si>
    <t>PNG005Buildings damaged</t>
  </si>
  <si>
    <t>PNG005Buildings destroyed</t>
  </si>
  <si>
    <t>PNG005Buildings in affected area</t>
  </si>
  <si>
    <t>PNG005Economic Losses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</si>
  <si>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</si>
  <si>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</si>
  <si>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</si>
  <si>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</si>
  <si>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</si>
  <si>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</si>
  <si>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</si>
  <si>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</si>
  <si>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</si>
  <si>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MMR006Denial of existence of humanitarian needs or entitlements to assistance</t>
  </si>
  <si>
    <t>MMR006Impediments to entry into country (bureaucratic and administrative)</t>
  </si>
  <si>
    <t>MMR006Interference into implementation of humanitarian activities</t>
  </si>
  <si>
    <t>MMR006Ongoing insecurity/hostilities affecting humanitarian assistance</t>
  </si>
  <si>
    <t>MMR006Physical constraints in the environment (obstacles related to terrain, climate, lack of infrastructure, etc.)</t>
  </si>
  <si>
    <t>MMR006Presence of mines and improvised explosive devices</t>
  </si>
  <si>
    <t>MMR006Restriction and obstruction of access to services and assistance</t>
  </si>
  <si>
    <t>MMR006Restriction of movement (impediments to freedom of movement and/or administrative restrictions)</t>
  </si>
  <si>
    <t>MMR006Violence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</si>
  <si>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</si>
  <si>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</si>
  <si>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</si>
  <si>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</si>
  <si>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</si>
  <si>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</si>
  <si>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</si>
  <si>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</si>
  <si>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</si>
  <si>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PHL015Denial of existence of humanitarian needs or entitlements to assistance</t>
  </si>
  <si>
    <t>PHL015Impediments to entry into country (bureaucratic and administrative)</t>
  </si>
  <si>
    <t>PHL015Interference into implementation of humanitarian activities</t>
  </si>
  <si>
    <t>PHL015Ongoing insecurity/hostilities affecting humanitarian assistance</t>
  </si>
  <si>
    <t>PHL015Physical constraints in the environment (obstacles related to terrain, climate, lack of infrastructure, etc.)</t>
  </si>
  <si>
    <t>PHL015Presence of mines and improvised explosive devices</t>
  </si>
  <si>
    <t>PHL015Restriction and obstruction of access to services and assistance</t>
  </si>
  <si>
    <t>PHL015Restriction of movement (impediments to freedom of movement and/or administrative restrictions)</t>
  </si>
  <si>
    <t>PHL015Violence against personnel, facilities and assets</t>
  </si>
  <si>
    <t>PNG001Denial of existence of humanitarian needs or entitlements to assistance</t>
  </si>
  <si>
    <t>PNG001Impediments to entry into country (bureaucratic and administrative)</t>
  </si>
  <si>
    <t>PNG001Interference into implementation of humanitarian activities</t>
  </si>
  <si>
    <t>PNG001Ongoing insecurity/hostilities affecting humanitarian assistance</t>
  </si>
  <si>
    <t>PNG001Physical constraints in the environment (obstacles related to terrain, climate, lack of infrastructure, etc.)</t>
  </si>
  <si>
    <t>PNG001Presence of mines and improvised explosive devices</t>
  </si>
  <si>
    <t>PNG001Restriction and obstruction of access to services and assistance</t>
  </si>
  <si>
    <t>PNG001Restriction of movement (impediments to freedom of movement and/or administrative restrictions)</t>
  </si>
  <si>
    <t>PNG001Violence against personnel, facilities and assets</t>
  </si>
  <si>
    <t>PNG005Denial of existence of humanitarian needs or entitlements to assistance</t>
  </si>
  <si>
    <t>PNG005Impediments to entry into country (bureaucratic and administrative)</t>
  </si>
  <si>
    <t>PNG005Interference into implementation of humanitarian activities</t>
  </si>
  <si>
    <t>PNG005Ongoing insecurity/hostilities affecting humanitarian assistance</t>
  </si>
  <si>
    <t>PNG005Physical constraints in the environment (obstacles related to terrain, climate, lack of infrastructure, etc.)</t>
  </si>
  <si>
    <t>PNG005Presence of mines and improvised explosive devices</t>
  </si>
  <si>
    <t>PNG005Restriction and obstruction of access to services and assistance</t>
  </si>
  <si>
    <t>PNG005Restriction of movement (impediments to freedom of movement and/or administrative restrictions)</t>
  </si>
  <si>
    <t>PNG005Violence against personnel, facilities and assets</t>
  </si>
  <si>
    <t xml:space="preserve">Statistics Indonesia 28/02/2023; UNHCR 31/12/2022; CGD 23/03/2015; TNH 01/09/2009 </t>
  </si>
  <si>
    <t>https://www.bps.go.id/en/publication/2023/02/28/18018f9896f09f03580a614b/statistical-yearbook-of-indonesia-2023.html; https://reliefweb.int/report/indonesia/unhcr-indonesia-monthly-statistical-report-december-2022; https://www.cgdev.org/blog/labor-pains-birth-and-civil-registration-indonesia;https://www.thenewhumanitarian.org/fr/node/246685</t>
  </si>
  <si>
    <t>Total population as per projection from 2020 Census for the year 2022: 275,773,800
Refugees and asylum-seekers: 12,706
Total estimated population: 275,786,506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</si>
  <si>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</si>
  <si>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t>
  </si>
  <si>
    <t>https://www.bps.go.id/en/publication/2023/02/28/18018f9896f09f03580a614b/statistical-yearbook-of-indonesia-2023.html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</si>
  <si>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</si>
  <si>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</si>
  <si>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</si>
  <si>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</si>
  <si>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</si>
  <si>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</si>
  <si>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</si>
  <si>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</si>
  <si>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</si>
  <si>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</si>
  <si>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</si>
  <si>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</si>
  <si>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</si>
  <si>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</si>
  <si>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</si>
  <si>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</si>
  <si>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</si>
  <si>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28/02/2023; UN 01/03/2022</t>
  </si>
  <si>
    <t>https://www.bps.go.id/en/publication/2023/02/28/18018f9896f09f03580a614b/statistical-yearbook-of-indonesia-2023.html; 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</si>
  <si>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</si>
  <si>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</si>
  <si>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</si>
  <si>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</si>
  <si>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</si>
  <si>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</si>
  <si>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</si>
  <si>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</si>
  <si>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</si>
  <si>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</si>
  <si>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</si>
  <si>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</si>
  <si>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Department of Statistics Malaysia accessed 18/08/2024</t>
  </si>
  <si>
    <t>https://data.gov.my/data-catalogue/population_malaysia</t>
  </si>
  <si>
    <t>The projected total population of Malaysia for 2024 is based on data from the 2020 census.</t>
  </si>
  <si>
    <t>MYS001Total population</t>
  </si>
  <si>
    <t>citypopulation 22/04/2024; UNHCR 05/04/2023</t>
  </si>
  <si>
    <t>https://www.citypopulation.de/en/malaysia/cities/; https://web.archive.org/web/20230405011132/https://www.unhcr.org/en-my/figures-at-a-glance-in-malaysia.html</t>
  </si>
  <si>
    <t>The areas affected are considered Selangor, Pulau Pinang and Kuala Lumpur. To avoid overestimating, only the areas with a refugee/state population ratio of 1% or higher was included.</t>
  </si>
  <si>
    <t>MYS001Landmass affected</t>
  </si>
  <si>
    <t>Department of Statistics Malaysia 13/08/2024; UNHCR 05/04/2023</t>
  </si>
  <si>
    <t>https://open.dosm.gov.my/publications/demography_2024-q2; https://web.archive.org/web/20230405011132/https://www.unhcr.org/en-my/figures-at-a-glance-in-malaysia.html</t>
  </si>
  <si>
    <t>The population exposed are those living in Selangor, Pulau Pinang, and Kuala Lumpur. To avoid overestimating the population affected, only the states with a refugee/state population ratio of 1% or higher were included.</t>
  </si>
  <si>
    <t>MYS001People exposed</t>
  </si>
  <si>
    <t>https://data.gov.my/data-catalogue/population_malaysia; 
https://web.archive.org/web/20230405011132/https://www.unhcr.org/en-my/figures-at-a-glance-in-malaysia.html</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</si>
  <si>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</si>
  <si>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</si>
  <si>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</si>
  <si>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Department of Statistics Malaysia 01/01/2023; UNHCR 05/04/2023</t>
  </si>
  <si>
    <t>https://data.gov.my/data-catalogue/population_malaysia; https://web.archive.org/web/20230405011132/https://www.unhcr.org/en-my/figures-at-a-glance-in-malaysia.html</t>
  </si>
  <si>
    <t>Level1= Exposed population - affected population (ACAPS methodology)</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</si>
  <si>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</si>
  <si>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</si>
  <si>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</si>
  <si>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</si>
  <si>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</si>
  <si>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Groups: 
Refugees/asylum seekers
Host-population</t>
  </si>
  <si>
    <t>MYS001Crisis affected groups</t>
  </si>
  <si>
    <t>Department of Census and Statistics accessed 26/06/2024</t>
  </si>
  <si>
    <t>https://www.rgd.gov.lk/web/images/statistic/Mid-year-population-by-district--Sex.pdf</t>
  </si>
  <si>
    <t>Total population living in the country (2023 projections)</t>
  </si>
  <si>
    <t>LKA004Total population</t>
  </si>
  <si>
    <t>Central Bank of Srilanka accessed 26/06/2024; IFRC 20/06/2024</t>
  </si>
  <si>
    <t>https://www.cbsl.gov.lk/en/publications/other-publications/statistical-publications/economic-and-social-statistics-of-sri-lanka; https://reliefweb.int/report/sri-lanka/sri-lanka-monsoon-flood-2024-dref-operation-mdrlk019</t>
  </si>
  <si>
    <t xml:space="preserve">The flood-affected districts are Colombo (699 sq. km), Galle (1,652 sq. km), Gampaha (1,387 sq. km), Kalutara (1,598 sq. km), Matara (1,283 sq. km), Puttalam (3,072  sq. km), and Ratnapura (3,275 sq. km). </t>
  </si>
  <si>
    <t>LKA004Landmass affected</t>
  </si>
  <si>
    <t>Department of Census and Statistics accessed 22/06/2024; IFRC 20/06/2024</t>
  </si>
  <si>
    <t>https://www.rgd.gov.lk/web/images/statistic/Mid-year-population-by-district--Sex.pdf; https://reliefweb.int/report/sri-lanka/sri-lanka-monsoon-flood-2024-dref-operation-mdrlk019</t>
  </si>
  <si>
    <t>People exposed is the number people living in the flood-affected districts of Colombo (2,460,000), Galle (1,139,000), Gampaha (2,421,000), Kalutara (1,279,000), Matara (869,000), Puttalam (845,000), and Ratnapura (1,188,000). Total affected exposed population is 6,258,000.</t>
  </si>
  <si>
    <t>LKA004People exposed</t>
  </si>
  <si>
    <t>IFRC 20/06/2024</t>
  </si>
  <si>
    <t>https://reliefweb.int/report/sri-lanka/sri-lanka-monsoon-flood-2024-dref-operation-mdrlk019</t>
  </si>
  <si>
    <t>According to the IFRC, the affected population is 253,581.</t>
  </si>
  <si>
    <t>LKA004People affected</t>
  </si>
  <si>
    <t>NDRSC 12/06/2024</t>
  </si>
  <si>
    <t>http://www.ndrsc.gov.lk/web/images/situationreport/2024/disaster_situation_report_2024.05.15-2024.06.1204.00.p.m.pdf</t>
  </si>
  <si>
    <t>It is the total number of crisis-related injuries in the last 6 months. There have been injuries, but there is no reliable data regarding this indicator. The figure has been estimated from the NDRSC southwest monsoon situation report.</t>
  </si>
  <si>
    <t>LKA004Injuries reported</t>
  </si>
  <si>
    <t>Total number of crisis-related fatalities in the last 6 months. Six months previous to the month the severity index (SI) is calculated are considered. For example, for the January 2023 version of SI, months considered will be July 2022 to December 2022. The figure has been estimated from the NDRSC southwest monsoon situation report.</t>
  </si>
  <si>
    <t>LKA004Fatalities reported</t>
  </si>
  <si>
    <t>Number of fatalities in all crises in the last 6 months.  Six months previous to the month the severity index (SI) is calculated are considered. For example, for the January 2023 version of SI, months considered will be July 2022 to December 2022.</t>
  </si>
  <si>
    <t>LKA004Fatalities in all crises</t>
  </si>
  <si>
    <t>Total number of PIN according to the IFRC.</t>
  </si>
  <si>
    <t>LKA004People in Need</t>
  </si>
  <si>
    <t>Department of Census and Statistics accessed 22/10/2023; IFRC 20/06/2024</t>
  </si>
  <si>
    <t xml:space="preserve">Level 1 = Minimal = Exposed population – Affected population. </t>
  </si>
  <si>
    <t>LKA004Minimal humanitarian conditions - Level 1</t>
  </si>
  <si>
    <t xml:space="preserve">Level 2 = Stressed = Affected population – PIN. 
</t>
  </si>
  <si>
    <t>LKA004Stressed humanitarian conditions - Level 2</t>
  </si>
  <si>
    <t>All the PIN are assigned to level 3. There is not enough information to assign a portion of the PIN to levels 4 and 5.</t>
  </si>
  <si>
    <t>LKA004Moderate humanitarian conditions - Level 3</t>
  </si>
  <si>
    <t>LKA004Severe humanitarian conditions - Level 4</t>
  </si>
  <si>
    <t>LKA004Extreme humanitarian conditions - Level 5</t>
  </si>
  <si>
    <t>IFRC 20/06/2024; DMC Sri Lanka 26/06/2024</t>
  </si>
  <si>
    <t>https://reliefweb.int/report/sri-lanka/sri-lanka-monsoon-flood-2024-dref-operation-mdrlk019; https://www.dmc.gov.lk/images/dmcreports/Situation_Report_on_2024__1719373274.pdf</t>
  </si>
  <si>
    <t>It is the number of affected groups. The affected groups are:
Non-host
Displaced
Returnees</t>
  </si>
  <si>
    <t>LKA004Crisis affected groups</t>
  </si>
  <si>
    <t>LKA004People facing limited access constraints</t>
  </si>
  <si>
    <t>LKA004People facing restricted access constraints</t>
  </si>
  <si>
    <t>LKA004Illness cases reported</t>
  </si>
  <si>
    <t>The number of houses damaged by the floods, landslides, and heavy rains.</t>
  </si>
  <si>
    <t>LKA004Buildings damaged</t>
  </si>
  <si>
    <t>The number of houses destroyed by the floods, landslides, and heavy rains.</t>
  </si>
  <si>
    <t>LKA004Buildings destroyed</t>
  </si>
  <si>
    <t>LKA004Buildings in affected area</t>
  </si>
  <si>
    <t>LKA004Economic Losses</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</si>
  <si>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</si>
  <si>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</si>
  <si>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
The landmass affected by cyclone Remal and floods is not considered as it would result in double counting.</t>
  </si>
  <si>
    <t>BGD001Landmass affected</t>
  </si>
  <si>
    <t>BGD001Injuries reported</t>
  </si>
  <si>
    <t>IPC 15/06/2022; IPC 02/04/2024; ISCG et al. 13/03/2024;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</si>
  <si>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t>
  </si>
  <si>
    <t>It is the number of people facing Level 1 humanitarian conditions in the chronic food security crisis and Rohingya refugee crisis. 
It is highly likely that the population in level 1 in cyclone Remal and floods crises are also in level 1 of food security crisis, so they are not considered here to avoid double counting.</t>
  </si>
  <si>
    <t>BGD001Minimal humanitarian conditions - Level 1</t>
  </si>
  <si>
    <t>No data/information available</t>
  </si>
  <si>
    <t>BGD001People facing limited access constraints</t>
  </si>
  <si>
    <t>BGD001People facing restricted access constraints</t>
  </si>
  <si>
    <t>BGD001Illness cases reported</t>
  </si>
  <si>
    <t>BGD001Buildings in affected area</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</si>
  <si>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</si>
  <si>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</si>
  <si>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</si>
  <si>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</si>
  <si>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</si>
  <si>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</si>
  <si>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</si>
  <si>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</si>
  <si>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</si>
  <si>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</si>
  <si>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IPC 02/04/2024</t>
  </si>
  <si>
    <t>https://www.ipcinfo.org/fileadmin/user_upload/ipcinfo/docs/IPC_Bangladesh_Acute_Food_Insecurity_Feb_Oct_2024_Report.pdf</t>
  </si>
  <si>
    <t xml:space="preserve">Number of Rohingya refugees and people in host communities who are in IPC Phase 4 (May -October 2024 projections). </t>
  </si>
  <si>
    <t>BGD002Severe humanitarian conditions - Level 4</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</si>
  <si>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</si>
  <si>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</si>
  <si>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</si>
  <si>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</si>
  <si>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The affected groups from Rohingya refugee crisis are: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</si>
  <si>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</si>
  <si>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</si>
  <si>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</si>
  <si>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</si>
  <si>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</si>
  <si>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</si>
  <si>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</si>
  <si>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</si>
  <si>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BBS 18/04/2023; Govt. Bangladesh and UNHCR 31/07/2024</t>
  </si>
  <si>
    <t>http://bbs.portal.gov.bd/sites/default/files/files/bbs.portal.gov.bd/page/b343a8b4_956b_45ca_872f_4cf9b2f1a6e0/2023-04-18-08-42-4f13d316f798b9e5fd3a4c61eae4bfef.pdf
https://reliefweb.int/report/bangladesh/rohingya-refugee-responsebangladesh-joint-government-bangladesh-unhcr-population-factsheet-31-july-2024</t>
  </si>
  <si>
    <t>Total population of Bangladesh (169,828,911) for 2022 according to the Bangladesh Bureau of Statistics (BBS) plus the number of registered Rohingya refugees</t>
  </si>
  <si>
    <t>BGD012Total population</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</si>
  <si>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</si>
  <si>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</si>
  <si>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</si>
  <si>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</si>
  <si>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IPC 15/06/2022; IPC 02/04/2024</t>
  </si>
  <si>
    <t>https://www.ipcinfo.org/fileadmin/user_upload/ipcinfo/docs/IPC_Bangladesh_Chronic_Food_Insecurity_2022June_report.pdf
https://www.ipcinfo.org/fileadmin/user_upload/ipcinfo/docs/IPC_Bangladesh_Acute_Food_Insecurity_Feb_Oct_2024_Report.pdf</t>
  </si>
  <si>
    <t>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</si>
  <si>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</si>
  <si>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</si>
  <si>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</si>
  <si>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</si>
  <si>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</si>
  <si>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</si>
  <si>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ACLED accessed 18/08/2024; MoDMR 31/05/2024; UN RC Bangladesh and UNCT Bangladesh 14/07/2024; MoDMR 24/08/2024</t>
  </si>
  <si>
    <t>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https://modmr.gov.bd/sites/default/files/files/modmr.portal.gov.bd/situationreport/868bdcd4_29b5_4a60_b177_4de927e3de91/Daily%20Disaster%20Situation%20Report%2024.08.2024,%20time%203.00%20pm%20(2).pdf</t>
  </si>
  <si>
    <t>The total number of fatalities in food insecurity, Rohingya refugee, cyclone Remal, and 2024 floods crises. Six months previous to the month the severity index (SI) is calculated are considered. For example, for the January 2023 version of SI, months considered will be July 2022 to December 2022.</t>
  </si>
  <si>
    <t>BGD012Fatalities in all crises</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</si>
  <si>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</si>
  <si>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BGD012People in Need</t>
  </si>
  <si>
    <t xml:space="preserve">Level 1 = Exposed population - affected population as per ACAPS methodology. </t>
  </si>
  <si>
    <t>BGD012Minimal humanitarian conditions - Level 1</t>
  </si>
  <si>
    <t xml:space="preserve">Level 2 = Affected population - PIN as per ACAPS methodology. </t>
  </si>
  <si>
    <t>BGD012Stressed humanitarian conditions - Level 2</t>
  </si>
  <si>
    <t xml:space="preserve">Level 3 = number of people facing IPC Level 3 chronic food insecurity (for the districts for which the acute food insecurity projections for the period April-October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</si>
  <si>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</si>
  <si>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April-October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</si>
  <si>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</si>
  <si>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</si>
  <si>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</si>
  <si>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</si>
  <si>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</si>
  <si>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</si>
  <si>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</si>
  <si>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</si>
  <si>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</si>
  <si>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</si>
  <si>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</si>
  <si>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</si>
  <si>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</si>
  <si>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MoDMR 31/05/2024; BBS accessed 06/06/2024</t>
  </si>
  <si>
    <t>https://modmr.gov.bd/site/situationreport/1da3c196-bef9-4482-b2c1-08c6f33165ef/%E0%A6%A6%E0%A7%88%E0%A6%A8%E0%A6%BF%E0%A6%95-%E0%A6%A6%E0%A7%81%E0%A6%B0%E0%A7%8D%E0%A6%AF%E0%A7%8B%E0%A6%97-%E0%A6%AA%E0%A7%8D%E0%A6%B0%E0%A6%A4%E0%A6%BF%E0%A6%AC%E0%A7%87%E0%A6%A6%E0%A6%A8%E0%A6%83-%E0%A7%A9%E0%A7%A7-%E0%A6%AE%E0%A7%87-%E0%A7%A8%E0%A7%A6%E0%A7%A8%E0%A7%AA
https://bbs.portal.gov.bd/site/page/2888a55d-d686-4736-bad0-54b70462afda/-</t>
  </si>
  <si>
    <t xml:space="preserve">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landmass of these districts is considered as landmass affected. </t>
  </si>
  <si>
    <t>BGD013Landmass affected</t>
  </si>
  <si>
    <t>MoDMR 31/05/2024; BBS 11/2023</t>
  </si>
  <si>
    <t>https://modmr.gov.bd/site/situationreport/1da3c196-bef9-4482-b2c1-08c6f33165ef/%E0%A6%A6%E0%A7%88%E0%A6%A8%E0%A6%BF%E0%A6%95-%E0%A6%A6%E0%A7%81%E0%A6%B0%E0%A7%8D%E0%A6%AF%E0%A7%8B%E0%A6%97-%E0%A6%AA%E0%A7%8D%E0%A6%B0%E0%A6%A4%E0%A6%BF%E0%A6%AC%E0%A7%87%E0%A6%A6%E0%A6%A8%E0%A6%83-%E0%A7%A9%E0%A7%A7-%E0%A6%AE%E0%A7%87-%E0%A7%A8%E0%A7%A6%E0%A7%A8%E0%A7%AA
https://bbs.portal.gov.bd/sites/default/files/files/bbs.portal.gov.bd/page/b343a8b4_956b_45ca_872f_4cf9b2f1a6e0/2024-01-31-15-51-b53c55dd692233ae401ba013060b9cbb.pdf</t>
  </si>
  <si>
    <t>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population of these districts is considered exposed population.</t>
  </si>
  <si>
    <t>BGD013People exposed</t>
  </si>
  <si>
    <t>MoDMR 31/05/2024</t>
  </si>
  <si>
    <t>https://modmr.gov.bd/site/situationreport/1da3c196-bef9-4482-b2c1-08c6f33165ef/%E0%A6%A6%E0%A7%88%E0%A6%A8%E0%A6%BF%E0%A6%95-%E0%A6%A6%E0%A7%81%E0%A6%B0%E0%A7%8D%E0%A6%AF%E0%A7%8B%E0%A6%97-%E0%A6%AA%E0%A7%8D%E0%A6%B0%E0%A6%A4%E0%A6%BF%E0%A6%AC%E0%A7%87%E0%A6%A6%E0%A6%A8%E0%A6%83-%E0%A7%A9%E0%A7%A7-%E0%A6%AE%E0%A7%87-%E0%A7%A8%E0%A7%A6%E0%A7%A8%E0%A7%AA</t>
  </si>
  <si>
    <t>According to the Ministry of Disaster Management and Relief of Bangladesh, 4.6 million people have been affected in the 19 affected districts.</t>
  </si>
  <si>
    <t>BGD013People affected</t>
  </si>
  <si>
    <t>UN RC Bangladesh and UNCT Bangladesh 09/06/2024; CARE 31/05/2024</t>
  </si>
  <si>
    <t>https://reliefweb.int/report/bangladesh/bangladesh-cyclone-remal-hctt-humanitarian-response-plan-2024-june-dec-2024
https://reliefweb.int/report/bangladesh/rapid-assessment-cyclone-remal-2024</t>
  </si>
  <si>
    <t>Number of people displaced by cyclone Remal cited in the Humanitarian Response Plan for cyclone Remal.</t>
  </si>
  <si>
    <t>BGD013People displaced</t>
  </si>
  <si>
    <t>BGD013Injuries reported</t>
  </si>
  <si>
    <t>Total fatalities due to cyclone Remal.</t>
  </si>
  <si>
    <t>BGD013Fatalities reported</t>
  </si>
  <si>
    <t>UN RC Bangladesh and UNCT Bangladesh 09/06/2024; CARE 31/05/20242024</t>
  </si>
  <si>
    <t>A needs assessment by the inter-agency Needs Assessment Working Group
(NAWG) showed that 1,302,504 people in need of humanitarian assistance in 8 assessed districts (districts that are the most affected). This figure was used in the Humanitarian Response Plan for cyclone Remal.</t>
  </si>
  <si>
    <t>BGD013People in Need</t>
  </si>
  <si>
    <t xml:space="preserve">Level 1 = Exposed population - affected population as per  methodology. </t>
  </si>
  <si>
    <t>BGD013Minimal humanitarian conditions - Level 1</t>
  </si>
  <si>
    <t>MoDMR 31/05/2024; UN RC Bangladesh and UNCT Bangladesh 09/06/2024; CARE 31/05/2024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</si>
  <si>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https://reliefweb.int/report/bangladesh/bangladesh-cyclone-remal-hctt-humanitarian-response-plan-2024-june-dec-2024
https://reliefweb.int/report/bangladesh/rapid-assessment-cyclone-remal-2024</t>
  </si>
  <si>
    <t xml:space="preserve">Level 2 = Affected population - PIN as per methodology. </t>
  </si>
  <si>
    <t>BGD013Stressed humanitarian conditions - Level 2</t>
  </si>
  <si>
    <t xml:space="preserve">A needs assessment by the inter-agency Needs Assessment Working Group
(NAWG) showed that 1,302,504 people in need of humanitarian assistance in 8 assessed districts (districts that apparently are the most affected). As there is not enough information regarding the severity of the needs among the people in need, it is not possible to assign figures to Level 4 and Level 5, and all the people in need have been assigned to Level 3. </t>
  </si>
  <si>
    <t>BGD013Moderate humanitarian conditions - Level 3</t>
  </si>
  <si>
    <t>BGD013Severe humanitarian conditions - Level 4</t>
  </si>
  <si>
    <t>BGD013Extreme humanitarian conditions - Level 5</t>
  </si>
  <si>
    <t>UN RC Bangladesh and UNCT Bangladesh 09/06/2024; UNICEF 02/06/2024</t>
  </si>
  <si>
    <t>https://reliefweb.int/report/bangladesh/bangladesh-cyclone-remal-hctt-humanitarian-response-plan-2024-june-dec-2024
https://reliefweb.int/report/bangladesh/unicef-bangladesh-humanitarian-situation-report-no-4-cyclone-remal-02-june-2024</t>
  </si>
  <si>
    <t>The affected groups are:
Non-host
Displaced
Host
Returnees</t>
  </si>
  <si>
    <t>BGD013Crisis affected groups</t>
  </si>
  <si>
    <t>BGD013People facing limited access constraints</t>
  </si>
  <si>
    <t>BGD013People facing restricted access constraints</t>
  </si>
  <si>
    <t>BGD013Illness cases reported</t>
  </si>
  <si>
    <t>Number of houses damaged by Cyclone Remal in Bangladesh.</t>
  </si>
  <si>
    <t>BGD013Buildings damaged</t>
  </si>
  <si>
    <t>Number of houses destroyed by Cyclone Remal in Bangladesh.</t>
  </si>
  <si>
    <t>BGD013Buildings destroyed</t>
  </si>
  <si>
    <t>BGD013Buildings in affected area</t>
  </si>
  <si>
    <t>The Daily Star 03/06/2024</t>
  </si>
  <si>
    <t>https://www.thedailystar.net/environment/climate-crisis/natural-disaster/news/cyclone-remal-losses-estimated-tk-6880-crore-3625321</t>
  </si>
  <si>
    <t>Total economic losses caused by cyclone Remal.</t>
  </si>
  <si>
    <t>BGD013Economic Losses</t>
  </si>
  <si>
    <t>BGD014People facing limited access constraints</t>
  </si>
  <si>
    <t>BGD014People facing restricted access constraints</t>
  </si>
  <si>
    <t>BGD014Illness cases reported</t>
  </si>
  <si>
    <t>BGD014Buildings in affected area</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</si>
  <si>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</si>
  <si>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</si>
  <si>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Sum of the affected areas in the individual crises BGD002 and MMR002. For Bangladesh, please see the Justification sheet.</t>
  </si>
  <si>
    <t>REG011Landmass affected</t>
  </si>
  <si>
    <t>REG011Injuries reported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</si>
  <si>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</si>
  <si>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</si>
  <si>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</si>
  <si>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</si>
  <si>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</si>
  <si>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</si>
  <si>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</si>
  <si>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</si>
  <si>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</si>
  <si>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</si>
  <si>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</si>
  <si>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</si>
  <si>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 xml:space="preserve">No available information </t>
  </si>
  <si>
    <t>LBY004Injuries reported</t>
  </si>
  <si>
    <t>LBY004Buildings damaged</t>
  </si>
  <si>
    <t>LBY004Buildings destroyed</t>
  </si>
  <si>
    <t>LBY004Buildings in affected area</t>
  </si>
  <si>
    <t>LBY004Economic Losses</t>
  </si>
  <si>
    <t>UNHCR 02/07/2024</t>
  </si>
  <si>
    <t>https://reliefweb.int/report/chad/sudan-emergency-regional-refugee-response-plan-january-december-2024-mid-year-update-june-2024</t>
  </si>
  <si>
    <t>Two population groups are affected: host population and refugees</t>
  </si>
  <si>
    <t>LBY004Crisis affected groups</t>
  </si>
  <si>
    <t>LBY004People facing limited access constraints</t>
  </si>
  <si>
    <t>LBY004People facing restricted access constraints</t>
  </si>
  <si>
    <t>LBY004Illness cases reported</t>
  </si>
  <si>
    <t>LBY001Injuries reported</t>
  </si>
  <si>
    <t>LBY001Buildings damaged</t>
  </si>
  <si>
    <t>LBY001Buildings destroyed</t>
  </si>
  <si>
    <t>LBY001Buildings in affected area</t>
  </si>
  <si>
    <t>LBY001Economic Losses</t>
  </si>
  <si>
    <t>OCHA HNO 26/01/2023 ; OCHA 14/09/2023</t>
  </si>
  <si>
    <t>https://reliefweb.int/report/libya/libya-humanitarian-overview-2023-december-2022 ; https://reliefweb.int/report/libya/libya-flood-response-flash-appeal-sept-2023-dec-2023-issued-september-2023-enar</t>
  </si>
  <si>
    <t>LBY001Crisis affected groups</t>
  </si>
  <si>
    <t>LBY001People facing limited access constraints</t>
  </si>
  <si>
    <t>LBY001People facing restricted access constraints</t>
  </si>
  <si>
    <t>LBY001Illness cases reported</t>
  </si>
  <si>
    <t>World population review 2024 Accesed 30/06/24</t>
  </si>
  <si>
    <t>https://worldpopulationreview.com/countries/pakistan-population</t>
  </si>
  <si>
    <t xml:space="preserve">The country population of Pakistan estimates in 2024. The number of registerd refugees, undocumented Afghans living in Pakistan, and Pakistani refugees in Afghanistan are not counted to avoid double counting. </t>
  </si>
  <si>
    <t>PAK004Total population</t>
  </si>
  <si>
    <t>City Population</t>
  </si>
  <si>
    <t>https://www.citypopulation.de/en/pakistan/cities/azadkashmir/</t>
  </si>
  <si>
    <t>The total landmass of Azad jammu and kashmir region</t>
  </si>
  <si>
    <t>PAK004Landmass affected</t>
  </si>
  <si>
    <t>Azad jammu and kashmir official portal accessed 28/03/24</t>
  </si>
  <si>
    <t>https://pndajk.gov.pk/uploadfiles/downloads/AJK%20At%20A%20Glance-2020.pdf</t>
  </si>
  <si>
    <t>The Projected number of people of 2019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</si>
  <si>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</si>
  <si>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</si>
  <si>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</si>
  <si>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</si>
  <si>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</si>
  <si>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</si>
  <si>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</si>
  <si>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</si>
  <si>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</si>
  <si>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</si>
  <si>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</si>
  <si>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</si>
  <si>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</si>
  <si>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</si>
  <si>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</si>
  <si>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</si>
  <si>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Food security crisis in Lesotho</t>
  </si>
  <si>
    <t>LSO004</t>
  </si>
  <si>
    <t>Lesotho</t>
  </si>
  <si>
    <t xml:space="preserve">No available information. </t>
  </si>
  <si>
    <t>LSO004Buildings damaged</t>
  </si>
  <si>
    <t>LSO004Buildings destroyed</t>
  </si>
  <si>
    <t>LSO004Buildings in affected area</t>
  </si>
  <si>
    <t>LSO004Economic Losses</t>
  </si>
  <si>
    <t>OCHA 20/12/2023</t>
  </si>
  <si>
    <t>https://reliefweb.int/report/guatemala/guatemala-panorama-de-necesidades-humanitarias-2024-diciembre-2023</t>
  </si>
  <si>
    <t>Total population of the country according to the HNO 2024. This number was adopted instead of the World Bank figure, as the first one includes population movements, such as IDPs and migrants, refugees and asylum seekers in transit within the country</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</si>
  <si>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</si>
  <si>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</si>
  <si>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</si>
  <si>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</si>
  <si>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</si>
  <si>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</si>
  <si>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</si>
  <si>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</si>
  <si>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</si>
  <si>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</si>
  <si>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IDMC 14/05/2024</t>
  </si>
  <si>
    <t xml:space="preserve"> https://www.internal-displacement.org/publications/2024-global-report-on-internal-displacement-grid/</t>
  </si>
  <si>
    <t>According to IDMC report for 2024, the overall number of IDPs in Guatemala is 242000</t>
  </si>
  <si>
    <t>GTM001People displaced</t>
  </si>
  <si>
    <t>No new data available for August 2024 update</t>
  </si>
  <si>
    <t>GTM001Injuries reported</t>
  </si>
  <si>
    <t>ACLED accessed 26/08/2024</t>
  </si>
  <si>
    <t xml:space="preserve">The figure corresponds to the total number of fatalities reported by ACLED between February 2024 to August 2024 </t>
  </si>
  <si>
    <t>GTM001Fatalities reported</t>
  </si>
  <si>
    <t xml:space="preserve">The figure corresponds to the total number of fatalities reported by ACLED between January 2024 to July 2024 </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</si>
  <si>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</si>
  <si>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</si>
  <si>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</si>
  <si>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</si>
  <si>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</si>
  <si>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</si>
  <si>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</si>
  <si>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</si>
  <si>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</si>
  <si>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</si>
  <si>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</si>
  <si>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</si>
  <si>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</si>
  <si>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</si>
  <si>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</si>
  <si>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</si>
  <si>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</si>
  <si>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</si>
  <si>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</si>
  <si>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</si>
  <si>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</si>
  <si>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</si>
  <si>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</si>
  <si>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</si>
  <si>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</si>
  <si>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</si>
  <si>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</si>
  <si>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</si>
  <si>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</si>
  <si>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</si>
  <si>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</si>
  <si>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</si>
  <si>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</si>
  <si>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</si>
  <si>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</si>
  <si>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</si>
  <si>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The overall number of IDPs  according IDMC for Honduras</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</si>
  <si>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</si>
  <si>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</si>
  <si>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</si>
  <si>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26/08/24</t>
  </si>
  <si>
    <t>HND001Fatalities reported</t>
  </si>
  <si>
    <t>HND001Fatalities in all crises</t>
  </si>
  <si>
    <t>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</si>
  <si>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</si>
  <si>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</si>
  <si>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</si>
  <si>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</si>
  <si>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</si>
  <si>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</si>
  <si>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</si>
  <si>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</si>
  <si>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</si>
  <si>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</si>
  <si>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</si>
  <si>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</si>
  <si>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</si>
  <si>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</si>
  <si>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</si>
  <si>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</si>
  <si>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</si>
  <si>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</si>
  <si>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</si>
  <si>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</si>
  <si>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</si>
  <si>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</si>
  <si>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</si>
  <si>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</si>
  <si>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</si>
  <si>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</si>
  <si>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</si>
  <si>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</si>
  <si>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</si>
  <si>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</si>
  <si>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</si>
  <si>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</si>
  <si>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</si>
  <si>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</si>
  <si>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</si>
  <si>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</si>
  <si>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</si>
  <si>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</si>
  <si>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</si>
  <si>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</si>
  <si>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</si>
  <si>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IDMC 14/05/2024 https://www.internal-displacement.org/publications/2024-global-report-on-internal-displacement-grid/</t>
  </si>
  <si>
    <t xml:space="preserve">The displacements in 2024 according to Internal Displacement Monitoring Center. </t>
  </si>
  <si>
    <t>SLV001People displaced</t>
  </si>
  <si>
    <t>SLV001Injuries reported</t>
  </si>
  <si>
    <t>ACLED accessed 26/08//24</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</si>
  <si>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</si>
  <si>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</si>
  <si>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</si>
  <si>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</si>
  <si>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</si>
  <si>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</si>
  <si>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</si>
  <si>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</si>
  <si>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</si>
  <si>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</si>
  <si>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</si>
  <si>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</si>
  <si>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</si>
  <si>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</si>
  <si>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</si>
  <si>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</si>
  <si>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</si>
  <si>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Number of different types of affected population groups: 
- IDPs 
- Host 
- Non-Host</t>
  </si>
  <si>
    <t>SLV001Crisis affected groups</t>
  </si>
  <si>
    <t>SLV001Illness cases reported</t>
  </si>
  <si>
    <t>SLV001Buildings damaged</t>
  </si>
  <si>
    <t>SLV001Buildings destroyed</t>
  </si>
  <si>
    <t>SLV001Buildings in affected area</t>
  </si>
  <si>
    <t>SLV001Economic Losses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</si>
  <si>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</si>
  <si>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</si>
  <si>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</si>
  <si>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</si>
  <si>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</si>
  <si>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</si>
  <si>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</si>
  <si>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</si>
  <si>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23/09/2023 a; Federal Register 01/09/2023</t>
  </si>
  <si>
    <t>https://data.humdata.org/dataset/nicaragua-administrative-level-0</t>
  </si>
  <si>
    <t xml:space="preserve">The total country is exposed to the socioeconomic crisis, so the total population is considered as exposed to it </t>
  </si>
  <si>
    <t>NIC001People exposed</t>
  </si>
  <si>
    <t>Ministerio de Asuntos Exteriores del Reino de España 01/01/2024</t>
  </si>
  <si>
    <t>https://www.exteriores.gob.es/Documents/FichasPais/NICARAGUA_FICHA%20PAIS.pdf</t>
  </si>
  <si>
    <t>Because of the lack of information, Nicaragua's most affected population is assumed to be those most dense populated cities: Managua 1.061.054 residents; León 213.718; Masaya 191.574; Chinandega 137.539 and Matagalpa 169.540</t>
  </si>
  <si>
    <t>NIC001People affected</t>
  </si>
  <si>
    <t>MPI 07/03/2023 https://reliefweb.int/report/nicaragua/crisis-prompts-record-emigration-nicaragua-surpassing-cold-war-era</t>
  </si>
  <si>
    <t>https://reliefweb.int/report/nicaragua/crisis-prompts-record-emigration-nicaragua-surpassing-cold-war-era</t>
  </si>
  <si>
    <t>The number of Nicaraguan refugees and asylum seekers according to UNHCR.</t>
  </si>
  <si>
    <t>NIC001People displaced</t>
  </si>
  <si>
    <t>NIC001Injuries reported</t>
  </si>
  <si>
    <t xml:space="preserve">Number of fatalities in the last 6 months </t>
  </si>
  <si>
    <t>NIC001Fatalities reported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</si>
  <si>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</si>
  <si>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</si>
  <si>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</si>
  <si>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</si>
  <si>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</si>
  <si>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People exposed - people affected</t>
  </si>
  <si>
    <t>NIC001Minimal humanitarian conditions - Level 1</t>
  </si>
  <si>
    <t>People affected - People in need</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</si>
  <si>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</si>
  <si>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</si>
  <si>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</si>
  <si>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</si>
  <si>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</si>
  <si>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</si>
  <si>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</si>
  <si>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</si>
  <si>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</si>
  <si>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</si>
  <si>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</si>
  <si>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</si>
  <si>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</si>
  <si>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</si>
  <si>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</si>
  <si>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</si>
  <si>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</si>
  <si>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</si>
  <si>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</si>
  <si>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https://reliefweb.int/report/colombia/r4v-latin-america-and-caribbean-venezuelan-refugees-and-migrants-region-november-2023</t>
  </si>
  <si>
    <t>Total of Venezuelan refugees and migrants in Panama is considered as exposed population.</t>
  </si>
  <si>
    <t>PAN002People exposed</t>
  </si>
  <si>
    <t>Total of Venezuelan refugees and migrants in Panama is considered as affected population.</t>
  </si>
  <si>
    <t>PAN002People affected</t>
  </si>
  <si>
    <t>R4V 03/06/2024</t>
  </si>
  <si>
    <t>https://www.r4v.info/es/document/r4v-america-latina-y-el-caribe-refugiados-y-migrantes-venezolanos-en-la-region-may-2024</t>
  </si>
  <si>
    <t>Total of Venezuelan refugees and migrants in Panama is considered as the displaced population.</t>
  </si>
  <si>
    <t>PAN002People displaced</t>
  </si>
  <si>
    <t>There are no approximate or exact figures about injuries reported</t>
  </si>
  <si>
    <t>PAN002Injuries reported</t>
  </si>
  <si>
    <t>ACLED 26/08/2024</t>
  </si>
  <si>
    <t>https://acleddata.com/explorer/</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</si>
  <si>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</si>
  <si>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</si>
  <si>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</si>
  <si>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</si>
  <si>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58,158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</si>
  <si>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</si>
  <si>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</si>
  <si>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</si>
  <si>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</si>
  <si>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</si>
  <si>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</si>
  <si>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</si>
  <si>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</si>
  <si>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</si>
  <si>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</si>
  <si>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</si>
  <si>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</si>
  <si>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</si>
  <si>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</si>
  <si>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</si>
  <si>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</si>
  <si>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</si>
  <si>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 xml:space="preserve">World Bank accessed 26/08/2024 </t>
  </si>
  <si>
    <t>https://data.worldbank.org/indicator/SP.POP.TOTL?locations=CR</t>
  </si>
  <si>
    <t xml:space="preserve">Total population of the country according to the World Bank </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</si>
  <si>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</si>
  <si>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</si>
  <si>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</si>
  <si>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</si>
  <si>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</si>
  <si>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</si>
  <si>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</si>
  <si>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</si>
  <si>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</si>
  <si>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</si>
  <si>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</si>
  <si>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</si>
  <si>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</si>
  <si>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</si>
  <si>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</si>
  <si>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</si>
  <si>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</si>
  <si>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</si>
  <si>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</si>
  <si>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</si>
  <si>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</si>
  <si>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</si>
  <si>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</si>
  <si>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</si>
  <si>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</si>
  <si>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</si>
  <si>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</si>
  <si>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</si>
  <si>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</si>
  <si>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</si>
  <si>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</si>
  <si>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</si>
  <si>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</si>
  <si>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</si>
  <si>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</si>
  <si>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</si>
  <si>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</si>
  <si>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</si>
  <si>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CRI002Crisis affected groups</t>
  </si>
  <si>
    <t>CRI002Illness cases reported</t>
  </si>
  <si>
    <t>CRI002Buildings damaged</t>
  </si>
  <si>
    <t>CRI002Buildings destroyed</t>
  </si>
  <si>
    <t>CRI002Buildings in affected area</t>
  </si>
  <si>
    <t>CRI002Economic Losses</t>
  </si>
  <si>
    <t xml:space="preserve">World Bank 31/12/2022 </t>
  </si>
  <si>
    <t>https://data.worldbank.org/indicator/SP.POP.TOTL?locations=DO</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</si>
  <si>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</si>
  <si>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</si>
  <si>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</si>
  <si>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</si>
  <si>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</si>
  <si>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</si>
  <si>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1/12/2023</t>
  </si>
  <si>
    <t>Total Venezuelan refugees and migrants in the country according to Regional Inter-agency Coordination Platform, November 2023.</t>
  </si>
  <si>
    <t>DOM002People affected</t>
  </si>
  <si>
    <t>DOM002People displaced</t>
  </si>
  <si>
    <t>DOM002Injuries reported</t>
  </si>
  <si>
    <t>DOM002Fatalities reported</t>
  </si>
  <si>
    <t>DOM002Fatalities in all crises</t>
  </si>
  <si>
    <t xml:space="preserve">R4V 27/08/2024
</t>
  </si>
  <si>
    <t>https://www.r4v.info/es/document/rmrp-2024-caribbean-chapter</t>
  </si>
  <si>
    <t>People in need according to R4V RMRP 2024 (106 300)  plus fected host communities (10900) in need in the Country</t>
  </si>
  <si>
    <t>DOM002People in Need</t>
  </si>
  <si>
    <t>World Bank 31/12/2022; R4V 1/12/2023; R4V 15/03/2023</t>
  </si>
  <si>
    <t>https://data.worldbank.org/indicator/SP.POP.TOTL?locations=DO;</t>
  </si>
  <si>
    <t>The total number of people in minimal humanitarian condition level in the country due to this crisis.</t>
  </si>
  <si>
    <t>DOM002Minimal humanitarian conditions - Level 1</t>
  </si>
  <si>
    <t xml:space="preserve">World Bank 31/12/2022; R4V 27/06/2024
</t>
  </si>
  <si>
    <t>https://data.worldbank.org/indicator/SP.POP.TOTL?locations=DO; https://www.r4v.info/es/document/rmrp-2024-caribbean-chapter</t>
  </si>
  <si>
    <t>The total number of people in stresssed humanitarian condition level in the country due to this crisis.</t>
  </si>
  <si>
    <t>DOM002Stressed humanitarian conditions - Level 2</t>
  </si>
  <si>
    <t>DOM002Moderate humanitarian conditions - Level 3</t>
  </si>
  <si>
    <t>There are no approximate or exact figures about severe humanitarian conditions</t>
  </si>
  <si>
    <t>DOM002Severe humanitarian conditions - Level 4</t>
  </si>
  <si>
    <t>There are no approximate or exact figures about extreme humanitarian conditions</t>
  </si>
  <si>
    <t>DOM002Extreme humanitarian conditions - Level 5</t>
  </si>
  <si>
    <t xml:space="preserve">R4V 27/06/2024
</t>
  </si>
  <si>
    <t>DOM002Crisis affected groups</t>
  </si>
  <si>
    <t>There are no approximate or exact figures about illness reported by end fo August</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</si>
  <si>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</si>
  <si>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</si>
  <si>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</si>
  <si>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</si>
  <si>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</si>
  <si>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</si>
  <si>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</si>
  <si>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</si>
  <si>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</si>
  <si>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</si>
  <si>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</si>
  <si>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</si>
  <si>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</si>
  <si>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</si>
  <si>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</si>
  <si>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</si>
  <si>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</si>
  <si>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</si>
  <si>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</si>
  <si>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People affected were calculated by summing up people in need in level 2 to 5 as per the Inform methodology.</t>
  </si>
  <si>
    <t>COL001People affected</t>
  </si>
  <si>
    <t xml:space="preserve">UNHCR 2024  </t>
  </si>
  <si>
    <t>https://reporting.unhcr.org/colombia-situation-global-appeal-2024</t>
  </si>
  <si>
    <t xml:space="preserve">According to UNHCR the people displaced equals to IDPs plus and incoming, refugees and asylum seekers </t>
  </si>
  <si>
    <t>COL001People displaced</t>
  </si>
  <si>
    <t>No new data available for July 2024 update</t>
  </si>
  <si>
    <t>COL001Injuries reported</t>
  </si>
  <si>
    <t>ACLED 26/07/2024; Missing Migrants 18/04/2024</t>
  </si>
  <si>
    <t>https://acleddata.com/dashboard/#/dashboard; https://missingmigrants.iom.int/region/americas?region_incident=4086&amp;route=3876&amp;year%5B%5D=13651&amp;incident_date%5Bmin%5D=&amp;incident_date%5Bmax%5D=</t>
  </si>
  <si>
    <t>The figure corresponds to the total number of fatalities reported by ACLED between January 2023 and July 2024 plus Venezuelan migrants fatalities reported in the same period.</t>
  </si>
  <si>
    <t>COL001Fatalities reported</t>
  </si>
  <si>
    <t>The figure corresponds to the total number of fatalities reported by ACLED between January 2024 to July 2024 plus Venezuelan migrants fatalities reported in the same period.</t>
  </si>
  <si>
    <t>COL001Fatalities in all crises</t>
  </si>
  <si>
    <t>OCHA 15/03/2024 R4V 03/01/2024</t>
  </si>
  <si>
    <t>https://humanitarianaction.info/plan/1181/document/colombia-joint-and-intersectoral-analysis-framework-jiaf-20/article/dashboard-del-pin-general-y-severidades-intersectoriales; https://response.reliefweb.int/colombia/prpc-2024-2025; https://www.r4v.info/es/rmrp2024update</t>
  </si>
  <si>
    <t xml:space="preserve">The number of people in need includes the PIN 2024 (8.3M) according to the 2024 response plan, and the Venezuelan refugees, asylum seekers and migrants in the country (2.1M) according to the RMRP 2024.
Regarding the refugee and migrant crisis, the HNO mentions 5.2M people in need. But we did not take this figure, not being able to explain how it was calculated. It was therefore decided to use data from the 2024 RMRP.
It should also be noted that the host communities of refugees and migrants were also included in the RMRP PIN, hence a risk of double counting. This is why the reliability of this indicator was set as medium.
People in Level 3 include people in need in severity 1,2 and 3 from the HNO 2024.
</t>
  </si>
  <si>
    <t>COL001People in Need</t>
  </si>
  <si>
    <t>https://humanitarianaction.info/plan/1181/document/colombia-joint-and-intersectoral-analysis-framework-jiaf-20/article/dashboard-del-pin-general-y-severidades-intersectoriales ; https://response.reliefweb.int/colombia/prpc-2024-2025</t>
  </si>
  <si>
    <t>The figure corresponds to the total population figure (52700000) minus the people affected figure (20176404).</t>
  </si>
  <si>
    <t>COL001Minimal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</si>
  <si>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</si>
  <si>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</si>
  <si>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</si>
  <si>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COL001Stressed humanitarian conditions - Level 2</t>
  </si>
  <si>
    <t>Figure is calculated according to People in Need figure estimated OCHA plus Venezuelan Population Projection made by R4V for 2024.
People in Level 3 include people in need in severity 1,2 and 3 from the HNO 2024.</t>
  </si>
  <si>
    <t>COL001Moderate humanitarian conditions - Level 3</t>
  </si>
  <si>
    <t>PIN Level 4 was estimated from the percentage of the 2023 HNO PIN breakdown for which 40% of people in need were in level 4.</t>
  </si>
  <si>
    <t>COL001Severe humanitarian conditions - Level 4</t>
  </si>
  <si>
    <t>PIN Level 5 was estimated from the percentage of the 2023 HNO PIN breakdown for which 5% of people in need were in level 5.</t>
  </si>
  <si>
    <t>COL001Extreme humanitarian conditions - Level 5</t>
  </si>
  <si>
    <t>OCHA 15/03/2024 OCHA 13/03/2024</t>
  </si>
  <si>
    <t>https://reliefweb.int/report/colombia/colombia-humanitarian-response-plan-community-priorities-2024-2025-summary-enes</t>
  </si>
  <si>
    <t>Host, Non-host, IDPs, Incoming refugees</t>
  </si>
  <si>
    <t>COL001Crisis affected groups</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</si>
  <si>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</si>
  <si>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</si>
  <si>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</si>
  <si>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</si>
  <si>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</si>
  <si>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</si>
  <si>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</si>
  <si>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</si>
  <si>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</si>
  <si>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</si>
  <si>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</si>
  <si>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</si>
  <si>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</si>
  <si>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</si>
  <si>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</si>
  <si>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</si>
  <si>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</si>
  <si>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</si>
  <si>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</si>
  <si>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</si>
  <si>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</si>
  <si>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</si>
  <si>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</si>
  <si>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26/07/2024</t>
  </si>
  <si>
    <t>https://missingmigrants.iom.int/downloads</t>
  </si>
  <si>
    <t xml:space="preserve">3 Venezuelan migrants fatalities in Colombia reported from January 2024 to July 2024
</t>
  </si>
  <si>
    <t>COL002Fatalities reported</t>
  </si>
  <si>
    <t>ACLED 26/07/2024;  Missing Migrants 26/07/2024</t>
  </si>
  <si>
    <t>https://acleddata.com/dashboard/#/dashboard; https://missingmigrants.iom.int/downloads</t>
  </si>
  <si>
    <t>The figure corresponds to the total number of fatalities reported by ACLED between January 2024 to July 2024 , plus migrants fatalities in the same period</t>
  </si>
  <si>
    <t>COL002Fatalities in all crises</t>
  </si>
  <si>
    <t>R4V 03/01/2024</t>
  </si>
  <si>
    <t>; https://www.r4v.info/es/rmrp2024update</t>
  </si>
  <si>
    <t>The number of people in need includes  the Venezuelan refugees, asylum seekers and migrants in the country (2.1M) according to the RMRP 2024.</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</si>
  <si>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</si>
  <si>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</si>
  <si>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</si>
  <si>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</si>
  <si>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</si>
  <si>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Level 2 corresponds to the people affected minus the people in need (14 ,976, 405-2100000 = 12876405) which mostly corrsponds to the host population of cities where over 100,000 Venezuelans live.</t>
  </si>
  <si>
    <t>COL002Stressed humanitarian conditions - Level 2</t>
  </si>
  <si>
    <t>https://reliefweb.int/report/colombia/colombia-plan-de-respuesta-prioridades-comunitarias-2024-2025-marzo-2024?_gl=1*yhcmta*_ga*MjEwMjgyMDM1My4xNjkzMzQyMDQ1*_ga_E60ZNX2F68*MTcxMDUwNjk0OC4xNzUuMS4xNzEwNTEwODA5LjYwLjAuMA..</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</si>
  <si>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</si>
  <si>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</si>
  <si>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COL002Severe humanitarian conditions - Level 4</t>
  </si>
  <si>
    <t>COL002Extreme humanitarian conditions - Level 5</t>
  </si>
  <si>
    <t>Hosts, Non-host, refugees and asylum seekers, others of concern (migrants)</t>
  </si>
  <si>
    <t>COL002Crisis affected groups</t>
  </si>
  <si>
    <t>COL002Illness cases reported</t>
  </si>
  <si>
    <t>COL002Buildings damaged</t>
  </si>
  <si>
    <t>COL002Buildings destroyed</t>
  </si>
  <si>
    <t>COL002Buildings in affected area</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</si>
  <si>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</si>
  <si>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</si>
  <si>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</si>
  <si>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</si>
  <si>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</si>
  <si>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</si>
  <si>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</si>
  <si>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</si>
  <si>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</si>
  <si>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No Information regarding this incident</t>
  </si>
  <si>
    <t>KEN002Injuries reported</t>
  </si>
  <si>
    <t>KEN002Fatalities reported</t>
  </si>
  <si>
    <t>KEN001Injuries reported</t>
  </si>
  <si>
    <t>There was no available data that give information about this event.</t>
  </si>
  <si>
    <t>ERI001Injuries reported</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</si>
  <si>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</si>
  <si>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</si>
  <si>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</si>
  <si>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</si>
  <si>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</si>
  <si>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</si>
  <si>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</si>
  <si>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</si>
  <si>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</si>
  <si>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</si>
  <si>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</si>
  <si>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</si>
  <si>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</si>
  <si>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</si>
  <si>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</si>
  <si>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</si>
  <si>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UNHCR 26/08/2024</t>
  </si>
  <si>
    <t>https://data.unhcr.org/fr/documents/details/110820; https://data.unhcr.org/fr/documents/details/110821; https://data.unhcr.org/fr/documents/details/110818; https://data.unhcr.org/fr/documents/details/110819</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</si>
  <si>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</si>
  <si>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NER006People displaced</t>
  </si>
  <si>
    <t>ACLED 16/08/2024</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</si>
  <si>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</si>
  <si>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NER006Fatalities reported</t>
  </si>
  <si>
    <t xml:space="preserve">Fatalities incurred in the Republic of Niger from the 01st of February 2024 to the 31st of July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</si>
  <si>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NER006Fatalities in all crises</t>
  </si>
  <si>
    <t xml:space="preserve">Affected groups in the crisis-affected areas of the multiple crisis include; refugees, asylum seekers, internally displaced persons, host communities and other persons of concern. </t>
  </si>
  <si>
    <t>NER006Crisis affected groups</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</si>
  <si>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</si>
  <si>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</si>
  <si>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</si>
  <si>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</si>
  <si>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</si>
  <si>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</si>
  <si>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</si>
  <si>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</si>
  <si>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</si>
  <si>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</si>
  <si>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</si>
  <si>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World Bank accessed 08/21/2024</t>
  </si>
  <si>
    <t>https://data.worldbank.org/indicator/SP.POP.TOTL?locations=BR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</si>
  <si>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</si>
  <si>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</si>
  <si>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R4V 06/12/2023; IBGE accessed 25/12/2022;IBGE accessed 29/05/2024;City population Accessed 09/08/2024; IFRC 11/05/2024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</si>
  <si>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 https://adore.ifrc.org/Download.aspx?FileId=839212</t>
  </si>
  <si>
    <t>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landmass of the drought affected areas (The Amazonas state of Brazil); BRA005: Total landmass affected by the heavy rain within Rio Grande do Sul state (469 out of 496 municipalities of the state)</t>
  </si>
  <si>
    <t>BRA001Landmass affected</t>
  </si>
  <si>
    <t>R4V 06/12/2023; IBGE accessed 25/12/2022;IBGE accessed 20/20/2024;City population Accessed 09/08/2024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</si>
  <si>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t>
  </si>
  <si>
    <t xml:space="preserve">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total population of the drough affected areas (The Amazonas state). They are considered to be exposed to the crisis; BRA005: As the rain poured down over almost all the municipalities across the Rio Grande do Sul state, we consider all the state's population as people  exposed </t>
  </si>
  <si>
    <t>BRA001People exposed</t>
  </si>
  <si>
    <t>R4V 02/12/2023;UNICEF 24/11/2023; phys 29/02/2024;UNHCR 08/08/2024</t>
  </si>
  <si>
    <t>https://www.r4v.info/en/rmrp2024update;https://reliefweb.int/report/brazil/unicef-brazil-humanitarian-situation-report-no-2-amazon-drought-22-november-2023; https://phys.org/news/2024-02-brazilian-amazon-february.html;https://reliefweb.int/report/brazil/unhcr-brazil-response-floods-rio-grande-do-sul-06-august-2024</t>
  </si>
  <si>
    <t xml:space="preserve">It is the sum of the individual crises in Brazil, considering they are not overlapping and no duplication. BRA002:  the figure of projected Venezuelans in brazil according to R4V for 2024; BRA004: People affected by the drought in the Amazonas state as of November. Even thought there are not new reports about people affected by droughts since November 2023, local media reports a considerable number of fire on February 2024; BRA005: Total people affected by the heavy rain according to UNHCR </t>
  </si>
  <si>
    <t>BRA001People affected</t>
  </si>
  <si>
    <t>R4V 04/06/2024 https://www.r4v.info/es/node/247;x;UNHCR 08/08/2024</t>
  </si>
  <si>
    <t>https://www.r4v.info/es/node/247;x;https://reliefweb.int/report/brazil/unhcr-brazil-response-floods-rio-grande-do-sul-06-august-2024</t>
  </si>
  <si>
    <t xml:space="preserve">It is the sum of the individual crises in Brazil, considering they are not overlapping and no duplication. BRA002: Figure from the total refugees and migrants from Venezuela in Brazil; BRA004: No certain information about overall displacement was found; BRA005: According to the Brazilian Civil Defense 422,000 people were still displaced by the floods by early August </t>
  </si>
  <si>
    <t>BRA001People displaced</t>
  </si>
  <si>
    <t>Missing Migrants accessed  29/05/2024;x;IFRC 04/06/2024</t>
  </si>
  <si>
    <t>https://adore.ifrc.org/Download.aspx?FileId=839212</t>
  </si>
  <si>
    <t>It is the sum of the individual crises in Brazil, considering they are not overlapping and no duplication. BRA002: The number is the number of Venezuelan migrants injured after a Bus  crash near the Peruvian border according to Missing Migrants; BRA004: No new data available for September 2024 update; BRA005: Injured by the floods at the start of the crisis</t>
  </si>
  <si>
    <t>BRA001Injuries reported</t>
  </si>
  <si>
    <t>Missing Migrants accessed  26/09/2024;x;UNHCR 20/09/2024</t>
  </si>
  <si>
    <t xml:space="preserve"> https://missingmigrants.iom.int/region/americas?region_incident=4041&amp;route=3936&amp;incident_date%5Bmin%5D=&amp;incident_date%5Bmax%5D= ;x;https://reliefweb.int/report/brazil/brazil-floods-rio-grande-do-sul-united-nations-situation-report-20-september-2024</t>
  </si>
  <si>
    <t>It is the sum of the individual crises in Brazil, considering they are not overlapping and no duplication. BRA002: Fatalities reported by Missing Migrants of Venezuelan migrants registered during the last six months; BRA004: No new data available for September 2024 update; BRA005: Killed by the floods as September</t>
  </si>
  <si>
    <t>BRA001Fatalities reported</t>
  </si>
  <si>
    <t>UNHCR 08/08/2024;Missing Migrants accessed 26/09/2024; UNHCR 08/08/2024;UNHCR 20/09/2024</t>
  </si>
  <si>
    <t>https://reliefweb.int/report/brazil/unhcr-brazil-response-floods-rio-grande-do-sul-06-august-2024;https://reliefweb.int/report/brazil/brazil-floods-government-bahia-noaa-cpc-paho-echo-daily-flash-09-february-2024;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 https://reliefweb.int/report/brazil/unhcr-brazil-response-floods-rio-grande-do-sul-06-august-2024;https://reliefweb.int/report/brazil/unhcr-brazil-response-floods-rio-grande-do-sul-06-august-2024 https://reliefweb.int/report/brazil/brazil-floods-rio-grande-do-sul-united-nations-situation-report-20-september-2024</t>
  </si>
  <si>
    <t>It is the sum of the individual crises in Brazil, considering they are not overlapping and no duplication. BRA002: This number is the aggregation of fatalities from: bra002, bra004 and bra005; BRA004: This figure is the agreggation of fatalities from: bra002, bra003 and bra005; BRA005: This figure is the agreggation of fatalities from: bra002, bra003 and bra005</t>
  </si>
  <si>
    <t>BRA001Fatalities in all crises</t>
  </si>
  <si>
    <t>R4V 02/12/2023);UNICEF 24/11/2023;UNHCR 08/08/2024</t>
  </si>
  <si>
    <t>https://www.r4v.info/en/rmrp2024update;https://reliefweb.int/report/brazil/unicef-brazil-humanitarian-situation-report-no-2-amazon-drought-22-november-2023;https://reliefweb.int/report/brazil/unhcr-brazil-response-floods-rio-grande-do-sul-06-august-2024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</si>
  <si>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This figure is the people in need reported by R4V for 2024.; BRA004: The people in need are considered the same as the people affected due to lack of information; BRA005: As there isn't a proper figure for PiN, we decided to take the displaced figure (including those living in shelters and those whose houses were destroyed or damage)</t>
  </si>
  <si>
    <t>BRA001People in Need</t>
  </si>
  <si>
    <t>R4V 07/03/2023; R4V 06/12/2023;City Population accessed 09/11/2023 , PAHO 31/10/2023;City population Accessed 09/08/2024; UNHCR 08/08/2024</t>
  </si>
  <si>
    <t>https://www.r4v.info/en/rmrp2024update; https://www.ibge.gov.br/geociencias/organizacao-do-territorio/estrutura-territorial/15761-areas-dos-municipios.html?t=acesso-ao-produto&amp;c=29;https://www.citypopulation.de/en/brazil/cities/ , https://reliefweb.int/report/brazil/natural-hazards-monitoring-31-october-2023;https://www.citypopulation.de/en/brazil/cities/riograndedosul/; https://reliefweb.int/report/brazil/unhcr-brazil-response-floods-rio-grande-do-sul-06-august-2024</t>
  </si>
  <si>
    <t xml:space="preserve">It is the sum of the individual crises in Brazil, considering they are not overlapping and no duplication. BRA002: The figure is carried out from people exposed minus poeple affected; BRA004: According to ACAPS INFORM Severity Index methodology, Level 1 = People exposed - People affected ; BRA005: According to ACAPS INFORM Severity Index methodology, Level 1 = People exposed - People affected </t>
  </si>
  <si>
    <t>BRA001Minimal humanitarian conditions - Level 1</t>
  </si>
  <si>
    <t>R4V 07/03/2023; R4V 06/12/2023;UNICEF 24/11/2023;UNHCR 08/08/2024</t>
  </si>
  <si>
    <t>https://www.r4v.info/en/rmrp2024update; https://www.ibge.gov.br/geociencias/organizacao-do-territorio/estrutura-territorial/15761-areas-dos-municipios.html?t=acesso-ao-produto&amp;c=29;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</si>
  <si>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The figure is carried out from people affected minus people in need ; BRA004: According to ACAPS INFORM Severity Index methodology, Level 2 = People affected - People in need; BRA005: According to ACAPS INFORM Severity Index methodology, Level 2 = People affected - People in need</t>
  </si>
  <si>
    <t>BRA001Stressed humanitarian conditions - Level 2</t>
  </si>
  <si>
    <t xml:space="preserve">It is the sum of the individual crises in Brazil, considering they are not overlapping and no duplication. BRA002: This figure is the people in need reported by R4V for 2023 in its Migrants and Refugees Response Plan (RMRP), disagreggated by: People in need (446300) + in transit (28500) and affected communities (97100); BRA004: All the PiN are considered in Level 3 due to lack of information on the severity of needs; BRA005: 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</si>
  <si>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BRA001Moderate humanitarian conditions - Level 3</t>
  </si>
  <si>
    <t>It is the sum of the individual crises in Brazil, considering they are not overlapping and no duplication. BRA002: No new data available for September 2024 update; BRA004: No new data available for September 2024 update; BRA005: There was no info on humanitarian severity conditions</t>
  </si>
  <si>
    <t>BRA001Severe humanitarian conditions - Level 4</t>
  </si>
  <si>
    <t>BRA001Extreme humanitarian conditions - Level 5</t>
  </si>
  <si>
    <t>R4V 06/12/2023; IBGE accessed 25/12/2022;UNICEF 24/11/2024;UNHCR 08/08/2024</t>
  </si>
  <si>
    <t xml:space="preserve">It is the sum of the individual crises in Brazil, considering they are not overlapping and no duplication. BRA002: Hotsts, Non-Hosts, Refugees; BRA004: Hotsts, Non-Hosts, Refugees; BRA005: Migrants, host communities and non-host as they also require humanitarian aid.  </t>
  </si>
  <si>
    <t>BRA001Crisis affected groups</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</si>
  <si>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</si>
  <si>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</si>
  <si>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</si>
  <si>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</si>
  <si>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</si>
  <si>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It is the sum of the individual crises in Brazil, considering they are not overlapping and no duplication. BRA002: No available data ; BRA004: No new data available for September 2024 update; BRA005: No data available</t>
  </si>
  <si>
    <t>BRA001Illness cases reported</t>
  </si>
  <si>
    <t>IFRC 03/07/2024; WWA 05/05/2024</t>
  </si>
  <si>
    <t>https://adore.ifrc.org/Download.aspx?FileId=839407; https://www.worldweatherattribution.org/climate-change-made-the-floods-in-southern-brazil-twice-as-likely/</t>
  </si>
  <si>
    <t xml:space="preserve">It is the sum of the individual crises in Brazil, considering they are not overlapping and no duplication. BRA002: No available data ; BRA004: No new data available for September 2024 update; BRA005: Figure from a Federal University of Rio Grando do Sul research </t>
  </si>
  <si>
    <t>BRA001Buildings damaged</t>
  </si>
  <si>
    <t>IFRC 03/07/2024</t>
  </si>
  <si>
    <t>https://adore.ifrc.org/Download.aspx?FileId=839407</t>
  </si>
  <si>
    <t xml:space="preserve">It is the sum of the individual crises in Brazil, considering they are not overlapping and no duplication. BRA002: No available data ; BRA004: No new data available for Septmeber 2024 update; BRA005: Figure from a Federal University of Rio Grando do Sul research of partial or completely destroyed buildings </t>
  </si>
  <si>
    <t>BRA001Buildings destroyed</t>
  </si>
  <si>
    <t>BRA001Buildings in affected area</t>
  </si>
  <si>
    <t>AP 23/05/2024</t>
  </si>
  <si>
    <t>https://apnews.com/article/brazil-floods-economy-environment-climate-change-4e49b3ecc857253a5c23946208c58cfc</t>
  </si>
  <si>
    <t>It is the sum of the individual crises in Brazil, considering they are not overlapping and no duplication. BRA002: No available data ; BRA004: No new data available for September 2024 update; BRA005: The confederation of municipalities estimated that 94% of Rio Grande do Sul was affected, resulting in a loss of 10 billion reais, almost 2 billion US dollars; however, it is unclear what calculations led to this figure, so confidence in the figure is low.</t>
  </si>
  <si>
    <t>BRA001Economic Losses</t>
  </si>
  <si>
    <t>https://data.worldbank.org/indicator/sp.pop.totl?page=2  https://data.worldbank.org/indicator/SM.POP.REFG?locations=BR   https://data.worldbank.org/indicator/SM.POP.REFG.OR?locations=BR</t>
  </si>
  <si>
    <t>BRA002Total population</t>
  </si>
  <si>
    <t>R4V 06/12/2023; IBGE accessed 25/12/2022</t>
  </si>
  <si>
    <t>https://www.r4v.info/en/rmrp2024update; https://www.ibge.gov.br/geociencias/organizacao-do-territorio/estrutura-territorial/15761-areas-dos-municipios.html?t=acesso-ao-produto&amp;c=29</t>
  </si>
  <si>
    <t>The landmass correspond those states where the overall PIN is over 10k according to R4V estimations: Amazonas, Goiás, Mato Grosso, Mato Grosso Do Sul, Minas Gerais, Paraná, Rio Grande Do Sul, Rondônia, Roraima, Santa Catarina and São Paul</t>
  </si>
  <si>
    <t>BRA002Landmass affected</t>
  </si>
  <si>
    <t>BRA002People exposed</t>
  </si>
  <si>
    <t>R4V 02/12/2023</t>
  </si>
  <si>
    <t>https://www.r4v.info/en/rmrp2024update</t>
  </si>
  <si>
    <t xml:space="preserve"> the figure of projected Venezuelans in brazil according to R4V for 2024</t>
  </si>
  <si>
    <t>BRA002People affected</t>
  </si>
  <si>
    <t>R4V 04/06/2024 https://www.r4v.info/es/node/247</t>
  </si>
  <si>
    <t>https://www.r4v.info/es/node/247</t>
  </si>
  <si>
    <t>Figure from the total refugees and migrants from Venezuela in Brazil</t>
  </si>
  <si>
    <t>BRA002People displaced</t>
  </si>
  <si>
    <t>Missing Migrants accessed  26/09/2024</t>
  </si>
  <si>
    <t>The number is the number of Venezuelan migrants injured after a Bus  crash near the Peruvian border according to Missing Migrants</t>
  </si>
  <si>
    <t>BRA002Injuries reported</t>
  </si>
  <si>
    <t xml:space="preserve"> https://missingmigrants.iom.int/region/americas?region_incident=4041&amp;route=3936&amp;incident_date%5Bmin%5D=&amp;incident_date%5Bmax%5D= </t>
  </si>
  <si>
    <t>Fatalities reported by Missing Migrants of Venezuelan migrants registered during the last six months</t>
  </si>
  <si>
    <t>BRA002Fatalities reported</t>
  </si>
  <si>
    <t>BRA002Fatalities in all crises</t>
  </si>
  <si>
    <t>R4V 02/12/2023)</t>
  </si>
  <si>
    <t>This figure is the people in need reported by R4V for 2024.</t>
  </si>
  <si>
    <t>BRA002People in Need</t>
  </si>
  <si>
    <t>R4V 07/03/2023; R4V 06/12/2023</t>
  </si>
  <si>
    <t>The figure is carried out from people exposed minus poeple affected</t>
  </si>
  <si>
    <t>BRA002Minimal humanitarian conditions - Level 1</t>
  </si>
  <si>
    <t xml:space="preserve">The figure is carried out from people affected minus people in need </t>
  </si>
  <si>
    <t>BRA002Stressed humanitarian conditions - Level 2</t>
  </si>
  <si>
    <t>This figure is the people in need reported by R4V for 2023 in its Migrants and Refugees Response Plan (RMRP), disagreggated by: People in need (446300) + in transit (28500) and affected communities (97100)</t>
  </si>
  <si>
    <t>BRA002Moderate humanitarian conditions - Level 3</t>
  </si>
  <si>
    <t>No new data available for September 2024 update</t>
  </si>
  <si>
    <t>BRA002Severe humanitarian conditions - Level 4</t>
  </si>
  <si>
    <t>BRA002Extreme humanitarian conditions - Level 5</t>
  </si>
  <si>
    <t>Hotsts, Non-Hosts, Refugees</t>
  </si>
  <si>
    <t>BRA002Crisis affected groups</t>
  </si>
  <si>
    <t xml:space="preserve">No available data </t>
  </si>
  <si>
    <t>BRA002People facing limited access constraints</t>
  </si>
  <si>
    <t>BRA002People facing restricted access constraints</t>
  </si>
  <si>
    <t>BRA002Illness cases reported</t>
  </si>
  <si>
    <t>BRA002Buildings damaged</t>
  </si>
  <si>
    <t>BRA002Buildings destroyed</t>
  </si>
  <si>
    <t>BRA002Buildings in affected area</t>
  </si>
  <si>
    <t>BRA002Economic Losses</t>
  </si>
  <si>
    <t>https://data.worldbank.org/indicator/sp.pop.totl?page=2&amp;locations=BR</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</si>
  <si>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</si>
  <si>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</si>
  <si>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</si>
  <si>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</si>
  <si>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</si>
  <si>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</si>
  <si>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</si>
  <si>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</si>
  <si>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</si>
  <si>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</si>
  <si>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</si>
  <si>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</si>
  <si>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No certain information about overall displacement was found</t>
  </si>
  <si>
    <t>BRA004People displaced</t>
  </si>
  <si>
    <t>BRA004Injuries reported</t>
  </si>
  <si>
    <t>BRA004Fatalities reported</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</si>
  <si>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</si>
  <si>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</si>
  <si>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</si>
  <si>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</si>
  <si>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</si>
  <si>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</si>
  <si>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</si>
  <si>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</si>
  <si>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</si>
  <si>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</si>
  <si>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</si>
  <si>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</si>
  <si>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</si>
  <si>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</si>
  <si>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</si>
  <si>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UNICEF 24/11/2024</t>
  </si>
  <si>
    <t>BRA004Crisis affected groups</t>
  </si>
  <si>
    <t>No new data available for September2024 update</t>
  </si>
  <si>
    <t>BRA004People facing limited access constraints</t>
  </si>
  <si>
    <t>BRA004People facing restricted access constraints</t>
  </si>
  <si>
    <t>BRA004Illness cases reported</t>
  </si>
  <si>
    <t>BRA004Buildings damaged</t>
  </si>
  <si>
    <t>BRA004Buildings destroyed</t>
  </si>
  <si>
    <t>BRA004Buildings in affected area</t>
  </si>
  <si>
    <t>BRA004Economic Losses</t>
  </si>
  <si>
    <t>BRA005Total population</t>
  </si>
  <si>
    <t>City population Accessed 09/08/2024; IFRC 11/05/2024</t>
  </si>
  <si>
    <t>https://www.citypopulation.de/en/brazil/cities/riograndedosul/; https://adore.ifrc.org/Download.aspx?FileId=839212</t>
  </si>
  <si>
    <t>Total landmass affected by the heavy rain within Rio Grande do Sul state (469 out of 496 municipalities of the state)</t>
  </si>
  <si>
    <t>BRA005Landmass affected</t>
  </si>
  <si>
    <t>City population Accessed 09/08/2024</t>
  </si>
  <si>
    <t>https://www.citypopulation.de/en/brazil/cities/riograndedosul/</t>
  </si>
  <si>
    <t xml:space="preserve">As the rain poured down over almost all the municipalities across the Rio Grande do Sul state, we consider all the state's population as people  exposed </t>
  </si>
  <si>
    <t>BRA005People exposed</t>
  </si>
  <si>
    <t>UNHCR 08/08/2024</t>
  </si>
  <si>
    <t>https://reliefweb.int/report/brazil/unhcr-brazil-response-floods-rio-grande-do-sul-06-august-2024</t>
  </si>
  <si>
    <t xml:space="preserve">Total people affected by the heavy rain according to UNHCR </t>
  </si>
  <si>
    <t>BRA005People affected</t>
  </si>
  <si>
    <t xml:space="preserve">According to the Brazilian Civil Defense 422,000 people were still displaced by the floods by early August </t>
  </si>
  <si>
    <t>BRA005People displaced</t>
  </si>
  <si>
    <t>IFRC 04/06/2024</t>
  </si>
  <si>
    <t>Injured by the floods at the start of the crisis</t>
  </si>
  <si>
    <t>BRA005Injuries reported</t>
  </si>
  <si>
    <t>UNHCR 20/09/2024</t>
  </si>
  <si>
    <t>https://reliefweb.int/report/brazil/brazil-floods-rio-grande-do-sul-united-nations-situation-report-20-september-2024</t>
  </si>
  <si>
    <t xml:space="preserve">Killed by the floods as September </t>
  </si>
  <si>
    <t>BRA005Fatalities reported</t>
  </si>
  <si>
    <t>BRA005Fatalities in all crises</t>
  </si>
  <si>
    <t>As there isn't a proper figure for PiN, we decided to take the displaced figure (including those living in shelters and those whose houses were destroyed or damage)</t>
  </si>
  <si>
    <t>BRA005People in Need</t>
  </si>
  <si>
    <t>City population Accessed 09/08/2024; UNHCR 08/08/2024</t>
  </si>
  <si>
    <t>https://www.citypopulation.de/en/brazil/cities/riograndedosul/; https://reliefweb.int/report/brazil/unhcr-brazil-response-floods-rio-grande-do-sul-06-august-2024</t>
  </si>
  <si>
    <t>BRA005Minimal humanitarian conditions - Level 1</t>
  </si>
  <si>
    <t>BRA005Stressed humanitarian conditions - Level 2</t>
  </si>
  <si>
    <t xml:space="preserve">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</si>
  <si>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BRA005Moderate humanitarian conditions - Level 3</t>
  </si>
  <si>
    <t>There was no info on humanitarian severity conditions</t>
  </si>
  <si>
    <t>BRA005Severe humanitarian conditions - Level 4</t>
  </si>
  <si>
    <t>BRA005Extreme humanitarian conditions - Level 5</t>
  </si>
  <si>
    <t xml:space="preserve">Migrants, host communities and non-host as they also require humanitarian aid.  </t>
  </si>
  <si>
    <t>BRA005Crisis affected groups</t>
  </si>
  <si>
    <t>There are no bureaucratic, administrative or man-made restriction or requirements to access assistance. Population were not  displaced by policy decisions, military operations or non-estate actors away from humanitarian services</t>
  </si>
  <si>
    <t>BRA005People facing limited access constraints</t>
  </si>
  <si>
    <t>BRA005People facing restricted access constraints</t>
  </si>
  <si>
    <t>BRA005Illness cases reported</t>
  </si>
  <si>
    <t xml:space="preserve">Figure from a Federal University of Rio Grando do Sul research </t>
  </si>
  <si>
    <t>BRA005Buildings damaged</t>
  </si>
  <si>
    <t xml:space="preserve">Figure from a Federal University of Rio Grando do Sul research of partial or completely destroyed buildings </t>
  </si>
  <si>
    <t>BRA005Buildings destroyed</t>
  </si>
  <si>
    <t>BRA005Buildings in affected area</t>
  </si>
  <si>
    <t>The confederation of municipalities estimated that 94% of Rio Grande do Sul was affected, resulting in a loss of 10 billion reais, almost 2 billion US dollars; however, it is unclear what calculations led to this figure, so confidence in the figure is low.</t>
  </si>
  <si>
    <t>BRA005Economic Losses</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</si>
  <si>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</si>
  <si>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</si>
  <si>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</si>
  <si>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</si>
  <si>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</si>
  <si>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</si>
  <si>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</si>
  <si>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</si>
  <si>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</si>
  <si>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</si>
  <si>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</si>
  <si>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UNHCR 2023 3RP 2/2/2023; UNHCR ODP accessed 06/2023 , OCHA 2023 HNO 08/2023, UNHCR XX/XXXX</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</si>
  <si>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 https://data.unhcr.org/en/situations/</t>
  </si>
  <si>
    <t>Total number IDPs, Returnees, and refugees in Türkiye, Lebanon, Jordan, Egypt, and Europe. The IDPs include both from the conflict and from the earthquakes.</t>
  </si>
  <si>
    <t>SYR001People displaced</t>
  </si>
  <si>
    <t>ACLED (01/03/2024-31/08/2024)</t>
  </si>
  <si>
    <t>Total number of fatalities in whole Syria according to ACLED dataset during the last 6 months. All type of events is included. This number includes non-civilian cases. This number doesn't include other cases of death related to the crisis that are not related to violence incidents.</t>
  </si>
  <si>
    <t>SYR001Fatalities reported</t>
  </si>
  <si>
    <t>SYR001Fatalities in all crises</t>
  </si>
  <si>
    <t>FS Cluster 13/12/2023, OCHA 03/03/2024</t>
  </si>
  <si>
    <t>https://fscluster.org/syria/document/fsa-pin-severity-hno-2024; https://reliefweb.int/report/syrian-arab-republic/syrian-arab-republic-2024-humanitarian-needs-overview-february-2024</t>
  </si>
  <si>
    <t xml:space="preserve">The number of people in needs in Syria in 2024 increased from 15.3m to 16.7m according to the latest humanitarian needs overview. The number of people in need is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neighboring Lebanon.
The three major earthquakes that hit southeastern Türkiye and northwestern Syria in February 2023, affecting 8.8 million people in Syria alone, aggravating the existing humanitarian crisis. Further collapse of the Syrian Lira and suspension of WFP food distribution further contributed to both the increase of number of PiN and the severity of humanitarian conditions. The security situation in Syria witnessed significant deterioration in the past year as well.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</si>
  <si>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</si>
  <si>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</si>
  <si>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</si>
  <si>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2024.</t>
  </si>
  <si>
    <t>SYR001Stressed humanitarian conditions - Level 2</t>
  </si>
  <si>
    <t>To determine the severity levels and PiN, the the area severity from the HNO 2024 was used. This approach assumes that the whole population in a certain analysis unit is at the same level of severity. 
The remaining PiN that are not in Level 5 or Level 4 were assigned to Level 3. This is the same number as PiN in the 162 subdistricts that had a severity categorization of “Sever” at Level 3 in addition to the two subdistricts at “Stressed” Level 2. The PiN in those districts were assigned to Level 3.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</si>
  <si>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SYR001Moderate humanitarian conditions - Level 3</t>
  </si>
  <si>
    <t>To determine the severity levels and PiN, the the area severity from the HNO 2024 was used. This approach assumes that the whole population in a certain analysis unit is at the same level of severity. 
According to HNO 2024,  106 sub districts had a severity categorization of “Extreme” at Level 4.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</si>
  <si>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SYR001Severe humanitarian conditions - Level 4</t>
  </si>
  <si>
    <t>According to HNO 2024 distribution of People in Need by governorate and severity by sub-district, no sub-district was in catastrophic severity category, thus, zero people were assigned to this level. This is not a significant divergent from 2023 HNO, which assigned 0.5% to this level.
The reliability of this data point is set to low as the calculation used to obtain the number comes from ACAPS interpretation of JIAF figures of severity-per-analysis unit, which does not consider the diversity of severity of needs within the same unit.</t>
  </si>
  <si>
    <t>SYR001Extreme humanitarian conditions - Level 5</t>
  </si>
  <si>
    <t xml:space="preserve">Number of different types of affected population groups: 
- IDPs
- Refugees, asylum seekers, and others of concern (such as migrants etc.)
- Returnees
- Host 
- Non-Host 
</t>
  </si>
  <si>
    <t>SYR001Crisis affected groups</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</si>
  <si>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</si>
  <si>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</si>
  <si>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</si>
  <si>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Türkiye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</si>
  <si>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</si>
  <si>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</si>
  <si>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</si>
  <si>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</si>
  <si>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</si>
  <si>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UNHCR 24/07/2023</t>
  </si>
  <si>
    <t>https://reliefweb.int/report/syrian-arab-republic/syria-unhcr-operational-update-june-2023</t>
  </si>
  <si>
    <t>People affected by the EQ per OCHA estimates in the Flash appeal in July 2023. The people affected as a result of the three major earthquakes that hit southeastern Türkiye and northwestern Syria, affected around 8.8 million people in Syria alone and aggravating the existing humanitarian crisis. The earthquakes caused more than 5,900 deaths and 12,800 injures in the country. Severe basic and critical infrastructure damage included an estimated 10,600 buildings.</t>
  </si>
  <si>
    <t>SYR002People affected</t>
  </si>
  <si>
    <t>Shelter Cluster accessed 19/11/2023</t>
  </si>
  <si>
    <t>https://sheltercluster.org/north-west-syria-hub/factsheets/2023-03</t>
  </si>
  <si>
    <t>The Camp Coordination and Camp Management (CCCM) Cluster for Syria's shelter cluster tracked more than 108,000 displacements across NWS in February following the earthquakes, and 15,000 displacements were tracked in March.</t>
  </si>
  <si>
    <t>SYR002People displaced</t>
  </si>
  <si>
    <t>Since more than 6 months have passed since the earthquake, the assumption is no new injuries (or significantly low) occurred due to the earthquake.</t>
  </si>
  <si>
    <t>SYR002Injuries reported</t>
  </si>
  <si>
    <t>Since more than 6 months have passed since the earthquake, the assumption is no new deaths (or significantly low) occurred due to the earthquake.</t>
  </si>
  <si>
    <t>SYR002Fatalities reported</t>
  </si>
  <si>
    <t>https://acleddata.com/dashboard/#/dashboard; https://reliefweb.int/report/syrian-arab-republic/syriaturkey-earthquakes-situation-report-8-april-3-2023</t>
  </si>
  <si>
    <t>SYR002Fatalities in all crises</t>
  </si>
  <si>
    <t>WFP 05/03/2023</t>
  </si>
  <si>
    <t>https://reliefweb.int/report/turkiye/wfp-turkiye-and-syria-earthquake-response-situation-report-6-2-march-2023</t>
  </si>
  <si>
    <t>Distinguishing needs as a result of the earthquake from needs caused by the conflict is complicated with not a lot of reliable sources for such estimation. A low reliability estimation using food security indicator was used. For PiN, the people targeted for food assistance activities by WFP for the EQ response was used as a proxy for PiN.</t>
  </si>
  <si>
    <t>SYR002People in Need</t>
  </si>
  <si>
    <t>OCHA 03/03/2024, WFP 05/03/2023</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</si>
  <si>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</si>
  <si>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</si>
  <si>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</si>
  <si>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</si>
  <si>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</si>
  <si>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</si>
  <si>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2024.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</si>
  <si>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</si>
  <si>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2024.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</si>
  <si>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</si>
  <si>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2024. This is an under-estimate as earthquakes have exacerbated humanitarian conditions in for people in need. </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</si>
  <si>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</si>
  <si>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</si>
  <si>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</si>
  <si>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Türkiye / Syria earthquake in Northern Syria.</t>
  </si>
  <si>
    <t>SYR002Crisis affected groups</t>
  </si>
  <si>
    <t>OCHA 23/12/2023</t>
  </si>
  <si>
    <t>https://reliefweb.int/report/afghanistan/afghanistan-humanitarian-needs-and-response-plan-2024-december-2023</t>
  </si>
  <si>
    <t xml:space="preserve"> Afghanistan’s population is estimated to pass 44.5 million in 2024 according to OCHA's estimates.</t>
  </si>
  <si>
    <t>AFG001Total population</t>
  </si>
  <si>
    <t>World Data info Accessed 10/08/2024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</si>
  <si>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</si>
  <si>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</si>
  <si>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</si>
  <si>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t>
  </si>
  <si>
    <t>AFG001People exposed</t>
  </si>
  <si>
    <t>Given the complexity and protracted nature of the conflict and natural hazards driving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</si>
  <si>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</si>
  <si>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 xml:space="preserve"> IOM 08/04/2024; UNHCR Accessed 26/08/2024 ; Save the Children 06/08/2024 </t>
  </si>
  <si>
    <t>https://dtm.iom.int/datasets/afghanistan-baseline-area-assessment-b1-round-1 ; https://data.unhcr.org/en/situations/afghanistan ; https://reliefweb.int/report/afghanistan/afghanistan-extreme-weather-forces-more-people-their-homes-first-six-months-2024-all-2023</t>
  </si>
  <si>
    <t>Displacement in Afghanistan is a complex issue, compounded by both natural disasters and conflict. The figure provided by ACAPS includes the number of IDPs who arrived between 2011–2020 (3,347,192 people), and  the number of newly displaced people between January 2021–April 2024 (1,276,606 people), and returnees from abroad as of April 2024 (1,342,615 people), and IDP returnees between January 2021–April 2024 ( 1,767,636  people), and the registered Afghan refugees, asylum-seekers &amp; Afghans in refugee-like situation (in Iran, Pakistan, Tajikistan, Uzbekistan, Turkmenistan) as of 31 December 2023 (5,823,000 people), and the displaced people due to extreme weather events including droughts, extreme temperature, floods, landslides, avalanche between January–June 2024 (38,000 people).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neighbouring countries on daily basis are not included.</t>
  </si>
  <si>
    <t>AFG001People displaced</t>
  </si>
  <si>
    <t>OCHA 01/09/2023-29/02/2024; Health Cluster, WHO 03/11/2023</t>
  </si>
  <si>
    <t>https://www.humanitarianresponse.info/en/operations/afghanistan/natural-disasters-0 ;https://reliefweb.int/report/afghanistan/afghanistan-earthquakes-herat-province-health-situation-report-no-11-27-october-02-november-2023</t>
  </si>
  <si>
    <t xml:space="preserve">Number of injuries reported in Herat because of the earthquake + Number of injuries from other disasters </t>
  </si>
  <si>
    <t>AFG001Injuries reported</t>
  </si>
  <si>
    <t>OCHA 01/03/2024-30/08/2024 ;ACLED 01/03/2024-30/08/2024</t>
  </si>
  <si>
    <t>https://acleddata.com/data/ ; https://response.reliefweb.int/afghanistan/natural-disasters-dashboard</t>
  </si>
  <si>
    <t xml:space="preserve">All casualties in previous 6 months, excluding the number of fatalities due to the Herat earthquake as it happened in October (more than 6 months ago). The fingure includes people who died due to conflict and natural disadters.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</si>
  <si>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</si>
  <si>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</si>
  <si>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The figure is the total PIN according to the latest HRP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</si>
  <si>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</si>
  <si>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</si>
  <si>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</si>
  <si>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t>
  </si>
  <si>
    <t>https://reliefweb.int/report/afghanistan/afghanistan-humanitarian-needs-overview-2023-january-2023 ; https://reliefweb.int/report/afghanistan/afghanistan-humanitarian-needs-and-response-plan-2024-december-2023</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</si>
  <si>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</si>
  <si>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</si>
  <si>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</si>
  <si>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AFG001Moderate humanitarian conditions - Level 3</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</si>
  <si>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</si>
  <si>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AFG001Severe humanitarian conditions - Level 4</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</si>
  <si>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</si>
  <si>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AFG001Extreme humanitarian conditions - Level 5</t>
  </si>
  <si>
    <t>OCHA 23/01/23</t>
  </si>
  <si>
    <t>https://reliefweb.int/report/afghanistan/afghanistan-humanitarian-needs-overview-2023-january-2023</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</si>
  <si>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</si>
  <si>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</si>
  <si>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AFG001People facing limited access constraints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</si>
  <si>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</si>
  <si>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</si>
  <si>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</si>
  <si>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</si>
  <si>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AFG001Illness cases reported</t>
  </si>
  <si>
    <t>OCHA 16/10/2023</t>
  </si>
  <si>
    <t>https://reliefweb.int/report/afghanistan/afghanistan-herat-earthquake-response-plan-october-2023-march-2024</t>
  </si>
  <si>
    <t>Over 21,300 buildings sustained damage due to earthquake</t>
  </si>
  <si>
    <t>AFG001Buildings damaged</t>
  </si>
  <si>
    <t>Typhoon Yagi in Vietnam</t>
  </si>
  <si>
    <t>VNM003</t>
  </si>
  <si>
    <t>Vietnam</t>
  </si>
  <si>
    <t>GSO accessed 21/09/2024</t>
  </si>
  <si>
    <t>https://www.gso.gov.vn/en/px-web/?pxid=E0201&amp;theme=Population%20and%20Employment</t>
  </si>
  <si>
    <t>Total population of the country.</t>
  </si>
  <si>
    <t>VNM003Total population</t>
  </si>
  <si>
    <t>GSO accessed 21/09/2024; OCHA 15/09/2024</t>
  </si>
  <si>
    <t>https://reliefweb.int/report/viet-nam/viet-nam-asia-pacific-flood-typhoon-yagi-emergency-appeal-ndeg-mdrvn024
https://reliefweb.int/report/viet-nam/viet-nam-typhoon-yagi-and-flooding-snapshot-14-sep-2024</t>
  </si>
  <si>
    <t>According to the map provided by OCHA, all provinces in the Red River Delta and Northern midlands and mountain areas, and Thanh Hoa, Nghe An, and Ha Tinh provinces in the Northern Central area and Central coastal area were exposed to Typhoon Yagi and its impacts. The total landmass of these provinces are considered as affected.</t>
  </si>
  <si>
    <t>VNM003Landmass affected</t>
  </si>
  <si>
    <t>According to the map provided by OCHA, all provinces in the Red River Delta and Northern midlands and mountain areas, and Thanh Hoa, Nghe An, and Ha Tinh provinces in the Northern Central area and Central coastal area were exposed to Typhoon Yagi and its impacts. The total number of people living in these provices are considered as exposed.</t>
  </si>
  <si>
    <t>VNM003People exposed</t>
  </si>
  <si>
    <t>OCHA/UNCT Viet Nam 18/09/2024</t>
  </si>
  <si>
    <t>https://reliefweb.int/report/viet-nam/viet-nam-typhoon-yagi-and-floods-situation-update-no-4-18-september-2024</t>
  </si>
  <si>
    <t>Total number of crisis-related injuries in the last 6 months.</t>
  </si>
  <si>
    <t>VNM003Injuries reported</t>
  </si>
  <si>
    <t>VNM003People facing limited access constraints</t>
  </si>
  <si>
    <t>VNM003People facing restricted access constraints</t>
  </si>
  <si>
    <t>VNM003Illness cases reported</t>
  </si>
  <si>
    <t>VNM003Buildings in affected area</t>
  </si>
  <si>
    <t>VNM003Economic Losses</t>
  </si>
  <si>
    <t>VNM003Denial of existence of humanitarian needs or entitlements to assistance</t>
  </si>
  <si>
    <t>VNM003Impediments to entry into country (bureaucratic and administrative)</t>
  </si>
  <si>
    <t>VNM003Interference into implementation of humanitarian activities</t>
  </si>
  <si>
    <t>VNM003Ongoing insecurity/hostilities affecting humanitarian assistance</t>
  </si>
  <si>
    <t>VNM003Physical constraints in the environment (obstacles related to terrain, climate, lack of infrastructure, etc.)</t>
  </si>
  <si>
    <t>VNM003Presence of mines and improvised explosive devices</t>
  </si>
  <si>
    <t>VNM003Restriction and obstruction of access to services and assistance</t>
  </si>
  <si>
    <t>VNM003Restriction of movement (impediments to freedom of movement and/or administrative restrictions)</t>
  </si>
  <si>
    <t>VNM003Violence against personnel, facilities and assets</t>
  </si>
  <si>
    <t>Over 3,330 homes destroyed due to earthquakes</t>
  </si>
  <si>
    <t>AFG001Buildings destroyed</t>
  </si>
  <si>
    <t>Afghanistan’s population is estimated to surpass the 44.5 million in 2024 according to OCHA's estimates.</t>
  </si>
  <si>
    <t>AFG006Total population</t>
  </si>
  <si>
    <t>Mappr accessed 10/08/2024;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</si>
  <si>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</si>
  <si>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 that happened in October 2023.</t>
  </si>
  <si>
    <t>AFG006Landmass affected</t>
  </si>
  <si>
    <t>The figure is the total population of Herat province according to OCHA's HNO 2023. All people in that province are considered exposed to the earthquake that happened in October 2023. More than 30,000 homes were severely damaged or destroyed.</t>
  </si>
  <si>
    <t>AFG006People exposed</t>
  </si>
  <si>
    <t>1.6 million people in Herat Province have been affected by the earthquakes between 7 and 15 October 2023.  More than 30,000 homes were severely damaged or destroyed.</t>
  </si>
  <si>
    <t>AFG006People affected</t>
  </si>
  <si>
    <t xml:space="preserve">The Number of people displaced by the crisis is not available </t>
  </si>
  <si>
    <t>AFG006People displaced</t>
  </si>
  <si>
    <t>Health Cluster, WHO 03/11/2023</t>
  </si>
  <si>
    <t>https://reliefweb.int/report/afghanistan/afghanistan-earthquakes-herat-province-health-situation-report-no-11-27-october-02-november-2023</t>
  </si>
  <si>
    <t>Total number of injuries because of the earthquakes.</t>
  </si>
  <si>
    <t>AFG006Injuries reported</t>
  </si>
  <si>
    <t>AFG006Buildings damaged</t>
  </si>
  <si>
    <t>AFG006Buildings destroyed</t>
  </si>
  <si>
    <t>The data of total number of deaths because of the earthquakes is 6 month old, so we are not using that anymore</t>
  </si>
  <si>
    <t>AFG006Fatalities reported</t>
  </si>
  <si>
    <t>AFG006Fatalities in all crises</t>
  </si>
  <si>
    <t>OCHA 16/10/2023 ; OCHA 28/07/2024</t>
  </si>
  <si>
    <t>https://reliefweb.int/report/afghanistan/afghanistan-revised-herat-earthquake-response-plan-october-2023-march-2024-issued-november-2023-endarips ; https://reliefweb.int/report/afghanistan/afghanistan-humanitarian-update-may-2024</t>
  </si>
  <si>
    <t xml:space="preserve">The number of people in need according to OCHA's revised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</si>
  <si>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</si>
  <si>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</si>
  <si>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</si>
  <si>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The whole population of Herat province is considered to be exposed to the impact of earthquakes, among those 1.6 million have been affected. Thus the rest 1.9 million people who are not affected, but still exposed to the impact of erathquake are considered to have minimal humanitarian condition-Level 1.</t>
  </si>
  <si>
    <t>AFG006Minimal humanitarian conditions - Level 1</t>
  </si>
  <si>
    <t>https://reliefweb.int/report/afghanistan/afghanistan-herat-earthquake-response-plan-october-2023-march-2024 ; https://reliefweb.int/report/afghanistan/afghanistan-humanitarian-update-may-2024</t>
  </si>
  <si>
    <t>The people affected is 1.6 million where 275,000 people are in urgent need, therefore people in stressed humanitarian conditions are considered 1.3 million (people affected minus people in urgent need).</t>
  </si>
  <si>
    <t>AFG006Stressed humanitarian conditions - Level 2</t>
  </si>
  <si>
    <t>OCHA 16/10/2023; OCHA 16/11/2023 ; OCHA 28/07/2024</t>
  </si>
  <si>
    <t>https://reliefweb.int/report/afghanistan/afghanistan-herat-earthquake-response-plan-october-2023-march-2024; https://reliefweb.int/report/afghanistan/afghanistan-revised-herat-earthquake-response-plan-october-2023-march-2024-issued-november-2023-endarips ; https://reliefweb.int/report/afghanistan/afghanistan-humanitarian-update-may-2024</t>
  </si>
  <si>
    <t>The response plan does not provide a clear breakdown of the severity of needs, but 43,400 people have been directly impacted by the earthquakes. Therefore those 43,400 people are considered to be more severely affected/experiencing more severe humanitarian conditions and put at Severe humanitarian conditions - Level 4. All the rest of people in need are considered in Level 3 as per the INFORM severity index methodology (PIN for the Hearthquake - Level 4 (directly impacted) = Level 3; 275.000-43.4000=231.600)</t>
  </si>
  <si>
    <t>AFG006Moderate humanitarian conditions - Level 3</t>
  </si>
  <si>
    <t>The revised response plan does not provide a clear breakdown of humanitarian condition of the people in need. But according to OCHA's response plan (published in October) 43,400 people were directly impacted by the earthquakes. Therefore, those 43,400 people are considered to be facing more humanitarian conditions/higher needs and put at Severe humanitarian conditions - Level 4. The remaining people in need (PIN - directly impacted) are considered in Level 3.</t>
  </si>
  <si>
    <t>AFG006Severe humanitarian conditions - Level 4</t>
  </si>
  <si>
    <t>It is considered zero as there is no indication that people are facing Extreme humanitarian conditions - Level 5 because of the earthquakes.</t>
  </si>
  <si>
    <t>AFG006Extreme humanitarian conditions - Level 5</t>
  </si>
  <si>
    <t>OCHA 07/10/2024</t>
  </si>
  <si>
    <t>https://reliefweb.int/report/afghanistan/afghanistan-flash-update-1-earthquake-herat-province-afghanistan-7-october-2023-2100</t>
  </si>
  <si>
    <t>The affected people are local residents and IDPs living in the affected province.</t>
  </si>
  <si>
    <t>AFG006Crisis affected groups</t>
  </si>
  <si>
    <t>world population review Accessed 12/08/23</t>
  </si>
  <si>
    <t>https://worldpopulationreview.com/countries/north-korea-population</t>
  </si>
  <si>
    <t>PRK001Total population</t>
  </si>
  <si>
    <t>https://data.worldbank.org/indicator/AG.LND.TOTL.K2?locations=KP</t>
  </si>
  <si>
    <t>The whole of the country is considered affected</t>
  </si>
  <si>
    <t>PRK001Landmass affected</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</si>
  <si>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</si>
  <si>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</si>
  <si>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</si>
  <si>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</si>
  <si>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</si>
  <si>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IDMC accessed 28/05/23 ; Ministry of Unification accessed 19/09/24</t>
  </si>
  <si>
    <t xml:space="preserve">https://www.internal-displacement.org/database/displacement-data/ ; https://www.unikorea.go.kr/eng_unikorea/relations/statistics/defectors/ </t>
  </si>
  <si>
    <t>The number of internally displaced is unclear. North Koreans use smuggling routes to reach China or South Korea. 34100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</si>
  <si>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</si>
  <si>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PRK001Injuries reported</t>
  </si>
  <si>
    <t>ACLED 31/08/2024</t>
  </si>
  <si>
    <t xml:space="preserve">The total number of recorded fatalities in the past 6 months. </t>
  </si>
  <si>
    <t>PRK001Fatalities reported</t>
  </si>
  <si>
    <t xml:space="preserve">The total number of recorded fatalities in the past 6 months </t>
  </si>
  <si>
    <t>PRK001Fatalities in all crises</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</si>
  <si>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</si>
  <si>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</si>
  <si>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</si>
  <si>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</si>
  <si>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Needs and Priorities 2020 ; world population review Accessed 12/08/23</t>
  </si>
  <si>
    <t>PRK001Minimal humanitarian conditions - Level 1</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</si>
  <si>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</si>
  <si>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PRK001Stressed humanitarian conditions - Level 2</t>
  </si>
  <si>
    <t>PRK001Moderate humanitarian conditions - Level 3</t>
  </si>
  <si>
    <t>The PIN is 10.4 million as assessed by the 2020 Needs and Priorities Overview. There is no Level 1 because everyone exposed is considered affected. Level 2 is the entire country population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</si>
  <si>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</si>
  <si>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</si>
  <si>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All citizens.</t>
  </si>
  <si>
    <t>PRK001Crisis affected groups</t>
  </si>
  <si>
    <t>World population Review 19/09/24</t>
  </si>
  <si>
    <t>https://worldpopulationreview.com/countries</t>
  </si>
  <si>
    <t>2024 Population of Iran</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</si>
  <si>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</si>
  <si>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</si>
  <si>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</si>
  <si>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</si>
  <si>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</si>
  <si>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</si>
  <si>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</si>
  <si>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28/02/2023; UNHCR 28/02/2023; UNHCR 28/02/2023</t>
  </si>
  <si>
    <t>https://data.unhcr.org/en/country/irn; https://data.unhcr.org/en/country/irn;https://data.unhcr.org/en/country/irn</t>
  </si>
  <si>
    <t>The only people considered to be directly affected are the refugees and undocumented Afghans. Many of whom have been living in Iran for decades without access to basic goods and services or livelihood opportunities.</t>
  </si>
  <si>
    <t>IRN004People affected</t>
  </si>
  <si>
    <t>Documented- 750000 Amayesh card holder + 360000 resident permit + 267000 Afghan family passport holder
Undocumented- 2.6 million head counted+ 500000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</si>
  <si>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</si>
  <si>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</si>
  <si>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</si>
  <si>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</si>
  <si>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</si>
  <si>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</si>
  <si>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</si>
  <si>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</si>
  <si>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</si>
  <si>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</si>
  <si>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</si>
  <si>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</si>
  <si>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</si>
  <si>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</si>
  <si>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</si>
  <si>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</si>
  <si>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</si>
  <si>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</si>
  <si>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The affected group includes all people living in the three regions hosting the majority of refugees and the Afghan refugees refugees.</t>
  </si>
  <si>
    <t>IRN004Crisis affected groups</t>
  </si>
  <si>
    <t>PAK001Total population</t>
  </si>
  <si>
    <t>World Bank 2020 (accessed on 28/12/2021)</t>
  </si>
  <si>
    <t>https://data.worldbank.org/indicator/AG.LND.TOTL.K2?locations=PK</t>
  </si>
  <si>
    <t xml:space="preserve">This is the landmass Pakistan - the whole country is affected by different types of conflict, drought, and natural hazards. Landmass data is from the last World Bank figure of 2019, which is recent and is unlikely to have changed significantly.  </t>
  </si>
  <si>
    <t>PAK001Landmass affected</t>
  </si>
  <si>
    <t>Given that the whole country is affected by different types of conflict, drought, and natural hazards, the entire population is considered to be exposed.</t>
  </si>
  <si>
    <t>PAK001People exposed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</si>
  <si>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</si>
  <si>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</si>
  <si>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There has been an overlap of climatic situations, i.e. heavy rains and floods, over the years, and it is unclear how many people have been affected or displaced. So, we are not including these numbers to avoid overlap.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the end of August. This crisis now covers 6 provinces, up from 3, and Balochistan province remains the most affected. 
For estimating the number of people affected, we considered the number of people living below the poverty line (World Bank data), across Pakistan. As the World Bank data is based on the whole country, we considered the flood-affected people to be included here. (Not including the NRP anymore as that's outdated data before the flood and not considering IPC to avoid double counting).
</t>
  </si>
  <si>
    <t>PAK001People affected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</si>
  <si>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</si>
  <si>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</si>
  <si>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 UMRF, + 831000 Card holder + 1000000 Undocumented )</t>
  </si>
  <si>
    <t>PAK001People displaced</t>
  </si>
  <si>
    <t>Typhoon Yagi in Laos</t>
  </si>
  <si>
    <t>LAO004</t>
  </si>
  <si>
    <t>Laos</t>
  </si>
  <si>
    <t>City Population accessed 23/09/2024</t>
  </si>
  <si>
    <t>https://www.citypopulation.de/en/laos/cities/</t>
  </si>
  <si>
    <t>LAO004Total population</t>
  </si>
  <si>
    <t>UNICEF 17/09/2024; City Population accessed 23/09/2024</t>
  </si>
  <si>
    <t>https://reliefweb.int/report/lao-peoples-democratic-republic/unicef-lao-pdr-humanitarian-situation-report-no-1-super-typhoon-yagi-16-september-2024
https://www.citypopulation.de/en/laos/cities/</t>
  </si>
  <si>
    <t>According to UNICEF, the provinces affected by typhoon Yagi (along with monsoon floods) are Luang Namtha, Luang Prabang, Vientiane Capital, Phongsaly, Oudomxay, Bokeo, Xiengkhouang, and Xayaboury. The total landmass of these provinces are considered as affected.  This is likely to be an overestimation as it is likely that entire provinces were not exposed to the crisis.</t>
  </si>
  <si>
    <t>LAO004Landmass affected</t>
  </si>
  <si>
    <t>According to UNICEF, the provinces affected by typhoon Yagi (along with monsoon floods) are Luang Namtha, Luang Prabang, Vientiane Capital, Phongsaly, Oudomxay, Bokeo, Xiengkhouang, and Xayaboury.  The total population of these provinces are considered as exposed. This is likely to be an overestimation as it is likely that entire provinces were not exposed to the crisis.</t>
  </si>
  <si>
    <t>LAO004People exposed</t>
  </si>
  <si>
    <t>WFP 20/09/2024; WFP 17/09/2024</t>
  </si>
  <si>
    <t>https://reliefweb.int/report/lao-peoples-democratic-republic/wfp-lao-pdr-flood-situation-update-4-20-september-2024
https://reliefweb.int/report/lao-peoples-democratic-republic/wfp-lao-pdr-flood-situation-update-16-september-2024</t>
  </si>
  <si>
    <t>The WFP report on 17 September 2024 indicated that around 33,000 people were displaced. However, in the update report of 20 September 2024, there was no indication of any displacement and the report mentioned that people were returning. However, there could be some IDPs who have not returned. So, there is not enough information regarding this indicator to assign it a figure.</t>
  </si>
  <si>
    <t>LAO004People displaced</t>
  </si>
  <si>
    <t>LAO004Injuries reported</t>
  </si>
  <si>
    <t>OCHA 16/09/2024</t>
  </si>
  <si>
    <t>https://reliefweb.int/map/viet-nam/typhoon-yagi-southwest-monsoon-8-16-september-2024</t>
  </si>
  <si>
    <t>LAO004Fatalities reported</t>
  </si>
  <si>
    <t>Total number of injuries in all crises in the last 6 months.</t>
  </si>
  <si>
    <t>LAO004Fatalities in all crises</t>
  </si>
  <si>
    <t>WFP 20/09/2024; WFP 17/09/2024; IFRC 26/08/2024</t>
  </si>
  <si>
    <t>https://reliefweb.int/report/lao-peoples-democratic-republic/wfp-lao-pdr-flood-situation-update-4-20-september-2024
https://reliefweb.int/report/lao-peoples-democratic-republic/wfp-lao-pdr-flood-situation-update-16-september-2024
https://reliefweb.int/report/lao-peoples-democratic-republic/lao-pdr-flood-2024-dref-operation-mdrla010</t>
  </si>
  <si>
    <t>It is the number of affected groups. Affected groups are IDPs, returnees, host community, and non-host community.</t>
  </si>
  <si>
    <t>LAO004Crisis affected groups</t>
  </si>
  <si>
    <t>LAO004People facing limited access constraints</t>
  </si>
  <si>
    <t>LAO004People facing restricted access constraints</t>
  </si>
  <si>
    <t>LAO004Illness cases reported</t>
  </si>
  <si>
    <t>UNICEF 17/09/2024</t>
  </si>
  <si>
    <t>https://reliefweb.int/report/lao-peoples-democratic-republic/unicef-lao-pdr-humanitarian-situation-report-no-1-super-typhoon-yagi-16-september-2024</t>
  </si>
  <si>
    <t>As per the UNICEF report, 121 houses have been damaged. Actual figure is likely to be much higher according to the report.</t>
  </si>
  <si>
    <t>LAO004Buildings damaged</t>
  </si>
  <si>
    <t>No houses have been reported to be destroyed. A non-zero figure is expected after future assessments.</t>
  </si>
  <si>
    <t>LAO004Buildings destroyed</t>
  </si>
  <si>
    <t>LAO004Buildings in affected area</t>
  </si>
  <si>
    <t>LAO004Economic Losses</t>
  </si>
  <si>
    <t>LAO004Denial of existence of humanitarian needs or entitlements to assistance</t>
  </si>
  <si>
    <t>LAO004Impediments to entry into country (bureaucratic and administrative)</t>
  </si>
  <si>
    <t>LAO004Interference into implementation of humanitarian activities</t>
  </si>
  <si>
    <t>LAO004Ongoing insecurity/hostilities affecting humanitarian assistance</t>
  </si>
  <si>
    <t>LAO004Physical constraints in the environment (obstacles related to terrain, climate, lack of infrastructure, etc.)</t>
  </si>
  <si>
    <t>LAO004Presence of mines and improvised explosive devices</t>
  </si>
  <si>
    <t>LAO004Restriction and obstruction of access to services and assistance</t>
  </si>
  <si>
    <t>LAO004Restriction of movement (impediments to freedom of movement and/or administrative restrictions)</t>
  </si>
  <si>
    <t>LAO004Violence against personnel, facilities and assets</t>
  </si>
  <si>
    <t>OCHA 19/01/2024</t>
  </si>
  <si>
    <t>https://humanitarianaction.info/plan/1178</t>
  </si>
  <si>
    <t>Total population of the country according to OCHA'S HRP 2024</t>
  </si>
  <si>
    <t>HTI001Total population</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</si>
  <si>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</si>
  <si>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</si>
  <si>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</si>
  <si>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</si>
  <si>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In 2024 almost 5.5 million Haitians require humanitarian assistance. According to OCHA gang violence affects all aspects of everyday life in Haiti, particularly in the capital Port-au-Prince, Artibonite and other regions. Intense violence by Non- State armed groups  towards the population has now extended as far as remote rural areas, as the Government’s presence is null, so the whole country is taking as people exposed</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</si>
  <si>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</si>
  <si>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</si>
  <si>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</si>
  <si>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</si>
  <si>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</si>
  <si>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DTM Accessed 30/08/2024</t>
  </si>
  <si>
    <t>https://dtm.iom.int/haiti</t>
  </si>
  <si>
    <t xml:space="preserve">IDPs tracked by DTM by May. This figure includes the newly displaced since February by the gang violence in Port-au-Prince </t>
  </si>
  <si>
    <t>HTI001People displaced</t>
  </si>
  <si>
    <t>HTI001Injuries reported</t>
  </si>
  <si>
    <t>ACLED accessed 26/09/2024</t>
  </si>
  <si>
    <t xml:space="preserve">The figure corresponds to the total number of fatalities reported by ACLED between March 2024 to September 2024 </t>
  </si>
  <si>
    <t>HTI001Fatalities reported</t>
  </si>
  <si>
    <t>HTI001Fatalities in all crises</t>
  </si>
  <si>
    <t>OCHA 19/01/2024 UNCHR 24/04/2024</t>
  </si>
  <si>
    <t>https://reliefweb.int/report/haiti/haiti-besoins-humanitaires-et-plan-de-reponse-2024-janvier-2024; https://reliefweb.int/report/haiti/haiti-response-external-fact-sheet-january-2024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</si>
  <si>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</si>
  <si>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</si>
  <si>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</si>
  <si>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</si>
  <si>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</si>
  <si>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</si>
  <si>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</si>
  <si>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</si>
  <si>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absolute number</t>
  </si>
  <si>
    <t>HTI001Severe humanitarian conditions - Level 4</t>
  </si>
  <si>
    <t>Haiti IPC'S updae does not provied IPC phase 5 estimations</t>
  </si>
  <si>
    <t>HTI001Extreme humanitarian conditions - Level 5</t>
  </si>
  <si>
    <t>https://reliefweb.int/report/haiti/haiti-besoins-humanitaires-et-plan-de-reponse-2024-janvier-2024</t>
  </si>
  <si>
    <t>Number of different types of affected population groups: 
- IDPs 
- Refugees, asylum seekers, and others of concern 
- Host 
- Non-Host
- Other of Concerns</t>
  </si>
  <si>
    <t>HTI001Crisis affected groups</t>
  </si>
  <si>
    <t>HTI001Illness cases reported</t>
  </si>
  <si>
    <t>HTI001Buildings damaged</t>
  </si>
  <si>
    <t>HTI001Buildings destroyed</t>
  </si>
  <si>
    <t>HTI001Buildings in affected area</t>
  </si>
  <si>
    <t>HTI001Economic Losses</t>
  </si>
  <si>
    <t>World Bank accessed 20/09/2024;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</si>
  <si>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</si>
  <si>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</si>
  <si>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</si>
  <si>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</si>
  <si>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</si>
  <si>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</si>
  <si>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</si>
  <si>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 xml:space="preserve">All the population of the country is exposed to the socioeconomic crisis. The population figure is taken from the last updated figure from the World Bank (total projected population in the country for 2022). </t>
  </si>
  <si>
    <t>VEN001People exposed</t>
  </si>
  <si>
    <t>HumVenezuela 24/02/2024</t>
  </si>
  <si>
    <t>https://reliefweb.int/report/venezuela-bolivarian-republic/follow-report-complex-humanitarian-emergency-venezuela-november-2023</t>
  </si>
  <si>
    <t>HumVenezuela's estimation of the severity of the impacts of the Complex Humanitarian Emergency in Venezuela shows that around 69% of the population has some degree of unmet needs in the sectors of living conditions, food, health, and WAS. Therefore, to calculate the number of affected people, we multiplied 69% by the total population.</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</si>
  <si>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</si>
  <si>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</si>
  <si>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</si>
  <si>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</si>
  <si>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</si>
  <si>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VEN001Injuries reported</t>
  </si>
  <si>
    <t>ACLED 26/09/2024</t>
  </si>
  <si>
    <t xml:space="preserve">The figure corresponds to the total number of fatalities reported by ACLED between March 2024 September 2024 </t>
  </si>
  <si>
    <t>VEN001Fatalities reported</t>
  </si>
  <si>
    <t>VEN001Fatalities in all crises</t>
  </si>
  <si>
    <t xml:space="preserve">OCHA 30/01/2024; 
USAID 06/03/2024; 
IOM Accessed 31/07/2024 </t>
  </si>
  <si>
    <t>https://reliefweb.int/report/venezuela-bolivarian-republic/venezuela-regional-crisis-complex-emergency-fact-sheet-2-fiscal-year-fy-2024; https://humanitarianaction.info/plan/1158/population#page-titlehttps://crisisresponse.iom.int/response/venezuela-bolivarian-republic-crisis-response-plan-2024; https://reliefweb.int/report/venezuela-bolivarian-republic/venezuela-extension-humanitarian-response-plan-2024-2025#:~:text=The%20extension%20of%20the%20Humanitarian,protection%20for%20the%20most%20vulnerable</t>
  </si>
  <si>
    <t>The number of people in need in Venezuela is taken from OCHA's Response Plan (https://reliefweb.int/report/venezuela-bolivarian-republic/venezuela-extension-humanitarian-response-plan-2024-2025#:~:text=The%20extension%20of%20the%20Humanitarian,protection%20for%20the%20most%20vulnerable) and selected as medium reliability because the current political crisis may create more PiN soon that cannot be triangulated at the moment. The current number is backed up by the IOM (https://crisisresponse.iom.int/response/venezuela-bolivarian-republic-crisis-response-plan-2024), The Humanitarian Action (https://humanitarianaction.info/plan/1158/population#page-title) and USAID (https://reliefweb.int/report/venezuela-bolivarian-republic/venezuela-regional-crisis-complex-emergency-fact-sheet-2-fiscal-year-fy-2024).
Once data on new PiN due to the recent events in Venezuela (electoral violence) becomes available, we will update our figure accordingly.</t>
  </si>
  <si>
    <t>VEN001People in Need</t>
  </si>
  <si>
    <t xml:space="preserve">The figure was calculated based on  INFORM Severity index methodology, namely: Level 1 = people exposed (28 838 499) - people affected (19 898 564). </t>
  </si>
  <si>
    <t>VEN001Minimal humanitarian conditions - Level 1</t>
  </si>
  <si>
    <t>The figure was calculated following INFORM Severity Index methodology: People affected (19 898 564) - People in Need (7,600,000)</t>
  </si>
  <si>
    <t>VEN001Stressed humanitarian conditions - Level 2</t>
  </si>
  <si>
    <t>OCHA 8/12/2023</t>
  </si>
  <si>
    <t>https://humanitarianaction.info/document/global-humanitarian-overview-2024/article/venezuela-1</t>
  </si>
  <si>
    <t>The figure equals to people in need figure.</t>
  </si>
  <si>
    <t>VEN001Moderate humanitarian conditions - Level 3</t>
  </si>
  <si>
    <t xml:space="preserve"> x</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</si>
  <si>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</si>
  <si>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</si>
  <si>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</si>
  <si>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</si>
  <si>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</si>
  <si>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</si>
  <si>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</si>
  <si>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</si>
  <si>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</si>
  <si>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</si>
  <si>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</si>
  <si>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World Bank accessed 20/09/2024</t>
  </si>
  <si>
    <t>https://data.worldbank.org/indicator/SP.POP.TOTL?locations=CL</t>
  </si>
  <si>
    <t>Population figure from World Bank most recent data for 2023</t>
  </si>
  <si>
    <t>CHL002Total population</t>
  </si>
  <si>
    <t>World Bank accessed 29/04/2024</t>
  </si>
  <si>
    <t>figure from World Bank most recent data</t>
  </si>
  <si>
    <t>CHL002Landmass affected</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</si>
  <si>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</si>
  <si>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</si>
  <si>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</si>
  <si>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</si>
  <si>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</si>
  <si>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</si>
  <si>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</si>
  <si>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This figure is the people in need reported by R4V for 2024 in its Migrants and Refugees Response Plan (RMRP following Spanish abbreviation)</t>
  </si>
  <si>
    <t>CHL002People displaced</t>
  </si>
  <si>
    <t>CHL002Injuries reported</t>
  </si>
  <si>
    <t xml:space="preserve">Missing Migrants 26/09/2024
</t>
  </si>
  <si>
    <t>https://missingmigrants.iom.int/sites/g/files/tmzbdl601/files/2023-10/Missing_Migrants_Global_Figures_allData.xlsx</t>
  </si>
  <si>
    <t xml:space="preserve">Fatalities reported by missing migrants in the last six months </t>
  </si>
  <si>
    <t>CHL002Fatalities reported</t>
  </si>
  <si>
    <t>CHL002Fatalities in all crises</t>
  </si>
  <si>
    <t>R4V 30/01/2024</t>
  </si>
  <si>
    <t>https://www.r4v.info/es/rmrp2024update</t>
  </si>
  <si>
    <t>CHL002People in Need</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</si>
  <si>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</si>
  <si>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</si>
  <si>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</si>
  <si>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</si>
  <si>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</si>
  <si>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</si>
  <si>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</si>
  <si>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https://www.r4v.info/en/rmrp2023-2024</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</si>
  <si>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</si>
  <si>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</si>
  <si>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</si>
  <si>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</si>
  <si>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</si>
  <si>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</si>
  <si>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</si>
  <si>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Accessed 20/09/2024</t>
  </si>
  <si>
    <t>https://data.worldbank.org/indicator/SP.POP.TOTL?locations=EC</t>
  </si>
  <si>
    <t>Population figure from World Bank data for 2023</t>
  </si>
  <si>
    <t>ECU002Total population</t>
  </si>
  <si>
    <t>World Bank Accessed 29/04/2024</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</si>
  <si>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</si>
  <si>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</si>
  <si>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</si>
  <si>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</si>
  <si>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</si>
  <si>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</si>
  <si>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</si>
  <si>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</si>
  <si>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 xml:space="preserve">R4V 31/03/2024 </t>
  </si>
  <si>
    <t>https://www.r4v.info/es/ecuador</t>
  </si>
  <si>
    <t>Figures taken from R4V approximated figures of Venezuelan migrants and refugees per country</t>
  </si>
  <si>
    <t>ECU002People displaced</t>
  </si>
  <si>
    <t>ECU002Injuries reported</t>
  </si>
  <si>
    <t>Missing Migrants Accessed 26/08/2024</t>
  </si>
  <si>
    <t>missingmigrants.iom.int</t>
  </si>
  <si>
    <t>ECU002Fatalities reported</t>
  </si>
  <si>
    <t>ECU002Fatalities in all crises</t>
  </si>
  <si>
    <t>R4V 24/01/2024</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</si>
  <si>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</si>
  <si>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</si>
  <si>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</si>
  <si>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</si>
  <si>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</si>
  <si>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</si>
  <si>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</si>
  <si>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</si>
  <si>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</si>
  <si>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</si>
  <si>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</si>
  <si>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</si>
  <si>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</si>
  <si>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</si>
  <si>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World Bank 31/12/2022
Accessed 20/09/2024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</si>
  <si>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</si>
  <si>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</si>
  <si>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</si>
  <si>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</si>
  <si>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</si>
  <si>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</si>
  <si>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</si>
  <si>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</si>
  <si>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</si>
  <si>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</si>
  <si>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</si>
  <si>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R4V 29/02/2024 </t>
  </si>
  <si>
    <t>https://www.r4v.info/es/peru</t>
  </si>
  <si>
    <t xml:space="preserve">This figure is the people in need reported by R4V for 2024 </t>
  </si>
  <si>
    <t>PER002People displaced</t>
  </si>
  <si>
    <t>PER002Injuries reported</t>
  </si>
  <si>
    <t>PER002Fatalities reported</t>
  </si>
  <si>
    <t>PER002Fatalities in all crises</t>
  </si>
  <si>
    <t xml:space="preserve">R4V 13/02/2024
</t>
  </si>
  <si>
    <t>https://www.r4v.info/en/GTRMPeru_Capitulo_Peru_2024</t>
  </si>
  <si>
    <t>This figure is the people in need reported by R4V for 2024 (1.01 million)  plus host community (50400) in its Migrants and Refugees Response Plan (RMRP following Spanish abbreviation)</t>
  </si>
  <si>
    <t>PER002People in Need</t>
  </si>
  <si>
    <t>PER002Minimal humanitarian conditions - Level 1</t>
  </si>
  <si>
    <t xml:space="preserve">The figure is carried out from people affected  figure minus people in need figure </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</si>
  <si>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</si>
  <si>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</si>
  <si>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</si>
  <si>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</si>
  <si>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</si>
  <si>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</si>
  <si>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</si>
  <si>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</si>
  <si>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</si>
  <si>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</si>
  <si>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</si>
  <si>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This is the total area of the country. The entire country is affected by conflict. The landmass affected by the floods (MMR006) are not added to the figure as it would result in double counting.</t>
  </si>
  <si>
    <t>MMR001Landmass affected</t>
  </si>
  <si>
    <t>All people are exposed to conflict crises in the country (population figures obtained from HNO 2023). People exposed to the floods (MMR006) are not added to the figure as it would result in double counting.</t>
  </si>
  <si>
    <t>MMR001People exposed</t>
  </si>
  <si>
    <t>All the people in the country are considered to be affected by the conflict crises (population figure obtained from HNO 2023). They are facing stressed (Level 2) or above levels of humanitarian conditions.  People affected by floods (MMR006) are not added to the figure as it would result in double counting.</t>
  </si>
  <si>
    <t>MMR001People affected</t>
  </si>
  <si>
    <t>Govt.Bangladesh and UNHCR 31/08/2024; UNHCR accessed 16/09/2024; UNHCR 09/09/2024; UNHCR accessed 16/09/2024; AHA 07/08/2024; OCHA 20/09/2024</t>
  </si>
  <si>
    <t>https://reliefweb.int/report/bangladesh/rohingya-refugee-responsebangladesh-joint-government-bangladesh-unhcr-population-factsheet-31-august-2024
https://www.unhcr.org/my/what-we-do/figures-glance-malaysia
https://data.unhcr.org/en/documents/details/111123
https://data.unhcr.org/en/country/mmr
https://ahacentre.org/flash-update/flash-update-no-02-monsoonal-flooding-myanmar-7-august-2024; 
https://reliefweb.int/report/myanmar/myanmar-asia-pacific-flood-typhoon-yagi-emergency-appeal-ndeg-mdrmm021</t>
  </si>
  <si>
    <t>People displaced (MMR002 + MMR003 + MMR004 + MMR006)</t>
  </si>
  <si>
    <t>MMR001People displaced</t>
  </si>
  <si>
    <t>ACLED accessed 16/09/2024; AHA 07/08/2024; OCHA 20/09/2024</t>
  </si>
  <si>
    <t>https://acleddata.com/data-export-tool/
https://ahacentre.org/flash-update/flash-update-no-02-monsoonal-flooding-myanmar-7-august-2024
https://reliefweb.int/report/myanmar/myanmar-flood-situation-report-2-20-september-2024</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</si>
  <si>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</si>
  <si>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</si>
  <si>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</si>
  <si>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OCHA 15/01/2023; OCHA 18/12/2023 b; IFRC 10/08/2024; OCHA 16/08/2024; OCHA 20/09/2024; IFRC 18/09/2024</t>
  </si>
  <si>
    <t xml:space="preserve">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</si>
  <si>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PIN figure for monsoon floods (MMR006) is added to the estimated PIN from HNO 2023 and HNRP 2024 to get the final PIN (18,591,000 + 75,000 = 18,666,000)</t>
  </si>
  <si>
    <t>MMR001People in Need</t>
  </si>
  <si>
    <t>In HNO 2023, only Nay Pyi Taw had people (1.1 million) facing Level 1 humanitarian conditions. Based on the evolution of the crisis, it is reasonable to assume that there are no people in Level 1 anymore. 
People affected by floods are already in Level 2 or above in other conflict related crises. So, they are not added in Level 2 of MMR001.</t>
  </si>
  <si>
    <t>MMR001Minimal humanitarian conditions - Level 1</t>
  </si>
  <si>
    <t>OCHA 15/01/2023; OCHA 18/12/2023 b; IFRC 10/08/2024</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</si>
  <si>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
People affected by floods are already in Level 2 or above in other conflict related crises. So, they are not added to this figure to avoid double counting. As per the context, people in Level 3 for the monsoon flood crisis (MMR006) were already in Level 2, so the Level 3 figure (75,000) of MMR006 is deducted from the Level 2 figure obtained from HNO 2023 and HNRP 2024 for MMR001 .</t>
  </si>
  <si>
    <t>MMR001Stressed humanitarian conditions - Level 2</t>
  </si>
  <si>
    <t>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</si>
  <si>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Level 3 figure for monsoon floods (MMR006) is added to the estimated Level 3 from HNO 2023 and HNRP 2024 to get the final Level 3 (13,477,830 + 75,000 = 13,552,830)</t>
  </si>
  <si>
    <t>MMR001Moderate humanitarian conditions - Level 3</t>
  </si>
  <si>
    <t>OCHA 18/12/2023 a; IFRC 10/08/2024; OCHA 16/08/2024; OCHA 20/09/2024</t>
  </si>
  <si>
    <t>https://reliefweb.int/report/myanmar/myanmar-humanitarian-needs-and-response-plan-2024-december-2023-enmy
https://reliefweb.int/report/myanmar/myanmar-flood-2024-dref-operation-mdrmm020
https://reliefweb.int/report/myanmar/myanmar-humanitarian-update-no-40-16-august-2024
https://reliefweb.int/report/myanmar/myanmar-flood-situation-report-2-20-september-2024</t>
  </si>
  <si>
    <t xml:space="preserve">Groups:
IDPs
Host
Returnees
Non-host
Refugees
</t>
  </si>
  <si>
    <t>MMR001Crisis affected groups</t>
  </si>
  <si>
    <t>IFRC and Myanmar Red Cross Society 19/09/2024</t>
  </si>
  <si>
    <t>https://reliefweb.int/report/myanmar/myanmar-typhoon-yagi-floods-2024-flash-update-17-sep-2024</t>
  </si>
  <si>
    <t>Number of houses/buildings damaged in September floods.</t>
  </si>
  <si>
    <t>MMR001Buildings damaged</t>
  </si>
  <si>
    <t>Govt.Bangladesh and UNHCR 31/08/2024; UNHCR accessed 16/09/2024; UNHCR 09/09/2024; UNHCR accessed 16/09/2024</t>
  </si>
  <si>
    <t>https://reliefweb.int/report/bangladesh/rohingya-refugee-responsebangladesh-joint-government-bangladesh-unhcr-population-factsheet-31-august-2024
https://www.unhcr.org/my/what-we-do/figures-glance-malaysia
https://data.unhcr.org/en/documents/details/111123
https://data.unhcr.org/en/country/mmr</t>
  </si>
  <si>
    <t>Number of Rohingya refugees in Bangladesh and Malaysia (0 in Thailand): 994,124 + 109,650 
IDPs in Rakhine (Central) prior to Feb 2021 coup: 177,600 
IDPs in Rakhine (North) prior to Feb 2021 coup: 3,800
Returned IDPs in Rakhine: 21,874
Total:1,307,048 (IDPs in Paletwa township are not considered for convenience of calculation; they are considered in the post-coup conflict crisis).
Given the context of the armed conflict, it is likely that at least some returned IDPs were displaced again and are included in the IDP figure, potentially leading to double counting.</t>
  </si>
  <si>
    <t>MMR002People displaced</t>
  </si>
  <si>
    <t>ACLED accessed 16/09/2024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</si>
  <si>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</si>
  <si>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</si>
  <si>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</si>
  <si>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</si>
  <si>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Govt. of Myanmar and UNFPA 2017; MIMU accessed 13/08/2024</t>
  </si>
  <si>
    <t>http://themimu.info/sites/themimu.info/files/documents/Census_Atlas_Myanmar_the_2014_Myanmar_Population_and_Housing_Census.pdf
https://themimu.info/states_regions/shan</t>
  </si>
  <si>
    <t>The affected areas are Kachin and Shan (North) states.
Kachin: 89,042 sq km2
Shan (North)= 60,559 sq km2</t>
  </si>
  <si>
    <t>MMR003Landmass affected</t>
  </si>
  <si>
    <t>UNHCR 09/09/2024; UNHCR 16/09/2024</t>
  </si>
  <si>
    <t>https://data.unhcr.org/en/documents/details/111123;
https://data.unhcr.org/en/country/mmr</t>
  </si>
  <si>
    <t>The total number of displaced people comprise the IDPs (prior to Feb 2021 coup) and returnees in Kachin and Shan (North) states.
IDPs (prior to Feb 2021 coup) in Kachin is 83,900 and Shan (North) is 7,700
Returnees/Returned IDPs in Kachin: 100,761
Returnees/Returned IDPs Shan (North): 41,527
Total: 233,888
Given the context of the armed conflict, it is likely that at least some returned IDPs were displaced again and are included in the IDP figure, potentially leading to double counting.</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</si>
  <si>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</si>
  <si>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</si>
  <si>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</si>
  <si>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</si>
  <si>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UNHCR 09/09/2024; UNHCR accessed 16/09/2024</t>
  </si>
  <si>
    <t>https://data.unhcr.org/en/documents/details/111123
https://data.unhcr.org/en/country/mmr</t>
  </si>
  <si>
    <t>It is the total number of people displaced due to post-coup conflict. It comprises the following:
Post-coup IDPs in all states and regions: 3,148,300
Refugees in India and Thailand: 68,700
Returnees (except Rakhine, Kachin and Northern Shan to avoid double counting): 87,462
Total: 3,304,462</t>
  </si>
  <si>
    <t>MMR004People displaced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</si>
  <si>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</si>
  <si>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</si>
  <si>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OCHA 15/10/22</t>
  </si>
  <si>
    <t>https://reliefweb.int/report/pakistan/pakistan-2022-monsoon-floods-situation-report-no-9-14-october-2022</t>
  </si>
  <si>
    <t>Total flood injuries</t>
  </si>
  <si>
    <t>PAK001Injuries reported</t>
  </si>
  <si>
    <t>MMR004Fatalities in all crises</t>
  </si>
  <si>
    <t>ACLED 01/03/24 - 30/08/24</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</si>
  <si>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</si>
  <si>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</si>
  <si>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</si>
  <si>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</si>
  <si>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OCHA 15/12/2023</t>
  </si>
  <si>
    <t>https://www.unocha.org/publications/report/pakistan/revised-pakistan-2022-floods-response-plan-final-report-issued-15-dec-2023#:~:text=Around%2033%20million%20people%20were,relief%20camps%20and%20informal%20sites</t>
  </si>
  <si>
    <t xml:space="preserve">There is no available information about the People in Need figure for Pakistan. Therefore, we used the number of people in need estimated by OCHA in Flood Response plan for the 2022 floods. And this number of people in need figure is disaggregated at different humanitarian conditions. There is also IPC analysis available, but that vast majority of the IPC analysed districts were affected by 2022 monsoon rain and flood. We think that there is a significant possibility of overlap. To avoid any double counting or over estimation, for total PIN, we considered Flood response plan data. </t>
  </si>
  <si>
    <t>PAK001People in Need</t>
  </si>
  <si>
    <t>World population review 2024 Accesed 29/05/24;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</si>
  <si>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</si>
  <si>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</si>
  <si>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</si>
  <si>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15/12/2023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</si>
  <si>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</si>
  <si>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</si>
  <si>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</si>
  <si>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23/05/24; OCHA 05/12/2023</t>
  </si>
  <si>
    <t>https://reliefweb.int/report/pakistan/pakistan-ipc-acute-food-insecurity-analysis-march-november-2024-published-23-may-2024; https://www.unocha.org/publications/report/pakistan/revised-pakistan-2022-floods-response-plan-final-report-issued-15-dec-2023#:~:text=Around%2033%20million%20people%20were,relief%20camps%20and%20informal%20sites</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</si>
  <si>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</si>
  <si>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</si>
  <si>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</si>
  <si>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</si>
  <si>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</si>
  <si>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</si>
  <si>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Source OCHA 04/10/2022</t>
  </si>
  <si>
    <t>https://reliefweb.int/report/pakistan/revised-pakistan-2022-floods-response-plan-01-sep-2022-31-may-2023-04-oct-2022</t>
  </si>
  <si>
    <t>Groups:
IDPs
Host
Refugees</t>
  </si>
  <si>
    <t>PAK001Crisis affected groups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</si>
  <si>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</si>
  <si>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</si>
  <si>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</si>
  <si>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PAK005Total population</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</si>
  <si>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</si>
  <si>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</si>
  <si>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</si>
  <si>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</si>
  <si>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</si>
  <si>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</si>
  <si>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 xml:space="preserve">The monsoon had affected an estimated 33 million people across Pakistan. The current monsoon season and heavy rains continue to affect people, and some of them were already affected by the 2022 flood. Therefore, it is difficult to ascertain the exact number of people affected by these events, and as the areas are the same, we are not including these numbers to avoid double counting. </t>
  </si>
  <si>
    <t>PAK005People affected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</si>
  <si>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</si>
  <si>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</si>
  <si>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 xml:space="preserve">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 The current monsoon season and heavy rains continue to affect people, and some of them were already affected by the 2022 flood. Therefore, it is difficult to ascertain the exact number of people displaced by these events, and as the areas are the same, we are not including these numbers to avoid double counting. </t>
  </si>
  <si>
    <t>PAK005People displaced</t>
  </si>
  <si>
    <t>NDMA 18/11/2022</t>
  </si>
  <si>
    <t>https://cms.ndma.gov.pk/storage/app/public/situation-reports/November2022/N2n1eEarMt6q6Rb8ZYwn.pdf</t>
  </si>
  <si>
    <t>Total injuries</t>
  </si>
  <si>
    <t>PAK005Injuries reported</t>
  </si>
  <si>
    <t>Number of deaths because of floods according to OCHA</t>
  </si>
  <si>
    <t>PAK005Fatalities reported</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</si>
  <si>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</si>
  <si>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</si>
  <si>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</si>
  <si>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PAK005Buildings damaged</t>
  </si>
  <si>
    <t>PAK005Buildings destroyed</t>
  </si>
  <si>
    <t>According to flood response plan ,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</si>
  <si>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</si>
  <si>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</si>
  <si>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</si>
  <si>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15/12/2023; OCHA 26/07/2022</t>
  </si>
  <si>
    <t xml:space="preserve"> https://www.unocha.org/publications/report/pakistan/revised-pakistan-2022-floods-response-plan-final-report-issued-15-dec-2023#:~:text=Around%2033%20million%20people%20were,relief%20camps%20and%20informal%20sites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</si>
  <si>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</si>
  <si>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</si>
  <si>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</si>
  <si>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</si>
  <si>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OCHA 26/07/2022</t>
  </si>
  <si>
    <t>https://reliefweb.int/report/pakistan/asia-and-pacific-weekly-regional-humanitarian-snapshot-19-25-july-2022</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</si>
  <si>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</si>
  <si>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</si>
  <si>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</si>
  <si>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</si>
  <si>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OCHA 04/10/2022</t>
  </si>
  <si>
    <t>https://reliefweb.int/report/pakistan/revised-pakistan-2022-floods-response-plan-01-sep-2022-31-may-2023-issued-04-oct-2022</t>
  </si>
  <si>
    <t>Groups IDPs, Host Community</t>
  </si>
  <si>
    <t>PAK005Crisis affected groups</t>
  </si>
  <si>
    <t>Statistical Committee of Armenia accessed on 14/03/2024 ; UNHCR accessed on 23/09/2024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</si>
  <si>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</si>
  <si>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07 February 2024.</t>
  </si>
  <si>
    <t>ARM002Total population</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</si>
  <si>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</si>
  <si>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</si>
  <si>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</si>
  <si>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</si>
  <si>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Statistical Committee of Armenia accessed on 14/03/2024 ; UNHCR accessed on 23/09/2024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</si>
  <si>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</si>
  <si>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</si>
  <si>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</si>
  <si>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23/09/2024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</si>
  <si>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</si>
  <si>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07 February 2024.</t>
  </si>
  <si>
    <t>ARM002People affected</t>
  </si>
  <si>
    <t>UNHCR accessed on 23/09/2024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</si>
  <si>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</si>
  <si>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07 February 2024.</t>
  </si>
  <si>
    <t>ARM002People displaced</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</si>
  <si>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</si>
  <si>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</si>
  <si>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</si>
  <si>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</si>
  <si>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Govt. of Myanmar and UNFPA 2017; AHA 07/08/2024; OCHA 16/08/2024; OCHA 20/09/2024</t>
  </si>
  <si>
    <t>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</si>
  <si>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It is the total area affected by the floods. Ayeyarwaddy, Bago, Kachin, Kayah, Kayin, Magway, Mandalay, Mon,  Nay Pyi Taw, Rakhine, Sagaing, Shan, Tanintharyi, and Yangon states/regions have been affected by the flood. The figure is an overestimation as many townships were not affected by the floods, but they were considered in the figure due to limited information.</t>
  </si>
  <si>
    <t>MMR006Landmass affected</t>
  </si>
  <si>
    <t>OCHA 15/01/2023; Govt. of Myanmar and UNFPA 2017; AHA 07/08/2024; OCHA 16/08/2024; OCHA 20/09/2024</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</si>
  <si>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</si>
  <si>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The IFRC reports that an estimated 7.1 million vulnerable people live in flood-affected areas. Here the exposed population is not considered to be the number of people living in the affected states as it gives a very overestimated figure.</t>
  </si>
  <si>
    <t>MMR006People exposed</t>
  </si>
  <si>
    <t>OCHA 16/08/2024; OCHA 20/09/2024</t>
  </si>
  <si>
    <t>https://reliefweb.int/report/myanmar/myanmar-humanitarian-update-no-40-16-august-2024; 
https://reliefweb.int/report/myanmar/myanmar-flood-situation-report-2-20-september-2024</t>
  </si>
  <si>
    <t>This is the total number of flood-affected people in the country according to OCHA. The figure is likely an overestimation as the it is likely that at least some people have been affected by both August and September floods.</t>
  </si>
  <si>
    <t>MMR006People affected</t>
  </si>
  <si>
    <t>AHA 07/08/2024; IFRC 18/09/2024</t>
  </si>
  <si>
    <t>https://ahacentre.org/flash-update/flash-update-no-02-monsoonal-flooding-myanmar-7-august-2024; 
https://reliefweb.int/report/myanmar/myanmar-asia-pacific-flood-typhoon-yagi-emergency-appeal-ndeg-mdrmm021</t>
  </si>
  <si>
    <t>It is the total number of people displaced by monsoon floods (August - 110,000) and September (320,000). The figure is likely to be an overestimate as many displaced due to the August floods have likely returned to their homes.</t>
  </si>
  <si>
    <t>MMR006People displaced</t>
  </si>
  <si>
    <t>OCHA 20/09/2024</t>
  </si>
  <si>
    <t>https://reliefweb.int/report/myanmar/myanmar-flood-situation-report-2-20-september-2024</t>
  </si>
  <si>
    <t>Number of injuries due to September floods.</t>
  </si>
  <si>
    <t>MMR006Injuries reported</t>
  </si>
  <si>
    <t>AHA 07/08/2024; OCHA 20/09/2024</t>
  </si>
  <si>
    <t>https://ahacentre.org/flash-update/flash-update-no-02-monsoonal-flooding-myanmar-7-august-2024
https://reliefweb.int/report/myanmar/myanmar-flood-situation-report-2-20-september-2024</t>
  </si>
  <si>
    <t>Number of deaths due to the monsoon floods in August (2) and September (300).</t>
  </si>
  <si>
    <t>MMR006Fatalities reported</t>
  </si>
  <si>
    <t>MMR006Fatalities in all crises</t>
  </si>
  <si>
    <t>IFRC 10/08/2024; OCHA 16/08/2024; OCHA 20/09/2024; IFRC 18/09/2024</t>
  </si>
  <si>
    <t>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</si>
  <si>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August floods: Number of people in need according to the IFRC is 10,000. This figure could be an underestimate. It is also to be noted that many of the flood-affected people (393,000) already needed humanitarian assistance because of the conflict.
September floods:
Number of people targeted by the IFRC for assistance is 60,000</t>
  </si>
  <si>
    <t>MMR006People in Need</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</si>
  <si>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</si>
  <si>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According to INFORM methodology, number of people in severity level 1 = exposed population - affected population.</t>
  </si>
  <si>
    <t>MMR006Minimal humanitarian conditions - Level 1</t>
  </si>
  <si>
    <t>https://reliefweb.int/report/myanmar/myanmar-humanitarian-update-no-40-16-august-2024; https://reliefweb.int/report/myanmar/myanmar-flood-situation-report-2-20-september-2024</t>
  </si>
  <si>
    <t>According to INFORM methodology, number of people in severity level 2 = affected population - PIN.</t>
  </si>
  <si>
    <t>MMR006Stressed humanitarian conditions - Level 2</t>
  </si>
  <si>
    <t>All the people in need are assigned to level 3. Number of people in need according to the IFRC. This figure could be an underestimate. It is also to be noted that many of the flood-affected people (393,000) already needed humanitarian assistance because of the conflict. There is not enough information to assign people in need among level 4 and level 5.</t>
  </si>
  <si>
    <t>MMR006Moderate humanitarian conditions - Level 3</t>
  </si>
  <si>
    <t>IFRC 10/08/2024; OCHA 16/08/2024; OCHA 20/09/2024</t>
  </si>
  <si>
    <t>https://reliefweb.int/report/myanmar/myanmar-flood-2024-dref-operation-mdrmm020; https://reliefweb.int/report/myanmar/myanmar-humanitarian-update-no-40-16-august-2024; https://reliefweb.int/report/myanmar/myanmar-flood-situation-report-2-20-september-2024</t>
  </si>
  <si>
    <t>Groups:
IDPs
Returnees
Host
Non-host</t>
  </si>
  <si>
    <t>MMR006Crisis affected groups</t>
  </si>
  <si>
    <t>MMR006Buildings damaged</t>
  </si>
  <si>
    <t>ACLED 01/03/2024-30/08/2024</t>
  </si>
  <si>
    <t>The figure represents the number of fatalities in the period between 01 October 2023 and 26 April 2024.</t>
  </si>
  <si>
    <t>ARM002Fatalities reported</t>
  </si>
  <si>
    <t>ARM002Fatalities in all crises</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</si>
  <si>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</si>
  <si>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07 February 2024 + 2022 war displacment.</t>
  </si>
  <si>
    <t>ARM002People in Need</t>
  </si>
  <si>
    <t xml:space="preserve">Statistical Committee of Armenia accessed on 23/09/2024;  UNHCR 08/07/2022 ; IFRC 7/10/2022 ; IFRC 12/06/2023 ; UNHCR accessed on 14/03/2024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</si>
  <si>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</si>
  <si>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</si>
  <si>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</si>
  <si>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on 13/05/2024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</si>
  <si>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</si>
  <si>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</si>
  <si>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</si>
  <si>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</si>
  <si>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</si>
  <si>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 xml:space="preserve">UNHCR accessed on 23/09/2024 ; IFRC 07/10/2022 </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</si>
  <si>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</si>
  <si>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</si>
  <si>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</si>
  <si>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 xml:space="preserve">UNHCR accessed on23/09/2024; IFRC 07/10/2022 </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</si>
  <si>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</si>
  <si>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</si>
  <si>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ARM002Crisis affected groups</t>
  </si>
  <si>
    <t>The State Statistical Committee of the Republic of Azerbaijan accessed on  14/03/2024; UNHCR accessed on 23/09/2024;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</si>
  <si>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</si>
  <si>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</si>
  <si>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</si>
  <si>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</si>
  <si>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</si>
  <si>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</si>
  <si>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</si>
  <si>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The State Statistical Committee of the Republic of Azerbaijan accessed on 14/03/2024;
JAM news 07/07/2021;  UNHCR accessed on23/09/2024;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</si>
  <si>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</si>
  <si>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</si>
  <si>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</si>
  <si>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14/03/2024 ; crisis group accessed on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</si>
  <si>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</si>
  <si>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</si>
  <si>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</si>
  <si>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UNHCR accessed on23/09/2024 ; UNHCR 08/07/2022</t>
  </si>
  <si>
    <t>https://data.unhcr.org/en/country/arm?secret=unhcrrestricted; https://data.unhcr.org/en/documents/details/94135</t>
  </si>
  <si>
    <t xml:space="preserve">The Escalation of the Nagorno-Karabakh (NK) conflict in 2023 resulted in the influx of up to 115257 people from the NK to Armenia (as of 07 February 2024), and 26,725 displaced people are living in a refugee-like situation in Armenia were already living in Armenia before 2023 war that were sheltering with host families, collective shelters, and rented accommodation across 11 provinces. </t>
  </si>
  <si>
    <t>AZE002People displaced</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</si>
  <si>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</si>
  <si>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</si>
  <si>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</si>
  <si>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The figure represents the number of fatalities between 01 October 2023 and 26 April 2024 related to Nagorno-Karabakh Conflict.</t>
  </si>
  <si>
    <t>AZE002Fatalities reported</t>
  </si>
  <si>
    <t>The figure represents the number of fatalities between 01 October 2023 and 26 April 2024.</t>
  </si>
  <si>
    <t>AZE002Fatalities in all crises</t>
  </si>
  <si>
    <t>The Guardian 02/10/2023 ; UNHCR accessed on 13/05/2024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</si>
  <si>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</si>
  <si>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07 February 2024.</t>
  </si>
  <si>
    <t>AZE002People in Need</t>
  </si>
  <si>
    <t>The State Statistical Committee of the Republic of Azerbaijan accessed on 14/03/2024;
JAM news 07/07/2021;  UNHCR accessed on 23/09/2024; UNHCR 08/07/2022; crisis group accessed on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</si>
  <si>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</si>
  <si>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</si>
  <si>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</si>
  <si>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on 23/09/2024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</si>
  <si>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</si>
  <si>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</si>
  <si>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</si>
  <si>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The Guardian 02/10/2023 ; UNHCR accessed on 23/09/2024</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</si>
  <si>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</si>
  <si>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</si>
  <si>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</si>
  <si>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on 23/09/2024</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</si>
  <si>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</si>
  <si>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</si>
  <si>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</si>
  <si>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</si>
  <si>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World Bank 2022</t>
  </si>
  <si>
    <t>https://data.worldbank.org/indicator/SP.POP.TOTL?locations=TR</t>
  </si>
  <si>
    <t>The World Bank figures, which includes refugee population in Turkiye.</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</si>
  <si>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</si>
  <si>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</si>
  <si>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</si>
  <si>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</si>
  <si>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</si>
  <si>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</si>
  <si>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</si>
  <si>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</si>
  <si>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</si>
  <si>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05/03/2024, UNHCR 05/03/2024IOM 09/02/2024; UNHCR 05/03/2024XOCHA 06/03/2023</t>
  </si>
  <si>
    <t>https://www.3rpsyriacrisis.org/wp-content/uploads/2023/12/2024RSO_advanced_version.pdf, https://www.3rpsyriacrisis.org/wp-content/uploads/2023/12/2024RSO_advanced_version.pdfhttps://dtm.iom.int/reports/turkiye-migrant-presence-monitoring-situation-report-january-2024; https://www.3rpsyriacrisis.org/wp-content/uploads/2023/12/2024RSO_advanced_version.pdfhttps://reliefweb.int/report/turkiye/turkiye-2023-earthquakes-situation-report-no-7-6-march-2023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</si>
  <si>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</si>
  <si>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</si>
  <si>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IOM 09/02/2024Save the Children 05/02/2024</t>
  </si>
  <si>
    <t>https://dtm.iom.int/reports/turkiye-migrant-presence-monitoring-situation-report-january-2024</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</si>
  <si>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</si>
  <si>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</si>
  <si>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This is an aggregate to all crises in the country
-----
Syrian refugee crisis:
No fatalities caused by the Syrian refugee crisis.
-----
Mixed migration crisis:
Figure represents the number of fatalities and missing among migrants in Turkey during the past 6 months, according to IOM's Missing Migrant Database. The true number of fatalities may be higher as a result of unreported incidents and missing cases that are not yet considered dead.
-----
Kurdish conflict crisis:
The number of people  killed in last 6 months
-----
Earthquake crisis:
Since the EQ was more than 6 months, the assumption is no new deaths (or significantly low) occurred due to the earthquake.</t>
  </si>
  <si>
    <t>TUR001Fatalities reported</t>
  </si>
  <si>
    <t>ACLED 01/03/24 - 30/08/24IOM (01/03/24-30/08/24)Crisis Group, 1/09/23 - 29/02/24</t>
  </si>
  <si>
    <t>https://acleddata.com/data-export-tool/, X, IOM (01/03/24-30/08/24), Crisis Group, 1/09/23 - 29/02/24, X</t>
  </si>
  <si>
    <t>TUR001Fatalities in all crises</t>
  </si>
  <si>
    <t>IFRC Turkish Red Crescent 28/04/2023, UNHCR 16/03/2023, WB accessed 04/2024,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</si>
  <si>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https://documents1.worldbank.org/curated/en/099061224142029970/pdf/P1800971fc6f6d08b1867a13dae6c3c00df.pdf, https://www.3rpsyriacrisis.org/wp-content/uploads/2023/12/2024RSO_advanced_version.pdf</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</si>
  <si>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</si>
  <si>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TUR001People in Need</t>
  </si>
  <si>
    <t>TUR001Minimal humanitarian conditions - Level 1</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</si>
  <si>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</si>
  <si>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</si>
  <si>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</si>
  <si>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</si>
  <si>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</si>
  <si>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</si>
  <si>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</si>
  <si>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</si>
  <si>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</si>
  <si>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</si>
  <si>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</si>
  <si>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</si>
  <si>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</si>
  <si>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</si>
  <si>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</si>
  <si>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</si>
  <si>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</si>
  <si>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05/03/2024</t>
  </si>
  <si>
    <t>https://www.3rpsyriacrisis.org/wp-content/uploads/2023/12/2024RSO_advanced_version.pdf, https://www.3rpsyriacrisis.org/wp-content/uploads/2023/12/2024RSO_advanced_version.pdf</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</si>
  <si>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</si>
  <si>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</si>
  <si>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</si>
  <si>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</si>
  <si>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No fatalities caused by the Syrian refugee crisis.</t>
  </si>
  <si>
    <t>TUR002Fatalities reported</t>
  </si>
  <si>
    <t>TUR002Fatalities in all crises</t>
  </si>
  <si>
    <t>IFRC Turkish Red Crescent 28/04/2023; UNHCR 05/03/2024; WB accessed 04/2024; UNHCR 05/03/2024</t>
  </si>
  <si>
    <t>https://reliefweb.int/report/turkiye/intersectoral-vulnerability-study-round-2-2022-living-bare-minimum-exploration-vulnerability-refugees-turkiye, https://www.3rpsyriacrisis.org/wp-content/uploads/2023/12/2024RSO_advanced_version.pdf, https://documents1.worldbank.org/curated/en/099061224142029970/pdf/P1800971fc6f6d08b1867a13dae6c3c00df.pdf, https://www.3rpsyriacrisis.org/wp-content/uploads/2023/12/2024RSO_advanced_version.pdf</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</si>
  <si>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</si>
  <si>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</si>
  <si>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</si>
  <si>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</si>
  <si>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</si>
  <si>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</si>
  <si>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</si>
  <si>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</si>
  <si>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TUR002Crisis affected groups</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</si>
  <si>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</si>
  <si>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</si>
  <si>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</si>
  <si>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</si>
  <si>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</si>
  <si>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</si>
  <si>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</si>
  <si>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</si>
  <si>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</si>
  <si>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IOM 09/02/2024; UNHCR 05/03/2024</t>
  </si>
  <si>
    <t>https://dtm.iom.int/reports/turkiye-migrant-presence-monitoring-situation-report-january-2024; https://www.3rpsyriacrisis.org/wp-content/uploads/2023/12/2024RSO_advanced_version.pdf</t>
  </si>
  <si>
    <t>Figure represents the total number Non-Syrian refugees and asylum seekers in Turkiye as well as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(320,000) were taken from 3RP 2023 report. There are no reliable estimate for the host community numbers. We assume the the impact of the mixed migration on the host community would be somehow similar to the impact of the refugee crisis. As such, the host community number (318,687) was extrapolated using the same ratio of refugees to host community in the Syrian refugee crisis.</t>
  </si>
  <si>
    <t>TUR003People affected</t>
  </si>
  <si>
    <t>IOM 09/02/2024</t>
  </si>
  <si>
    <t>Figure represents the total number of non Syrian refugees and asylum seekers in Turkey</t>
  </si>
  <si>
    <t>TUR003People displaced</t>
  </si>
  <si>
    <t>IOM (01/03/24-30/08/24)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</si>
  <si>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</si>
  <si>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</si>
  <si>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</si>
  <si>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</si>
  <si>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</si>
  <si>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BBS 18/04/2023; Govt. Bangladesh and UNHCR 31/08/2024;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</si>
  <si>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</si>
  <si>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</si>
  <si>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</si>
  <si>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31/08/2024; OCHA 15/01/2023; OCHA 18/12/2023 a</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</si>
  <si>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</si>
  <si>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</si>
  <si>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</si>
  <si>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</si>
  <si>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</si>
  <si>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The total number of displaced people in MMR002. The incoming refugees in BGD002 is considered in MMR002 also, so to avoid double counting, only the dispalcement figure of MMR002 is considered.</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</si>
  <si>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</si>
  <si>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</si>
  <si>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</si>
  <si>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 xml:space="preserve">ACLED accessed 15/09/2024; MoDMR 31/05/2024; UN RC Bangladesh and UNCT Bangladesh 14/07/2024; CARE 31/08/2024 </t>
  </si>
  <si>
    <t xml:space="preserve">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
</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</si>
  <si>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</si>
  <si>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</si>
  <si>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31/08/2024; OCHA 15/01/2023; OCHA 18/12/2023 b</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</si>
  <si>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</si>
  <si>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</si>
  <si>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</si>
  <si>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Govt. Bangladesh and UNHCR 31/08/2024;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</si>
  <si>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https://reliefweb.int/report/bangladesh/rohingya-refugee-responsebangladesh-joint-government-bangladesh-unhcr-population-factsheet-31-august-2024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</si>
  <si>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</si>
  <si>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</si>
  <si>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</si>
  <si>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</si>
  <si>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ACLED accessed 15/09/2024</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</si>
  <si>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</si>
  <si>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</si>
  <si>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</si>
  <si>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UNHCR accessed 15/09/2024</t>
  </si>
  <si>
    <t>https://www.unhcr.org/my/what-we-do/figures-glance-malaysia</t>
  </si>
  <si>
    <t>Total number of registered refugees and asylum-seekers in Malaysia.</t>
  </si>
  <si>
    <t>MYS001People displaced</t>
  </si>
  <si>
    <t>ACLED 15/09/2024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</si>
  <si>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</si>
  <si>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</si>
  <si>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</si>
  <si>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</si>
  <si>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</si>
  <si>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</si>
  <si>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13/08/2024; UNHCR 05/04/2023; UNHCR accessed 15/09/2024</t>
  </si>
  <si>
    <t>https://data.gov.my/data-catalogue/population_malaysia; 
https://web.archive.org/web/20230405011132/https://www.unhcr.org/en-my/figures-at-a-glance-in-malaysia.html; 
https://www.unhcr.org/my/what-we-do/figures-glance-malaysia</t>
  </si>
  <si>
    <t>Level 2 = Affected population - PIN (INFORM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</si>
  <si>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</si>
  <si>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</si>
  <si>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</si>
  <si>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</si>
  <si>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</si>
  <si>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</si>
  <si>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</si>
  <si>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</si>
  <si>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</si>
  <si>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</si>
  <si>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</si>
  <si>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</si>
  <si>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</si>
  <si>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</si>
  <si>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</si>
  <si>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</si>
  <si>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</si>
  <si>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</si>
  <si>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</si>
  <si>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</si>
  <si>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</si>
  <si>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</si>
  <si>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1/09/23 - 29/02/24</t>
  </si>
  <si>
    <t>https://www.crisisgroup.org/content/turkiyes-pkk-conflict-visual-explainer</t>
  </si>
  <si>
    <t>The number of people  killed in last 6 months</t>
  </si>
  <si>
    <t>TUR004Fatalities reported</t>
  </si>
  <si>
    <t>TUR004Fatalities in all crises</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</si>
  <si>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</si>
  <si>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</si>
  <si>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</si>
  <si>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</si>
  <si>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</si>
  <si>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</si>
  <si>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</si>
  <si>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</si>
  <si>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</si>
  <si>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</si>
  <si>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</si>
  <si>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Save the Children 05/02/2024</t>
  </si>
  <si>
    <t>https://reliefweb.int/report/syrian-arab-republic/turkiyesyria-one-3-children-displaced-turkiye-earthquakes-still-homeless-while-needs-record-levels-syria#:~:text=In%20T%C3%BCrkiye%2C%20about%202.4%20million,to%20return%20home%20%5B3%5D.</t>
  </si>
  <si>
    <t>Around 2.4 million people were displaced into tents and containers shelters right after the earthquake. One year after, over 761,000 people are still displaced.</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</si>
  <si>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</si>
  <si>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</si>
  <si>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</si>
  <si>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and Malatya.</t>
  </si>
  <si>
    <t>TUR005Injuries reported</t>
  </si>
  <si>
    <t>Since the EQ was more than 6 months, the assumption is no new deaths (or significantly low) occurred due to the earthquake.</t>
  </si>
  <si>
    <t>TUR005Fatalities reported</t>
  </si>
  <si>
    <t>TUR005Fatalities in all crises</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</si>
  <si>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</si>
  <si>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</si>
  <si>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</si>
  <si>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</si>
  <si>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</si>
  <si>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</si>
  <si>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</si>
  <si>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</si>
  <si>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City Population accessed 16/08/2024; OCHA 23/07/2024; ACLED accessed 16/08/2024; DSWD 03/09/2024; DSWD 18/09/2024 a; DSWD 18/09/2024 b</t>
  </si>
  <si>
    <t>http://www.citypopulation.de/en/philippines/admin/
https://reliefweb.int/report/philippines/philippines-mindanao-displacement-snapshot-23-july-2024
https://acleddata.com/data-export-tool/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</si>
  <si>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The total landmass of areas affected by the two individual crises (PHL003 and PHL015). Negligible areas are affected by both crises, so the adjustment for double counting is not made.</t>
  </si>
  <si>
    <t>PHL001Landmass affected</t>
  </si>
  <si>
    <t>PSA accessed 13/08/2024; OCHA 23/07/2024; ACLED accessed 16/08/2024; DSWD 03/09/2024; DSWD 18/09/2024 a; DSWD 18/09/2024 b</t>
  </si>
  <si>
    <t>https://psa.gov.ph/content/2020-census-population-and-housing-2020-cph-population-counts-declared-official-president
https://reliefweb.int/report/philippines/philippines-mindanao-displacement-snapshot-23-july-2024
https://acleddata.com/data-export-tool/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</si>
  <si>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The exposed population in two individual crises (PHL003 and PHL015). Negligible populations are affected by both crises, so the adjustment for double counting is not made.</t>
  </si>
  <si>
    <t>PHL001People exposed</t>
  </si>
  <si>
    <t>OCHA 13/08/2024; DSWD 03/09/2024; DSWD 18/09/2024 a; DSWD 18/09/2024 b</t>
  </si>
  <si>
    <t>https://reliefweb.int/report/philippines/philippines-mindanao-displacement-snapshot-13-august-2024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</si>
  <si>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Total number of people affected by the two individual crises (PHL003 and PHL015). Negligible populations are affected by both crises, so the adjustment for double counting is not made.</t>
  </si>
  <si>
    <t>PHL001People affected</t>
  </si>
  <si>
    <t>The total number of displaced people because of the two individual crises (PHL003 and PHL015).</t>
  </si>
  <si>
    <t>PHL001People displaced</t>
  </si>
  <si>
    <t>NDRRMC 16/08/2024</t>
  </si>
  <si>
    <t>https://ndrrmc.gov.ph/attachments/article/4259/SitRep_No_44_for_the_Combined_Effects_of_Southwest_Monsoon_and_TCs_BUTCHOY_and_CARINA_2024.pdf</t>
  </si>
  <si>
    <t>Number of injuries in the last 6 months due to the two individual crises (PHL003 and PHL015).</t>
  </si>
  <si>
    <t>PHL001Injuries reported</t>
  </si>
  <si>
    <t>ACLED accessed 22/09/2024; NDRRMC 26/08/2024; NDRRMC 13/09/2024; NDRRMC 20/09/2024</t>
  </si>
  <si>
    <t xml:space="preserve">https://acleddata.com/data-export-tool/
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</si>
  <si>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</si>
  <si>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</si>
  <si>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</si>
  <si>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</si>
  <si>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OCHA 13/08/2024; IFRC 04/08/2024; DSWD 18/09/2024 a; DSWD 18/09/2024 b</t>
  </si>
  <si>
    <t>https://reliefweb.int/report/philippines/philippines-mindanao-displacement-snapshot-13-august-2024
https://reliefweb.int/report/philippines/philippines-flood-habagat-enhanced-sty-carina-dref-operation-mdrph054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</si>
  <si>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Total number of people in need in all the crises (PHL003 and PHL015).</t>
  </si>
  <si>
    <t>PHL001People in Need</t>
  </si>
  <si>
    <t>https://psa.gov.ph/content/2020-census-population-and-housing-2020-cph-population-counts-declared-official-president
https://reliefweb.int/report/philippines/philippines-mindanao-displacement-snapshot-23-july-2024
https://acleddata.com/data-export-tool/;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</si>
  <si>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Total number of people in Level 1 in all the crises (PHL003 and PHL015).</t>
  </si>
  <si>
    <t>PHL001Minimal humanitarian conditions - Level 1</t>
  </si>
  <si>
    <t xml:space="preserve"> DSWD 16/08/2024; IFRC 04/08/2024</t>
  </si>
  <si>
    <t>https://dromic.dswd.gov.ph/wp-content/uploads/2024/08/DSWD-DROMIC-Report-46-on-the-Effects-of-Southwest-Monsoon-and-Super-Typhoon-Carina-as-of-16-August-2024-6AM.pdf
https://reliefweb.int/report/philippines/philippines-flood-habagat-enhanced-sty-carina-dref-operation-mdrph054</t>
  </si>
  <si>
    <t>Total number of people in Level 2 in all the crises (PHL003 and PHL015).</t>
  </si>
  <si>
    <t>PHL001Stressed humanitarian conditions - Level 2</t>
  </si>
  <si>
    <t>https://reliefweb.int/report/philippines/philippines-mindanao-displacement-snapshot-13-august-2024; https://reliefweb.int/report/philippines/philippines-flood-habagat-enhanced-sty-carina-dref-operation-mdrph054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</si>
  <si>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Total number of people in Level 3 in all the crises (PHL003 and PHL015).</t>
  </si>
  <si>
    <t>PHL001Moderate humanitarian conditions - Level 3</t>
  </si>
  <si>
    <t>Not enough data to assign a figure for this level.</t>
  </si>
  <si>
    <t>PHL001Severe humanitarian conditions - Level 4</t>
  </si>
  <si>
    <t>PHL001Extreme humanitarian conditions - Level 5</t>
  </si>
  <si>
    <t>OCHA 17/05/2024; ECHO 29/04/2024; IFRC 04/08/2024; DSWD 18/09/2024 a; DSWD 18/09/2024 b</t>
  </si>
  <si>
    <t>https://reliefweb.int/report/philippines/philippines-mindanao-displacement-snapshot-17-may-2024
https://reliefweb.int/report/philippines/philippines-mindanao-armed-conflict-dg-echo-partners-local-authorities-echo-daily-flash-29-april-2024; https://reliefweb.int/report/philippines/philippines-flood-habagat-enhanced-sty-carina-dref-operation-mdrph054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</si>
  <si>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Host, non-host, returnees and IDPs are affceted by all the crises</t>
  </si>
  <si>
    <t>PHL001Crisis affected groups</t>
  </si>
  <si>
    <t>PHL001People facing limited access constraints</t>
  </si>
  <si>
    <t>PHL001People facing restricted access constraints</t>
  </si>
  <si>
    <t>PHL001Illness cases reported</t>
  </si>
  <si>
    <t>DSWD 03/09/2024; DSWD 18/09/2024 a; DSWD 18/09/2024 b</t>
  </si>
  <si>
    <t>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</si>
  <si>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 xml:space="preserve">Total number of houses partially damaged because of the 2024 southwest monsoon and effects of multiple storms--Gaemi (Carina), Yagi (Enteng), Bebinca (Ferdie), Chanthu (Gener), and Pulasan (Helen), according to the DSWD (government department) situation report </t>
  </si>
  <si>
    <t>PHL001Buildings damaged</t>
  </si>
  <si>
    <t xml:space="preserve">Total number houses destroyed/totally damaged because of the 2024 southwest monsoon and  effects of multiple storms--Gaemi (Carina), Yagi (Enteng), Bebinca (Ferdie), Chanthu (Gener), and Pulasan (Helen), according to the DSWD (government department) situation report </t>
  </si>
  <si>
    <t>PHL001Buildings destroyed</t>
  </si>
  <si>
    <t>NDRRMC 26/08/2024; NDRRMC 13/09/2024; NDRRMC 20/09/2024</t>
  </si>
  <si>
    <t xml:space="preserve">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t>
  </si>
  <si>
    <t>Total damage caused by the 2024 southwest monsoon and  effects of multiple storms--Gaemi (Carina), Yagi (Enteng), Bebinca (Ferdie), Chanthu (Gener), and Pulasan (Helen). It is estimated by the NDRRMC. Some economic losses may have been caused by the typhoon Butchoy</t>
  </si>
  <si>
    <t>PHL001Economic Losses</t>
  </si>
  <si>
    <t>OCHA 13/08/2024</t>
  </si>
  <si>
    <t>https://reliefweb.int/report/philippines/philippines-mindanao-displacement-snapshot-13-august-2024</t>
  </si>
  <si>
    <t>The entire Mindanao island is considered affected by conflict/violence. There is limited information regarding how the conflict affects people in the region. So, the people affected by conflict and violence are considered as affected.</t>
  </si>
  <si>
    <t>PHL003People affected</t>
  </si>
  <si>
    <t>This is the total number of displaced people in Mindanao according to OCHA. The Mindanao islands is also frequently affected by natural hazards and causes displacements. In previous SI versions, these displacements were considered in the dispalcement figure unless there is a separate crisis for that natural hazard. However, to be consistent with the data collection guidelines, displacements due to natural hazards are not considered and only crisis related displacements are considered.
(People displaced = Total displacement - displacements due to natural hazards)
People displaced = 170500 - (54000+3280+4800) = 108,420</t>
  </si>
  <si>
    <t>PHL003People displaced</t>
  </si>
  <si>
    <t>ACLED accessed 22/09/2024</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</si>
  <si>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</si>
  <si>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</si>
  <si>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</si>
  <si>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is considered affected by conflict/violence. There is limited information regarding how the conflict/violence affects people in the region. So, people displaced are considered to be the people in need.</t>
  </si>
  <si>
    <t>PHL003People in Need</t>
  </si>
  <si>
    <t xml:space="preserve">The entire Mindanao island is considered affected by conflict/violence. Level 1 includes the entire population of this area minus affected population. </t>
  </si>
  <si>
    <t>PHL003Minimal humanitarian conditions - Level 1</t>
  </si>
  <si>
    <t xml:space="preserve">The entire Mindanao island and surrounding region is considered affected by conflict/violence.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</si>
  <si>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</si>
  <si>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DSWD 03/09/2024; DSWD 18/09/2024 a; DSWD 18/09/2024 b; City Population accessed 23/08/2023</t>
  </si>
  <si>
    <t>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http://www.citypopulation.de/en/philippines/admin/</t>
  </si>
  <si>
    <t>This is the total area of the provinces affected by the 2024 southwest monsoon and the effects of multiple storms--Gaemi (Carina), Yagi (Enteng), Bebinca (Ferdie), Chanthu (Gener), and Pulasan (Helen). 
Provinces which have less than 1% of the population indicated as affected in the DSWD (government department) situation report are excluded. This adjustment has been done to avoid overestimation.</t>
  </si>
  <si>
    <t>PHL015Landmass affected</t>
  </si>
  <si>
    <t>PSA accessed 13/08/2024; DSWD 03/09/2024; DSWD 18/09/2024 a; DSWD 18/09/2024 b</t>
  </si>
  <si>
    <t>https://psa.gov.ph/content/2020-census-population-and-housing-2020-cph-population-counts-declared-official-president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</si>
  <si>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This is the total population of the provinces affected by the 2024 southwest monsoon and the effects of multiple storms--Gaemi (Carina), Yagi (Enteng), Bebinca (Ferdie), Chanthu (Gener), and Pulasan (Helen). 
Provinces which have less than 1% of the population indicated as affected in the DSWD (government department) situation report are excluded. This adjustment has been done to avoid overestimation.</t>
  </si>
  <si>
    <t>PHL015People exposed</t>
  </si>
  <si>
    <t>Total number of people affected by the 2024 southwest monsoon and  effects of multiple storms--Gaemi (Carina), Yagi (Enteng), Bebinca (Ferdie), Chanthu (Gener), and Pulasan (Helen), according to the DSWD (government department) situation report</t>
  </si>
  <si>
    <t>PHL015People affected</t>
  </si>
  <si>
    <t>Total number of people displaced by the 2024 southwest monsoon and  effects of multiple storms--Gaemi (Carina), Yagi (Enteng), Bebinca (Ferdie), Chanthu (Gener), and Pulasan (Helen), according to the government</t>
  </si>
  <si>
    <t>PHL015People displaced</t>
  </si>
  <si>
    <t>Number of crisis related in injuries in the last 6 months. southwest monsoon and effects of multiple storms--Gaemi (Carina), Yagi (Enteng), Bebinca (Ferdie), Chanthu (Gener), and Pulasan (Helen).</t>
  </si>
  <si>
    <t>PHL015Injuries reported</t>
  </si>
  <si>
    <t>Number of crisis-related fatalities in the last 6 months. Six months previous to the month the severity index (SI) is calculated are considered. For example, for the January 2023 version of SI, months considered will be July 2022 to December 2022.</t>
  </si>
  <si>
    <t>PHL015Fatalities reported</t>
  </si>
  <si>
    <t>The number of fatalities of all crises in the last 6 months.  Six months previous to the month the severity index (SI) is calculated are considered. For example, for the January 2023 version of SI, months considered will be July 2022 to December 2022.</t>
  </si>
  <si>
    <t>PHL015Fatalities in all crises</t>
  </si>
  <si>
    <t>IFRC 04/08/2024; DSWD 18/09/2024 a; DSWD 18/09/2024 b</t>
  </si>
  <si>
    <t>https://reliefweb.int/report/philippines/philippines-flood-habagat-enhanced-sty-carina-dref-operation-mdrph054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</si>
  <si>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The number of people in need according to the IFRC (for effects of southwest monsoon and storms Carina) and the number of people displaced for the effects of southwest monsoon and other storms than Carina.</t>
  </si>
  <si>
    <t>PHL015People in Need</t>
  </si>
  <si>
    <t>According to INFORM methodology, Level 1 = people exposed - people affected</t>
  </si>
  <si>
    <t>PHL015Minimal humanitarian conditions - Level 1</t>
  </si>
  <si>
    <t>IFRC 04/08/2024; DSWD 03/09/2024; DSWD 18/09/2024 a; DSWD 18/09/2024 b</t>
  </si>
  <si>
    <t>https://reliefweb.int/report/philippines/philippines-flood-habagat-enhanced-sty-carina-dref-operation-mdrph054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</si>
  <si>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According to INFORM methodology, Level 2 = people affected - PIN</t>
  </si>
  <si>
    <t>PHL015Stressed humanitarian conditions - Level 2</t>
  </si>
  <si>
    <t>All PIN is assigned to Level 3 as there is not enough data to assign a figure to level 4 and level 5</t>
  </si>
  <si>
    <t>PHL015Moderate humanitarian conditions - Level 3</t>
  </si>
  <si>
    <t>Not enough information/data available to assign a figure for this level.</t>
  </si>
  <si>
    <t>PHL015Severe humanitarian conditions - Level 4</t>
  </si>
  <si>
    <t>PHL015Extreme humanitarian conditions - Level 5</t>
  </si>
  <si>
    <t>Host, non-host, IDPs, and returnees that are affected by southwest monsoon and  effects of multiple storms--Gaemi (Carina), Yagi (Enteng), Bebinca (Ferdie), Chanthu (Gener), and Pulasan (Helen).</t>
  </si>
  <si>
    <t>PHL015Crisis affected groups</t>
  </si>
  <si>
    <t>PHL015People facing limited access constraints</t>
  </si>
  <si>
    <t>PHL015People facing restricted access constraints</t>
  </si>
  <si>
    <t>Not enough information/data available</t>
  </si>
  <si>
    <t>PHL015Illness cases reported</t>
  </si>
  <si>
    <t>PHL015Buildings damaged</t>
  </si>
  <si>
    <t>PHL015Buildings destroyed</t>
  </si>
  <si>
    <t>PHL015Buildings in affected area</t>
  </si>
  <si>
    <t>PHL015Economic Losses</t>
  </si>
  <si>
    <t>PHL001Buildings in affected area</t>
  </si>
  <si>
    <t>DMC Sri Lanka 17/09/2024</t>
  </si>
  <si>
    <t>https://www.dmc.gov.lk/images/dmcreports/Situation_Report_on_2024__1726545056.pdf</t>
  </si>
  <si>
    <t>Number of people currently displaced by the floods, landlsides, and heavy rains.</t>
  </si>
  <si>
    <t>LKA004People displaced</t>
  </si>
  <si>
    <t>City Population accessed at 27/04/2022; TBC 31/08/2024; TBC 22/05/2024</t>
  </si>
  <si>
    <t>https://data.humdata.org/dataset/a5d0b682-1644-4a2d-a9d7-90f1a0fdc959/resource/8c882b9b-c17c-426e-a333-193a6f97f98c/download/tha_admpop_adm2_2023.csv; https://reliefweb.int/report/thailand/thailand-refugee-camp-population-august-2024;
https://reliefweb.int/report/thailand/voices-displaced-perspectives-newly-arrived-myanmar-refugees-thailand</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</si>
  <si>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</si>
  <si>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</si>
  <si>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TBC 31/08/2024; TBC 22/05/2024</t>
  </si>
  <si>
    <t>https://reliefweb.int/report/thailand/thailand-refugee-camp-population-august-2024;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</si>
  <si>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</si>
  <si>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</si>
  <si>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105,117 + 20,000 = 125,117</t>
  </si>
  <si>
    <t>THA003People displaced</t>
  </si>
  <si>
    <t>ACLED accessed 19/09/2024</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</si>
  <si>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</si>
  <si>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</si>
  <si>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</si>
  <si>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</si>
  <si>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31/08/2024; TBC 22/05/2024; UNHCR 02/08/2023</t>
  </si>
  <si>
    <t>https://reliefweb.int/report/thailand/thailand-refugee-camp-population-august-2024;
https://reliefweb.int/report/thailand/voices-displaced-perspectives-newly-arrived-myanmar-refugees-thailand
https://reliefweb.int/report/thailand/unhcr-thailand-fact-sheet-30-june-2023</t>
  </si>
  <si>
    <t>THA003People in Need</t>
  </si>
  <si>
    <t>THA003Moderate humanitarian conditions - Level 3</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</si>
  <si>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</si>
  <si>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</si>
  <si>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</si>
  <si>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</si>
  <si>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</si>
  <si>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</si>
  <si>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</si>
  <si>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</si>
  <si>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</si>
  <si>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</si>
  <si>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</si>
  <si>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</si>
  <si>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</si>
  <si>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</si>
  <si>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</si>
  <si>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t>
  </si>
  <si>
    <t>TLS003People exposed</t>
  </si>
  <si>
    <t xml:space="preserve">It is the number of people in Level 2 humanitarian conditions or higher (equivalent acute food insecurity Phase 2 or higher). </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</si>
  <si>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</si>
  <si>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</si>
  <si>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</si>
  <si>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</si>
  <si>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</si>
  <si>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</si>
  <si>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TLS003Fatalities reported</t>
  </si>
  <si>
    <t>TLS003Fatalities in all crises</t>
  </si>
  <si>
    <t>The PIN is the number of people facing acute food insecurity of IPC phase 3 or higher as per IPC report (period: May 2024 - September 2024).</t>
  </si>
  <si>
    <t>TLS003People in Need</t>
  </si>
  <si>
    <t>The number of people facing Level 1 humanitarian conditions is the number of people facing acute food insecurity of IPC phase 1 (period: May 2024 - September 2024).</t>
  </si>
  <si>
    <t>TLS003Minimal humanitarian conditions - Level 1</t>
  </si>
  <si>
    <t>The number of people facing Level 2 humanitarian conditions is the number of people facing acute food insecurity of IPC phase 2 (period: May 2024 - September 2024).</t>
  </si>
  <si>
    <t>TLS003Stressed humanitarian conditions - Level 2</t>
  </si>
  <si>
    <t>The number of people facing Level 3 humanitarian conditions is the number of people facing acute food insecurity of IPC phase 3 (period: May 2024 - September 2024).</t>
  </si>
  <si>
    <t>TLS003Moderate humanitarian conditions - Level 3</t>
  </si>
  <si>
    <t>The number of people facing Level 4 humanitarian conditions is the number of people facing acute food insecurity of IPC phase 4 (period: May 2024 - September 2024).</t>
  </si>
  <si>
    <t>TLS003Severe humanitarian conditions - Level 4</t>
  </si>
  <si>
    <t>The number of people facing Level 5 humanitarian conditions is the number of people facing acute food insecurity of IPC phase 5 (period: May 2024 - September 2024).</t>
  </si>
  <si>
    <t>TLS003Extreme humanitarian conditions - Level 5</t>
  </si>
  <si>
    <t xml:space="preserve">It is the number of affected groups which only includes the non-host population in this crisis.
</t>
  </si>
  <si>
    <t>TLS003Crisis affected groups</t>
  </si>
  <si>
    <t>ACLED accessed 16/09/2024; UNDP 01/08/2024</t>
  </si>
  <si>
    <t>https://acleddata.com/data-export-tool/; 
https://reliefweb.int/report/papua-new-guinea/post-disaster-needs-assessment-report-flooding-western-province-papua-new-guinea-april-july-2024-issued-1-august-2024</t>
  </si>
  <si>
    <t>Total number of fatalities in the in the Highlands violence and floods crises (PNG003 and PNG005).</t>
  </si>
  <si>
    <t>PNG001Fatalities reported</t>
  </si>
  <si>
    <t>PNG001Fatalities in all crises</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</si>
  <si>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</si>
  <si>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</si>
  <si>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</si>
  <si>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</si>
  <si>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PNG005Fatalities in all crises</t>
  </si>
  <si>
    <t>UNHCR 12/09/2024</t>
  </si>
  <si>
    <t>https://data.unhcr.org/en/documents/details/111153</t>
  </si>
  <si>
    <t>The statistics of persons displaced in the Republic of Mali because of the Complex Crisis, examines the displacement situations in this country. Persons displaced include; Refugees , Asylum Seekers, Returned Refugees, Internally Displaced Persons, Refugees in asylum countries, Returned Internally Displaced Persons.This figure summarizes displaced persons in the country and those living in other neighbouring countries.</t>
  </si>
  <si>
    <t>MLI001People displaced</t>
  </si>
  <si>
    <t>ACLED 13/09/2024</t>
  </si>
  <si>
    <t xml:space="preserve">Fatalities incurred in the Republic of Mali from the 01st of March 2024 to the 31st of August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</si>
  <si>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reported</t>
  </si>
  <si>
    <t>MLI001Fatalities in all crises</t>
  </si>
  <si>
    <t xml:space="preserve">Affected groups in the crisis-affected area, complex crisis in Mali include; internally displaced persons (IDPs), refugees, asylum seekers, returnees, and host communities in the Republic of Mali. </t>
  </si>
  <si>
    <t>MLI001Crisis affected groups</t>
  </si>
  <si>
    <t>World Bank access on 25/09/2024</t>
  </si>
  <si>
    <t>https://data.worldbank.org/indicator/SP.POP.TOTL?locations=YE</t>
  </si>
  <si>
    <t>The population of Yemen in 2023.</t>
  </si>
  <si>
    <t>YEM001Total population</t>
  </si>
  <si>
    <t>https://data.worldbank.org/indicator/AG.LND.TOTL.K2?locations=YE</t>
  </si>
  <si>
    <t>The whole of the country is affected by the complex crisis, therefore the total landmass of the country is considered.</t>
  </si>
  <si>
    <t>YEM001Landmass affected</t>
  </si>
  <si>
    <t xml:space="preserve">The total population of Yemen is exposed to the conflict, therefore the total population is considered for this indicator. </t>
  </si>
  <si>
    <t>YEM001People exposed</t>
  </si>
  <si>
    <t>The total population in Yemen is considered to be affected by the conflict at some level.</t>
  </si>
  <si>
    <t>YEM001People affected</t>
  </si>
  <si>
    <t xml:space="preserve"> OCHA 01/02/2024, UNHCR accessed on 25/09/2024; UNHCR accessed on 10/06/2024</t>
  </si>
  <si>
    <t>https://data.unhcr.org/en/country/yem; https://www.unocha.org/publications/report/yemen/yemen-humanitarian-needs-overview-2024-january-2024-enar</t>
  </si>
  <si>
    <t>The total displaced people includes: IDPs (4,516,341) as of 15 February 2024, the number of IDP Returnees in Yemen as of 21 August 2019 (1,280,562). The number of refugees and migrants in Yemen is not considered here, as the primary cause of their displacement is not the conflict crisis in Yemen.</t>
  </si>
  <si>
    <t>YEM001People displaced</t>
  </si>
  <si>
    <t>ACLED accessed on 25/09/2024</t>
  </si>
  <si>
    <t>The figure represents the total number of fatalities between 1 March 2024 and 31 August 2024 for the conflict.</t>
  </si>
  <si>
    <t>YEM001Fatalities reported</t>
  </si>
  <si>
    <t>ACLED accessed on 25/09/2024; IOM accessed on 25/09/2024</t>
  </si>
  <si>
    <t>https://acleddata.com/explorer/; https://missingmigrants.iom.int/downloads</t>
  </si>
  <si>
    <t>The figure represents the total number of fatalities between 1 March 2024 and 31 August 2024 for the conflict and the number reported by IOM:  4 in March , 0 in April , 0 in May, 56 in June, 13 in July and 13 in August 24 for the migration crisis.</t>
  </si>
  <si>
    <t>YEM001Fatalities in all crises</t>
  </si>
  <si>
    <t>OCHA  01/02/2024</t>
  </si>
  <si>
    <t>https://www.unocha.org/publications/report/yemen/yemen-humanitarian-needs-overview-2024-january-2024-enar</t>
  </si>
  <si>
    <t>PiN according to HNO 2024. PiN provided by the HNO is inter sectoral. According to HNO, around 18.2m of people are in need, making around 53% of the total population in Yemen.</t>
  </si>
  <si>
    <t>YEM001People in Need</t>
  </si>
  <si>
    <t>World Bank accessed on 25/09/2024</t>
  </si>
  <si>
    <t>This represents the exposed but not affected. Since the total population in Yemen is considered affected this results in 0 in level 1.</t>
  </si>
  <si>
    <t>YEM001Minimal humanitarian conditions - Level 1</t>
  </si>
  <si>
    <t>OCHA 01/02/2024; World Bank accessed on 25/09/2024</t>
  </si>
  <si>
    <t>https://www.unocha.org/publications/report/yemen/yemen-humanitarian-needs-overview-2024-january-2024;  https://data.worldbank.org/indicator/SP.POP.TOTL?locations=YE</t>
  </si>
  <si>
    <t>This represent the total of affected people minus the number of people in need.</t>
  </si>
  <si>
    <t>YEM001Stressed humanitarian conditions - Level 2</t>
  </si>
  <si>
    <t>OCHA 01/02/2024; OCHA  20/12/2022</t>
  </si>
  <si>
    <t>https://www.unocha.org/publications/report/yemen/yemen-humanitarian-needs-overview-2024-january-2024; https://www.unocha.org/publications/report/yemen/yemen-humanitarian-needs-overview-2023-december-2022-enar</t>
  </si>
  <si>
    <t xml:space="preserve">To estimate the number of people in need in level 3 we have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</si>
  <si>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</si>
  <si>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To estimate the number of people in need in level 4 we have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</si>
  <si>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</si>
  <si>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To estimate the number of people in need in level 5 we have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</si>
  <si>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</si>
  <si>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on 25/09/2024; OCHA 01/02/2024; World Bank access on 25/09/2024</t>
  </si>
  <si>
    <t>https://www.unocha.org/publications/report/yemen/yemen-humanitarian-needs-overview-2024-january-2024;  https://data.worldbank.org/indicator/SP.POP.TOTL?locations=YE; https://data.unhcr.org/en/country/yem</t>
  </si>
  <si>
    <t xml:space="preserve">The conflict crisis in Yemen affects all five population groups: Host, non-host, IDP, refugees, asylum seekers, others of concern (such as migrants) and returnees. </t>
  </si>
  <si>
    <t>YEM001Crisis affected groups</t>
  </si>
  <si>
    <t xml:space="preserve">The population of Yemen in 2023 </t>
  </si>
  <si>
    <t>YEM002Total population</t>
  </si>
  <si>
    <t>Statoids accessed on 25/09/2024; OCHA 01/02/2024</t>
  </si>
  <si>
    <t>http://www.statoids.com/uye.html; https://www.unocha.org/publications/report/yemen/yemen-humanitarian-needs-overview-2024-january-2024-enar</t>
  </si>
  <si>
    <t>According to HNO 2024, the following governorate are on the active migration route: Aden, Lahj, Al Bayda, Shabwah, Marib, Al Jawf, Sa'dah</t>
  </si>
  <si>
    <t>YEM002Landmass affected</t>
  </si>
  <si>
    <t>OCHA 01/02/2024; UNHCR accessed on 25/09/2024</t>
  </si>
  <si>
    <t>https://www.unocha.org/publications/report/yemen/yemen-humanitarian-needs-overview-2024-january-2024-enar;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</si>
  <si>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</si>
  <si>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exposed</t>
  </si>
  <si>
    <t>YEM002People affected</t>
  </si>
  <si>
    <t xml:space="preserve">There are about 60,372 refugees and asylum-seekers in Yemen as of 30 June 2024, in addition to about 308,261 migrants per OCHA HNO 2024. </t>
  </si>
  <si>
    <t>YEM002People displaced</t>
  </si>
  <si>
    <t>IOM accessed on 25/09/2024</t>
  </si>
  <si>
    <t>Number reported by IOM:  4 in March , 0 in April , 0 in May, 56 in June, 13 in July and 13 in August 24.</t>
  </si>
  <si>
    <t>YEM002Fatalities reported</t>
  </si>
  <si>
    <t>The figure represents the total number of fatalities between 1 March 2024 and 31 August 2024 for the conflict and the number reported by IOM: 4 in March , 0 in April , 0 in May, 56 in June,  13 in July and 13 in August 24 for the migration crisis.</t>
  </si>
  <si>
    <t>YEM002Fatalities in all crises</t>
  </si>
  <si>
    <t>UNHCR accessed on 25/09/2024;  OCHA 01/02/2024</t>
  </si>
  <si>
    <t xml:space="preserve">The total number of refugees, asylum seekers and migrants in Yemen is considered as PIN as they are among the most marginalized and vulnerable groups in Yemen and are largely dependent on external humanitarian assistance to meet their basic needs. </t>
  </si>
  <si>
    <t>YEM002People in Need</t>
  </si>
  <si>
    <t xml:space="preserve">Level 1 corresponds to the people exposed (368,633) minus the people affected (368,633). </t>
  </si>
  <si>
    <t>YEM002Minimal humanitarian conditions - Level 1</t>
  </si>
  <si>
    <t>Level 2 correspond to the number of people affected minus the people in need. In this crisis all the people affected are also in need.</t>
  </si>
  <si>
    <t>YEM002Stressed humanitarian conditions - Level 2</t>
  </si>
  <si>
    <t xml:space="preserve">The total of PIN for this crisis have been placed on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</si>
  <si>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</si>
  <si>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</si>
  <si>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https://reliefweb.int/report/yemen/yemen-humanitarian-needs-overview-2024-january-2024; UNHCR accessed on 23/05/2024</t>
  </si>
  <si>
    <t>YEM002Extreme humanitarian conditions - Level 5</t>
  </si>
  <si>
    <t>Yemen has one group affected by the mixed migration crisis: Refugees, asylum seekers and others of concern (such as migrants).</t>
  </si>
  <si>
    <t>YEM002Crisis affected groups</t>
  </si>
  <si>
    <t>World Bank accessed on 16/09/2024</t>
  </si>
  <si>
    <t>https://data.worldbank.org/indicator/SP.POP.TOTL?locations=IQ</t>
  </si>
  <si>
    <t>the population of Iraq in 2023.</t>
  </si>
  <si>
    <t>IRQ001Total population</t>
  </si>
  <si>
    <t>World Bank accessed on 16/09/2024; city population accessed on 16/09/2024; OCHA 27/03/2024</t>
  </si>
  <si>
    <t>https://databank.worldbank.org/reports.aspx?source=2&amp;country=IRQ; https://www.citypopulation.de/en/iraq/cities/; https://www.unocha.org/publications/report/iraq/iraq-humanitarian-needs-overview-2022-march-2022</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</si>
  <si>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</si>
  <si>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</si>
  <si>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on 16/09/2024 ; city population accessed on 16/09/2024; OCHA 27/03/2024</t>
  </si>
  <si>
    <t>https://data.worldbank.org/indicator/SP.POP.TOTL?locations=IQ ; https://www.citypopulation.de/en/iraq/cities/;  https://www.unocha.org/publications/report/iraq/iraq-humanitarian-needs-overview-2022-march-2022</t>
  </si>
  <si>
    <t xml:space="preserve">The whole country is considered exposed by the crisis , excpet AL-MUTHANNA governorate as it was flagged in the 2022 HNO that AL-MUTHANNA governorate is not affected or has people in needs.  
</t>
  </si>
  <si>
    <t>IRQ001People exposed</t>
  </si>
  <si>
    <t>This field is a concatenation of IRQ002 and IRQ003:
------------
IRQ002:
IOM accessed on 16/09/2024
----
IRQ003:
UNHCR 07/03/2024, UNHCR 23/03/2021, UNHCR accessed on 16/09/2024</t>
  </si>
  <si>
    <t>This field is a concatenation of IRQ002 and IRQ003:
------------
IRQ002:
http://iraqdtm.iom.int/
----
IRQ003:
https://data.unhcr.org/en/documents/details/107096, https://data.unhcr.org/en/documents/details/91543, https://data.unhcr.org/en/situations/syria/location/14201</t>
  </si>
  <si>
    <t xml:space="preserve">This field is a concatenation of IRQ002 and IRQ003:
------------
IRQ002:
The affected people in this context are the the displaced people in Iraq include:
• Total number of IDPs as of 31 August 2024 (1,053,038) (IOM)
• Returnees as of 31 August 2024 (4,897,128)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 292419+ 6766 + 1,211,125
Affected people = 1,510,310
</t>
  </si>
  <si>
    <t>IRQ001People affected</t>
  </si>
  <si>
    <t>IOM accessed on 16/09/2024; UNHCR 21/06/2023, UNHCR accessed on 16/09/2024</t>
  </si>
  <si>
    <t>http://iraqdtm.iom.int/; https://data.unhcr.org/en/documents/details/107096, https://data.unhcr.org/en/situations/syria/location/14201</t>
  </si>
  <si>
    <t xml:space="preserve">The displaced people in Iraq include:
• Total number of IDPs as of 31 August 2024 (1,053,038) (IOM) 
• Returnees as of 31August 2024 (4,897,128) (IOM)
• Syrian refugees as of 31 August 2024  (292419) (UNHCR) 
• Palestinian refugees as of 31 January 2024(6766)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</si>
  <si>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</si>
  <si>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on 16/09/2024</t>
  </si>
  <si>
    <t>The figure represents the number of fatalities between 1 March 2024 and 1 September 2024.</t>
  </si>
  <si>
    <t>IRQ001Fatalities reported</t>
  </si>
  <si>
    <t>IRQ001Fatalities in all crises</t>
  </si>
  <si>
    <t>This field is a concatenation of IRQ002 and IRQ003:
------------
IRQ002:
REACH 14/12/2023, IOM accessed on 16/09/2024
----
IRQ003:
UNHCR 23/03/2021, UNHCR accessed on 16/09/2024 ; UNHCR 07/03/2024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</si>
  <si>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https://data.unhcr.org/en/documents/details/107096</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</si>
  <si>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</si>
  <si>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</si>
  <si>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on 16/09/2024 ; city population accessed on 16/09/2024; UNHCR 07/03/2024; REACH 23/03/2021; UNHCR accessed on 16/09/2024; IOM accessed on 16/09/2024; OCHA 27/03/2024</t>
  </si>
  <si>
    <t>http://iraqdtm.iom.int/; https://data.unhcr.org/en/documents/details/101433; https://data.unhcr.org/en/documents/details/91543; https://data.unhcr.org/en/situations/syria/location/14201; https://www.unocha.org/publications/report/iraq/iraq-humanitarian-needs-overview-2022-march-2022</t>
  </si>
  <si>
    <t>Level 1 = Exposed population – Affected.</t>
  </si>
  <si>
    <t>IRQ001Minimal humanitarian conditions - Level 1</t>
  </si>
  <si>
    <t>This field is a concatenation of IRQ002 and IRQ003:
------------
IRQ002:
REACH 14/12/2023, IOM accessed on 16/09/2024
----
IRQ003:
UNHCR 07/03/2024, UNHCR 23/03/2021, UNHCR accessed on 16/09/2024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</si>
  <si>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https://data.unhcr.org/en/documents/details/107096, https://data.unhcr.org/en/documents/details/91543, https://data.unhcr.org/en/situations/syria/location/14201</t>
  </si>
  <si>
    <t>This field is a concatenation of IRQ002 and IRQ003:
------------
IRQ002:
Level 2 = Affected population – PiN.
The affected people in this context are the the displaced people in Iraq due to conflict.
People in need are displaced people due conflict in extreme (Level 5), sever (Level 4), and moderate (Level 3) humanitarian conditions.
----
IRQ003:
Level 2 = Affected population – PiN.</t>
  </si>
  <si>
    <t>IRQ001Stressed humanitarian conditions - Level 2</t>
  </si>
  <si>
    <t>This field is a concatenation of IRQ002 and IRQ003:
------------
IRQ002: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</si>
  <si>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</si>
  <si>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</si>
  <si>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IRQ001Extreme humanitarian conditions - Level 5</t>
  </si>
  <si>
    <t>IOM accessed on 16/09/2024; UNHCR 07/03/2024, UNHCR 23/03/2021; UNHCR accessed on 16/09/2024</t>
  </si>
  <si>
    <t>https://data.unhcr.org/en/documents/details/101433, https://data.unhcr.org/en/documents/details/91543, https://data.unhcr.org/en/situations/syria/location/14201; http://iraqdtm.iom.int/</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</si>
  <si>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</si>
  <si>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</si>
  <si>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</si>
  <si>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</si>
  <si>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</si>
  <si>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 xml:space="preserve">The whole country is considered exposed by the crisis, excpet AL-MUTHANNA governorate as it was flagged in the 2022 HNO that AL-MUTHANNA governorate is not affected or has people in needs. </t>
  </si>
  <si>
    <t>IRQ002People exposed</t>
  </si>
  <si>
    <t>IOM accessed on 16/09/2024</t>
  </si>
  <si>
    <t>http://iraqdtm.iom.int/</t>
  </si>
  <si>
    <t xml:space="preserve">The affected people in this context are the the displaced people in Iraq include:
• Total number of IDPs as of 31 August 2024 (1,053,038) (IOM)
• Returnees as of 31 August 2024 (4,897,128)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</si>
  <si>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</si>
  <si>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August 2024 (1,053,038) (IOM) 
• Returnees as of 31 August 2024 (4,897,128)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</si>
  <si>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</si>
  <si>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March 2024 and 1 September 2024 related to conflict in Iraq.</t>
  </si>
  <si>
    <t>IRQ002Fatalities reported</t>
  </si>
  <si>
    <t>The number of fatalities between 1 March 2024 and 1 September 2024.</t>
  </si>
  <si>
    <t>IRQ002Fatalities in all crises</t>
  </si>
  <si>
    <t>REACH 14/12/2023, IOM accessed on 16/09/2024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</si>
  <si>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</si>
  <si>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</si>
  <si>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</si>
  <si>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on 16/09/2024 ; city population accessed on 16/092024 ; IOM accessed on 16/09/2024; OCHA 27/03/2024</t>
  </si>
  <si>
    <t>https://data.worldbank.org/indicator/SP.POP.TOTL?locations=IQ ; https://www.citypopulation.de/en/iraq/cities/ ; http://iraqdtm.iom.int/;  https://www.unocha.org/publications/report/iraq/iraq-humanitarian-needs-overview-2022-march-2022</t>
  </si>
  <si>
    <t xml:space="preserve"> The figure represents the total population of Iraq excpet AL-MUTHANNA governorate minus (in-camp IDPS, out-of-camp IDPS, and returnees).</t>
  </si>
  <si>
    <t>IRQ002Minimal humanitarian conditions - Level 1</t>
  </si>
  <si>
    <t>Level 2 = Affected population – PiN.
The affected people in this context are the the displaced people in Iraq due to conflict.
People in need are displaced people due conflict in extreme (Level 5), sever (Level 4), and moderate (Level 3) humanitarian conditions.</t>
  </si>
  <si>
    <t>IRQ002Stressed humanitarian conditions - Level 2</t>
  </si>
  <si>
    <t xml:space="preserve">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</si>
  <si>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</si>
  <si>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</si>
  <si>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</si>
  <si>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Iraq has two groups affected by the conflict crisis: 1. IDPs and 2. Returnees.</t>
  </si>
  <si>
    <t>IRQ002Crisis affected groups</t>
  </si>
  <si>
    <t>Total population in Iraq in 2023</t>
  </si>
  <si>
    <t>IRQ003Total population</t>
  </si>
  <si>
    <t>Kurdistan Regional Government accessed on 16/09/2024; UNHCR 07/03/2024</t>
  </si>
  <si>
    <t>https://gov.krd/boi-en/why-kurdistan/region/facts-figures/region-kurdistan-fact-sheet/ ; https://data.unhcr.org/en/documents/details/107096</t>
  </si>
  <si>
    <t>Kurdistan Iraq area only. Iraq hosts some 300,000 refugees and asylum-seekers, mostly Kurdish Syrians (over 270,000), the majority of whom live in the Kurdistan Region of Iraq (KR-I).</t>
  </si>
  <si>
    <t>IRQ003Landmass affected</t>
  </si>
  <si>
    <t>KRSO accessed on 16/09/2024, UNHCR 07/03/2024, UNHCR accessed on 16/09/2024</t>
  </si>
  <si>
    <t>https://krso.gov.krd/en/statistics/population, https://data.unhcr.org/en/documents/details/107096, https://data.unhcr.org/en/situations/syria/location/14201</t>
  </si>
  <si>
    <t>Iraq hosts some 300,000 refugees and asylum-seekers, mostly Kurdish Syrians (over 270,000), the majority of whom live in the Kurdistan Region of Iraq (KR-I). The figure of people exposed represents the estimated total population of Kurdistan Iraq in 2020 + the number of Syrian refugees in Iraq as of 31 August 2024 + the total number of Palestinian refugees in Iraq as of 31 January 2024.</t>
  </si>
  <si>
    <t>IRQ003People exposed</t>
  </si>
  <si>
    <t>UNHCR 07/03/2024, UNHCR 23/03/2021, UNHCR accessed on 16/09/2024</t>
  </si>
  <si>
    <t>https://data.unhcr.org/en/documents/details/107096, https://data.unhcr.org/en/documents/details/91543, https://data.unhcr.org/en/situations/syria/location/14201</t>
  </si>
  <si>
    <t xml:space="preserve">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 292419+ 6766 + 1,211,125
Affected people = 1,510,310
</t>
  </si>
  <si>
    <t>IRQ003People affected</t>
  </si>
  <si>
    <t>UNHCR 07/03/2024, UNHCR accessed on 19/06/2024</t>
  </si>
  <si>
    <t>https://data.unhcr.org/en/documents/details/107096, https://data.unhcr.org/en/situations/syria/location/14201</t>
  </si>
  <si>
    <t xml:space="preserve">In Iraq, there are 292419 Syrian refugees as of 31 August 2024 per UNHCR, in addition to  6766 Palestinian refugees as of 31 January 2024 per UNHCR. 
</t>
  </si>
  <si>
    <t>IRQ003People displaced</t>
  </si>
  <si>
    <t>IRQ003Fatalities in all crises</t>
  </si>
  <si>
    <t>UNHCR 23/03/2021, UNHCR accessed on 16/09/2024 ; UNHCR 07/03/2024</t>
  </si>
  <si>
    <t>https://data.unhcr.org/en/documents/details/91543, https://data.unhcr.org/en/situations/syria/location/14201; https://data.unhcr.org/en/documents/details/107096</t>
  </si>
  <si>
    <t>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</si>
  <si>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</si>
  <si>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on 16/09/2024, UNHCR 07/03/2024, UNHCR accessed on 16/09/2024; UNHCR 23/03/2021</t>
  </si>
  <si>
    <t>https://krso.gov.krd/en/statistics/population; https://data.unhcr.org/en/documents/details/107096; https://data.unhcr.org/en/situations/syria/location/14201; https://data.unhcr.org/en/documents/details/91543</t>
  </si>
  <si>
    <t>IRQ003Minimal humanitarian conditions - Level 1</t>
  </si>
  <si>
    <t>Level 2 = Affected population – PiN.</t>
  </si>
  <si>
    <t>IRQ003Stressed humanitarian conditions - Level 2</t>
  </si>
  <si>
    <t>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</si>
  <si>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</si>
  <si>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</si>
  <si>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IRQ003Extreme humanitarian conditions - Level 5</t>
  </si>
  <si>
    <t>Iraq has two groups affected by the Syrian and Palestinian refugee crisis: 1. Syrian and Palestinian refugees and asylum seekers and 2. Host community.</t>
  </si>
  <si>
    <t>IRQ003Crisis affected groups</t>
  </si>
  <si>
    <t>DOS accessed on 08/09/2024</t>
  </si>
  <si>
    <t xml:space="preserve">https://dosweb.dos.gov.jo/
</t>
  </si>
  <si>
    <t>The figure takes into account migration and emigration trends, including new population dynamics following the 2011 Syrian conflict. The figure represents the Estimated Population of all Jordan governorates, as of 8 September 2024.</t>
  </si>
  <si>
    <t>JOR002Total population</t>
  </si>
  <si>
    <t>DOS accessed on 08/09/2024 ; UNHCR accessed on 08/09/2024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</si>
  <si>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</si>
  <si>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</si>
  <si>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</si>
  <si>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</si>
  <si>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</si>
  <si>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08/09/2024 ; 3RP 05/03/2024 ; 3RP 02/02/2023</t>
  </si>
  <si>
    <t>https://data2.unhcr.org/en/situations/syria/location/36; https://www.3rpsyriacrisis.org/portfolio/rso2024/  ; https://www.3rpsyriacrisis.org/portfolio/rso2023/</t>
  </si>
  <si>
    <t xml:space="preserve">The figure represents Syrian refugees in Jordan (registered Syrian refugees with UNHCR+ the Unregistered Syrian refugees) +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numbers were used instead of 2024 as they show significant jump with no explanation for the change in numbers (2,700,000 compared to 520,000). Latest developments do not support the unexplained significant jump in 3RP 2024 and as such 3RP 2023 number for host community was used instead. Per 3RP 2023, 520,000 the host communities are in need.
Registered Syrian refugees = 628,135
Unregistered Syrian refugees = 671865
PRS = 20,000
host community in need = 520,000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</si>
  <si>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</si>
  <si>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on 08/09/2024 ;  3RP 05/03/2024; 3RP 02/02/2023</t>
  </si>
  <si>
    <t>https://data2.unhcr.org/en/situations/syria/location/36 ; https://www.3rpsyriacrisis.org/portfolio/rso2023/ ;  https://www.3rpsyriacrisis.org/portfolio/rso2024/</t>
  </si>
  <si>
    <t xml:space="preserve">There are about 1.3 million Syrian refugees in Jordan in 2024, in addition to about 20,000 Palestinian refugees displaced from Syria. </t>
  </si>
  <si>
    <t>JOR002People displaced</t>
  </si>
  <si>
    <t xml:space="preserve">WFP 18/07/2023; UNHCR accessed on 08/09/2024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</si>
  <si>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</si>
  <si>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3RP provides the numbers for both the registered and unregistered refugees in Jordan (628k and 672k respectively). It also provides the number for the Palestinian from Syria refugees, and the number of host community in need. 
Registered Syrian refugees = 624,499
Unregistered Syrian refugees = 675,501
Palestinian Refugees from Syria = 20,000
Host community in need = 520,000
Per 3RP 2024, there are 1,300,000 refugees in Jordan. However, 3RP 2024 doesn’t specify humanitarian conditions level for the Syrian refugees. For PiN, UNHCR's 3RP 2023 numbers were used instead of 3RP 2024. For humanitarian conditions, CARI food insecurity indicators by WFP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</si>
  <si>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</si>
  <si>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on 08/09/2024 ; UNHCR accessed on 08/09/2024 ; 3RP 05/03/2024 ; 3RP 02/02/2023</t>
  </si>
  <si>
    <t>https://dosweb.dos.gov.jo/population/population-2/ ; https://data2.unhcr.org/en/situations/syria/location/36  ; https://www.3rpsyriacrisis.org/portfolio/rso2024/ ;  https://www.3rpsyriacrisis.org/portfolio/rso2023/</t>
  </si>
  <si>
    <t>The figure represents the number of people exposed minus the figure of people affected.</t>
  </si>
  <si>
    <t>JOR002Minimal humanitarian conditions - Level 1</t>
  </si>
  <si>
    <t xml:space="preserve">This figure is the subtraction of people affected minus PiN.
</t>
  </si>
  <si>
    <t>JOR002Stressed humanitarian conditions - Level 2</t>
  </si>
  <si>
    <t>For the refugees humanitarian condition levels, CARI food insecurity indicators by WFP for 2023 Q1 were used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628,135
Unregistered Syrian refugees = 671865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</si>
  <si>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</si>
  <si>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</si>
  <si>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</si>
  <si>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ACLED accessed on 08/09/2024</t>
  </si>
  <si>
    <t>The figure represents fatalities between 29 February 2024 and 29 August 2024 related to Syrian refugees .</t>
  </si>
  <si>
    <t>JOR002Fatalities reported</t>
  </si>
  <si>
    <t>The figure represents fatalities between 29 February 2024 and 29 August 2024.</t>
  </si>
  <si>
    <t>JOR002Fatalities in all crises</t>
  </si>
  <si>
    <t>The number of affected groups from the following list: IDPs, Refugees, asylum seekers, and others of concern (such as migrants etc.), Returnees, Host, and Non-Host. Jordan has two groups affected by the Syrian refugee crisis (Refugees and Host community).</t>
  </si>
  <si>
    <t>JOR002Crisis affected groups</t>
  </si>
  <si>
    <t>OCHA 25/01/2023, OCHA 17/04/2024</t>
  </si>
  <si>
    <t>https://www.unocha.org/publications/report/occupied-palestinian-territory/occupied-palestinian-territory-opt-humanitarian-needs-overview-2023-january-2023, https://www.ochaopt.org/content/flash-appeal-occupied-palestinian-territory-2024</t>
  </si>
  <si>
    <t>West Bank population using HNO 2023 numbers (3,244,000) and Gaza population using IPC numbers (2,230,000). Using the HNO 2023 West Bank since we are using it to arrive to the severity levels. Using the IPC for Gaza since we are using it to arrive to the severity levels and it is a more recent source.</t>
  </si>
  <si>
    <t>PSE002Total population</t>
  </si>
  <si>
    <t>PCBS accessed on 18/09/2024</t>
  </si>
  <si>
    <t>https://www.pcbs.gov.ps/site/lang__en/881/default.aspx#Census</t>
  </si>
  <si>
    <t>Palestinian central bureau of statistics square kilometre of admin level 1 in the West Bank and Gaza and occupied East Jerusalem</t>
  </si>
  <si>
    <t>PSE002Landmass affected</t>
  </si>
  <si>
    <t>OCHA 25/01/2023; IPC 25/06/2024; OCHA 17/04/2024</t>
  </si>
  <si>
    <t>https://www.unocha.org/publications/report/occupied-palestinian-territory/occupied-palestinian-territory-opt-humanitarian-needs-overview-2023-january-2023 ;https://www.ipcinfo.org/fileadmin/user_upload/ipcinfo/docs/IPC_Gaza_Strip_Acute_Food_Insecurity_MaySept2024_Special_Snapshot.pdf; https://www.ochaopt.org/content/flash-appeal-occupied-palestinian-territory-2024</t>
  </si>
  <si>
    <t>The figure represents sum of the people exposed in the Gaza (Total population) Strip and the West Bank</t>
  </si>
  <si>
    <t>PSE002People exposed</t>
  </si>
  <si>
    <t>OCHA 25/01/2023, OCHA 17/04/2024; IPC 25/06/2024; OCHA 17/04/2024</t>
  </si>
  <si>
    <t>https://www.unocha.org/publications/report/occupied-palestinian-territory/occupied-palestinian-territory-opt-humanitarian-needs-overview-2023-january-2023, https://www.ochaopt.org/content/flash-appeal-occupied-palestinian-territory-2024 ;https://www.ipcinfo.org/fileadmin/user_upload/ipcinfo/docs/IPC_Gaza_Strip_Acute_Food_Insecurity_MaySept2024_Special_Snapshot.pdf; https://www.ochaopt.org/content/flash-appeal-occupied-palestinian-territory-2024</t>
  </si>
  <si>
    <t>The figure represents sum of the people affected in the Gaza Strip and the West Bank</t>
  </si>
  <si>
    <t>PSE002People affected</t>
  </si>
  <si>
    <t>OCHA accessed on 18/09/2024; OCHA 25/01/2023; IPC18/03/2024; UNRWA accessed on 18/09/2024; UNRWA 18/09/2024, UNRWA accessed on 18/09/2024; OCHA 25/01/2023; IPC 18/03/2024</t>
  </si>
  <si>
    <t>https://www.ochaopt.org/data/demolition; https://www.unocha.org/publications/report/occupied-palestinian-territory/occupied-palestinian-territory-opt-humanitarian-needs-overview-2023-january-2023;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 ;https://www.unrwa.org/resources/reports/unrwa-situation-report-137-situation-gaza-strip-and-west-bank-including-east, https://www.unrwa.org/what-we-do/relief-and-social-services/unrwa-registered-population-dashboard; https://www.unocha.org/publications/report/occupied-palestinian-territory/occupied-palestinian-territory-opt-humanitarian-needs-overview-2023-january-2023; https://www.ipcinfo.org/fileadmin/user_upload/ipcinfo/docs/IPC_Gaza_Strip_Acute_Food_Insecurity_Feb_July2024_Special_Snapshot.pdf</t>
  </si>
  <si>
    <t>Total registered Palestine refugees in Jordan, Lebanon, Syria + Refugees in West Bank and Gaza Strip + Displaced due demolition + displaced from October 2023 War.</t>
  </si>
  <si>
    <t>PSE002People displaced</t>
  </si>
  <si>
    <t>OCHA accessed on 30/09/2024 ; OCHA 27/02/2024; OCHA 27/09/2024</t>
  </si>
  <si>
    <t>https://www.ochaopt.org/data/casualties ;https://www.ochaopt.org/data/casualties; https://www.ochaopt.org/content/hostilities-gaza-strip-and-israel-flash-update-121; https://www.unocha.org/publications/report/occupied-palestinian-territory/humanitarian-situation-update-206-gaza-strip</t>
  </si>
  <si>
    <t xml:space="preserve">Total number of fatalities resulting directly from conflict (in the Gaza Strip and the West Bank) between 19 February 2023 and 19 August 2024.
The number is considered low reliabitlity as there many people are missing and/or under the rubbles in Gaza and their status is not determined. </t>
  </si>
  <si>
    <t>PSE002Fatalities reported</t>
  </si>
  <si>
    <t>https://www.ochaopt.org/data/casualties; https://www.ochaopt.org/content/hostilities-gaza-strip-and-israel-flash-update-121; https://www.unocha.org/publications/report/occupied-palestinian-territory/humanitarian-situation-update-206-gaza-strip ;https://www.ochaopt.org/data/casualties; https://www.ochaopt.org/content/hostilities-gaza-strip-and-israel-flash-update-121; https://www.unocha.org/publications/report/occupied-palestinian-territory/humanitarian-situation-update-206-gaza-strip</t>
  </si>
  <si>
    <t>PSE002Fatalities in all crises</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</si>
  <si>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</si>
  <si>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</si>
  <si>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</si>
  <si>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</si>
  <si>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</si>
  <si>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</si>
  <si>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</si>
  <si>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X; UNOSAT 31/07/2024</t>
  </si>
  <si>
    <t>X ;https://unosat.org/products/3904</t>
  </si>
  <si>
    <t>The figure represents damaged buildings in the Gaza Strip as of 6 July  2024. No data available about damaged buildings in the West Bank. The figure is considered low reliabitlity as there is no full assessment has been conducted.</t>
  </si>
  <si>
    <t>PSE002Buildings damaged</t>
  </si>
  <si>
    <t>OCHA accessed on 16/08/2024 ; UNOSAT 31/07/2024</t>
  </si>
  <si>
    <t>https://www.ochaopt.org/data/demolition  ;https://unosat.org/products/3904</t>
  </si>
  <si>
    <t>The figure represents the number of destroyed buildings in the Gaza Strip and the West Bank as of 6 July 2024.</t>
  </si>
  <si>
    <t>PSE002Buildings destroyed</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</si>
  <si>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</si>
  <si>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</si>
  <si>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</si>
  <si>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</si>
  <si>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</si>
  <si>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</si>
  <si>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</si>
  <si>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 xml:space="preserve">The whole population in the West Bank, including occupied East Jerusalem, is exposed by the conflict and occupation. </t>
  </si>
  <si>
    <t>PSE003People exposed</t>
  </si>
  <si>
    <t>Everyone in HNO L5, L4, L3, L2 in the West Bank, including occupied East Jerusalem, is affected by the conflict and occupation.</t>
  </si>
  <si>
    <t>PSE003People affected</t>
  </si>
  <si>
    <t>OCHA accessed on 18/09/2024; OCHA 25/01/2023; IPC18/03/2024; UNRWA accessed on 18/09/2024</t>
  </si>
  <si>
    <t>https://www.ochaopt.org/data/demolition; https://www.unocha.org/publications/report/occupied-palestinian-territory/occupied-palestinian-territory-opt-humanitarian-needs-overview-2023-january-2023;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t>
  </si>
  <si>
    <t>Registered refugees in the West Bank as of 30 June 2024 + Displaced people due to Israeli demolitions of homes and livelihood units among other as of 17 September 2024+ Registered Palestine refugees in Jordan, Lebanon, Syria displaced in 1948 and 1967 divided proportionally between Gaza and WB.</t>
  </si>
  <si>
    <t>PSE003People displaced</t>
  </si>
  <si>
    <t xml:space="preserve">OCHA accessed on 30/09/2024 </t>
  </si>
  <si>
    <t>https://www.ochaopt.org/data/casualties</t>
  </si>
  <si>
    <t>Fatalities reported in the West Bank between 29 February 2024 - 30 August 2024.</t>
  </si>
  <si>
    <t>PSE003Fatalities reported</t>
  </si>
  <si>
    <t>https://www.ochaopt.org/data/casualties ;https://reliefweb.int/report/occupied-palestinian-territory/hostilities-gaza-strip-and-israel-flash-update-147-enarhe;
https://reliefweb.int/report/occupied-palestinian-territory/humanitarian-situation-update-223-gaza-strip</t>
  </si>
  <si>
    <t>Gaza:
Total number of Palestinian injuries resulting directly from conflict (in Gaza) between 27 March 2024- 27 September 2024. This is an underestimate as many are missing. In addition, this is only the direct impact from the war and doesn't include the indirect impact. As such, reliability was set to low.
---------
West Bank:
Fatalities reported in the West Bank between 29 February 2024 - 30 August 2024.</t>
  </si>
  <si>
    <t>PSE003Fatalities in all crises</t>
  </si>
  <si>
    <t xml:space="preserve">OCHA Flash Appeal issued on 17/04/2024. The Flash Appeal increased the PiN in the West Bank from 800,000 to 1,000,000. Reliable assessments on the severity following in West Bank 7 October 2024 are not available, thus, we are using the same breakdowns of PiN provided by HNO 2023.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</si>
  <si>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</si>
  <si>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Level 1 = Exposed population – Affected population.</t>
  </si>
  <si>
    <t>PSE003Minimal humanitarian conditions - Level 1</t>
  </si>
  <si>
    <t>PSE003Stressed humanitarian conditions - Level 2</t>
  </si>
  <si>
    <t>PSE003Moderate humanitarian conditions - Level 3</t>
  </si>
  <si>
    <t>PSE003Severe humanitarian conditions - Level 4</t>
  </si>
  <si>
    <t>PSE003Extreme humanitarian conditions - Level 5</t>
  </si>
  <si>
    <t>No data available about damaged buildings in the West Bank.</t>
  </si>
  <si>
    <t>PSE003Buildings damaged</t>
  </si>
  <si>
    <t xml:space="preserve">OCHA accessed on 16/08/2024 </t>
  </si>
  <si>
    <t xml:space="preserve">https://www.ochaopt.org/data/demolition </t>
  </si>
  <si>
    <t>Demolished inhabited buildings per OCHA dashboard in the West Bank, inclduing East Jerusalem as of 6 July 2024. All building is assumed destroyed, this is underestimation as it only takes into account inhabited building and no other infrastructure and structures.</t>
  </si>
  <si>
    <t>PSE003Buildings destroyed</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</si>
  <si>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</si>
  <si>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</si>
  <si>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</si>
  <si>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</si>
  <si>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</si>
  <si>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IPC 25/06/2024; OCHA 17/04/2024</t>
  </si>
  <si>
    <t>https://www.ipcinfo.org/fileadmin/user_upload/ipcinfo/docs/IPC_Gaza_Strip_Acute_Food_Insecurity_MaySept2024_Special_Snapshot.pdf; https://www.ochaopt.org/content/flash-appeal-occupied-palestinian-territory-2024</t>
  </si>
  <si>
    <t>All the population in Gaza is considered exposed.</t>
  </si>
  <si>
    <t>PSE004People exposed</t>
  </si>
  <si>
    <t>All the population in Gaza is considered affected.</t>
  </si>
  <si>
    <t>PSE004People affected</t>
  </si>
  <si>
    <t>UNRWA 18/09/2024, UNRWA accessed on 18/09/2024; OCHA 25/01/2023; IPC 18/03/2024</t>
  </si>
  <si>
    <t>https://www.unrwa.org/resources/reports/unrwa-situation-report-137-situation-gaza-strip-and-west-bank-including-east, https://www.unrwa.org/what-we-do/relief-and-social-services/unrwa-registered-population-dashboard; https://www.unocha.org/publications/report/occupied-palestinian-territory/occupied-palestinian-territory-opt-humanitarian-needs-overview-2023-january-2023; https://www.ipcinfo.org/fileadmin/user_upload/ipcinfo/docs/IPC_Gaza_Strip_Acute_Food_Insecurity_Feb_July2024_Special_Snapshot.pdf</t>
  </si>
  <si>
    <t>Registered refugees from 1948 who live now in the Gaza + Internal displaced people in Gaza + Palestinian refugees outside Palestine divided proportionally between Gaza and West Bank.</t>
  </si>
  <si>
    <t>PSE004People displaced</t>
  </si>
  <si>
    <t>OCHA 27/02/2024; OCHA 27/09/2024</t>
  </si>
  <si>
    <t>https://reliefweb.int/report/occupied-palestinian-territory/hostilities-gaza-strip-and-israel-flash-update-147-enarhe;
https://reliefweb.int/report/occupied-palestinian-territory/humanitarian-situation-update-223-gaza-strip</t>
  </si>
  <si>
    <t>Total number of Palestinian fatalities resulting directly from conflict (in Gaza) between 27 March 2024- 27 September 2024. This is an underestimate as many are missing. In addition, this is only the direct impact from the war and doesn't include the indirect impact. As such, reliability was set to low.</t>
  </si>
  <si>
    <t>PSE004Fatalities reported</t>
  </si>
  <si>
    <t>PSE004Fatalities in all crises</t>
  </si>
  <si>
    <t xml:space="preserve">The PIN figure is according to the OCHA flash appeal that was released on 17 Apr 2024. OCHA puts the PIN in Gaza at 2.3 million people. </t>
  </si>
  <si>
    <t>PSE004People in Need</t>
  </si>
  <si>
    <t>The PIN figure is according to the OCHA flash appeal that was released on 17 Apr 2024. OCHA puts the PIN in Gaza at 2.3 million people. 
All people in Gaza are in Need, thus no people facing Minimal humanitarian conditions.</t>
  </si>
  <si>
    <t>PSE004Minimal humanitarian conditions - Level 1</t>
  </si>
  <si>
    <t>The PIN figure is according to the OCHA flash appeal that was released on 17 Apr 2024. OCHA puts the PIN in Gaza at 2.3 million people. 
All people in Gaza are in Need, thus no people facing stressed humanitarian conditions.</t>
  </si>
  <si>
    <t>PSE004Stressed humanitarian conditions - Level 2</t>
  </si>
  <si>
    <t xml:space="preserve">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25 June 2024. According to the IPC analysis, 33% of people are facing Catastrophe/ Famine food security level (IPC Phase 5) and 22% of people are facing Emergency food security level (IPC Phase 4). All people in Gaza are in need, thus the remaining 45% of the people are in Level 3 of the severity index (moderate humanitarian conditions). IPC Projected Acute Food Insecurity is for 16  June- 30 September. </t>
  </si>
  <si>
    <t>PSE004Moderate humanitarian conditions - Level 3</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</si>
  <si>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25 June 2024. According to the IPC analysis, 33% of people are facing Emergency food security level (IPC Phase 4). ACAPS considers them to be in level 4 of the severity index (Severe humanitarian conditions). IPC Projected Acute Food Insecurity is for 16  June- 30 September.</t>
  </si>
  <si>
    <t>PSE004Severe humanitarian conditions - Level 4</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</si>
  <si>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releasedon 25 June 2024. According to the IPC analysis, 33% of people are facing Catastrophe/ Famine food security level (IPC Phase 5). ACAPS considers them to be in level 5 of the severity index (Extreme humanitarian conditions). IPC Projected Acute Food Insecurity is for 16  June- 30 September.</t>
  </si>
  <si>
    <t>PSE004Extreme humanitarian conditions - Level 5</t>
  </si>
  <si>
    <t>UNOSAT 31/07/2024</t>
  </si>
  <si>
    <t>https://unosat.org/products/3904</t>
  </si>
  <si>
    <t xml:space="preserve">The figure represents the number of damaged structures in the Gaza Strip as of  6 July 2024. </t>
  </si>
  <si>
    <t>PSE004Buildings damaged</t>
  </si>
  <si>
    <t xml:space="preserve">The figure represents the number of destroyed structures in the Gaza Strip as of 6 July 2024. </t>
  </si>
  <si>
    <t>PSE004Buildings destroyed</t>
  </si>
  <si>
    <t>IDPs; Refugees, asylum seekers, and others of concern (such as migrants etc.); Returnees; Host and; Non-Host  are exposed or affected by the conflict in Gaza crisis</t>
  </si>
  <si>
    <t>PSE004Crisis affected groups</t>
  </si>
  <si>
    <t>OCHA 06/06/2023</t>
  </si>
  <si>
    <t>https://reliefweb.int/report/lebanon/escalating-needs-lebanon-2023-overview-enar</t>
  </si>
  <si>
    <t>The figure is the total population of Lebanon according to OCHA, including refugees, migrants, and asylum seekers.</t>
  </si>
  <si>
    <t>LBN006Total population</t>
  </si>
  <si>
    <t>World Bank accessed on 22/09/2024</t>
  </si>
  <si>
    <t xml:space="preserve">https://data.worldbank.org/indicator/AG.SRF.TOTL.K2?locations=LB </t>
  </si>
  <si>
    <t>The complex crisis in Lebanon is affecting the whole country. The entire landmass of Lebanon is considered here.</t>
  </si>
  <si>
    <t>LBN006Landmass affected</t>
  </si>
  <si>
    <t>OCHA 06/06/2023; IOM 19/09/2024, UNHCR accessed on 22/09/2024 ; IOM 25/09/2024</t>
  </si>
  <si>
    <t>https://reliefweb.int/report/lebanon/escalating-needs-lebanon-2023-overview-enar; https://www.unhcr.org/lb/at-a-glance; https://dtm.iom.int/reports/lebanon-mobility-snapshot-round-47-19-09-2024 ; https://reliefweb.int/report/lebanon/over-90000-people-displaced-latest-military-escalation-lebanon-iom-scales-its-response</t>
  </si>
  <si>
    <t>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489,200 Palestinian refugees and around 11,200 refugees of other nationalities. With the Lebanese population of 5.3 million, these figures make Lebanon the country with the biggest refugee-to-resident population ratio.  As of 25 September 2024, since 8 October 2023, the escalation of tensions between Hezbollah and Israel has displaced 202,006 people within the country, disrupting their livelihoods and increasing their needs for shelter, food, and cash assistance.</t>
  </si>
  <si>
    <t>LBN006People exposed</t>
  </si>
  <si>
    <t>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489,200 Palestinian refugees and around 11,600 refugees of other nationalities. With the Lebanese population of 5.3 million, these figures make Lebanon the country with the biggest refugee-to-resident population ratio. Between 8 October 2023 and 25 September 2024, the escalation of tensions between Hezbollah and Israel has displaced 202,006 people within the country, disrupting their livelihoods and increasing their needs for shelter, food, and cash assistance.</t>
  </si>
  <si>
    <t>LBN006People affected</t>
  </si>
  <si>
    <t>IOM 19/09/2024 ; IOM 25/09/2024</t>
  </si>
  <si>
    <t>https://dtm.iom.int/reports/lebanon-mobility-snapshot-round-47-19-09-2024 ; https://reliefweb.int/report/lebanon/over-90000-people-displaced-latest-military-escalation-lebanon-iom-scales-its-response</t>
  </si>
  <si>
    <t>The figure is the number of people displaced within Lebanon due to the escalation of conflict between Hezbollah and Israel since 8 October 2023. The number of people displaced is 202,006 people as at 25 September 2024.</t>
  </si>
  <si>
    <t>LBN006People displaced</t>
  </si>
  <si>
    <t>https://www.unocha.org/publications/report/lebanon/lebanon-glance-escalation-hostilities-south-lebanon-20-september-2024-enar</t>
  </si>
  <si>
    <t>About 3112 people are injured between 8 October 2023 and 20 September 2024 due to the hostilities in south Lebanon.</t>
  </si>
  <si>
    <t>LBN006Injuries reported</t>
  </si>
  <si>
    <t xml:space="preserve">The figure represents the number of fatalities across Lebanon in the period between 1 March and 1 September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</si>
  <si>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</si>
  <si>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LBN006Fatalities in all crises</t>
  </si>
  <si>
    <t>OCHA 10/09/2024</t>
  </si>
  <si>
    <t>https://www.unocha.org/publications/report/lebanon/lebanon-flash-update-26-escalation-hostilities-south-lebanon-06-september-2024</t>
  </si>
  <si>
    <t>20,000 buildings have been severely damaged due to the conflict in the south.</t>
  </si>
  <si>
    <t>LBN006Buildings damaged</t>
  </si>
  <si>
    <t>4,000 buildings have been destroyed due to the conflict in the south.</t>
  </si>
  <si>
    <t>LBN006Buildings destroyed</t>
  </si>
  <si>
    <t xml:space="preserve">Financial losses are not available as a figure, but between 8 October 2023 and 20 September 2024, more than 1,842 hectares of agricultural land were damaged as a result of the conflict in the south. 72% of farmers reported loss of income. </t>
  </si>
  <si>
    <t>LBN006Economic Losses</t>
  </si>
  <si>
    <t>IOM 19/09/2024; OCHA 27/08/2024 ; IPC 30/05/2024 ; OCHA 06/06/2023;  IOM 25/09/2024</t>
  </si>
  <si>
    <t>https://dtm.iom.int/reports/lebanon-mobility-snapshot-round-47-19-09-2024; https://www.unocha.org/publications/report/lebanon/lebanon-flash-update-25-escalation-hostilities-south-lebanon-23-august-2024; https://reliefweb.int/report/lebanon/lebanon-acute-food-insecurity-projection-update-april-september-2024-continued-conflict-and-further-cuts-humanitarian-food-assistance-drive-acute-food-insecurity ; https://reliefweb.int/report/lebanon/escalating-needs-lebanon-2023-overview-enar; https://reliefweb.int/report/lebanon/over-90000-people-displaced-latest-military-escalation-lebanon-iom-scales-its-response</t>
  </si>
  <si>
    <t xml:space="preserve">The figure represents the number of PIN in Lebanon, including  Lebanese and other vulnerable population groups such as the Syrian and Palestinian refugees. The figure is according to OCHA's 2023 Overview, as it seems the most indicative number for the PiN after reviewing many other sources such as the IPC analysis and the World Bank reports. The breakdown of the severity by area provided by OCHA is not used for this crisis, as it does not reflect the impact of the conflict crisis that has taken place in southern Lebanon. Only the overall PiN figure is considered.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</si>
  <si>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</si>
  <si>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According to the INFORM Severity Index methodology, Level 1 = People exposed – People affected. Both are considered the total population.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489,200 Palestinian refugees and around 11,200 refugees of other nationalities. With the Lebanese population of 5.3 million, these figures make Lebanon the country with the biggest refugee-to-resident population ratio. As of  25 September 2024, since 8 October 2023, the escalation of tensions between Hezbollah and Israel has displaced 202,006 people within the country, disrupting their livelihoods and increasing their needs for shelter, food, and cash assistance.</t>
  </si>
  <si>
    <t>LBN006Minimal humanitarian conditions - Level 1</t>
  </si>
  <si>
    <t>OCHA 06/06/2023; IOM 19/09/2024, UNHCR accessed on 22/09/2024; IPC 30/5/2024; OCHA 27/08/2024; IOM 25/09/2024</t>
  </si>
  <si>
    <t>https://reliefweb.int/report/lebanon/escalating-needs-lebanon-2023-overview-enar; https://www.unhcr.org/lb/at-a-glance; https://dtm.iom.int/reports/lebanon-mobility-snapshot-round-47-19-09-2024; https://reliefweb.int/report/lebanon/lebanon-acute-food-insecurity-projection-update-april-september-2024-continued-conflict-and-further-cuts-humanitarian-food-assistance-drive-acute-food-insecurity; https://www.unocha.org/publications/report/lebanon/lebanon-flash-update-25-escalation-hostilities-south-lebanon-23-august-2024; https://reliefweb.int/report/lebanon/over-90000-people-displaced-latest-military-escalation-lebanon-iom-scales-its-response</t>
  </si>
  <si>
    <t>According to the INFORM Severity Index methodology, Level 2 = People affected – PiN. The people affected are considered to be the total population, and the PiN is provided by OCHA, and it represents the number of people in need of humanitarian assistance in Lebanon from all population groups including the Syrian refugees.</t>
  </si>
  <si>
    <t>LBN006Stressed humanitarian conditions - Level 2</t>
  </si>
  <si>
    <t xml:space="preserve">All the PiN figure is considered to be in Level 3, but it excludes the number of people who have been displaced 202006 people as at 25 September 2024) due to the escalation of clashes between Hezbollah and Israel and the people who remained in the southern areas (estimated at 150,000 people) as they struggle to access services including health and education because of insecurity and restricted movement. It also does not include the Lebanese Residents, Syrian Refugees, Palestine Refugees in Lebanon, and Palestine Refugees from Syria who are facing Emergency and Catastrophic food insecurity levels (IPC Phase 4 and 5) in the projected period of April - September 2024. About 85,000 people are facing Emergency levels. </t>
  </si>
  <si>
    <t>LBN006Moderate humanitarian conditions - Level 3</t>
  </si>
  <si>
    <t xml:space="preserve">The number of people displaced due to the escalation of clashes in Lebanon between Hezbollah and Israel (202006 people as at 25 September 2024), in addition to the people who remained in the southern areas (estimated at 150,000 people) as they struggle to access services including health and education because of insecurity and restricted movement. The figure also includes the Lebanese Residents, Syrian Refugees, Palestine Refugees in Lebanon, and Palestine Refugees from Syria who are facing Emergency and Catastrophic food insecurity levels (IPC Phase 4 and 5) in the projected period of April - September 2024. About 85,000 people are facing Emergency levels and no one is facing Catastrophic levels. </t>
  </si>
  <si>
    <t>LBN006Severe humanitarian conditions - Level 4</t>
  </si>
  <si>
    <t>There are no information available to confirm or deny if there are people facing extreme humanitarian conditions in Lebanon.</t>
  </si>
  <si>
    <t>LBN006Extreme humanitarian conditions - Level 5</t>
  </si>
  <si>
    <t>OCHA 06/06/2023; IOM 19/09/2024, UNHCR accessed on 22/09/2024</t>
  </si>
  <si>
    <t>https://reliefweb.int/report/lebanon/escalating-needs-lebanon-2023-overview-enar; https://www.unhcr.org/lb/at-a-glance; https://dtm.iom.int/reports/lebanon-mobility-snapshot-round-47-19-09-2024</t>
  </si>
  <si>
    <t>The host community, displaced people, and the refugees.</t>
  </si>
  <si>
    <t>LBN006Crisis affected groups</t>
  </si>
  <si>
    <t>OCHA 27/08/2024</t>
  </si>
  <si>
    <t>https://www.unocha.org/publications/report/lebanon/lebanon-flash-update-25-escalation-hostilities-south-lebanon-23-august-2024</t>
  </si>
  <si>
    <t xml:space="preserve">An estimated 150,000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</si>
  <si>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</si>
  <si>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LBN002Total population</t>
  </si>
  <si>
    <t xml:space="preserve">https://data.worldbank.org/indicator/AG.SRF.TOTL.K2?locations=LB
</t>
  </si>
  <si>
    <t>The whole country is affected by the Syrian refugees crisis. The figure is the total landmass of Lebanon.</t>
  </si>
  <si>
    <t>LBN002Landmass affected</t>
  </si>
  <si>
    <t>3RP 05/03/2024; OCHA 06/06/2023; UNRWA accessed on 22/09/2024; UNHCR accessed on 22/09/2024</t>
  </si>
  <si>
    <t>https://www.3rpsyriacrisis.org/portfolio/rso2024/; https://reliefweb.int/report/lebanon/escalating-needs-lebanon-2023-overview-enar; https://www.unrwa.org/where-we-work/lebanon; https://www.unhcr.org/lb/at-a-glance</t>
  </si>
  <si>
    <t>The Syrian crisis involves the whole country, and thus the whole population of Lebanon is exposed. The Lebanese Government estimates that around 1.5 million Syrian refugees reside in Lebanon, besides around 489,200 Palestinian refugees and around 11,200 refugees of other nationalities. In addition to about of 23,000 Palestine Refugees from Syria residing in Lebanon. With the Lebanese population of 5.3 million, these figures make Lebanon the country with the biggest refugee-to-resident population ratio. Almost the entire Syrian population in Lebanon lives on an income that does not cover basic needs.</t>
  </si>
  <si>
    <t>LBN002People exposed</t>
  </si>
  <si>
    <t xml:space="preserve"> The total population is affected by the Syrian refugees crisis. The Lebanese Government estimates that around 1.5 million Syrian refugees reside in Lebanon, besides around 489,200 Palestinian refugees and around 11,200 refugees of other nationalities. In addition to about of 23,000 Palestine Refugees from Syria residing in Lebanon. With the Lebanese population of 5.3 million, these figures make Lebanon the country with the biggest refugee-to-resident population ratio. Almost the entire Syrian population in Lebanon lives on an income that does not cover basic needs.</t>
  </si>
  <si>
    <t>LBN002People affected</t>
  </si>
  <si>
    <t>OCHA 06/06/2023; UNRWA accessed on 22/09/2024; UNHCR accessed on 22/09/2024</t>
  </si>
  <si>
    <t>https://reliefweb.int/report/lebanon/escalating-needs-lebanon-2023-overview-enar; https://www.unrwa.org/where-we-work/lebanon; https://www.unhcr.org/lb/at-a-glance</t>
  </si>
  <si>
    <t>There are about 1.5 million Syrian refugees in Lebanon in 2024, in addition to about 23,000 Palestinian refugees displaced from Syria.</t>
  </si>
  <si>
    <t>LBN002People displaced</t>
  </si>
  <si>
    <t xml:space="preserve">The figure represents the number of Syrian refugees killed, in the period between 01 March 2024 and 01 September 2024. </t>
  </si>
  <si>
    <t>LBN002Fatalities reported</t>
  </si>
  <si>
    <t>LBN002Fatalities in all crises</t>
  </si>
  <si>
    <t>The figure represents the people in need among the Syrian refugees in Lebanon in 2024, including the Palestinian refugees displaced from Syria.</t>
  </si>
  <si>
    <t>LBN002People in Need</t>
  </si>
  <si>
    <t>According to the INFORM Severity Index methodology, Level 1 = People exposed – People affected. Both refer to the total population of Lebanon. The Lebanese Government estimates that around 1.5 million Syrian refugees reside in Lebanon, besides around 489,200 Palestinian refugees and around 11,200 refugees of other nationalities. In addition to about 23,000 Palestine Refugees from Syria residing in Lebanon.With the Lebanese population of 5.3 million, these figures make Lebanon the country with the biggest refugee-to-resident population ratio. Almost the entire Syrian population in Lebanon lives on an income that does not cover basic needs</t>
  </si>
  <si>
    <t>LBN002Minimal humanitarian conditions - Level 1</t>
  </si>
  <si>
    <t>According to the INFORM Severity Index methodology, Level 2 = People affected – PiN. The people affected are the total population of Lebanon, and the PiN includes the Syrian refugees and the Palestinian refugees displaced from Syria who need humanitarian assistance.</t>
  </si>
  <si>
    <t>LBN002Stressed humanitarian conditions - Level 2</t>
  </si>
  <si>
    <t>3RP 05/03/2024 ; IPC 30/05/2024</t>
  </si>
  <si>
    <t>https://www.3rpsyriacrisis.org/portfolio/rso2024/ ; https://reliefweb.int/report/lebanon/lebanon-acute-food-insecurity-projection-update-april-september-2024-continued-conflict-and-further-cuts-humanitarian-food-assistance-drive-acute-food-insecurity</t>
  </si>
  <si>
    <t xml:space="preserve">As food is the highest need reported by the Syrian refugee population and there is an IPC analysis available, Level 3 here is the number of PiN as provided by the 3RP, excluding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</si>
  <si>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LBN002Moderate humanitarian conditions - Level 3</t>
  </si>
  <si>
    <t>LBN002Severe humanitarian conditions - Level 4</t>
  </si>
  <si>
    <t>LBN002Extreme humanitarian conditions - Level 5</t>
  </si>
  <si>
    <t>The host community and the refugees.</t>
  </si>
  <si>
    <t>LBN002Crisis affected groups</t>
  </si>
  <si>
    <t>OCHA 12/02/2024</t>
  </si>
  <si>
    <t>https://reliefweb.int/report/sudan/sudan-summary-humanitarian-needs-and-response-plan-and-regional-refugee-response-plan-february-2024</t>
  </si>
  <si>
    <t>The total population of Sudan represents the total population living in Sudan including refugees and excluding the number of Sudanese who left the country since 15 April 2023 because of the conflict that erupted between the SAF and RSF (2 million people displaced).</t>
  </si>
  <si>
    <t>SDN005Total population</t>
  </si>
  <si>
    <t>City Population accessed 24/09/2024; OCHA accessed on 24/09/2024</t>
  </si>
  <si>
    <t>https://www.citypopulation.de/en/sudan/; https://app.powerbi.com/view?r=eyJrIjoiZjMxNjRkY2EtOTJhMC00NzcxLWEwOTMtYTFjZDliOGEwZDQ2IiwidCI6ImU1YzM3OTgxLTY2NjQtNDEzNC04YTBjLTY1NDNkMmFmODBiZSIsImMiOjh9</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</si>
  <si>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</si>
  <si>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</si>
  <si>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t>
  </si>
  <si>
    <t>SDN005People exposed</t>
  </si>
  <si>
    <t>OCHA accessed 24/09/2024 ; City Population accessed 24/09/2024 ; UNHCR accessed on 24/09/2024</t>
  </si>
  <si>
    <t>https://app.powerbi.com/view?r=eyJrIjoiZjMxNjRkY2EtOTJhMC00NzcxLWEwOTMtYTFjZDliOGEwZDQ2IiwidCI6ImU1YzM3OTgxLTY2NjQtNDEzNC04YTBjLTY1NDNkMmFmODBiZSIsImMiOjh9 ;https://www.citypopulation.de/en/sudan/; https://data.unhcr.org/en/country/sdn</t>
  </si>
  <si>
    <t>People living in the three states that host the largest number of refugees (Khartoum, White Nile, and Kassala) are considered affected. As Sudan's population is at least 49 million and the number of refugees is 909,300, we only considered the three states hosting the largest number of refugees to be affected.</t>
  </si>
  <si>
    <t>SDN005People affected</t>
  </si>
  <si>
    <t>UNHCR accessed 24/09/2024</t>
  </si>
  <si>
    <t>https://data.unhcr.org/en/country/sdn</t>
  </si>
  <si>
    <t>There are 909,325 Refugees and Asylum-seekers in Sudan as of 30 June 2024. The majority of them are from South Sudan.</t>
  </si>
  <si>
    <t>SDN005People displaced</t>
  </si>
  <si>
    <t xml:space="preserve"> ACLED accessed 24/09/2024</t>
  </si>
  <si>
    <t xml:space="preserve">Fatalities between 1 March to 1 September 2024 related to refugees. </t>
  </si>
  <si>
    <t>SDN005Fatalities reported</t>
  </si>
  <si>
    <t>Fatalities between 1 March to 1 September 2024 across Sudan. The figure is reliable and seems consistent with other secondary sources and media articles.</t>
  </si>
  <si>
    <t>SDN005Fatalities in all crises</t>
  </si>
  <si>
    <t>All the refugees in Sudan are considered to be in need as they are affected by their displacement status and the complex crisis impacting Sudan.</t>
  </si>
  <si>
    <t>SDN005People in Need</t>
  </si>
  <si>
    <t>OCHA accessed 24/09/2024 ; City Population accessed 24/09/2024 ; UNHCR accessed on 24/09/2024; OCHA 12/02/2024</t>
  </si>
  <si>
    <t>https://app.powerbi.com/view?r=eyJrIjoiZjMxNjRkY2EtOTJhMC00NzcxLWEwOTMtYTFjZDliOGEwZDQ2IiwidCI6ImU1YzM3OTgxLTY2NjQtNDEzNC04YTBjLTY1NDNkMmFmODBiZSIsImMiOjh9 ;https://www.citypopulation.de/en/sudan/; https://data.unhcr.org/en/country/sdn; https://reliefweb.int/report/sudan/sudan-summary-humanitarian-needs-and-response-plan-and-regional-refugee-response-plan-february-2024</t>
  </si>
  <si>
    <t>According to INFORM severity index methodology, the number of people facing Minimal humanitarian conditions or in Level 1= People exposed - People affected. The people exposed is the total population as all states in Sudan hosts refugees. The people affected are the total population of the three states hosting the largest number of refugees (more than 100,000 refugee).</t>
  </si>
  <si>
    <t>SDN005Minimal humanitarian conditions - Level 1</t>
  </si>
  <si>
    <t xml:space="preserve">https://app.powerbi.com/view?r=eyJrIjoiZjMxNjRkY2EtOTJhMC00NzcxLWEwOTMtYTFjZDliOGEwZDQ2IiwidCI6ImU1YzM3OTgxLTY2NjQtNDEzNC04YTBjLTY1NDNkMmFmODBiZSIsImMiOjh9 ;https://www.citypopulation.de/en/sudan/; https://data.unhcr.org/en/country/sdn; </t>
  </si>
  <si>
    <t>According to the INFORM severity index methodology, people facing stressed humanitarian conditions or Level 2 = People affected - People in Need (PIN). The people affected are the total population of the three states hosting the largest number of refugees (more than 100,000 refugee). The PiN figure is the total refugee population in Sudan  as they are affected by their displacement status and the complex crisis impacting Sudan.</t>
  </si>
  <si>
    <t>SDN005Stressed humanitarian conditions - Level 2</t>
  </si>
  <si>
    <t>The are no assessments available for the breakdown of the severity of need of the PiN. All the PiN are considered to be facing moderate humanitarian condition or in Level 3</t>
  </si>
  <si>
    <t>SDN005Moderate humanitarian conditions - Level 3</t>
  </si>
  <si>
    <t>SDN005Severe humanitarian conditions - Level 4</t>
  </si>
  <si>
    <t>SDN005Extreme humanitarian conditions - Level 5</t>
  </si>
  <si>
    <t>Host and refugees.</t>
  </si>
  <si>
    <t>SDN005Crisis affected groups</t>
  </si>
  <si>
    <t>SDN001Total population</t>
  </si>
  <si>
    <t>The number represents all the area of Sudan because the whole country is impacted by the complex crisis.</t>
  </si>
  <si>
    <t>SDN001Landmass affected</t>
  </si>
  <si>
    <t xml:space="preserve">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
  </si>
  <si>
    <t>SDN001People exposed</t>
  </si>
  <si>
    <t xml:space="preserve">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
  </si>
  <si>
    <t>SDN001People affected</t>
  </si>
  <si>
    <t>UNHCR accessed  24/09/2024  ; OCHA HRP 17/05/2023; UNHCR accessed on 24/09/2024</t>
  </si>
  <si>
    <t>https://data2.unhcr.org/en/situations/sudansituation ; https://reliefweb.int/report/sudan/sudan-revised-humanitarian-response-plan-2023-revision-issued-17-may-2023-enar; https://data.unhcr.org/en/country/sdn</t>
  </si>
  <si>
    <t xml:space="preserve">Inside Sudan: the number includes IDPs within Sudan (10,540,215) as of 30 June 2024 + Returnees in Sudan as of May 2023 (1.3 million) + Outside Sudan {total number of Sudanese refugees/asylum seekers, refugee returness and non-Sudanese refugees/asylum seekers who displaced outside Sudan due to the complex crisis}: total arrivals in Chad as of 22 September 2024 (646,796) + total arrivals in South Sudan as of 22 September 2024 (797,189) +  total arrivals in Egypt as of 14 March 2024 (500,000) + total arrivals in Ethiopia as of 22 September 2024 (60586) + total arrivals in CAR as of 15 September 2024 (35228)+ total arrivals in Libya as of 22 September 2024 (97,600) + total arrivals in Uganda as of 22 September 2024 (56,417). The number of refugees from other nationalities residing in Sudan is not considered here, as the primary cause of their displacement is not the complex crisis in Sudan. They are counted under the Refugees in Sudan crisis. </t>
  </si>
  <si>
    <t>SDN001People displaced</t>
  </si>
  <si>
    <t>SDN001Fatalities reported</t>
  </si>
  <si>
    <t>SDN001Fatalities in all crises</t>
  </si>
  <si>
    <t>OCHA 21/12/2023 ; OCHA JIAF accessed 10/08/2024 ; OCHA HDX accessed 15/04/2024</t>
  </si>
  <si>
    <t>https://reliefweb.int/report/sudan/sudan-humanitarian-needs-and-response-plan-2024-december-2023 ; https://public.tableau.com/app/profile/jiaf.helpdesk/viz/Sudan-JIAF2024/Story1?publish=yes ; https://data.humdata.org/dataset/sudan-humanitarian-needs</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</si>
  <si>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</si>
  <si>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</si>
  <si>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</si>
  <si>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</si>
  <si>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</si>
  <si>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t>
  </si>
  <si>
    <t>According to the INFORM severity index methodology, people facing stressed humanitarian conditions or Level 2 = People affected - People in Need (PIN). The whole population is affected by the complex crisis in Sudan, and the People in Need figure is provided by OCHA's HNRP 2024.</t>
  </si>
  <si>
    <t>SDN001Stressed humanitarian conditions - Level 2</t>
  </si>
  <si>
    <t>https://data2.unhcr.org/en/situations/sudansituation ; https://reliefweb.int/report/sudan/sudan-revised-humanitarian-response-plan-2023-revision-issued-17-may-2023-enar; https://data.unhcr.org/en/country/sdn ; 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t>
  </si>
  <si>
    <t>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</si>
  <si>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SDN001Moderate humanitarian conditions - Level 3</t>
  </si>
  <si>
    <t>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</si>
  <si>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SDN001Severe humanitarian conditions - Level 4</t>
  </si>
  <si>
    <t>https://reliefweb.int/report/sudan/who-sudan-health-emergency-situation-report-no1-15-april-14-june-2023 ; https://reliefweb.int/report/sudan/sudan-humanitarian-needs-and-response-plan-2024-december-2023 ; https://public.tableau.com/app/profile/jiaf.helpdesk/viz/Sudan-JIAF2024/Story1?publish=yes ; https://data.humdata.org/dataset/sudan-humanitarian-needs</t>
  </si>
  <si>
    <t>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</si>
  <si>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SDN001Extreme humanitarian conditions - Level 5</t>
  </si>
  <si>
    <t>Host, Non-host, refugees, IDPs, returnees</t>
  </si>
  <si>
    <t>SDN001Crisis affected groups</t>
  </si>
  <si>
    <t>Cadre Harmonisé 01/03/2024</t>
  </si>
  <si>
    <t>https://www.ipcinfo.org/fileadmin/user_upload/ipcinfo/docs/ch/FICHE_COMMUNICATION_-_MARS_2024_VF.pdf</t>
  </si>
  <si>
    <t xml:space="preserve">Total population adjusted as presented by the Harmonized Framework for Identifying Risk Areas and Food Insecure  Nutritional Populations for the 1st of March 2024. The projected figure summarizes the total population of the 14 regions of Senegal as presented in the Cadre Harmonisé from a current situation running from June to August 2024. </t>
  </si>
  <si>
    <t>SEN002Total population</t>
  </si>
  <si>
    <t>https://data.worldbank.org/indicator/AG.SRF.TOTL.K2?locations=SN</t>
  </si>
  <si>
    <t xml:space="preserve">Landmass affected in the 14 regions of Senegal afffected by drought. </t>
  </si>
  <si>
    <t>SEN002Landmass affected</t>
  </si>
  <si>
    <t>People exposed to food and nutritional insecurity in 14 regions of Senegal which include; Dakar, Diourbel, Fatick, Kaffrine, Kaolack, Kédougou, Kolda, Louga, Matam, Saint-Louis, Sédhiou, Tambacounda, Thiès, and Ziguinchor. This figure sums the total of the 5 IPC population phases similar to the humanitarian condition levels (minimal, stressed, moderate, severe and extreme) as presented in the Cadre Harmonisé from a current situation running from June to August 2024. According to the inform severity index methodology note published by the Joint Research Centre, this figure also represents the total of the severity breakdown from level 1 to level 5 (Level 1+2+3+4+5).</t>
  </si>
  <si>
    <t>SEN002People exposed</t>
  </si>
  <si>
    <t xml:space="preserve"> Affected persons facing food insecurity in the 14 regions of Senegal which include; Dakar, Diourbel, Fatick, Kaffrine, Kaolack, Kédougou, Kolda, Louga, Matam, Saint-Louis, Sédhiou, Tambacounda, Thiès, and Ziguinchor. According to the inform severity index methodology note published by the Joint Research Centre, people affected represents the total figure of stressed, moderate, severe and extreme humanitarian conditions levels (Level 2+3+4+5). As seen in the calcualtion process of the IPC population phases from 2 to 5, people affected will give total of 3,020,623 persons as presented in the Cadre Harmonisé from a current situation running from June to August 2024.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</si>
  <si>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</si>
  <si>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the moderate, severe and extreme humanitarian conditions similar to IPC phases (Level 3+4+5) as presented in the Cadre Harmonisé from a current situation running from June to August 2024. </t>
  </si>
  <si>
    <t>SEN002People in Need</t>
  </si>
  <si>
    <t xml:space="preserve">Minimal humanitarian conditions are affected by persons in various 14 regions of Senegal; Dakar, Diourbel, Fatick, Kaffrine, Kaolack, Kédougou, Kolda, Louga, Matam, Saint-Louis, Sédhiou, Tambacounda, Thiès, and Ziguinchor which are experiencing drough and food insecurity. This figure represents the minimal humanitarian conditions similar to IPC population phase 1 of the Cadre Harmonisé from a current situation running from June to August 2024. </t>
  </si>
  <si>
    <t>SEN002Minimal humanitarian conditions - Level 1</t>
  </si>
  <si>
    <t xml:space="preserve">Stressed humanitarian conditions affected by persons in regions of Senegal; Dakar, Diourbel, Fatick, Kaffrine, Kaolack, Kédougou, Kolda, Louga, Matam, Saint-Louis, Sédhiou, Tambacounda, Thiès, and Ziguinchor which are experiencing drough and food insecurity. This figure represents the stressed humanitarian conditions level 2 similar to IPC population phase 2 of the Cadre Harmonisé from a current situation running from June to August 2024.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</si>
  <si>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</si>
  <si>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which are experiencing drought and food insecurity. This figure represents the moderate humanitarian conditions level 3 similar to IPC population phase 3 of the Cadre Harmonisé from a current situation running from June to August 2024. </t>
  </si>
  <si>
    <t>SEN002Moderate humanitarian conditions - Level 3</t>
  </si>
  <si>
    <t xml:space="preserve">Severe humanitarian conditions affected by persons in various regions of Senegal; Dakar, Diourbel, Fatick, Kaffrine, Kaolack, Kédougou, Kolda, Louga, Matam, Saint-Louis, Sédhiou, Tambacounda, Thiès, and Ziguinchor which are experiencing drought and food insecurity.This figure represents the severe humanitarian conditions level 4 similar to IPC population phase 4 of the Cadre Harmonisé from a current situation running from June to August 2024. </t>
  </si>
  <si>
    <t>SEN002Severe humanitarian conditions - Level 4</t>
  </si>
  <si>
    <t>Extreme humanitarian conditions level 5 similar to IPC population phase 5 of the Cadre Harmonisé from a current situation running from June to August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</si>
  <si>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</si>
  <si>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</si>
  <si>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</si>
  <si>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This figure include internally displaced people and refugees and asylum seekers from neighboring countries. However, the figures have not yet been updated in 2024. Therefore, their accuracy is limited.</t>
  </si>
  <si>
    <t>COG001People displaced</t>
  </si>
  <si>
    <t xml:space="preserve">Fatalities incurred in the Republic of Congo from the 01st of March 2024 to the 31st of August 2024. These fatalities are reported in the following regions; Brazzaville and Sangha. This figure presents various events from ACLED in relation to the complex crisis which include; battles, violence against civilians, explosions, remote violence and riots. </t>
  </si>
  <si>
    <t>COG001Fatalities reported</t>
  </si>
  <si>
    <t>COG001Fatalities in all crises</t>
  </si>
  <si>
    <t xml:space="preserve">Affected groups in the crisis-affected areas of the complex crisis include; refugees, asylum seekers, and internally displaced persons. </t>
  </si>
  <si>
    <t>COG001Crisis affected groups</t>
  </si>
  <si>
    <t>UNHCR 05/09/2024</t>
  </si>
  <si>
    <t>https://data.unhcr.org/en/documents/details/111036</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</si>
  <si>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</si>
  <si>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</si>
  <si>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</si>
  <si>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</si>
  <si>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UNHCR 11/09/2024</t>
  </si>
  <si>
    <t>https://data.unhcr.org/fr/documents/details/111112</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</si>
  <si>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</si>
  <si>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</si>
  <si>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March 2024 to the 31st of August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</si>
  <si>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</si>
  <si>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March 2024 to the 31st of August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</si>
  <si>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</si>
  <si>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</si>
  <si>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</si>
  <si>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The statistics of persons displaced in the Republic of Niger because of the Mali - Burkina Faso Conflict, examines the displacement situations in the Tahoua and Tillaberi regions. Persons displaced include; refugees, asylum seekers, internally displaced persons, and vulnerable migrants.This figure summarizes displaced persons within the Tahoua and Tillaberi regions</t>
  </si>
  <si>
    <t>NER003People displaced</t>
  </si>
  <si>
    <t xml:space="preserve">Fatalities incurred in the Republic of Niger from the 01st of March 2024 to the 31st of August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</si>
  <si>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</si>
  <si>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 xml:space="preserve">Fatalities incurred in the Republic of Niger from the 01st of March 2024 to the 31st of August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</si>
  <si>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</si>
  <si>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</si>
  <si>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</si>
  <si>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The statistics of persons displaced in the Republic of Niger because of the Nigerian Refugee Crisis, examines the displacement situations in the Maradi region. Persons displaced include; refugees, internally displaced persons and vulnerable migrants.This figure summarizes displaced persons within the Maradi region of Niger.</t>
  </si>
  <si>
    <t>NER004People displaced</t>
  </si>
  <si>
    <t xml:space="preserve">Fatalities incurred in the Republic of Niger from the 01st of March 2024 to the 31st of August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</si>
  <si>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</si>
  <si>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</si>
  <si>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internally displaced persons and vulnerable migrants in the Maradi Region. </t>
  </si>
  <si>
    <t>NER004Crisis affected groups</t>
  </si>
  <si>
    <t>UNHCR 12/08/2024; UNHCR 31/08/2024; UNHCR 04/09/2024; UNHCR 11/09/2024; UNHCR 15/09/2024</t>
  </si>
  <si>
    <t xml:space="preserve">https://data.unhcr.org/en/documents/details/110512; https://data.unhcr.org/en/documents/details/111087; https://data.unhcr.org/en/documents/details/110990; https://data.unhcr.org/fr/documents/details/111112; https://data.unhcr.org/en/documents/details/111201 </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</si>
  <si>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</si>
  <si>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</si>
  <si>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 xml:space="preserve">https://acleddata.com/data-export-tool/ </t>
  </si>
  <si>
    <t xml:space="preserve">Fatalities incurred in Nigeria (Adamawa, Borno and Yobe States, Chad (Lac Region), Niger (Diffa Region and Cameroon (Far North Region) were reported from the 01st of March 2024 to the 31st of August 2024. This figure presents various events from ACLED in relation to the Nigerian Refugee Crisis which include; battles, violence against civilians, explosions, remote violence and riots. </t>
  </si>
  <si>
    <t>REG001Fatalities reported</t>
  </si>
  <si>
    <t>REG001Fatalities in all crises</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</si>
  <si>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</si>
  <si>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</si>
  <si>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UNHCR 15/09/2024</t>
  </si>
  <si>
    <t>https://data.unhcr.org/en/documents/details/111200</t>
  </si>
  <si>
    <t>The statistics of persons displaced because of the Conflict in Burkina Faso, examines the displacement situations in this country. Persons displaced include; Refugees, Asylum Seekers, Internally Displaced Persons, and Refugees in asylum countries.This figure summarizes displaced persons in the 13 regions of the People's Republic of Burkina Faso.</t>
  </si>
  <si>
    <t>BFA002People displaced</t>
  </si>
  <si>
    <t xml:space="preserve">Fatalities incurred in the Conflict of the People's Republic of Burkina Faso from the 01st of March 2024 to the 31st of August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</si>
  <si>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</si>
  <si>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</si>
  <si>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</si>
  <si>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</si>
  <si>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of the Central African Republic and those living in other African countries. </t>
  </si>
  <si>
    <t>CAF001People displaced</t>
  </si>
  <si>
    <t xml:space="preserve">Fatalities incurred in the Central African Republic from the 01st of March 2024 to the 31st of August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</si>
  <si>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</si>
  <si>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</si>
  <si>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17 departments of the Central African Republic.</t>
  </si>
  <si>
    <t>CAF001Crisis affected groups</t>
  </si>
  <si>
    <t>UNHCR 31/08/2024</t>
  </si>
  <si>
    <t>https://data.unhcr.org/en/documents/details/111087</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</si>
  <si>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</si>
  <si>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</si>
  <si>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 xml:space="preserve">Fatalities incurred in Cameroon from the 01st of March 2024 to the 31st of August 2024. These fatalities are reported in the 3 sub-crises located in various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</si>
  <si>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</si>
  <si>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March 2024 to the 31st of August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</si>
  <si>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</si>
  <si>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</si>
  <si>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</si>
  <si>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The statistics of persons displaced in Cameroon because of the Lake Chad Basin Crisis, examines the displacement situations in this country. Persons displaced include; Refugees, Internally Displaced Persons and Returnees. This figure summarizes displaced persons in the 6 divisions of the Far North region namely; Diamaré, Mayo-Danay, Mayo-Kani, Logone-et-Chari, Mayo-Sava and Mayo-Tsanaga; and those living in neigbouring Nigeria and Chad.</t>
  </si>
  <si>
    <t>CMR002People displaced</t>
  </si>
  <si>
    <t xml:space="preserve">Fatalities incurred in Cameroon from the 01st of March 2024 to the 31st of August 2024. These fatalities are reported in the 6 divisions of the Far-North region;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</si>
  <si>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</si>
  <si>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March 2024 to the 31st of August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</si>
  <si>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</si>
  <si>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and returnees.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</si>
  <si>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</si>
  <si>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</si>
  <si>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</si>
  <si>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March 2024 to the 31st of August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</si>
  <si>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</si>
  <si>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</si>
  <si>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</si>
  <si>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</si>
  <si>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</si>
  <si>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</si>
  <si>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March 2024 to the 31st of August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</si>
  <si>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</si>
  <si>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</si>
  <si>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</si>
  <si>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</si>
  <si>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https://data.unhcr.org/en/documents/details/111149</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</si>
  <si>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</si>
  <si>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</si>
  <si>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March 2024 to the 31st of August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</si>
  <si>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</si>
  <si>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</si>
  <si>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</si>
  <si>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</si>
  <si>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UNHCR 04/09/2024</t>
  </si>
  <si>
    <t>https://data.unhcr.org/en/documents/details/110990</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</si>
  <si>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Displaced refugees and asylum seekers originated from neighbouring countries such as; Sudan, Central African Republic, Nigeria, Democratic Republic of Congo and other countries. </t>
  </si>
  <si>
    <t>TCD001People displaced</t>
  </si>
  <si>
    <t xml:space="preserve">Fatalities incurred in Chad from the 01st of March 2024 to the 31st of August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</si>
  <si>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</si>
  <si>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March 2024 to the 31st of August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</si>
  <si>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</si>
  <si>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</si>
  <si>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</si>
  <si>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</si>
  <si>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</si>
  <si>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March 2024 to the 31st of August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</si>
  <si>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</si>
  <si>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</si>
  <si>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internally displaced persons and the host community.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</si>
  <si>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</si>
  <si>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</si>
  <si>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</si>
  <si>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March 2024 to the 31st of August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</si>
  <si>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</si>
  <si>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</si>
  <si>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</si>
  <si>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</si>
  <si>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</si>
  <si>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</si>
  <si>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March 2024 to the 31st of August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</si>
  <si>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</si>
  <si>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</si>
  <si>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</si>
  <si>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</si>
  <si>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UNHCR 18/09/2024</t>
  </si>
  <si>
    <t>https://data.unhcr.org/en/documents/details/111278</t>
  </si>
  <si>
    <t xml:space="preserve">The statistics of persons displaced in Benin northern regions of Alibori and Atacora. Displaced persons include; Refugees, Asylum Seekers and Internally Displaced Persons. </t>
  </si>
  <si>
    <t>BEN002People displaced</t>
  </si>
  <si>
    <t xml:space="preserve">Fatalities incurred in Benin from the 01st of March 2024 to the 31st of August 2024. These fatalities are reported northern regions of Alibori and Atacora. This figure presents various events from ACLED in relation to the Conflcit in Northern Benin which include; battles, violence against civilians, explosions, remote violence and riots. </t>
  </si>
  <si>
    <t>BEN002Fatalities reported</t>
  </si>
  <si>
    <t>BEN002Fatalities in all crises</t>
  </si>
  <si>
    <t>The affected groups in the crisis-affected area of the conflict in Northen Benin include internally displaced people, refugees/asylum seekers and the host communities.</t>
  </si>
  <si>
    <t>BEN002Crisis affected groups</t>
  </si>
  <si>
    <t>UNHCR 13/09/2024</t>
  </si>
  <si>
    <t>https://data.unhcr.org/en/documents/details/111174</t>
  </si>
  <si>
    <t xml:space="preserve">The statistics of persons displaced in Togo northern region of Savanes. Displaced persons include; Refugees, Asylum Seekers and Internally Displaced Persons. </t>
  </si>
  <si>
    <t>TGO002People displaced</t>
  </si>
  <si>
    <t xml:space="preserve">Fatalities incurred in Togo from the 01st of March 2024 to the 31st of August 2024. These fatalities are reported northern region of Savanes. This figure presents various events from ACLED in relation to the Conflcit in Northern Togo which include; battles, violence against civilians, explosions, remote violence and riots. </t>
  </si>
  <si>
    <t>TGO002Fatalities reported</t>
  </si>
  <si>
    <t>TGO002Fatalities in all crises</t>
  </si>
  <si>
    <t>The affected groups in the crisis-affected area of the conflict in Northern Togo include internally displaced people, refugees/asylum seekers and the host communities.</t>
  </si>
  <si>
    <t>TGO002Crisis affected groups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</si>
  <si>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</si>
  <si>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</si>
  <si>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</si>
  <si>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</si>
  <si>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</si>
  <si>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</si>
  <si>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</si>
  <si>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</si>
  <si>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</si>
  <si>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</si>
  <si>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</si>
  <si>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people affected from mex002 and mex003</t>
  </si>
  <si>
    <t>MEX001People affected</t>
  </si>
  <si>
    <t>The agregated displacement is the sum of MEX 002 and MEX 003 figures, namely: Idps by criminal violence and migrants and asylum seekers from mixed migration crisis</t>
  </si>
  <si>
    <t>MEX001People displaced</t>
  </si>
  <si>
    <t>MEX001Injuries reported</t>
  </si>
  <si>
    <t>ACLED accessed 26/09/24; IOM 2024</t>
  </si>
  <si>
    <t>https://acleddata.com/dashboard/#/dashboard; https://missingmigrants.iom.int/region/americas?region_incident=4041&amp;route=3936&amp;incident_date%5Bmin%5D=&amp;incident_date%5Bmax%5D=</t>
  </si>
  <si>
    <t>Number of fatalities  of MEX 002 and Mex003</t>
  </si>
  <si>
    <t>MEX001Fatalities reported</t>
  </si>
  <si>
    <t>MEX001Fatalities in all crises</t>
  </si>
  <si>
    <t>COMAR 12/08/2024</t>
  </si>
  <si>
    <t>https://www.gob.mx/cms/uploads/attachment/file/940822/Cierre_Julio-2024__1-Agosto_.pdf</t>
  </si>
  <si>
    <t>The figure equals to the sum of PiN from mex002 and mex003. 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</si>
  <si>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</si>
  <si>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</si>
  <si>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</si>
  <si>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</si>
  <si>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</si>
  <si>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</si>
  <si>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</si>
  <si>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</si>
  <si>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MEX001Moderate humanitarian conditions - Level 3</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</si>
  <si>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</si>
  <si>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</si>
  <si>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</si>
  <si>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</si>
  <si>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</si>
  <si>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</si>
  <si>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</si>
  <si>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</si>
  <si>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</si>
  <si>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</si>
  <si>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</si>
  <si>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</si>
  <si>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</si>
  <si>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The people exposed to criminal violence is taken from total population minus people affected by mixed migration  (mex003) for not overlapping the aggregated crisis</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</si>
  <si>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</si>
  <si>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</si>
  <si>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</si>
  <si>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</si>
  <si>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</si>
  <si>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 xml:space="preserve">Total number of IDPs because of conflict and violence as of the end of 2023 according to the annual report of IMDC. </t>
  </si>
  <si>
    <t>MEX002People displaced</t>
  </si>
  <si>
    <t>MEX002Injuries reported</t>
  </si>
  <si>
    <t xml:space="preserve">Number of fatalities in the last 6 months of the affected provinces. </t>
  </si>
  <si>
    <t>MEX002Fatalities reported</t>
  </si>
  <si>
    <t>MEX002Fatalities in all crises</t>
  </si>
  <si>
    <t>There are no approximate or exact figures about people in need</t>
  </si>
  <si>
    <t>MEX002People in Need</t>
  </si>
  <si>
    <t>MEX002Minimal humanitarian conditions - Level 1</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</si>
  <si>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</si>
  <si>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</si>
  <si>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</si>
  <si>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</si>
  <si>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</si>
  <si>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Internal Displacement Monitoring Centre (IMDC) 01/05/2022</t>
  </si>
  <si>
    <t>https://www.internal-displacement.org/sites/default/files/publications/documents/IDMC_GRID_2022_LR.pdf</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</si>
  <si>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</si>
  <si>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</si>
  <si>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</si>
  <si>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</si>
  <si>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</si>
  <si>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</si>
  <si>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</si>
  <si>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</si>
  <si>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</si>
  <si>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</si>
  <si>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</si>
  <si>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</si>
  <si>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</si>
  <si>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</si>
  <si>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</si>
  <si>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</si>
  <si>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</si>
  <si>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</si>
  <si>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</si>
  <si>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</si>
  <si>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COMAR 02/7/2024</t>
  </si>
  <si>
    <t>https://www.gob.mx/cms/uploads/attachment/file/924853/Cierre_Junio-2024__1-Julio_.pdf</t>
  </si>
  <si>
    <t>Mixed migration in México accoding to COMAR</t>
  </si>
  <si>
    <t>MEX003People displaced</t>
  </si>
  <si>
    <t>MEX003Injuries reported</t>
  </si>
  <si>
    <t>Missing Migrants accessed 26/09/2024</t>
  </si>
  <si>
    <t>https://missingmigrants.iom.int/region/americas?region_incident=4041&amp;route=3936&amp;year%5B%5D=13651&amp;incident_date%5Bmin%5D=&amp;incident_date%5Bmax%5D=</t>
  </si>
  <si>
    <t>Missing migrants in the US-Mexican border frum during 2024</t>
  </si>
  <si>
    <t>MEX003Fatalities reported</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</si>
  <si>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</si>
  <si>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</si>
  <si>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</si>
  <si>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</si>
  <si>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</si>
  <si>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</si>
  <si>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</si>
  <si>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</si>
  <si>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</si>
  <si>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</si>
  <si>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</si>
  <si>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</si>
  <si>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</si>
  <si>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</si>
  <si>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</si>
  <si>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</si>
  <si>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</si>
  <si>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</si>
  <si>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</si>
  <si>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</si>
  <si>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World Bank Accessed 27/09/2024</t>
  </si>
  <si>
    <t>https://data.worldbank.org/indicator/SP.POP.TOTL?locations=TT</t>
  </si>
  <si>
    <t>People exposed is equal to total population figure  for 2023 according World Bank</t>
  </si>
  <si>
    <t>TTO002Total population</t>
  </si>
  <si>
    <t>World Bank, 01/01/2021</t>
  </si>
  <si>
    <t>https://data.worldbank.org/indicator/AG.LND.TOTL.K2?locations=TT</t>
  </si>
  <si>
    <t>TTO002Landmass affected</t>
  </si>
  <si>
    <t>People exposed is equal to total population figure  for 2022 according World Bank</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</si>
  <si>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</si>
  <si>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</si>
  <si>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</si>
  <si>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</si>
  <si>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</si>
  <si>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</si>
  <si>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</si>
  <si>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</si>
  <si>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TTO002Injuries reported</t>
  </si>
  <si>
    <t>Missing Migrants 26/09/2024</t>
  </si>
  <si>
    <t>Fatalities reported by Missing Migrants from last six months</t>
  </si>
  <si>
    <t>TTO002Fatalities reported</t>
  </si>
  <si>
    <t>TTO002Fatalities in all crises</t>
  </si>
  <si>
    <t>R4V 27/08/2024</t>
  </si>
  <si>
    <t>TTO002People in Need</t>
  </si>
  <si>
    <t>R4V 07/03/2023 World Bank 27/09/2024</t>
  </si>
  <si>
    <t>https://www.r4v.info/es/rmrp2023-2024</t>
  </si>
  <si>
    <t>People exposed minus people affected</t>
  </si>
  <si>
    <t>TTO002Minimal humanitarian conditions - Level 1</t>
  </si>
  <si>
    <t>People affected minus People in need</t>
  </si>
  <si>
    <t>TTO002Stressed humanitarian conditions - Level 2</t>
  </si>
  <si>
    <t>People in need</t>
  </si>
  <si>
    <t>TTO002Moderate humanitarian conditions - Level 3</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</si>
  <si>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</si>
  <si>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</si>
  <si>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</si>
  <si>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</si>
  <si>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</si>
  <si>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</si>
  <si>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</si>
  <si>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</si>
  <si>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</si>
  <si>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2024 Monsoon Floods in India</t>
  </si>
  <si>
    <t>IND006</t>
  </si>
  <si>
    <t>India</t>
  </si>
  <si>
    <t>UN accessed 26/09/2024</t>
  </si>
  <si>
    <t>https://population.un.org/dataportal/data/indicators/49/locations/356/start/2024/end/2024/table/pivotbylocation?df=2132c206-6c7d-4875-8697-2dc449bc8870</t>
  </si>
  <si>
    <t>It is India's total population. The figure is an estimate for 2024 (mid year).</t>
  </si>
  <si>
    <t>IND006Total population</t>
  </si>
  <si>
    <t>Sphere India 23/08/2024; Sphere India 09/09/2024; Government of Tripura accessed 26/09/2024; Government of Telangana 2021; Find Easy 19/01/2021</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</si>
  <si>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</si>
  <si>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landmass affected is the total area of the identified districts.</t>
  </si>
  <si>
    <t>IND006Landmass affected</t>
  </si>
  <si>
    <t xml:space="preserve">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population exposed is the total number of people living in the districts identified to be affected by the floods.
The data for the exposed population is old (2011 census figures), however, based on the understanding of the context, it should not result in overestimation.
Regarding sources:
There is a lack of updated information on population. Since the 2011 census in India, several administrative divisions (including states and districts) have undergone changes and new administrative divisions (states and districts) have been created. These changes made it difficult to collect data on landmass and population, especially at a district level.Also, many documents and websites were found to be not accessible. ACAPS staff chose the sources they found to be the best for the purpose and cross-checked information/data provided in the selected sources. </t>
  </si>
  <si>
    <t>IND006People exposed</t>
  </si>
  <si>
    <t>Sphere India 06/09/2024; Sphere India 09/09/2024;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</si>
  <si>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t>
  </si>
  <si>
    <t>It is the total number of affected people in Tripura, Telangana, and Andhar Pradesh states.
Tripura:
Sphere India 06/09/2024 reported that around 38,000 families or 149,000 people were displaced (of whom many later returned home) in Tripura due to the floods. So, the estimated average household size = 149,000/38,000 = 3.92.
The number of affected people in Tripura is calculated by number of houses damaged or destroyed (reported by Sphere India 06/09/2024) x average household size for Tripura (using the latest available figure which is for 2019) = 56,666 x 3.92 = around 220,000.
Telangana and Andhra Pradesh:
As per Sphere India 09/09/2024, around 820,000 people were affected.
Total affected population:
The total affected population = 220,000 + 820,000 = 1,040,000.
Based on the understanding of the context, the estimated affected population figure could be an overestimate as a portion of the affected population in Telangana and Andhra Pradesh is likely facing none/minimal humanitarian conditions, hence they might actually be exposed and not affected.</t>
  </si>
  <si>
    <t>IND006People affected</t>
  </si>
  <si>
    <t>Sphere India 06/09/2024; NDMI 08/09/2024; Global Data Lab accessed 26/09/2024</t>
  </si>
  <si>
    <t>https://reliefweb.int/report/india/tripura-floods-and-landslides-joint-rapid-needs-assessment-september-2024
https://ndmindia.mha.gov.in/ndmi/viewUploadedDocument?uid=NEW2188
https://globaldatalab.org/areadata/table/hhsize/IND/?levels=1+4&amp;extrapolation=0</t>
  </si>
  <si>
    <t>Sphere India reported that at least 77,000 people in Tripura were displaced. This figure also corresponds well to the number of houses destroyed and severely damaged. 
There is a lack of updated information regarding displacements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also considered to be displaced. 
So, the total displaced is estimated to be 79,150.</t>
  </si>
  <si>
    <t>IND006People displaced</t>
  </si>
  <si>
    <t>NDMI 28/08/2024; NDMI 08/09/2024</t>
  </si>
  <si>
    <t>https://ndmindia.mha.gov.in/ndmi/viewUploadedDocument?uid=NEW2175
https://ndmindia.mha.gov.in/ndmi/viewUploadedDocument?uid=NEW2188</t>
  </si>
  <si>
    <t xml:space="preserve">As per NDMI's report on 28/08/2024, the number of injuries in Tripura due to the floods and landslides is 2.
As per NDMI's report on 28/08/2024, the number of injuries in Telangana and Andhrapradesh due to the floods and landslides is 7.
Therefore total recorded number of deaths = 7 + 2 = 9.
Based on the understanding of the context, the figure is highly likely to be an underestimate.
</t>
  </si>
  <si>
    <t>IND006Injuries reported</t>
  </si>
  <si>
    <t>As per NDMI's report on 28/08/2024, number of deaths in Tripura due to the floods and landslides is 31.
As per NDMI's report on 28/08/2024, number of deaths in Telangana and Andhrapradesh due to the floods and landslides is 74.
Therefore total recorded number of deaths = 31 + 74 = 105.</t>
  </si>
  <si>
    <t>IND006Fatalities reported</t>
  </si>
  <si>
    <t>It is the total number of fatalities in all crises in the last 6 months.</t>
  </si>
  <si>
    <t>IND006Fatalities in all crises</t>
  </si>
  <si>
    <t>Sphere India reported that at least 77,000 people in Tripura were displaced and are in need of humanitarian assistance.
There is a lack of updated information regarding the humanitarian needs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considered to be displaced and in need of humanitarian assistance.
So, the total people in need is estimated to be 77,000 + 2,150 = 79,150.
The people in need figure will be updated when more information on the humanitarian needs for Telangana and Andhra Pradesh are published.</t>
  </si>
  <si>
    <t>IND006People in Need</t>
  </si>
  <si>
    <t>Sphere India 23/08/2024; Sphere India 09/09/2024; Government of Tripura accessed 26/09/2024; Government of Telangana 2021; Find Easy 19/01/2021; Sphere India 06/09/2024; Global Data Lab accessed 26/09/2024</t>
  </si>
  <si>
    <t xml:space="preserve">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
https://reliefweb.int/report/india/tripura-floods-and-landslides-joint-rapid-needs-assessment-september-2024
https://globaldatalab.org/areadata/table/hhsize/IND/?levels=1+4&amp;extrapolation=0
</t>
  </si>
  <si>
    <t xml:space="preserve">As per INFORM methodology, Level 1 = exposed population - affected population.
</t>
  </si>
  <si>
    <t>IND006Minimal humanitarian conditions - Level 1</t>
  </si>
  <si>
    <t>Sphere India 06/09/2024; Sphere India 09/09/2024; Global Data Lab accessed 26/09/2024; NDMI 08/09/2024;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</si>
  <si>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
https://ndmindia.mha.gov.in/ndmi/viewUploadedDocument?uid=NEW2188
https://globaldatalab.org/areadata/table/hhsize/IND/?levels=1+4&amp;extrapolation=0</t>
  </si>
  <si>
    <t xml:space="preserve">As per INFORM methodology, Level 2 = affected population - PIN.
</t>
  </si>
  <si>
    <t>IND006Stressed humanitarian conditions - Level 2</t>
  </si>
  <si>
    <t xml:space="preserve">Level 3 comprise all the people in need.  There is not enough information available to assign portion of PIN to levels 4 and 5. So, all people in need is assigned to level 3.
</t>
  </si>
  <si>
    <t>IND006Moderate humanitarian conditions - Level 3</t>
  </si>
  <si>
    <t>IND006Severe humanitarian conditions - Level 4</t>
  </si>
  <si>
    <t>IND006Extreme humanitarian conditions - Level 5</t>
  </si>
  <si>
    <t>Affected groups are: IDPs, returnees, non-host community, and host-community.
Although host-community is not mentioned in the reports, based on the understanding of the context, host-communities are also affected in these types of crises.</t>
  </si>
  <si>
    <t>IND006Crisis affected groups</t>
  </si>
  <si>
    <t>IND006People facing limited access constraints</t>
  </si>
  <si>
    <t>IND006People facing restricted access constraints</t>
  </si>
  <si>
    <t>IND006Illness cases reported</t>
  </si>
  <si>
    <t>Sphere India 06/09/24; NDMI 08/09/2024</t>
  </si>
  <si>
    <t>https://reliefweb.int/report/india/tripura-floods-and-landslides-joint-rapid-needs-assessment-september-2024
https://ndmindia.mha.gov.in/ndmi/viewUploadedDocument?uid=NEW2188</t>
  </si>
  <si>
    <t>As per the Sphere India report, 47,640 houses were partially or severely damaged in Tripura. 
As per the NDMI report, 5,555 houses have been damaged in Telangana.
Therefore, the total number of damaged houses = 47,640 + 5,555 = 53,195.</t>
  </si>
  <si>
    <t>IND006Buildings damaged</t>
  </si>
  <si>
    <t>As per the Sphere India report, 9,026 houses were destroyed in Tripura. 
As per the NDMI report, 582 houses have been destroyed in Telangana.
Therefore, the total number of destroyed houses = 9,026 + 582 = 9,608.</t>
  </si>
  <si>
    <t>IND006Buildings destroyed</t>
  </si>
  <si>
    <t>IND006Buildings in affected area</t>
  </si>
  <si>
    <t>There are no credible estimates of economic losses for the floods.</t>
  </si>
  <si>
    <t>IND006Economic Losses</t>
  </si>
  <si>
    <t>OCHA 27/12/2023</t>
  </si>
  <si>
    <t>https://www.unocha.org/somalia#:~:text=Somalia%3A%20Humanitarian%20Dashboard%2C%20January%202024,reduction%20compared%20to%202023...</t>
  </si>
  <si>
    <t xml:space="preserve">Total population of Somalia according to the 2023 HNRP. </t>
  </si>
  <si>
    <t>SOM001Total population</t>
  </si>
  <si>
    <t>World Bank Acessed 20/06/2024</t>
  </si>
  <si>
    <t>https://data.worldbank.org/indicator/AG.LND.TOTL.K2?locations=SO</t>
  </si>
  <si>
    <t>Total landmass as the whole country is considered affected by the complex crisis</t>
  </si>
  <si>
    <t>SOM001Landmass affected</t>
  </si>
  <si>
    <t>The entire population of Somalia is exposed to the complex crisis affecting every state. Conflicts, inter-communal tensions, drought and floods directly impact regions, leading to the displacement of people who seek refuge across state lines. Additionally, the country is struggling with severe food insecurity, exacerbated by ongoing conflicts, disease outbreaks, and economic challenges.</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</si>
  <si>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</si>
  <si>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t>
  </si>
  <si>
    <t>SOM001People affected</t>
  </si>
  <si>
    <t xml:space="preserve">  UNHCR 19/09/2024 ; UNHCR 19/09/2024 ; UNHCR 31/08/2024  ;IOM 31/03/2023; OCHA 08/02/2023 </t>
  </si>
  <si>
    <t>https://reliefweb.int/report/somalia/unhcr-somalia-population-dashboard-august-2024; https://data.unhcr.org/en/situations/horn; https://reliefweb.int/report/somalia/dtm-displacement-atlas-baseline-2-report-somalia-august-2022; https://data.unhcr.org/en/documents/details/111296; https://reliefweb.int/report/somalia/somalia-humanitarian-needs-overview-2023-february-2023</t>
  </si>
  <si>
    <t>Total displaced population includes IDPs 2,949,000 displaced in 2023+342.000 newly displaced in  (January - December) 2024 = (3,291,000)+ 3,100,000 protracted displacement),  Somali refugees in neighboring countries (772,993), refugees/asylum seekers in Somalia (40,200), and refugee returnees and IDP returnees (955,414). The number of refugees from other nationalities is not considered here, as the primary cause of their displacement is not the complex crisis in Somalia.</t>
  </si>
  <si>
    <t>SOM001People displaced</t>
  </si>
  <si>
    <t>There is information gap on this.</t>
  </si>
  <si>
    <t>SOM001Injuries reported</t>
  </si>
  <si>
    <t xml:space="preserve">ACLED Accessed  19/09/2024; </t>
  </si>
  <si>
    <t xml:space="preserve">https://acleddata.com/explorer/  </t>
  </si>
  <si>
    <t xml:space="preserve">Total fatalities reported in Somalia due to Battles, Violence against civilians, Explosions/Remote violence , Riots, Protests, Strategic developments from 01/03/2024 to 01/09/2024 (2937) </t>
  </si>
  <si>
    <t>SOM001Fatalities in all crises</t>
  </si>
  <si>
    <t xml:space="preserve">Number of people in need according to the Humanitarian Needs and Response Plan 2024. Refugees in Somalia  were included in this figure </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</si>
  <si>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</si>
  <si>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</si>
  <si>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</si>
  <si>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</si>
  <si>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</si>
  <si>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</si>
  <si>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</si>
  <si>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</si>
  <si>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</si>
  <si>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</si>
  <si>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</si>
  <si>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</si>
  <si>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</si>
  <si>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</si>
  <si>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</si>
  <si>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The affected groups by the complex crisis in Somalia comprises of Host, non host, IDPs, Refugees, Asylum seekers</t>
  </si>
  <si>
    <t>SOM001Crisis affected groups</t>
  </si>
  <si>
    <t>UNICEF 11/08/2024; IPC 23/09/2024</t>
  </si>
  <si>
    <t>https://www.unicef.org/somalia/media/4926/file/UNICEF%20Somalia%20Cholera%20Response%20August%202024.pdf.pdf; https://www.ipcinfo.org/ipc-country-analysis/details-map/en/c/1157950/?iso3=SOM</t>
  </si>
  <si>
    <t>An estimated 1.6 million cases of children aged 6 to 59 months are expected to experience acute malnutrition between August 2024 and July 2025.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July, a total of 16,927 cases had been reported, with 59% occurring in
children under the age of five.</t>
  </si>
  <si>
    <t>SOM001Illness cases reported</t>
  </si>
  <si>
    <t>SOM002Total population</t>
  </si>
  <si>
    <t>City Population Accessed 20/06/2024</t>
  </si>
  <si>
    <t>https://www.citypopulation.de/en/somalia/</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</si>
  <si>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</si>
  <si>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</si>
  <si>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</si>
  <si>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</si>
  <si>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19/09/2024 </t>
  </si>
  <si>
    <t>https://reliefweb.int/report/somalia/unhcr-somalia-population-dashboard-august-2024</t>
  </si>
  <si>
    <t>At the end of Augsut 2024, a total of 40,200 refugees and asylum-seekers are registered in Somalia, mainly from Ethiopia ( 26,034 asylum seekers and refugees), Yemen (11,846 refugees and asylum seekers) and Syria (1,729 refugees and asylum seekes). The remaining 591 registered are from other countries</t>
  </si>
  <si>
    <t>SOM002People affected</t>
  </si>
  <si>
    <t>SOM002People displaced</t>
  </si>
  <si>
    <t>There are anecdotal informatin on fatalities as a result of mixed migration however, there lacks concrete figures on the number of victims using this specifi migration route</t>
  </si>
  <si>
    <t>SOM002Fatalities reported</t>
  </si>
  <si>
    <t>ACLED Accessed  19/09/2024;</t>
  </si>
  <si>
    <t xml:space="preserve">https://acleddata.com/explorer/#1714654904371-01f34ad7-b1ac; </t>
  </si>
  <si>
    <t>Total fatalities reported in Somalia due to Battles, Violence against civilians, Explosions/Remote violence , Riots, Protests, Strategic developments from 01/03/2024 to 01/09/2024 (3028).</t>
  </si>
  <si>
    <t>SOM002Fatalities in all crises</t>
  </si>
  <si>
    <t xml:space="preserve">All refugees and asylum seekers  in Somalia need humanitarian assistance. </t>
  </si>
  <si>
    <t>SOM002People in Need</t>
  </si>
  <si>
    <t xml:space="preserve"> UNHCR 19/09/2024  ; City Population Accessed 20/06/2024</t>
  </si>
  <si>
    <t>https://data.unhcr.org/en/documents/details/110595;  https://www.citypopulation.de/en/somalia/</t>
  </si>
  <si>
    <t>The minimal level comprise of  Minimal conditions ( Level 1) = People Exposed - People affected.</t>
  </si>
  <si>
    <t>SOM002Minimal humanitarian conditions - Level 1</t>
  </si>
  <si>
    <t>https://data.unhcr.org/en/documents/details/110595</t>
  </si>
  <si>
    <t xml:space="preserve">The stessed level comprise Stressed conditions (Level2)= People Affected - People in Need.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</si>
  <si>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</si>
  <si>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</si>
  <si>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</si>
  <si>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</si>
  <si>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</si>
  <si>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</si>
  <si>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</si>
  <si>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https://data.unhcr.org/en/documents/details/111293;  https://www.citypopulation.de/en/somalia/</t>
  </si>
  <si>
    <t xml:space="preserve">Host community + refugees/asylum seekers. </t>
  </si>
  <si>
    <t>SOM002Crisis affected groups</t>
  </si>
  <si>
    <t>OCHA 28/11/2023; 29/02/2024</t>
  </si>
  <si>
    <t>https://reliefweb.int/report/south-sudan/south-sudan-humanitarian-needs-and-response-plan-2024-issued-november-2023</t>
  </si>
  <si>
    <t>Total population of South Sudan according to the HNRP 2024 (12.4M).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</si>
  <si>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</si>
  <si>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</si>
  <si>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</si>
  <si>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Total landmass of South Sudan</t>
  </si>
  <si>
    <t>SSD001Landmass affected</t>
  </si>
  <si>
    <t>https://reliefweb.int/report/south-sudan/south-sudan-humanitarian-needs-and-response-plan-2024-issued-november-2023; https://data.unhcr.org/en/country/ssd</t>
  </si>
  <si>
    <t>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</si>
  <si>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</si>
  <si>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</si>
  <si>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SSD001People affected</t>
  </si>
  <si>
    <t>OCHA 06/09/2024 ; iom 25/09/2023; UNHCR 31/08/2024 ; UNHCR 31/08/2024</t>
  </si>
  <si>
    <t>https://www.unocha.org/publications/report/south-sudan/south-sudan-humanitarian-snapshot-august-2024; https://dtm.iom.int/reports/south-sudan-mobility-tracking-round-14-initial-data-release; https://data.unhcr.org/en/situations/southsudan; https://data.unhcr.org/en/country/ssd</t>
  </si>
  <si>
    <t>The number of displaced people includes total number of IDPs (2,027,331), incoming refugees/asylum seekers(489,237) , returning refugees (2,335,604) and outgoing South Sudanese refugees in other countries (2,294,592) . While the number of returnees seems high, the dynamics of displacements and returns in South Sudan are complex. Some movements labelled as "returns" actually constitute back and forth movements which happen over the course of a person's lifetime. As of September 25th, approximately 76,230 people have been displaced due to ongoing heavy rains and flooding in South Sudan. This number is expected to rise as the rainy season continues. This figure has been included in the above.</t>
  </si>
  <si>
    <t>SSD001People displaced</t>
  </si>
  <si>
    <t>Although some people have been injured, there is no reliable information on the cumilative figures</t>
  </si>
  <si>
    <t>SSD001Injuries reported</t>
  </si>
  <si>
    <t xml:space="preserve"> Total Fatalities in South Sudan from 01/03/2024 to 01/09/2024 due to events such as  Battles, Violence against civilians, Explosions/Remote violence, Riots, Protests, Strategic developments. </t>
  </si>
  <si>
    <t>SSD001Fatalities reported</t>
  </si>
  <si>
    <t>SSD001Fatalities in all crises</t>
  </si>
  <si>
    <t>OCHA 28/11/2023</t>
  </si>
  <si>
    <t xml:space="preserve">Number of people in need according to the Humanitarian Needs and Response Plan 2023. </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</si>
  <si>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</si>
  <si>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</si>
  <si>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</si>
  <si>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 Some of these individuals have also been impacted by the recent heavy rains and flooding, potentially worsening their situation and increasing the affected population. This rainy season, an estimated 3.3 million people were projected to be affected.</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</si>
  <si>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</si>
  <si>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</si>
  <si>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</si>
  <si>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HNRP 2024 for PIN and severity levels from 2023 HNO as percentages of PIN. For Level 3 (Moderate conditions)  percentage for HNO 2023 was used i.e level 3 = 15%*8,546,986M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</si>
  <si>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SSD001Moderate humanitarian conditions - Level 3</t>
  </si>
  <si>
    <t>https://reliefweb.int/report/south-sudan/south-sudan-humanitarian-needs-overview-2023-november-2022</t>
  </si>
  <si>
    <t>HNRP 2024 for PIN and severity levels from 2023 HNO as percentages of PIN were taken. For Level 4 (Severe conditions)  percentage for HNO 2023 was used i.e level 4 = 84%*8,546,986M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</si>
  <si>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SSD001Severe humanitarian conditions - Level 4</t>
  </si>
  <si>
    <t>OCHA 25/11/2022;OCHA 28/11/2024</t>
  </si>
  <si>
    <t>HNRP 2024 for PIN and severity levels from 2023 HNO as percentages of PIN were taken. For Level 5 (Extreme conditions)  percentage for HNO 2023 was used i.e level 5 = 1%*8,546,986M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</si>
  <si>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SSD001Extreme humanitarian conditions - Level 5</t>
  </si>
  <si>
    <t>Number of affected groups in the crisis affected area consist of the Host, Refugees, Non-host, IDPs, Returnees</t>
  </si>
  <si>
    <t>SSD001Crisis affected groups</t>
  </si>
  <si>
    <t>No reliable to data to show this</t>
  </si>
  <si>
    <t>SSD001People facing limited access constraints</t>
  </si>
  <si>
    <t>SSD001People facing restricted access constraints</t>
  </si>
  <si>
    <t>OCHA 06/09/2024;WHO 11/06/2024</t>
  </si>
  <si>
    <t>https://www.afro.who.int/sites/default/files/2024-06/Measles%20Outbreak%20and%20Response%20Weekly%20Situation%20Update_Week%2022%2C%202024.pdf; https://www.unocha.org/publications/report/south-sudan/south-sudan-humanitarian-snapshot-august-2024</t>
  </si>
  <si>
    <t xml:space="preserve"> Several disease outbreaks were reported in August, including circulating vaccine-derived poliovirus type 2, yellow fever, anthrax and hepatitis E. However, no concrete data on the number of people affected at the time of reporting. According to WHO, as of Epi week 22, 2024, 2,423 suspected measles cases were reported, with 170  lab-confirmed.</t>
  </si>
  <si>
    <t>SSD001Illness cases reported</t>
  </si>
  <si>
    <t>SSD001Buildings damaged</t>
  </si>
  <si>
    <t>SSD001Buildings destroyed</t>
  </si>
  <si>
    <t>SSD001Buildings in affected area</t>
  </si>
  <si>
    <t>SSD001Economic Losses</t>
  </si>
  <si>
    <t>World Population Accessed 25/09//2024</t>
  </si>
  <si>
    <t>https://worldpopulationreview.com/countries/nigeria-population</t>
  </si>
  <si>
    <t>The population of Nigeria in 2024.</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</si>
  <si>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</si>
  <si>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</si>
  <si>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</si>
  <si>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</si>
  <si>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</si>
  <si>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Food Security Cluster  08/03/2024</t>
  </si>
  <si>
    <t>https://fscluster.org/es/ne_nigeria/document/cadre-harmonise-identification-risk</t>
  </si>
  <si>
    <t xml:space="preserve">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June to August 2024 projection period. (200,345,877). There is addition error in the figure provided by IPC ( 200,345,878)  The number of people in need in the following states: Anambara, Akwa Ibom, Bayelsa, Delta, Ebonyi, Ekiti, Imo, Ondo, Osun and Oyo are missing and not included in the IPC. Therefore, it led to underestimation. </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</si>
  <si>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</si>
  <si>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</si>
  <si>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affected</t>
  </si>
  <si>
    <t>UNHCR 12/08/2024; UNHCR 15/09/2024; UNHCR 12/08/2024; IOM 11/03/2024; OCHA 18/09/2024</t>
  </si>
  <si>
    <t>https://reliefweb.int/report/nigeria/unhcr-nigeria-cameroonian-refugees-overview-31-july-2024; https://data.unhcr.org/en/documents/details/111201; https://data.unhcr.org/en/documents/details/110512; https://dtm.iom.int/reports/nigeria-north-central-and-north-west-round-14-idp-atlas-june-2024; https://reliefweb.int/report/nigeria/nigeria-flood-overview-17-september-2024</t>
  </si>
  <si>
    <t>Total number of people displaced by the Boko Haram crisis (4,655,900), the Middle belt crisis (585,643),  Northwest banditry ( 803,120), the Cameroonian refugee crisis ( 100,410) and the number of people displaced due to floods across Nigeria (641,598) approximately 31 states and 180 local government areas (LGAs) severely affected by floods according to OCHA.</t>
  </si>
  <si>
    <t>NGA001People displaced</t>
  </si>
  <si>
    <t xml:space="preserve">Considering the complexity of the situation and current reliable data from open sources is not available, which limits the capacity to provide accurate figure. </t>
  </si>
  <si>
    <t>NGA001Injuries reported</t>
  </si>
  <si>
    <t xml:space="preserve"> ACLED Accessed 25/09/2024; OCHA 18/09/2024</t>
  </si>
  <si>
    <t>https://acleddata.com/explorer/#1714654904371-01f34ad7-b1ac; https://reliefweb.int/report/nigeria/nigeria-flood-overview-17-september-2024</t>
  </si>
  <si>
    <t>Number of fatalities in Nigeria based on ACLED data from 01/03/2024  to 01/09/2024 due Battles, Violence against civilians, Explosions/Remote violence, Riots, Protests, Strategic developments (5261) plus As of 17 September 2024, 285 lives have been lost due to ongoing floods across Nigeria. According to OCHA, 31 states have been severely affected by floods..</t>
  </si>
  <si>
    <t>NGA001Fatalities in all crises</t>
  </si>
  <si>
    <t>The total PIN for the crisis is from the number of food insecure people in whole Nigeria, which corresponding to the population who are facing IPC phase 3, 4 and 5; 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</si>
  <si>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in Need</t>
  </si>
  <si>
    <t>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comprises of Minimal conditions (Level 1) = People Exposed - People affected - People in need.
Level 1 correspond with populations facing IPC 1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</si>
  <si>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NGA001Minimal humanitarian conditions - Level 1</t>
  </si>
  <si>
    <t>Food Security Cluster 08/03/2024</t>
  </si>
  <si>
    <t>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level (Level 2) = People affected - People in need.
Level 2 correspond with populations facing IPC 2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</si>
  <si>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NGA001Stressed humanitarian conditions - Level 2</t>
  </si>
  <si>
    <t>Level 3 correspond with populations facing IPC 3 conditions for the projected period of June to August 2024, which is 30,758,832. there is addition error in the figure provided by IPC (30,766,907).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</si>
  <si>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NGA001Moderate humanitarian conditions - Level 3</t>
  </si>
  <si>
    <t xml:space="preserve"> Level 4 correspond with populations facing IPC 4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</si>
  <si>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NGA001Severe humanitarian conditions - Level 4</t>
  </si>
  <si>
    <t xml:space="preserve"> Level 5 correspond with populations facing IPC 5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</si>
  <si>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NGA001Extreme humanitarian conditions - Level 5</t>
  </si>
  <si>
    <t>UNHCR 12/08/2024;UNHCR 07/11/2023; UNHCR 15/09/2024 ; IOM 09/07/2024</t>
  </si>
  <si>
    <t>https://reliefweb.int/report/nigeria/unhcr-nigeria-cameroonian-refugees-overview-31-july-2024; https://data.unhcr.org/en/documents/details/10457; https://data.unhcr.org/en/documents/details/111201; https://dtm.iom.int/reports/nigeria-north-central-north-west-flash-report-167-01-july-07-july-2024</t>
  </si>
  <si>
    <t xml:space="preserve">The affected groups are: Residents, IDPs and Returnees, and Refugees. </t>
  </si>
  <si>
    <t>NGA001Crisis affected groups</t>
  </si>
  <si>
    <t>Considering the complexity of the situation and current reliable data from open sources is not available, which limits the capacity to provide accurate figure.</t>
  </si>
  <si>
    <t>NGA001People facing limited access constraints</t>
  </si>
  <si>
    <t>NGA001People facing restricted access constraints</t>
  </si>
  <si>
    <t>IPC  17/10/2023; NCDC 30/06/2024; Govt.Nigeria 13/09/2024; Govt.Nigeria 10/09/2024; WHO 18/09/2024; IFRC 18/07/2024; WHO 17/09/2024</t>
  </si>
  <si>
    <t>https://www.ipcinfo.org/ipc-country-analysis/details-map/en/c/1156630/?iso3=NGA; https://reliefweb.int/report/nigeria/yellow-fever-situation-update-july-2024#:~:text=Three%20(3)%20inconclusive%20cases%20were,cases%20in%20the%20reporting%20month.; https://reliefweb.int/report/nigeria/ncdc-lassa-fever-situation-report-epi-week-34-19th-25th-august-2024; https://www.who.int/docs/default-source/coronaviruse/situation-reports/20240918_multi-country_outbreak-of-cholera_sitrep_18.pdf?sfvrsn=6de6eb0_4; https://reliefweb.int/report/nigeria/nigeria-severe-acute-malnutrition-dref-operation-mdrng039; https://reliefweb.int/report/democratic-republic-congo/who-african-region-mpox-bulletin-13-september-2024</t>
  </si>
  <si>
    <t>Acutely malnutrition  +   Yellow Fever +  Lassa Fever   + Cholera. It is estimated that nearly 4.4 million children aged 0 – 59 months are suffering and will likely continue suffering from acute malnutrition in the period of May 2023 – April 2024 in northwest and northeast Nigeria. This includes 1.04 million cases of Severe Acute Malnutrition (SAM) and 3.37 million cases of Moderate Acute Malnutrition (MAM). In addition, 585,000 pregnant or lactating women are acutely malnourished and will likely continue to be malnourished and are in need of treatment. Although Projected IPC period has elapsed the levels of malnutrition have risen especially in Bay states. They are facing a severe nutrition crisis characterized by high levels of severe acute malnutrition (SAM) and moderate acute malnutrition (MAM) however there is no concrete figures on the people affected, plus A total of 196 suspected cases of yellow fever were reported from 126 Local Government Areas (LGAs) across 32 states. plus 3 cases of laser fever, plus Between 1 and 25 August 2024, Nigeria reported 1533 new cholera cases according to WHO, plus  55 confirmed cases of mpox  according to WHO.</t>
  </si>
  <si>
    <t>NGA001Illness cases reported</t>
  </si>
  <si>
    <t>NGA001Buildings damaged</t>
  </si>
  <si>
    <t>NGA001Buildings destroyed</t>
  </si>
  <si>
    <t>NGA001Buildings in affected area</t>
  </si>
  <si>
    <t>NGA001Economic Losses</t>
  </si>
  <si>
    <t>NGA008Total population</t>
  </si>
  <si>
    <t>NBS Accessed 17/07/2023</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</si>
  <si>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</si>
  <si>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</si>
  <si>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</si>
  <si>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t>
  </si>
  <si>
    <t>NGA008People exposed</t>
  </si>
  <si>
    <t>UNHCR 12/08/2024</t>
  </si>
  <si>
    <t>https://reliefweb.int/report/nigeria/unhcr-nigeria-cameroonian-refugees-overview-31-july-2024</t>
  </si>
  <si>
    <t xml:space="preserve">Total number of registered (68,410) and Unregistered  (32,000) Cameroonian refugees in Nigeria have been considered affected by the crisis. Host communities might have been affected, however there is no available informaiton. </t>
  </si>
  <si>
    <t>NGA008People affected</t>
  </si>
  <si>
    <t>Total number of registered (68,410) and Unregistered  (32,000) Cameroonian refugees in Nigeria according to UNHCR.</t>
  </si>
  <si>
    <t>NGA008People displaced</t>
  </si>
  <si>
    <t>No available info.</t>
  </si>
  <si>
    <t>NGA008Injuries reported</t>
  </si>
  <si>
    <t>NGA008Fatalities reported</t>
  </si>
  <si>
    <t>https://acleddata.com/explorer/#1714654904371-01f34ad7-b1ac;https://reliefweb.int/report/nigeria/nigeria-flood-overview-17-september-2024</t>
  </si>
  <si>
    <t>Number of fatalities in Nigeria based on ACLED data from 01/03/2024  to 01/09/2024 due Battles, Violence against civilians, Explosions/Remote violence, Riots, Protests, Strategic developments (5261) plus 285 As of 17 September 2024, 285 lives have been lost due to ongoing floods across Nigeria. According to OCHA, 31 states have been severely affected by floods.</t>
  </si>
  <si>
    <t>NGA008Fatalities in all crises</t>
  </si>
  <si>
    <t xml:space="preserve">The total number of the people in need includes all  registered (68,410) and Unregistered  (32,000)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</si>
  <si>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NGA008People in Need</t>
  </si>
  <si>
    <t>UNHCR 12/08/2024; NBS Accessed 18/07/2024</t>
  </si>
  <si>
    <t>https://reliefweb.int/report/nigeria/unhcr-nigeria-cameroonian-refugees-overview-31-july-2024; https://nigeria.opendataforafrica.org/xspplpb/nigeria-census</t>
  </si>
  <si>
    <t xml:space="preserve">The minimal level comprise of  Minimal conditions ( Level 1) = People Exposed -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</si>
  <si>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NGA008Minimal humanitarian conditions - Level 1</t>
  </si>
  <si>
    <t xml:space="preserve">The stessed level comprise Stressed conditions (Level2)=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</si>
  <si>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NGA008Stressed humanitarian conditions - Level 2</t>
  </si>
  <si>
    <t xml:space="preserve">Total number of registered (68,410) and Unregistered  (32,000)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</si>
  <si>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</si>
  <si>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</si>
  <si>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</si>
  <si>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</si>
  <si>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</si>
  <si>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UNHCR 16/07/2024; NBS Accessed 18/07/2024</t>
  </si>
  <si>
    <t>Refugee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</si>
  <si>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</si>
  <si>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</si>
  <si>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</si>
  <si>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</si>
  <si>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</si>
  <si>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</si>
  <si>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</si>
  <si>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</si>
  <si>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Population Accessed 25/08//2024</t>
  </si>
  <si>
    <t>NGA007Total population</t>
  </si>
  <si>
    <t>https://nigeria.opendataforafrica.org</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</si>
  <si>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</si>
  <si>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</si>
  <si>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June to August 2024  projection period in the mentioned states.</t>
  </si>
  <si>
    <t>NGA007People exposed</t>
  </si>
  <si>
    <t>People affected are estimated by taking the population who are facing IPC phase 2, 3, 4 and 5 in the affected areas: Zamfara, Kaduna, Niger, Sokoto, Kebbi and Katsina states. The projected period June to August 2024 have been taken. According to inform severity methodology People affected = Level 2 + Level 3 + Level 4 + Level 5. </t>
  </si>
  <si>
    <t>NGA007People affected</t>
  </si>
  <si>
    <t>UNHCR 15/09/2024; UNHCR 12/08/2024</t>
  </si>
  <si>
    <t>https://data.unhcr.org/en/documents/details/111201; https://data.unhcr.org/en/documents/details/110512</t>
  </si>
  <si>
    <t>This figure is a summation of 685,018  IDPs in North West  states, and  118,102 refugees from NW Nigeria in Maradi (Niger) . Some areas in assessed states were inaccessible due to ongoing violence/conflict, so the number of IDPs is likely to be higher than reported. Assessments by IOM to establish the number of IDPs did not include  Kebbi state, which are also affected by this crisis.</t>
  </si>
  <si>
    <t>NGA007People displaced</t>
  </si>
  <si>
    <t>NGA007Injuries reported</t>
  </si>
  <si>
    <t xml:space="preserve"> ACLED Accessed 25/09/2024</t>
  </si>
  <si>
    <t>https://acleddata.com/explorer/#1714654904371-01f34ad7-b1ac</t>
  </si>
  <si>
    <t xml:space="preserve">Total Fatalities from 01/03/2024 to 01/09/2024 in Sokoto, Kebbi, Niger, Kaduna, Katsina and Zamfara states, which are most affected by north west banditry. Some of these fatalities may actually be related to the Middle Belt crisis. </t>
  </si>
  <si>
    <t>NGA007Fatalities reported</t>
  </si>
  <si>
    <t>Number of fatalities in Nigeria based on ACLED data from 01/03/2024  to 01/09/2024 due Battles, Violence against civilians, Explosions/Remote violence, Riots, Protests, Strategic developments (5261) plus As of 17 September 2024, 285 lives have been lost due to ongoing floods across Nigeria. According to OCHA, 31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</si>
  <si>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</si>
  <si>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June to August 2024 projection period.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</si>
  <si>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</si>
  <si>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June to August2024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</si>
  <si>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</si>
  <si>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</si>
  <si>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NGA007Stressed humanitarian conditions - Level 2</t>
  </si>
  <si>
    <t>The people in needs are corresponding to the population who are facing IPC phase 3, 4 and 5; June to August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</si>
  <si>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NGA007Moderate humanitarian conditions - Level 3</t>
  </si>
  <si>
    <t>The people in needs are corresponding to the population who are facing IPC phase 3, 4 and 5; June to August2024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</si>
  <si>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NGA007Severe humanitarian conditions - Level 4</t>
  </si>
  <si>
    <t>The people in needs are corresponding to the population who are facing IPC phase 3, 4 and 5; June to August 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</si>
  <si>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NGA007Extreme humanitarian conditions - Level 5</t>
  </si>
  <si>
    <t>UNHCR 12/08/2024; UNHCR 15/07/2024; Food Security Cluster  08/03/2024</t>
  </si>
  <si>
    <t>https://data.unhcr.org/en/documents/details/110512; https://data.unhcr.org/en/documents/details/110037; https://fscluster.org/es/ne_nigeria/document/cadre-harmonise-identification-risk</t>
  </si>
  <si>
    <t>The affected groups are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</si>
  <si>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</si>
  <si>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</si>
  <si>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</si>
  <si>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</si>
  <si>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</si>
  <si>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</si>
  <si>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</si>
  <si>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</si>
  <si>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</si>
  <si>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</si>
  <si>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</si>
  <si>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</si>
  <si>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</si>
  <si>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</si>
  <si>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 xml:space="preserve">Borno, Yobe and Adamawa states are exposed to the crisis; facing a deteriorating security situation, with high number of security incidents. Therefore, the total of the population of the three states has been considered as people exposed to the Lake Chad Basin crisis. </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</si>
  <si>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</si>
  <si>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
  </si>
  <si>
    <t>NGA004People affected</t>
  </si>
  <si>
    <t>The sum of number of people internally displaced by Boko Haram (2,305,335), the  total number of returnees to the northeast (2,083,835) and Nigerian refugees in neighbouring countries(Niger- 119,885 , Chad -, 22,379  Cameroon- 124,466 ).</t>
  </si>
  <si>
    <t>NGA004People displaced</t>
  </si>
  <si>
    <t>NGA004Injuries reported</t>
  </si>
  <si>
    <t>Number of fatalities related to the insurgency from 01/03/2024 to 01/09/2024  in Borno, Adamawa and Yobe states</t>
  </si>
  <si>
    <t>NGA004Fatalities reported</t>
  </si>
  <si>
    <t xml:space="preserve"> ACLED Accessed 25/09/2024 ;OCHA 18/09/2024</t>
  </si>
  <si>
    <t>https://acleddata.com/explorer/; https://reliefweb.int/report/nigeria/nigeria-flood-overview-17-september-2024</t>
  </si>
  <si>
    <t>NGA004Fatalities in all crises</t>
  </si>
  <si>
    <t xml:space="preserve">These include the people in need in Borno, Adamawa and Yobe states, according to the 2024 HNO. These three states are impacted by the Lake Chad Basin region crisis in Nigeria which face a deteriorating security situation. 
</t>
  </si>
  <si>
    <t>NGA004People in Need</t>
  </si>
  <si>
    <t xml:space="preserve">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</si>
  <si>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</si>
  <si>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</si>
  <si>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</si>
  <si>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</si>
  <si>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</si>
  <si>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</si>
  <si>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</si>
  <si>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</si>
  <si>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</si>
  <si>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</si>
  <si>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</si>
  <si>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</si>
  <si>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08/03/2024</t>
  </si>
  <si>
    <t>https://reliefweb.int/report/nigeria/borno-adamawa-and-yobe-lean-season-food-security-and-nutrition-crisis-multi-sector-plan-2024;https://fscluster.org/es/ne_nigeria/document/cadre-harmonise-identification-risk</t>
  </si>
  <si>
    <t>In the BAY states, 4.8 million people are also likely to face severe food insecurity over the lean season (June-August 2024)</t>
  </si>
  <si>
    <t>NGA004Illness cases reported</t>
  </si>
  <si>
    <t>NGA004Buildings damaged</t>
  </si>
  <si>
    <t>NGA004Buildings destroyed</t>
  </si>
  <si>
    <t>NGA004Buildings in affected area</t>
  </si>
  <si>
    <t>NGA004Economic Losses</t>
  </si>
  <si>
    <t>NGA003Total population</t>
  </si>
  <si>
    <t>Food Security Cluster  14/04/2023</t>
  </si>
  <si>
    <t>Taraba, Benue, Plateau, Nasarawa states are affected by the crisis and their whole landmass are considered.</t>
  </si>
  <si>
    <t>NGA003Landmass affected</t>
  </si>
  <si>
    <t>Food Security Cluster  08/03/24</t>
  </si>
  <si>
    <t xml:space="preserve">Total population of Taraba, Benue, Plateau, Nasarawa exposed to Middle Belt crisis which corresponding to the population who are facing IPC phase 1, 2, 3, 4 and 5; June to August 2024 projection period. </t>
  </si>
  <si>
    <t>NGA003People exposed</t>
  </si>
  <si>
    <t>The number of people affected corresponds to all the people facing IPC Phase 2 to 5 in the regions affected by the Middle belt crisis: Taraba, Benue,Nasarawa, Plateau states during the period June to August 2024.</t>
  </si>
  <si>
    <t>NGA003People affected</t>
  </si>
  <si>
    <t>IOM 02/07/2024</t>
  </si>
  <si>
    <t>https://dtm.iom.int/reports/nigeria-north-central-and-north-west-round-14-idp-atlas-june-2024</t>
  </si>
  <si>
    <t xml:space="preserve">Total number of IDPs in Benue, Plateau and Nasarawa states; This figure could be an underestimation since assessments by IOM to establish the number of IDPs did not include Taraba state, which is also affected by this crisis. </t>
  </si>
  <si>
    <t>NGA003People displaced</t>
  </si>
  <si>
    <t>NGA003Injuries reported</t>
  </si>
  <si>
    <t>ACLED Accessed 25/09/2024</t>
  </si>
  <si>
    <t>Number of fatalities from 01/03/2024 to 01/09/2024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</si>
  <si>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</si>
  <si>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25/09/2024 ; OCHA 18/09/2024</t>
  </si>
  <si>
    <t>https://acleddata.com/explorer/#1714654904371-01f34ad7-b1ac ; https://reliefweb.int/report/nigeria/nigeria-flood-overview-17-september-2024</t>
  </si>
  <si>
    <t>NGA003Fatalities in all crises</t>
  </si>
  <si>
    <t xml:space="preserve">The total PIN for the crisis is from the number of food insecure people in Taraba, Benue, Plateau and Nasarawa states, which is corresponding to the population who are facing IPC phase 3, 4 and 5; June to August 2024 projection period. </t>
  </si>
  <si>
    <t>NGA003People in Need</t>
  </si>
  <si>
    <t xml:space="preserve"> 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 of Minimal conditions ( Level 1) = People Exposed - People affected - People in need.</t>
  </si>
  <si>
    <t>NGA003Minimal humanitarian conditions - Level 1</t>
  </si>
  <si>
    <t xml:space="preserve">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 level comprise of Minimal conditions ( Level 2) = People affected - People in need.</t>
  </si>
  <si>
    <t>NGA003Stressed humanitarian conditions - Level 2</t>
  </si>
  <si>
    <t xml:space="preserve">This level is matched with the population who are facing IPC phase 3; June to August 2024 projection period, which is  moderate humanitarian condition-(level 3) </t>
  </si>
  <si>
    <t>NGA003Moderate humanitarian conditions - Level 3</t>
  </si>
  <si>
    <t xml:space="preserve"> The people in needs are corresponding to the population who are facing IPC phase 3, 4 and 5; June to August 2024 projection period. All of them are facing IPC phase 3, and IPC 4 for Benue state only and no one is placed in IPC 5. Therefore Moderate humanitarian conditions - Level 3 is matched with People in IPC phase 3 and Severe humanitarian condtions (level 4) is marched with IPC 4. Extreme humanitarian conditions - Level 5 are 0. </t>
  </si>
  <si>
    <t>NGA003Severe humanitarian conditions - Level 4</t>
  </si>
  <si>
    <t xml:space="preserve"> The people in needs are corresponding to the population who are facing IPC phase 3, 4 and 5; June to August 2024 projection period. All of them are facing IPC phase 3, and IPC 4 for Benue state  only therefore  Moderate humanitarian conditions - Level 3 is matched with People in IPC phase 3 and Severe humanitarian conditions - Level 4  is marched with IPC 4 and Extreme humanitarian conditions - Level 5 are 0. </t>
  </si>
  <si>
    <t>NGA003Extreme humanitarian conditions - Level 5</t>
  </si>
  <si>
    <t>https://dtm.iom.int/reports/nigeria-north-central-and-north-west-round-14-idp-atlas-june-2024; https://fscluster.org/es/ne_nigeria/document/cadre-harmonise-identification-risk</t>
  </si>
  <si>
    <t>NGA003Crisis affected groups</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</si>
  <si>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</si>
  <si>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</si>
  <si>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</si>
  <si>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</si>
  <si>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</si>
  <si>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</si>
  <si>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</si>
  <si>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IPC 04/07/2024</t>
  </si>
  <si>
    <t>https://www.ipcinfo.org/ipc-country-analysis/details-map/en/c/1157088/?iso3=BDI</t>
  </si>
  <si>
    <t>Total population according to IPC although the figure is lower compared to figures from the World Population Review(14,118,785) and HNO 2022.</t>
  </si>
  <si>
    <t>BDI001Total population</t>
  </si>
  <si>
    <t>CIA 16/04/2024</t>
  </si>
  <si>
    <t>https://www.cia.gov/the-world-factbook/countries/burundi/</t>
  </si>
  <si>
    <t>This is the total landmass of Burundi as the entire country is affected by the complex crisis.</t>
  </si>
  <si>
    <t>BDI001Landmass affected</t>
  </si>
  <si>
    <t>The total population is exposed to the complex crisis</t>
  </si>
  <si>
    <t>BDI001People exposed</t>
  </si>
  <si>
    <t xml:space="preserve"> This figure includes a summation of level 2+3+4+5 as outlined in the IPC projections for  June - September 2024</t>
  </si>
  <si>
    <t>BDI001People affected</t>
  </si>
  <si>
    <t>UNHCR  16/09/2024;  UNHCR 31/08/2024</t>
  </si>
  <si>
    <t>https://reliefweb.int/report/burundi/unhcr-burundi-operations-overview-august-2024;  https://data.unhcr.org/en/situations/burundi</t>
  </si>
  <si>
    <t xml:space="preserve">Total displaced population includes IDPs (7,500), refugees/asylum seekers in Burundi (90,100), refugee returnees ( 248,700), persons at risk of statelessness (800)  and Burundian refugees in neighboring countries (257,065) according UNHCR as of  31/08/2024. IDP figure refers to the IDPs of concern to UNHCR. This figure has been revised down from the total IDPs precedently reported in Burundi (IOM/DTM). </t>
  </si>
  <si>
    <t>BDI001People displaced</t>
  </si>
  <si>
    <t>There were mentions of injuries in the HNO but there was no cumulative figure for this.</t>
  </si>
  <si>
    <t>BDI001Injuries reported</t>
  </si>
  <si>
    <t>ACLED accessed 18/09/2024</t>
  </si>
  <si>
    <t>Total Fatalities in Burundi from 15/03/2024 to 15/09/2024  due to events such as  Battles, Violence against civilians, Explosions/Remote violence, Riots, Protests, Strategic developments according to ACLED.</t>
  </si>
  <si>
    <t>BDI001Fatalities reported</t>
  </si>
  <si>
    <t>Total Fatalities in Burundi from 15/02/2024 to 15/08/2024 due to events such as Battles, Violence against civilians, Explosions/Remote violence, Riots, Protests, Strategic developments according to ACLED.</t>
  </si>
  <si>
    <t>BDI001Fatalities in all crises</t>
  </si>
  <si>
    <t xml:space="preserve">This figure includes IPC projections for June - September 2024 for the people in need. It includes people in IPC levels 3 to 5.  </t>
  </si>
  <si>
    <t>BDI001People in Need</t>
  </si>
  <si>
    <t xml:space="preserve">This is according to IPC projections for June - September 2024, 6,283,783 people  are considered to be in level 1. </t>
  </si>
  <si>
    <t>BDI001Minimal humanitarian conditions - Level 1</t>
  </si>
  <si>
    <t>This is according to IPC projections for June - September 2024, 4,820,159 people are considered to be in level 2.</t>
  </si>
  <si>
    <t>BDI001Stressed humanitarian conditions - Level 2</t>
  </si>
  <si>
    <t>This is according to IPC projections for June - September 2024, 1,063,250 people are considered to be in level 3.</t>
  </si>
  <si>
    <t>BDI001Moderate humanitarian conditions - Level 3</t>
  </si>
  <si>
    <t>This is according to IPC projections for June - September 2024, 121,671 people are considered to be in level 4.</t>
  </si>
  <si>
    <t>BDI001Severe humanitarian conditions - Level 4</t>
  </si>
  <si>
    <t>This is according to IPC projections for June - September 2024, there are no people expereincing  extreme humanitarian conditions hence, 0 people in  level 5.</t>
  </si>
  <si>
    <t>BDI001Extreme humanitarian conditions - Level 5</t>
  </si>
  <si>
    <t>OCHA 23/03/2023</t>
  </si>
  <si>
    <t>https://reliefweb.int/report/burundi/burundi-besoins-et-plan-de-reponse-humanitaire-2023-mars-2023</t>
  </si>
  <si>
    <t>Refugees, IDPs, Host, Non-host, Returnees</t>
  </si>
  <si>
    <t>BDI001Crisis affected groups</t>
  </si>
  <si>
    <t>https://www.unicef.org/press-releases/one-third-mpox-cases-burundi-among-school-age-children-unicef</t>
  </si>
  <si>
    <t>Since the first confirmed case on 25 July 2024, Burundi has reported 564 mpox cases, 62.9 per cent of which are under 19 years old, and over 1,576 suspected cases. .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t>
  </si>
  <si>
    <t>BDI001Illness cases reported</t>
  </si>
  <si>
    <t>World Population Review Accessed 18/09/2024; UNHCR 06/09/2024.</t>
  </si>
  <si>
    <t>https://worldpopulationreview.com/countries/uganda-population; https://data.unhcr.org/en/documents/details/111043</t>
  </si>
  <si>
    <t>Total population of Uganda according to WPR (50,295,584)  plus Refugees and asylum seekers in Uganda (1,741,331), who are mostly from the  South Sudan and DRC.</t>
  </si>
  <si>
    <t>UGA005Total population</t>
  </si>
  <si>
    <t>City Population accessed 16 /05/2024</t>
  </si>
  <si>
    <t>https://www.citypopulation.de/en/uganda/admin/</t>
  </si>
  <si>
    <t xml:space="preserve">Landmass of 12  districts  Adjumani, Isingiro,Kamwenge, Kikuube, Kiryandongo, Koboko, Kyegegwa, Madi okollo, Obongi, Terego, Yumbe, and Kampala which host most refugees are considered affected . </t>
  </si>
  <si>
    <t>UGA005Landmass affected</t>
  </si>
  <si>
    <t>UNHCR 06/09/2024; IPC 27/11/2023; UNHCR 31/08/2024</t>
  </si>
  <si>
    <t>https://data.unhcr.org/en/documents/details/111043; https://www.ipcinfo.org/ipc-country-analysis/details-map/en/c/1156708/?iso3=UGA; https://data.unhcr.org/en/country/uga</t>
  </si>
  <si>
    <t>The people exposed to this crisis consists of the total number of host population (4,266,800) in  the 12 districts including Adjumani, Isingiro,Kamwenge, Kikuube, Kiryandongo, Koboko, Kyegegwa, Lamwo, Madi okollo, Obongi, Terego, Yumbe, and Kampala. Figures for the host population in Kampala (1,766,500) have been derived from UNHCR, while those of the remaining 12 districts are from IPC 27/11/2023 as the current IPC  12/06/2024  covers the population of Karamoja districts only. Plus the total number of refugees (1,741,331) in Uganda as at  31st August 2024   according to UNHCR.</t>
  </si>
  <si>
    <t>UGA005People exposed</t>
  </si>
  <si>
    <t>UNHCR 06/09/2024</t>
  </si>
  <si>
    <t>https://data.unhcr.org/en/documents/details/111043</t>
  </si>
  <si>
    <t xml:space="preserve">Those affected consist of 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</si>
  <si>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</si>
  <si>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Number of  refugees and assylum seekers  in Uganda. The highest population of refugees originate from South Sudan and DRC. There are also refugees in smaller numbers from Rwanda, Burundi, Somalia, Eritrea, Ethiopia and Sudan</t>
  </si>
  <si>
    <t>UGA005People displaced</t>
  </si>
  <si>
    <t xml:space="preserve">The total population of refugees and sylum seekers in Uganda are in need according to UNHCR. </t>
  </si>
  <si>
    <t>UGA005People in Need</t>
  </si>
  <si>
    <t>UNHCR 06/09/2024; IPC 27/11/2023; UNHCR 31/08/2024;</t>
  </si>
  <si>
    <t xml:space="preserve">According to INFORM severity index methodology, the number of people facing Minimal humanitarian conditions or in Level 1= People exposed - People affected. </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</si>
  <si>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</si>
  <si>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</si>
  <si>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</si>
  <si>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All PiN are considered in moderate humanitarian conditions - Level 3, as per the INFORM severity methodology.</t>
  </si>
  <si>
    <t>UGA005Moderate humanitarian conditions - Level 3</t>
  </si>
  <si>
    <t>While some refugees may be facing Level 4 conditions, there is no information to indicate this.</t>
  </si>
  <si>
    <t>UGA005Severe humanitarian conditions - Level 4</t>
  </si>
  <si>
    <t>While some refugees may be facing Level 5 conditions, there is no information to indicate this.</t>
  </si>
  <si>
    <t>UGA005Extreme humanitarian conditions - Level 5</t>
  </si>
  <si>
    <t>Host population and refugees</t>
  </si>
  <si>
    <t>UGA005Crisis affected groups</t>
  </si>
  <si>
    <t>IPC 27/11/2023; OCHA 21/05/2024; WHO 21/09/2024</t>
  </si>
  <si>
    <t>https://www.ipcinfo.org/ipc-country-analysis/details-map/en/c/1156714/?iso3=UGA; https://english.news.cn/africa/20240406/db9f97c9c8f9474d80f27abce9aca40a/c.html;https://www.unocha.org/publications/report/kenya/eastern-africa-heavy-rains-and-flooding-flash-update-3-21-may-2024 ; https://www.afro.who.int/countries/uganda/publication/mpox-outbreak-uganda-updates-21092024#:~:text=Mpox%20Outbreak%20in%20Uganda%20-Updates%20_%2021.09.2024%20The,death%20has%20been%20registered%20among%20the%20confirmed%20cases.</t>
  </si>
  <si>
    <t xml:space="preserve">Over 114,000 children aged 6-59 months and 13,000 pregnant or breastfeeding women are expected to suffer from acute malnutrition in the 13 refugee settlements and 12 host districts of Uganda between April 2023 and March 2024, as much as the projected period has lapsed due to inadequate response such cases remain prevelant. There is a high risk of waterborne diseases due to floods &amp; heavy rains which may include but not limited to cholera and bilharzias plus 24 cases of Mpox has been reported where by some of the cases has been located in areas/districts that also host refugees however at the time of reporting its unclear how many refugees have been infected.
</t>
  </si>
  <si>
    <t>UGA005Illness cases reported</t>
  </si>
  <si>
    <t>World Population Review Accessed 18/09/2024; UNHCR 31/08/2024</t>
  </si>
  <si>
    <t>https://worldpopulationreview.com/countries/kenya-population; https://data.unhcr.org/en/country/ken</t>
  </si>
  <si>
    <t>Total population of the country including refugees in the country and the migration flow in the country</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</si>
  <si>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</si>
  <si>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</si>
  <si>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</si>
  <si>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</si>
  <si>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</si>
  <si>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IPC 05/09/2024; KNBS 04/11/2019; UNHCR 31/08/2024</t>
  </si>
  <si>
    <t>https://www.ipcinfo.org/ipc-country-analysis/details-map/en/c/1157147/?iso3=KEN; https://www.knbs.or.ke/?wpdmpro=2019-kenya-population-and-housing-census-volume-i-population-by-county-and-sub-county; https://data.unhcr.org/en/country/ken</t>
  </si>
  <si>
    <t>These figures are an aggregation of the refugee (1,355,052 ) and drought crises (28,778,103). Due to the overlap in the areas of the  people exposed by the drought and refugee crises, the country level figure is not a perfect aggregation of the two crises.</t>
  </si>
  <si>
    <t>KEN001People exposed</t>
  </si>
  <si>
    <t>IPC  05/09/2024; KNBS 04/11/2019; UNHCR 31/08/2024</t>
  </si>
  <si>
    <t>These figures are an aggregation of the refugee (796,133) and drought crises (28,778,103). Due to the overlap in areas affected by the drought and refugee crises, the country level figure is not a perfect aggregation of the two crises.</t>
  </si>
  <si>
    <t>KEN001People affected</t>
  </si>
  <si>
    <t>IOM 04/09/2024; UNHCR 31/08/2024</t>
  </si>
  <si>
    <t xml:space="preserve"> https://data.unhcr.org/en/country/ken; https://crisisresponse.iom.int/response/kenya-crisis-response-plan-2024#:~:text=As%20of%20July%202024%2C%20Kenya,humanitarian%20crisis%20in%20the%20country</t>
  </si>
  <si>
    <t>Total number of  refugees in Kenya 796,133 and 330,000 individuals displaced due to both the pre-flood drought and the recent floods.</t>
  </si>
  <si>
    <t>KEN001People displaced</t>
  </si>
  <si>
    <t xml:space="preserve"> ACLED accessed 18/09/2024; OCHA 19/06/2024;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</si>
  <si>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</si>
  <si>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15/02/2024 to 15/08/2024  according to ACLED plus Fatalities due to Heavy rains and flooding in Kenya as of 24th June 2024 according UNICEF.</t>
  </si>
  <si>
    <t>KEN001Fatalities in all crises</t>
  </si>
  <si>
    <t>IPC 05/09/2024;  UNHCR 31/08/2024</t>
  </si>
  <si>
    <t>https://www.ipcinfo.org/ipc-country-analysis/details-map/en/c/1157147/?iso3=KEN; https://data.unhcr.org/en/country/ken</t>
  </si>
  <si>
    <t>These figures are an aggregation people in need of humanitarian assistance due to drought (937,222) and refugees (796,133)</t>
  </si>
  <si>
    <t>KEN001People in Need</t>
  </si>
  <si>
    <t xml:space="preserve">These figures are an aggregation of the refugee (558,919) and drought crises (0). </t>
  </si>
  <si>
    <t>KEN001Minimal humanitarian conditions - Level 1</t>
  </si>
  <si>
    <t>These figures are an aggregation of the refugee (0)  and drought crises (27,840,881)</t>
  </si>
  <si>
    <t>KEN001Stressed humanitarian conditions - Level 2</t>
  </si>
  <si>
    <t>IPC 05/09/2024;UNHCR 31/08/2024</t>
  </si>
  <si>
    <t>These figures are an aggregation of the refugee(796,133) and drought crises (894,555)</t>
  </si>
  <si>
    <t>KEN001Moderate humanitarian conditions - Level 3</t>
  </si>
  <si>
    <t>IPC 05/09/2024</t>
  </si>
  <si>
    <t>https://www.ipcinfo.org/ipc-country-analysis/details-map/en/c/1157147/?iso3=KEN</t>
  </si>
  <si>
    <t xml:space="preserve">These figures are from the IPC analysis of acute food insecurity  for  July - September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</si>
  <si>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</si>
  <si>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While some refugees and asylum seekers may be facing Level 5 outcomes, there is no evidence to support this. </t>
  </si>
  <si>
    <t>KEN001Extreme humanitarian conditions - Level 5</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</si>
  <si>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</si>
  <si>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</si>
  <si>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</si>
  <si>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KEN001Crisis affected groups</t>
  </si>
  <si>
    <t>Govt.Kenya, IPC 05/09/2024; UNICEF 10/08/2024; WHO 17/09/2024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</si>
  <si>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t>
  </si>
  <si>
    <t>Cases of acute malnutrition which are worsened by drought plus cholera cases as a result of heavy rains and floods, plus cases of Mpox as reported by the World Health Organization.</t>
  </si>
  <si>
    <t>KEN001Illness cases reported</t>
  </si>
  <si>
    <t>Total population of the country including refugees in the country and the migration flow in the country (56,658,183+796,133)</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</si>
  <si>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</si>
  <si>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</si>
  <si>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</si>
  <si>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</si>
  <si>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</si>
  <si>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July- September 2024, with a total population of (16,617,001). there is addition error in the IPC figures which is 16,617,000  The non-ASAL counties include Kiambu, Murang'a, Kirinyaga, Migori, Homabay, Siaya, Nakuru, Machakos, Elgeyo Marakwet with a total population of (11,364,969) based on KNBS 2019. Total population of refugees ( 796,133) from UNHCR 31/08/2024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</si>
  <si>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</si>
  <si>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July - September 2024, (16,617,001). there is addition error in the IPC figures which is 16,617,000, and 9 non-ASAL counties (Kiambu, Murang'a, Kirinyaga, Migori, Homabay, Siaya, Nakuru, Machakos, Elgeyo Marakwet (11,364,969) based on KNBS 2019, including  refugees ( 796,133) from UNHCR 31/08/2024</t>
  </si>
  <si>
    <t>KEN003People affected</t>
  </si>
  <si>
    <t>IOM 04/09/2024</t>
  </si>
  <si>
    <t>https://crisisresponse.iom.int/response/kenya-crisis-response-plan-2024#:~:text=As%20of%20July%202024%2C%20Kenya,humanitarian%20crisis%20in%20the%20country</t>
  </si>
  <si>
    <t xml:space="preserve"> As of July 2024, Kenya faces a displaced population of more than 330,000 individuals due to both the pre-flood drought and the recent floods.</t>
  </si>
  <si>
    <t>KEN003People displaced</t>
  </si>
  <si>
    <t>OCHA 19/06/2024</t>
  </si>
  <si>
    <t>https://reliefweb.int/report/kenya/kenya-heavy-rains-and-flooding-update-flash-update-7-19-june-2024#:~:text=SITUATION%20OVERVIEW%20%26%20HUMANITARIAN%20IMPACTS,2024%2C%20according%20to%20the%20NDOC.</t>
  </si>
  <si>
    <t>Fatalities as aresult of heavy rains and floods as of 18 June 2024, according to the National Disaster Operations Centre (NDOC). There are no information on fatalities reported due to drought, however most of the ASAL areas were greatly affected.</t>
  </si>
  <si>
    <t>KEN003Fatalities reported</t>
  </si>
  <si>
    <t>The PIN figure is an aggregation of level 3+4+5 according to the ACAPS Inform methodology in the absecnce of a PIN figure from HNO, IPC or OCHA. Therefore the projected period of July - September 2024 was used.</t>
  </si>
  <si>
    <t>KEN003People in Need</t>
  </si>
  <si>
    <t xml:space="preserve">People facing  the latest projected acute food insecurity July  - September  2024 due to drought according to IPC 2024  is Level 1= People exposed- People affected. </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</si>
  <si>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</si>
  <si>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</si>
  <si>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</si>
  <si>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projected acute food insecurity  July  - September  2024 analysis.</t>
  </si>
  <si>
    <t>KEN003Moderate humanitarian conditions - Level 3</t>
  </si>
  <si>
    <t>The people facing IPC 4 outcomes were categorised under Level 4  according to the  projected acute food insecurity  July  - September 2024 analysis.</t>
  </si>
  <si>
    <t>KEN003Severe humanitarian conditions - Level 4</t>
  </si>
  <si>
    <t>The people facing IPC 5  outcomes were categorised under Level 4 according to the  projected acute food insecurity  July  - September  2024 analysis.</t>
  </si>
  <si>
    <t>KEN003Extreme humanitarian conditions - Level 5</t>
  </si>
  <si>
    <t>KEN003Crisis affected groups</t>
  </si>
  <si>
    <t>The nutrition situation is expected to continue improving  although according to IPC  it will likely remain within the same acute malnutrition classification phases. IPC further reports that the major improvement in reducing the prevalence of acute malnutrition is attributed to the improved food security characterized by positive impact of long rains in the pastoral communities associated with improved milk availability and consumption, and in agropastoral communities increased food stocks and vegetables resulting from the favorable cumulative performance from the 2023 short rains and the 2024 long rains. Therefore ccording to  IPC, the current acute malnutrition for  APRIL 2024 – MARCH 2025  there are (760,500) children  6-59  months acutely  malnourished and (112,500) Pregnant or lactating women  acutely malnourished, plus According to UNICEF, as of 24 June,  86 cholera cases were reported and Children are the most affected, with 27.9 per cent of the cases being between 0 and 4 years of age, and Kenya has reported  five (5) confirmed cases of Mpox spread acrosTaita Taveta (1), Busia (1), Nairobi (1), Nakuru (1), and Mombasa (1) counties</t>
  </si>
  <si>
    <t>KEN003Illness cases reported</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</si>
  <si>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</si>
  <si>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</si>
  <si>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</si>
  <si>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</si>
  <si>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</si>
  <si>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31/08/2024; KNBS 04/11/2019</t>
  </si>
  <si>
    <t>https://data.unhcr.org/en/country/ken; https://www.knbs.or.ke/?wpdmpro=2019-kenya-population-and-housing-census-volume-i-population-by-county-and-sub-county</t>
  </si>
  <si>
    <t>Total population of Dadaab, Fafi and Turkana west sub-counties, which host Kakuma and Daadab refugee camps + refugees and asylum seekers in Kenya. (558,919+796,133)</t>
  </si>
  <si>
    <t>KEN002People exposed</t>
  </si>
  <si>
    <t>https://data.unhcr.org/en/country/ken</t>
  </si>
  <si>
    <t xml:space="preserve">Total number of refugees and asylum seekers in Kenya.  The majority of refugees and asylum-seekers in Kenya are from Somalia (54%), followed by South Sudanese (24.5%), Congolese (8.9%) and Ethiopians (5.8%). </t>
  </si>
  <si>
    <t>KEN002People affected</t>
  </si>
  <si>
    <t>KEN002People displaced</t>
  </si>
  <si>
    <t xml:space="preserve"> ACLED accessed 19/08/2024; </t>
  </si>
  <si>
    <t xml:space="preserve"> Total Fatalities in Kenya from 15/02/2023 to 15/08/2024  according to ACLED.</t>
  </si>
  <si>
    <t>KEN002Fatalities in all crises</t>
  </si>
  <si>
    <t>All the refugees and asylum seekers in Kenya need humanitarian assistance. Due to the recent Mar-May rains some of the areas affected also host refugees e.g Garissa county. Therefore the refugees needs may be worsened</t>
  </si>
  <si>
    <t>KEN002People in Need</t>
  </si>
  <si>
    <t xml:space="preserve">The minimal level comprise of  Minimal conditions ( Level 1) = People Exposed - People affected. </t>
  </si>
  <si>
    <t>KEN002Minimal humanitarian conditions - Level 1</t>
  </si>
  <si>
    <t xml:space="preserve">UNHCR 31/08/2024 </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</si>
  <si>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</si>
  <si>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</si>
  <si>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</si>
  <si>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</si>
  <si>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</si>
  <si>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</si>
  <si>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</si>
  <si>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</si>
  <si>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</si>
  <si>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WORLD BANK Accessed 18/09/2024</t>
  </si>
  <si>
    <t>https://data.worldbank.org/indicator/SP.POP.TOTL?lang=en-gb&amp;locations=ER</t>
  </si>
  <si>
    <t>Total population of Eriterea is 3,748,901 according to Worl Bank, this source was chosen as its projection is close to July figure. However the population according to World population review is 3,549,494 as of 18/09/2024 based on projections of the latest United Nations data</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</si>
  <si>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</si>
  <si>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</si>
  <si>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</si>
  <si>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</si>
  <si>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</si>
  <si>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Total population of Eritrea, which has taken into account migration flows and Eritrean refugees in other countries</t>
  </si>
  <si>
    <t>ERI001People exposed</t>
  </si>
  <si>
    <t>UNICEF 05/12/2022</t>
  </si>
  <si>
    <t>https://www.unicef.org/appeals/eritrea</t>
  </si>
  <si>
    <t>These figures are based on the latest report from UNICEF from December 2022, targetting approximately 1.1 million people for humanitarian assistance. This figure is however likely to be lower than the actual number of people affected by the ongoing complex crisis in Eritrea. There are no other recent publications to determine figures of people affected by the complex crisis in Eritrea</t>
  </si>
  <si>
    <t>ERI001People affected</t>
  </si>
  <si>
    <t>UNHCR Accessed  18/09/2024</t>
  </si>
  <si>
    <t>https://www.unhcr.org/refugee-statistics/download/?url=YNrK8v</t>
  </si>
  <si>
    <t>This figure represents the sum of Eritrean refugees including people in refugee-like situation) (559,853), asylum seekers (104,892) and others people of concern according to  UNHCR (8,470). This is an underestimation as this number doesn't take into account the number of IDPs, which is an info gap"</t>
  </si>
  <si>
    <t>ERI001People displaced</t>
  </si>
  <si>
    <t>ACLED Accessed 18/09/2024</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</si>
  <si>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</si>
  <si>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</si>
  <si>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</si>
  <si>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</si>
  <si>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</si>
  <si>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</si>
  <si>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BANK Accessed 18/09/2024; UNICEF 05/12/2022</t>
  </si>
  <si>
    <t>https://worldpopulationreview.com/countries/eritrea-population; https://www.unicef.org/appeals/eritrea</t>
  </si>
  <si>
    <t xml:space="preserve">According to INFORM severity index methodology, the number of people facing Minimal humanitarian conditions or in Level 1= People exposed - People affected.  </t>
  </si>
  <si>
    <t>ERI001Minimal humanitarian conditions - Level 1</t>
  </si>
  <si>
    <t>According to the INFORM severity index methodology, people facing Stressed humanitarian conditions or Level 2 = People Affected - People in Need (PIN).</t>
  </si>
  <si>
    <t>ERI001Stressed humanitarian conditions - Level 2</t>
  </si>
  <si>
    <t xml:space="preserve">All PiN are considered in moderate humanitarian conditions - Level 3, as per the INFORM severity methodology..  There are no other recent publications to determine exact figures of Moderate humanitarian conditions - Level 3 . </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</si>
  <si>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</si>
  <si>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</si>
  <si>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</si>
  <si>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</si>
  <si>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</si>
  <si>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World Population Review 18/09/2024</t>
  </si>
  <si>
    <t>https://worldpopulationreview.com/countries/lesotho</t>
  </si>
  <si>
    <t>Total ppulation of Lesotho 2024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</si>
  <si>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</si>
  <si>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</si>
  <si>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</si>
  <si>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</si>
  <si>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</si>
  <si>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13/08/2024</t>
  </si>
  <si>
    <t>https://reliefweb.int/report/lesotho/lesotho-ipc-acute-food-insecurity-analysis-may-2024-march-2025-published-13-august-2024</t>
  </si>
  <si>
    <t>Only the people from both very poor and poor households’ groups in rural areas of Lesotho are facing high food insecurity from May to September 2024 and therefore the whole of  the rural population from these districts are exposed, and according to IPC May -September projection period, the total populatin analysed of the 10 districts ( Berea, Butha-buthe, Leribe, Mafeteng, Maseru, Mohales hoek, Mokhotlong, Qachas nek,Quthing and Thaba tseka) is 1,505,411.</t>
  </si>
  <si>
    <t>LSO004People exposed</t>
  </si>
  <si>
    <t>This figure includes a summation of level 2+3+4+5 as outlined in the IPC projections for  May- September 2024. ( 547,499+292,866). There is an addition error in the number of people in level 2 in the IPC figures- 547,500, the correct figure is 547,499.</t>
  </si>
  <si>
    <t>LSO004People affected</t>
  </si>
  <si>
    <t>There is info gap on the number of displaced persons.</t>
  </si>
  <si>
    <t>LSO004People displaced</t>
  </si>
  <si>
    <t>LSO004Injuries reported</t>
  </si>
  <si>
    <t>ACLED ACCESSED 19/09/2024</t>
  </si>
  <si>
    <t xml:space="preserve">The total Fatalities in Lesotho from 01/03/2024 to 01/09/2024  due to events such as  Battles, Violence against civilians, Explosions/Remote violence, Riots, Protests, Strategic developments according to ACLED is one. However, no reported fatitieis due to dorught and food insecurity during the last six months. </t>
  </si>
  <si>
    <t>LSO004Fatalities reported</t>
  </si>
  <si>
    <t>LSO004Fatalities in all crises</t>
  </si>
  <si>
    <t xml:space="preserve">The population in IPC Phase 3 and above living in the 10 analaysed districts ( Berea, Butha-buthe, Leribe, Mafeteng, Maseru, Mohales hoek, Mokhotlong, Qachas nek,Quthing and Thaba tseka) for projections for May - September 2024 are considered the people in need. </t>
  </si>
  <si>
    <t>LSO004People in Need</t>
  </si>
  <si>
    <t xml:space="preserve">This is according to IPC projections for May - September 2024, 655,045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t>
  </si>
  <si>
    <t>LSO004Minimal humanitarian conditions - Level 1</t>
  </si>
  <si>
    <t xml:space="preserve">This is according to IPC projections for May - September 2024,  547,499 people  are considered to be food insecurity  IPC phase 2.  There is an addtion error in IPC figures which is 547,500. the correct figure is 547,499.
According to INFORM SI methodology, the number of people in Level 2 is equal to the people affected minus people in need. People in Level 2 might be facing some difficulties accessing basic services but are able to meet their needs without external assistance. </t>
  </si>
  <si>
    <t>LSO004Stressed humanitarian conditions - Level 2</t>
  </si>
  <si>
    <t xml:space="preserve">It is estimated that about 293,000 people (19 percent of the rural population) have been classified in Crisis (IPC Phase 3) according to IPC projections for May - September 2024. 
Nobody was classified in IPC Phase 4 or 5. </t>
  </si>
  <si>
    <t>LSO004Moderate humanitarian conditions - Level 3</t>
  </si>
  <si>
    <t xml:space="preserve">This is according to IPC projections for May - September 2024. There are no people facing IPC phase 4. </t>
  </si>
  <si>
    <t>LSO004Severe humanitarian conditions - Level 4</t>
  </si>
  <si>
    <t xml:space="preserve">This is according to IPC projections for May - September 2024. There are no people facing IPC phase 5. </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</si>
  <si>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</si>
  <si>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</si>
  <si>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</si>
  <si>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</si>
  <si>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</si>
  <si>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</si>
  <si>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</si>
  <si>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</si>
  <si>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</si>
  <si>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World Population Review accessed  23/09/2024; UNHCR 17/09/2024</t>
  </si>
  <si>
    <t>https://worldpopulationreview.com/countries/rwanda-population; https://data.unhcr.org/en/documents/details/111223</t>
  </si>
  <si>
    <t xml:space="preserve">Total population of Rwanda according to WPR (14,318,259)  plus Refugees and asylum seekers in Rwanda, who are mostly from the DRC and Burundi (135,077).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</si>
  <si>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</si>
  <si>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</si>
  <si>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</si>
  <si>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</si>
  <si>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</si>
  <si>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17/09/2024;Statoids accessed 17/07/2024</t>
  </si>
  <si>
    <t>http://www.statoids.com/yrw.html; https://data.unhcr.org/en/documents/details/111223</t>
  </si>
  <si>
    <t>The total population of the districts where the majority of refugees are hosted, including Gatsibo, Nyarugenge, Kirehe, Gisagara, Huye, Nyamagabe, Karongi (2,382,152 plus the refugees living in these districts are considered exposed. (135,077)</t>
  </si>
  <si>
    <t>RWA002People exposed</t>
  </si>
  <si>
    <t>UNHCR 17/09/2024</t>
  </si>
  <si>
    <t>https://data.unhcr.org/en/documents/details/111223</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</si>
  <si>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</si>
  <si>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</si>
  <si>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 were displaced due to this crisis</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</si>
  <si>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</si>
  <si>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</si>
  <si>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</si>
  <si>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</si>
  <si>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</si>
  <si>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</si>
  <si>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17/09/2024; Statoids accessed 17/07/2024 </t>
  </si>
  <si>
    <t xml:space="preserve">https://data.unhcr.org/en/documents/details/111223; http://www.statoids.com/yrw.html </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</si>
  <si>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</si>
  <si>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</si>
  <si>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</si>
  <si>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</si>
  <si>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</si>
  <si>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</si>
  <si>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</si>
  <si>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</si>
  <si>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</si>
  <si>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https://data.unhcr.org/en/country/rwa</t>
  </si>
  <si>
    <t>RWA002Crisis affected groups</t>
  </si>
  <si>
    <t>There is no available information on the number of illnesses  affecting refugees, however due to the floods and recent heavy rainfalls cases of cholera may persist affecting refugees</t>
  </si>
  <si>
    <t>RWA002Illness cases reported</t>
  </si>
  <si>
    <t>World Population Review Accessed 18/09/2024; UNHCR 31/08/2024; IPC 23/09/2024;WPR Accessed on 20/09/2024</t>
  </si>
  <si>
    <t>https://worldpopulationreview.com/countries/kenya-population; https://data.unhcr.org/en/country/ken; https://www.ipcinfo.org/ipc-country-analysis/details-map/en/c/1157952/?iso3=SOM;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</si>
  <si>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</si>
  <si>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</si>
  <si>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</si>
  <si>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</si>
  <si>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</si>
  <si>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</si>
  <si>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05/09/2024; KNBS 04/11/2019; UNHCR 31/08/2024;IPC 23/09/2024;HDX 2023</t>
  </si>
  <si>
    <t>https://www.ipcinfo.org/ipc-country-analysis/details-map/en/c/1157147/?iso3=KEN; https://www.knbs.or.ke/?wpdmpro=2019-kenya-population-and-housing-census-volume-i-population-by-county-and-sub-county; https://data.unhcr.org/en/country/ken;https://www.ipcinfo.org/ipc-country-analysis/details-map/en/c/1157952/?iso3=SOM ; https://data.humdata.org/dataset/cod-ps-eth/resource/f82b20f1-8a76-46e9-ba9a-29e531f7af3c</t>
  </si>
  <si>
    <t xml:space="preserve">The aggregated figures of people exposed  to the Eastern Africa Regional Drought Crisis in Ethiopia + Somalia + Kenya. </t>
  </si>
  <si>
    <t>REG014People exposed</t>
  </si>
  <si>
    <t>IPC 05/09/2024; KNBS 04/11/2019; UNHCR 31/06/2024; IPC 23/092024; HDX 2023</t>
  </si>
  <si>
    <t>https://www.ipcinfo.org/ipc-country-analysis/details-map/en/c/1157147/?iso3=KEN; https://www.knbs.or.ke/?wpdmpro=2019-kenya-population-and-housing-census-volume-i-population-by-county-and-sub-county; https://data.unhcr.org/en/country/ken; https://www.ipcinfo.org/ipc-country-analysis/details-map/en/c/1157952/?iso3=SOM; https://data.humdata.org/dataset/cod-ps-eth/resource/f82b20f1-8a76-46e9-ba9a-29e531f7af3c</t>
  </si>
  <si>
    <t xml:space="preserve">The aggregated figures of people affected due  to the Eastern Africa Regional Drought Crisis in Ethiopia,+  Somalia + , Kenya. </t>
  </si>
  <si>
    <t>REG014People affected</t>
  </si>
  <si>
    <t>IOM 04/09/2024 ; UNHCR 15/10/2023; UNHCR 20/06/2024;UNHCR 18/07/2024</t>
  </si>
  <si>
    <t>https://crisisresponse.iom.int/response/kenya-crisis-response-plan-2024#:~:text=As%20of%20July%202024%2C%20Kenya,humanitarian%20crisis%20in%20the%20country;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</si>
  <si>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</si>
  <si>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</si>
  <si>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Govt.Kenya, IPC 05/09/2024; UNICEF 10/08/2024; WHO 17/09/2024;WHO 20/10/2023; OCHA 10/01/2024; OCHA 04/07/2024; WHO 18/09/2024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</si>
  <si>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 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</si>
  <si>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 xml:space="preserve">The nutrition situation is expected to continue improving  although according to IPC  it will likely remain within the same acute malnutrition classification phases. IPC further reports that the major improvement in reducing the prevalence of acute malnutrition is attributed to the improved food security characterized by positive impact of long rains in the pastoral communities associated with improved milk availability and consumption, and in agropastoral communities increased food stocks and vegetables resulting from the favorable cumulative performance from the 2023 short rains and the 2024 long rains. Therefore ccording to  IPC, the current acute malnutrition for  APRIL 2024 – MARCH 2025  there are (760,500) children  6-59  months acutely  malnourished and (112,500) Pregnant or lactating women  acutely malnourished, plus According to UNICEF, as of 24 June,  86 cholera cases were reported and Children are the most affected, with 27.9 per cent of the cases being between 0 and 4 years of age, and Kenya has reported  five (5) confirmed cases of Mpox spread acrosTaita Taveta (1), Busia (1), Nairobi (1), Nakuru (1), and Mombasa (1) counties plus As from 1 January 2024 to the 25 August 2024, there were 22889 cholera cases AND 205 deaths recorded across the country </t>
  </si>
  <si>
    <t>REG014Illness cases reported</t>
  </si>
  <si>
    <t xml:space="preserve">Fatalities as aresult of heavy rains and floods as of 29 May 2024, according to the National Disaster Operations Centre (NDOC) in Kenya. There are no information on fatalities reported due to drought, however most of the ASAL areas were greatly affected.. . There was an  information gap in Somalia and Ethiopia. </t>
  </si>
  <si>
    <t>REG014Fatalities reported</t>
  </si>
  <si>
    <t xml:space="preserve">  ACLED accessed 18/09/2024; ACLED Accessed  19/09/2024;; ACLED accessed on 20 /09/2024  </t>
  </si>
  <si>
    <t xml:space="preserve">https://acleddata.com/explorer/#1714654904371-01f34ad7-b1ac; https://acleddata.com/data-export-tool/; https://acleddata.com/explorer/#1714654904371-01f34ad7-b1ac; </t>
  </si>
  <si>
    <t xml:space="preserve">The aggregated figures of fatalities in all crisis in Ethiopia, Somalia and  Kenya </t>
  </si>
  <si>
    <t>REG014Fatalities in all crises</t>
  </si>
  <si>
    <t>IPC 05/09/2024; IPC 23/09/2024; OCHA 26/02/2024</t>
  </si>
  <si>
    <t>https://www.ipcinfo.org/ipc-country-analysis/details-map/en/c/1157147/?iso3=KEN;https://www.ipcinfo.org/ipc-country-analysis/details-map/en/c/1157952/?iso3=SOM ; https://www.unocha.org/attachments/315207fa-1297-493b-bec1-20016aebed01/2024_Ethiopia_Humanitarian_Needs_Overview_Feb_2024.pdf</t>
  </si>
  <si>
    <t>The aggregated figures of people in need in the Eastern Africa Regional Drought Crisis in Ethiopia ,+  Somalia+ , Kenya</t>
  </si>
  <si>
    <t>REG014People in Need</t>
  </si>
  <si>
    <t>IPC 05/09/2024; KNBS 04/11/2019; UNHCR 31/08/2024; IPC 23/09/2024; HDX 2023</t>
  </si>
  <si>
    <t xml:space="preserve">The aggregated figures of people facing minimal  humanitarian conditions - Level 1 in the Africa Regional Drought Crisis in Ethiopia +  Somalia + , Kenya. </t>
  </si>
  <si>
    <t>REG014Minimal humanitarian conditions - Level 1</t>
  </si>
  <si>
    <t>IPC 05/09/2024; KNBS 04/11/2019; UNHCR 31/08/2024; IPC 23/09/2024;HDX 2023 ;  OCHA 26/02/2024</t>
  </si>
  <si>
    <t>https://www.ipcinfo.org/ipc-country-analysis/details-map/en/c/1157147/?iso3=KEN; https://www.knbs.or.ke/?wpdmpro=2019-kenya-population-and-housing-census-volume-i-population-by-county-and-sub-county; https://data.unhcr.org/en/country/ken; https://www.ipcinfo.org/ipc-country-analysis/details-map/en/c/1157952/?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</si>
  <si>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</si>
  <si>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</si>
  <si>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https://www.ipcinfo.org/ipc-country-analysis/details-map/en/c/1157147/?iso3=KEN; https://www.ipcinfo.org/ipc-country-analysis/details-map/en/c/1157952/?iso3=SOM://www.unocha.org/attachments/315207fa-1297-493b-bec1-20016aebed01/2024_Ethiopia_Humanitarian_Needs_Overview_Feb_2024.pdf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</si>
  <si>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</si>
  <si>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</si>
  <si>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05/09/2024;IPC 23/09/2024; OCHA 26/02/2024</t>
  </si>
  <si>
    <t>https://www.ipcinfo.org/ipc-country-analysis/details-map/en/c/1157147/?iso3=KEN; https://www.ipcinfo.org/ipc-country-analysis/details-map/en/c/1157952/?iso3=SOM;https://www.unocha.org/attachments/315207fa-1297-493b-bec1-20016aebed01/2024_Ethiopia_Humanitarian_Needs_Overview_Feb_2024.pdf</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</si>
  <si>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</si>
  <si>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</si>
  <si>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</si>
  <si>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</si>
  <si>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IND006Denial of existence of humanitarian needs or entitlements to assistance</t>
  </si>
  <si>
    <t>IND006Impediments to entry into country (bureaucratic and administrative)</t>
  </si>
  <si>
    <t>IND006Interference into implementation of humanitarian activities</t>
  </si>
  <si>
    <t>IND006Ongoing insecurity/hostilities affecting humanitarian assistance</t>
  </si>
  <si>
    <t>IND006Physical constraints in the environment (obstacles related to terrain, climate, lack of infrastructure, etc.)</t>
  </si>
  <si>
    <t>IND006Presence of mines and improvised explosive devices</t>
  </si>
  <si>
    <t>IND006Restriction and obstruction of access to services and assistance</t>
  </si>
  <si>
    <t>IND006Restriction of movement (impediments to freedom of movement and/or administrative restrictions)</t>
  </si>
  <si>
    <t>IND006Violence against personnel, facilities and assets</t>
  </si>
  <si>
    <t>World Meter accessed 09/2024</t>
  </si>
  <si>
    <t xml:space="preserve">https://www.worldometers.info/world-population/italy-population/#:~:text=Italy%202020%20population%20is%20estimated,532%20people%20per%20mi2)
</t>
  </si>
  <si>
    <t>The total population of Italy in 2024, including the asylum seekers, refugees, and migrants</t>
  </si>
  <si>
    <t>ITA002Total population</t>
  </si>
  <si>
    <t xml:space="preserve">The whole population is considered exposed as the presence of migrants, refugees, and asylum seekers affects resource allocations, has an economic impact, and requires political consideration and social cohesion process. </t>
  </si>
  <si>
    <t>ITA002People exposed</t>
  </si>
  <si>
    <t>UNHCR accessed 23/09/2024</t>
  </si>
  <si>
    <t xml:space="preserve">https://data2.unhcr.org/en/situations/mediterranean/location/5205
</t>
  </si>
  <si>
    <t>The figure is the number of sea arrivals in 2023 (157,651) and in 2024 as at 22 September (46,617). The arrivals in 2023 are considered here among the affected people as they are likely still have unmet needs and going through a registration and documentation processes.</t>
  </si>
  <si>
    <t>ITA002People affected</t>
  </si>
  <si>
    <t>The figure is the number of sea arrivals in 2023 (157,651) and in 202 4 as at 22 September (46,617)</t>
  </si>
  <si>
    <t>ITA002People displaced</t>
  </si>
  <si>
    <t>IOM accessed 23/09/2024</t>
  </si>
  <si>
    <t>https://missingmigrants.iom.int/region/mediterranean?region_incident=All&amp;route=3861&amp;year%5B%5D=11681&amp;month=All&amp;incident_date%5Bmin%5D=&amp;incident_date%5Bmax%5D=</t>
  </si>
  <si>
    <t>The number of missing migrants in the Central Mediterranean route between 1 March and 31 August</t>
  </si>
  <si>
    <t>ITA002Fatalities reported</t>
  </si>
  <si>
    <t>IOM accessed 23/09/2024 ; ACLED accessed 23/09/2024</t>
  </si>
  <si>
    <t>https://missingmigrants.iom.int/region/mediterranean?region_incident=All&amp;route=3861&amp;year%5B%5D=10121&amp;month=All&amp;incident_date%5Bmin%5D=&amp;incident_date%5Bmax%5D=</t>
  </si>
  <si>
    <t>All fatalities across Italy + The number of missing migrants in the Central Mediterranean route between 1 March and 31 August</t>
  </si>
  <si>
    <t>ITA002Fatalities in all crises</t>
  </si>
  <si>
    <t>The figure is the number of sea arrivals in 2023 (157,651) and in 2024 as at 22 September (46,617).The arrivals in 2023 are considered here among the people in need as they are likely still have unmet needs and going through a registration and documentation processes.</t>
  </si>
  <si>
    <t>ITA002People in Need</t>
  </si>
  <si>
    <t>World Meter accessed 09/2024 ; UNHCR accessed 23/09/2024</t>
  </si>
  <si>
    <t xml:space="preserve">https://data2.unhcr.org/en/situations/mediterranean/location/5205 ; https://www.citypopulation.de/en/italy/cities/calabria/ ; https://www.citypopulation.de/en/italy/cities/sicilia/
 ; https://data2.unhcr.org/en/situations/mediterranean/location/5205
</t>
  </si>
  <si>
    <t>According to the INFORM severity index methodology Level 1 = the number of people exposed - people affected. The people exposed is the total population of Italy, and the people affected are the number of sea arrivals in 2023 and 2024.</t>
  </si>
  <si>
    <t>ITA002Minimal humanitarian conditions - Level 1</t>
  </si>
  <si>
    <t>According to the INFORM severity index methodology Level 2 = the number of people affected - people in need. The people affected and people in need are both the number of sea arrivals in 2023 and 2024. Most are from Côte d'Ivoire, Guinea, and Tunisia, often fleeing poverty, persecution, or conflict and looking for security and better economic and social opportunities in Europe. Once rescued, migrants and asylum seekers have urgent needs that include access to safety, medical care, protection, registration, and obtaining a legal status. Since 2023, logistical issues and legal authorisation requirements by the Italian Government have challenged and delayed NGO and INGO rescue operations.</t>
  </si>
  <si>
    <t>ITA002Stressed humanitarian conditions - Level 2</t>
  </si>
  <si>
    <t>There are no assessments available for the breakdown of the severity of need of the PiN. All the PiN are considered to be facing moderate humanitarian condition or in Level 3</t>
  </si>
  <si>
    <t>ITA002Moderate humanitarian conditions - Level 3</t>
  </si>
  <si>
    <t>ITA002Severe humanitarian conditions - Level 4</t>
  </si>
  <si>
    <t>ITA002Extreme humanitarian conditions - Level 5</t>
  </si>
  <si>
    <t xml:space="preserve">Worldmeter 09/2024 </t>
  </si>
  <si>
    <t>https://www.worldometers.info/world-population/spain-population/</t>
  </si>
  <si>
    <t>The total population of Spain in 2024, including the asylum seekers, refugees, and migrants</t>
  </si>
  <si>
    <t>ESP002Total population</t>
  </si>
  <si>
    <t>ESP002People exposed</t>
  </si>
  <si>
    <t>UNHCR accessed 26/09/2024</t>
  </si>
  <si>
    <t>https://data.unhcr.org/en/country/esp</t>
  </si>
  <si>
    <t>The figure is the number of sea arrivals in 2023 (57,071) and in 2024 as at 22 September (40,933). The arrivals in 2023 are considered here among the affected people as they are likely still have unmet needs and going through a registration and documentation processes.</t>
  </si>
  <si>
    <t>ESP002People affected</t>
  </si>
  <si>
    <t>ESP002People displaced</t>
  </si>
  <si>
    <t>IOM accesssed 23/09/2024</t>
  </si>
  <si>
    <t>https://missingmigrants.iom.int/region/mediterranean?region_incident=All&amp;route=3956&amp;year%5B%5D=11681&amp;month=All&amp;incident_date%5Bmin%5D=&amp;incident_date%5Bmax%5D=</t>
  </si>
  <si>
    <t>The number of missing migrants in the Western Mediterranean route between 1 March and 31 August</t>
  </si>
  <si>
    <t>ESP002Fatalities reported</t>
  </si>
  <si>
    <t>ACLED accessed 23/09/2024 ; IOM accessed 23/09/2024</t>
  </si>
  <si>
    <t>https://acleddata.com/data-export-tool/ ; https://missingmigrants.iom.int/region/mediterranean?region_incident=All&amp;route=3956&amp;year%5B%5D=10121&amp;month=All&amp;incident_date%5Bmin%5D=&amp;incident_date%5Bmax%5D=</t>
  </si>
  <si>
    <t>Fatalities across Spain and on the Western Mediterranean Route between between 1 March and 31 August</t>
  </si>
  <si>
    <t>ESP002Fatalities in all crises</t>
  </si>
  <si>
    <t>The figure is the number of sea arrivals in 2023 (57,071) and in 2024 as at 22 September (40,933). The arrivals in 2023 are considered here among the people in need as they are likely still have unmet needs and going through a registration and documentation processes. Over 163,200 people applied for asylum in Spain in 2023 – 37% more than in 2022. Nearly 37% of the applicants were from Venezuela, while 33% were from Colombia. Madrid province registered the highest number of applications (33%), followed by Malaga (7%). Humanitarian needs include medical attention, protection, registration assistance, and community engagement services.</t>
  </si>
  <si>
    <t>ESP002People in Need</t>
  </si>
  <si>
    <t>According to the INFORM severity index methodology Level 1 = the number of people exposed - people affected. The people exposed is the total population of Spain, and the people affected are the number of sea arrivals in 2023 and 2024.</t>
  </si>
  <si>
    <t>ESP002Minimal humanitarian conditions - Level 1</t>
  </si>
  <si>
    <t xml:space="preserve">According to the INFORM severity index methodology Level 2 = the number of people affected - people in need. The people affected and people in need are both the number of sea arrivals in 2023 and 2024. </t>
  </si>
  <si>
    <t>ESP002Stressed humanitarian conditions - Level 2</t>
  </si>
  <si>
    <t>ESP002Moderate humanitarian conditions - Level 3</t>
  </si>
  <si>
    <t>ESP002Severe humanitarian conditions - Level 4</t>
  </si>
  <si>
    <t>ESP002Extreme humanitarian conditions - Level 5</t>
  </si>
  <si>
    <t>World Population accessed 09/2024</t>
  </si>
  <si>
    <t>https://worldpopulationreview.com/countries/egypt-population</t>
  </si>
  <si>
    <t>The total population of Egypt in 2024, including refugees, migrants, and asylum seekers</t>
  </si>
  <si>
    <t>EGY004Total population</t>
  </si>
  <si>
    <t>https://worldpopulationreview.com/countries/egypt-population ; https://reliefweb.int/report/egypt/egypt-overview-population-figures-and-budget-analysis-end-november-2023</t>
  </si>
  <si>
    <t>The total population is exposed to the refugees crisis, as the refugees reside across the country and contribute to adding a strain on resources such as housing, healthcare, education, and employment opportunities for everyone.</t>
  </si>
  <si>
    <t>EGY004People exposed</t>
  </si>
  <si>
    <t>UNHCR accessed 20/09/2024</t>
  </si>
  <si>
    <t>https://data.unhcr.org/en/country/egy</t>
  </si>
  <si>
    <t xml:space="preserve">The figure represents the number of registered refugees in Egypt as at 31 August 2024.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 </t>
  </si>
  <si>
    <t>EGY004People affected</t>
  </si>
  <si>
    <t xml:space="preserve">The figure represents the number of registered refugees in Egypt as at 31 August 2024. </t>
  </si>
  <si>
    <t>EGY004People displaced</t>
  </si>
  <si>
    <t>ACLED accessd 23/09/2024</t>
  </si>
  <si>
    <t>Fatalities across Egypt between between 1 March and 31 August</t>
  </si>
  <si>
    <t>EGY004Fatalities reported</t>
  </si>
  <si>
    <t>EGY004Fatalities in all crises</t>
  </si>
  <si>
    <t>The people in need is considered the number of registered refugees in Egypt.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</si>
  <si>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</si>
  <si>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World Population accessed 09/2024 ; UNHCR accessed 20/09/2024</t>
  </si>
  <si>
    <t>https://worldpopulationreview.com/countries/egypt-population ; https://reliefweb.int/report/egypt/egypt-overview-population-figures-and-budget-analysis-end-november-2023 ; https://data.unhcr.org/en/country/egy</t>
  </si>
  <si>
    <t>According to INFORM severity index methodology, the number of people facing Minimal humanitarian conditions or in Level 1= People exposed - People affected. The people exposed is the total population of Egypt, and the people affected are the number of registered refugees across the country.</t>
  </si>
  <si>
    <t>EGY004Minimal humanitarian conditions - Level 1</t>
  </si>
  <si>
    <t xml:space="preserve">According to the INFORM severity index methodology, people facing stressed humanitarian conditions or Level 2 = People affected - People in Need (PIN). The people affected and the people in need are considered the same, which is the number of registered refugees in Egypt. </t>
  </si>
  <si>
    <t>EGY004Stressed humanitarian conditions - Level 2</t>
  </si>
  <si>
    <t>EGY004Moderate humanitarian conditions - Level 3</t>
  </si>
  <si>
    <t>EGY004Severe humanitarian conditions - Level 4</t>
  </si>
  <si>
    <t>EGY004Extreme humanitarian conditions - Level 5</t>
  </si>
  <si>
    <t>World Population Review accessed 20/09/2024</t>
  </si>
  <si>
    <t>https://worldpopulationreview.com/countries/libya-population</t>
  </si>
  <si>
    <t>The total population of Libya in 2024, including incoming migrants, refugees, and asylum seekers.</t>
  </si>
  <si>
    <t>LBY001Total population</t>
  </si>
  <si>
    <t>World Bank 2022 ; UNHCR accessed 23/09/2024</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</si>
  <si>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</si>
  <si>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(66,255), as per the INFORM severity methodology.</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</si>
  <si>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</si>
  <si>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</si>
  <si>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</si>
  <si>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</si>
  <si>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</si>
  <si>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 whole population is considered exposed to the refugee crisis. </t>
  </si>
  <si>
    <t>BGR002People exposed</t>
  </si>
  <si>
    <t>https://data.unhcr.org/en/situations/ukraine</t>
  </si>
  <si>
    <t>This is the number of refugees from Ukraine. All the displaced are considered affected.</t>
  </si>
  <si>
    <t>BGR002People affected</t>
  </si>
  <si>
    <t>This is the number of refugees from Ukraine in Bulgaria.</t>
  </si>
  <si>
    <t>BGR002People displaced</t>
  </si>
  <si>
    <t xml:space="preserve">There is no available information. </t>
  </si>
  <si>
    <t>BGR002Illness cases reported</t>
  </si>
  <si>
    <t>BGR002Injuries reported</t>
  </si>
  <si>
    <t>ACLED accessed 23/09/2024</t>
  </si>
  <si>
    <t>All crisis fatalities in last 6 months (1 April  2024 - 23 September 2024) related to refugees from Ukraine.</t>
  </si>
  <si>
    <t>BGR002Fatalities reported</t>
  </si>
  <si>
    <t>All fatalities in the last 6 months according to ACLED data (1 April  2024 - 23 September 2024), related to the following event types: battles, violence against civilians, explosions/remote violence, riots, protests, and strategic developments.</t>
  </si>
  <si>
    <t>BGR002Fatalities in all crises</t>
  </si>
  <si>
    <t>Not applicable.</t>
  </si>
  <si>
    <t>BGR002Buildings damaged</t>
  </si>
  <si>
    <t>BGR002Buildings destroyed</t>
  </si>
  <si>
    <t>BGR002Buildings in affected area</t>
  </si>
  <si>
    <t>BGR002Economic Losses</t>
  </si>
  <si>
    <t>UNHCR accessed 23/09/2024 ; UNHCR 15/01/2024</t>
  </si>
  <si>
    <t>https://data.unhcr.org/en/situations/ukraine ;  https://reliefweb.int/report/poland/ukraine-situation-regional-refugee-response-plan-january-december-2024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</si>
  <si>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</si>
  <si>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</si>
  <si>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</si>
  <si>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Level 1 = the number of people exposed - people affected, as per the INFORM severity methodology.</t>
  </si>
  <si>
    <t>BGR002Minimal humanitarian conditions - Level 1</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</si>
  <si>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</si>
  <si>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</si>
  <si>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</si>
  <si>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</si>
  <si>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</si>
  <si>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</si>
  <si>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</si>
  <si>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</si>
  <si>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</si>
  <si>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https://data.worldbank.org/indicator/SP.POP.TOTL?locations=BY&amp;page=2+%3B+https%3A%2F%2Fdata.unhcr.org%2Fen%2Fsituations%2F ; https://data.unhcr.org/en/situations/ukraine</t>
  </si>
  <si>
    <t>This is the sum of the total population (9,228,071) + refugees from Ukraine in Belarus (53,270) according to UNHCR, calculated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</si>
  <si>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</si>
  <si>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</si>
  <si>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</si>
  <si>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</si>
  <si>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</si>
  <si>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</si>
  <si>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</si>
  <si>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This is the number of refugees from Ukraine in Belarus. All the displaced are considered affected.</t>
  </si>
  <si>
    <t>BLR002People affected</t>
  </si>
  <si>
    <t xml:space="preserve">This is the number of refugees from Ukraine in Belarus as of 31 May 2024. </t>
  </si>
  <si>
    <t>BLR002People displaced</t>
  </si>
  <si>
    <t>BLR002Illness cases reported</t>
  </si>
  <si>
    <t>BLR002Injuries reported</t>
  </si>
  <si>
    <t>BLR002Fatalities reported</t>
  </si>
  <si>
    <t>All fatalities in Belarus the last 6 months according to ACLED data (1 April  2024 - 23 September 2024), related to the following event types: battles, violence against civilians, explosions/remote violence, riots, protests, and strategic developments.</t>
  </si>
  <si>
    <t>BLR002Fatalities in all crises</t>
  </si>
  <si>
    <t>BLR002Buildings damaged</t>
  </si>
  <si>
    <t>BLR002Buildings destroyed</t>
  </si>
  <si>
    <t>BLR002Buildings in affected area</t>
  </si>
  <si>
    <t>BLR002Economic Losses</t>
  </si>
  <si>
    <t>UNHCR accessed 23/09/2024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</si>
  <si>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</si>
  <si>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</si>
  <si>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</si>
  <si>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BLR002Minimal humanitarian conditions - Level 1</t>
  </si>
  <si>
    <t>Level 2 = the number of people affected - people in need, as per the INFORM severity methodology.</t>
  </si>
  <si>
    <t>BLR002Stressed humanitarian conditions - Level 2</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</si>
  <si>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</si>
  <si>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</si>
  <si>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</si>
  <si>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</si>
  <si>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</si>
  <si>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</si>
  <si>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</si>
  <si>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</si>
  <si>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(370,980), as per the INFORM severity methodology.</t>
  </si>
  <si>
    <t>CZE002Total population</t>
  </si>
  <si>
    <t>World Bank 2021 ; UNHCR 15/01/2024</t>
  </si>
  <si>
    <t>https://data.worldbank.org/indicator/AG.LND.TOTL.K2?locations=CZ ;  https://reliefweb.int/report/poland/ukraine-situation-regional-refugee-response-plan-january-december-2024</t>
  </si>
  <si>
    <t>All landmass is considered affected since the number of Ukrainian refugees is equal to 3.5% of population of Czechia.</t>
  </si>
  <si>
    <t>CZE002Landmass affected</t>
  </si>
  <si>
    <t>The total population is considered exposed to the refugee crsis. In Czechia, the number of Ukrainian refugees is equal to 3.5% of the baseline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</si>
  <si>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</si>
  <si>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</si>
  <si>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</si>
  <si>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</si>
  <si>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</si>
  <si>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</si>
  <si>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</si>
  <si>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CZE002Fatalities in all crises</t>
  </si>
  <si>
    <t>CZE002Buildings damaged</t>
  </si>
  <si>
    <t>CZE002Buildings destroyed</t>
  </si>
  <si>
    <t>CZE002Buildings in affected area</t>
  </si>
  <si>
    <t>CZE002Economic Losses</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</si>
  <si>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</si>
  <si>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</si>
  <si>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</si>
  <si>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</si>
  <si>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</si>
  <si>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</si>
  <si>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</si>
  <si>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</si>
  <si>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</si>
  <si>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</si>
  <si>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</si>
  <si>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</si>
  <si>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</si>
  <si>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(36,120),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</si>
  <si>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</si>
  <si>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</si>
  <si>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</si>
  <si>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2.7% of population of Estonia.</t>
  </si>
  <si>
    <t>EST002Landmass affected</t>
  </si>
  <si>
    <t>The total population is considered exposed to the refugee crisis. In Estonia, since the number of Ukrainian refugees is equal to 2.7%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</si>
  <si>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</si>
  <si>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</si>
  <si>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</si>
  <si>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</si>
  <si>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</si>
  <si>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</si>
  <si>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</si>
  <si>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</si>
  <si>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</si>
  <si>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</si>
  <si>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</si>
  <si>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</si>
  <si>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</si>
  <si>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</si>
  <si>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</si>
  <si>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</si>
  <si>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</si>
  <si>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</si>
  <si>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</si>
  <si>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</si>
  <si>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</si>
  <si>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</si>
  <si>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</si>
  <si>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</si>
  <si>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https://data.worldbank.org/indicator/SP.POP.TOTL?locations=HU&amp;page=2+%3B+https%3A%2F%2F ; https://data.unhcr.org/en/situations/ukraine</t>
  </si>
  <si>
    <t>This is the sum of the total population, according to the World Bank 2022 (9,643,048) + refugees from Ukraine in Hungary, according to UNHCR (62,455),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</si>
  <si>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</si>
  <si>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</si>
  <si>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</si>
  <si>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</si>
  <si>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</si>
  <si>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</si>
  <si>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</si>
  <si>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</si>
  <si>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</si>
  <si>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</si>
  <si>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</si>
  <si>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</si>
  <si>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</si>
  <si>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</si>
  <si>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April  2024 - 23 September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</si>
  <si>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</si>
  <si>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</si>
  <si>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</si>
  <si>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</si>
  <si>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</si>
  <si>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</si>
  <si>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</si>
  <si>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</si>
  <si>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</si>
  <si>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</si>
  <si>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</si>
  <si>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</si>
  <si>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</si>
  <si>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</si>
  <si>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</si>
  <si>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</si>
  <si>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</si>
  <si>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(46,520),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</si>
  <si>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</si>
  <si>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</si>
  <si>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2.5% of population of Latvia.</t>
  </si>
  <si>
    <t>LVA002Landmass affected</t>
  </si>
  <si>
    <t>The total population is considered exposed to the refugee crisis. In Latvia, the number of Ukrainian refugees is equal to 2.5%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</si>
  <si>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</si>
  <si>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</si>
  <si>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</si>
  <si>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</si>
  <si>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</si>
  <si>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</si>
  <si>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</si>
  <si>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</si>
  <si>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</si>
  <si>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</si>
  <si>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</si>
  <si>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</si>
  <si>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</si>
  <si>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</si>
  <si>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</si>
  <si>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</si>
  <si>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</si>
  <si>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</si>
  <si>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</si>
  <si>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</si>
  <si>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</si>
  <si>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</si>
  <si>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</si>
  <si>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https://data.worldbank.org/indicator/SP.POP.TOTL?locations=LT&amp;page=2+%3B+https%3A%2F%2F ; https://data.unhcr.org/en/situations/ukraine</t>
  </si>
  <si>
    <t>This is the sum of the total population, according to the World Bank 2022 (2,831,639) + refugees from Ukraine in Lithuania according to UNHCR (45,070), as per the INFORM severity methodology.</t>
  </si>
  <si>
    <t>LTU002Total population</t>
  </si>
  <si>
    <t>World Bank accessed 26/09/2024</t>
  </si>
  <si>
    <t>https://data.worldbank.org/indicator/AG.LND.TOTL.K2?locations=LY</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</si>
  <si>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</si>
  <si>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</si>
  <si>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</si>
  <si>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</si>
  <si>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</si>
  <si>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</si>
  <si>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20/09/2024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</si>
  <si>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</si>
  <si>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 They are counted under the Mixed Migration and the Refugees in Libya crises.</t>
  </si>
  <si>
    <t>LBY001People displaced</t>
  </si>
  <si>
    <t>https://missingmigrants.iom.int/region/mediterranean?region_incident=All&amp;route=3861&amp;year%5B%5D=11681&amp;month=All&amp;incident_date%5Bmin%5D=&amp;incident_date%5Bmax%5D= ; https://www.acleddata.com/data/</t>
  </si>
  <si>
    <t>The figure includes the total fatalities in the country between  1 March- 31 August 2024 (43 people) + the fatalities on the Central Mediterranean migration route between 1 March - 31 August 2024 ( 839 people)</t>
  </si>
  <si>
    <t>LBY001Fatalities reported</t>
  </si>
  <si>
    <t>LBY001Fatalities in all crises</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</si>
  <si>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</si>
  <si>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</si>
  <si>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</si>
  <si>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</si>
  <si>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https://data.worldbank.org/indicator/AG.LND.TOTL.K2?locations=LT ;  https://reliefweb.int/report/poland/ukraine-situation-regional-refugee-response-plan-january-december-2024</t>
  </si>
  <si>
    <t>All landmass is considered affected. The number of Ukrainian refugees is equal to 1.6% of population of Lithuania.</t>
  </si>
  <si>
    <t>LTU002Landmass affected</t>
  </si>
  <si>
    <t>The total population is considered exposed to the refugee crisis. In Lithuania, the number of Ukrainian refugees is equal to 1.6% of the baseline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</si>
  <si>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</si>
  <si>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</si>
  <si>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</si>
  <si>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</si>
  <si>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</si>
  <si>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</si>
  <si>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</si>
  <si>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</si>
  <si>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</si>
  <si>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</si>
  <si>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</si>
  <si>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</si>
  <si>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</si>
  <si>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</si>
  <si>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</si>
  <si>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</si>
  <si>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</si>
  <si>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</si>
  <si>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</si>
  <si>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</si>
  <si>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</si>
  <si>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</si>
  <si>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</si>
  <si>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World Population Review accessed 20/09/2024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</si>
  <si>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</si>
  <si>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</si>
  <si>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</si>
  <si>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</si>
  <si>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</si>
  <si>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26/09/2024 ; IOM 04/09/2024 ; IOM 17/11/2023</t>
  </si>
  <si>
    <t>https://data.unhcr.org/en/country/lby ; https://reliefweb.int/report/libya/libya-migrant-report-round-53-key-findings-june-july-2024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</si>
  <si>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September 2024  (66,879) people. The number of migrants in Libya during the period June - July 2024 (761,332)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</si>
  <si>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</si>
  <si>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</si>
  <si>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</si>
  <si>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https://data.worldbank.org/indicator/SP.POP.TOTL?locations=MD&amp;page=2+%3B+https%3A%2F%2F ; https://data.unhcr.org/en/situations/ukraine</t>
  </si>
  <si>
    <t>The figure is the sum of the total population of Moldova, according to the World Bank 2022 (2,538,894) + refugees from Ukraine in Moldova, according to UNHCR (125,185).</t>
  </si>
  <si>
    <t>MDA002Total population</t>
  </si>
  <si>
    <t>https://data.worldbank.org/indicator/AG.LND.TOTL.K2?locations=MD ; https://reliefweb.int/report/poland/ukraine-situation-regional-refugee-response-plan-january-december-2024</t>
  </si>
  <si>
    <t>All landmass is considered affected since the number of Ukrainian refugees is equal to 5% of population of Moldova.</t>
  </si>
  <si>
    <t>MDA002Landmass affected</t>
  </si>
  <si>
    <t>The total population is considered exposed to the refugee crisis. In Moldova, the number of Ukrainian refugees is equal to 5% of the baseline population of Moldova.</t>
  </si>
  <si>
    <t>MDA002People exposed</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</si>
  <si>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</si>
  <si>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</si>
  <si>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</si>
  <si>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</si>
  <si>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</si>
  <si>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</si>
  <si>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April  2024 - 23 September 2024) related to refugees from Ukraine</t>
  </si>
  <si>
    <t>MDA002Fatalities reported</t>
  </si>
  <si>
    <t>All fatalities in Moldova the last 6 months according to ACLED data (1 April  2024 - 23 September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</si>
  <si>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</si>
  <si>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</si>
  <si>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</si>
  <si>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</si>
  <si>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</si>
  <si>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</si>
  <si>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</si>
  <si>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</si>
  <si>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</si>
  <si>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</si>
  <si>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</si>
  <si>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</si>
  <si>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</si>
  <si>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</si>
  <si>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</si>
  <si>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</si>
  <si>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</si>
  <si>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</si>
  <si>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(970,120).</t>
  </si>
  <si>
    <t>POL002Total population</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</si>
  <si>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</si>
  <si>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</si>
  <si>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</si>
  <si>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</si>
  <si>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</si>
  <si>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</si>
  <si>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2.6%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</si>
  <si>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</si>
  <si>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</si>
  <si>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</si>
  <si>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</si>
  <si>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</si>
  <si>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</si>
  <si>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April  2024 - 23 September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</si>
  <si>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</si>
  <si>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</si>
  <si>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</si>
  <si>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</si>
  <si>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</si>
  <si>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</si>
  <si>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</si>
  <si>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</si>
  <si>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</si>
  <si>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</si>
  <si>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</si>
  <si>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</si>
  <si>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</si>
  <si>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</si>
  <si>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</si>
  <si>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</si>
  <si>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</si>
  <si>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</si>
  <si>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</si>
  <si>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</si>
  <si>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(162,180).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</si>
  <si>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</si>
  <si>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</si>
  <si>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</si>
  <si>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</si>
  <si>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</si>
  <si>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</si>
  <si>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</si>
  <si>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</si>
  <si>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</si>
  <si>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</si>
  <si>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</si>
  <si>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</si>
  <si>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</si>
  <si>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</si>
  <si>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ROU002Fatalities in all crises</t>
  </si>
  <si>
    <t>ROU002Buildings damaged</t>
  </si>
  <si>
    <t>ROU002Buildings destroyed</t>
  </si>
  <si>
    <t>ROU002Buildings in affected area</t>
  </si>
  <si>
    <t>ROU002Economic Losses</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</si>
  <si>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</si>
  <si>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</si>
  <si>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</si>
  <si>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</si>
  <si>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</si>
  <si>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</si>
  <si>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</si>
  <si>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</si>
  <si>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</si>
  <si>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</si>
  <si>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</si>
  <si>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</si>
  <si>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</si>
  <si>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</si>
  <si>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</si>
  <si>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according to UNHCR (125,940),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</si>
  <si>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</si>
  <si>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</si>
  <si>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</si>
  <si>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</si>
  <si>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The total population is considered exposed to the refugee crisis. In Slovakia, the number of Ukrainian refugees is equal to 2,2% of baseline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</si>
  <si>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</si>
  <si>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</si>
  <si>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</si>
  <si>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</si>
  <si>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</si>
  <si>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</si>
  <si>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</si>
  <si>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SVK002Fatalities reported</t>
  </si>
  <si>
    <t>SVK002Fatalities in all crises</t>
  </si>
  <si>
    <t>Not applicable</t>
  </si>
  <si>
    <t>SVK002Buildings damaged</t>
  </si>
  <si>
    <t>SVK002Buildings destroyed</t>
  </si>
  <si>
    <t>SVK002Buildings in affected area</t>
  </si>
  <si>
    <t>SVK002Economic Losses</t>
  </si>
  <si>
    <t>UNHCR accessed UNHCR accessed 23/09/2024 ; UNHCR 15/02/2023</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</si>
  <si>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</si>
  <si>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</si>
  <si>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</si>
  <si>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</si>
  <si>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</si>
  <si>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</si>
  <si>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</si>
  <si>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</si>
  <si>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</si>
  <si>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SVK002Crisis affected groups</t>
  </si>
  <si>
    <t>SVK002People facing limited access constraints</t>
  </si>
  <si>
    <t>SVK002People facing restricted access constraints</t>
  </si>
  <si>
    <t>LBY002Total population</t>
  </si>
  <si>
    <t>World Bank accessed 13/08/2024</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</si>
  <si>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</si>
  <si>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</si>
  <si>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</si>
  <si>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</si>
  <si>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20/09/2024 ; IOM 04/09/2024</t>
  </si>
  <si>
    <t>https://data.unhcr.org/en/country/lby ; https://reliefweb.int/report/libya/libya-migrant-report-round-53-key-findings-june-july-2024</t>
  </si>
  <si>
    <t>The people affected by the mixed migration crisis in Libya are considered to be the registered refugees and asylum-seekers in Libya as of 1 September 2024 (66,879) and the number of migrants in Libya during the period June - July 2024 (761,322)</t>
  </si>
  <si>
    <t>LBY002People affected</t>
  </si>
  <si>
    <t>The number of the people displaced includes the registered refugees and asylum-seekers in Libya as of 1 September 2024 (66,879) and the number of migrants in Libya during the period June - July 2024 (761,322)</t>
  </si>
  <si>
    <t>LBY002People displaced</t>
  </si>
  <si>
    <t>The dead and missing migrants  between 1 March - 31 August 2024 on the Central Mediterranean migration route ( 839 people)</t>
  </si>
  <si>
    <t>LBY002Fatalities reported</t>
  </si>
  <si>
    <t>LBY002Fatalities in all crises</t>
  </si>
  <si>
    <t>The number of the people in need of humanitarian assistance are the registered refugees and asylum-seekers in Libya as of 1 September 2024 (66,879) and the number of migrants in Libya during the period June - July 2024 (761,322)</t>
  </si>
  <si>
    <t>LBY002People in Need</t>
  </si>
  <si>
    <t>World Population Review accessed 20/09/2024 ; UNHCR accessed 20/09/2024 ; IOM 04/09/2024</t>
  </si>
  <si>
    <t>https://worldpopulationreview.com/countries/libya-population ; https://data.unhcr.org/en/country/lby ; https://reliefweb.int/report/libya/libya-migrant-report-round-53-key-findings-june-july-2024</t>
  </si>
  <si>
    <t>According to INFORM severity index methodology, the number of people facing Minimal humanitarian conditions or in Level 1= People exposed - People affected. The total population is considered exposed to the mixed migration crisis. The people affected are the registered refugees and asylum-seekers in Libya as of 1 August 2024 (65,607) and the number of migrants in Libya during the period Ocotober - December 2023 (706,369)</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</si>
  <si>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</si>
  <si>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</si>
  <si>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</si>
  <si>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September 2024 (66,879)and the number of migrants in Libya during the period June - July 2024 (761,322).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</si>
  <si>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</si>
  <si>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</si>
  <si>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</si>
  <si>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</si>
  <si>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State Statistics Service 01/01/2022 ; UNFPA 14/11/2022 ; UNHCR accessed 23/09/2024 ; IOM 04/09/2024</t>
  </si>
  <si>
    <t>http://www.lv.ukrstat.gov.ua/dem/piramid/all_e.php ; https://data.unhcr.org/en/situations/ukraine ; https://dtm.iom.int/reports/ukraine-returns-report-general-population-survey-round-17-august-2024</t>
  </si>
  <si>
    <t>This is the population in the country. The figure is calculated as per the INFORM Severity Index methodology: subtracting population groups leaving the country: baseline population (43,320,154) minus (6,218,200) outgoing refugees as of 16 September 2024 and adding (1,055,040) returnees who moved back from abroad as of August 2024 according to IOM.
Note: According to IOM estimates, 24% of all 4,396,000 returnees are from abroad, as of August 2024 (published in September 2024).</t>
  </si>
  <si>
    <t>UKR002Total population</t>
  </si>
  <si>
    <t>Ukraine Now accessed 19/08/2022</t>
  </si>
  <si>
    <t>https://ukraine.ua/faq/how-big-is-ukraine/</t>
  </si>
  <si>
    <t xml:space="preserve">The entire country is considered affected by the crisis since the full scale Russian invasion in February 2022. </t>
  </si>
  <si>
    <t>UKR002Landmass affected</t>
  </si>
  <si>
    <t xml:space="preserve">The total population is considered to be exposed to the conflict, therefore this number is the same as the total crisis population. The figure is calculated as per the INFORM Severity Index methodology. </t>
  </si>
  <si>
    <t>UKR002People exposed</t>
  </si>
  <si>
    <t>https://data.humdata.org/dataset/ukraine-hno/resource/a10ae1ac-533f-4b0a-bc5a-d04bad3ef132</t>
  </si>
  <si>
    <t xml:space="preserve">This is the number of people affected as identified by HNRP 2024. </t>
  </si>
  <si>
    <t>UKR002People affected</t>
  </si>
  <si>
    <t>UNHCR accessed 23/09/2024 ; IOM 19/09/2024 ; IOM 04/09/2024</t>
  </si>
  <si>
    <t>https://data.unhcr.org/en/situations/ukraine ; https://dtm.iom.int/reports/ukraine-internal-displacement-report-general-population-survey-round-17-august-2024 ; https://dtm.iom.int/reports/ukraine-returns-report-general-population-survey-round-17-august-2024</t>
  </si>
  <si>
    <t>This is the number of all the displaced people. In September 2024, there were (6,218,200) refugees according to UNHCR as of 16 September  2024, and (3,669,000) estimated total IDPs, and (4,396,000)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</si>
  <si>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</si>
  <si>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UKR002Illness cases reported</t>
  </si>
  <si>
    <t>OHCHR 06/09/2024</t>
  </si>
  <si>
    <t>https://ukraine.un.org/en/278125-protection-civilians-armed-conflict-%E2%80%94-august-2024</t>
  </si>
  <si>
    <t xml:space="preserve">This is the number of civilian injuries in the last six months (856 in August, 1,112 in July, 717 in June, 719 in May, 600 in April, 498 in Mar).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</si>
  <si>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</si>
  <si>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23/09/2024</t>
  </si>
  <si>
    <t>Fatalities in Ukraine the last 6 months according to ACLED data (1 April  2024 - 23 September 2024), related to the following event types: battles, violence against civilians, explosions/remote violence, riots, protests, and strategic developments.</t>
  </si>
  <si>
    <t>UKR002Fatalities reported</t>
  </si>
  <si>
    <t>All fatalities in Ukraine the last 6 months according to ACLED data (1 April  2024 - 23 September 2024),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</si>
  <si>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</si>
  <si>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</si>
  <si>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</si>
  <si>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</si>
  <si>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</si>
  <si>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</si>
  <si>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</si>
  <si>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</si>
  <si>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This is the number of people in need, as identified by HNRP 2024.</t>
  </si>
  <si>
    <t>UKR002People in Need</t>
  </si>
  <si>
    <t>State Statistics Service 01/01/2022 ; UNFPA 14/11/2022 ; UNHCR accessed 21/08/2024 ; IOM 18/06/2024; OCHA 19/01/2024</t>
  </si>
  <si>
    <t>http://www.lv.ukrstat.gov.ua/dem/piramid/all_e.php ; https://data.humdata.org/dataset/cod-ps-ukr ; https://data.unhcr.org/en/situations/ukraine ; https://dtm.iom.int/reports/ukraine-returns-report-general-population-survey-round-16-april-2024 ; https://data.humdata.org/dataset/ukraine-hno/resource/a10ae1ac-533f-4b0a-bc5a-d04bad3ef132</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</si>
  <si>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</si>
  <si>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</si>
  <si>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OCHA 19/1/2024</t>
  </si>
  <si>
    <t xml:space="preserve">This is the number of people in humanitarian conditions level 2. The figure was adapted following the humanitarian conditions INFORM Severity Index methodology using HNRP 2024 figures as following: Level 2 = people affected (16,749,183) - PIN (14,622,301). </t>
  </si>
  <si>
    <t>UKR002Stressed humanitarian conditions - Level 2</t>
  </si>
  <si>
    <t>https://reliefweb.int/report/ukraine/ukraine-humanitarian-needs-and-response-plan-2024-december-2023-enuk; https://reliefweb.int/report/ukraine/ukraine-humanitarian-needs-overview-2023-december-2022-enuk</t>
  </si>
  <si>
    <t>This is the number of people in need in level 3.
The figure was calculated by using the number of people in need from HNRP 2024 and the percentage numbers of the severity levels from HNO 2023, as the situation in Ukraine in 2024 is considered to be relatively similar to 2023.
In HNO 2023, the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sum of people in need from the minimal, stressed, and severe levels in HNO2023 are equivalent to the moderate humanitarian conditions level 3: minimal (0%) + stressed (13%) + severe (52%) = 65%
The number of PIN in Level 3 in 2023 was calculated as following: 65% of the total PIN in HNO 2023).
The calculation in 2024 uses the same percentage (65%) as following:
INFORM severity humanitarian conditions level 3 in 2024 = 65% of (14,622,301 PIN) in 2024 = 9,504,496 PIN</t>
  </si>
  <si>
    <t>UKR002Moderate humanitarian conditions - Level 3</t>
  </si>
  <si>
    <t xml:space="preserve">This is the number of people in need in level 4.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4 and was calculated as following: 8% of total PIN in 2023. 
The calculation in 2024 uses the same percentage (8%) as following:
INFORM severity humanitarian conditions level 3 in 2024 = 8% of (14,622,301 PIN) in 2024 =  1,169,784 PIN
</t>
  </si>
  <si>
    <t>UKR002Severe humanitarian conditions - Level 4</t>
  </si>
  <si>
    <t xml:space="preserve">This is the number of people in need in level 5.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5 and was calculated as following: 27% of total PIN in 2023. 
The calculation in 2024 uses the same percentage (27%) as following:
INFORM severity humanitarian conditions level 3 in 2024 = 27% of (14,622,301 PIN) in 2024 =  3,948,021 PIN
</t>
  </si>
  <si>
    <t>UKR002Extreme humanitarian conditions - Level 5</t>
  </si>
  <si>
    <t>https://reliefweb.int/report/ukraine/ukraine-humanitarian-needs-and-response-plan-2024-december-2023-enuk</t>
  </si>
  <si>
    <t>The affected groups are all the people directly affected by the war, people displaced people, the IDP hosting community, and people in the occupied areas with the highest access constraints.</t>
  </si>
  <si>
    <t>UKR002Crisis affected groups</t>
  </si>
  <si>
    <t>UKR002People facing limited access constraints</t>
  </si>
  <si>
    <t>UKR002People facing restricted access constraints</t>
  </si>
  <si>
    <t>World Bank 2022; UNHCR accessed 21/08/2024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</si>
  <si>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</si>
  <si>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(1,227,555) according to UNHCR. this figure is summed up as per the INFORM severity methodology. </t>
  </si>
  <si>
    <t>RUS002Total population</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</si>
  <si>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</si>
  <si>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</si>
  <si>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</si>
  <si>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</si>
  <si>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RUS002People exposed</t>
  </si>
  <si>
    <t>UNHCR accessed 21/08/2024</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</si>
  <si>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</si>
  <si>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</si>
  <si>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</si>
  <si>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</si>
  <si>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</si>
  <si>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</si>
  <si>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</si>
  <si>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</si>
  <si>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April  2024 - 23 September 2024),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</si>
  <si>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</si>
  <si>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</si>
  <si>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</si>
  <si>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</si>
  <si>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</si>
  <si>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</si>
  <si>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</si>
  <si>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</si>
  <si>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RUS002Stressed humanitarian conditions - Level 2</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</si>
  <si>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</si>
  <si>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</si>
  <si>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</si>
  <si>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</si>
  <si>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</si>
  <si>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</si>
  <si>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</si>
  <si>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</si>
  <si>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LBY004Total population</t>
  </si>
  <si>
    <t>OCHA HDX accessed 26/09/2024</t>
  </si>
  <si>
    <t>https://data.humdata.org/dataset/cod-ab-lby?</t>
  </si>
  <si>
    <t>The figure represents the total landmass of Tripoli, Ejdabia, Benghazi, and Alkufra districts where most Sudanese are received and hosted.</t>
  </si>
  <si>
    <t>LBY004Landmass affected</t>
  </si>
  <si>
    <t>IOM 08/03/2024 ; OCHA HDX accessed 26/09/2024</t>
  </si>
  <si>
    <t>https://dtm.iom.int/reports/libya-profile-sudanese-migrants-libya-march-2024 ; https://data.humdata.org/dataset/libya-total-population-by-mantika?</t>
  </si>
  <si>
    <t>Most Sudanese nationals are being received and hosted in four districts, according to IOM: Tripoli, Ejdabia, Benghazi, and Alkufra. The total population of these districts are considered to be exposed to the Sudanese refugees crisis in Libya as the host community is impacted by the arrival of large numbers of refugees and the increasing pressure over public services that has been stretched to a maximum.</t>
  </si>
  <si>
    <t>LBY004People exposed</t>
  </si>
  <si>
    <t xml:space="preserve">The figure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People in Sudan are fleeing the conflict that started in April 2023, and they are seeking safety and refuge in many countries, including Libya. The figures are as of June 2024, as provided by UNHCR. </t>
  </si>
  <si>
    <t>LBY004People affected</t>
  </si>
  <si>
    <t>LBY004People displaced</t>
  </si>
  <si>
    <t>The figure is the fatalities related to the Sudanese refugees in Libya between 01 March - 31 August</t>
  </si>
  <si>
    <t>LBY004Fatalities reported</t>
  </si>
  <si>
    <t>LBY004Fatalities in all crises</t>
  </si>
  <si>
    <t xml:space="preserve">The PiN includes the number of registered Sudanese refugees with UNHCR (40,000 people), the number of the yet unregistered refugees, asylum seekers, or migrants of Sudanese nationality in Libya (109,000), and third nationals who crossed from Sudan to Libya (1,000 people), in addition to the number of the affected host community due to the influx of Sudanese (45,000 people). People in Sudan are fleeing the conflict that started in April 2023, and they are seeking safety and refuge in many countries, including Libya. The figures are as of June 2024, as provided by UNHCR. </t>
  </si>
  <si>
    <t>LBY004People in Need</t>
  </si>
  <si>
    <t>IOM 08/03/2024 ; OCHA HDX accessed 26/09/2024 ; UNHCR 02/07/2024</t>
  </si>
  <si>
    <t>https://dtm.iom.int/reports/libya-profile-sudanese-migrants-libya-march-2024 ; https://data.humdata.org/dataset/libya-total-population-by-mantika? ; https://reliefweb.int/report/chad/sudan-emergency-regional-refugee-response-plan-january-december-2024-mid-year-update-june-2024</t>
  </si>
  <si>
    <t xml:space="preserve">According to INFORM severity index methodology, the number of people facing Minimal humanitarian conditions or in Level 1= People exposed - People affected. The population of the districts where most Sudanese are hosted and received is considered the people exposed, and the total refugee population from Sudan, in addition to the affected host community, is considered the people affected. </t>
  </si>
  <si>
    <t>LBY004Minimal humanitarian conditions - Level 1</t>
  </si>
  <si>
    <t>LBY004Stressed humanitarian conditions - Level 2</t>
  </si>
  <si>
    <t>ACAPS considers the refugees registered with UNHCR and the affected host community in Level 3, as they likely have less needs compared to the asylum seekers, migrants, and third country nationals. The registered refugees have a more stable legal status and likely face lower risks of arbitrary detention by Libyan security forces due to lack of documentation. They also likely have easier access to public services and receive humanitarian aid for being UHNHCR card holders. The host community also have less needs compared to the other groups, since they are citizens and have a more stable status in their country.</t>
  </si>
  <si>
    <t>LBY004Moderate humanitarian conditions - Level 3</t>
  </si>
  <si>
    <t xml:space="preserve">ACAPS considers the Sudanese who are not registered with UNHCR and the third nationals who crossed from Sudan to Libya to be in Level 4. Their needs include protection, food security, education, healthcare, and other services. </t>
  </si>
  <si>
    <t>LBY004Severe humanitarian conditions - Level 4</t>
  </si>
  <si>
    <t>Level 5 is kept as an information gap, as there are no sources suggest that people are facing extreme humanitarian conditions in Libya.</t>
  </si>
  <si>
    <t>LBY004Extreme humanitarian conditions - Level 5</t>
  </si>
  <si>
    <t>LBY003Total population</t>
  </si>
  <si>
    <t>City Population accessed 13/08/2024</t>
  </si>
  <si>
    <t>https://www.citypopulation.de/en/libya/</t>
  </si>
  <si>
    <t>The figure represents the total landmass of the governorates impacted by the floods following storm Daniel (Al Jabal Al Akhdar, Almarj, Benghazi, Derna, and Tobruk)</t>
  </si>
  <si>
    <t>LBY003Landmass affected</t>
  </si>
  <si>
    <t>OCHA HDX 22/12/2021</t>
  </si>
  <si>
    <t>https://data.humdata.org/dataset/libya-total-population-by-mantika</t>
  </si>
  <si>
    <t xml:space="preserve">The total population of the governorates impacted by the floods following storm Daniel (Al Jabal Al Akhdar, Almarj, Benghazi, Derna, and Tobruk) are considered exposed. On 10 September 2023, Storm Daniel hit northeastern Libya, resulting in the collapse of two dams in Derna district and needs for more than 884,000 people, mostly WASH, health, food, and livelihood. Besides severely damaging infrastructure, the crisis led to water contamination, increasing the risk of disease outbreaks. </t>
  </si>
  <si>
    <t>LBY003People exposed</t>
  </si>
  <si>
    <t>While the people living in the impacted governorates are considered all exposed to the crisis, they are not all affected. Not everyone within the exposed population have experienced the full impact of the crisis equally. Some areas were heavily inundated or directly impacted, such as Derna, while others experienced less severe consequences. The people affected are considered the same as the people in need of humanitarian assistance, since they have directly experienced the consequences of the crisis.</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</si>
  <si>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</si>
  <si>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</si>
  <si>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</si>
  <si>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</si>
  <si>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</si>
  <si>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</si>
  <si>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</si>
  <si>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 xml:space="preserve">There are no fatalities recorded for the last 6 months because of the Derna floods crisis. </t>
  </si>
  <si>
    <t>LBY003Fatalities reported</t>
  </si>
  <si>
    <t>LBY003Fatalities in all crises</t>
  </si>
  <si>
    <t>The people in need of humanitarian assistance in the governorates impacted by the floods following storm Daniel (Al Jabal Al Akhdar, Almarj, Benghazi, Derna, and Tobruk) according to OCHA's Flash Appeal.</t>
  </si>
  <si>
    <t>LBY003People in Need</t>
  </si>
  <si>
    <t>OCHA HDX 22/12/2021; OCHA 14/09/2023</t>
  </si>
  <si>
    <t>https://data.humdata.org/dataset/libya-total-population-by-mantika; https://reliefweb.int/report/libya/libya-flood-response-flash-appeal-sept-2023-dec-2023-issued-september-2023-enar</t>
  </si>
  <si>
    <t xml:space="preserve">According to INFORM severity index methodology, the number of people facing Minimal humanitarian conditions or in Level 1= People exposed - People affected. The people exposed are the total population of the governorates impacted by the floods following storm Daniel (Al Jabal Al Akhdar, Almarj, Benghazi, Derna, and Tobruk). The people affected are considered the same as the people in need of humanitarian assistance. </t>
  </si>
  <si>
    <t>LBY003Minimal humanitarian conditions - Level 1</t>
  </si>
  <si>
    <t xml:space="preserve">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 </t>
  </si>
  <si>
    <t>LBY003Stressed humanitarian conditions - Level 2</t>
  </si>
  <si>
    <t>The people in need of humanitarian assistance in the governorates impacted by the floods following storm Daniel (Al Jabal Al Akhdar, Almarj, Benghazi, Derna, and Tobruk) according to OCHA's Flash Appeal. Since there is no breakdown of the severity of needs available, all the people in need are considered to be facing moderate humanitarian conditions.</t>
  </si>
  <si>
    <t>LBY003Moderate humanitarian conditions - Level 3</t>
  </si>
  <si>
    <t>There is lack of information on the severity of needs. Since there is no breakdown of the severity of needs available, all the people in need are considered to be facing moderate humanitarian conditions.</t>
  </si>
  <si>
    <t>LBY003Severe humanitarian conditions - Level 4</t>
  </si>
  <si>
    <t>LBY003Extreme humanitarian conditions - Level 5</t>
  </si>
  <si>
    <t>World Population 09/2024</t>
  </si>
  <si>
    <t>https://worldpopulationreview.com/countries/morocco-population</t>
  </si>
  <si>
    <t>The total population of Morocco in 2024, including refugees, migrants, and asylum seekers.</t>
  </si>
  <si>
    <t>MAR001Total population</t>
  </si>
  <si>
    <t>The whole population is considered exposed to the impact of the mixed migration and earthquake crises. It is based on the INFORM severity index methodology for the multiple crisis, where the people exposed is the total number of the people between Levels 1 - 5.</t>
  </si>
  <si>
    <t>MAR001People exposed</t>
  </si>
  <si>
    <t>Government of Morocco 25/09/2023 ; UNHCR accessed 20/09/2024</t>
  </si>
  <si>
    <t>https://reliefweb.int/report/morocco/mr-lekjaa-emergency-aid-be-paid-affected-families-end-september ; https://reporting.unhcr.org/morocco-factsheet-french-9005</t>
  </si>
  <si>
    <t>The figure is the people affected by both crises: the mixed migration and the earthquake. It is based on the INFORM severity index methodology for the multiple crisis, where the people affected is the total number of the people between Levels 1 - 4.</t>
  </si>
  <si>
    <t>MAR001People affected</t>
  </si>
  <si>
    <t>IBC 27/11/2023 ; UNHCR accessed 20/09/2024</t>
  </si>
  <si>
    <t>https://reliefweb.int/report/morocco/maghreb-morocco-libya-ibc-monthly-situation-report-november-2023 ; https://reporting.unhcr.org/morocco-factsheet-french-9005</t>
  </si>
  <si>
    <t>The figure is the people displaced by the earthquake, in addition to the number of asylum seekers and refugees in Morocco.</t>
  </si>
  <si>
    <t>MAR001People displaced</t>
  </si>
  <si>
    <t>IOM accessed 23/09/2024; ACLED accessed 23/09/2024</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</si>
  <si>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</si>
  <si>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Fatalities across the country between 1 March and 31 August including fatalities on the Western Mediterranean route. The fatalities due to the earthquake are not included as it happened in September 2023.</t>
  </si>
  <si>
    <t>MAR001Fatalities reported</t>
  </si>
  <si>
    <t>MAR001Fatalities in all crises</t>
  </si>
  <si>
    <t>According to the INFORM Severity Index methodology for the multiple crisis, the PiN is the sum of the PiN in both crises: the mixed migration and the earthquake.</t>
  </si>
  <si>
    <t>MAR001People in Need</t>
  </si>
  <si>
    <t>IBC 27/11/2023 ; Government of Morocco 25/09/2023 ; World Population 09/2024</t>
  </si>
  <si>
    <t>https://reliefweb.int/report/morocco/maghreb-morocco-libya-ibc-monthly-situation-report-november-2023 ; https://reliefweb.int/report/morocco/mr-lekjaa-emergency-aid-be-paid-affected-families-end-september ; https://worldpopulationreview.com/countries/morocco-population</t>
  </si>
  <si>
    <t>According to the INFORM Severity Index methodology for the multiple crisis, the people in Level 1 is the sum of the people in Level 1 in both crises: the mixed migration and the earthquak.</t>
  </si>
  <si>
    <t>MAR001Minimal humanitarian conditions - Level 1</t>
  </si>
  <si>
    <t>According to the INFORM Severity Index methodology for the multiple crisis, the people in Level 2 is the sum of the people in Level 2 in both crises: the mixed migration and the earthquak.</t>
  </si>
  <si>
    <t>MAR001Stressed humanitarian conditions - Level 2</t>
  </si>
  <si>
    <t>According to the INFORM Severity Index methodology for the multiple crisis, the people in Level 3 is the sum of the people in Level 3 in both crises: the mixed migration and the earthquak.</t>
  </si>
  <si>
    <t>MAR001Moderate humanitarian conditions - Level 3</t>
  </si>
  <si>
    <t>MAR001Severe humanitarian conditions - Level 4</t>
  </si>
  <si>
    <t>MAR001Extreme humanitarian conditions - Level 5</t>
  </si>
  <si>
    <t>MAR002Total population</t>
  </si>
  <si>
    <t>The total population is exposed to the mixed migration crisis, as the refugees, asylum seekers, and migrants reside across the country and contribute to adding a strain on resources such as housing, healthcare, education, and employment opportunities for everyone.</t>
  </si>
  <si>
    <t>MAR002People exposed</t>
  </si>
  <si>
    <t>https://reporting.unhcr.org/morocco-factsheet-french-9005</t>
  </si>
  <si>
    <t>The figure represents the number of refugees and asylum-seekers in Morocco as of 31 March 2024 (9,708 refugees and  8,533 asylum-seekers).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</si>
  <si>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affected</t>
  </si>
  <si>
    <t>The figure represents the number of refugees and asylum-seekers in Morocco as of 31 March 2024 (9 708  refugees and 8 533 asylum-seekers).</t>
  </si>
  <si>
    <t>MAR002People displaced</t>
  </si>
  <si>
    <t>MAR002Fatalities reported</t>
  </si>
  <si>
    <t>MAR002Fatalities in all crises</t>
  </si>
  <si>
    <t>MAR002People in Need</t>
  </si>
  <si>
    <t xml:space="preserve">According to the INFORM severity index methodology Level 1 = People exposed - People affected. The people exposed is the total population of Morocco, and the people affected are the registered refugees and asylum seekers. </t>
  </si>
  <si>
    <t>MAR002Minimal humanitarian conditions - Level 1</t>
  </si>
  <si>
    <t xml:space="preserve">According to the INFORM severity index methodology Level 2 = People affected - People in need. The people affected and the people in need are both the registered refugees and asylum seekers. </t>
  </si>
  <si>
    <t>MAR002Stressed humanitarian conditions - Level 2</t>
  </si>
  <si>
    <t>MAR002Moderate humanitarian conditions - Level 3</t>
  </si>
  <si>
    <t>MAR002Severe humanitarian conditions - Level 4</t>
  </si>
  <si>
    <t>MAR002Extreme humanitarian conditions - Level 5</t>
  </si>
  <si>
    <t>MAR003Total population</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</si>
  <si>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</si>
  <si>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</si>
  <si>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</si>
  <si>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</si>
  <si>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</si>
  <si>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</si>
  <si>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total number of fatalities because of the earthquake was 2946 people, but it is not included here as this indicator cover the period of the last six months (between 1 March and 31 August).</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</si>
  <si>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</si>
  <si>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</si>
  <si>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</si>
  <si>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</si>
  <si>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</si>
  <si>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</si>
  <si>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There are no specific sources providing figures for the people in minimal conditions, but according to the INFORM severity index methodology Level 1 = People exposed - People affected</t>
  </si>
  <si>
    <t>MAR003Minimal humanitarian conditions - Level 1</t>
  </si>
  <si>
    <t>There are no specific sources providing figures for the people in stressed conditions, but according to the INFORM severity index methodology Level 2 = People affected - People in need</t>
  </si>
  <si>
    <t>MAR003Stressed humanitarian conditions - Level 2</t>
  </si>
  <si>
    <t xml:space="preserve">All PiN are considered in Moderate humanitarian conditions Level 3 </t>
  </si>
  <si>
    <t>MAR003Moderate humanitarian conditions - Level 3</t>
  </si>
  <si>
    <t>There is limited information about the severity of the humanitarian conditions of the people in need. All of them are considered to be under Level 3</t>
  </si>
  <si>
    <t>MAR003Severe humanitarian conditions - Level 4</t>
  </si>
  <si>
    <t>MAR003Extreme humanitarian conditions - Level 5</t>
  </si>
  <si>
    <t>https://worldpopulationreview.com/countries/tunisia-population</t>
  </si>
  <si>
    <t>The total population of Tunisia in 2024, including refugees, migrants, and asylum seekers</t>
  </si>
  <si>
    <t>TUN002Total population</t>
  </si>
  <si>
    <t>TUN002People exposed</t>
  </si>
  <si>
    <t>UNHCR accessed 23/09/2024  ; MMC 25/10/2023</t>
  </si>
  <si>
    <t xml:space="preserve"> https://data.unhcr.org/en/country/tun ; https://reliefweb.int/report/tunisia/quarterly-mixed-migration-update-north-africa-quarter-3-2023</t>
  </si>
  <si>
    <t>The figure represents the number of refugees and asylum seekers as of 31 August 2024 (16,638) + The number of arrivals of migrants and asylum seekers as at September 2023 (67,968 people). Refugees and asylum seekers are among the most affected by the economic and political issues that Tunisia is facing. They already have needs for temporary shelter, food, education, healthcare, and psychosocial support.</t>
  </si>
  <si>
    <t>TUN002People affected</t>
  </si>
  <si>
    <t>The figure represents the number of refugees and asylum seekers as of  31 August 2024 (16,638) + The number of arrivals of migrants and asylum seekers as at September 2023 (67,968 people). Refugees and asylum seekers are among the most affected by the economic and political issues that Tunisia is facing. They already have needs for temporary shelter, food, education, healthcare, and psychosocial support.</t>
  </si>
  <si>
    <t>TUN002People displaced</t>
  </si>
  <si>
    <t>TUN002Fatalities reported</t>
  </si>
  <si>
    <t>IOM accessed 23/9//2024 ; ACLED accessed 23/09/2024</t>
  </si>
  <si>
    <t xml:space="preserve">https://missingmigrants.iom.int/region/mediterranean?region_incident=All&amp;route=3861&amp;year%5B%5D=11681&amp;month=All&amp;incident_date%5Bmin%5D=&amp;incident_date%5Bmax%5D= ; https://acleddata.com/data-export-tool/ </t>
  </si>
  <si>
    <t>Fatalities in all the country and the number of dead/missing migrants in the Central Mediterranean route between 1 March and 31 August</t>
  </si>
  <si>
    <t>TUN002Fatalities in all crises</t>
  </si>
  <si>
    <t>TUN002People in Need</t>
  </si>
  <si>
    <t>World Population 09/2024 ; UNHCR accessed 23/09/2024  ; MMC 25/10/2023</t>
  </si>
  <si>
    <t>https://worldpopulationreview.com/countries/tunisia-population ;  https://data.unhcr.org/en/country/tun ; https://reliefweb.int/report/tunisia/quarterly-mixed-migration-update-north-africa-quarter-3-2023</t>
  </si>
  <si>
    <t>According to the INFORM severity index methodology Level 1 = People exposed - People affected. The people exposed is the total population of Tunisia, and the people affected are the refugees, asylum seekers, and migrants.</t>
  </si>
  <si>
    <t>TUN002Minimal humanitarian conditions - Level 1</t>
  </si>
  <si>
    <t>According to the INFORM severity index methodology Level 2 = People affected - People in need. The people affected and the people in need are both the refugees, asylum seekers, and migrants.</t>
  </si>
  <si>
    <t>TUN002Stressed humanitarian conditions - Level 2</t>
  </si>
  <si>
    <t>TUN002Moderate humanitarian conditions - Level 3</t>
  </si>
  <si>
    <t>TUN002Severe humanitarian conditions - Level 4</t>
  </si>
  <si>
    <t>TUN002Extreme humanitarian conditions - Level 5</t>
  </si>
  <si>
    <t>The total population of Algeria in 2024, including migrants, refugees, and asylum seekers.</t>
  </si>
  <si>
    <t>DZA004Total population</t>
  </si>
  <si>
    <t xml:space="preserve">The total population of Algeria in 2024, including migrants, refugees, and asylum seekers are exposed to the multiple crisis. </t>
  </si>
  <si>
    <t>DZA004People exposed</t>
  </si>
  <si>
    <t>UNHCR accessed 20/09/2024 ; Migrants Refugees accessed 20/09/2024 ; UNHCR 03/2018 ; UNHCR accessed 20/09/2024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</si>
  <si>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</si>
  <si>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</si>
  <si>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</si>
  <si>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20/09/2024 ; Migrants Refugees accessed 20/09/2024 ; UNHCR accessed 20/09/2024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</si>
  <si>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</si>
  <si>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</si>
  <si>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</si>
  <si>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IOM accessed 20/09/2024 ; ACLED accessed 23/09/2024</t>
  </si>
  <si>
    <t>https://acleddata.com/data-export-tool/ ; https://missingmigrants.iom.int/region/mediterranean?region_incident=All&amp;route=3891&amp;year%5B%5D=11681&amp;month=All&amp;incident_date%5Bmin%5D=&amp;incident_date%5Bmax%5D=</t>
  </si>
  <si>
    <t>Fatalities in all crises between 1 March and 31 August = Dead or missing migrants in the Central and Western Mediterranean routes + fatalities across Algeria</t>
  </si>
  <si>
    <t>DZA004Fatalities reported</t>
  </si>
  <si>
    <t>DZA004Fatalities in all crises</t>
  </si>
  <si>
    <t>UNHCR accessed 20/09/2024 ; Migrants Refugees accessed 20/09/2024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</si>
  <si>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</si>
  <si>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</si>
  <si>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</si>
  <si>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09/2024 ; UNHCR accessed 20/09/2024 ; Migrants Refugees accessed 20/09/2024 ; UNHCR 03/2018 ; UNHCR accessed 20/09/2024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</si>
  <si>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</si>
  <si>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</si>
  <si>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</si>
  <si>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</si>
  <si>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</si>
  <si>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</si>
  <si>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</si>
  <si>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</si>
  <si>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</si>
  <si>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</si>
  <si>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</si>
  <si>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DZA003Total population</t>
  </si>
  <si>
    <t>City Population 12/2022 , UNHCR 03/2018 ; UNHCR accessed 20/09/2024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</si>
  <si>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</si>
  <si>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</si>
  <si>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</si>
  <si>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20/09/2024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</si>
  <si>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</si>
  <si>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</si>
  <si>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</si>
  <si>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</si>
  <si>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</si>
  <si>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</si>
  <si>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Fatalities in Tindouf between 1 March and 31 August</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</si>
  <si>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</si>
  <si>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</si>
  <si>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</si>
  <si>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</si>
  <si>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</si>
  <si>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</si>
  <si>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</si>
  <si>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</si>
  <si>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20/09/2024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</si>
  <si>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</si>
  <si>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</si>
  <si>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</si>
  <si>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</si>
  <si>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</si>
  <si>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</si>
  <si>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</si>
  <si>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</si>
  <si>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</si>
  <si>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20/09/2024 ; Migrants Refugees accessed 20/09/2024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</si>
  <si>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</si>
  <si>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</si>
  <si>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</si>
  <si>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</si>
  <si>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20/09/2024</t>
  </si>
  <si>
    <t>Dead or missing migrants in the Central and Western Mediterranean routes between 1 March and 31 August</t>
  </si>
  <si>
    <t>DZA002Fatalities reported</t>
  </si>
  <si>
    <t>DZA002Fatalities in all crises</t>
  </si>
  <si>
    <t>DZA002People in Need</t>
  </si>
  <si>
    <t>World Population 09/2024 ; UNHCR accessed 20/09/2024 ; Migrants Refugees accessed 20/09/2024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</si>
  <si>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</si>
  <si>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</si>
  <si>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</si>
  <si>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</si>
  <si>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</si>
  <si>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DZA002Moderate humanitarian conditions - Level 3</t>
  </si>
  <si>
    <t>DZA002Severe humanitarian conditions - Level 4</t>
  </si>
  <si>
    <t>DZA002Extreme humanitarian conditions - Level 5</t>
  </si>
  <si>
    <t>Worldmeter accessed 08/2024</t>
  </si>
  <si>
    <t>https://www.worldometers.info/world-population/mauritania-population/#:~:text=The%20current%20population%20of%20Mauritania,latest%20United%20Nations%20data%201.</t>
  </si>
  <si>
    <t>Total population of Mauritania, inculding refugees, migrants, and asylum seekers</t>
  </si>
  <si>
    <t>MRT003Total population</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</si>
  <si>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</si>
  <si>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</si>
  <si>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</si>
  <si>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</si>
  <si>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</si>
  <si>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</si>
  <si>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</si>
  <si>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</si>
  <si>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Fatalities between between 1 March and 31 August</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</si>
  <si>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</si>
  <si>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</si>
  <si>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</si>
  <si>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</si>
  <si>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</si>
  <si>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</si>
  <si>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</si>
  <si>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</si>
  <si>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</si>
  <si>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</si>
  <si>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</si>
  <si>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</si>
  <si>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</si>
  <si>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</si>
  <si>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MRT002Total population</t>
  </si>
  <si>
    <t>City Population acceessed 07/2024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</si>
  <si>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</si>
  <si>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</si>
  <si>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</si>
  <si>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https://data.unhcr.org/en/country/mrt</t>
  </si>
  <si>
    <t>People affected is the total number of Malian refugees in Mauritania as of 31 August 2024</t>
  </si>
  <si>
    <t>MRT002People affected</t>
  </si>
  <si>
    <t>People displaced is the total number of Malian refugees in Mauritania as of 31 August 2024</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</si>
  <si>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</si>
  <si>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</si>
  <si>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</si>
  <si>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</si>
  <si>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</si>
  <si>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acceessed 07/2024 ; UNHCR accessed 26/09/2024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</si>
  <si>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</si>
  <si>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</si>
  <si>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</si>
  <si>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</si>
  <si>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</si>
  <si>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</si>
  <si>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</si>
  <si>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</si>
  <si>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</si>
  <si>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 xml:space="preserve">World Population 09/2024 World Population 09/2024 World Population Review accessed 20/09/2024 World Meter accessed 09/2024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</si>
  <si>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</si>
  <si>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</si>
  <si>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</si>
  <si>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09/2024 World Bank 2020 World Bank accessed 13/08/2024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</si>
  <si>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</si>
  <si>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</si>
  <si>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</si>
  <si>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</si>
  <si>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</si>
  <si>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</si>
  <si>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20/09/2024 ; Migrants Refugees accessed 20/09/2024 UNHCR accessed 23/09/2024  ; MMC 25/10/2023 UNHCR accessed 20/09/2024 ; IOM 04/09/2024 UNHCR accessed 23/09/2024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</si>
  <si>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https://reliefweb.int/report/libya/libya-migrant-report-round-53-key-findings-june-july-2024 https://data2.unhcr.org/en/situations/mediterranean/location/5205
    </t>
  </si>
  <si>
    <t>There are no specific sources for the number of people exosed but according to the INFORM Severity Index methodology, it is the sum of people in Levels 2 to 5</t>
  </si>
  <si>
    <t>REG007People affected</t>
  </si>
  <si>
    <t>The people displaced is the sum of the figures under the people displaced indicator in the mixed migration crises of Algeria, Libya, Tunisia, and Italy</t>
  </si>
  <si>
    <t>REG007People displaced</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</si>
  <si>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</si>
  <si>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</si>
  <si>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</si>
  <si>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</si>
  <si>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</si>
  <si>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09/2024 ; UNHCR accessed 20/09/2024 ; Migrants Refugees accessed 20/09/2024 World Population 09/2024 ; UNHCR accessed 23/09/2024  ; MMC 25/10/2023 World Population Review accessed 20/09/2024 ; UNHCR accessed 20/09/2024 ; IOM 04/09/2024 World Meter accessed 09/2024 ; UNHCR accessed 23/09/2024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</si>
  <si>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https://reliefweb.int/report/libya/libya-migrant-report-round-53-key-findings-june-july-2024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</si>
  <si>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</si>
  <si>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</si>
  <si>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</si>
  <si>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</si>
  <si>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</si>
  <si>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</si>
  <si>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</si>
  <si>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</si>
  <si>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</si>
  <si>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</si>
  <si>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09/2024 World Population 09/2024 Worldmeter 09/2024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</si>
  <si>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</si>
  <si>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</si>
  <si>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</si>
  <si>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09/2024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</si>
  <si>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</si>
  <si>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</si>
  <si>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</si>
  <si>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</si>
  <si>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20/09/2024 ; Migrants Refugees accessed 20/09/2024 UNHCR accessed 20/09/2024 UNHCR accessed 26/09/2024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</si>
  <si>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https://reporting.unhcr.org/morocco-factsheet-french-9005 https://data.unhcr.org/en/country/esp     </t>
  </si>
  <si>
    <t>REG008People affected</t>
  </si>
  <si>
    <t>The people displaced is the sum of the figures under the people displaced indicator in the mixed migration crises of Algeria, Morocco, and Spain</t>
  </si>
  <si>
    <t>REG008People displaced</t>
  </si>
  <si>
    <t>The number of missing migrants in the Western Mediterranean route between 01 March and 31 August</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</si>
  <si>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</si>
  <si>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</si>
  <si>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</si>
  <si>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</si>
  <si>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09/2024 ; UNHCR accessed 20/09/2024 ; Migrants Refugees accessed 20/09/2024 World Population 09/2024 Worldmeter 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</si>
  <si>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</si>
  <si>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</si>
  <si>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</si>
  <si>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</si>
  <si>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</si>
  <si>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</si>
  <si>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</si>
  <si>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</si>
  <si>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</si>
  <si>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</si>
  <si>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</si>
  <si>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Gaza:
Total number of Palestinian injuries resulting directly from conflict (in Gaza) between 27 March 2024- 27 September 2024. This is an underestimate as many are missing. In addition, this is only the direct impact from the war and doesn't include the indirect impact. As such, reliability was set to low.
---------
West Bank:
Injuries reported in the West Bank between 07 December 2023 - 7 June 2024.</t>
  </si>
  <si>
    <t>PSE002Injuries reported</t>
  </si>
  <si>
    <t>Injuries reported in the West Bank between 07 December 2023 - 7 June 2024.</t>
  </si>
  <si>
    <t>PSE003Injuries reported</t>
  </si>
  <si>
    <t>Total number of Palestinian injuries resulting directly from conflict (in Gaza) between 27 March 2024- 27 September 2024. This is an underestimate as many are missing. In addition, this is only the direct impact from the war and doesn't include the indirect impact. As such, reliability was set to low.</t>
  </si>
  <si>
    <t>PSE004Injuries reported</t>
  </si>
  <si>
    <t>IOM accessed on 30/09/2024</t>
  </si>
  <si>
    <t>https://missingmigrants.iom.int/data</t>
  </si>
  <si>
    <t>People who are registered to have died in Greece in IOM dataset between March 2024 and Septemebr 2024. The true number of fatalities may be higher as a result of unreported incidents. As susch reliabilty set at low.</t>
  </si>
  <si>
    <t>GRC002Fatalities reported</t>
  </si>
  <si>
    <t>GRC002Fatalities in all crises</t>
  </si>
  <si>
    <t>WPR Accessed 18/09/2024</t>
  </si>
  <si>
    <t>https://worldpopulationreview.com/countries/madagascar-population</t>
  </si>
  <si>
    <t>The total population of Madagascar according to World Population Review as of 18/09/2024</t>
  </si>
  <si>
    <t>MDG009Total population</t>
  </si>
  <si>
    <t>City popualtion accessed 19/04/2024;  IOM 09/04/2024;  OCHA 04/04/2024</t>
  </si>
  <si>
    <t>http://www.citypopulation.de/en/madagascar/cities/ ; https://reliefweb.int/report/madagascar/220000-urgently-need-humanitarian-aid-after-devastating-cyclone-northeast-madagascar; https://reliefweb.int/report/madagascar/madagascar-tropical-cyclone-gamane-flash-update-no-2-4-april-2024</t>
  </si>
  <si>
    <t>The total landmass of regions affected by Cyclone Gamane since it made its first landfall as from March 27th 2024: Sava = 25518, Diana = 19266, Analanjirofo = 21930, Atsinanana = 21934</t>
  </si>
  <si>
    <t>MDG009Landmass affected</t>
  </si>
  <si>
    <t>City popualtion accessed 19/04/2024;  OCHA 04/04/2024; IOM 09/04/2024</t>
  </si>
  <si>
    <t>The total population of regions are considered exposed to the cyclone Gamane as from 27th March 2024: Sava = 1204282, Diana = 939281, Analanjirofo = 966708, Atsinanana = 1562330</t>
  </si>
  <si>
    <t>MDG009People exposed</t>
  </si>
  <si>
    <t>IFRC 13/04/2024; OCHA 04/042024; IOM 09/04/2024; OCHA 02/05/2024</t>
  </si>
  <si>
    <t>https://reliefweb.int/report/madagascar/madagascar-tc-gamane-dref-operation-mdrmg022; https://reliefweb.int/report/madagascar/madagascar-tropical-cyclone-gamane-flash-update-no-2-4-april-2024; https://reliefweb.int/report/madagascar/220000-urgently-need-humanitarian-aid-after-devastating-cyclone-northeast-madagascar; https://reliefweb.int/report/madagascar/madagascar-tropical-cyclone-gamane-flash-update-no-3-02-may-2024</t>
  </si>
  <si>
    <t>As of April 02, the BNGRC reported that Cyclone Gamane affected four regions in northern Madagascar, with heavy rainfall particularly impacting the Analanjirofo, Diana, and Sava regions. The total number of people affected due to Cyclone Gamane across the mainly affected districts which are: Maraoatsetra, Ambilobe, Sambava, Antalaha, Vohemar.</t>
  </si>
  <si>
    <t>MDG009People affected</t>
  </si>
  <si>
    <t>IFRC 13/04/2024; OCHA 04/042024; 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</si>
  <si>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</si>
  <si>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As of April 2, the latest report from the National Bureau for Disaster Risk Reduction (BNGRC) outline a total of 22615 people dispalced due to Cyclone Gamane across various accomodation sites.</t>
  </si>
  <si>
    <t>MDG009People displaced</t>
  </si>
  <si>
    <t>IFRC 13/04/2024; OCHA 04/042024</t>
  </si>
  <si>
    <t>https://reliefweb.int/report/madagascar/madagascar-tc-gamane-dref-operation-mdrmg022; https://reliefweb.int/report/madagascar/madagascar-tropical-cyclone-gamane-flash-update-no-2-4-april-2024</t>
  </si>
  <si>
    <t>Four injuries reported in Antalaha, Vohemar, and Toamasina II reported by the  National Bureau for Disaster Risk Reduction (BNGRC) latest information.</t>
  </si>
  <si>
    <t>MDG009Injuries reported</t>
  </si>
  <si>
    <t xml:space="preserve">19 fatalities are being reported across multiple locations by the BNGRC </t>
  </si>
  <si>
    <t>MDG009Fatalities reported</t>
  </si>
  <si>
    <t xml:space="preserve"> 19 people reportedly died, 04  were injured and four people were reported missing. </t>
  </si>
  <si>
    <t>MDG009Fatalities in all crises</t>
  </si>
  <si>
    <t>SADC 05/06/2024 ; IPC 31/07/2024</t>
  </si>
  <si>
    <t>https://reliefweb.int/report/zimbabwe/sadc-regional-humanitarian-appeal-response-el-nino-induced-drought-and-floods-may-2024 ; https://www.ipcinfo.org/ipc-country-analysis/details-map/en/c/1157106/?iso3=MDG</t>
  </si>
  <si>
    <t xml:space="preserve">This figure is a representation of the total population in need of assistance living in Sava, Diana, Analanjirofo, and Atsinanana the areas concerned by the crisis Cyclone Gamane. We used several sources for this figure since it is more than 5 months from March 2024 when Gamane made landfall and the PIN figure might have reduced.  According to the SADC appeal published in June 2024, 1,387,831 people are in need as a result of drought and floods in Madagascar. To find people in need as a result of floods brought by Gamane, we took (1,387,831) country-level PIN figure minus IPC (1,219,583) to find PIN from floods caused by Gamane. We labelled this as low since the approach might not be accurate especially for PIN figure as SADC appeal that was the latest does not provide distinctive figures of those in need from drought and floods. </t>
  </si>
  <si>
    <t>MDG009People in Need</t>
  </si>
  <si>
    <t>City popualtion accessed 19/04/2024;  IOM 09/04/2024;  OCHA 04/04/2024; OCHA 02/05/2024</t>
  </si>
  <si>
    <t>Levels 1 and 2 are computed using INFORM severity Index methodology. Level 1= People exposed- People affected. Level 2= People affected- People in need. All people in need have Level 3 needs. There is no information to indicate Level 4 or 5 (severe and extreme) needs for Cyclone Gamane and all were put under moderate humanitarian condition</t>
  </si>
  <si>
    <t>MDG009Minimal humanitarian conditions - Level 1</t>
  </si>
  <si>
    <t>City popualtion accessed 19/04/2024;  IOM 09/04/2024;  OCHA 04/04/2024; IFRC 13/04/2024; OCHA 02/05/2024</t>
  </si>
  <si>
    <t>https://reliefweb.int/report/madagascar/madagascar-tc-gamane-dref-operation-mdrmg022; http://www.citypopulation.de/en/madagascar/cities/ ; https://reliefweb.int/report/madagascar/220000-urgently-need-humanitarian-aid-after-devastating-cyclone-northeast-madagascar; https://reliefweb.int/report/madagascar/madagascar-tropical-cyclone-gamane-flash-update-no-2-4-april-2024</t>
  </si>
  <si>
    <t>MDG009Stressed humanitarian conditions - Level 2</t>
  </si>
  <si>
    <t>According to the SADC appeal published in June 2024, 1,387,831 people are in need as a result of drought and floods in Madagascar. To find people in need as a result of floods brought by Gamane, we took (1,387,831) country-level PIN figure minus IPC (1,219,583) to find PIN from floods caused by Gamane. This approach might not be accurate especially for PIN figure from Gamane but it is the better option we have for now with the available sources. All people in need have Level 3 needs. There is no information to indicate Level 4 or 5 (severe and extreme) needs for Cyclone Gamane and all were put under moderate humanitarian condition</t>
  </si>
  <si>
    <t>MDG009Moderate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</si>
  <si>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</si>
  <si>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MDG009Severe humanitarian conditions - Level 4</t>
  </si>
  <si>
    <t>MDG009Extreme humanitarian conditions - Level 5</t>
  </si>
  <si>
    <t>Houses damaged by Cyclone Gamane  in Madagascar tally to 780 houses, 136 classrooms  and 22 health centers as of April 3 2024 out of the houses affected by Cyclone Gamane  in Madagascar tally to 18830 houses as of April 3 2024</t>
  </si>
  <si>
    <t>MDG009Buildings damaged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</si>
  <si>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</si>
  <si>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</si>
  <si>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$481 million of Economic loss was recorded in Madagascar</t>
  </si>
  <si>
    <t>MDG009Economic Losses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</si>
  <si>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</si>
  <si>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</si>
  <si>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</si>
  <si>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</si>
  <si>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</si>
  <si>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31/07/2024</t>
  </si>
  <si>
    <t>https://www.ipcinfo.org/ipc-country-analysis/details-map/en/c/1157106/?iso3=MDG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</si>
  <si>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</si>
  <si>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</si>
  <si>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</si>
  <si>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</si>
  <si>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</si>
  <si>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</si>
  <si>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</si>
  <si>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</si>
  <si>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</si>
  <si>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</si>
  <si>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</si>
  <si>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</si>
  <si>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OCHA 02/05/2024</t>
  </si>
  <si>
    <t>MDG002Fatalities in all crises</t>
  </si>
  <si>
    <t>INFORM Severity INDEX  methodology. People in need = level 3+ level 4 + level 5. This figure was picked from IPC and it is a projection for the period May to September 2024</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</si>
  <si>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</si>
  <si>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</si>
  <si>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</si>
  <si>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</si>
  <si>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</si>
  <si>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</si>
  <si>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</si>
  <si>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</si>
  <si>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</si>
  <si>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t>
  </si>
  <si>
    <t xml:space="preserve">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t>
  </si>
  <si>
    <t>MDG001Landmass affected</t>
  </si>
  <si>
    <t xml:space="preserve"> OCHA 20/11/2023 ; IPC accessed 31/07/2024; IFRC 13/04/2024; OCHA 04/042024; IOM 09/04/2024; OCHA 20/11/2023 ; IPC accessed 18/01/2024; IFRC 13/04/2024; OCHA 04/042024; IOM 09/04/2024; SADC 05/06/2024; ECHO 14/06/2024</t>
  </si>
  <si>
    <t>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t>
  </si>
  <si>
    <t>Exposed in the multiple crises was obtained by aggregating exposed figures for drought and Gamane. Exposed is the sum of level 1+ level 2 + level 3+ level 4+ level 5 from the INFORM Severity methodology</t>
  </si>
  <si>
    <t>MDG001People exposed</t>
  </si>
  <si>
    <t xml:space="preserve"> OCHA 20/11/2023 ; IPC accessed 31/07/2024; IFRC 13/04/2024; OCHA 04/042024; IOM 09/04/2024; SADC 05/06/2024; ECHO 14/06/2024</t>
  </si>
  <si>
    <t>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t>
  </si>
  <si>
    <t>Affected in the multiple crises was obtained by aggregating affected figures for drought and Gamane. Affected is the sum of level 2 + level 3+ level 4+ level 5 from the INFORM Severity methodology</t>
  </si>
  <si>
    <t>MDG001People affected</t>
  </si>
  <si>
    <t>IOM 14/12/2022 ; AFDB  02/05/2023; IFRC 13/04/2024; OCHA 04/042024</t>
  </si>
  <si>
    <t>https://reliefweb.int/report/madagascar/madagascar-baseline-mobility-assessment-grand-sud-september-2022 ; https://reliefweb.int/report/madagascar/madagascar-tc-gamane-dref-operation-mdrmg022; https://reliefweb.int/report/madagascar/madagascar-tropical-cyclone-gamane-flash-update-no-2-4-april-2024</t>
  </si>
  <si>
    <t>The number of people internally displaced persons because of cyclone Gamane and drought in Madagascar as of March 2024.</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</si>
  <si>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</si>
  <si>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</si>
  <si>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</si>
  <si>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t>
  </si>
  <si>
    <t>MDG001Illness cases reported</t>
  </si>
  <si>
    <t>OCHA 21/07/2023; IFRC 13/04/2024; OCHA 04/042024</t>
  </si>
  <si>
    <t xml:space="preserve"> https://reliefweb.int/report/madagascar/madagascar-tc-gamane-dref-operation-mdrmg022; https://reliefweb.int/report/madagascar/madagascar-tropical-cyclone-gamane-flash-update-no-2-4-april-2024</t>
  </si>
  <si>
    <t xml:space="preserve"> Four injuries reported in Antalaha, Vohemar, and Toamasina II reported by the  National Bureau for Disaster Risk Reduction (BNGRC) latest information due to Cyclone Gamane.</t>
  </si>
  <si>
    <t>MDG001Injuries reported</t>
  </si>
  <si>
    <t xml:space="preserve"> 19 fatalities are being reported across multiple locations by the BNGRC  due to the landfall of Cyclone Gamane.</t>
  </si>
  <si>
    <t>MDG001Fatalities reported</t>
  </si>
  <si>
    <t xml:space="preserve"> From February to March 2023 and The total fatalities due to the ongoing crisis caused by Cyclone Gamane as from 27th March 2024.</t>
  </si>
  <si>
    <t>MDG001Fatalities in all crises</t>
  </si>
  <si>
    <t>AFDB  02/05/2023; IFRC 13/04/2024; OCHA 04/042024</t>
  </si>
  <si>
    <t>https://www.afdb.org/en/news-and-events/press-releases/madagascar-african-risk-capacity-group-african-development-bank-partnership-issues-15-million-insurance-pay-out-tropical-cyclone-freddy-recovery-efforts-60802#:~:text=These%20have%20eroded%20some%20of,10%2C300%20houses%20and%20schools%20destroyed; https://reliefweb.int/report/madagascar/madagascar-tc-gamane-dref-operation-mdrmg022; https://reliefweb.int/report/madagascar/madagascar-tropical-cyclone-gamane-flash-update-no-2-4-april-2024</t>
  </si>
  <si>
    <t>More than 10,300 houses and schools destroyed as at 10 March 2023. Houses damaged by Cyclone Gamane  in Madagascar tally to 780 houses, 136 classrooms  and 22 health centers as of April 3 2024</t>
  </si>
  <si>
    <t>MDG001Buildings destroyed</t>
  </si>
  <si>
    <t>MDG001Economic Losses</t>
  </si>
  <si>
    <t>https://reliefweb.int/report/zimbabwe/sadc-regional-humanitarian-appeal-response-el-nino-induced-drought-and-floods-may-2024 ; https://www.ipcinfo.org/ipc-country-analysis/details-map/en/c/1156778/?iso3=MDG</t>
  </si>
  <si>
    <t>The PIN was got by aggregating PIN from drought and cyclone Gamane and that was the PIN figure from the SADC appeal</t>
  </si>
  <si>
    <t>MDG001People in Need</t>
  </si>
  <si>
    <t xml:space="preserve"> OCHA 20/11/2023 ; IPC accessed 31/07/2024; City popualtion accessed 19/04/2024;  IOM 09/04/2024;  OCHA 04/04/2024; SADC 05/06/2024; ECHO 14/06/2024</t>
  </si>
  <si>
    <t>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t>
  </si>
  <si>
    <t>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t>
  </si>
  <si>
    <t>MDG001Minimal humanitarian conditions - Level 1</t>
  </si>
  <si>
    <t xml:space="preserve"> OCHA 20/11/2023 ; IPC accessed 31/07/2024;  City popualtion accessed 19/04/2024;  IOM 09/04/2024;  OCHA 04/04/2024; SADC 05/06/2024; ECHO 14/06/2024</t>
  </si>
  <si>
    <t>MDG001Stressed humanitarian conditions - Level 2</t>
  </si>
  <si>
    <t>MDG001Moderate humanitarian conditions - Level 3</t>
  </si>
  <si>
    <t>MDG001Severe humanitarian conditions - Level 4</t>
  </si>
  <si>
    <t>MDG001Extreme humanitarian conditions - Level 5</t>
  </si>
  <si>
    <t>WPR 18/09/2024</t>
  </si>
  <si>
    <t>https://worldpopulationreview.com/countries/malawi-population</t>
  </si>
  <si>
    <t>Up until 18/09/2024 the population of Malawi is21769929 based on projections of the latest United Nations data</t>
  </si>
  <si>
    <t>MWI002Total population</t>
  </si>
  <si>
    <t>CIA.gov accessed 26/05/2023</t>
  </si>
  <si>
    <t>https://www.cia.gov/the-world-factbook/countries/malawi/</t>
  </si>
  <si>
    <t>The whole country is affected by the complex crisis</t>
  </si>
  <si>
    <t>MWI002Landmass affected</t>
  </si>
  <si>
    <t>WPR 18/09/2024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</si>
  <si>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</si>
  <si>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Malawi is being affected by drought, floods, endemic diseases like cholera and sociopolitical and economic issues</t>
  </si>
  <si>
    <t>MWI002People exposed</t>
  </si>
  <si>
    <t>UNICEF 05/08/2024; SADC 25/06/2024</t>
  </si>
  <si>
    <t>https://reliefweb.int/report/zimbabwe/sadc-regional-humanitarian-appeal-response-el-nino-induced-drought-and-floods-may-2024</t>
  </si>
  <si>
    <t>9,000,000 are affected and also in need as a result of drought and floods in Malawi according to the SADC appeal published in June 2024 and UNICEF latest publication 05/08/2024</t>
  </si>
  <si>
    <t>MWI002People affected</t>
  </si>
  <si>
    <t>OCHA 03/07/2024</t>
  </si>
  <si>
    <t>https://reliefweb.int/report/malawi/southern-africa-humanitarian-snapshot-june-2024</t>
  </si>
  <si>
    <t>About 26000 IDPs and 89000 refugees and ayslum seekers have been censored in malawi according to OCHA 03/07/2024</t>
  </si>
  <si>
    <t>MWI002People displaced</t>
  </si>
  <si>
    <t>According to OCHA, 246 cholera cases have been recorded in malawi from Januray to May 2024</t>
  </si>
  <si>
    <t>MWI002Illness cases reported</t>
  </si>
  <si>
    <t>WHO 12/05/2024</t>
  </si>
  <si>
    <t>https://iris.who.int/bitstream/handle/10665/376898/OEW19-0612052024.pdf</t>
  </si>
  <si>
    <t>Twenty-nine districts have reported Cholera cases since March 2022 in the Machinga district. As of 7 April 2024, a cumulative total of 59 334 cases and 1 774 deaths (CFR
3.0%) have been reported since the onset of the outbreak</t>
  </si>
  <si>
    <t>MWI002Fatalities reported</t>
  </si>
  <si>
    <t>MWI002Fatalities in all crises</t>
  </si>
  <si>
    <t>https://reliefweb.int/report/zimbabwe/sadc-regional-humanitarian-appeal-response-el-nino-induced-drought-and-floods-may-2024; https://reliefweb.int/report/malawi/unicef-malawi-humanitarian-situation-report-no-3-30-june-2024</t>
  </si>
  <si>
    <t>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t>
  </si>
  <si>
    <t>MWI002People in Need</t>
  </si>
  <si>
    <t>WPR 18/09/2024 ; WB 25/07/2024 ; SADC 25/06/2024</t>
  </si>
  <si>
    <t>https://worldpopulationreview.com/countries/malawi-population ; https://www.worldbank.org/en/news/press-release/2024/07/25/malawi-economic-monitor-calls-for-urgent-and-sustained-reforms-afe-for-faster ; https://reliefweb.int/report/zimbabwe/sadc-regional-humanitarian-appeal-response-el-nino-induced-drought-and-floods-may-2024</t>
  </si>
  <si>
    <t xml:space="preserve">INFORM SEVERITY METHODOLOGY was used to compute the level 1. Level 1 was got by taking people exposed-People affected </t>
  </si>
  <si>
    <t>MWI002Minimal humanitarian conditions - Level 1</t>
  </si>
  <si>
    <t>SADC 25/06/2024</t>
  </si>
  <si>
    <t xml:space="preserve">INFORM SEVERITY METHODOLOGY was used to compute the level 2. Level 2 was got by taking People affected-People in need </t>
  </si>
  <si>
    <t>MWI002Stressed humanitarian conditions - Level 2</t>
  </si>
  <si>
    <t>SADC 25/06/2024 ; IPC 05/07/2024</t>
  </si>
  <si>
    <t>https://reliefweb.int/report/zimbabwe/sadc-regional-humanitarian-appeal-response-el-nino-induced-drought-and-floods-may-2024 ; https://www.ipcinfo.org/ipc-country-analysis/details-map/en/c/1157089/?iso3=MWI</t>
  </si>
  <si>
    <t>Level 3 was got by taking the PIN figure from the SADC appeal minus the IPC figures May to Setember 2024 for level 4 and 5. The PIN figure is usually the summation of levels 3,4 and 5</t>
  </si>
  <si>
    <t>MWI002Moderate humanitarian conditions - Level 3</t>
  </si>
  <si>
    <t>IPC 05/07/2024</t>
  </si>
  <si>
    <t>https://www.ipcinfo.org/ipc-country-analysis/details-map/en/c/1157089/?iso3=MWI</t>
  </si>
  <si>
    <t>The SADC appeal did not provide the level 4 so we picked people in level 4 from the IPC May to Sepember 2024</t>
  </si>
  <si>
    <t>MWI002Severe humanitarian conditions - Level 4</t>
  </si>
  <si>
    <t>The SADC appeal did not provide the level 5 so we picked people in level 5 from the IPC May to Sepember 2024</t>
  </si>
  <si>
    <t>MWI002Extreme humanitarian conditions - Level 5</t>
  </si>
  <si>
    <t>IPC 06/09/2024 ; WPR Accessed 30/07/2024</t>
  </si>
  <si>
    <t>https://www.ipcinfo.org/ipc-country-analysis/details-map/en/c/1157149/?iso3=NAM ;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</si>
  <si>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t>
  </si>
  <si>
    <t>NAM002Total population</t>
  </si>
  <si>
    <t>World population review accessed on 30/06/2024</t>
  </si>
  <si>
    <t>https://worldpopulationreview.com/countries/namibia-population</t>
  </si>
  <si>
    <t>The whole country is affected by the food insecurity crisis</t>
  </si>
  <si>
    <t>NAM002Landmass affected</t>
  </si>
  <si>
    <t>IPC 06/09/2024</t>
  </si>
  <si>
    <t>https://www.ipcinfo.org/ipc-country-analysis/details-map/en/c/1157149/?iso3=NAM</t>
  </si>
  <si>
    <t>INFORM SEVERITY METHODOLOGY was used to compute the different figures. PIN = PEOPLE EXPOSED - PEOPLE AFFECTED. LEVEL1 + LEVEL 2 + LEVEL 3 + LEVEL 4 + LEVEL 5 = people exposed. People affected = level 2 + 3 + 4 + 5</t>
  </si>
  <si>
    <t>NAM002People exposed</t>
  </si>
  <si>
    <t>INFORM SEVERITY METHODOLOGY was used to compute the different figures. PIN = PEOPLE EXPOSED - PEOPLE AFFECTED. LEVEL1 + LEVEL 2 + LEVEL 3 + LEVEL 4 + LEVEL 5 = people exposed.</t>
  </si>
  <si>
    <t>NAM002People affected</t>
  </si>
  <si>
    <t>ACLED accessed on 17/09/2024</t>
  </si>
  <si>
    <t>02 fatalities reported by ACLED from 17/03/2024 -17/09/2024. However, they were not food security related</t>
  </si>
  <si>
    <t>NAM002Fatalities reported</t>
  </si>
  <si>
    <t>NAM002Fatalities in all crises</t>
  </si>
  <si>
    <t>IPC 08/07/2024 ; SADC 05/06/2024 ; The Namibia 27/05/2024</t>
  </si>
  <si>
    <t>https://www.ipcinfo.org/ipc-country-analysis/details-map/en/c/1157090/?iso3=NAM ; https://reliefweb.int/report/zimbabwe/sadc-regional-humanitarian-appeal-response-el-nino-induced-drought-and-floods-may-2024 ; https://www.namibian.com.na/namibia-declares-state-of-emergency-over-drought/</t>
  </si>
  <si>
    <t>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t>
  </si>
  <si>
    <t>NAM002People in Need</t>
  </si>
  <si>
    <t>People in IPC phase 1 for the period July to September 2024. The figure was picked directly from the IPC</t>
  </si>
  <si>
    <t>NAM002Minimal humanitarian conditions - Level 1</t>
  </si>
  <si>
    <t>People in IPC phase 2 for the period July to September 2024. The figure was picked directly from the IPC</t>
  </si>
  <si>
    <t>NAM002Stressed humanitarian conditions - Level 2</t>
  </si>
  <si>
    <t>People in IPC phase 3 for the period July to September 2024. The figure was picked directly from the IPC</t>
  </si>
  <si>
    <t>NAM002Moderate humanitarian conditions - Level 3</t>
  </si>
  <si>
    <t>People in IPC phase 4 for the period July to September 2024. The figure was picked directly from the IPC</t>
  </si>
  <si>
    <t>NAM002Severe humanitarian conditions - Level 4</t>
  </si>
  <si>
    <t>People in IPC phase 5 for the period July to September 2024. The figure was picked directly from the IPC</t>
  </si>
  <si>
    <t>NAM002Extreme humanitarian conditions - Level 5</t>
  </si>
  <si>
    <t>world population review accessed on 20/09/2024</t>
  </si>
  <si>
    <t>https://worldpopulationreview.com/countries/tanzania-population</t>
  </si>
  <si>
    <t>Total population of Tanzania in September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</si>
  <si>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</si>
  <si>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</si>
  <si>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</si>
  <si>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</si>
  <si>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</si>
  <si>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</si>
  <si>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Total population of regions that host refugees: Kigoma, Katavi, Tabora, Tanga, Dar-es Salaam</t>
  </si>
  <si>
    <t>TZA002People exposed</t>
  </si>
  <si>
    <t>city population accessed on 30/04/2023 ; UNHCR 30/04/2023</t>
  </si>
  <si>
    <t>People affected are the total population of regions that host refugees: Kigoma, Katavi, Tabora, Tanga, Dar-es Salaam</t>
  </si>
  <si>
    <t>TZA002People affected</t>
  </si>
  <si>
    <t>https://reliefweb.int/report/united-republic-tanzania/united-republic-tanzania-operational-update-august-2024</t>
  </si>
  <si>
    <t xml:space="preserve">The number of people displaced is the number of refugees and asylum seekers hosted in Tanzania as of 31st August 2024. Tanzania hosts 233,257 refugees and asylum-seekers mainly from Burundi and the DRC, who live in two camps, while some refugees from the 1972 Burundian population live in villages and three old settlements in Kigoma, Katavi and Tabora Regions, as of 31 August 2024.
</t>
  </si>
  <si>
    <t>TZA002People displaced</t>
  </si>
  <si>
    <t>ACLED accessed on 20/09/2024</t>
  </si>
  <si>
    <t>15 fatalities between 20/03/2024 to 20/09/2024 but not related to refugees crisis</t>
  </si>
  <si>
    <t>TZA002Fatalities reported</t>
  </si>
  <si>
    <t>TZA002Fatalities in all crises</t>
  </si>
  <si>
    <t>As of 31 August 2024, this is the number of refugees in Tanzania (234257). PIN= Level 3 + Level 4 + Level 5. The number of People Displaced were taken as PIN because most of the refugees and Asylum seekers need almost all kind of assistance.</t>
  </si>
  <si>
    <t>TZA002People in Need</t>
  </si>
  <si>
    <t>http://www.citypopulation.de/en/tanzania/cities/ ; https://data2.unhcr.org/en/documents/details/99656; https://reliefweb.int/report/united-republic-tanzania/united-republic-tanzania-operational-update-august-2024</t>
  </si>
  <si>
    <t>INFORM SEVERITY INDEX methodology: Level1= Exposed population - affected population.</t>
  </si>
  <si>
    <t>TZA002Minimal humanitarian conditions - Level 1</t>
  </si>
  <si>
    <t>city population accessed on 30/04/2023, UNHCR Accessed 17/09/2024</t>
  </si>
  <si>
    <t>http://www.citypopulation.de/en/tanzania/cities/ ; https://reliefweb.int/report/united-republic-tanzania/tanzania-refugee-population-update-29-february-2024; https://reliefweb.int/report/united-republic-tanzania/tanzania-refugee-population-update-31-march-2024;  https://data.unhcr.org/en/documents/details/109911; https://reliefweb.int/report/united-republic-tanzania/united-republic-tanzania-operational-update-august-2024</t>
  </si>
  <si>
    <t xml:space="preserve">INFORM SEVERITY INDEX methodology: Level 2 = Affected population - PIN </t>
  </si>
  <si>
    <t>TZA002Stressed humanitarian conditions - Level 2</t>
  </si>
  <si>
    <t>As of 31 August 2024, this is the number of refugees in Tanzania (234257) PIN= Level 3 + Level 4 + Level 5. Displaced were taken as PIN because most of the refugees and Asylum seekers need almost all kind of assistance.</t>
  </si>
  <si>
    <t>TZA002Moderate humanitarian conditions - Level 3</t>
  </si>
  <si>
    <t>The severity of needs is not identified for refugees</t>
  </si>
  <si>
    <t>TZA002Severe humanitarian conditions - Level 4</t>
  </si>
  <si>
    <t>TZA002Extreme humanitarian conditions - Level 5</t>
  </si>
  <si>
    <t>Total population of Tanzania in September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</si>
  <si>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</si>
  <si>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</si>
  <si>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</si>
  <si>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</si>
  <si>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</si>
  <si>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</si>
  <si>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</si>
  <si>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</si>
  <si>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</si>
  <si>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</si>
  <si>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</si>
  <si>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15 fatalities between 20/03/2024 to 20/09/2024 but not related to food security</t>
  </si>
  <si>
    <t>TZA003Fatalities reported</t>
  </si>
  <si>
    <t>TZA003Fatalities in all crises</t>
  </si>
  <si>
    <t xml:space="preserve"> People in Crisis food insecurity level (IPC Phase 3) or above between  November 2023 - April 2024</t>
  </si>
  <si>
    <t>TZA003People in Need</t>
  </si>
  <si>
    <t>People in Minimal food insecurity level (IPC Phase 1) between    November 2023 - April 2024</t>
  </si>
  <si>
    <t>TZA003Minimal humanitarian conditions - Level 1</t>
  </si>
  <si>
    <t>People in Stressed food insecurity level (IPC Phase 2) between  November 2023 - April 2024</t>
  </si>
  <si>
    <t>TZA003Stressed humanitarian conditions - Level 2</t>
  </si>
  <si>
    <t>People in Crisis food insecurity level (IPC Phase 3) between   November 2023 - April 2024</t>
  </si>
  <si>
    <t>TZA003Moderate humanitarian conditions - Level 3</t>
  </si>
  <si>
    <t>People in Emergency food insecurity level (IPC Phase 4) between  November 2023 - April 2024</t>
  </si>
  <si>
    <t>TZA003Severe humanitarian conditions - Level 4</t>
  </si>
  <si>
    <t>People in Emergency food insecurity level (IPC Phase 5) between   November 2023 - April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</si>
  <si>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</si>
  <si>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</si>
  <si>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</si>
  <si>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</si>
  <si>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</si>
  <si>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</si>
  <si>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</si>
  <si>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</si>
  <si>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</si>
  <si>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</si>
  <si>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Informed severity index methodology: Affected people= Levels 2 to 5</t>
  </si>
  <si>
    <t>TZA001People affected</t>
  </si>
  <si>
    <t>TZA001People displaced</t>
  </si>
  <si>
    <t>15 fatalities between 20/03/2024 to 20/09/2024 but not related to food insecurity and refugee crisis</t>
  </si>
  <si>
    <t>TZA001Fatalities reported</t>
  </si>
  <si>
    <t>TZA001Fatalities in all crises</t>
  </si>
  <si>
    <t>IPC Accessed 29/12/2023 ; UNHCR 17/09/2024</t>
  </si>
  <si>
    <t>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</si>
  <si>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It is the number of refugees and asylum seekers in Tanzania as of 31/08/2024  (233257) + 379,476 People in Crisis food insecurity level (IPC Phase 3) (the projected ones).</t>
  </si>
  <si>
    <t>TZA001People in Need</t>
  </si>
  <si>
    <t>IPC Accessed 29/12/2023 , city population accessed on 25/06/2023 ; UNHCR 30/04/2024; UNHCR 12/06/2024;  UNHCR 17/09/2024</t>
  </si>
  <si>
    <t>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</si>
  <si>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</si>
  <si>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</si>
  <si>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30/04/2024; UNHCR 12/06/2024, UNHCR 15/07/2024; UNHCR 24/07/2024; UNHCR 17/09/2024</t>
  </si>
  <si>
    <t>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</si>
  <si>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The sum of people in Level 2 in the food insecurity crisis + the refugees crisis, which gives the same result as with the Inform Severity Index Methodology ( affected - PIN)</t>
  </si>
  <si>
    <t>TZA001Stressed humanitarian conditions - Level 2</t>
  </si>
  <si>
    <t>The sum of people in Level 3 in the food insecurity crisis (379,476) + the refugees crisis (233257)</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</si>
  <si>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</si>
  <si>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</si>
  <si>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</si>
  <si>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</si>
  <si>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</si>
  <si>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</si>
  <si>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</si>
  <si>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WPR Accessed on 17/09/2024</t>
  </si>
  <si>
    <t>https://worldpopulationreview.com/countries/zambia-population</t>
  </si>
  <si>
    <t>The current population of Zambia is 21184604 based on projections of the latest United Nations data up until 09/08/2024</t>
  </si>
  <si>
    <t>ZMB002Total population</t>
  </si>
  <si>
    <t>UN Statistics 2004</t>
  </si>
  <si>
    <t>https://unstats.un.org/unsd/demographic/products/dyb/DYB2004/Table03.pdf</t>
  </si>
  <si>
    <t>The landmass of Zambia according to United nations statistics</t>
  </si>
  <si>
    <t>ZMB002Landmass affected</t>
  </si>
  <si>
    <t>WPR Accessed on 17/09/2024 ;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</si>
  <si>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t>
  </si>
  <si>
    <t>The number of people exposed corresponds to the total population of the country living in the areas concerned by the drought crisis. According to SADC May 2024, more than three quarters 84 out of 116 districts of the country is already affected by impact of drought hence the government declaring state of disaster.</t>
  </si>
  <si>
    <t>ZMB002People exposed</t>
  </si>
  <si>
    <t>WPR Accessed on 17/09/2024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</si>
  <si>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</si>
  <si>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Drought has affected 84 out of 116 districts in the country. To get number of people affected we got a percentage of districts affected and multiplied by the population of the country. 84/116=0.72413793 therefore 0.72413793*21437095= 15523413</t>
  </si>
  <si>
    <t>ZMB002People affected</t>
  </si>
  <si>
    <t>https://data.unhcr.org/en/country/zmb</t>
  </si>
  <si>
    <t>As from the 31/08/2024 the total number of persons of concerns (all refugees = 78832, all asyslum seekers = 9060, all former refugees = 17768) stood at 105660</t>
  </si>
  <si>
    <t>ZMB002People displaced</t>
  </si>
  <si>
    <t>UNICEF 25/06/2024; UNICEF 05/08/2024</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</si>
  <si>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</si>
  <si>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</si>
  <si>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</si>
  <si>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ACLED 09/08/2024; WHO 12/05/2024; WHO 19/06/2024; UNICEF 25/06/2024; UNICEF 05/08/2024</t>
  </si>
  <si>
    <t>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t>
  </si>
  <si>
    <t>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t>
  </si>
  <si>
    <t>ZMB002Fatalities reported</t>
  </si>
  <si>
    <t>ZMB002Fatalities in all crises</t>
  </si>
  <si>
    <t>SADC 05/06/2024; ECHO 14/06/2024;  UNICEF 05/08/2024</t>
  </si>
  <si>
    <t>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t>
  </si>
  <si>
    <t>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t>
  </si>
  <si>
    <t>ZMB002People in Need</t>
  </si>
  <si>
    <t>People in level 1 was got by using Severity index methodology. Level 1 =Exposed-Affected</t>
  </si>
  <si>
    <t>ZMB002Minimal humanitarian conditions - Level 1</t>
  </si>
  <si>
    <t>WPR Accessed on 17/09/2024 ; OCHA 07/05/2024 ; IFRC 27/05/2024; SADC 05/06/2024; ECHO 14/06/2024; UNICEF 05/08/2024</t>
  </si>
  <si>
    <t>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t>
  </si>
  <si>
    <t xml:space="preserve">People in level 2 were got by using Severity index methodology. Level 2 = Affected-PIN  </t>
  </si>
  <si>
    <t>ZMB002Stressed humanitarian conditions - Level 2</t>
  </si>
  <si>
    <t>OCHA 07/05/2024 ; IFRC 27/05/2024</t>
  </si>
  <si>
    <t>https://reliefweb.int/attachments/9890d85b-000f-4eb3-81cf-7e0984a452ea/Zambia%20Drought%20Response%20Appeal%20_06052024%20FINAL%20V2.pdf ; https://reliefweb.int/attachments/37c3178d-60cd-4d2f-b1d9-ea4b9eb713ea/MDRZM022ea.pdf</t>
  </si>
  <si>
    <t>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t>
  </si>
  <si>
    <t>ZMB002Moderate humanitarian conditions - Level 3</t>
  </si>
  <si>
    <t>OCHA 07/05/2024</t>
  </si>
  <si>
    <t>https://reliefweb.int/attachments/9890d85b-000f-4eb3-81cf-7e0984a452ea/Zambia%20Drought%20Response%20Appeal%20_06052024%20FINAL%20V2.pdf</t>
  </si>
  <si>
    <t>An estimated 37,877 people across seven districts are in IPC 4 with emergency levels of food insecurity facing severe drought conditions and in need of immediate assistance. The seven districts are Rufunsa, Zambezi, Kalabo, Shang’ombo, Senanga, Sioma and Sikongo</t>
  </si>
  <si>
    <t>ZMB002Severe humanitarian conditions - Level 4</t>
  </si>
  <si>
    <t>According to the Drought Response Appeal published on 7 May 2024, no one was classified under level 5</t>
  </si>
  <si>
    <t>ZMB002Extreme humanitarian conditions - Level 5</t>
  </si>
  <si>
    <t>world population review accessed on 17/09/2024</t>
  </si>
  <si>
    <t>https://worldpopulationreview.com/countries/zimbabwe-population</t>
  </si>
  <si>
    <t>total population in Zimbabwe accessed on 17/09/2024</t>
  </si>
  <si>
    <t>ZWE001Total population</t>
  </si>
  <si>
    <t>world population review accessed on 13/09/2022</t>
  </si>
  <si>
    <t>Total area of zimbabwe</t>
  </si>
  <si>
    <t>ZWE001Landmass affected</t>
  </si>
  <si>
    <t>The total number of people exposed corresponds to the total population of the country. The whole population is considered as the number of people  exposed to the complex crisis in the whole country</t>
  </si>
  <si>
    <t>ZWE001People exposed</t>
  </si>
  <si>
    <t>The total number of people affected corresponds to the total population of the country. The whole population is considered as the number of people affected to the complex crisis in the whole country.</t>
  </si>
  <si>
    <t>ZWE001People affected</t>
  </si>
  <si>
    <t>OCHA 09/05/2024 ; UNHCR Accessed 31/05/2024</t>
  </si>
  <si>
    <t>UNICEF 13/07/2024</t>
  </si>
  <si>
    <t xml:space="preserve">Number of Refugees </t>
  </si>
  <si>
    <t>ZWE001People displaced</t>
  </si>
  <si>
    <t>UNICEF 02/08/2024</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</si>
  <si>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t>
  </si>
  <si>
    <t>As of 30 June 2024, Zimbabwe has recorded a cumulative total of 34,550 cholera cases from 63 districts across the 10 provinces with 719 deaths which resulted in a case fatality rate of 2.1 per cent.</t>
  </si>
  <si>
    <t>ZWE001Illness cases reported</t>
  </si>
  <si>
    <t>WHO 12/05/2024; UNICEF 18/06/2024; ACLED 09/08/2024; UNICEF 02/08/2024</t>
  </si>
  <si>
    <t>https://iris.who.int/bitstream/handle/10665/376898/OEW19-0612052024.pdf; https://reliefweb.int/report/zimbabwe/unicef-zimbabwe-humanitarian-situation-report-no-8-cholera-outbreak-27-apr-31-may-2024 ; https://acleddata.com/explorer/</t>
  </si>
  <si>
    <t>10 fatalities between 18/03/2024 to 18/09/2024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t>
  </si>
  <si>
    <t>ZWE001Fatalities reported</t>
  </si>
  <si>
    <t>WHO 12/05/2024; UNICEF 18/06/2024; ACLED 18/09/2024; UNICEF 02/08/2024</t>
  </si>
  <si>
    <t>10 fatalities between 18/03/2024 to 18/09/2024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t>
  </si>
  <si>
    <t>ZWE001Fatalities in all crises</t>
  </si>
  <si>
    <t>UNICEF 11/09/2024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</si>
  <si>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</si>
  <si>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t>
  </si>
  <si>
    <t>ZWE001People in Need</t>
  </si>
  <si>
    <t>ZWE001Minimal humanitarian conditions - Level 1</t>
  </si>
  <si>
    <t>world population review accessed on 20/06/2024 ; UNICEF 18/06/2024; ECHO 14/06/2024; SADC 05/06/2024;UNICEF 02/08/2024; UNICEF 11/09/2024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</si>
  <si>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t>
  </si>
  <si>
    <t>ZWE001Stressed humanitarian conditions - Level 2</t>
  </si>
  <si>
    <t>All people in need are considered to have level 3 needs. This number includes people in need from all the sectors</t>
  </si>
  <si>
    <t>ZWE001Moderate humanitarian conditions - Level 3</t>
  </si>
  <si>
    <t>OCHA 09/05/2024</t>
  </si>
  <si>
    <t>https://reliefweb.int/attachments/8cbb6c5b-99df-41ab-bd12-7628f4d46f6f/Zimbabwe_Drought%20Flash%20Appeal_20240509_Final_1.pdf?_gl=1*1k1s9tj*_ga*NzMzMDA4Njg2LjE3MDM3NzgzNjQ.*_ga_E60ZNX2F68*MTcxNzE0NTA2NS40My4xLjE3MTcxNDUxMjMuMi4wLjA.</t>
  </si>
  <si>
    <t>There is no analysis of the severity of needs so we entered x instead. From the Appeal severity , there is an area called Mbire that might have people in level 4 but the appeal does not provide the number of people that might be in level 4</t>
  </si>
  <si>
    <t>ZWE001Severe humanitarian conditions - Level 4</t>
  </si>
  <si>
    <t>There is no analysis of the severity of needs so we entered x instead</t>
  </si>
  <si>
    <t>ZWE001Extreme humanitarian conditions - Level 5</t>
  </si>
  <si>
    <t>https://worldpopulationreview.com/countries/eswatini-population</t>
  </si>
  <si>
    <t>Total population of Eswatini as of 17/09/2024 according to World Population Review This is different from the people exposed since the IPC population might be outdated and probably has no projected population</t>
  </si>
  <si>
    <t>SWZ001Total population</t>
  </si>
  <si>
    <t>world population review accessed on 23/08/2023</t>
  </si>
  <si>
    <t>The whole country is affected by the Food insecurity crisis</t>
  </si>
  <si>
    <t>SWZ001Landmass affected</t>
  </si>
  <si>
    <t>https://www.ipcinfo.org/ipc-country-analysis/details-map/en/c/1157105/?iso3=SWZ</t>
  </si>
  <si>
    <t>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t>
  </si>
  <si>
    <t>SWZ001People exposed</t>
  </si>
  <si>
    <t>SWZ001People affected</t>
  </si>
  <si>
    <t>SWZ001People displaced</t>
  </si>
  <si>
    <t>There were 4 fatalities between 17/03/2024 and  17/09/2024 from ACLED but none related to food insecurity</t>
  </si>
  <si>
    <t>SWZ001Fatalities reported</t>
  </si>
  <si>
    <t>SWZ001Fatalities in all crises</t>
  </si>
  <si>
    <t>SWZ001People in Need</t>
  </si>
  <si>
    <t xml:space="preserve"> The figures were picked directly from IPC phases that correspond with humanitarian needs levels for the period June to September 2024</t>
  </si>
  <si>
    <t>SWZ001Minimal humanitarian conditions - Level 1</t>
  </si>
  <si>
    <t>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t>
  </si>
  <si>
    <t>SWZ001Stressed humanitarian conditions - Level 2</t>
  </si>
  <si>
    <t>The figure was picked directly from IPC phase 3 that corresponds with humanitarian needs levels (moderate/ level 3). This figure represents people in IPC phase 3 during the period June to September 2024</t>
  </si>
  <si>
    <t>SWZ001Moderate humanitarian conditions - Level 3</t>
  </si>
  <si>
    <t>In the period June to September 2024, no people were classified in level 4 and 5</t>
  </si>
  <si>
    <t>SWZ001Severe humanitarian conditions - Level 4</t>
  </si>
  <si>
    <t>SWZ001Extreme humanitarian conditions - Level 5</t>
  </si>
  <si>
    <t>IPC 11/06/2024</t>
  </si>
  <si>
    <t>https://www.ipcinfo.org/ipc-country-analysis/details-map/en/c/1156388/?iso3=DJI; https://www.ipcinfo.org/ipc-country-analysis/details-map/en/c/1157046/</t>
  </si>
  <si>
    <t>1,181,676 is the total population of Djibouti in 2024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</si>
  <si>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</si>
  <si>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</si>
  <si>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</si>
  <si>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</si>
  <si>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</si>
  <si>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11/06/2024; UNHCR 30/06/2024</t>
  </si>
  <si>
    <t xml:space="preserve">https://www.ipcinfo.org/ipc-country-analysis/details-map/en/c/1157046/ ; https://reliefweb.int/report/djibouti/djibouti-operational-update-may-2024; https://data.unhcr.org/en/country/dji; </t>
  </si>
  <si>
    <t>The whole of Djibouti is exposed to the country level crisis, hence exposed population equals population of the whole country.</t>
  </si>
  <si>
    <t>DJI001People exposed</t>
  </si>
  <si>
    <t>IPC 11/06/2024; UNHCR 16/09/2024</t>
  </si>
  <si>
    <t>https://www.ipcinfo.org/ipc-country-analysis/details-map/en/c/1157046/dji ; https://reliefweb.int/report/djibouti/djibouti-operational-update-july-2024; https://reliefweb.int/report/djibouti/djibouti-operational-update-12-september-2024</t>
  </si>
  <si>
    <t>Cumulative figures (sum) of people affected by drought and mixed migration crisis through out the country.</t>
  </si>
  <si>
    <t>DJI001People affected</t>
  </si>
  <si>
    <t>UNHCR 16/09/2024</t>
  </si>
  <si>
    <t>https://reliefweb.int/report/djibouti/djibouti-operational-update-july-2024; https://reliefweb.int/report/djibouti/djibouti-operational-update-12-september-2024</t>
  </si>
  <si>
    <t>Cumulative figures (sum)of people diplaced by drought and mixed migration crisis through out the country.</t>
  </si>
  <si>
    <t>DJI001People displaced</t>
  </si>
  <si>
    <t>ACLED Accessed 20/09/2024; IOM 11/04/2024; IOM 29/07/2024</t>
  </si>
  <si>
    <t>https://www.iom.int/news/38-migrants-including-children-confirmed-dead-djibouti-coast-after-shipwreck; https://reliefweb.int/report/djibouti/djibouti-suivi-des-flux-de-populations-enregistrement-juin-2024</t>
  </si>
  <si>
    <t>Thirty-eight migrants, including children are dead after the boat they were travelling in capsized off the coast of Djibouti. Five migrants are still missing. We considered the missing dead. The tragic incident happened at approximately 4am on Monday, 8 April, 200 meters from shore in Godoria, near the Djiboutian coastal town of Obock, in northeastern Djibouti. Zero Fatalities from ACLED 20/03/2024 to 20/09/2024 but not related to any of the active crisis</t>
  </si>
  <si>
    <t>DJI001Fatalities reported</t>
  </si>
  <si>
    <t>https://acleddata.com/data-export-tool/ ; https://www.iom.int/news/38-migrants-including-children-confirmed-dead-djibouti-coast-after-shipwreck; https://reliefweb.int/report/djibouti/djibouti-suivi-des-flux-de-populations-enregistrement-juin-2024</t>
  </si>
  <si>
    <t>DJI001Fatalities in all crises</t>
  </si>
  <si>
    <t>IPC 11/06/2024;UNHCR 16/09/2024</t>
  </si>
  <si>
    <t>country level/multiple crsis PIN is the sum of drought crisis and mixed migration. drought crisis PIN 285,000 + mixed migration PIN 31825</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</si>
  <si>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</si>
  <si>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</si>
  <si>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</si>
  <si>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</si>
  <si>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</si>
  <si>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232,178 in the period  July to December 2024 + people in mixed migration crisis 31825= 264003</t>
  </si>
  <si>
    <t>DJI001Moderate humanitarian conditions - Level 3</t>
  </si>
  <si>
    <t>https://www.ipcinfo.org/ipc-country-analysis/details-map/en/c/1157046/</t>
  </si>
  <si>
    <t>There were no people classified under level 4 in the mixed migration crisis. Therefore, we used the IPC figures for this level. This figure represents Crisis level 4 equal IPC (Phase 4) for the period July to December 2024</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</si>
  <si>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</si>
  <si>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t>
  </si>
  <si>
    <t>DJI001Extreme humanitarian conditions - Level 5</t>
  </si>
  <si>
    <t>1,181,675 is the total population of Djibouti in 2024 According to IPC which is the most updated figure.</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</si>
  <si>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</si>
  <si>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</si>
  <si>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</si>
  <si>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</si>
  <si>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</si>
  <si>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 We continue using this estimate figure since the population of Djibouti does not increase rapidly same as the refugees since most of them just use the country as a migratory route</t>
  </si>
  <si>
    <t>DJI002People exposed</t>
  </si>
  <si>
    <t>Up until 31 August 2024, Djibouti hosts 31825 Refugees &amp; Asylum Seekers of which 23 489refugees and 8336 asylum seekers. These were the people considered affected since they have needs</t>
  </si>
  <si>
    <t>DJI002People affected</t>
  </si>
  <si>
    <t xml:space="preserve">Up until 31 August 2024, Djibouti hosts 31825 Refugees &amp; Asylum Seekers of which 23 489 refugees and 8336 asylum seekers. Refugees and Asylum seekers were the people considered displaced </t>
  </si>
  <si>
    <t>DJI002People displaced</t>
  </si>
  <si>
    <t>Thirty-eight migrants, including children are dead after the boat they were travelling in capsized off the coast of Djibouti. Five migrants are still missing. We considered the missing dead. The tragic incident happened at approximately 4am on Monday, 8 April, 200 meters from shore in Godoria, near the Djiboutian coastal town of Obock, in northeastern Djibouti. Zero Fatalities fromACLED 20/03/2024 to 20/09/2024 but not related to any of the active crisis</t>
  </si>
  <si>
    <t>DJI002Fatalities reported</t>
  </si>
  <si>
    <t>DJI002Fatalities in all crises</t>
  </si>
  <si>
    <t>We took the people affected as in need since refugees most of the time need almost all types of sectorial needs. Then PIN figure is the summation of people in level 3, 4 and 5.</t>
  </si>
  <si>
    <t>DJI002People in Need</t>
  </si>
  <si>
    <t>WPR Accessed on 26/06/2023 ; IOM 26/04/2024 ; UNHCR 30/06/2024; IOM 29/07/2024; UNHCR 16/09/2024</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</si>
  <si>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 https://reliefweb.int/report/djibouti/djibouti-suivi-des-flux-de-populations-enregistrement-juin-2024; https://reliefweb.int/report/djibouti/djibouti-operational-update-12-september-2024</t>
  </si>
  <si>
    <t>Inform Severity Index methodology: Level1= Exposed population - affected population.</t>
  </si>
  <si>
    <t>DJI002Minimal humanitarian conditions - Level 1</t>
  </si>
  <si>
    <t xml:space="preserve">Inform Severity Index methodology: Level 2 = Affected population - PIN 
</t>
  </si>
  <si>
    <t>DJI002Stressed humanitarian conditions - Level 2</t>
  </si>
  <si>
    <t xml:space="preserve">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</si>
  <si>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</si>
  <si>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</si>
  <si>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 The UNHCR source which provides information on refugees and those involved in migration does no provide a breakdown of severity of needs. No other reliable source provides the same</t>
  </si>
  <si>
    <t>DJI002Severe humanitarian conditions - Level 4</t>
  </si>
  <si>
    <t>Theres is lack of information on number of people in level 5 severity of needs. The UNHCR source which provides information on refugees and those involved in migration does no provide a breakdown of severity of needs. No other reliable source provides the same</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</si>
  <si>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</si>
  <si>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</si>
  <si>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</si>
  <si>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</si>
  <si>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</si>
  <si>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</si>
  <si>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</si>
  <si>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</si>
  <si>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There is limited information on people displaced as a result of drought in the country</t>
  </si>
  <si>
    <t>DJI003People displaced</t>
  </si>
  <si>
    <t>ACLED Accessed 20/09/2024</t>
  </si>
  <si>
    <t>0 fatality from ACLED. However, they were not related to drought reported from 20/03/2024 to 20/09/ 2024</t>
  </si>
  <si>
    <t>DJI003Fatalities reported</t>
  </si>
  <si>
    <t>ACLED Accessed 08/08/2024; IOM 11/04/2024; IOM 29/07/2024</t>
  </si>
  <si>
    <t>https://acleddata.com/data-export-tool/ ; https://www.iom.int/news/38-migrants-including-children-confirmed-dead-djibouti-coast-after-shipwreck</t>
  </si>
  <si>
    <t>Thirty-eight migrants, including children are dead after the boat they were travelling in capsized off the coast of Djibouti. Five migrants are still missing. The tragic incident happened at approximately 4am on Monday, 8 April, 200 meters from shore in Godoria, near the Djiboutian coastal town of Obock, in northeastern Djibouti. Adding to that, eight migrants were recorded death in djibouti as from june 2024.  No fatalities related to drought.</t>
  </si>
  <si>
    <t>DJI003Fatalities in all crises</t>
  </si>
  <si>
    <t>People in Crisis (IPC-3) and above for the projection April to June 2024</t>
  </si>
  <si>
    <t>DJI003People in Need</t>
  </si>
  <si>
    <t>Crisis level 1 represents (IPC Phase 1) for the period  April to June 2024</t>
  </si>
  <si>
    <t>DJI003Minimal humanitarian conditions - Level 1</t>
  </si>
  <si>
    <t>Crisis level 2 represents IPC (Phase 2) for the period  April to June 2024</t>
  </si>
  <si>
    <t>DJI003Stressed humanitarian conditions - Level 2</t>
  </si>
  <si>
    <t>Crisis level 3 represents IPC (Phase 3) for the period  April to June 2024</t>
  </si>
  <si>
    <t>DJI003Moderate humanitarian conditions - Level 3</t>
  </si>
  <si>
    <t>Crisis level 4 represents IPC (Phase 4) for the period  April to June 2024</t>
  </si>
  <si>
    <t>DJI003Severe humanitarian conditions - Level 4</t>
  </si>
  <si>
    <t>Crisis level 5 represents IPC (Phase 5). There were no people reported to be in (IPC Phase 5) for the period April to June 2024</t>
  </si>
  <si>
    <t>DJI003Extreme humanitarian conditions - Level 5</t>
  </si>
  <si>
    <t>World Population Review accessed 18/09/2024</t>
  </si>
  <si>
    <t>MOZ011Total population</t>
  </si>
  <si>
    <t>WB Accessed 16/07/2024 ; ACAPS Accessed 16/07/2024 ; World Population Review accessed 18/09/2024</t>
  </si>
  <si>
    <t>https://data.worldbank.org/indicator/AG.LND.TOTL.K2?locations=MZ ; https://www.acaps.org/en/thematics/all-topics/seasonal-calendar ; https://worldpopulationreview.com/countries/mozambique-population</t>
  </si>
  <si>
    <t xml:space="preserve">The number of people exposed correponds to the total population of the country. We took the whole country's population because the rainy and cyclone season runs at the same time for all the provinces. </t>
  </si>
  <si>
    <t>MOZ011People exposed</t>
  </si>
  <si>
    <t>Cumulative fatalities from the 2024 rainy and cyclone season and conflict in northern Mozambique. Fatalities reported as from 18/03/2024 - 18/09/2024 on ACLED in Cabo Delgado, Niassa and Nampula province is 177. In addition to 177 from conflict related fatalities, Since the beginning of the 2023/2024 rainy and cyclonic season, a total of 146 deaths have been reported as of first week of April 2024.</t>
  </si>
  <si>
    <t>MOZ011Fatalities reported</t>
  </si>
  <si>
    <t xml:space="preserve"> UNHCR Accessed 27/07/2024 ; UNHCR 30/05/2024</t>
  </si>
  <si>
    <t>https://reliefweb.int/report/mozambique/mozambique-displacement-northern-cabo-delgado-situation-report-no-1-15-march-2024#:~:text=The%20latest%20spate%20of%20violence,Pemba%20City%2C%20Metuge%20and%20Macomia; https://reliefweb.int/report/mozambique/echo-factsheet-mozambique-last-updated-25042024</t>
  </si>
  <si>
    <t>126,305 (21%) climate related IDPs following the impacts of extreme weather events.</t>
  </si>
  <si>
    <t>MOZ011People displaced</t>
  </si>
  <si>
    <t>ACLED Accessed 18/09/2024 ; OCHA 04/04/2024</t>
  </si>
  <si>
    <t xml:space="preserve"> https://acleddata.com/explorer/ ; https://reliefweb.int/report/mozambique/mozambique-maputo-heavy-rains-and-tropical-storm-filipo-flash-update-no-4-04-april-2024</t>
  </si>
  <si>
    <t>MOZ011Fatalities in all crises</t>
  </si>
  <si>
    <t>WB Accessed 28/07/2024 ; ACAPS Accessed 16/07/2024; World Population Review accessed 18/09/2024</t>
  </si>
  <si>
    <t>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</si>
  <si>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MOZ011People affected</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</si>
  <si>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</si>
  <si>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</si>
  <si>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According to OCHA 28/12/2023, there are 554,000 people in need as a result of 2023/2024 rainy and cyclone season that runs October to April .</t>
  </si>
  <si>
    <t>MOZ011People in Need</t>
  </si>
  <si>
    <t>WB Accessed 16/04/2024 ; ACAPS Accessed 16/04/2024 ; World Population Review accessed 16/04/2024</t>
  </si>
  <si>
    <t>Levels 1 and 2 are computed using INFORM severity Index methodology. Level 1= People exposed- People affected. Level 2= People affected- People in need. All people in need have Level 3 needs. There is no information from a reliable source or cluster for people in Level 4 or 5 needs</t>
  </si>
  <si>
    <t>MOZ011Minimal humanitarian conditions - Level 1</t>
  </si>
  <si>
    <t>WB Accessed 16/04/2024 ; ACAPS Accessed 16/04/2024 ; OCHA 28/12/2023;  World Population Review accessed 18/09/2024</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</si>
  <si>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</si>
  <si>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</si>
  <si>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</si>
  <si>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</si>
  <si>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</si>
  <si>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</si>
  <si>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</si>
  <si>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</si>
  <si>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</si>
  <si>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</si>
  <si>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</si>
  <si>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</si>
  <si>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</si>
  <si>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</si>
  <si>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</si>
  <si>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</si>
  <si>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 xml:space="preserve"> UNHCR 31/08/2024</t>
  </si>
  <si>
    <t>https://reliefweb.int/report/mozambique/unhcr-mozambique-operational-update-july-2024</t>
  </si>
  <si>
    <t>The number of people displaced by the conflict and natural disaster in northern Mozambique  include  25,000 refugees and asylum-seekers, while 709,529 people remain displaced internally due to violence perpetrated by non-state armed groups and the devastating impact of the climate crisis – with Mozambique being one of the most adversely affected countries in the world. This source was chosen because it depicts the latest information recorded by the UNHCR as from the 31/08/2024</t>
  </si>
  <si>
    <t>MOZ004People displaced</t>
  </si>
  <si>
    <t xml:space="preserve"> The total number of reported fatalities  by actors who are Non-state armed group on organised violence targeting civilians ( from 18 March 2024 - 18 September 2024) in Cabo Delgado, Niassa and Nampula is 177. </t>
  </si>
  <si>
    <t>MOZ004Fatalities reported</t>
  </si>
  <si>
    <t>MOZ004Fatalities in all crises</t>
  </si>
  <si>
    <t xml:space="preserve">According to OCHA  HNRP 28/12/2023, in 2024, the total number of people in need in northern Mozambique which is conflict affected is 1.7M. However, this number might change as new publications might give new figures since there has been an increase in attacks in northern Mozambique </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</si>
  <si>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</si>
  <si>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</si>
  <si>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</si>
  <si>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</si>
  <si>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</si>
  <si>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</si>
  <si>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</si>
  <si>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</si>
  <si>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</si>
  <si>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</si>
  <si>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</si>
  <si>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</si>
  <si>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</si>
  <si>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</si>
  <si>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</si>
  <si>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</si>
  <si>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 xml:space="preserve">Total population of Mozambique is exposed to multiple crises </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</si>
  <si>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</si>
  <si>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</si>
  <si>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MOZ001People affected</t>
  </si>
  <si>
    <t xml:space="preserve"> UNHCR 31/07/2024; UNHCR Accessed 27/07/2024 ; UNHCR 30/05/2024 ; IOM 02/05/2024</t>
  </si>
  <si>
    <t>https://reliefweb.int/report/mozambique/mozambique-displacement-northern-cabo-delgado-situation-report-no-1-15-march-2024#:~:text=The%20latest%20spate%20of%20violence,Pemba%20City%2C%20Metuge%20and%20Macomia; https://reliefweb.int/report/mozambique/echo-factsheet-mozambique-last-updated-25042024; https://reliefweb.int/report/mozambique/unhcr-mozambique-operational-update-june-2024 ; https://dtm.iom.int/reports/mozambique-el-nino-drought-displacements-updatebaruemanica-may-2024</t>
  </si>
  <si>
    <t>The number of people displaced by the armed conflict, drought, and rainy and Cyclone season in Mozambique. This figure is taken from UNHCR monthly report for July 2024. We sum up the total number of refug This source was chosen because it provides regular updates to the number of people displaced for each driver. The reliability of the data is medium since many regions remain difficult to access therefore it is likely to be an underestimation of the total number of people displaced.</t>
  </si>
  <si>
    <t>MOZ001People displaced</t>
  </si>
  <si>
    <t>MOZ001Fatalities reported</t>
  </si>
  <si>
    <t>MOZ001Fatalities in all crises</t>
  </si>
  <si>
    <t>OCHA 28/12/2023 ; HDX 06/12/2023;  ECHO 26/04/2024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</si>
  <si>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 ; https://reliefweb.int/report/zimbabwe/sadc-regional-humanitarian-appeal-response-el-nino-induced-drought-and-floods-may-2024 ;https://reliefweb.int/report/mozambique/mozambique-food-security-cluster-bulletin-first-semester-2024</t>
  </si>
  <si>
    <t>Summation of people in need from 2024 Rainy and Cyclone Season, Conflict in Northern Mozambique and drought(3,300,000). The HNRP was rounded off to 2.3M but the real figure is 2,254,000 for conflict in northern Mozambique and 2024 rainy and Cyclone season</t>
  </si>
  <si>
    <t>MOZ001People in Need</t>
  </si>
  <si>
    <t>WB Accessed 16/07/2024 ; ACAPS Accessed 16/07/2024</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</si>
  <si>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</si>
  <si>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</si>
  <si>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</si>
  <si>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</si>
  <si>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OCHA 28/12/2023 ; HDX 06/12/2023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</si>
  <si>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 https://reliefweb.int/report/zimbabwe/sadc-regional-humanitarian-appeal-response-el-nino-induced-drought-and-floods-may-2024 ;https://reliefweb.int/report/mozambique/mozambique-food-security-cluster-bulletin-first-semester-2024</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</si>
  <si>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 Additionally, to the above we added people estimated to be in level 3 (2,789,849) drought crisis</t>
  </si>
  <si>
    <t>MOZ001Moderate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</si>
  <si>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Additionally, we added people estimated to be in level 4 (510,151) in the drought crisis</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</si>
  <si>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</si>
  <si>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</si>
  <si>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</si>
  <si>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world population review accessed on 17/09/2024 + WPR Accessed 18/09/2024 + WPR Accessed on 17/09/2024 + world population review accessed on 08/08/2024 + WPR 18/09/2024 + IPC 06/09/2024 ; WPR Accessed 30/07/2024 + world population review accessed on 20/09/2024</t>
  </si>
  <si>
    <t>https://worldpopulationreview.com/countries/zimbabwe-population + https://worldpopulationreview.com/countries/madagascar-population + https://worldpopulationreview.com/countries/zambia-population + https://worldpopulationreview.com/countries/eswatini-population + https://worldpopulationreview.com/countries/malawi-population + https://www.ipcinfo.org/ipc-country-analysis/details-map/en/c/1157149/?iso3=NAM ; https://worldpopulationreview.com/countries/namibia-population + https://worldpopulationreview.com/countries/tanzania-population</t>
  </si>
  <si>
    <t>total population in Zimbabwe accessed on 17/09/2024 + The total population of Madagascar according to World Population Review as of 18/09/2024 + The current population of Zambia is 21184604 based on projections of the latest United Nations data up until 09/08/2024 + Total population of Eswatini as of 08/08/2024 according to World Population Review This is different from the people exposed since the IPC population might be outdated and probably has no projected population + Up until 18/09/2024 the population of Malawi is21769929 based on projections of the latest United Nations data + 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 + Total population of Tanzania in September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</si>
  <si>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</si>
  <si>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</si>
  <si>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</si>
  <si>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</si>
  <si>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</si>
  <si>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17/09/2024 + OCHA 20/11/2023 ; IPC accessed 31/07/2024; IFRC 13/04/2024; OCHA 04/042024; IOM 09/04/2024; OCHA 20/11/2023 ; IPC accessed 18/01/2024; IFRC 13/04/2024; OCHA 04/042024; IOM 09/04/2024; SADC 05/06/2024; ECHO 14/06/2024 + WPR Accessed on 17/09/2024 ; OCHA 07/05/2024 ; IFRC 27/05/2024; SADC 05/06/2024; ECHO 14/06/2024 + IPC 31/07/2024 + WPR 18/09/2024 ; WB 25/07/2024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</si>
  <si>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https://www.ipcinfo.org/ipc-country-analysis/details-map/en/c/1157105/?iso3=SWZ + https://worldpopulationreview.com/countries/malawi-population ; https://www.worldbank.org/en/news/press-release/2024/07/25/malawi-economic-monitor-calls-for-urgent-and-sustained-reforms-afe-for-faster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</si>
  <si>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exposed corresponds to the total population of the country. The whole population is considered as the number of people  exposed to the complex crisis in the whole country + Exposed in the multiple crises was obtained by aggregating exposed figures for drought and Gamane. Exposed is the sum of level 1+ level 2 + level 3+ level 4+ level 5 from the INFORM Severity methodology + The number of people exposed corresponds to the total population of the country living in the areas concerned by the drought crisis. According to SADC May 2024, more than three quarters 84 out of 116 districts of the country is already affected by impact of drought hence the government declaring state of disaster.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The number of people exposed correponds to the total population of the country. The whole country is exposed to complex crisis in Malawi. Malawi is being affected by drought, floods, endemic diseases like cholera and sociopolitical and economic issues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</si>
  <si>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</si>
  <si>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17/09/2024 + OCHA 20/11/2023 ; IPC accessed 31/07/2024; IFRC 13/04/2024; OCHA 04/042024; IOM 09/04/2024; SADC 05/06/2024; ECHO 14/06/2024 + WPR Accessed on 17/09/2024 ; OCHA 07/05/2024 ; IFRC 27/05/2024 + IPC 31/07/2024 + UNICEF 05/08/2024; SADC 25/06/2024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</si>
  <si>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</si>
  <si>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affected corresponds to the total population of the country. The whole population is considered as the number of people affected to the complex crisis in the whole country. + Affected in the multiple crises was obtained by aggregating affected figures for drought and Gamane. Affected is the sum of level 2 + level 3+ level 4+ level 5 from the INFORM Severity methodology + Drought has affected 84 out of 116 districts in the country. To get number of people affected we got a percentage of districts affected and multiplied by the population of the country. 84/116=0.72413793 therefore 0.72413793*21437095= 15523413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+ 9,000,000 are affected and also in need as a result of drought and floods in Malawi according to the SADC appeal published in June 2024 and UNICEF latest publication 05/08/2024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</si>
  <si>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</si>
  <si>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AFDB  02/05/2023; IFRC 13/04/2024; OCHA 04/042024 + UNHCR 31/08/2024 + x + OCHA 03/07/2024 +  + UNHCR 17/09/2024</t>
  </si>
  <si>
    <t>UNICEF 13/07/2024 + https://reliefweb.int/report/madagascar/madagascar-baseline-mobility-assessment-grand-sud-september-2022 ; https://reliefweb.int/report/madagascar/madagascar-tc-gamane-dref-operation-mdrmg022; https://reliefweb.int/report/madagascar/madagascar-tropical-cyclone-gamane-flash-update-no-2-4-april-2024 + https://data.unhcr.org/en/country/zmb + x + https://reliefweb.int/report/malawi/southern-africa-humanitarian-snapshot-june-2024 +  + https://reliefweb.int/report/united-republic-tanzania/united-republic-tanzania-operational-update-august-2024</t>
  </si>
  <si>
    <t>Number of Refugees  + The number of people internally displaced persons because of cyclone Gamane and drought in Madagascar as of March 2024. + As from the 31/08/2024 the total number of persons of concerns (all refugees = 78832, all asyslum seekers = 9060, all former refugees = 17768) stood at 105660 + x + About 26000 IDPs and 89000 refugees and ayslum seekers have been censored in malawi according to OCHA 03/07/2024 +  + The number of people displaced is the number of refugees and asylum seekers hosted in Tanzania as of 31st August 2024. Tanzania hosts 233,257 refugees and asylum-seekers mainly from Burundi and the DRC, who live in two camps, while some refugees from the 1972 Burundian population live in villages and three old settlements in Kigoma, Katavi and Tabora Regions, as of 31 August 2024.</t>
  </si>
  <si>
    <t>REG012People displaced</t>
  </si>
  <si>
    <t>UNICEF 02/08/2024 + OCHA 14/03/2024; IPC 22/08/2023 + UNICEF 25/06/2024; UNICEF 05/08/2024 +  + OCHA 03/07/2024 +  + x</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</si>
  <si>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</si>
  <si>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30 June 2024, Zimbabwe has recorded a cumulative total of 34,550 cholera cases from 63 districts across the 10 provinces with 719 deaths which resulted in a case fatality rate of 2.1 per cent.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</si>
  <si>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</si>
  <si>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</si>
  <si>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</si>
  <si>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</si>
  <si>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</si>
  <si>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ACLED 09/08/2024; UNICEF 02/08/2024 + OCHA 21/07/2023; IFRC 13/04/2024; OCHA 04/042024 + ACLED 09/08/2024; WHO 12/05/2024; WHO 19/06/2024; UNICEF 25/06/2024; UNICEF 05/08/2024 + ACLED accessed on 08/08/2024 + WHO 12/05/2024 + ACLED accessed on 17/09/2024 + ACLED accessed on 20/09/2024</t>
  </si>
  <si>
    <t>https://iris.who.int/bitstream/handle/10665/376898/OEW19-0612052024.pdf; https://reliefweb.int/report/zimbabwe/unicef-zimbabwe-humanitarian-situation-report-no-8-cholera-outbreak-27-apr-31-may-2024 ; https://acleddata.com/explorer/ + https://reliefweb.int/report/madagascar/madagascar-tc-gamane-dref-operation-mdrmg022; https://reliefweb.int/report/madagascar/madagascar-tropical-cyclone-gamane-flash-update-no-2-4-april-2024 + 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 + https://acleddata.com/explorer/ + https://iris.who.int/bitstream/handle/10665/376898/OEW19-0612052024.pdf + https://acleddata.com/explorer/ + https://acleddata.com/dashboard/#/dashboard</t>
  </si>
  <si>
    <t>10 fatalities between 18/03/2024 to 18/09/2024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 + 19 fatalities are being reported across multiple locations by the BNGRC  due to the landfall of Cyclone Gamane.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</si>
  <si>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reported</t>
  </si>
  <si>
    <t>WHO 12/05/2024; UNICEF 18/06/2024; ACLED 18/09/2024; UNICEF 02/08/2024 + OCHA 21/07/2023; IFRC 13/04/2024; OCHA 04/042024 + ACLED 09/08/2024; WHO 12/05/2024; WHO 19/06/2024; UNICEF 25/06/2024; UNICEF 05/08/2024 + ACLED accessed on 08/08/2024 + WHO 12/05/2024 + ACLED accessed on 17/09/2024 + ACLED accessed on 20/09/2024</t>
  </si>
  <si>
    <t>10 fatalities between 18/03/2024 to 18/09/2024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 + From February to March 2023 and The total fatalities due to the ongoing crisis caused by Cyclone Gamane as from 27th March 2024.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</si>
  <si>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in all crises</t>
  </si>
  <si>
    <t>UNICEF 11/09/2024 + SADC 05/06/2024 ; IPC 31/07/2024 + SADC 05/06/2024; ECHO 14/06/2024;  UNICEF 05/08/2024 + IPC 31/07/2024 + UNICEF 05/08/2024; SADC 25/06/2024 + IPC 08/07/2024 ; SADC 05/06/2024 ; The Namibia 27/05/2024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</si>
  <si>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</si>
  <si>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 + The PIN was got by aggregating PIN from drought and cyclone Gamane and that was the PIN figure from the SADC appeal +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and asylum seekers in Tanzania as of 31/08/2024  (233257) + 379,476 People in Crisis food insecurity level (IPC Phase 3) (the projected ones).</t>
  </si>
  <si>
    <t>REG012People in Need</t>
  </si>
  <si>
    <t>world population review accessed on 17/09/2024 + OCHA 20/11/2023 ; IPC accessed 31/07/2024; City popualtion accessed 19/04/2024;  IOM 09/04/2024;  OCHA 04/04/2024; SADC 05/06/2024; ECHO 14/06/2024 + WPR Accessed on 17/09/2024 ; OCHA 07/05/2024 ; IFRC 27/05/2024 + IPC 31/07/2024 + WPR 18/09/2024 ; WB 25/07/2024 ; SADC 25/06/2024 + IPC 06/09/2024 + IPC Accessed 29/12/2023 , city population accessed on 25/06/2023 ; UNHCR 30/04/2024; UNHCR 12/06/2024;  UNHCR 17/09/2024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</si>
  <si>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WPR 18/09/2024 ; WB 25/07/2024 ; SADC 25/06/2024 + https://www.ipcinfo.org/ipc-country-analysis/details-map/en/c/1157149/?iso3=NAM + 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</si>
  <si>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INFORM SEVERITY INDEX methodology: Level1= Exposed population - affected population.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1 was got by using Severity index methodology. Level 1 =Exposed-Affected + The figures were picked directly from IPC phases that correspond with humanitarian needs levels for the period June to September 2024 + INFORM SEVERITY METHODOLOGY was used to compute the level 1. Level 1 was got by taking people exposed-People 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</si>
  <si>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</si>
  <si>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05/06/2024;UNICEF 02/08/2024; UNICEF 11/09/2024 + OCHA 20/11/2023 ; IPC accessed 31/07/2024;  City popualtion accessed 19/04/2024;  IOM 09/04/2024;  OCHA 04/04/2024; SADC 05/06/2024; ECHO 14/06/2024 + WPR Accessed on 17/09/2024 ; OCHA 07/05/2024 ; IFRC 27/05/2024; SADC 05/06/2024; ECHO 14/06/2024; UNICEF 05/08/2024 + IPC 31/07/2024 + UNICEF 05/08/2024; SADC 25/06/2024 + IPC 06/09/2024 + IPC Accessed 29/12/2023 ,city population accessed on 25/06/2023 ; UNHCR 30/04/2024; UNHCR 12/06/2024, UNHCR 15/07/2024; UNHCR 24/07/2024;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</si>
  <si>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https://www.ipcinfo.org/ipc-country-analysis/details-map/en/c/1157149/?iso3=NAM + 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</si>
  <si>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INFORM SEVERITY INDEX methodology: Level 2 = Affected population - PIN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2 were got by using Severity index methodology. Level 2 = Affected-PIN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</si>
  <si>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</si>
  <si>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11/09/2024 + OCHA 20/11/2023 ; IPC accessed 31/07/2024; IFRC 13/04/2024; OCHA 04/042024; IOM 09/04/2024; SADC 05/06/2024; ECHO 14/06/2024 + OCHA 07/05/2024 ; IFRC 27/05/2024 + IPC 31/07/2024 + WPR 18/09/2024 ; WB 25/07/2024 ; SADC 25/06/2024 + IPC 06/09/2024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</si>
  <si>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https://reliefweb.int/attachments/9890d85b-000f-4eb3-81cf-7e0984a452ea/Zambia%20Drought%20Response%20Appeal%20_06052024%20FINAL%20V2.pdf ; https://reliefweb.int/attachments/37c3178d-60cd-4d2f-b1d9-ea4b9eb713ea/MDRZM022ea.pdf + https://www.ipcinfo.org/ipc-country-analysis/details-map/en/c/1157105/?iso3=SWZ + https://worldpopulationreview.com/countries/malawi-population ; https://www.worldbank.org/en/news/press-release/2024/07/25/malawi-economic-monitor-calls-for-urgent-and-sustained-reforms-afe-for-faster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</si>
  <si>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All people in need are considered to have level 3 needs. This number includes people in need from all the sectors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 + The figure was picked directly from IPC phase 3 that corresponds with humanitarian needs levels (moderate/ level 3). This figure represents people in IPC phase 3 during the period June to September 2024 + INFORM SEVERITY METHODOLOGY was used to compute the level 1. Level 1 was got by taking people exposed-People affected  + People in IPC phase 3 for the period July to September 2024. The figure was picked directly from the IPC + The sum of people in Level 3 in the food insecurity crisis (379,476) + the refugees crisis (233257)</t>
  </si>
  <si>
    <t>REG012Moderate humanitarian conditions - Level 3</t>
  </si>
  <si>
    <t xml:space="preserve">OCHA 09/05/2024 + IPC 31/07/2024 + OCHA 07/05/2024 + IPC 31/07/2024 + SADC 25/06/2024 + IPC 06/09/2024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</si>
  <si>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</si>
  <si>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 there is an area called Mbire that might have people in level 4 but the appeal does not provide the number of people that might be in level 4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In the period June to September 2024, no people were classified in level 4 and 5 + INFORM SEVERITY METHODOLOGY was used to compute the level 2. Level 2 was got by taking People affected-People in need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</si>
  <si>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</si>
  <si>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31/07/2024 + OCHA 07/05/2024 + IPC 31/07/2024 + SADC 25/06/2024 ; IPC 05/07/2024 + IPC 06/09/2024 + IPC Accessed 29/12/2023 , </t>
  </si>
  <si>
    <t>x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https://www.ipcinfo.org/ipc-country-analysis/details-map/en/c/1157089/?iso3=MWI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</si>
  <si>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According to the Drought Response Appeal published on 7 May 2024, no one was classified under level 5 + In the period June to September 2024, no people were classified in level 4 and 5 + Level 3 was got by taking the PIN figure from the SADC appeal minus the IPC figures May to Setember 2024 for level 4 and 5. The PIN figure is usually the summation of levels 3,4 and 5 + People in IPC phase 5 for the period July to September 2024. The figure was picked directly from the IPC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</si>
  <si>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</si>
  <si>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IPC 05/07/2024 + x + IPC 30/12/2022 , UNHCR 31/08/2023</t>
  </si>
  <si>
    <t>x + https://reliefweb.int/report/madagascar/madagascar-humanitarian-emergency-driven-climate-crisis + https://data2.unhcr.org/en/country/zmb + https://www.ipcinfo.org/ipc-country-analysis/details-map/en/c/1152805/?iso3=SWZ + https://www.ipcinfo.org/ipc-country-analysis/details-map/en/c/1157089/?iso3=MWI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</si>
  <si>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The SADC appeal did not provide the level 4 so we picked people in level 4 from the IPC May to Sepember 2024 + Affected population + Host-community and Refugees</t>
  </si>
  <si>
    <t>REG012Crisis affected groups</t>
  </si>
  <si>
    <t>BBS 18/04/2023; Govt. Bangladesh and UNHCR 31/08/2024</t>
  </si>
  <si>
    <t>http://bbs.portal.gov.bd/sites/default/files/files/bbs.portal.gov.bd/page/b343a8b4_956b_45ca_872f_4cf9b2f1a6e0/2023-04-18-08-42-4f13d316f798b9e5fd3a4c61eae4bfef.pdf; 
https://reliefweb.int/report/bangladesh/rohingya-refugee-responsebangladesh-joint-government-bangladesh-unhcr-population-factsheet-31-august-2024</t>
  </si>
  <si>
    <t>BGD001Total population</t>
  </si>
  <si>
    <t>BBS 18/04/2023; IPC 15/06/2022; Govt. Bangladesh and UNHCR 31/08/2024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</si>
  <si>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https://reliefweb.int/report/bangladesh/rohingya-refugee-responsebangladesh-joint-government-bangladesh-unhcr-population-factsheet-31-august-2024</t>
  </si>
  <si>
    <t>The figure represents the total number of people living in the affected areas which is the entire population of the country and the registered Rohingya refugees in Bangladesh. 
The population exposed by cyclone Remal and floods is not considered as it would result in double counting.</t>
  </si>
  <si>
    <t>BGD001People exposed</t>
  </si>
  <si>
    <t>IPC 15/06/2022; IPC 02/04/2024; Govt. Bangladesh and UNHCR 31/08/2024;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</si>
  <si>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https://reliefweb.int/report/bangladesh/rohingya-refugee-responsebangladesh-joint-government-bangladesh-unhcr-population-factsheet-31-august-2024
https://reliefweb.int/report/bangladesh/bangladesh-cyclone-remal-hctt-humanitarian-response-plan-2024-june-dec-2024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</si>
  <si>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
Given the profile of the people affected by cyclone Remal and floods, it is highly likely that they are also affected by the food insecurity, facing IPC level 2 or above conditions.</t>
  </si>
  <si>
    <t>BGD001People affected</t>
  </si>
  <si>
    <t xml:space="preserve">Govt. Bangladesh and UNHCR 31/08/2024; UN RC Bangladesh and UNCT Bangladesh 09/06/2024; CARE 31/05/2024; UN RC Bangladesh and UNCT Bangladesh 14/07/2024; CARE 31/08/2024 </t>
  </si>
  <si>
    <t xml:space="preserve">https://reliefweb.int/report/bangladesh/rohingya-refugee-responsebangladesh-joint-government-bangladesh-unhcr-population-factsheet-31-august-2024
https://reliefweb.int/report/bangladesh/bangladesh-cyclone-remal-hctt-humanitarian-response-plan-2024-june-dec-2024
https://reliefweb.int/report/bangladesh/rapid-assessment-cyclone-remal-2024
https://reliefweb.int/report/bangladesh/bangladesh-cyclone-and-monsoon-floods-humanitarian-response-plan-june-december-2024
https://reliefweb.int/report/bangladesh/bangladesh-key-immediate-needs-and-situation-analysis-eastern-flash-floods-2024-version-3rd-update-31-august-2024
</t>
  </si>
  <si>
    <t>Total number of registered Rohingya refugees (994,124) and IDPs displaced by cyclone Remal (278,125), and floods (762,501).
Total = (994,124 + 278,125 + 762,501) = 2,034,750</t>
  </si>
  <si>
    <t>BGD001People displaced</t>
  </si>
  <si>
    <t>BGD001Fatalities reported</t>
  </si>
  <si>
    <t>BGD001Fatalities in all crises</t>
  </si>
  <si>
    <t>IPC 15/06/2022; IPC 02/04/2024; ISCG et al. 13/03/2024; Govt. Bangladesh and UNHCR 31/08/2024;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</si>
  <si>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https://reliefweb.int/report/bangladesh/rohingya-refugee-responsebangladesh-joint-government-bangladesh-unhcr-population-factsheet-31-august-2024
https://reliefweb.int/report/bangladesh/bangladesh-cyclone-remal-hctt-humanitarian-response-plan-2024-june-dec-2024
https://reliefweb.int/report/bangladesh/bangladesh-cyclone-and-monsoon-floods-humanitarian-response-plan-june-march-2025</t>
  </si>
  <si>
    <t>The PIN is the total population who are facing IPC Level 3+ chronic food insecurity and people in need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Applying the same method for the floods crisis, 400,000 (5,000,000 - 4,600,000) people in need in the floods crisis are considered to not overlap with the people in need in the food security crisis and considered in the total PIN for the country level crisis.</t>
  </si>
  <si>
    <t>BGD001People in Need</t>
  </si>
  <si>
    <t>IPC 15/06/2022; IPC 02/04/2024; ISCG et al. 13/03/2024;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</si>
  <si>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t>
  </si>
  <si>
    <t>It is the number of people facing Level 2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Given their profile, the 800,000 people are considered to be affected by the chronic food security crisis also and assumed to be in level 2 humanitarian conditions. As they are assigned to the level 3 humanitarian conditions in cyclone Remal and floods crises, the  figure is deducted from the sum of people in level 2 in chronic food security crisis and Rohingya refugee crisis.</t>
  </si>
  <si>
    <t>BGD001Stressed humanitarian conditions - Level 2</t>
  </si>
  <si>
    <t>IPC 15/06/2022; IPC 02/04/2024: ISCG et al. 13/03/2024; Govt. Bangladesh and UNHCR 31/08/2024; IPC 02/04/2024;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</si>
  <si>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https://reliefweb.int/report/bangladesh/rohingya-refugee-responsebangladesh-joint-government-bangladesh-unhcr-population-factsheet-31-august-2024
https://reliefweb.int/report/bangladesh/bangladesh-cyclone-remal-hctt-humanitarian-response-plan-2024-june-dec-2024
https://reliefweb.int/report/bangladesh/bangladesh-cyclone-and-monsoon-floods-humanitarian-response-plan-june-march-2025</t>
  </si>
  <si>
    <t>It is the number of people facing Level 3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All the 800,000 people in need are assigned to Level 3 as there is not enough information to assign people in need in the cyclone Remal and floods crises to higher levels (level 4 and 5).</t>
  </si>
  <si>
    <t>BGD001Moderate humanitarian conditions - Level 3</t>
  </si>
  <si>
    <t>IPC 15/06/2022; IPC 02/04/2024; IPC 02/04/2024; UN RC Bangladesh and UNCT Bangladesh 09/06/2024; CARE 31/05/2024;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</si>
  <si>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https://www.ipcinfo.org/fileadmin/user_upload/ipcinfo/docs/IPC_Bangladesh_Acute_Food_Insecurity_Feb_Oct_2024_Report.pdf; https://reliefweb.int/report/bangladesh/bangladesh-cyclone-remal-hctt-humanitarian-response-plan-2024-june-dec-2024
https://reliefweb.int/report/bangladesh/rapid-assessment-cyclone-remal-2024; https://reliefweb.int/report/bangladesh/bangladesh-cyclone-and-monsoon-floods-humanitarian-response-plan-june-march-2025</t>
  </si>
  <si>
    <t xml:space="preserve">It is the number of people facing Level 4 humanitarian conditions in the food security crisis and Rohingya refugee crisis. There is not enough information regarding the humanitarian conditions that can used to assign people in level 4 for the cyclone Remal and floods crises. </t>
  </si>
  <si>
    <t>BGD001Severe humanitarian conditions - Level 4</t>
  </si>
  <si>
    <t xml:space="preserve">It is the number of people facing Level 5 humanitarian conditions in the food security and Rohingya refugee crisis. There is not enough information regarding the humanitarian conditions that can used to assign people in level 5 for the cyclone Remal and floods crises. </t>
  </si>
  <si>
    <t>BGD001Extreme humanitarian conditions - Level 5</t>
  </si>
  <si>
    <t>IPC 15/06/2022; IPC 02/04/2024; ISCG et al. 13/03/2024; UN RC Bangladesh and UNCT Bangladesh 09/06/2024; UN RC Bangladesh and UNCT Bangladesh 29/09/2024; UN RC Bangladesh and UNCT Bangladesh 09/06/2024; UNICEF 02/06/2024;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</si>
  <si>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
&amp;'BGD013'!H16 https://reliefweb.int/report/bangladesh/bangladesh-cyclone-and-monsoon-floods-humanitarian-response-plan-june-march-2025</t>
  </si>
  <si>
    <t>The affected groups are:
Refugees
IDPs
Returnees
Host
Non-host</t>
  </si>
  <si>
    <t>BGD001Crisis affected groups</t>
  </si>
  <si>
    <t xml:space="preserve">MoDMR 31/05/2024; UN RC Bangladesh and UNCT Bangladesh 14/07/2024;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</si>
  <si>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t>
  </si>
  <si>
    <t>Number of houses damaged by Cyclone Remal and floods in Bangladesh.</t>
  </si>
  <si>
    <t>BGD001Buildings damaged</t>
  </si>
  <si>
    <t xml:space="preserve">MoDMR 31/05/2024;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</si>
  <si>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https://reliefweb.int/report/bangladesh/bangladesh-key-immediate-needs-and-situation-analysis-eastern-flash-floods-2024-version-3rd-update-31-august-2024</t>
  </si>
  <si>
    <t>BGD001Buildings destroyed</t>
  </si>
  <si>
    <t>The Daily Star 13/06/2024; OCHA and UNCT Bangladesh 30/08/2024</t>
  </si>
  <si>
    <t>https://www.thedailystar.net/news/bangladesh/news/cyclone-remal-losses-estimated-over-tk-7000cr-3633321
https://reliefweb.int/report/bangladesh/bangladesh-eastern-flash-floods-2024-situation-report-no-02-30-august-2024#:~:text=A%20total%20of%20296%2C852hectares,students%20across%20the%20affected%20districts.</t>
  </si>
  <si>
    <t>Total economic damages by Cyclone Remal and flood crises in Bangladesh.</t>
  </si>
  <si>
    <t>BGD001Economic Losses</t>
  </si>
  <si>
    <t>Total population of Bangladesh (169,828,911) for 2022 according to the Bangladesh Bureau of Statistics (BBS) plus the number of registered Rohingya refugees.</t>
  </si>
  <si>
    <t>BGD002Total population</t>
  </si>
  <si>
    <t>ISCG et al. 13/03/2024; Govt. Bangladesh and UNHCR 31/08/2024</t>
  </si>
  <si>
    <t>https://reliefweb.int/report/bangladesh/2024-joint-response-plan-rohingya-humanitarian-crisis-january-december-2024
https://reliefweb.int/report/bangladesh/rohingya-refugee-responsebangladesh-joint-government-bangladesh-unhcr-population-factsheet-31-august-2024</t>
  </si>
  <si>
    <t>It is the total number of registered Rohingya refugees and host community as they are exposed to the Rohingya refugee crisis.                                                                                         
Population Exposed = total number of registered Rohingya refugees + host community population =  994,124 + 544,000 = 1,538,124</t>
  </si>
  <si>
    <t>BGD002People exposed</t>
  </si>
  <si>
    <t>It is the total number of registered Rohingya refugees and host community as they are affected by the Rohingya refugee crisis.
Affected population = total number of registered Rohingya refugees + host community population =  994,124 + 544,000 = 1,538,124</t>
  </si>
  <si>
    <t>BGD002People affected</t>
  </si>
  <si>
    <t>Govt. Bangladesh and UNHCR 31/08/2024</t>
  </si>
  <si>
    <t>https://reliefweb.int/report/bangladesh/rohingya-refugee-responsebangladesh-joint-government-bangladesh-unhcr-population-factsheet-31-august-2024</t>
  </si>
  <si>
    <t>Total number of registered Rohingya refugees in Bangladesh</t>
  </si>
  <si>
    <t>BGD002People displaced</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</si>
  <si>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</si>
  <si>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</si>
  <si>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</si>
  <si>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Number of people in need is 1,533,585 as per the JRP 2024. All the registered Rohingya refugees and host community population are considered people in need. 
People in need =  total number of registered Rohingya refugees + host community population =  994,124+ 544,000 =1,538,124</t>
  </si>
  <si>
    <t>BGD002People in Need</t>
  </si>
  <si>
    <t>ISCG et al. 13/03/2024; Govt. Bangladesh and UNHCR 31/08/2024; IPC 02/04/2024</t>
  </si>
  <si>
    <t>https://www.humanitarianresponse.info/en/operations/bangladesh/document/bangladesh-2023-joint-response-plan-rohingya-humanitarian-crisis; 
https://reliefweb.int/report/bangladesh/rohingya-refugee-responsebangladesh-joint-government-bangladesh-unhcr-population-factsheet-31-august-2024
https://www.ipcinfo.org/fileadmin/user_upload/ipcinfo/docs/IPC_Bangladesh_Acute_Food_Insecurity_Feb_Oct_2024_Report.pdf</t>
  </si>
  <si>
    <t xml:space="preserve">Level 3 = PIN - Level 4 (Methodology) = PIN - number of refugees and people in host communities who are in IPC Phase 4 (May -October 2024 projections). </t>
  </si>
  <si>
    <t>BGD002Moderate humanitarian conditions - Level 3</t>
  </si>
  <si>
    <t>BGD013Total population</t>
  </si>
  <si>
    <t>BGD013Fatalities in all crises</t>
  </si>
  <si>
    <t>BGD014Total population</t>
  </si>
  <si>
    <t>ECHO 22/07/2024; CARE 22/08/2024; CARE 31/08/2024; City Population accessed 25/08/2024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</si>
  <si>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https://reliefweb.int/report/bangladesh/bangladesh-key-immediate-needs-and-situation-analysis-eastern-flash-floods-2024-version-3rd-update-31-august-2024
https://www.citypopulation.de/en/bangladesh/cities/</t>
  </si>
  <si>
    <t>The flood-affected districts in northeastern Bangladesh are Sylhet, Sunamganj, Maulvibazar, Habiganj, Kishoreganj, and Netrakona, in eastern/southern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figure is likely an overestimation as the entire landmasses of the districts were not flooded.</t>
  </si>
  <si>
    <t>BGD014Landmass affected</t>
  </si>
  <si>
    <t>ECHO 22/07/2024; CARE 22/08/2024; CARE 31/08/2024;  City Population accessed 25/08/2024</t>
  </si>
  <si>
    <t>The flood-affected districts in northeastern Bangladesh are Sylhet, Sunamganj, Maulvibazar, Habiganj, Kishoreganj, and Netrakona, in 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total number of people living in these districts are considered as exposed.  The figure is likely an overestimation as the entire population of the districts were not likely not exposed to the floods or any impact of the floods.</t>
  </si>
  <si>
    <t>BGD014People exposed</t>
  </si>
  <si>
    <t>UN RC Bangladesh and UNCT Bangladesh 29/09/2024</t>
  </si>
  <si>
    <t>https://reliefweb.int/report/bangladesh/bangladesh-cyclone-and-monsoon-floods-humanitarian-response-plan-june-march-2025</t>
  </si>
  <si>
    <t>According to the UN RC Bangladesh and UNCT Bangladesh report, 13.8 million have been affected by the floods in the country.</t>
  </si>
  <si>
    <t>BGD014People affected</t>
  </si>
  <si>
    <t xml:space="preserve">UN RC Bangladesh and UNCT Bangladesh 14/07/2024; CARE 31/08/2024 </t>
  </si>
  <si>
    <t xml:space="preserve">https://reliefweb.int/report/bangladesh/bangladesh-cyclone-and-monsoon-floods-humanitarian-response-plan-june-december-2024
https://reliefweb.int/report/bangladesh/bangladesh-key-immediate-needs-and-situation-analysis-eastern-flash-floods-2024-version-3rd-update-31-august-2024
</t>
  </si>
  <si>
    <t>Number of people displaced by floods in  Bangladesh. UN RC Bangladesh and UNCT Bangladesh report - 260,000 and CARE - 502,501. 
The figures are outdated. It is likely that number of displaced has decreased.</t>
  </si>
  <si>
    <t>BGD014People displaced</t>
  </si>
  <si>
    <t>Not enough data/information available</t>
  </si>
  <si>
    <t>BGD014Injuries reported</t>
  </si>
  <si>
    <t>Total fatalities due to the floods. UN RC Bangladesh and UNCT Bangladesh report - 10 and CARE - 59</t>
  </si>
  <si>
    <t>BGD014Fatalities reported</t>
  </si>
  <si>
    <t>BGD014Fatalities in all crises</t>
  </si>
  <si>
    <t>According to the UN RC Bangladesh and UNCT Bangladesh report, 5 million people are in need of humanitarian assistance due to the floods in the country.</t>
  </si>
  <si>
    <t>BGD014People in Need</t>
  </si>
  <si>
    <t xml:space="preserve">Level 1 = Exposed population - affected population as per INFORM methodology. </t>
  </si>
  <si>
    <t>BGD014Minimal humanitarian conditions - Level 1</t>
  </si>
  <si>
    <t xml:space="preserve">Level 2 = Affected population - PIN as per INFORM methodology. </t>
  </si>
  <si>
    <t>BGD014Stressed humanitarian conditions - Level 2</t>
  </si>
  <si>
    <t xml:space="preserve">According to the UN RC Bangladesh and UNCT Bangladesh report, 5 million people are in need of humanitarian assistance due to the floods in the country. As there is not enough information regarding the severity of the needs among the people in need, it is not possible to assign figures to Level 4 and Level 5, and all the people in need have been assigned to Level 3. </t>
  </si>
  <si>
    <t>BGD014Moderate humanitarian conditions - Level 3</t>
  </si>
  <si>
    <t>BGD014Severe humanitarian conditions - Level 4</t>
  </si>
  <si>
    <t>BGD014Extreme humanitarian conditions - Level 5</t>
  </si>
  <si>
    <t>The affected groups from floods crisis are:
Non-host
Displaced
Host
Returnees</t>
  </si>
  <si>
    <t>BGD014Crisis affected groups</t>
  </si>
  <si>
    <t>https://reliefweb.int/report/bangladesh/bangladesh-cyclone-and-monsoon-floods-humanitarian-response-plan-june-december-2024
https://reliefweb.int/report/bangladesh/bangladesh-key-immediate-needs-and-situation-analysis-eastern-flash-floods-2024-version-3rd-update-31-august-2024</t>
  </si>
  <si>
    <t>Total number of houses damaged by the floods = 63,087 (as reported by UN RC Bangladesh and UNCT Bangladesh for June/July floods) + 307,443 (as reported by CARE for August/September floods).</t>
  </si>
  <si>
    <t>BGD014Buildings damaged</t>
  </si>
  <si>
    <t xml:space="preserve">CARE 31/08/2024 </t>
  </si>
  <si>
    <t>https://reliefweb.int/report/bangladesh/bangladesh-key-immediate-needs-and-situation-analysis-eastern-flash-floods-2024-version-3rd-update-31-august-2024</t>
  </si>
  <si>
    <t>Total number of houses destroyed by the floods =  26,991 (as reported by CARE for August/September floods).</t>
  </si>
  <si>
    <t>BGD014Buildings destroyed</t>
  </si>
  <si>
    <t>OCHA and UNCT Bangladesh 30/08/2024</t>
  </si>
  <si>
    <t>https://reliefweb.int/report/bangladesh/bangladesh-eastern-flash-floods-2024-situation-report-no-02-30-august-2024#:~:text=A%20total%20of%20296%2C852hectares,students%20across%20the%20affected%20districts.</t>
  </si>
  <si>
    <t>Total agriculture losses caused by the flood. A total of 296,852 hectares of crops have been affected by the flood. Loss of fisheries is USD 122 million and livestock loss is USD 34 million initially.</t>
  </si>
  <si>
    <t>BGD014Economic Losses</t>
  </si>
  <si>
    <t>OCHA 27/09/2024</t>
  </si>
  <si>
    <t>https://reliefweb.int/report/viet-nam/viet-nam-joint-response-plan-typhoon-yagi-and-floods-september-2024-june-2025-issued-27-september-2024</t>
  </si>
  <si>
    <t>According to the OCHA, 3.6 million people have been affected by typhoon Yagi and its subsequent flooding and landslides.</t>
  </si>
  <si>
    <t>VNM003People affected</t>
  </si>
  <si>
    <t xml:space="preserve">Around 130,000 people have been reported to be displaced. </t>
  </si>
  <si>
    <t>VNM003People displaced</t>
  </si>
  <si>
    <t>Total number of crisis-related fatalities in the last 6 months.</t>
  </si>
  <si>
    <t>VNM003Fatalities reported</t>
  </si>
  <si>
    <t>Total number of fatalities in all crises in the last 6 months.</t>
  </si>
  <si>
    <t>VNM003Fatalities in all crises</t>
  </si>
  <si>
    <t>According to OCHA, the number of people in need of humanitarian assistance is 570,000.</t>
  </si>
  <si>
    <t>VNM003People in Need</t>
  </si>
  <si>
    <t>GSO accessed 21/09/2024; OCHA 15/09/2024; OCHA 27/09/2024</t>
  </si>
  <si>
    <t>https://reliefweb.int/report/viet-nam/viet-nam-asia-pacific-flood-typhoon-yagi-emergency-appeal-ndeg-mdrvn024
https://reliefweb.int/report/viet-nam/viet-nam-typhoon-yagi-and-flooding-snapshot-14-sep-2024 
https://reliefweb.int/report/viet-nam/viet-nam-joint-response-plan-typhoon-yagi-and-floods-september-2024-june-2025-issued-27-september-2024</t>
  </si>
  <si>
    <t>VNM003Minimal humanitarian conditions - Level 1</t>
  </si>
  <si>
    <t>VNM003Stressed humanitarian conditions - Level 2</t>
  </si>
  <si>
    <t>VNM003Moderate humanitarian conditions - Level 3</t>
  </si>
  <si>
    <t>VNM003Severe humanitarian conditions - Level 4</t>
  </si>
  <si>
    <t>VNM003Extreme humanitarian conditions - Level 5</t>
  </si>
  <si>
    <t>It is the number of affected groups. Affected groups are IDPs, returnees,  host community, and non-host community.
Although returnees are not mentioned in the document, there are always returnees in these type of crisis.</t>
  </si>
  <si>
    <t>VNM003Crisis affected groups</t>
  </si>
  <si>
    <t>Around 240,600 homes have been reported to be damaged or destroyed as a result of typhoon Yagi and subsequent rains and landslides.</t>
  </si>
  <si>
    <t>VNM003Buildings damaged</t>
  </si>
  <si>
    <t>No data/information available for destoyed houses yet. A figure is expected from future assessments.</t>
  </si>
  <si>
    <t>VNM003Buildings destroyed</t>
  </si>
  <si>
    <t>UNICEF 27/09/2024</t>
  </si>
  <si>
    <t>https://reliefweb.int/report/lao-peoples-democratic-republic/unicef-lao-pdr-humanitarian-situation-report-no-2-super-typhoon-yagi-26-september-2024</t>
  </si>
  <si>
    <t>According to the UNICEF, around 200,000 people have been affected by typhoon Yagi (along with monsoon floods).</t>
  </si>
  <si>
    <t>LAO004People affected</t>
  </si>
  <si>
    <t>According to the UNICEF, 92,000 people are in need of humanitarian assistance.</t>
  </si>
  <si>
    <t>LAO004People in Need</t>
  </si>
  <si>
    <t>UNICEF 17/09/2024; City Population accessed 23/09/2024; UNICEF 27/09/2024</t>
  </si>
  <si>
    <t>https://reliefweb.int/report/lao-peoples-democratic-republic/unicef-lao-pdr-humanitarian-situation-report-no-1-super-typhoon-yagi-16-september-2024
https://www.citypopulation.de/en/laos/cities/ 
https://reliefweb.int/report/lao-peoples-democratic-republic/unicef-lao-pdr-humanitarian-situation-report-no-2-super-typhoon-yagi-26-september-2024</t>
  </si>
  <si>
    <t>LAO004Minimal humanitarian conditions - Level 1</t>
  </si>
  <si>
    <t>UNICEF 27/09/2024; UNICEF 27/09/2024</t>
  </si>
  <si>
    <t>https://reliefweb.int/report/lao-peoples-democratic-republic/unicef-lao-pdr-humanitarian-situation-report-no-2-super-typhoon-yagi-26-september-2024
https://reliefweb.int/report/lao-peoples-democratic-republic/unicef-lao-pdr-humanitarian-situation-report-no-2-super-typhoon-yagi-26-september-2024</t>
  </si>
  <si>
    <t>LAO004Stressed humanitarian conditions - Level 2</t>
  </si>
  <si>
    <t>LAO004Moderate humanitarian conditions - Level 3</t>
  </si>
  <si>
    <t>LAO004Severe humanitarian conditions - Level 4</t>
  </si>
  <si>
    <t>LAO004Extreme humanitarian conditions - Level 5</t>
  </si>
  <si>
    <t>WPR Accessed on 20/09/2024</t>
  </si>
  <si>
    <t>https://worldpopulationreview.com/countries/ethiopia-population</t>
  </si>
  <si>
    <t>Total population of Ethiopia as of September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</si>
  <si>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</si>
  <si>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</si>
  <si>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</si>
  <si>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</si>
  <si>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</si>
  <si>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</si>
  <si>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</si>
  <si>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</si>
  <si>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</si>
  <si>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</si>
  <si>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</si>
  <si>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20/06/2024</t>
  </si>
  <si>
    <t>https://reliefweb.int/report/ethiopia/ethiopia-refugees-and-internally-displaced-persons-31-may-2024</t>
  </si>
  <si>
    <t>According to UNHCR 18% of 4,385,789 were displaced as a result of drought up until May 2024. The number might have reduced from the May publication 900k since we had a disagregated figures for displaced in different crises and drought in specific</t>
  </si>
  <si>
    <t>ETH005People displaced</t>
  </si>
  <si>
    <t>WHO 20/10/2023; OCHA 10/01/2024; OCHA 04/07/2024; WHO 18/09/2024</t>
  </si>
  <si>
    <t>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</si>
  <si>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 xml:space="preserve">As from 1 January 2024 to the 25 August 2024, there were 22889 cholera cases AND 205 deaths recorded across the country </t>
  </si>
  <si>
    <t>ETH005Illness cases reported</t>
  </si>
  <si>
    <t>ACLED accessed on 20/09/2024 ; WHO 18/09/2024</t>
  </si>
  <si>
    <t>https://acleddata.com/data-export-tool/ ; https://reliefweb.int/report/ethiopia/multi-country-outbreak-cholera-external-situation-report-18-published-18-august-2024</t>
  </si>
  <si>
    <t>Number of fatalities between 20 March 2024  to 20 September 2024 in Ethiopia from ACLED in the country 4983. This figure covers fatalities from all crises. As from 1st January 2024 to the 25th August 2024, there were 22889 cholera cases AND 205 deaths recorded across the country . We add this 205 deaths to the 4983 fatalities to get fatalities in all crises.</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</si>
  <si>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</si>
  <si>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</si>
  <si>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</si>
  <si>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</si>
  <si>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</si>
  <si>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</si>
  <si>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</si>
  <si>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</si>
  <si>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</si>
  <si>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</si>
  <si>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</si>
  <si>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</si>
  <si>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</si>
  <si>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</si>
  <si>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</si>
  <si>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</si>
  <si>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</si>
  <si>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</si>
  <si>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</si>
  <si>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</si>
  <si>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</si>
  <si>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</si>
  <si>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</si>
  <si>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17 /05/2024</t>
  </si>
  <si>
    <t>https://reliefweb.int/report/ethiopia/regional-bureau-east-horn-africa-and-great-lakes-region-ethiopia-situation-population-concern-unhcr-30-apr-2024</t>
  </si>
  <si>
    <t>As of  31 May 2024, people displaced as a result of conflict were 65% of 4,385,789 =2,850,762.85 according to UNHCR.  The areas of concern are Afar, Tigray and Amhara. However, this might not accurately capture figures from people displaced from regions also undergoing conflict. The figure might also include fatalities from conflict in other regions too apart from northern Ethiopia</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</si>
  <si>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</si>
  <si>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</si>
  <si>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</si>
  <si>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</si>
  <si>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</si>
  <si>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ACLED accessed on 20/09/2024 </t>
  </si>
  <si>
    <t xml:space="preserve">Number of fatalities between 20/03/2024 to 20/09/2024 in Ethiopia from ACLED in Amhara, Tigray and Afar gave a total of 3166 fatalities. The number might be this high because of the violence ongoing in Amhara </t>
  </si>
  <si>
    <t>ETH004Fatalities reported</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</si>
  <si>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</si>
  <si>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</si>
  <si>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</si>
  <si>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</si>
  <si>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</si>
  <si>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</si>
  <si>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</si>
  <si>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</si>
  <si>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</si>
  <si>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</si>
  <si>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</si>
  <si>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Total population of Ethiopia as of September  2024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</si>
  <si>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</si>
  <si>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</si>
  <si>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</si>
  <si>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</si>
  <si>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</si>
  <si>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</si>
  <si>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</si>
  <si>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includes the host population of the regions were refugees and asylum seekers are located. This is an adjustement compared to previous months when the total population was included. Below is the number of refugees and asylum seekers in each region: Amhara (29,190), Benishangul (80,283), Gambela (386,123), SNNP (4,938), Somali (313,871), Oromia (4,037), Afar (59,768), Tigray (2,063), Addis Ababa (77,662). The population of these regions is as follows according to HDX data 2023; Tigray (5,738,996), Afar (2,033,002), Amhara (22,876,991), Oromia (39,987,194), Somali (6,637,799), Benishangul Gumz (1,218,000), SNNP (Southern Nations, Nationalities, and Peoples') (13,763,888), Gambela (508,004), Addis Ababa (3,859,999).</t>
  </si>
  <si>
    <t>ETH003People exposed</t>
  </si>
  <si>
    <t>https://reliefweb.int/map/ethiopia/ethiopia-operational-overview-refugee-population-location-31-august-2024</t>
  </si>
  <si>
    <t>Ethiopia is the third largest refugee hosting country in Africa, home to over 1M refugees and asylum seekers—mainly from South Sudan, Somalia and Eritrea. They are the number of people affected by the international displacement crisis.</t>
  </si>
  <si>
    <t>ETH003People affected</t>
  </si>
  <si>
    <t>The number of people displaced by conflict crisis in ethiopia is the number of refugees and asylum seekers recorded by UNHCR 18/09/2024 (1066842). The distribution is as follows: 1003736 refugees and 63106 Asylum-seekers.</t>
  </si>
  <si>
    <t>ETH003People displaced</t>
  </si>
  <si>
    <t>ETH003Fatalities in all crises</t>
  </si>
  <si>
    <t>The total number of refugees and asylum seekers in Ethiopia is considered as people in need in this crisis because they need almost all forms of assistance from food, shelter, protection etc.</t>
  </si>
  <si>
    <t>ETH003People in Need</t>
  </si>
  <si>
    <t>HDX 2023; UNHCR 18/09/2024</t>
  </si>
  <si>
    <t>https://data.humdata.org/dataset/cod-ps-eth/resource/f82b20f1-8a76-46e9-ba9a-29e531f7af3c; https://reliefweb.int/map/ethiopia/ethiopia-operational-overview-refugee-population-location-31-august-2024</t>
  </si>
  <si>
    <t>INFORM severity index methodology was used to compute level 1 and 2. Level 3 to 5 is a sumation of people in need. Levels 1 = the number of people exposed - affected population</t>
  </si>
  <si>
    <t>ETH003Minimal humanitarian conditions - Level 1</t>
  </si>
  <si>
    <t xml:space="preserve">The number of people in level 2 corresponds to the number of affected population minus the PIN; since this number is the same (all people affected in this crisis are all in need) then the result is 0. </t>
  </si>
  <si>
    <t>ETH003Stressed humanitarian conditions - Level 2</t>
  </si>
  <si>
    <t>INFORM severity index methodology was used to compute level 1 and 2. Level 3 to 5 is a sumation of people in need.</t>
  </si>
  <si>
    <t>ETH003Moderate humanitarian conditions - Level 3</t>
  </si>
  <si>
    <t>https://reliefweb.int/map/ethiopia/regional-bureau-east-horn-africa-and-great-lakes-region-ethiopia-situation-refugees-asylum-seekers-and-idps-31-jul-2023; https://reliefweb.int/report/ethiopia/ethiopia-unhcr-operational-update-june-2024</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</si>
  <si>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</si>
  <si>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</si>
  <si>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</si>
  <si>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</si>
  <si>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</si>
  <si>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</si>
  <si>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</si>
  <si>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</si>
  <si>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</si>
  <si>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</si>
  <si>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</si>
  <si>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OCHA 04/06/2024 ; UNHCR 18/09/2024</t>
  </si>
  <si>
    <t>https://www.unocha.org/publications/report/ethiopia/ethiopia-internal-displacement-overview-june-2024#:~:text=About%2056%20per%20cent%20of%20IDPs%20have%20been%20displaced%20for ; https://reliefweb.int/map/ethiopia/ethiopia-operational-overview-refugee-population-location-31-august-2024</t>
  </si>
  <si>
    <t xml:space="preserve">Ethiopia currently host 1066842 refugees and asylum seekers up until 13/09/2024 and has recorded 4500000 internal displaced persons up until July 2024 making the displaced in the country be 5,566,842 </t>
  </si>
  <si>
    <t>ETH001People displaced</t>
  </si>
  <si>
    <t>WHO 18/09/2024</t>
  </si>
  <si>
    <t>https://reliefweb.int/report/ethiopia/multi-country-outbreak-cholera-external-situation-report-18-published-18-august-2024</t>
  </si>
  <si>
    <t>ETH001Illness cases reported</t>
  </si>
  <si>
    <t>ETH001Fatalities reported</t>
  </si>
  <si>
    <t>ETH001Fatalities in all crises</t>
  </si>
  <si>
    <t xml:space="preserve"> OCHA 26/02/2024; UNICEF 09/07/2024</t>
  </si>
  <si>
    <t>https://www.unocha.org/publications/report/ethiopia/ethiopia-humanitarian-needs-overview-2024-february-2024; https://reliefweb.int/report/ethiopia/unicef-ethiopia-humanitarian-situation-report-no-5-may-2024</t>
  </si>
  <si>
    <t xml:space="preserve">According to UNICEF for Ethiopia the number of people in need is 21.360 million people in 2024.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</si>
  <si>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</si>
  <si>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</si>
  <si>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</si>
  <si>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The people in level 1 is the total number of people exposed, since all the people exposed is also affected they are placed on level 2 and above. </t>
  </si>
  <si>
    <t>ETH001Minimal humanitarian conditions - Level 1</t>
  </si>
  <si>
    <t>ACTED 28/04/2023 ;  OCHA  28/07/2022 ; WFP 13/1/2023 ; WPR Accessed on 16/08/2024;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</si>
  <si>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</si>
  <si>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According to the Inform Severity methodology, the level 2 is estimated by taking a difference of total affected (132 489 162) - people in need (21 360 000).</t>
  </si>
  <si>
    <t>ETH001Stressed humanitarian conditions - Level 2</t>
  </si>
  <si>
    <t>https://www.unocha.org/attachments/315207fa-1297-493b-bec1-20016aebed01/2024_Ethiopia_Humanitarian_Needs_Overview_Feb_2024.pdf; https://reliefweb.int/report/ethiopia/unicef-ethiopia-humanitarian-situation-report-no-5-may-2024</t>
  </si>
  <si>
    <t>Because of the complexity of the crisis in Ethiopia and the limited information to help calculate a different severity of needs breakdown, this was considered to be the best approach in this context. All the people in level 3 correspond to the number of people in need living in area classified as severity level 1, 2 and 3 in the HNO (all three levels were considered in level 3 since they are all counted as people in need).</t>
  </si>
  <si>
    <t>ETH001Moderate humanitarian conditions - Level 3</t>
  </si>
  <si>
    <t>The number of people in level 4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4 correspond to the number of people in need living in area classified as severity level 4 in the HNO.</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</si>
  <si>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</si>
  <si>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</si>
  <si>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</si>
  <si>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release:</t>
  </si>
  <si>
    <t>30/09/2024</t>
  </si>
  <si>
    <t>INFORM SEVERITY INDEX</t>
  </si>
  <si>
    <t>September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</si>
  <si>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</si>
  <si>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</si>
  <si>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</si>
  <si>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</si>
  <si>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</si>
  <si>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</si>
  <si>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</si>
  <si>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</si>
  <si>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</si>
  <si>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</si>
  <si>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</si>
  <si>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</si>
  <si>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</si>
  <si>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</si>
  <si>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</si>
  <si>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</si>
  <si>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</si>
  <si>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</si>
  <si>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</si>
  <si>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</si>
  <si>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</si>
  <si>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</si>
  <si>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</si>
  <si>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</si>
  <si>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</si>
  <si>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</si>
  <si>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</si>
  <si>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</si>
  <si>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</si>
  <si>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</si>
  <si>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</si>
  <si>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</si>
  <si>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</si>
  <si>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</si>
  <si>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</si>
  <si>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</si>
  <si>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</si>
  <si>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</si>
  <si>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</si>
  <si>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</si>
  <si>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</si>
  <si>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</si>
  <si>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</si>
  <si>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</si>
  <si>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</si>
  <si>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</si>
  <si>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</si>
  <si>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</si>
  <si>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</si>
  <si>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</si>
  <si>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</si>
  <si>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</si>
  <si>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</si>
  <si>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</si>
  <si>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</si>
  <si>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</si>
  <si>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</si>
  <si>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</si>
  <si>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</si>
  <si>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</si>
  <si>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</si>
  <si>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</si>
  <si>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</si>
  <si>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</si>
  <si>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</si>
  <si>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</si>
  <si>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</si>
  <si>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</si>
  <si>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</si>
  <si>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</si>
  <si>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</si>
  <si>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</si>
  <si>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</si>
  <si>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</si>
  <si>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</si>
  <si>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</si>
  <si>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</si>
  <si>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</si>
  <si>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</si>
  <si>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</si>
  <si>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</si>
  <si>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</si>
  <si>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</si>
  <si>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</si>
  <si>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</si>
  <si>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</si>
  <si>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</si>
  <si>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</si>
  <si>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</si>
  <si>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</si>
  <si>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</si>
  <si>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</si>
  <si>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</si>
  <si>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</si>
  <si>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</si>
  <si>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</si>
  <si>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</si>
  <si>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</si>
  <si>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</si>
  <si>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</si>
  <si>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</si>
  <si>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</si>
  <si>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</si>
  <si>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</si>
  <si>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</si>
  <si>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</si>
  <si>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</si>
  <si>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</si>
  <si>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</si>
  <si>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</si>
  <si>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</si>
  <si>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</si>
  <si>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</si>
  <si>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</si>
  <si>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</si>
  <si>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</si>
  <si>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</si>
  <si>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</si>
  <si>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</si>
  <si>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</si>
  <si>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</si>
  <si>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</si>
  <si>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</si>
  <si>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</si>
  <si>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</si>
  <si>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</si>
  <si>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</si>
  <si>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</si>
  <si>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</si>
  <si>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</si>
  <si>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</si>
  <si>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</si>
  <si>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</si>
  <si>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</si>
  <si>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</si>
  <si>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</si>
  <si>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</si>
  <si>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</si>
  <si>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</si>
  <si>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</si>
  <si>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</si>
  <si>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</si>
  <si>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</si>
  <si>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</si>
  <si>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</si>
  <si>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</si>
  <si>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</si>
  <si>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</si>
  <si>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</si>
  <si>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</si>
  <si>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</si>
  <si>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</si>
  <si>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</si>
  <si>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</si>
  <si>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</si>
  <si>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</si>
  <si>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</si>
  <si>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</si>
  <si>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</si>
  <si>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</si>
  <si>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</si>
  <si>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</si>
  <si>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</si>
  <si>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</si>
  <si>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</si>
  <si>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</si>
  <si>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</si>
  <si>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</si>
  <si>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</si>
  <si>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</si>
  <si>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</si>
  <si>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</si>
  <si>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</si>
  <si>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</si>
  <si>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</si>
  <si>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</si>
  <si>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</si>
  <si>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</si>
  <si>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</si>
  <si>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Aruba</t>
  </si>
  <si>
    <t>ABW</t>
  </si>
  <si>
    <t>AFG</t>
  </si>
  <si>
    <t>AGO</t>
  </si>
  <si>
    <t>Anguilla</t>
  </si>
  <si>
    <t>AIA</t>
  </si>
  <si>
    <t>Albania</t>
  </si>
  <si>
    <t>ALB</t>
  </si>
  <si>
    <t>Andorra</t>
  </si>
  <si>
    <t>AND</t>
  </si>
  <si>
    <t>United Arab Emirates</t>
  </si>
  <si>
    <t>ARE</t>
  </si>
  <si>
    <t>Argentina</t>
  </si>
  <si>
    <t>ARG</t>
  </si>
  <si>
    <t>ARM</t>
  </si>
  <si>
    <t>American Samoa</t>
  </si>
  <si>
    <t>ASM</t>
  </si>
  <si>
    <t>Antigua and Barbuda</t>
  </si>
  <si>
    <t>ATG</t>
  </si>
  <si>
    <t>Australia</t>
  </si>
  <si>
    <t>AUS</t>
  </si>
  <si>
    <t>Austria</t>
  </si>
  <si>
    <t>AUT</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</si>
  <si>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</si>
  <si>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</si>
  <si>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</si>
  <si>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</si>
  <si>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</si>
  <si>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</si>
  <si>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</si>
  <si>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</si>
  <si>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</si>
  <si>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</si>
  <si>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</si>
  <si>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</si>
  <si>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</si>
  <si>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</si>
  <si>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</si>
  <si>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</si>
  <si>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</si>
  <si>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</si>
  <si>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</si>
  <si>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</si>
  <si>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</si>
  <si>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</si>
  <si>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</si>
  <si>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</si>
  <si>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</si>
  <si>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</si>
  <si>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</si>
  <si>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</si>
  <si>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</si>
  <si>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</si>
  <si>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</si>
  <si>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</si>
  <si>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</si>
  <si>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</si>
  <si>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</si>
  <si>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</si>
  <si>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</si>
  <si>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</si>
  <si>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</si>
  <si>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</si>
  <si>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</si>
  <si>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</si>
  <si>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</si>
  <si>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</si>
  <si>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</si>
  <si>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</si>
  <si>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</si>
  <si>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</si>
  <si>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</si>
  <si>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</si>
  <si>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</si>
  <si>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</si>
  <si>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</si>
  <si>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</si>
  <si>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</si>
  <si>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</si>
  <si>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</si>
  <si>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</si>
  <si>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</si>
  <si>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</si>
  <si>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</si>
  <si>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</si>
  <si>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</si>
  <si>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</si>
  <si>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</si>
  <si>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</si>
  <si>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</si>
  <si>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</si>
  <si>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</si>
  <si>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</si>
  <si>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</si>
  <si>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</si>
  <si>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</si>
  <si>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</si>
  <si>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</si>
  <si>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</si>
  <si>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</si>
  <si>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</si>
  <si>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</si>
  <si>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</si>
  <si>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</si>
  <si>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</si>
  <si>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</si>
  <si>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</si>
  <si>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</si>
  <si>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</si>
  <si>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</si>
  <si>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</si>
  <si>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</si>
  <si>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</si>
  <si>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</si>
  <si>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</si>
  <si>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</si>
  <si>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</si>
  <si>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</si>
  <si>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</si>
  <si>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</si>
  <si>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</si>
  <si>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</si>
  <si>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</si>
  <si>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</si>
  <si>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</si>
  <si>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</si>
  <si>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</si>
  <si>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</si>
  <si>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</si>
  <si>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</si>
  <si>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</si>
  <si>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</si>
  <si>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</si>
  <si>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</si>
  <si>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</si>
  <si>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</si>
  <si>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</si>
  <si>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</si>
  <si>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</si>
  <si>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</si>
  <si>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</si>
  <si>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</si>
  <si>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</si>
  <si>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</si>
  <si>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</si>
  <si>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</si>
  <si>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</si>
  <si>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</si>
  <si>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</si>
  <si>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</si>
  <si>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</si>
  <si>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</si>
  <si>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</si>
  <si>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</si>
  <si>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</si>
  <si>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</si>
  <si>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</si>
  <si>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</si>
  <si>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</si>
  <si>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</si>
  <si>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</si>
  <si>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</si>
  <si>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</si>
  <si>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</si>
  <si>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</si>
  <si>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</si>
  <si>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</si>
  <si>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</si>
  <si>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</si>
  <si>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</si>
  <si>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</si>
  <si>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</si>
  <si>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</si>
  <si>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</si>
  <si>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</si>
  <si>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</si>
  <si>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</si>
  <si>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</si>
  <si>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</si>
  <si>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</si>
  <si>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</si>
  <si>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</si>
  <si>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</si>
  <si>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</si>
  <si>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</si>
  <si>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</si>
  <si>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</si>
  <si>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</si>
  <si>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</si>
  <si>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</si>
  <si>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</si>
  <si>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</si>
  <si>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</si>
  <si>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</si>
  <si>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</si>
  <si>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</si>
  <si>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</si>
  <si>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</si>
  <si>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</si>
  <si>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</si>
  <si>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</si>
  <si>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</si>
  <si>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</si>
  <si>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</si>
  <si>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</si>
  <si>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</si>
  <si>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</si>
  <si>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</si>
  <si>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</si>
  <si>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</si>
  <si>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</si>
  <si>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</si>
  <si>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</si>
  <si>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</si>
  <si>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</si>
  <si>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</si>
  <si>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</si>
  <si>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</si>
  <si>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</si>
  <si>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</si>
  <si>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</si>
  <si>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</si>
  <si>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</si>
  <si>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</si>
  <si>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</si>
  <si>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</si>
  <si>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</si>
  <si>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</si>
  <si>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</si>
  <si>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</si>
  <si>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</si>
  <si>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</si>
  <si>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</si>
  <si>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</si>
  <si>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</si>
  <si>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</si>
  <si>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</si>
  <si>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</si>
  <si>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</si>
  <si>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</si>
  <si>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</si>
  <si>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</si>
  <si>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</si>
  <si>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</si>
  <si>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</si>
  <si>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</si>
  <si>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</si>
  <si>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</si>
  <si>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</si>
  <si>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</si>
  <si>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</si>
  <si>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</si>
  <si>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</si>
  <si>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</si>
  <si>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</si>
  <si>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</si>
  <si>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</si>
  <si>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</si>
  <si>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</si>
  <si>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</si>
  <si>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</si>
  <si>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</si>
  <si>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</si>
  <si>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</si>
  <si>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</si>
  <si>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</si>
  <si>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</si>
  <si>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</si>
  <si>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</si>
  <si>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</si>
  <si>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</si>
  <si>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</si>
  <si>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</si>
  <si>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</si>
  <si>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</si>
  <si>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</si>
  <si>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</si>
  <si>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</si>
  <si>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</si>
  <si>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</si>
  <si>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</si>
  <si>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</si>
  <si>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</si>
  <si>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</si>
  <si>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</si>
  <si>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</si>
  <si>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</si>
  <si>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</si>
  <si>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</si>
  <si>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</si>
  <si>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</si>
  <si>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</si>
  <si>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</si>
  <si>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</si>
  <si>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</si>
  <si>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</si>
  <si>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</si>
  <si>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</si>
  <si>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</si>
  <si>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</si>
  <si>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</si>
  <si>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</si>
  <si>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</si>
  <si>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</si>
  <si>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</si>
  <si>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</si>
  <si>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</si>
  <si>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</si>
  <si>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</si>
  <si>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</si>
  <si>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</si>
  <si>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</si>
  <si>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</si>
  <si>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</si>
  <si>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</si>
  <si>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</si>
  <si>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</si>
  <si>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</si>
  <si>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</si>
  <si>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</si>
  <si>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</si>
  <si>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</si>
  <si>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</si>
  <si>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</si>
  <si>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</si>
  <si>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</si>
  <si>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</si>
  <si>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</si>
  <si>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</si>
  <si>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</si>
  <si>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</si>
  <si>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</si>
  <si>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</si>
  <si>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</si>
  <si>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</si>
  <si>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</si>
  <si>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</si>
  <si>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</si>
  <si>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</si>
  <si>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</si>
  <si>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</si>
  <si>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</si>
  <si>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</si>
  <si>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</si>
  <si>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</si>
  <si>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</si>
  <si>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</si>
  <si>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</si>
  <si>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</si>
  <si>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</si>
  <si>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</si>
  <si>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</si>
  <si>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</si>
  <si>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</si>
  <si>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</si>
  <si>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</si>
  <si>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</si>
  <si>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</si>
  <si>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</si>
  <si>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</si>
  <si>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</si>
  <si>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</si>
  <si>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</si>
  <si>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</si>
  <si>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</si>
  <si>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</si>
  <si>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</si>
  <si>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</si>
  <si>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</si>
  <si>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</si>
  <si>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</si>
  <si>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</si>
  <si>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</si>
  <si>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</si>
  <si>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</si>
  <si>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</si>
  <si>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</si>
  <si>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</si>
  <si>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</si>
  <si>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</si>
  <si>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</si>
  <si>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</si>
  <si>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</si>
  <si>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</si>
  <si>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</si>
  <si>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</si>
  <si>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</si>
  <si>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</si>
  <si>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</si>
  <si>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</si>
  <si>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</si>
  <si>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</si>
  <si>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</si>
  <si>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</si>
  <si>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</si>
  <si>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</si>
  <si>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</si>
  <si>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</si>
  <si>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</si>
  <si>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</si>
  <si>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</si>
  <si>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</si>
  <si>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</si>
  <si>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</si>
  <si>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</si>
  <si>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</si>
  <si>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</si>
  <si>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</si>
  <si>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</si>
  <si>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</si>
  <si>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</si>
  <si>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</si>
  <si>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</si>
  <si>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</si>
  <si>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</si>
  <si>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</si>
  <si>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</si>
  <si>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</si>
  <si>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</si>
  <si>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</si>
  <si>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</si>
  <si>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</si>
  <si>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</si>
  <si>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</si>
  <si>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</si>
  <si>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</si>
  <si>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</si>
  <si>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</si>
  <si>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</si>
  <si>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</si>
  <si>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</si>
  <si>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</si>
  <si>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</si>
  <si>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</si>
  <si>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</si>
  <si>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</si>
  <si>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</si>
  <si>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</si>
  <si>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</si>
  <si>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</si>
  <si>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</si>
  <si>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</si>
  <si>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</si>
  <si>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</si>
  <si>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</si>
  <si>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</si>
  <si>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</si>
  <si>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</si>
  <si>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</si>
  <si>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</si>
  <si>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</si>
  <si>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</si>
  <si>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</si>
  <si>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</si>
  <si>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</si>
  <si>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</si>
  <si>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</si>
  <si>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</si>
  <si>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</si>
  <si>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</si>
  <si>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</si>
  <si>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</si>
  <si>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</si>
  <si>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</si>
  <si>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</si>
  <si>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</si>
  <si>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</si>
  <si>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</si>
  <si>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</si>
  <si>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</si>
  <si>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</si>
  <si>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</si>
  <si>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</si>
  <si>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</si>
  <si>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</si>
  <si>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</si>
  <si>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</si>
  <si>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</si>
  <si>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</si>
  <si>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</si>
  <si>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</si>
  <si>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</si>
  <si>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</si>
  <si>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</si>
  <si>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</si>
  <si>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</si>
  <si>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</si>
  <si>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</si>
  <si>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</si>
  <si>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</si>
  <si>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</si>
  <si>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</si>
  <si>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</si>
  <si>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</si>
  <si>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</si>
  <si>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</si>
  <si>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</si>
  <si>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</si>
  <si>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</si>
  <si>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</si>
  <si>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</si>
  <si>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</si>
  <si>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</si>
  <si>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</si>
  <si>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</si>
  <si>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</si>
  <si>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</si>
  <si>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</si>
  <si>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</si>
  <si>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</si>
  <si>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</si>
  <si>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</si>
  <si>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</si>
  <si>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</si>
  <si>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</si>
  <si>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</si>
  <si>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</si>
  <si>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</si>
  <si>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</si>
  <si>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</si>
  <si>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</si>
  <si>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</si>
  <si>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</si>
  <si>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</si>
  <si>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</si>
  <si>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</si>
  <si>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</si>
  <si>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</si>
  <si>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</si>
  <si>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</si>
  <si>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</si>
  <si>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</si>
  <si>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</si>
  <si>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</si>
  <si>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</si>
  <si>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</si>
  <si>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</si>
  <si>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</si>
  <si>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</si>
  <si>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</si>
  <si>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</si>
  <si>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</si>
  <si>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</si>
  <si>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</si>
  <si>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LKA001</t>
  </si>
  <si>
    <t>LKA002</t>
  </si>
  <si>
    <t>LKA003</t>
  </si>
  <si>
    <t>LSO002</t>
  </si>
  <si>
    <t>LSO003</t>
  </si>
  <si>
    <t>MDG003</t>
  </si>
  <si>
    <t>MDG004</t>
  </si>
  <si>
    <t>MDG005</t>
  </si>
  <si>
    <t>MDG006</t>
  </si>
  <si>
    <t>MDG007</t>
  </si>
  <si>
    <t>MDG008</t>
  </si>
  <si>
    <t>MEX004</t>
  </si>
  <si>
    <t>MMR005</t>
  </si>
  <si>
    <t>MNG001</t>
  </si>
  <si>
    <t>MNG002</t>
  </si>
  <si>
    <t>MNG003</t>
  </si>
  <si>
    <t>MNG004</t>
  </si>
  <si>
    <t>MOZ002</t>
  </si>
  <si>
    <t>MOZ003</t>
  </si>
  <si>
    <t>MOZ005</t>
  </si>
  <si>
    <t>MOZ006</t>
  </si>
  <si>
    <t>MOZ007</t>
  </si>
  <si>
    <t>MOZ008</t>
  </si>
  <si>
    <t>MOZ009</t>
  </si>
  <si>
    <t>MOZ010</t>
  </si>
  <si>
    <t>MRT001</t>
  </si>
  <si>
    <t>MWI003</t>
  </si>
  <si>
    <t>MWI004</t>
  </si>
  <si>
    <t>MWI005</t>
  </si>
  <si>
    <t>NER001</t>
  </si>
  <si>
    <t>NER005</t>
  </si>
  <si>
    <t>NGA002</t>
  </si>
  <si>
    <t>NGA005</t>
  </si>
  <si>
    <t>NIC002</t>
  </si>
  <si>
    <t>NPL002</t>
  </si>
  <si>
    <t>NPL003</t>
  </si>
  <si>
    <t>PAK002</t>
  </si>
  <si>
    <t>PAK003</t>
  </si>
  <si>
    <t>PHL004</t>
  </si>
  <si>
    <t>PHL005</t>
  </si>
  <si>
    <t>PHL006</t>
  </si>
  <si>
    <t>PHL007</t>
  </si>
  <si>
    <t>PHL008</t>
  </si>
  <si>
    <t>PHL009</t>
  </si>
  <si>
    <t>PHL010</t>
  </si>
  <si>
    <t>PHL011</t>
  </si>
  <si>
    <t>PHL012</t>
  </si>
  <si>
    <t>PHL013</t>
  </si>
  <si>
    <t>PHL014</t>
  </si>
  <si>
    <t>PNG002</t>
  </si>
  <si>
    <t>PNG004</t>
  </si>
  <si>
    <t>REG003</t>
  </si>
  <si>
    <t>SDN002</t>
  </si>
  <si>
    <t>SDN003</t>
  </si>
  <si>
    <t>SDN004</t>
  </si>
  <si>
    <t>SDN006</t>
  </si>
  <si>
    <t>SDN007</t>
  </si>
  <si>
    <t>SDN008</t>
  </si>
  <si>
    <t>SOM004</t>
  </si>
  <si>
    <t>SSD002</t>
  </si>
  <si>
    <t>SSD003</t>
  </si>
  <si>
    <t>TCD002</t>
  </si>
  <si>
    <t>TCD006</t>
  </si>
  <si>
    <t>TCD008</t>
  </si>
  <si>
    <t>THA001</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</si>
  <si>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</si>
  <si>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</si>
  <si>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</si>
  <si>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</si>
  <si>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</si>
  <si>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</si>
  <si>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</si>
  <si>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</si>
  <si>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</si>
  <si>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</si>
  <si>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</si>
  <si>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</si>
  <si>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</si>
  <si>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</si>
  <si>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</si>
  <si>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</si>
  <si>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</si>
  <si>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</si>
  <si>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</si>
  <si>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</si>
  <si>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</si>
  <si>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</si>
  <si>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</si>
  <si>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</si>
  <si>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</si>
  <si>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</si>
  <si>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</si>
  <si>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</si>
  <si>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</si>
  <si>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</si>
  <si>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</si>
  <si>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</si>
  <si>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</si>
  <si>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</si>
  <si>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</si>
  <si>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</si>
  <si>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</si>
  <si>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</si>
  <si>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</si>
  <si>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</si>
  <si>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</si>
  <si>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</si>
  <si>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</si>
  <si>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</si>
  <si>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</si>
  <si>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</si>
  <si>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</si>
  <si>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</si>
  <si>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</si>
  <si>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</si>
  <si>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</si>
  <si>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</si>
  <si>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</si>
  <si>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</si>
  <si>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</si>
  <si>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</si>
  <si>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</si>
  <si>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</si>
  <si>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</si>
  <si>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</si>
  <si>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</si>
  <si>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</si>
  <si>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</si>
  <si>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</si>
  <si>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</si>
  <si>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</si>
  <si>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</si>
  <si>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</si>
  <si>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</si>
  <si>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</si>
  <si>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</si>
  <si>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</si>
  <si>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</si>
  <si>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</si>
  <si>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</si>
  <si>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</si>
  <si>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</si>
  <si>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</si>
  <si>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</si>
  <si>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</si>
  <si>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</si>
  <si>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</si>
  <si>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</si>
  <si>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</si>
  <si>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</si>
  <si>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</si>
  <si>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Cyclone,Floods</t>
  </si>
  <si>
    <t>Cyclone Remal in Bangladesh</t>
  </si>
  <si>
    <t>https://www.acaps.org/country/Bangladesh/crisis/Cyclone-Remal-in-Bangladesh</t>
  </si>
  <si>
    <t>20/06/2024</t>
  </si>
  <si>
    <t>BGD.1_1,BGD.4_1,BGD.2_1,BGD.3_1</t>
  </si>
  <si>
    <t>Barisal,Khulna,Chittagong,Dhaka</t>
  </si>
  <si>
    <t>Floods</t>
  </si>
  <si>
    <t>https://www.acaps.org/country/Bangladesh/crisis/2024-Monsoon-Floods</t>
  </si>
  <si>
    <t>31/07/2024</t>
  </si>
  <si>
    <t>BGD.3_1,BGD.5_1,BGD.6_1,BGD.7_1,BGD.8_1</t>
  </si>
  <si>
    <t>Dhaka,Rajshahi,Rangpur,Sylhet,Mymensingh</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</si>
  <si>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</si>
  <si>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</si>
  <si>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</si>
  <si>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</si>
  <si>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</si>
  <si>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</si>
  <si>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</si>
  <si>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</si>
  <si>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</si>
  <si>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</si>
  <si>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</si>
  <si>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</si>
  <si>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</si>
  <si>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</si>
  <si>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</si>
  <si>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</si>
  <si>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</si>
  <si>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</si>
  <si>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</si>
  <si>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</si>
  <si>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</si>
  <si>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</si>
  <si>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</si>
  <si>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</si>
  <si>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</si>
  <si>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https://www.acaps.org/country/Brazil/crisis/Floods-in-Rio-Grande-do-Sul</t>
  </si>
  <si>
    <t>12/09/2024</t>
  </si>
  <si>
    <t>BRA.21_1</t>
  </si>
  <si>
    <t>Rio Grande do Sul</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</si>
  <si>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</si>
  <si>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</si>
  <si>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</si>
  <si>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</si>
  <si>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</si>
  <si>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</si>
  <si>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</si>
  <si>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</si>
  <si>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</si>
  <si>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</si>
  <si>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</si>
  <si>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</si>
  <si>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</si>
  <si>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</si>
  <si>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</si>
  <si>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</si>
  <si>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</si>
  <si>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</si>
  <si>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</si>
  <si>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</si>
  <si>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</si>
  <si>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</si>
  <si>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</si>
  <si>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</si>
  <si>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</si>
  <si>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</si>
  <si>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</si>
  <si>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</si>
  <si>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</si>
  <si>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</si>
  <si>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</si>
  <si>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</si>
  <si>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</si>
  <si>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</si>
  <si>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</si>
  <si>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</si>
  <si>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</si>
  <si>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</si>
  <si>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</si>
  <si>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</si>
  <si>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</si>
  <si>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</si>
  <si>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</si>
  <si>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</si>
  <si>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</si>
  <si>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</si>
  <si>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</si>
  <si>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</si>
  <si>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</si>
  <si>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</si>
  <si>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</si>
  <si>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</si>
  <si>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</si>
  <si>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</si>
  <si>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</si>
  <si>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</si>
  <si>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</si>
  <si>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</si>
  <si>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</si>
  <si>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</si>
  <si>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</si>
  <si>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</si>
  <si>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</si>
  <si>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</si>
  <si>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</si>
  <si>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</si>
  <si>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</si>
  <si>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</si>
  <si>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</si>
  <si>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</si>
  <si>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</si>
  <si>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</si>
  <si>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</si>
  <si>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</si>
  <si>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</si>
  <si>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</si>
  <si>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</si>
  <si>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</si>
  <si>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</si>
  <si>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</si>
  <si>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</si>
  <si>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</si>
  <si>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</si>
  <si>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https://www.acaps.org/country/India/crisis/2024-Monsoon-Floods</t>
  </si>
  <si>
    <t>IND.2_1,IND.32_1,IND.33_1</t>
  </si>
  <si>
    <t>Andhra Pradesh,Telangana,Tripura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</si>
  <si>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</si>
  <si>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</si>
  <si>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</si>
  <si>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</si>
  <si>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</si>
  <si>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</si>
  <si>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</si>
  <si>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</si>
  <si>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</si>
  <si>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</si>
  <si>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</si>
  <si>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</si>
  <si>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</si>
  <si>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</si>
  <si>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</si>
  <si>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</si>
  <si>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</si>
  <si>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</si>
  <si>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</si>
  <si>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</si>
  <si>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</si>
  <si>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</si>
  <si>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</si>
  <si>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</si>
  <si>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</si>
  <si>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</si>
  <si>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</si>
  <si>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</si>
  <si>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</si>
  <si>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</si>
  <si>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</si>
  <si>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</si>
  <si>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</si>
  <si>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</si>
  <si>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Typhoon Yagi</t>
  </si>
  <si>
    <t>https://www.acaps.org/country/Laos/crisis/Typhoon-Yagi</t>
  </si>
  <si>
    <t>25/09/2024</t>
  </si>
  <si>
    <t>LAO.2_1,LAO.7_1,LAO.8_1,LAO.9_1,LAO.10_1,LAO.15_1,LAO.18_1,LAO.13_1</t>
  </si>
  <si>
    <t>Bokeo,Louang Namtha,Louangphrabang,Oudômxai,Phôngsali,Xaignabouri,Xiangkhoang,Vientiane [prefecture]</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</si>
  <si>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</si>
  <si>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</si>
  <si>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</si>
  <si>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</si>
  <si>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</si>
  <si>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</si>
  <si>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</si>
  <si>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</si>
  <si>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</si>
  <si>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</si>
  <si>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</si>
  <si>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Refugees from Sudan</t>
  </si>
  <si>
    <t>https://www.acaps.org/country/Libya/crisis/Refugees-from-Sudan</t>
  </si>
  <si>
    <t>LBY.20_1,LBY.12_1,LBY.6_1,LBY.9_1</t>
  </si>
  <si>
    <t>Tripoli,Benghazi,Al Kufrah,Al Wahat</t>
  </si>
  <si>
    <t>https://www.acaps.org/country/Sri Lanka/crisis/2024-Floods-and-Monsoon-Rain</t>
  </si>
  <si>
    <t>09/07/2024</t>
  </si>
  <si>
    <t>LKA.5_1,LKA.6_1,LKA.7_1,LKA.10_1,LKA.17_1,LKA.22_1,LKA.23_1</t>
  </si>
  <si>
    <t>Colombo,Galle,Gampaha,Kalutara,Matara,Puttalam,Ratnapura</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</si>
  <si>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</si>
  <si>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</si>
  <si>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</si>
  <si>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</si>
  <si>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</si>
  <si>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</si>
  <si>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</si>
  <si>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</si>
  <si>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</si>
  <si>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</si>
  <si>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Multiple crises</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</si>
  <si>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</si>
  <si>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</si>
  <si>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</si>
  <si>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</si>
  <si>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</si>
  <si>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</si>
  <si>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</si>
  <si>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</si>
  <si>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</si>
  <si>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</si>
  <si>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</si>
  <si>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</si>
  <si>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</si>
  <si>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</si>
  <si>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</si>
  <si>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</si>
  <si>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</si>
  <si>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</si>
  <si>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 Gamane</t>
  </si>
  <si>
    <t>https://www.acaps.org/country/Madagascar/crisis/Cyclone-Gamane</t>
  </si>
  <si>
    <t>MDG.2_1,MDG.5_1</t>
  </si>
  <si>
    <t>Antsiranana,Toamasina</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</si>
  <si>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</si>
  <si>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</si>
  <si>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</si>
  <si>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</si>
  <si>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</si>
  <si>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</si>
  <si>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</si>
  <si>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</si>
  <si>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</si>
  <si>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</si>
  <si>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</si>
  <si>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</si>
  <si>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</si>
  <si>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</si>
  <si>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</si>
  <si>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</si>
  <si>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</si>
  <si>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</si>
  <si>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</si>
  <si>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</si>
  <si>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</si>
  <si>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</si>
  <si>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</si>
  <si>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</si>
  <si>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https://www.acaps.org/country/Myanmar/crisis/2024-Monsoon-Floods</t>
  </si>
  <si>
    <t>22/08/2024</t>
  </si>
  <si>
    <t>MMR.1_1,MMR.2_1,MMR.6_1,MMR.9_1,MMR.14_1,MMR.15_1</t>
  </si>
  <si>
    <t>Ayeyarwady,Bago,Kayin,Mon,Tanintharyi,Yangon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</si>
  <si>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</si>
  <si>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</si>
  <si>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</si>
  <si>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</si>
  <si>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</si>
  <si>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</si>
  <si>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</si>
  <si>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</si>
  <si>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</si>
  <si>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</si>
  <si>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</si>
  <si>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</si>
  <si>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</si>
  <si>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</si>
  <si>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https://www.acaps.org/country/Mozambique/crisis/Drought</t>
  </si>
  <si>
    <t>MOZ.2_1,MOZ.3_1,MOZ.4_1,MOZ.9_1,MOZ.10_1,MOZ.11_1</t>
  </si>
  <si>
    <t>Gaza,Inhambane,Manica,Sofala,Tete,Zambezia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</si>
  <si>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</si>
  <si>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</si>
  <si>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</si>
  <si>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</si>
  <si>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</si>
  <si>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</si>
  <si>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</si>
  <si>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</si>
  <si>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</si>
  <si>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</si>
  <si>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</si>
  <si>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</si>
  <si>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</si>
  <si>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</si>
  <si>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</si>
  <si>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</si>
  <si>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</si>
  <si>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</si>
  <si>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</si>
  <si>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</si>
  <si>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</si>
  <si>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</si>
  <si>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</si>
  <si>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</si>
  <si>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</si>
  <si>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</si>
  <si>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Conflict,Displacement,Drought,Floods,Food Security,Violence</t>
  </si>
  <si>
    <t>https://www.acaps.org/country/Niger/crisis/Complex-crisis</t>
  </si>
  <si>
    <t>NER.1_1,NER.2_1,NER.3_1,NER.4_1,NER.5_1,NER.6_1,NER.8_1,NER.7_1</t>
  </si>
  <si>
    <t>Agadez,Diffa,Dosso,Maradi,Niamey,Tahoua,Zinder,Tillabéry</t>
  </si>
  <si>
    <t>Conflict,Displacement,Violence,Epidemic,Floods</t>
  </si>
  <si>
    <t>https://www.acaps.org/country/Nigeria/crisis/Complex-crisis</t>
  </si>
  <si>
    <t>NER004,CMR003</t>
  </si>
  <si>
    <t>Violence,Conflict</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</si>
  <si>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</si>
  <si>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</si>
  <si>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</si>
  <si>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</si>
  <si>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</si>
  <si>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</si>
  <si>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</si>
  <si>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</si>
  <si>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</si>
  <si>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</si>
  <si>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</si>
  <si>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</si>
  <si>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</si>
  <si>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</si>
  <si>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</si>
  <si>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</si>
  <si>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</si>
  <si>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</si>
  <si>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</si>
  <si>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</si>
  <si>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</si>
  <si>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</si>
  <si>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</si>
  <si>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</si>
  <si>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</si>
  <si>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</si>
  <si>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</si>
  <si>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</si>
  <si>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</si>
  <si>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</si>
  <si>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</si>
  <si>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</si>
  <si>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</si>
  <si>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</si>
  <si>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</si>
  <si>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</si>
  <si>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</si>
  <si>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</si>
  <si>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https://www.acaps.org/country/Philippines/crisis/2024-Southwest-Monsoon</t>
  </si>
  <si>
    <t>PHL.1_1,PHL.2_1,PHL.3_1,PHL.4_1,PHL.5_1,PHL.6_1,PHL.7_1,PHL.8_1,PHL.9_1,PHL.10_1,PHL.11_1,PHL.12_1,PHL.13_1,PHL.14_1,PHL.15_1,PHL.16_1,PHL.17_1,PHL.18_1,PHL.19_1,PHL.20_1,PHL.21_1,PHL.22_1,PHL.23_1,PHL.24_1,PHL.25_1,PHL.26_1,PHL.27_1,PHL.28_1,PHL.29_1,PHL.30_1,PHL.31_1,PHL.32_1,PHL.33_1,PHL.34_1,PHL.35_1,PHL.36_1,PHL.37_1,PHL.38_1,PHL.39_1,PHL.40_1,PHL.41_1,PHL.42_1,PHL.43_1,PHL.44_1,PHL.45_1,PHL.46_1,PHL.47_1,PHL.48_1,PHL.49_1,PHL.50_1,PHL.51_1,PHL.52_1,PHL.53_1,PHL.54_1,PHL.55_1,PHL.56_1,PHL.57_1,PHL.58_1,PHL.59_1,PHL.60_1,PHL.61_1,PHL.62_1,PHL.63_1,PHL.64_1,PHL.65_1,PHL.66_1,PHL.67_1,PHL.68_1,PHL.69_1,PHL.70_1,PHL.71_1,PHL.72_1,PHL.73_1,PHL.74_1,PHL.75_1,PHL.76_1,PHL.77_1,PHL.78_1,PHL.79_1,PHL.80_1,PHL.81_1</t>
  </si>
  <si>
    <t>Abra,Agusan del Norte,Agusan del Sur,Aklan,Albay,Antique,Apayao,Aurora,Basilan,Bataan,Batanes,Batangas,Benguet,Biliran,Bohol,Bukidnon,Bulacan,Cagayan,Camarines Norte,Camarines Sur,Camiguin,Capiz,Catanduanes,Cavite,Cebu,Compostela Valley,Davao del Norte,Davao del Sur,Davao Oriental,Dinagat Islands,Eastern Samar,Guimaras,Ifugao,Ilocos Norte,Ilocos Sur,Iloilo,Isabela,Kalinga,La Union,Laguna,Lanao del Norte,Lanao del Sur,Leyte,Maguindanao,Marinduque,Masbate,Metropolitan Manila,Misamis Occidental,Misamis Oriental,Mountain Province,Negros Occidental,Negros Oriental,North Cotabato,Northern Samar,Nueva Ecija,Nueva Vizcaya,Occidental Mindoro,Oriental Mindoro,Palawan,Pampanga,Pangasinan,Quezon,Quirino,Rizal,Romblon,Samar,Sarangani,Siquijor,Sorsogon,South Cotabato,Southern Leyte,Sultan Kudarat,Sulu,Surigao del Norte,Surigao del Sur,Tarlac,Tawi-Tawi,Zambales,Zamboanga del Norte,Zamboanga del Sur,Zamboanga Sibugay</t>
  </si>
  <si>
    <t>Pacific</t>
  </si>
  <si>
    <t>https://www.acaps.org/country/Papua New Guinea/crisis/Country-level</t>
  </si>
  <si>
    <t>19/12/2023</t>
  </si>
  <si>
    <t>Violence</t>
  </si>
  <si>
    <t>https://www.acaps.org/country/Papua New Guinea/crisis/Highlands-Violence</t>
  </si>
  <si>
    <t>12/09/2022</t>
  </si>
  <si>
    <t>PNG.3_1,PNG.7_1,PNG.9_1,PNG.10_1,PNG.19_1,PNG.6_1,PNG.21_1</t>
  </si>
  <si>
    <t>Chimbu,Enga,Hela,Jiwaka,Southern Highlands,Eastern Highlands,Western Highlands</t>
  </si>
  <si>
    <t>https://www.acaps.org/country/Papua New Guinea/crisis/2024-Monsoon-Flooding-in-Western-Province</t>
  </si>
  <si>
    <t>PNG.22_1</t>
  </si>
  <si>
    <t>Western</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</si>
  <si>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</si>
  <si>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</si>
  <si>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</si>
  <si>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</si>
  <si>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</si>
  <si>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</si>
  <si>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</si>
  <si>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</si>
  <si>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</si>
  <si>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</si>
  <si>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</si>
  <si>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</si>
  <si>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</si>
  <si>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</si>
  <si>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</si>
  <si>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</si>
  <si>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</si>
  <si>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</si>
  <si>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</si>
  <si>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</si>
  <si>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</si>
  <si>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</si>
  <si>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</si>
  <si>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</si>
  <si>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</si>
  <si>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</si>
  <si>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</si>
  <si>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</si>
  <si>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</si>
  <si>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</si>
  <si>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</si>
  <si>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</si>
  <si>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</si>
  <si>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</si>
  <si>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</si>
  <si>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</si>
  <si>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</si>
  <si>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</si>
  <si>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</si>
  <si>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</si>
  <si>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</si>
  <si>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</si>
  <si>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</si>
  <si>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</si>
  <si>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</si>
  <si>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</si>
  <si>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</si>
  <si>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</si>
  <si>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</si>
  <si>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</si>
  <si>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</si>
  <si>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</si>
  <si>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</si>
  <si>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</si>
  <si>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</si>
  <si>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</si>
  <si>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</si>
  <si>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</si>
  <si>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</si>
  <si>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</si>
  <si>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</si>
  <si>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</si>
  <si>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</si>
  <si>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</si>
  <si>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</si>
  <si>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</si>
  <si>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</si>
  <si>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</si>
  <si>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</si>
  <si>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</si>
  <si>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</si>
  <si>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</si>
  <si>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</si>
  <si>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</si>
  <si>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</si>
  <si>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</si>
  <si>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</si>
  <si>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</si>
  <si>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</si>
  <si>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</si>
  <si>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</si>
  <si>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</si>
  <si>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</si>
  <si>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</si>
  <si>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</si>
  <si>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</si>
  <si>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</si>
  <si>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</si>
  <si>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</si>
  <si>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</si>
  <si>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</si>
  <si>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</si>
  <si>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</si>
  <si>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</si>
  <si>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</si>
  <si>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</si>
  <si>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</si>
  <si>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</si>
  <si>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</si>
  <si>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</si>
  <si>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</si>
  <si>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</si>
  <si>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</si>
  <si>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</si>
  <si>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</si>
  <si>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</si>
  <si>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</si>
  <si>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</si>
  <si>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</si>
  <si>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</si>
  <si>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</si>
  <si>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</si>
  <si>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</si>
  <si>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</si>
  <si>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</si>
  <si>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</si>
  <si>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</si>
  <si>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</si>
  <si>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</si>
  <si>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</si>
  <si>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</si>
  <si>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</si>
  <si>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</si>
  <si>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</si>
  <si>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</si>
  <si>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</si>
  <si>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</si>
  <si>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</si>
  <si>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</si>
  <si>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</si>
  <si>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</si>
  <si>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</si>
  <si>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Food Security</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</si>
  <si>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</si>
  <si>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</si>
  <si>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</si>
  <si>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</si>
  <si>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</si>
  <si>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</si>
  <si>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</si>
  <si>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</si>
  <si>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</si>
  <si>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</si>
  <si>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</si>
  <si>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</si>
  <si>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</si>
  <si>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</si>
  <si>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</si>
  <si>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</si>
  <si>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</si>
  <si>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</si>
  <si>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</si>
  <si>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</si>
  <si>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</si>
  <si>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</si>
  <si>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</si>
  <si>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</si>
  <si>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</si>
  <si>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</si>
  <si>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</si>
  <si>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</si>
  <si>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</si>
  <si>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</si>
  <si>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</si>
  <si>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</si>
  <si>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</si>
  <si>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</si>
  <si>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</si>
  <si>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</si>
  <si>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</si>
  <si>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</si>
  <si>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Cyclone</t>
  </si>
  <si>
    <t>https://www.acaps.org/country/Vietnam/crisis/Typhoon-Yagi</t>
  </si>
  <si>
    <t>23/09/2024</t>
  </si>
  <si>
    <t>VNM.3_1,VNM.4_1,VNM.5_1,VNM.14_1,VNM.20_1,VNM.24_1,VNM.28_1,VNM.27_1,VNM.29_1,VNM.22_1,VNM.23_1,VNM.30_1,VNM.31_1,VNM.36_1,VNM.35_1,VNM.38_1,VNM.40_1,VNM.41_1,VNM.42_1,VNM.44_1,VNM.49_1,VNM.52_1,VNM.56_1,VNM.51_1,VNM.57_1,VNM.60_1,VNM.62_1,VNM.63_1</t>
  </si>
  <si>
    <t>Bắc Giang,Bắc Kạn,Bắc Ninh,Cao Bằng,Điện Biên,Hậu Giang,Hà Nam,Hà Nội,Hà Tĩnh,Hải Dương,Hải Phòng,Hoà Bình,Hưng Yên,Lai Châu,Lạng Sơn,Lào Cai,Nam Định,Nghệ An,Ninh Bình,Phú Thọ,Quảng Ninh,Sơn La,Thái Nguyên,Sóc Trăng,Thanh Hóa,Tuyên Quang,Vĩnh Phúc,Yên Bái</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</si>
  <si>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</si>
  <si>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</si>
  <si>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</si>
  <si>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</si>
  <si>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</si>
  <si>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</si>
  <si>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</si>
  <si>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</si>
  <si>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</si>
  <si>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</si>
  <si>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</si>
  <si>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</si>
  <si>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</si>
  <si>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</si>
  <si>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</si>
  <si>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</si>
  <si>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</si>
  <si>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</si>
  <si>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</si>
  <si>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</si>
  <si>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</si>
  <si>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</si>
  <si>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</si>
  <si>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</si>
  <si>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</si>
  <si>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</si>
  <si>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</si>
  <si>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</si>
  <si>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</si>
  <si>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</si>
  <si>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</si>
  <si>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</si>
  <si>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</si>
  <si>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</si>
  <si>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</si>
  <si>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</si>
  <si>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</si>
  <si>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</si>
  <si>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</si>
  <si>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</si>
  <si>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</si>
  <si>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</si>
  <si>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</si>
  <si>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</si>
  <si>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</si>
  <si>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</si>
  <si>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</si>
  <si>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</si>
  <si>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</si>
  <si>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</si>
  <si>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</si>
  <si>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</si>
  <si>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</si>
  <si>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</si>
  <si>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</si>
  <si>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</si>
  <si>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</si>
  <si>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</si>
  <si>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</si>
  <si>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</si>
  <si>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</si>
  <si>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</si>
  <si>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</si>
  <si>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</si>
  <si>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</si>
  <si>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</si>
  <si>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</si>
  <si>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</si>
  <si>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</si>
  <si>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</si>
  <si>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</si>
  <si>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</si>
  <si>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</si>
  <si>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</si>
  <si>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</si>
  <si>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</si>
  <si>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</si>
  <si>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</si>
  <si>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</si>
  <si>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</si>
  <si>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</si>
  <si>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</si>
  <si>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</si>
  <si>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</si>
  <si>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</si>
  <si>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</si>
  <si>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</si>
  <si>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</si>
  <si>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</si>
  <si>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</si>
  <si>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</si>
  <si>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</si>
  <si>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</si>
  <si>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</si>
  <si>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</si>
  <si>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</si>
  <si>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</si>
  <si>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</si>
  <si>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</si>
  <si>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</si>
  <si>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</si>
  <si>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</si>
  <si>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BGD013Buildings in the affected area</t>
  </si>
  <si>
    <t>BGD014Buildings in the affected area</t>
  </si>
  <si>
    <t>BGR002Buildings in the affected area</t>
  </si>
  <si>
    <t>BLR002Buildings in the affected area</t>
  </si>
  <si>
    <t>BRA001Buildings in the affected area</t>
  </si>
  <si>
    <t>BRA002Buildings in the affected area</t>
  </si>
  <si>
    <t>BRA004Buildings in the affected area</t>
  </si>
  <si>
    <t>BRA005Buildings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</si>
  <si>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</si>
  <si>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</si>
  <si>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</si>
  <si>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</si>
  <si>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</si>
  <si>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</si>
  <si>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</si>
  <si>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</si>
  <si>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</si>
  <si>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</si>
  <si>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</si>
  <si>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</si>
  <si>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</si>
  <si>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</si>
  <si>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</si>
  <si>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</si>
  <si>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</si>
  <si>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</si>
  <si>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</si>
  <si>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</si>
  <si>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</si>
  <si>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</si>
  <si>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</si>
  <si>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</si>
  <si>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</si>
  <si>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</si>
  <si>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</si>
  <si>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</si>
  <si>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</si>
  <si>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</si>
  <si>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</si>
  <si>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</si>
  <si>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</si>
  <si>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</si>
  <si>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</si>
  <si>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</si>
  <si>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</si>
  <si>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IND006Buildings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</si>
  <si>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</si>
  <si>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</si>
  <si>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</si>
  <si>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</si>
  <si>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</si>
  <si>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</si>
  <si>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</si>
  <si>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</si>
  <si>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</si>
  <si>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LAO004Buildings in the affected area</t>
  </si>
  <si>
    <t>LBN002Buildings in the affected area</t>
  </si>
  <si>
    <t>LBN006Buildings in the affected area</t>
  </si>
  <si>
    <t>LBY001Buildings in the affected area</t>
  </si>
  <si>
    <t>LBY002Buildings in the affected area</t>
  </si>
  <si>
    <t>LBY003Buildings in the affected area</t>
  </si>
  <si>
    <t>LBY004Buildings in the affected area</t>
  </si>
  <si>
    <t>LKA004Buildings in the affected area</t>
  </si>
  <si>
    <t>LSO004Buildings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</si>
  <si>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</si>
  <si>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</si>
  <si>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</si>
  <si>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</si>
  <si>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</si>
  <si>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</si>
  <si>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</si>
  <si>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</si>
  <si>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MDG009Buildings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</si>
  <si>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</si>
  <si>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</si>
  <si>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</si>
  <si>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</si>
  <si>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</si>
  <si>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</si>
  <si>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</si>
  <si>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</si>
  <si>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MMR006Buildings in the affected area</t>
  </si>
  <si>
    <t>MOZ001Buildings in the affected area</t>
  </si>
  <si>
    <t>MOZ004Buildings in the affected area</t>
  </si>
  <si>
    <t>MOZ011Buildings in the affected area</t>
  </si>
  <si>
    <t>MOZ012Buildings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</si>
  <si>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</si>
  <si>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</si>
  <si>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</si>
  <si>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</si>
  <si>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</si>
  <si>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</si>
  <si>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</si>
  <si>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</si>
  <si>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</si>
  <si>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</si>
  <si>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</si>
  <si>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</si>
  <si>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</si>
  <si>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</si>
  <si>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</si>
  <si>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</si>
  <si>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</si>
  <si>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</si>
  <si>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</si>
  <si>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</si>
  <si>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</si>
  <si>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</si>
  <si>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</si>
  <si>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</si>
  <si>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</si>
  <si>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</si>
  <si>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</si>
  <si>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</si>
  <si>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</si>
  <si>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</si>
  <si>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</si>
  <si>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</si>
  <si>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</si>
  <si>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</si>
  <si>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PHL003Buildings in the affected area</t>
  </si>
  <si>
    <t>PHL015Buildings in the affected area</t>
  </si>
  <si>
    <t>PNG001Buildings in the affected area</t>
  </si>
  <si>
    <t>PNG003Buildings in the affected area</t>
  </si>
  <si>
    <t>PNG005Buildings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</si>
  <si>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</si>
  <si>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</si>
  <si>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</si>
  <si>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</si>
  <si>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</si>
  <si>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</si>
  <si>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</si>
  <si>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</si>
  <si>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</si>
  <si>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</si>
  <si>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</si>
  <si>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</si>
  <si>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</si>
  <si>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</si>
  <si>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</si>
  <si>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</si>
  <si>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</si>
  <si>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</si>
  <si>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</si>
  <si>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</si>
  <si>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</si>
  <si>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</si>
  <si>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</si>
  <si>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</si>
  <si>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</si>
  <si>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</si>
  <si>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</si>
  <si>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</si>
  <si>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</si>
  <si>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</si>
  <si>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</si>
  <si>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</si>
  <si>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</si>
  <si>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</si>
  <si>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</si>
  <si>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</si>
  <si>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</si>
  <si>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</si>
  <si>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</si>
  <si>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</si>
  <si>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</si>
  <si>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</si>
  <si>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</si>
  <si>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</si>
  <si>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</si>
  <si>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</si>
  <si>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</si>
  <si>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</si>
  <si>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</si>
  <si>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</si>
  <si>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</si>
  <si>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</si>
  <si>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</si>
  <si>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</si>
  <si>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</si>
  <si>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</si>
  <si>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</si>
  <si>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</si>
  <si>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</si>
  <si>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</si>
  <si>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</si>
  <si>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</si>
  <si>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VNM003Buildings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</si>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</sst>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10185</v>
      </c>
    </row>
    <row r="3" spans="1:1" ht="18.649999999999999" customHeight="1" x14ac:dyDescent="0.35">
      <c r="A3" s="84" t="s">
        <v>10186</v>
      </c>
    </row>
    <row r="4" spans="1:1" ht="60" customHeight="1" x14ac:dyDescent="0.35">
      <c r="A4" s="134" t="s">
        <v>10187</v>
      </c>
    </row>
    <row r="5" spans="1:1" ht="81" customHeight="1" x14ac:dyDescent="0.35">
      <c r="A5" s="243" t="s">
        <v>10188</v>
      </c>
    </row>
    <row r="6" spans="1:1" ht="21.75" customHeight="1" x14ac:dyDescent="0.35">
      <c r="A6" s="256" t="s">
        <v>10189</v>
      </c>
    </row>
    <row r="7" spans="1:1" s="135" customFormat="1" ht="168" customHeight="1" x14ac:dyDescent="0.35">
      <c r="A7" s="179" t="s">
        <v>10190</v>
      </c>
    </row>
    <row r="8" spans="1:1" s="135" customFormat="1" ht="22.4" customHeight="1" x14ac:dyDescent="0.35">
      <c r="A8" s="256" t="s">
        <v>10191</v>
      </c>
    </row>
    <row r="9" spans="1:1" s="135" customFormat="1" ht="232.4" customHeight="1" x14ac:dyDescent="0.35">
      <c r="A9" s="179" t="s">
        <v>10192</v>
      </c>
    </row>
    <row r="10" spans="1:1" ht="344.9" customHeight="1" x14ac:dyDescent="0.35">
      <c r="A10" s="136"/>
    </row>
    <row r="11" spans="1:1" ht="22.65" customHeight="1" x14ac:dyDescent="0.35">
      <c r="A11" s="256" t="s">
        <v>10193</v>
      </c>
    </row>
    <row r="12" spans="1:1" ht="213.65" customHeight="1" x14ac:dyDescent="0.35">
      <c r="A12" s="179" t="s">
        <v>10194</v>
      </c>
    </row>
    <row r="13" spans="1:1" ht="21" customHeight="1" x14ac:dyDescent="0.35">
      <c r="A13" s="256" t="s">
        <v>10195</v>
      </c>
    </row>
    <row r="14" spans="1:1" ht="145.4" customHeight="1" x14ac:dyDescent="0.35">
      <c r="A14" s="257" t="s">
        <v>10196</v>
      </c>
    </row>
    <row r="15" spans="1:1" ht="30" customHeight="1" x14ac:dyDescent="0.35">
      <c r="A15" s="180" t="s">
        <v>10197</v>
      </c>
    </row>
    <row r="16" spans="1:1" ht="80.150000000000006" customHeight="1" x14ac:dyDescent="0.35">
      <c r="A16" s="180" t="s">
        <v>10198</v>
      </c>
    </row>
    <row r="17" spans="1:1" ht="46.4" customHeight="1" x14ac:dyDescent="0.35">
      <c r="A17" s="71" t="s">
        <v>10199</v>
      </c>
    </row>
    <row r="18" spans="1:1" ht="66.650000000000006" customHeight="1" x14ac:dyDescent="0.35">
      <c r="A18" s="71" t="s">
        <v>10200</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7"/>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14"/>
      <c r="B1" s="296"/>
      <c r="C1" s="296"/>
      <c r="D1" s="296"/>
      <c r="E1" s="296"/>
      <c r="F1" s="296"/>
      <c r="G1" s="296"/>
      <c r="H1" s="296"/>
    </row>
    <row r="2" spans="1:9" ht="147" customHeight="1" x14ac:dyDescent="0.35">
      <c r="A2" s="185" t="s">
        <v>1</v>
      </c>
      <c r="B2" s="186" t="s">
        <v>10342</v>
      </c>
      <c r="C2" s="186" t="s">
        <v>10343</v>
      </c>
      <c r="D2" s="186" t="s">
        <v>10344</v>
      </c>
      <c r="E2" s="186" t="s">
        <v>10345</v>
      </c>
      <c r="F2" s="187" t="s">
        <v>10343</v>
      </c>
      <c r="G2" s="187" t="s">
        <v>10346</v>
      </c>
      <c r="H2" s="188" t="s">
        <v>10347</v>
      </c>
      <c r="I2" s="87" t="s">
        <v>6</v>
      </c>
    </row>
    <row r="3" spans="1:9" x14ac:dyDescent="0.35">
      <c r="A3" s="189" t="str">
        <f>Lists!C:C</f>
        <v>AFG001</v>
      </c>
      <c r="B3" s="190">
        <f t="shared" ref="B3:B34" si="0">ROUND(AVERAGE(C3:E3),1)</f>
        <v>0.8</v>
      </c>
      <c r="C3" s="190">
        <f t="shared" ref="C3:C34" si="1">IF(F3="x","x",ROUND((5-(3-F3)/2*5),1))</f>
        <v>2.2999999999999998</v>
      </c>
      <c r="D3" s="190">
        <f t="shared" ref="D3:D34" si="2">IF(G3&gt;365,5,ROUND((5-(365-G3)/364*5),1))</f>
        <v>0.2</v>
      </c>
      <c r="E3" s="190">
        <f t="shared" ref="E3:E34" si="3">IF(H3&gt;3,5,ROUND((5-(3-H3)/3*5),1))</f>
        <v>0</v>
      </c>
      <c r="F3" s="190">
        <f>'Data Reliability'!B3</f>
        <v>1.9</v>
      </c>
      <c r="G3" s="191">
        <f>Reliability_updated!V3</f>
        <v>17.8</v>
      </c>
      <c r="H3" s="191">
        <f>'Data Reliability'!C3</f>
        <v>0</v>
      </c>
      <c r="I3" t="str">
        <f>IF(Reliability!B3="x","x",(IF(ROUNDUP(Reliability!B3,0)=1,"Very High",IF(ROUNDUP(Reliability!B3,0)=2,"High",IF(ROUNDUP(Reliability!B3,0)=3,"Medium",IF(ROUNDUP(Reliability!B3,0)=4,"Low","Very Low"))))))</f>
        <v>Very High</v>
      </c>
    </row>
    <row r="4" spans="1:9" x14ac:dyDescent="0.35">
      <c r="A4" s="189" t="str">
        <f>Lists!C:C</f>
        <v>AFG006</v>
      </c>
      <c r="B4" s="190">
        <f t="shared" si="0"/>
        <v>1.2</v>
      </c>
      <c r="C4" s="190">
        <f t="shared" si="1"/>
        <v>1.8</v>
      </c>
      <c r="D4" s="190">
        <f t="shared" si="2"/>
        <v>0.2</v>
      </c>
      <c r="E4" s="190">
        <f t="shared" si="3"/>
        <v>1.7</v>
      </c>
      <c r="F4" s="190">
        <f>'Data Reliability'!B4</f>
        <v>1.7</v>
      </c>
      <c r="G4" s="191">
        <f>Reliability_updated!V4</f>
        <v>16</v>
      </c>
      <c r="H4" s="191">
        <f>'Data Reliability'!C4</f>
        <v>1</v>
      </c>
      <c r="I4" t="str">
        <f>IF(Reliability!B4="x","x",(IF(ROUNDUP(Reliability!B4,0)=1,"Very High",IF(ROUNDUP(Reliability!B4,0)=2,"High",IF(ROUNDUP(Reliability!B4,0)=3,"Medium",IF(ROUNDUP(Reliability!B4,0)=4,"Low","Very Low"))))))</f>
        <v>High</v>
      </c>
    </row>
    <row r="5" spans="1:9" x14ac:dyDescent="0.35">
      <c r="A5" s="189" t="str">
        <f>Lists!C:C</f>
        <v>AGO002</v>
      </c>
      <c r="B5" s="190">
        <f t="shared" si="0"/>
        <v>0.9</v>
      </c>
      <c r="C5" s="190">
        <f t="shared" si="1"/>
        <v>0.8</v>
      </c>
      <c r="D5" s="190">
        <f t="shared" si="2"/>
        <v>2</v>
      </c>
      <c r="E5" s="190">
        <f t="shared" si="3"/>
        <v>0</v>
      </c>
      <c r="F5" s="190">
        <f>'Data Reliability'!B5</f>
        <v>1.3</v>
      </c>
      <c r="G5" s="191">
        <f>Reliability_updated!V5</f>
        <v>147.69999999999999</v>
      </c>
      <c r="H5" s="191">
        <f>'Data Reliability'!C5</f>
        <v>0</v>
      </c>
      <c r="I5" t="str">
        <f>IF(Reliability!B5="x","x",(IF(ROUNDUP(Reliability!B5,0)=1,"Very High",IF(ROUNDUP(Reliability!B5,0)=2,"High",IF(ROUNDUP(Reliability!B5,0)=3,"Medium",IF(ROUNDUP(Reliability!B5,0)=4,"Low","Very Low"))))))</f>
        <v>Very High</v>
      </c>
    </row>
    <row r="6" spans="1:9" x14ac:dyDescent="0.35">
      <c r="A6" s="189" t="str">
        <f>Lists!C:C</f>
        <v>ARM002</v>
      </c>
      <c r="B6" s="190">
        <f t="shared" si="0"/>
        <v>0.9</v>
      </c>
      <c r="C6" s="190">
        <f t="shared" si="1"/>
        <v>2.5</v>
      </c>
      <c r="D6" s="190">
        <f t="shared" si="2"/>
        <v>0.2</v>
      </c>
      <c r="E6" s="190">
        <f t="shared" si="3"/>
        <v>0</v>
      </c>
      <c r="F6" s="190">
        <f>'Data Reliability'!B6</f>
        <v>2</v>
      </c>
      <c r="G6" s="191">
        <f>Reliability_updated!V6</f>
        <v>15.5</v>
      </c>
      <c r="H6" s="191">
        <f>'Data Reliability'!C6</f>
        <v>0</v>
      </c>
      <c r="I6" t="str">
        <f>IF(Reliability!B6="x","x",(IF(ROUNDUP(Reliability!B6,0)=1,"Very High",IF(ROUNDUP(Reliability!B6,0)=2,"High",IF(ROUNDUP(Reliability!B6,0)=3,"Medium",IF(ROUNDUP(Reliability!B6,0)=4,"Low","Very Low"))))))</f>
        <v>Very High</v>
      </c>
    </row>
    <row r="7" spans="1:9" x14ac:dyDescent="0.35">
      <c r="A7" s="189" t="str">
        <f>Lists!C:C</f>
        <v>AZE002</v>
      </c>
      <c r="B7" s="190">
        <f t="shared" si="0"/>
        <v>2.5</v>
      </c>
      <c r="C7" s="190">
        <f t="shared" si="1"/>
        <v>3.8</v>
      </c>
      <c r="D7" s="190">
        <f t="shared" si="2"/>
        <v>2.1</v>
      </c>
      <c r="E7" s="190">
        <f t="shared" si="3"/>
        <v>1.7</v>
      </c>
      <c r="F7" s="190">
        <f>'Data Reliability'!B7</f>
        <v>2.5</v>
      </c>
      <c r="G7" s="191">
        <f>Reliability_updated!V7</f>
        <v>157.5</v>
      </c>
      <c r="H7" s="191">
        <f>'Data Reliability'!C7</f>
        <v>1</v>
      </c>
      <c r="I7" t="str">
        <f>IF(Reliability!B7="x","x",(IF(ROUNDUP(Reliability!B7,0)=1,"Very High",IF(ROUNDUP(Reliability!B7,0)=2,"High",IF(ROUNDUP(Reliability!B7,0)=3,"Medium",IF(ROUNDUP(Reliability!B7,0)=4,"Low","Very Low"))))))</f>
        <v>Medium</v>
      </c>
    </row>
    <row r="8" spans="1:9" x14ac:dyDescent="0.35">
      <c r="A8" s="189" t="str">
        <f>Lists!C:C</f>
        <v>BDI001</v>
      </c>
      <c r="B8" s="190">
        <f t="shared" si="0"/>
        <v>0.7</v>
      </c>
      <c r="C8" s="190">
        <f t="shared" si="1"/>
        <v>2</v>
      </c>
      <c r="D8" s="190">
        <f t="shared" si="2"/>
        <v>0.2</v>
      </c>
      <c r="E8" s="190">
        <f t="shared" si="3"/>
        <v>0</v>
      </c>
      <c r="F8" s="190">
        <f>'Data Reliability'!B8</f>
        <v>1.8</v>
      </c>
      <c r="G8" s="191">
        <f>Reliability_updated!V8</f>
        <v>13.5</v>
      </c>
      <c r="H8" s="191">
        <f>'Data Reliability'!C8</f>
        <v>0</v>
      </c>
      <c r="I8" t="str">
        <f>IF(Reliability!B8="x","x",(IF(ROUNDUP(Reliability!B8,0)=1,"Very High",IF(ROUNDUP(Reliability!B8,0)=2,"High",IF(ROUNDUP(Reliability!B8,0)=3,"Medium",IF(ROUNDUP(Reliability!B8,0)=4,"Low","Very Low"))))))</f>
        <v>Very High</v>
      </c>
    </row>
    <row r="9" spans="1:9" x14ac:dyDescent="0.35">
      <c r="A9" s="189" t="str">
        <f>Lists!C:C</f>
        <v>BEN002</v>
      </c>
      <c r="B9" s="190">
        <f t="shared" si="0"/>
        <v>0.6</v>
      </c>
      <c r="C9" s="190">
        <f t="shared" si="1"/>
        <v>0.3</v>
      </c>
      <c r="D9" s="190">
        <f t="shared" si="2"/>
        <v>1.5</v>
      </c>
      <c r="E9" s="190">
        <f t="shared" si="3"/>
        <v>0</v>
      </c>
      <c r="F9" s="190">
        <f>'Data Reliability'!B9</f>
        <v>1.1000000000000001</v>
      </c>
      <c r="G9" s="191">
        <f>Reliability_updated!V9</f>
        <v>113.7</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BFA002</v>
      </c>
      <c r="B10" s="190">
        <f t="shared" si="0"/>
        <v>0.8</v>
      </c>
      <c r="C10" s="190">
        <f t="shared" si="1"/>
        <v>1</v>
      </c>
      <c r="D10" s="190">
        <f t="shared" si="2"/>
        <v>1.5</v>
      </c>
      <c r="E10" s="190">
        <f t="shared" si="3"/>
        <v>0</v>
      </c>
      <c r="F10" s="190">
        <f>'Data Reliability'!B10</f>
        <v>1.4</v>
      </c>
      <c r="G10" s="191">
        <f>Reliability_updated!V10</f>
        <v>110.1</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BGD001</v>
      </c>
      <c r="B11" s="190">
        <f t="shared" si="0"/>
        <v>0.4</v>
      </c>
      <c r="C11" s="190">
        <f t="shared" si="1"/>
        <v>1</v>
      </c>
      <c r="D11" s="190">
        <f t="shared" si="2"/>
        <v>0.1</v>
      </c>
      <c r="E11" s="190">
        <f t="shared" si="3"/>
        <v>0</v>
      </c>
      <c r="F11" s="190">
        <f>'Data Reliability'!B11</f>
        <v>1.4</v>
      </c>
      <c r="G11" s="191">
        <f>Reliability_updated!V11</f>
        <v>9.8000000000000007</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BGD002</v>
      </c>
      <c r="B12" s="190">
        <f t="shared" si="0"/>
        <v>0.5</v>
      </c>
      <c r="C12" s="190">
        <f t="shared" si="1"/>
        <v>1</v>
      </c>
      <c r="D12" s="190">
        <f t="shared" si="2"/>
        <v>0.4</v>
      </c>
      <c r="E12" s="190">
        <f t="shared" si="3"/>
        <v>0</v>
      </c>
      <c r="F12" s="190">
        <f>'Data Reliability'!B12</f>
        <v>1.4</v>
      </c>
      <c r="G12" s="191">
        <f>Reliability_updated!V12</f>
        <v>28.9</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BGD012</v>
      </c>
      <c r="B13" s="190">
        <f t="shared" si="0"/>
        <v>0.5</v>
      </c>
      <c r="C13" s="190">
        <f t="shared" si="1"/>
        <v>1</v>
      </c>
      <c r="D13" s="190">
        <f t="shared" si="2"/>
        <v>0.5</v>
      </c>
      <c r="E13" s="190">
        <f t="shared" si="3"/>
        <v>0</v>
      </c>
      <c r="F13" s="190">
        <f>'Data Reliability'!B13</f>
        <v>1.4</v>
      </c>
      <c r="G13" s="191">
        <f>Reliability_updated!V13</f>
        <v>38.4</v>
      </c>
      <c r="H13" s="191">
        <f>'Data Reliability'!C13</f>
        <v>0</v>
      </c>
      <c r="I13" t="str">
        <f>IF(Reliability!B13="x","x",(IF(ROUNDUP(Reliability!B13,0)=1,"Very High",IF(ROUNDUP(Reliability!B13,0)=2,"High",IF(ROUNDUP(Reliability!B13,0)=3,"Medium",IF(ROUNDUP(Reliability!B13,0)=4,"Low","Very Low"))))))</f>
        <v>Very High</v>
      </c>
    </row>
    <row r="14" spans="1:9" x14ac:dyDescent="0.35">
      <c r="A14" s="189" t="str">
        <f>Lists!C:C</f>
        <v>BGD013</v>
      </c>
      <c r="B14" s="190">
        <f t="shared" si="0"/>
        <v>0.8</v>
      </c>
      <c r="C14" s="190">
        <f t="shared" si="1"/>
        <v>1.8</v>
      </c>
      <c r="D14" s="190">
        <f t="shared" si="2"/>
        <v>0.6</v>
      </c>
      <c r="E14" s="190">
        <f t="shared" si="3"/>
        <v>0</v>
      </c>
      <c r="F14" s="190">
        <f>'Data Reliability'!B14</f>
        <v>1.7</v>
      </c>
      <c r="G14" s="191">
        <f>Reliability_updated!V14</f>
        <v>43.3</v>
      </c>
      <c r="H14" s="191">
        <f>'Data Reliability'!C14</f>
        <v>0</v>
      </c>
      <c r="I14" t="str">
        <f>IF(Reliability!B14="x","x",(IF(ROUNDUP(Reliability!B14,0)=1,"Very High",IF(ROUNDUP(Reliability!B14,0)=2,"High",IF(ROUNDUP(Reliability!B14,0)=3,"Medium",IF(ROUNDUP(Reliability!B14,0)=4,"Low","Very Low"))))))</f>
        <v>Very High</v>
      </c>
    </row>
    <row r="15" spans="1:9" x14ac:dyDescent="0.35">
      <c r="A15" s="189" t="str">
        <f>Lists!C:C</f>
        <v>BGD014</v>
      </c>
      <c r="B15" s="190">
        <f t="shared" si="0"/>
        <v>0.7</v>
      </c>
      <c r="C15" s="190">
        <f t="shared" si="1"/>
        <v>2</v>
      </c>
      <c r="D15" s="190">
        <f t="shared" si="2"/>
        <v>0.1</v>
      </c>
      <c r="E15" s="190">
        <f t="shared" si="3"/>
        <v>0</v>
      </c>
      <c r="F15" s="190">
        <f>'Data Reliability'!B15</f>
        <v>1.8</v>
      </c>
      <c r="G15" s="191">
        <f>Reliability_updated!V15</f>
        <v>6.2</v>
      </c>
      <c r="H15" s="191">
        <f>'Data Reliability'!C15</f>
        <v>0</v>
      </c>
      <c r="I15" t="str">
        <f>IF(Reliability!B15="x","x",(IF(ROUNDUP(Reliability!B15,0)=1,"Very High",IF(ROUNDUP(Reliability!B15,0)=2,"High",IF(ROUNDUP(Reliability!B15,0)=3,"Medium",IF(ROUNDUP(Reliability!B15,0)=4,"Low","Very Low"))))))</f>
        <v>Very High</v>
      </c>
    </row>
    <row r="16" spans="1:9" x14ac:dyDescent="0.35">
      <c r="A16" s="189" t="str">
        <f>Lists!C:C</f>
        <v>BGR002</v>
      </c>
      <c r="B16" s="190">
        <f t="shared" si="0"/>
        <v>0.7</v>
      </c>
      <c r="C16" s="190">
        <f t="shared" si="1"/>
        <v>2</v>
      </c>
      <c r="D16" s="190">
        <f t="shared" si="2"/>
        <v>0.2</v>
      </c>
      <c r="E16" s="190">
        <f t="shared" si="3"/>
        <v>0</v>
      </c>
      <c r="F16" s="190">
        <f>'Data Reliability'!B16</f>
        <v>1.8</v>
      </c>
      <c r="G16" s="191">
        <f>Reliability_updated!V16</f>
        <v>12.2</v>
      </c>
      <c r="H16" s="191">
        <f>'Data Reliability'!C16</f>
        <v>0</v>
      </c>
      <c r="I16" t="str">
        <f>IF(Reliability!B16="x","x",(IF(ROUNDUP(Reliability!B16,0)=1,"Very High",IF(ROUNDUP(Reliability!B16,0)=2,"High",IF(ROUNDUP(Reliability!B16,0)=3,"Medium",IF(ROUNDUP(Reliability!B16,0)=4,"Low","Very Low"))))))</f>
        <v>Very High</v>
      </c>
    </row>
    <row r="17" spans="1:9" x14ac:dyDescent="0.35">
      <c r="A17" s="189" t="str">
        <f>Lists!C:C</f>
        <v>BLR002</v>
      </c>
      <c r="B17" s="190">
        <f t="shared" si="0"/>
        <v>0.8</v>
      </c>
      <c r="C17" s="190">
        <f t="shared" si="1"/>
        <v>2.2999999999999998</v>
      </c>
      <c r="D17" s="190">
        <f t="shared" si="2"/>
        <v>0.2</v>
      </c>
      <c r="E17" s="190">
        <f t="shared" si="3"/>
        <v>0</v>
      </c>
      <c r="F17" s="190">
        <f>'Data Reliability'!B17</f>
        <v>1.9</v>
      </c>
      <c r="G17" s="191">
        <f>Reliability_updated!V17</f>
        <v>12.2</v>
      </c>
      <c r="H17" s="191">
        <f>'Data Reliability'!C17</f>
        <v>0</v>
      </c>
      <c r="I17" t="str">
        <f>IF(Reliability!B17="x","x",(IF(ROUNDUP(Reliability!B17,0)=1,"Very High",IF(ROUNDUP(Reliability!B17,0)=2,"High",IF(ROUNDUP(Reliability!B17,0)=3,"Medium",IF(ROUNDUP(Reliability!B17,0)=4,"Low","Very Low"))))))</f>
        <v>Very High</v>
      </c>
    </row>
    <row r="18" spans="1:9" x14ac:dyDescent="0.35">
      <c r="A18" s="189" t="str">
        <f>Lists!C:C</f>
        <v>BRA001</v>
      </c>
      <c r="B18" s="190">
        <f t="shared" si="0"/>
        <v>1.3</v>
      </c>
      <c r="C18" s="190">
        <f t="shared" si="1"/>
        <v>3.8</v>
      </c>
      <c r="D18" s="190">
        <f t="shared" si="2"/>
        <v>0.2</v>
      </c>
      <c r="E18" s="190">
        <f t="shared" si="3"/>
        <v>0</v>
      </c>
      <c r="F18" s="190">
        <f>'Data Reliability'!B18</f>
        <v>2.5</v>
      </c>
      <c r="G18" s="191">
        <f>Reliability_updated!V18</f>
        <v>17.2</v>
      </c>
      <c r="H18" s="191">
        <f>'Data Reliability'!C18</f>
        <v>0</v>
      </c>
      <c r="I18" t="str">
        <f>IF(Reliability!B18="x","x",(IF(ROUNDUP(Reliability!B18,0)=1,"Very High",IF(ROUNDUP(Reliability!B18,0)=2,"High",IF(ROUNDUP(Reliability!B18,0)=3,"Medium",IF(ROUNDUP(Reliability!B18,0)=4,"Low","Very Low"))))))</f>
        <v>High</v>
      </c>
    </row>
    <row r="19" spans="1:9" x14ac:dyDescent="0.35">
      <c r="A19" s="189" t="str">
        <f>Lists!C:C</f>
        <v>BRA002</v>
      </c>
      <c r="B19" s="190">
        <f t="shared" si="0"/>
        <v>0.9</v>
      </c>
      <c r="C19" s="190">
        <f t="shared" si="1"/>
        <v>2.5</v>
      </c>
      <c r="D19" s="190">
        <f t="shared" si="2"/>
        <v>0.3</v>
      </c>
      <c r="E19" s="190">
        <f t="shared" si="3"/>
        <v>0</v>
      </c>
      <c r="F19" s="190">
        <f>'Data Reliability'!B19</f>
        <v>2</v>
      </c>
      <c r="G19" s="191">
        <f>Reliability_updated!V19</f>
        <v>24.9</v>
      </c>
      <c r="H19" s="191">
        <f>'Data Reliability'!C19</f>
        <v>0</v>
      </c>
      <c r="I19" t="str">
        <f>IF(Reliability!B19="x","x",(IF(ROUNDUP(Reliability!B19,0)=1,"Very High",IF(ROUNDUP(Reliability!B19,0)=2,"High",IF(ROUNDUP(Reliability!B19,0)=3,"Medium",IF(ROUNDUP(Reliability!B19,0)=4,"Low","Very Low"))))))</f>
        <v>Very High</v>
      </c>
    </row>
    <row r="20" spans="1:9" x14ac:dyDescent="0.35">
      <c r="A20" s="189" t="str">
        <f>Lists!C:C</f>
        <v>BRA004</v>
      </c>
      <c r="B20" s="190">
        <f t="shared" si="0"/>
        <v>2.5</v>
      </c>
      <c r="C20" s="190">
        <f t="shared" si="1"/>
        <v>3.8</v>
      </c>
      <c r="D20" s="190">
        <f t="shared" si="2"/>
        <v>0.3</v>
      </c>
      <c r="E20" s="190">
        <f t="shared" si="3"/>
        <v>3.3</v>
      </c>
      <c r="F20" s="190">
        <f>'Data Reliability'!B20</f>
        <v>2.5</v>
      </c>
      <c r="G20" s="191">
        <f>Reliability_updated!V20</f>
        <v>24.9</v>
      </c>
      <c r="H20" s="191">
        <f>'Data Reliability'!C20</f>
        <v>2</v>
      </c>
      <c r="I20" t="str">
        <f>IF(Reliability!B20="x","x",(IF(ROUNDUP(Reliability!B20,0)=1,"Very High",IF(ROUNDUP(Reliability!B20,0)=2,"High",IF(ROUNDUP(Reliability!B20,0)=3,"Medium",IF(ROUNDUP(Reliability!B20,0)=4,"Low","Very Low"))))))</f>
        <v>Medium</v>
      </c>
    </row>
    <row r="21" spans="1:9" x14ac:dyDescent="0.35">
      <c r="A21" s="189" t="str">
        <f>Lists!C:C</f>
        <v>BRA005</v>
      </c>
      <c r="B21" s="190">
        <f t="shared" si="0"/>
        <v>0.7</v>
      </c>
      <c r="C21" s="190">
        <f t="shared" si="1"/>
        <v>2</v>
      </c>
      <c r="D21" s="190">
        <f t="shared" si="2"/>
        <v>0.2</v>
      </c>
      <c r="E21" s="190">
        <f t="shared" si="3"/>
        <v>0</v>
      </c>
      <c r="F21" s="190">
        <f>'Data Reliability'!B21</f>
        <v>1.8</v>
      </c>
      <c r="G21" s="191">
        <f>Reliability_updated!V21</f>
        <v>18.5</v>
      </c>
      <c r="H21" s="191">
        <f>'Data Reliability'!C21</f>
        <v>0</v>
      </c>
      <c r="I21" t="str">
        <f>IF(Reliability!B21="x","x",(IF(ROUNDUP(Reliability!B21,0)=1,"Very High",IF(ROUNDUP(Reliability!B21,0)=2,"High",IF(ROUNDUP(Reliability!B21,0)=3,"Medium",IF(ROUNDUP(Reliability!B21,0)=4,"Low","Very Low"))))))</f>
        <v>Very High</v>
      </c>
    </row>
    <row r="22" spans="1:9" x14ac:dyDescent="0.35">
      <c r="A22" s="189" t="str">
        <f>Lists!C:C</f>
        <v>CAF001</v>
      </c>
      <c r="B22" s="190">
        <f t="shared" si="0"/>
        <v>1</v>
      </c>
      <c r="C22" s="190">
        <f t="shared" si="1"/>
        <v>1.8</v>
      </c>
      <c r="D22" s="190">
        <f t="shared" si="2"/>
        <v>1.3</v>
      </c>
      <c r="E22" s="190">
        <f t="shared" si="3"/>
        <v>0</v>
      </c>
      <c r="F22" s="190">
        <f>'Data Reliability'!B22</f>
        <v>1.7</v>
      </c>
      <c r="G22" s="191">
        <f>Reliability_updated!V22</f>
        <v>93.7</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CHL002</v>
      </c>
      <c r="B23" s="190">
        <f t="shared" si="0"/>
        <v>0.7</v>
      </c>
      <c r="C23" s="190">
        <f t="shared" si="1"/>
        <v>1.8</v>
      </c>
      <c r="D23" s="190">
        <f t="shared" si="2"/>
        <v>0.2</v>
      </c>
      <c r="E23" s="190">
        <f t="shared" si="3"/>
        <v>0</v>
      </c>
      <c r="F23" s="190">
        <f>'Data Reliability'!B23</f>
        <v>1.7</v>
      </c>
      <c r="G23" s="191">
        <f>Reliability_updated!V23</f>
        <v>14.9</v>
      </c>
      <c r="H23" s="191">
        <f>'Data Reliability'!C23</f>
        <v>0</v>
      </c>
      <c r="I23" t="str">
        <f>IF(Reliability!B23="x","x",(IF(ROUNDUP(Reliability!B23,0)=1,"Very High",IF(ROUNDUP(Reliability!B23,0)=2,"High",IF(ROUNDUP(Reliability!B23,0)=3,"Medium",IF(ROUNDUP(Reliability!B23,0)=4,"Low","Very Low"))))))</f>
        <v>Very High</v>
      </c>
    </row>
    <row r="24" spans="1:9" x14ac:dyDescent="0.35">
      <c r="A24" s="189" t="str">
        <f>Lists!C:C</f>
        <v>CMR001</v>
      </c>
      <c r="B24" s="190">
        <f t="shared" si="0"/>
        <v>1</v>
      </c>
      <c r="C24" s="190">
        <f t="shared" si="1"/>
        <v>1.8</v>
      </c>
      <c r="D24" s="190">
        <f t="shared" si="2"/>
        <v>1.1000000000000001</v>
      </c>
      <c r="E24" s="190">
        <f t="shared" si="3"/>
        <v>0</v>
      </c>
      <c r="F24" s="190">
        <f>'Data Reliability'!B24</f>
        <v>1.7</v>
      </c>
      <c r="G24" s="191">
        <f>Reliability_updated!V24</f>
        <v>80.7</v>
      </c>
      <c r="H24" s="191">
        <f>'Data Reliability'!C24</f>
        <v>0</v>
      </c>
      <c r="I24" t="str">
        <f>IF(Reliability!B24="x","x",(IF(ROUNDUP(Reliability!B24,0)=1,"Very High",IF(ROUNDUP(Reliability!B24,0)=2,"High",IF(ROUNDUP(Reliability!B24,0)=3,"Medium",IF(ROUNDUP(Reliability!B24,0)=4,"Low","Very Low"))))))</f>
        <v>Very High</v>
      </c>
    </row>
    <row r="25" spans="1:9" x14ac:dyDescent="0.35">
      <c r="A25" s="189" t="str">
        <f>Lists!C:C</f>
        <v>CMR002</v>
      </c>
      <c r="B25" s="190">
        <f t="shared" si="0"/>
        <v>1</v>
      </c>
      <c r="C25" s="190">
        <f t="shared" si="1"/>
        <v>1.8</v>
      </c>
      <c r="D25" s="190">
        <f t="shared" si="2"/>
        <v>1.1000000000000001</v>
      </c>
      <c r="E25" s="190">
        <f t="shared" si="3"/>
        <v>0</v>
      </c>
      <c r="F25" s="190">
        <f>'Data Reliability'!B25</f>
        <v>1.7</v>
      </c>
      <c r="G25" s="191">
        <f>Reliability_updated!V25</f>
        <v>80.900000000000006</v>
      </c>
      <c r="H25" s="191">
        <f>'Data Reliability'!C25</f>
        <v>0</v>
      </c>
      <c r="I25" t="str">
        <f>IF(Reliability!B25="x","x",(IF(ROUNDUP(Reliability!B25,0)=1,"Very High",IF(ROUNDUP(Reliability!B25,0)=2,"High",IF(ROUNDUP(Reliability!B25,0)=3,"Medium",IF(ROUNDUP(Reliability!B25,0)=4,"Low","Very Low"))))))</f>
        <v>Very High</v>
      </c>
    </row>
    <row r="26" spans="1:9" x14ac:dyDescent="0.35">
      <c r="A26" s="189" t="str">
        <f>Lists!C:C</f>
        <v>CMR003</v>
      </c>
      <c r="B26" s="190">
        <f t="shared" si="0"/>
        <v>1</v>
      </c>
      <c r="C26" s="190">
        <f t="shared" si="1"/>
        <v>1.8</v>
      </c>
      <c r="D26" s="190">
        <f t="shared" si="2"/>
        <v>1.1000000000000001</v>
      </c>
      <c r="E26" s="190">
        <f t="shared" si="3"/>
        <v>0</v>
      </c>
      <c r="F26" s="190">
        <f>'Data Reliability'!B26</f>
        <v>1.7</v>
      </c>
      <c r="G26" s="191">
        <f>Reliability_updated!V26</f>
        <v>81</v>
      </c>
      <c r="H26" s="191">
        <f>'Data Reliability'!C26</f>
        <v>0</v>
      </c>
      <c r="I26" t="str">
        <f>IF(Reliability!B26="x","x",(IF(ROUNDUP(Reliability!B26,0)=1,"Very High",IF(ROUNDUP(Reliability!B26,0)=2,"High",IF(ROUNDUP(Reliability!B26,0)=3,"Medium",IF(ROUNDUP(Reliability!B26,0)=4,"Low","Very Low"))))))</f>
        <v>Very High</v>
      </c>
    </row>
    <row r="27" spans="1:9" x14ac:dyDescent="0.35">
      <c r="A27" s="189" t="str">
        <f>Lists!C:C</f>
        <v>CMR004</v>
      </c>
      <c r="B27" s="190">
        <f t="shared" si="0"/>
        <v>1</v>
      </c>
      <c r="C27" s="190">
        <f t="shared" si="1"/>
        <v>1.8</v>
      </c>
      <c r="D27" s="190">
        <f t="shared" si="2"/>
        <v>1.1000000000000001</v>
      </c>
      <c r="E27" s="190">
        <f t="shared" si="3"/>
        <v>0</v>
      </c>
      <c r="F27" s="190">
        <f>'Data Reliability'!B27</f>
        <v>1.7</v>
      </c>
      <c r="G27" s="191">
        <f>Reliability_updated!V27</f>
        <v>80.7</v>
      </c>
      <c r="H27" s="191">
        <f>'Data Reliability'!C27</f>
        <v>0</v>
      </c>
      <c r="I27" t="str">
        <f>IF(Reliability!B27="x","x",(IF(ROUNDUP(Reliability!B27,0)=1,"Very High",IF(ROUNDUP(Reliability!B27,0)=2,"High",IF(ROUNDUP(Reliability!B27,0)=3,"Medium",IF(ROUNDUP(Reliability!B27,0)=4,"Low","Very Low"))))))</f>
        <v>Very High</v>
      </c>
    </row>
    <row r="28" spans="1:9" x14ac:dyDescent="0.35">
      <c r="A28" s="189" t="str">
        <f>Lists!C:C</f>
        <v>COD001</v>
      </c>
      <c r="B28" s="190">
        <f t="shared" si="0"/>
        <v>1</v>
      </c>
      <c r="C28" s="190">
        <f t="shared" si="1"/>
        <v>1.8</v>
      </c>
      <c r="D28" s="190">
        <f t="shared" si="2"/>
        <v>1.3</v>
      </c>
      <c r="E28" s="190">
        <f t="shared" si="3"/>
        <v>0</v>
      </c>
      <c r="F28" s="190">
        <f>'Data Reliability'!B28</f>
        <v>1.7</v>
      </c>
      <c r="G28" s="191">
        <f>Reliability_updated!V28</f>
        <v>93.7</v>
      </c>
      <c r="H28" s="191">
        <f>'Data Reliability'!C28</f>
        <v>0</v>
      </c>
      <c r="I28" t="str">
        <f>IF(Reliability!B28="x","x",(IF(ROUNDUP(Reliability!B28,0)=1,"Very High",IF(ROUNDUP(Reliability!B28,0)=2,"High",IF(ROUNDUP(Reliability!B28,0)=3,"Medium",IF(ROUNDUP(Reliability!B28,0)=4,"Low","Very Low"))))))</f>
        <v>Very High</v>
      </c>
    </row>
    <row r="29" spans="1:9" x14ac:dyDescent="0.35">
      <c r="A29" s="189" t="str">
        <f>Lists!C:C</f>
        <v>COG001</v>
      </c>
      <c r="B29" s="190">
        <f t="shared" si="0"/>
        <v>1.1000000000000001</v>
      </c>
      <c r="C29" s="190">
        <f t="shared" si="1"/>
        <v>1.8</v>
      </c>
      <c r="D29" s="190">
        <f t="shared" si="2"/>
        <v>1.4</v>
      </c>
      <c r="E29" s="190">
        <f t="shared" si="3"/>
        <v>0</v>
      </c>
      <c r="F29" s="190">
        <f>'Data Reliability'!B29</f>
        <v>1.7</v>
      </c>
      <c r="G29" s="191">
        <f>Reliability_updated!V29</f>
        <v>102.1</v>
      </c>
      <c r="H29" s="191">
        <f>'Data Reliability'!C29</f>
        <v>0</v>
      </c>
      <c r="I29" t="str">
        <f>IF(Reliability!B29="x","x",(IF(ROUNDUP(Reliability!B29,0)=1,"Very High",IF(ROUNDUP(Reliability!B29,0)=2,"High",IF(ROUNDUP(Reliability!B29,0)=3,"Medium",IF(ROUNDUP(Reliability!B29,0)=4,"Low","Very Low"))))))</f>
        <v>High</v>
      </c>
    </row>
    <row r="30" spans="1:9" x14ac:dyDescent="0.35">
      <c r="A30" s="189" t="str">
        <f>Lists!C:C</f>
        <v>COL001</v>
      </c>
      <c r="B30" s="190">
        <f t="shared" si="0"/>
        <v>0.9</v>
      </c>
      <c r="C30" s="190">
        <f t="shared" si="1"/>
        <v>2</v>
      </c>
      <c r="D30" s="190">
        <f t="shared" si="2"/>
        <v>0.6</v>
      </c>
      <c r="E30" s="190">
        <f t="shared" si="3"/>
        <v>0</v>
      </c>
      <c r="F30" s="190">
        <f>'Data Reliability'!B30</f>
        <v>1.8</v>
      </c>
      <c r="G30" s="191">
        <f>Reliability_updated!V30</f>
        <v>41.9</v>
      </c>
      <c r="H30" s="191">
        <f>'Data Reliability'!C30</f>
        <v>0</v>
      </c>
      <c r="I30" t="str">
        <f>IF(Reliability!B30="x","x",(IF(ROUNDUP(Reliability!B30,0)=1,"Very High",IF(ROUNDUP(Reliability!B30,0)=2,"High",IF(ROUNDUP(Reliability!B30,0)=3,"Medium",IF(ROUNDUP(Reliability!B30,0)=4,"Low","Very Low"))))))</f>
        <v>Very High</v>
      </c>
    </row>
    <row r="31" spans="1:9" x14ac:dyDescent="0.35">
      <c r="A31" s="189" t="str">
        <f>Lists!C:C</f>
        <v>COL002</v>
      </c>
      <c r="B31" s="190">
        <f t="shared" si="0"/>
        <v>1</v>
      </c>
      <c r="C31" s="190">
        <f t="shared" si="1"/>
        <v>2.5</v>
      </c>
      <c r="D31" s="190">
        <f t="shared" si="2"/>
        <v>0.6</v>
      </c>
      <c r="E31" s="190">
        <f t="shared" si="3"/>
        <v>0</v>
      </c>
      <c r="F31" s="190">
        <f>'Data Reliability'!B31</f>
        <v>2</v>
      </c>
      <c r="G31" s="191">
        <f>Reliability_updated!V31</f>
        <v>41.9</v>
      </c>
      <c r="H31" s="191">
        <f>'Data Reliability'!C31</f>
        <v>0</v>
      </c>
      <c r="I31" t="str">
        <f>IF(Reliability!B31="x","x",(IF(ROUNDUP(Reliability!B31,0)=1,"Very High",IF(ROUNDUP(Reliability!B31,0)=2,"High",IF(ROUNDUP(Reliability!B31,0)=3,"Medium",IF(ROUNDUP(Reliability!B31,0)=4,"Low","Very Low"))))))</f>
        <v>Very High</v>
      </c>
    </row>
    <row r="32" spans="1:9" x14ac:dyDescent="0.35">
      <c r="A32" s="189" t="str">
        <f>Lists!C:C</f>
        <v>CRI002</v>
      </c>
      <c r="B32" s="190">
        <f t="shared" si="0"/>
        <v>1.4</v>
      </c>
      <c r="C32" s="190">
        <f t="shared" si="1"/>
        <v>3.5</v>
      </c>
      <c r="D32" s="190">
        <f t="shared" si="2"/>
        <v>0.6</v>
      </c>
      <c r="E32" s="190">
        <f t="shared" si="3"/>
        <v>0</v>
      </c>
      <c r="F32" s="190">
        <f>'Data Reliability'!B32</f>
        <v>2.4</v>
      </c>
      <c r="G32" s="191">
        <f>Reliability_updated!V32</f>
        <v>41.9</v>
      </c>
      <c r="H32" s="191">
        <f>'Data Reliability'!C32</f>
        <v>0</v>
      </c>
      <c r="I32" t="str">
        <f>IF(Reliability!B32="x","x",(IF(ROUNDUP(Reliability!B32,0)=1,"Very High",IF(ROUNDUP(Reliability!B32,0)=2,"High",IF(ROUNDUP(Reliability!B32,0)=3,"Medium",IF(ROUNDUP(Reliability!B32,0)=4,"Low","Very Low"))))))</f>
        <v>High</v>
      </c>
    </row>
    <row r="33" spans="1:9" x14ac:dyDescent="0.35">
      <c r="A33" s="189" t="str">
        <f>Lists!C:C</f>
        <v>CZE002</v>
      </c>
      <c r="B33" s="190">
        <f t="shared" si="0"/>
        <v>0.8</v>
      </c>
      <c r="C33" s="190">
        <f t="shared" si="1"/>
        <v>2.2999999999999998</v>
      </c>
      <c r="D33" s="190">
        <f t="shared" si="2"/>
        <v>0.2</v>
      </c>
      <c r="E33" s="190">
        <f t="shared" si="3"/>
        <v>0</v>
      </c>
      <c r="F33" s="190">
        <f>'Data Reliability'!B33</f>
        <v>1.9</v>
      </c>
      <c r="G33" s="191">
        <f>Reliability_updated!V33</f>
        <v>12.2</v>
      </c>
      <c r="H33" s="191">
        <f>'Data Reliability'!C33</f>
        <v>0</v>
      </c>
      <c r="I33" t="str">
        <f>IF(Reliability!B33="x","x",(IF(ROUNDUP(Reliability!B33,0)=1,"Very High",IF(ROUNDUP(Reliability!B33,0)=2,"High",IF(ROUNDUP(Reliability!B33,0)=3,"Medium",IF(ROUNDUP(Reliability!B33,0)=4,"Low","Very Low"))))))</f>
        <v>Very High</v>
      </c>
    </row>
    <row r="34" spans="1:9" x14ac:dyDescent="0.35">
      <c r="A34" s="189" t="str">
        <f>Lists!C:C</f>
        <v>DJI001</v>
      </c>
      <c r="B34" s="190">
        <f t="shared" si="0"/>
        <v>1.1000000000000001</v>
      </c>
      <c r="C34" s="190">
        <f t="shared" si="1"/>
        <v>2.2999999999999998</v>
      </c>
      <c r="D34" s="190">
        <f t="shared" si="2"/>
        <v>1.1000000000000001</v>
      </c>
      <c r="E34" s="190">
        <f t="shared" si="3"/>
        <v>0</v>
      </c>
      <c r="F34" s="190">
        <f>'Data Reliability'!B34</f>
        <v>1.9</v>
      </c>
      <c r="G34" s="191">
        <f>Reliability_updated!V34</f>
        <v>78</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DJI002</v>
      </c>
      <c r="B35" s="190">
        <f t="shared" ref="B35:B66" si="4">ROUND(AVERAGE(C35:E35),1)</f>
        <v>1</v>
      </c>
      <c r="C35" s="190">
        <f t="shared" ref="C35:C66" si="5">IF(F35="x","x",ROUND((5-(3-F35)/2*5),1))</f>
        <v>2</v>
      </c>
      <c r="D35" s="190">
        <f t="shared" ref="D35:D66" si="6">IF(G35&gt;365,5,ROUND((5-(365-G35)/364*5),1))</f>
        <v>1.1000000000000001</v>
      </c>
      <c r="E35" s="190">
        <f t="shared" ref="E35:E66" si="7">IF(H35&gt;3,5,ROUND((5-(3-H35)/3*5),1))</f>
        <v>0</v>
      </c>
      <c r="F35" s="190">
        <f>'Data Reliability'!B35</f>
        <v>1.8</v>
      </c>
      <c r="G35" s="191">
        <f>Reliability_updated!V35</f>
        <v>78</v>
      </c>
      <c r="H35" s="191">
        <f>'Data Reliability'!C35</f>
        <v>0</v>
      </c>
      <c r="I35" t="str">
        <f>IF(Reliability!B35="x","x",(IF(ROUNDUP(Reliability!B35,0)=1,"Very High",IF(ROUNDUP(Reliability!B35,0)=2,"High",IF(ROUNDUP(Reliability!B35,0)=3,"Medium",IF(ROUNDUP(Reliability!B35,0)=4,"Low","Very Low"))))))</f>
        <v>Very High</v>
      </c>
    </row>
    <row r="36" spans="1:9" x14ac:dyDescent="0.35">
      <c r="A36" s="189" t="str">
        <f>Lists!C:C</f>
        <v>DJI003</v>
      </c>
      <c r="B36" s="190">
        <f t="shared" si="4"/>
        <v>1.1000000000000001</v>
      </c>
      <c r="C36" s="190">
        <f t="shared" si="5"/>
        <v>2.2999999999999998</v>
      </c>
      <c r="D36" s="190">
        <f t="shared" si="6"/>
        <v>1.1000000000000001</v>
      </c>
      <c r="E36" s="190">
        <f t="shared" si="7"/>
        <v>0</v>
      </c>
      <c r="F36" s="190">
        <f>'Data Reliability'!B36</f>
        <v>1.9</v>
      </c>
      <c r="G36" s="191">
        <f>Reliability_updated!V36</f>
        <v>78</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DOM002</v>
      </c>
      <c r="B37" s="190">
        <f t="shared" si="4"/>
        <v>2.1</v>
      </c>
      <c r="C37" s="190">
        <f t="shared" si="5"/>
        <v>2.2999999999999998</v>
      </c>
      <c r="D37" s="190">
        <f t="shared" si="6"/>
        <v>0.6</v>
      </c>
      <c r="E37" s="190">
        <f t="shared" si="7"/>
        <v>3.3</v>
      </c>
      <c r="F37" s="190">
        <f>'Data Reliability'!B37</f>
        <v>1.9</v>
      </c>
      <c r="G37" s="191">
        <f>Reliability_updated!V37</f>
        <v>41.9</v>
      </c>
      <c r="H37" s="191">
        <f>'Data Reliability'!C37</f>
        <v>2</v>
      </c>
      <c r="I37" t="str">
        <f>IF(Reliability!B37="x","x",(IF(ROUNDUP(Reliability!B37,0)=1,"Very High",IF(ROUNDUP(Reliability!B37,0)=2,"High",IF(ROUNDUP(Reliability!B37,0)=3,"Medium",IF(ROUNDUP(Reliability!B37,0)=4,"Low","Very Low"))))))</f>
        <v>Medium</v>
      </c>
    </row>
    <row r="38" spans="1:9" x14ac:dyDescent="0.35">
      <c r="A38" s="189" t="str">
        <f>Lists!C:C</f>
        <v>DZA002</v>
      </c>
      <c r="B38" s="190">
        <f t="shared" si="4"/>
        <v>1.6</v>
      </c>
      <c r="C38" s="190">
        <f t="shared" si="5"/>
        <v>3.5</v>
      </c>
      <c r="D38" s="190">
        <f t="shared" si="6"/>
        <v>1.2</v>
      </c>
      <c r="E38" s="190">
        <f t="shared" si="7"/>
        <v>0</v>
      </c>
      <c r="F38" s="190">
        <f>'Data Reliability'!B38</f>
        <v>2.4</v>
      </c>
      <c r="G38" s="191">
        <f>Reliability_updated!V38</f>
        <v>91.2</v>
      </c>
      <c r="H38" s="191">
        <f>'Data Reliability'!C38</f>
        <v>0</v>
      </c>
      <c r="I38" t="str">
        <f>IF(Reliability!B38="x","x",(IF(ROUNDUP(Reliability!B38,0)=1,"Very High",IF(ROUNDUP(Reliability!B38,0)=2,"High",IF(ROUNDUP(Reliability!B38,0)=3,"Medium",IF(ROUNDUP(Reliability!B38,0)=4,"Low","Very Low"))))))</f>
        <v>High</v>
      </c>
    </row>
    <row r="39" spans="1:9" x14ac:dyDescent="0.35">
      <c r="A39" s="189" t="str">
        <f>Lists!C:C</f>
        <v>DZA003</v>
      </c>
      <c r="B39" s="190">
        <f t="shared" si="4"/>
        <v>1.8</v>
      </c>
      <c r="C39" s="190">
        <f t="shared" si="5"/>
        <v>4.3</v>
      </c>
      <c r="D39" s="190">
        <f t="shared" si="6"/>
        <v>1.2</v>
      </c>
      <c r="E39" s="190">
        <f t="shared" si="7"/>
        <v>0</v>
      </c>
      <c r="F39" s="190">
        <f>'Data Reliability'!B39</f>
        <v>2.7</v>
      </c>
      <c r="G39" s="191">
        <f>Reliability_updated!V39</f>
        <v>91.2</v>
      </c>
      <c r="H39" s="191">
        <f>'Data Reliability'!C39</f>
        <v>0</v>
      </c>
      <c r="I39" t="str">
        <f>IF(Reliability!B39="x","x",(IF(ROUNDUP(Reliability!B39,0)=1,"Very High",IF(ROUNDUP(Reliability!B39,0)=2,"High",IF(ROUNDUP(Reliability!B39,0)=3,"Medium",IF(ROUNDUP(Reliability!B39,0)=4,"Low","Very Low"))))))</f>
        <v>High</v>
      </c>
    </row>
    <row r="40" spans="1:9" x14ac:dyDescent="0.35">
      <c r="A40" s="189" t="str">
        <f>Lists!C:C</f>
        <v>DZA004</v>
      </c>
      <c r="B40" s="190">
        <f t="shared" si="4"/>
        <v>1.7</v>
      </c>
      <c r="C40" s="190">
        <f t="shared" si="5"/>
        <v>3.8</v>
      </c>
      <c r="D40" s="190">
        <f t="shared" si="6"/>
        <v>1.3</v>
      </c>
      <c r="E40" s="190">
        <f t="shared" si="7"/>
        <v>0</v>
      </c>
      <c r="F40" s="190">
        <f>'Data Reliability'!B40</f>
        <v>2.5</v>
      </c>
      <c r="G40" s="191">
        <f>Reliability_updated!V40</f>
        <v>98.9</v>
      </c>
      <c r="H40" s="191">
        <f>'Data Reliability'!C40</f>
        <v>0</v>
      </c>
      <c r="I40" t="str">
        <f>IF(Reliability!B40="x","x",(IF(ROUNDUP(Reliability!B40,0)=1,"Very High",IF(ROUNDUP(Reliability!B40,0)=2,"High",IF(ROUNDUP(Reliability!B40,0)=3,"Medium",IF(ROUNDUP(Reliability!B40,0)=4,"Low","Very Low"))))))</f>
        <v>High</v>
      </c>
    </row>
    <row r="41" spans="1:9" x14ac:dyDescent="0.35">
      <c r="A41" s="189" t="str">
        <f>Lists!C:C</f>
        <v>ECU002</v>
      </c>
      <c r="B41" s="190">
        <f t="shared" si="4"/>
        <v>0.8</v>
      </c>
      <c r="C41" s="190">
        <f t="shared" si="5"/>
        <v>2.2999999999999998</v>
      </c>
      <c r="D41" s="190">
        <f t="shared" si="6"/>
        <v>0.2</v>
      </c>
      <c r="E41" s="190">
        <f t="shared" si="7"/>
        <v>0</v>
      </c>
      <c r="F41" s="190">
        <f>'Data Reliability'!B41</f>
        <v>1.9</v>
      </c>
      <c r="G41" s="191">
        <f>Reliability_updated!V41</f>
        <v>14.9</v>
      </c>
      <c r="H41" s="191">
        <f>'Data Reliability'!C41</f>
        <v>0</v>
      </c>
      <c r="I41" t="str">
        <f>IF(Reliability!B41="x","x",(IF(ROUNDUP(Reliability!B41,0)=1,"Very High",IF(ROUNDUP(Reliability!B41,0)=2,"High",IF(ROUNDUP(Reliability!B41,0)=3,"Medium",IF(ROUNDUP(Reliability!B41,0)=4,"Low","Very Low"))))))</f>
        <v>Very High</v>
      </c>
    </row>
    <row r="42" spans="1:9" x14ac:dyDescent="0.35">
      <c r="A42" s="189" t="str">
        <f>Lists!C:C</f>
        <v>EGY004</v>
      </c>
      <c r="B42" s="190">
        <f t="shared" si="4"/>
        <v>1.1000000000000001</v>
      </c>
      <c r="C42" s="190">
        <f t="shared" si="5"/>
        <v>2.5</v>
      </c>
      <c r="D42" s="190">
        <f t="shared" si="6"/>
        <v>0.8</v>
      </c>
      <c r="E42" s="190">
        <f t="shared" si="7"/>
        <v>0</v>
      </c>
      <c r="F42" s="190">
        <f>'Data Reliability'!B42</f>
        <v>2</v>
      </c>
      <c r="G42" s="191">
        <f>Reliability_updated!V42</f>
        <v>56</v>
      </c>
      <c r="H42" s="191">
        <f>'Data Reliability'!C42</f>
        <v>0</v>
      </c>
      <c r="I42" t="str">
        <f>IF(Reliability!B42="x","x",(IF(ROUNDUP(Reliability!B42,0)=1,"Very High",IF(ROUNDUP(Reliability!B42,0)=2,"High",IF(ROUNDUP(Reliability!B42,0)=3,"Medium",IF(ROUNDUP(Reliability!B42,0)=4,"Low","Very Low"))))))</f>
        <v>High</v>
      </c>
    </row>
    <row r="43" spans="1:9" x14ac:dyDescent="0.35">
      <c r="A43" s="189" t="str">
        <f>Lists!C:C</f>
        <v>ERI001</v>
      </c>
      <c r="B43" s="190">
        <f t="shared" si="4"/>
        <v>1.6</v>
      </c>
      <c r="C43" s="190">
        <f t="shared" si="5"/>
        <v>3.3</v>
      </c>
      <c r="D43" s="190">
        <f t="shared" si="6"/>
        <v>1.4</v>
      </c>
      <c r="E43" s="190">
        <f t="shared" si="7"/>
        <v>0</v>
      </c>
      <c r="F43" s="190">
        <f>'Data Reliability'!B43</f>
        <v>2.2999999999999998</v>
      </c>
      <c r="G43" s="191">
        <f>Reliability_updated!V43</f>
        <v>99.9</v>
      </c>
      <c r="H43" s="191">
        <f>'Data Reliability'!C43</f>
        <v>0</v>
      </c>
      <c r="I43" t="str">
        <f>IF(Reliability!B43="x","x",(IF(ROUNDUP(Reliability!B43,0)=1,"Very High",IF(ROUNDUP(Reliability!B43,0)=2,"High",IF(ROUNDUP(Reliability!B43,0)=3,"Medium",IF(ROUNDUP(Reliability!B43,0)=4,"Low","Very Low"))))))</f>
        <v>High</v>
      </c>
    </row>
    <row r="44" spans="1:9" x14ac:dyDescent="0.35">
      <c r="A44" s="189" t="str">
        <f>Lists!C:C</f>
        <v>ESP002</v>
      </c>
      <c r="B44" s="190">
        <f t="shared" si="4"/>
        <v>1.2</v>
      </c>
      <c r="C44" s="190">
        <f t="shared" si="5"/>
        <v>2.5</v>
      </c>
      <c r="D44" s="190">
        <f t="shared" si="6"/>
        <v>1.2</v>
      </c>
      <c r="E44" s="190">
        <f t="shared" si="7"/>
        <v>0</v>
      </c>
      <c r="F44" s="190">
        <f>'Data Reliability'!B44</f>
        <v>2</v>
      </c>
      <c r="G44" s="191">
        <f>Reliability_updated!V44</f>
        <v>91.3</v>
      </c>
      <c r="H44" s="191">
        <f>'Data Reliability'!C44</f>
        <v>0</v>
      </c>
      <c r="I44" t="str">
        <f>IF(Reliability!B44="x","x",(IF(ROUNDUP(Reliability!B44,0)=1,"Very High",IF(ROUNDUP(Reliability!B44,0)=2,"High",IF(ROUNDUP(Reliability!B44,0)=3,"Medium",IF(ROUNDUP(Reliability!B44,0)=4,"Low","Very Low"))))))</f>
        <v>High</v>
      </c>
    </row>
    <row r="45" spans="1:9" x14ac:dyDescent="0.35">
      <c r="A45" s="189" t="str">
        <f>Lists!C:C</f>
        <v>EST002</v>
      </c>
      <c r="B45" s="190">
        <f t="shared" si="4"/>
        <v>0.8</v>
      </c>
      <c r="C45" s="190">
        <f t="shared" si="5"/>
        <v>2.2999999999999998</v>
      </c>
      <c r="D45" s="190">
        <f t="shared" si="6"/>
        <v>0.2</v>
      </c>
      <c r="E45" s="190">
        <f t="shared" si="7"/>
        <v>0</v>
      </c>
      <c r="F45" s="190">
        <f>'Data Reliability'!B45</f>
        <v>1.9</v>
      </c>
      <c r="G45" s="191">
        <f>Reliability_updated!V45</f>
        <v>12.2</v>
      </c>
      <c r="H45" s="191">
        <f>'Data Reliability'!C45</f>
        <v>0</v>
      </c>
      <c r="I45" t="str">
        <f>IF(Reliability!B45="x","x",(IF(ROUNDUP(Reliability!B45,0)=1,"Very High",IF(ROUNDUP(Reliability!B45,0)=2,"High",IF(ROUNDUP(Reliability!B45,0)=3,"Medium",IF(ROUNDUP(Reliability!B45,0)=4,"Low","Very Low"))))))</f>
        <v>Very High</v>
      </c>
    </row>
    <row r="46" spans="1:9" x14ac:dyDescent="0.35">
      <c r="A46" s="189" t="str">
        <f>Lists!C:C</f>
        <v>ETH001</v>
      </c>
      <c r="B46" s="190">
        <f t="shared" si="4"/>
        <v>1</v>
      </c>
      <c r="C46" s="190">
        <f t="shared" si="5"/>
        <v>2.5</v>
      </c>
      <c r="D46" s="190">
        <f t="shared" si="6"/>
        <v>0.4</v>
      </c>
      <c r="E46" s="190">
        <f t="shared" si="7"/>
        <v>0</v>
      </c>
      <c r="F46" s="190">
        <f>'Data Reliability'!B46</f>
        <v>2</v>
      </c>
      <c r="G46" s="191">
        <f>Reliability_updated!V46</f>
        <v>26.8</v>
      </c>
      <c r="H46" s="191">
        <f>'Data Reliability'!C46</f>
        <v>0</v>
      </c>
      <c r="I46" t="str">
        <f>IF(Reliability!B46="x","x",(IF(ROUNDUP(Reliability!B46,0)=1,"Very High",IF(ROUNDUP(Reliability!B46,0)=2,"High",IF(ROUNDUP(Reliability!B46,0)=3,"Medium",IF(ROUNDUP(Reliability!B46,0)=4,"Low","Very Low"))))))</f>
        <v>Very High</v>
      </c>
    </row>
    <row r="47" spans="1:9" x14ac:dyDescent="0.35">
      <c r="A47" s="189" t="str">
        <f>Lists!C:C</f>
        <v>ETH003</v>
      </c>
      <c r="B47" s="190">
        <f t="shared" si="4"/>
        <v>2</v>
      </c>
      <c r="C47" s="190">
        <f t="shared" si="5"/>
        <v>3</v>
      </c>
      <c r="D47" s="190">
        <f t="shared" si="6"/>
        <v>1.2</v>
      </c>
      <c r="E47" s="190">
        <f t="shared" si="7"/>
        <v>1.7</v>
      </c>
      <c r="F47" s="190">
        <f>'Data Reliability'!B47</f>
        <v>2.2000000000000002</v>
      </c>
      <c r="G47" s="191">
        <f>Reliability_updated!V47</f>
        <v>91.8</v>
      </c>
      <c r="H47" s="191">
        <f>'Data Reliability'!C47</f>
        <v>1</v>
      </c>
      <c r="I47" t="str">
        <f>IF(Reliability!B47="x","x",(IF(ROUNDUP(Reliability!B47,0)=1,"Very High",IF(ROUNDUP(Reliability!B47,0)=2,"High",IF(ROUNDUP(Reliability!B47,0)=3,"Medium",IF(ROUNDUP(Reliability!B47,0)=4,"Low","Very Low"))))))</f>
        <v>High</v>
      </c>
    </row>
    <row r="48" spans="1:9" x14ac:dyDescent="0.35">
      <c r="A48" s="189" t="str">
        <f>Lists!C:C</f>
        <v>ETH004</v>
      </c>
      <c r="B48" s="190">
        <f t="shared" si="4"/>
        <v>1.1000000000000001</v>
      </c>
      <c r="C48" s="190">
        <f t="shared" si="5"/>
        <v>3</v>
      </c>
      <c r="D48" s="190">
        <f t="shared" si="6"/>
        <v>0.4</v>
      </c>
      <c r="E48" s="190">
        <f t="shared" si="7"/>
        <v>0</v>
      </c>
      <c r="F48" s="190">
        <f>'Data Reliability'!B48</f>
        <v>2.2000000000000002</v>
      </c>
      <c r="G48" s="191">
        <f>Reliability_updated!V48</f>
        <v>26.8</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ETH005</v>
      </c>
      <c r="B49" s="190">
        <f t="shared" si="4"/>
        <v>1.2</v>
      </c>
      <c r="C49" s="190">
        <f t="shared" si="5"/>
        <v>2.5</v>
      </c>
      <c r="D49" s="190">
        <f t="shared" si="6"/>
        <v>1.2</v>
      </c>
      <c r="E49" s="190">
        <f t="shared" si="7"/>
        <v>0</v>
      </c>
      <c r="F49" s="190">
        <f>'Data Reliability'!B49</f>
        <v>2</v>
      </c>
      <c r="G49" s="191">
        <f>Reliability_updated!V49</f>
        <v>91.8</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GRC002</v>
      </c>
      <c r="B50" s="190">
        <f t="shared" si="4"/>
        <v>1.3</v>
      </c>
      <c r="C50" s="190">
        <f t="shared" si="5"/>
        <v>2.8</v>
      </c>
      <c r="D50" s="190">
        <f t="shared" si="6"/>
        <v>1.1000000000000001</v>
      </c>
      <c r="E50" s="190">
        <f t="shared" si="7"/>
        <v>0</v>
      </c>
      <c r="F50" s="190">
        <f>'Data Reliability'!B50</f>
        <v>2.1</v>
      </c>
      <c r="G50" s="191">
        <f>Reliability_updated!V50</f>
        <v>84.6</v>
      </c>
      <c r="H50" s="191">
        <f>'Data Reliability'!C50</f>
        <v>0</v>
      </c>
      <c r="I50" t="str">
        <f>IF(Reliability!B50="x","x",(IF(ROUNDUP(Reliability!B50,0)=1,"Very High",IF(ROUNDUP(Reliability!B50,0)=2,"High",IF(ROUNDUP(Reliability!B50,0)=3,"Medium",IF(ROUNDUP(Reliability!B50,0)=4,"Low","Very Low"))))))</f>
        <v>High</v>
      </c>
    </row>
    <row r="51" spans="1:9" x14ac:dyDescent="0.35">
      <c r="A51" s="189" t="str">
        <f>Lists!C:C</f>
        <v>GTM001</v>
      </c>
      <c r="B51" s="190">
        <f t="shared" si="4"/>
        <v>1.1000000000000001</v>
      </c>
      <c r="C51" s="190">
        <f t="shared" si="5"/>
        <v>2.8</v>
      </c>
      <c r="D51" s="190">
        <f t="shared" si="6"/>
        <v>0.6</v>
      </c>
      <c r="E51" s="190">
        <f t="shared" si="7"/>
        <v>0</v>
      </c>
      <c r="F51" s="190">
        <f>'Data Reliability'!B51</f>
        <v>2.1</v>
      </c>
      <c r="G51" s="191">
        <f>Reliability_updated!V51</f>
        <v>41.9</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HND001</v>
      </c>
      <c r="B52" s="190">
        <f t="shared" si="4"/>
        <v>1.5</v>
      </c>
      <c r="C52" s="190">
        <f t="shared" si="5"/>
        <v>3.8</v>
      </c>
      <c r="D52" s="190">
        <f t="shared" si="6"/>
        <v>0.6</v>
      </c>
      <c r="E52" s="190">
        <f t="shared" si="7"/>
        <v>0</v>
      </c>
      <c r="F52" s="190">
        <f>'Data Reliability'!B52</f>
        <v>2.5</v>
      </c>
      <c r="G52" s="191">
        <f>Reliability_updated!V52</f>
        <v>41.9</v>
      </c>
      <c r="H52" s="191">
        <f>'Data Reliability'!C52</f>
        <v>0</v>
      </c>
      <c r="I52" t="str">
        <f>IF(Reliability!B52="x","x",(IF(ROUNDUP(Reliability!B52,0)=1,"Very High",IF(ROUNDUP(Reliability!B52,0)=2,"High",IF(ROUNDUP(Reliability!B52,0)=3,"Medium",IF(ROUNDUP(Reliability!B52,0)=4,"Low","Very Low"))))))</f>
        <v>High</v>
      </c>
    </row>
    <row r="53" spans="1:9" x14ac:dyDescent="0.35">
      <c r="A53" s="189" t="str">
        <f>Lists!C:C</f>
        <v>HTI001</v>
      </c>
      <c r="B53" s="190">
        <f t="shared" si="4"/>
        <v>1.1000000000000001</v>
      </c>
      <c r="C53" s="190">
        <f t="shared" si="5"/>
        <v>3</v>
      </c>
      <c r="D53" s="190">
        <f t="shared" si="6"/>
        <v>0.2</v>
      </c>
      <c r="E53" s="190">
        <f t="shared" si="7"/>
        <v>0</v>
      </c>
      <c r="F53" s="190">
        <f>'Data Reliability'!B53</f>
        <v>2.2000000000000002</v>
      </c>
      <c r="G53" s="191">
        <f>Reliability_updated!V53</f>
        <v>14.9</v>
      </c>
      <c r="H53" s="191">
        <f>'Data Reliability'!C53</f>
        <v>0</v>
      </c>
      <c r="I53" t="str">
        <f>IF(Reliability!B53="x","x",(IF(ROUNDUP(Reliability!B53,0)=1,"Very High",IF(ROUNDUP(Reliability!B53,0)=2,"High",IF(ROUNDUP(Reliability!B53,0)=3,"Medium",IF(ROUNDUP(Reliability!B53,0)=4,"Low","Very Low"))))))</f>
        <v>High</v>
      </c>
    </row>
    <row r="54" spans="1:9" x14ac:dyDescent="0.35">
      <c r="A54" s="189" t="str">
        <f>Lists!C:C</f>
        <v>HUN002</v>
      </c>
      <c r="B54" s="190">
        <f t="shared" si="4"/>
        <v>0.8</v>
      </c>
      <c r="C54" s="190">
        <f t="shared" si="5"/>
        <v>2.2999999999999998</v>
      </c>
      <c r="D54" s="190">
        <f t="shared" si="6"/>
        <v>0.2</v>
      </c>
      <c r="E54" s="190">
        <f t="shared" si="7"/>
        <v>0</v>
      </c>
      <c r="F54" s="190">
        <f>'Data Reliability'!B54</f>
        <v>1.9</v>
      </c>
      <c r="G54" s="191">
        <f>Reliability_updated!V54</f>
        <v>12.2</v>
      </c>
      <c r="H54" s="191">
        <f>'Data Reliability'!C54</f>
        <v>0</v>
      </c>
      <c r="I54" t="str">
        <f>IF(Reliability!B54="x","x",(IF(ROUNDUP(Reliability!B54,0)=1,"Very High",IF(ROUNDUP(Reliability!B54,0)=2,"High",IF(ROUNDUP(Reliability!B54,0)=3,"Medium",IF(ROUNDUP(Reliability!B54,0)=4,"Low","Very Low"))))))</f>
        <v>Very High</v>
      </c>
    </row>
    <row r="55" spans="1:9" x14ac:dyDescent="0.35">
      <c r="A55" s="189" t="str">
        <f>Lists!C:C</f>
        <v>IDN002</v>
      </c>
      <c r="B55" s="190">
        <f t="shared" si="4"/>
        <v>1.2</v>
      </c>
      <c r="C55" s="190">
        <f t="shared" si="5"/>
        <v>3</v>
      </c>
      <c r="D55" s="190">
        <f t="shared" si="6"/>
        <v>0.5</v>
      </c>
      <c r="E55" s="190">
        <f t="shared" si="7"/>
        <v>0</v>
      </c>
      <c r="F55" s="190">
        <f>'Data Reliability'!B55</f>
        <v>2.2000000000000002</v>
      </c>
      <c r="G55" s="191">
        <f>Reliability_updated!V55</f>
        <v>39.799999999999997</v>
      </c>
      <c r="H55" s="191">
        <f>'Data Reliability'!C55</f>
        <v>0</v>
      </c>
      <c r="I55" t="str">
        <f>IF(Reliability!B55="x","x",(IF(ROUNDUP(Reliability!B55,0)=1,"Very High",IF(ROUNDUP(Reliability!B55,0)=2,"High",IF(ROUNDUP(Reliability!B55,0)=3,"Medium",IF(ROUNDUP(Reliability!B55,0)=4,"Low","Very Low"))))))</f>
        <v>High</v>
      </c>
    </row>
    <row r="56" spans="1:9" x14ac:dyDescent="0.35">
      <c r="A56" s="189" t="str">
        <f>Lists!C:C</f>
        <v>IND006</v>
      </c>
      <c r="B56" s="190">
        <f t="shared" si="4"/>
        <v>0.7</v>
      </c>
      <c r="C56" s="190">
        <f t="shared" si="5"/>
        <v>2</v>
      </c>
      <c r="D56" s="190">
        <f t="shared" si="6"/>
        <v>0</v>
      </c>
      <c r="E56" s="190">
        <f t="shared" si="7"/>
        <v>0</v>
      </c>
      <c r="F56" s="190">
        <f>'Data Reliability'!B56</f>
        <v>1.8</v>
      </c>
      <c r="G56" s="191">
        <f>Reliability_updated!V56</f>
        <v>3</v>
      </c>
      <c r="H56" s="191">
        <f>'Data Reliability'!C56</f>
        <v>0</v>
      </c>
      <c r="I56" t="str">
        <f>IF(Reliability!B56="x","x",(IF(ROUNDUP(Reliability!B56,0)=1,"Very High",IF(ROUNDUP(Reliability!B56,0)=2,"High",IF(ROUNDUP(Reliability!B56,0)=3,"Medium",IF(ROUNDUP(Reliability!B56,0)=4,"Low","Very Low"))))))</f>
        <v>Very High</v>
      </c>
    </row>
    <row r="57" spans="1:9" x14ac:dyDescent="0.35">
      <c r="A57" s="189" t="str">
        <f>Lists!C:C</f>
        <v>IRN004</v>
      </c>
      <c r="B57" s="190">
        <f t="shared" si="4"/>
        <v>1.5</v>
      </c>
      <c r="C57" s="190">
        <f t="shared" si="5"/>
        <v>4.3</v>
      </c>
      <c r="D57" s="190">
        <f t="shared" si="6"/>
        <v>0.2</v>
      </c>
      <c r="E57" s="190">
        <f t="shared" si="7"/>
        <v>0</v>
      </c>
      <c r="F57" s="190">
        <f>'Data Reliability'!B57</f>
        <v>2.7</v>
      </c>
      <c r="G57" s="191">
        <f>Reliability_updated!V57</f>
        <v>14.9</v>
      </c>
      <c r="H57" s="191">
        <f>'Data Reliability'!C57</f>
        <v>0</v>
      </c>
      <c r="I57" t="str">
        <f>IF(Reliability!B57="x","x",(IF(ROUNDUP(Reliability!B57,0)=1,"Very High",IF(ROUNDUP(Reliability!B57,0)=2,"High",IF(ROUNDUP(Reliability!B57,0)=3,"Medium",IF(ROUNDUP(Reliability!B57,0)=4,"Low","Very Low"))))))</f>
        <v>High</v>
      </c>
    </row>
    <row r="58" spans="1:9" x14ac:dyDescent="0.35">
      <c r="A58" s="189" t="str">
        <f>Lists!C:C</f>
        <v>IRQ001</v>
      </c>
      <c r="B58" s="190">
        <f t="shared" si="4"/>
        <v>0.8</v>
      </c>
      <c r="C58" s="190">
        <f t="shared" si="5"/>
        <v>2.2999999999999998</v>
      </c>
      <c r="D58" s="190">
        <f t="shared" si="6"/>
        <v>0.2</v>
      </c>
      <c r="E58" s="190">
        <f t="shared" si="7"/>
        <v>0</v>
      </c>
      <c r="F58" s="190">
        <f>'Data Reliability'!B58</f>
        <v>1.9</v>
      </c>
      <c r="G58" s="191">
        <f>Reliability_updated!V58</f>
        <v>15.4</v>
      </c>
      <c r="H58" s="191">
        <f>'Data Reliability'!C58</f>
        <v>0</v>
      </c>
      <c r="I58" t="str">
        <f>IF(Reliability!B58="x","x",(IF(ROUNDUP(Reliability!B58,0)=1,"Very High",IF(ROUNDUP(Reliability!B58,0)=2,"High",IF(ROUNDUP(Reliability!B58,0)=3,"Medium",IF(ROUNDUP(Reliability!B58,0)=4,"Low","Very Low"))))))</f>
        <v>Very High</v>
      </c>
    </row>
    <row r="59" spans="1:9" x14ac:dyDescent="0.35">
      <c r="A59" s="189" t="str">
        <f>Lists!C:C</f>
        <v>IRQ002</v>
      </c>
      <c r="B59" s="190">
        <f t="shared" si="4"/>
        <v>0.9</v>
      </c>
      <c r="C59" s="190">
        <f t="shared" si="5"/>
        <v>2.5</v>
      </c>
      <c r="D59" s="190">
        <f t="shared" si="6"/>
        <v>0.2</v>
      </c>
      <c r="E59" s="190">
        <f t="shared" si="7"/>
        <v>0</v>
      </c>
      <c r="F59" s="190">
        <f>'Data Reliability'!B59</f>
        <v>2</v>
      </c>
      <c r="G59" s="191">
        <f>Reliability_updated!V59</f>
        <v>14.8</v>
      </c>
      <c r="H59" s="191">
        <f>'Data Reliability'!C59</f>
        <v>0</v>
      </c>
      <c r="I59" t="str">
        <f>IF(Reliability!B59="x","x",(IF(ROUNDUP(Reliability!B59,0)=1,"Very High",IF(ROUNDUP(Reliability!B59,0)=2,"High",IF(ROUNDUP(Reliability!B59,0)=3,"Medium",IF(ROUNDUP(Reliability!B59,0)=4,"Low","Very Low"))))))</f>
        <v>Very High</v>
      </c>
    </row>
    <row r="60" spans="1:9" x14ac:dyDescent="0.35">
      <c r="A60" s="189" t="str">
        <f>Lists!C:C</f>
        <v>IRQ003</v>
      </c>
      <c r="B60" s="190">
        <f t="shared" si="4"/>
        <v>0.9</v>
      </c>
      <c r="C60" s="190">
        <f t="shared" si="5"/>
        <v>2</v>
      </c>
      <c r="D60" s="190">
        <f t="shared" si="6"/>
        <v>0.6</v>
      </c>
      <c r="E60" s="190">
        <f t="shared" si="7"/>
        <v>0</v>
      </c>
      <c r="F60" s="190">
        <f>'Data Reliability'!B60</f>
        <v>1.8</v>
      </c>
      <c r="G60" s="191">
        <f>Reliability_updated!V60</f>
        <v>45.4</v>
      </c>
      <c r="H60" s="191">
        <f>'Data Reliability'!C60</f>
        <v>0</v>
      </c>
      <c r="I60" t="str">
        <f>IF(Reliability!B60="x","x",(IF(ROUNDUP(Reliability!B60,0)=1,"Very High",IF(ROUNDUP(Reliability!B60,0)=2,"High",IF(ROUNDUP(Reliability!B60,0)=3,"Medium",IF(ROUNDUP(Reliability!B60,0)=4,"Low","Very Low"))))))</f>
        <v>Very High</v>
      </c>
    </row>
    <row r="61" spans="1:9" x14ac:dyDescent="0.35">
      <c r="A61" s="189" t="str">
        <f>Lists!C:C</f>
        <v>ITA002</v>
      </c>
      <c r="B61" s="190">
        <f t="shared" si="4"/>
        <v>1.2</v>
      </c>
      <c r="C61" s="190">
        <f t="shared" si="5"/>
        <v>2.2999999999999998</v>
      </c>
      <c r="D61" s="190">
        <f t="shared" si="6"/>
        <v>1.2</v>
      </c>
      <c r="E61" s="190">
        <f t="shared" si="7"/>
        <v>0</v>
      </c>
      <c r="F61" s="190">
        <f>'Data Reliability'!B61</f>
        <v>1.9</v>
      </c>
      <c r="G61" s="191">
        <f>Reliability_updated!V61</f>
        <v>91.3</v>
      </c>
      <c r="H61" s="191">
        <f>'Data Reliability'!C61</f>
        <v>0</v>
      </c>
      <c r="I61" t="str">
        <f>IF(Reliability!B61="x","x",(IF(ROUNDUP(Reliability!B61,0)=1,"Very High",IF(ROUNDUP(Reliability!B61,0)=2,"High",IF(ROUNDUP(Reliability!B61,0)=3,"Medium",IF(ROUNDUP(Reliability!B61,0)=4,"Low","Very Low"))))))</f>
        <v>High</v>
      </c>
    </row>
    <row r="62" spans="1:9" x14ac:dyDescent="0.35">
      <c r="A62" s="189" t="str">
        <f>Lists!C:C</f>
        <v>JOR002</v>
      </c>
      <c r="B62" s="190">
        <f t="shared" si="4"/>
        <v>1.3</v>
      </c>
      <c r="C62" s="190">
        <f t="shared" si="5"/>
        <v>3.8</v>
      </c>
      <c r="D62" s="190">
        <f t="shared" si="6"/>
        <v>0.2</v>
      </c>
      <c r="E62" s="190">
        <f t="shared" si="7"/>
        <v>0</v>
      </c>
      <c r="F62" s="190">
        <f>'Data Reliability'!B62</f>
        <v>2.5</v>
      </c>
      <c r="G62" s="191">
        <f>Reliability_updated!V62</f>
        <v>15.4</v>
      </c>
      <c r="H62" s="191">
        <f>'Data Reliability'!C62</f>
        <v>0</v>
      </c>
      <c r="I62" t="str">
        <f>IF(Reliability!B62="x","x",(IF(ROUNDUP(Reliability!B62,0)=1,"Very High",IF(ROUNDUP(Reliability!B62,0)=2,"High",IF(ROUNDUP(Reliability!B62,0)=3,"Medium",IF(ROUNDUP(Reliability!B62,0)=4,"Low","Very Low"))))))</f>
        <v>High</v>
      </c>
    </row>
    <row r="63" spans="1:9" x14ac:dyDescent="0.35">
      <c r="A63" s="189" t="str">
        <f>Lists!C:C</f>
        <v>KEN001</v>
      </c>
      <c r="B63" s="190">
        <f t="shared" si="4"/>
        <v>1.3</v>
      </c>
      <c r="C63" s="190">
        <f t="shared" si="5"/>
        <v>3.5</v>
      </c>
      <c r="D63" s="190">
        <f t="shared" si="6"/>
        <v>0.5</v>
      </c>
      <c r="E63" s="190">
        <f t="shared" si="7"/>
        <v>0</v>
      </c>
      <c r="F63" s="190">
        <f>'Data Reliability'!B63</f>
        <v>2.4</v>
      </c>
      <c r="G63" s="191">
        <f>Reliability_updated!V63</f>
        <v>37.799999999999997</v>
      </c>
      <c r="H63" s="191">
        <f>'Data Reliability'!C63</f>
        <v>0</v>
      </c>
      <c r="I63" t="str">
        <f>IF(Reliability!B63="x","x",(IF(ROUNDUP(Reliability!B63,0)=1,"Very High",IF(ROUNDUP(Reliability!B63,0)=2,"High",IF(ROUNDUP(Reliability!B63,0)=3,"Medium",IF(ROUNDUP(Reliability!B63,0)=4,"Low","Very Low"))))))</f>
        <v>High</v>
      </c>
    </row>
    <row r="64" spans="1:9" x14ac:dyDescent="0.35">
      <c r="A64" s="189" t="str">
        <f>Lists!C:C</f>
        <v>KEN002</v>
      </c>
      <c r="B64" s="190">
        <f t="shared" si="4"/>
        <v>1.3</v>
      </c>
      <c r="C64" s="190">
        <f t="shared" si="5"/>
        <v>2</v>
      </c>
      <c r="D64" s="190">
        <f t="shared" si="6"/>
        <v>0.2</v>
      </c>
      <c r="E64" s="190">
        <f t="shared" si="7"/>
        <v>1.7</v>
      </c>
      <c r="F64" s="190">
        <f>'Data Reliability'!B64</f>
        <v>1.8</v>
      </c>
      <c r="G64" s="191">
        <f>Reliability_updated!V64</f>
        <v>16.8</v>
      </c>
      <c r="H64" s="191">
        <f>'Data Reliability'!C64</f>
        <v>1</v>
      </c>
      <c r="I64" t="str">
        <f>IF(Reliability!B64="x","x",(IF(ROUNDUP(Reliability!B64,0)=1,"Very High",IF(ROUNDUP(Reliability!B64,0)=2,"High",IF(ROUNDUP(Reliability!B64,0)=3,"Medium",IF(ROUNDUP(Reliability!B64,0)=4,"Low","Very Low"))))))</f>
        <v>High</v>
      </c>
    </row>
    <row r="65" spans="1:9" x14ac:dyDescent="0.35">
      <c r="A65" s="189" t="str">
        <f>Lists!C:C</f>
        <v>KEN003</v>
      </c>
      <c r="B65" s="190">
        <f t="shared" si="4"/>
        <v>0.8</v>
      </c>
      <c r="C65" s="190">
        <f t="shared" si="5"/>
        <v>2.2999999999999998</v>
      </c>
      <c r="D65" s="190">
        <f t="shared" si="6"/>
        <v>0.2</v>
      </c>
      <c r="E65" s="190">
        <f t="shared" si="7"/>
        <v>0</v>
      </c>
      <c r="F65" s="190">
        <f>'Data Reliability'!B65</f>
        <v>1.9</v>
      </c>
      <c r="G65" s="191">
        <f>Reliability_updated!V65</f>
        <v>13.7</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LAO004</v>
      </c>
      <c r="B66" s="190">
        <f t="shared" si="4"/>
        <v>0.7</v>
      </c>
      <c r="C66" s="190">
        <f t="shared" si="5"/>
        <v>2</v>
      </c>
      <c r="D66" s="190">
        <f t="shared" si="6"/>
        <v>0</v>
      </c>
      <c r="E66" s="190">
        <f t="shared" si="7"/>
        <v>0</v>
      </c>
      <c r="F66" s="190">
        <f>'Data Reliability'!B66</f>
        <v>1.8</v>
      </c>
      <c r="G66" s="191">
        <f>Reliability_updated!V66</f>
        <v>2.4</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LBN002</v>
      </c>
      <c r="B67" s="190">
        <f t="shared" ref="B67:B98" si="8">ROUND(AVERAGE(C67:E67),1)</f>
        <v>0.8</v>
      </c>
      <c r="C67" s="190">
        <f t="shared" ref="C67:C98" si="9">IF(F67="x","x",ROUND((5-(3-F67)/2*5),1))</f>
        <v>2.2999999999999998</v>
      </c>
      <c r="D67" s="190">
        <f t="shared" ref="D67:D98" si="10">IF(G67&gt;365,5,ROUND((5-(365-G67)/364*5),1))</f>
        <v>0.2</v>
      </c>
      <c r="E67" s="190">
        <f t="shared" ref="E67:E98" si="11">IF(H67&gt;3,5,ROUND((5-(3-H67)/3*5),1))</f>
        <v>0</v>
      </c>
      <c r="F67" s="190">
        <f>'Data Reliability'!B67</f>
        <v>1.9</v>
      </c>
      <c r="G67" s="191">
        <f>Reliability_updated!V67</f>
        <v>15</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LBN006</v>
      </c>
      <c r="B68" s="190">
        <f t="shared" si="8"/>
        <v>0.7</v>
      </c>
      <c r="C68" s="190">
        <f t="shared" si="9"/>
        <v>2</v>
      </c>
      <c r="D68" s="190">
        <f t="shared" si="10"/>
        <v>0.2</v>
      </c>
      <c r="E68" s="190">
        <f t="shared" si="11"/>
        <v>0</v>
      </c>
      <c r="F68" s="190">
        <f>'Data Reliability'!B68</f>
        <v>1.8</v>
      </c>
      <c r="G68" s="191">
        <f>Reliability_updated!V68</f>
        <v>15</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LBY001</v>
      </c>
      <c r="B69" s="190">
        <f t="shared" si="8"/>
        <v>0.7</v>
      </c>
      <c r="C69" s="190">
        <f t="shared" si="9"/>
        <v>2</v>
      </c>
      <c r="D69" s="190">
        <f t="shared" si="10"/>
        <v>0.1</v>
      </c>
      <c r="E69" s="190">
        <f t="shared" si="11"/>
        <v>0</v>
      </c>
      <c r="F69" s="190">
        <f>'Data Reliability'!B69</f>
        <v>1.8</v>
      </c>
      <c r="G69" s="191">
        <f>Reliability_updated!V69</f>
        <v>10</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LBY002</v>
      </c>
      <c r="B70" s="190">
        <f t="shared" si="8"/>
        <v>1.1000000000000001</v>
      </c>
      <c r="C70" s="190">
        <f t="shared" si="9"/>
        <v>2</v>
      </c>
      <c r="D70" s="190">
        <f t="shared" si="10"/>
        <v>1.2</v>
      </c>
      <c r="E70" s="190">
        <f t="shared" si="11"/>
        <v>0</v>
      </c>
      <c r="F70" s="190">
        <f>'Data Reliability'!B70</f>
        <v>1.8</v>
      </c>
      <c r="G70" s="191">
        <f>Reliability_updated!V70</f>
        <v>91.4</v>
      </c>
      <c r="H70" s="191">
        <f>'Data Reliability'!C70</f>
        <v>0</v>
      </c>
      <c r="I70" t="str">
        <f>IF(Reliability!B70="x","x",(IF(ROUNDUP(Reliability!B70,0)=1,"Very High",IF(ROUNDUP(Reliability!B70,0)=2,"High",IF(ROUNDUP(Reliability!B70,0)=3,"Medium",IF(ROUNDUP(Reliability!B70,0)=4,"Low","Very Low"))))))</f>
        <v>High</v>
      </c>
    </row>
    <row r="71" spans="1:9" x14ac:dyDescent="0.35">
      <c r="A71" s="189" t="str">
        <f>Lists!C:C</f>
        <v>LBY003</v>
      </c>
      <c r="B71" s="190">
        <f t="shared" si="8"/>
        <v>0.8</v>
      </c>
      <c r="C71" s="190">
        <f t="shared" si="9"/>
        <v>1.8</v>
      </c>
      <c r="D71" s="190">
        <f t="shared" si="10"/>
        <v>0.7</v>
      </c>
      <c r="E71" s="190">
        <f t="shared" si="11"/>
        <v>0</v>
      </c>
      <c r="F71" s="190">
        <f>'Data Reliability'!B71</f>
        <v>1.7</v>
      </c>
      <c r="G71" s="191">
        <f>Reliability_updated!V71</f>
        <v>49.3</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LBY004</v>
      </c>
      <c r="B72" s="190">
        <f t="shared" si="8"/>
        <v>0.2</v>
      </c>
      <c r="C72" s="190">
        <f t="shared" si="9"/>
        <v>0.5</v>
      </c>
      <c r="D72" s="190">
        <f t="shared" si="10"/>
        <v>0.1</v>
      </c>
      <c r="E72" s="190">
        <f t="shared" si="11"/>
        <v>0</v>
      </c>
      <c r="F72" s="190">
        <f>'Data Reliability'!B72</f>
        <v>1.2</v>
      </c>
      <c r="G72" s="191">
        <f>Reliability_updated!V72</f>
        <v>10.1</v>
      </c>
      <c r="H72" s="191">
        <f>'Data Reliability'!C72</f>
        <v>0</v>
      </c>
      <c r="I72" t="str">
        <f>IF(Reliability!B72="x","x",(IF(ROUNDUP(Reliability!B72,0)=1,"Very High",IF(ROUNDUP(Reliability!B72,0)=2,"High",IF(ROUNDUP(Reliability!B72,0)=3,"Medium",IF(ROUNDUP(Reliability!B72,0)=4,"Low","Very Low"))))))</f>
        <v>Very High</v>
      </c>
    </row>
    <row r="73" spans="1:9" x14ac:dyDescent="0.35">
      <c r="A73" s="189" t="str">
        <f>Lists!C:C</f>
        <v>LKA004</v>
      </c>
      <c r="B73" s="190">
        <f t="shared" si="8"/>
        <v>0.8</v>
      </c>
      <c r="C73" s="190">
        <f t="shared" si="9"/>
        <v>1.8</v>
      </c>
      <c r="D73" s="190">
        <f t="shared" si="10"/>
        <v>0.5</v>
      </c>
      <c r="E73" s="190">
        <f t="shared" si="11"/>
        <v>0</v>
      </c>
      <c r="F73" s="190">
        <f>'Data Reliability'!B73</f>
        <v>1.7</v>
      </c>
      <c r="G73" s="191">
        <f>Reliability_updated!V73</f>
        <v>39.799999999999997</v>
      </c>
      <c r="H73" s="191">
        <f>'Data Reliability'!C73</f>
        <v>0</v>
      </c>
      <c r="I73" t="str">
        <f>IF(Reliability!B73="x","x",(IF(ROUNDUP(Reliability!B73,0)=1,"Very High",IF(ROUNDUP(Reliability!B73,0)=2,"High",IF(ROUNDUP(Reliability!B73,0)=3,"Medium",IF(ROUNDUP(Reliability!B73,0)=4,"Low","Very Low"))))))</f>
        <v>Very High</v>
      </c>
    </row>
    <row r="74" spans="1:9" x14ac:dyDescent="0.35">
      <c r="A74" s="189" t="str">
        <f>Lists!C:C</f>
        <v>LSO004</v>
      </c>
      <c r="B74" s="190">
        <f t="shared" si="8"/>
        <v>1.4</v>
      </c>
      <c r="C74" s="190">
        <f t="shared" si="9"/>
        <v>2.5</v>
      </c>
      <c r="D74" s="190">
        <f t="shared" si="10"/>
        <v>0.1</v>
      </c>
      <c r="E74" s="190">
        <f t="shared" si="11"/>
        <v>1.7</v>
      </c>
      <c r="F74" s="190">
        <f>'Data Reliability'!B74</f>
        <v>2</v>
      </c>
      <c r="G74" s="191">
        <f>Reliability_updated!V74</f>
        <v>6.2</v>
      </c>
      <c r="H74" s="191">
        <f>'Data Reliability'!C74</f>
        <v>1</v>
      </c>
      <c r="I74" t="str">
        <f>IF(Reliability!B74="x","x",(IF(ROUNDUP(Reliability!B74,0)=1,"Very High",IF(ROUNDUP(Reliability!B74,0)=2,"High",IF(ROUNDUP(Reliability!B74,0)=3,"Medium",IF(ROUNDUP(Reliability!B74,0)=4,"Low","Very Low"))))))</f>
        <v>High</v>
      </c>
    </row>
    <row r="75" spans="1:9" x14ac:dyDescent="0.35">
      <c r="A75" s="189" t="str">
        <f>Lists!C:C</f>
        <v>LTU002</v>
      </c>
      <c r="B75" s="190">
        <f t="shared" si="8"/>
        <v>0.8</v>
      </c>
      <c r="C75" s="190">
        <f t="shared" si="9"/>
        <v>2.2999999999999998</v>
      </c>
      <c r="D75" s="190">
        <f t="shared" si="10"/>
        <v>0.2</v>
      </c>
      <c r="E75" s="190">
        <f t="shared" si="11"/>
        <v>0</v>
      </c>
      <c r="F75" s="190">
        <f>'Data Reliability'!B75</f>
        <v>1.9</v>
      </c>
      <c r="G75" s="191">
        <f>Reliability_updated!V75</f>
        <v>12.2</v>
      </c>
      <c r="H75" s="191">
        <f>'Data Reliability'!C75</f>
        <v>0</v>
      </c>
      <c r="I75" t="str">
        <f>IF(Reliability!B75="x","x",(IF(ROUNDUP(Reliability!B75,0)=1,"Very High",IF(ROUNDUP(Reliability!B75,0)=2,"High",IF(ROUNDUP(Reliability!B75,0)=3,"Medium",IF(ROUNDUP(Reliability!B75,0)=4,"Low","Very Low"))))))</f>
        <v>Very High</v>
      </c>
    </row>
    <row r="76" spans="1:9" x14ac:dyDescent="0.35">
      <c r="A76" s="189" t="str">
        <f>Lists!C:C</f>
        <v>LVA002</v>
      </c>
      <c r="B76" s="190">
        <f t="shared" si="8"/>
        <v>0.8</v>
      </c>
      <c r="C76" s="190">
        <f t="shared" si="9"/>
        <v>2.2999999999999998</v>
      </c>
      <c r="D76" s="190">
        <f t="shared" si="10"/>
        <v>0.2</v>
      </c>
      <c r="E76" s="190">
        <f t="shared" si="11"/>
        <v>0</v>
      </c>
      <c r="F76" s="190">
        <f>'Data Reliability'!B76</f>
        <v>1.9</v>
      </c>
      <c r="G76" s="191">
        <f>Reliability_updated!V76</f>
        <v>12.2</v>
      </c>
      <c r="H76" s="191">
        <f>'Data Reliability'!C76</f>
        <v>0</v>
      </c>
      <c r="I76" t="str">
        <f>IF(Reliability!B76="x","x",(IF(ROUNDUP(Reliability!B76,0)=1,"Very High",IF(ROUNDUP(Reliability!B76,0)=2,"High",IF(ROUNDUP(Reliability!B76,0)=3,"Medium",IF(ROUNDUP(Reliability!B76,0)=4,"Low","Very Low"))))))</f>
        <v>Very High</v>
      </c>
    </row>
    <row r="77" spans="1:9" x14ac:dyDescent="0.35">
      <c r="A77" s="189" t="str">
        <f>Lists!C:C</f>
        <v>MAR001</v>
      </c>
      <c r="B77" s="190">
        <f t="shared" si="8"/>
        <v>1.5</v>
      </c>
      <c r="C77" s="190">
        <f t="shared" si="9"/>
        <v>3.8</v>
      </c>
      <c r="D77" s="190">
        <f t="shared" si="10"/>
        <v>0.7</v>
      </c>
      <c r="E77" s="190">
        <f t="shared" si="11"/>
        <v>0</v>
      </c>
      <c r="F77" s="190">
        <f>'Data Reliability'!B77</f>
        <v>2.5</v>
      </c>
      <c r="G77" s="191">
        <f>Reliability_updated!V77</f>
        <v>49.8</v>
      </c>
      <c r="H77" s="191">
        <f>'Data Reliability'!C77</f>
        <v>0</v>
      </c>
      <c r="I77" t="str">
        <f>IF(Reliability!B77="x","x",(IF(ROUNDUP(Reliability!B77,0)=1,"Very High",IF(ROUNDUP(Reliability!B77,0)=2,"High",IF(ROUNDUP(Reliability!B77,0)=3,"Medium",IF(ROUNDUP(Reliability!B77,0)=4,"Low","Very Low"))))))</f>
        <v>High</v>
      </c>
    </row>
    <row r="78" spans="1:9" x14ac:dyDescent="0.35">
      <c r="A78" s="189" t="str">
        <f>Lists!C:C</f>
        <v>MAR002</v>
      </c>
      <c r="B78" s="190">
        <f t="shared" si="8"/>
        <v>1.7</v>
      </c>
      <c r="C78" s="190">
        <f t="shared" si="9"/>
        <v>4</v>
      </c>
      <c r="D78" s="190">
        <f t="shared" si="10"/>
        <v>1.2</v>
      </c>
      <c r="E78" s="190">
        <f t="shared" si="11"/>
        <v>0</v>
      </c>
      <c r="F78" s="190">
        <f>'Data Reliability'!B78</f>
        <v>2.6</v>
      </c>
      <c r="G78" s="191">
        <f>Reliability_updated!V78</f>
        <v>91.3</v>
      </c>
      <c r="H78" s="191">
        <f>'Data Reliability'!C78</f>
        <v>0</v>
      </c>
      <c r="I78" t="str">
        <f>IF(Reliability!B78="x","x",(IF(ROUNDUP(Reliability!B78,0)=1,"Very High",IF(ROUNDUP(Reliability!B78,0)=2,"High",IF(ROUNDUP(Reliability!B78,0)=3,"Medium",IF(ROUNDUP(Reliability!B78,0)=4,"Low","Very Low"))))))</f>
        <v>High</v>
      </c>
    </row>
    <row r="79" spans="1:9" x14ac:dyDescent="0.35">
      <c r="A79" s="189" t="str">
        <f>Lists!C:C</f>
        <v>MAR003</v>
      </c>
      <c r="B79" s="190">
        <f t="shared" si="8"/>
        <v>1.2</v>
      </c>
      <c r="C79" s="190">
        <f t="shared" si="9"/>
        <v>3</v>
      </c>
      <c r="D79" s="190">
        <f t="shared" si="10"/>
        <v>0.7</v>
      </c>
      <c r="E79" s="190">
        <f t="shared" si="11"/>
        <v>0</v>
      </c>
      <c r="F79" s="190">
        <f>'Data Reliability'!B79</f>
        <v>2.2000000000000002</v>
      </c>
      <c r="G79" s="191">
        <f>Reliability_updated!V79</f>
        <v>49</v>
      </c>
      <c r="H79" s="191">
        <f>'Data Reliability'!C79</f>
        <v>0</v>
      </c>
      <c r="I79" t="str">
        <f>IF(Reliability!B79="x","x",(IF(ROUNDUP(Reliability!B79,0)=1,"Very High",IF(ROUNDUP(Reliability!B79,0)=2,"High",IF(ROUNDUP(Reliability!B79,0)=3,"Medium",IF(ROUNDUP(Reliability!B79,0)=4,"Low","Very Low"))))))</f>
        <v>High</v>
      </c>
    </row>
    <row r="80" spans="1:9" x14ac:dyDescent="0.35">
      <c r="A80" s="189" t="str">
        <f>Lists!C:C</f>
        <v>MDA002</v>
      </c>
      <c r="B80" s="190">
        <f t="shared" si="8"/>
        <v>0.7</v>
      </c>
      <c r="C80" s="190">
        <f t="shared" si="9"/>
        <v>2</v>
      </c>
      <c r="D80" s="190">
        <f t="shared" si="10"/>
        <v>0.2</v>
      </c>
      <c r="E80" s="190">
        <f t="shared" si="11"/>
        <v>0</v>
      </c>
      <c r="F80" s="190">
        <f>'Data Reliability'!B80</f>
        <v>1.8</v>
      </c>
      <c r="G80" s="191">
        <f>Reliability_updated!V80</f>
        <v>12.2</v>
      </c>
      <c r="H80" s="191">
        <f>'Data Reliability'!C80</f>
        <v>0</v>
      </c>
      <c r="I80" t="str">
        <f>IF(Reliability!B80="x","x",(IF(ROUNDUP(Reliability!B80,0)=1,"Very High",IF(ROUNDUP(Reliability!B80,0)=2,"High",IF(ROUNDUP(Reliability!B80,0)=3,"Medium",IF(ROUNDUP(Reliability!B80,0)=4,"Low","Very Low"))))))</f>
        <v>Very High</v>
      </c>
    </row>
    <row r="81" spans="1:9" x14ac:dyDescent="0.35">
      <c r="A81" s="189" t="str">
        <f>Lists!C:C</f>
        <v>MDG001</v>
      </c>
      <c r="B81" s="190">
        <f t="shared" si="8"/>
        <v>0.7</v>
      </c>
      <c r="C81" s="190">
        <f t="shared" si="9"/>
        <v>1.8</v>
      </c>
      <c r="D81" s="190">
        <f t="shared" si="10"/>
        <v>0.3</v>
      </c>
      <c r="E81" s="190">
        <f t="shared" si="11"/>
        <v>0</v>
      </c>
      <c r="F81" s="190">
        <f>'Data Reliability'!B81</f>
        <v>1.7</v>
      </c>
      <c r="G81" s="191">
        <f>Reliability_updated!V81</f>
        <v>23.2</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MDG002</v>
      </c>
      <c r="B82" s="190">
        <f t="shared" si="8"/>
        <v>0.9</v>
      </c>
      <c r="C82" s="190">
        <f t="shared" si="9"/>
        <v>2.2999999999999998</v>
      </c>
      <c r="D82" s="190">
        <f t="shared" si="10"/>
        <v>0.5</v>
      </c>
      <c r="E82" s="190">
        <f t="shared" si="11"/>
        <v>0</v>
      </c>
      <c r="F82" s="190">
        <f>'Data Reliability'!B82</f>
        <v>1.9</v>
      </c>
      <c r="G82" s="191">
        <f>Reliability_updated!V82</f>
        <v>35.4</v>
      </c>
      <c r="H82" s="191">
        <f>'Data Reliability'!C82</f>
        <v>0</v>
      </c>
      <c r="I82" t="str">
        <f>IF(Reliability!B82="x","x",(IF(ROUNDUP(Reliability!B82,0)=1,"Very High",IF(ROUNDUP(Reliability!B82,0)=2,"High",IF(ROUNDUP(Reliability!B82,0)=3,"Medium",IF(ROUNDUP(Reliability!B82,0)=4,"Low","Very Low"))))))</f>
        <v>Very High</v>
      </c>
    </row>
    <row r="83" spans="1:9" x14ac:dyDescent="0.35">
      <c r="A83" s="189" t="str">
        <f>Lists!C:C</f>
        <v>MDG009</v>
      </c>
      <c r="B83" s="190">
        <f t="shared" si="8"/>
        <v>0.9</v>
      </c>
      <c r="C83" s="190">
        <f t="shared" si="9"/>
        <v>2.2999999999999998</v>
      </c>
      <c r="D83" s="190">
        <f t="shared" si="10"/>
        <v>0.3</v>
      </c>
      <c r="E83" s="190">
        <f t="shared" si="11"/>
        <v>0</v>
      </c>
      <c r="F83" s="190">
        <f>'Data Reliability'!B83</f>
        <v>1.9</v>
      </c>
      <c r="G83" s="191">
        <f>Reliability_updated!V83</f>
        <v>23.2</v>
      </c>
      <c r="H83" s="191">
        <f>'Data Reliability'!C83</f>
        <v>0</v>
      </c>
      <c r="I83" t="str">
        <f>IF(Reliability!B83="x","x",(IF(ROUNDUP(Reliability!B83,0)=1,"Very High",IF(ROUNDUP(Reliability!B83,0)=2,"High",IF(ROUNDUP(Reliability!B83,0)=3,"Medium",IF(ROUNDUP(Reliability!B83,0)=4,"Low","Very Low"))))))</f>
        <v>Very High</v>
      </c>
    </row>
    <row r="84" spans="1:9" x14ac:dyDescent="0.35">
      <c r="A84" s="189" t="str">
        <f>Lists!C:C</f>
        <v>MEX001</v>
      </c>
      <c r="B84" s="190">
        <f t="shared" si="8"/>
        <v>1.4</v>
      </c>
      <c r="C84" s="190">
        <f t="shared" si="9"/>
        <v>4</v>
      </c>
      <c r="D84" s="190">
        <f t="shared" si="10"/>
        <v>0.2</v>
      </c>
      <c r="E84" s="190">
        <f t="shared" si="11"/>
        <v>0</v>
      </c>
      <c r="F84" s="190">
        <f>'Data Reliability'!B84</f>
        <v>2.6</v>
      </c>
      <c r="G84" s="191">
        <f>Reliability_updated!V84</f>
        <v>13.1</v>
      </c>
      <c r="H84" s="191">
        <f>'Data Reliability'!C84</f>
        <v>0</v>
      </c>
      <c r="I84" t="str">
        <f>IF(Reliability!B84="x","x",(IF(ROUNDUP(Reliability!B84,0)=1,"Very High",IF(ROUNDUP(Reliability!B84,0)=2,"High",IF(ROUNDUP(Reliability!B84,0)=3,"Medium",IF(ROUNDUP(Reliability!B84,0)=4,"Low","Very Low"))))))</f>
        <v>High</v>
      </c>
    </row>
    <row r="85" spans="1:9" x14ac:dyDescent="0.35">
      <c r="A85" s="189" t="str">
        <f>Lists!C:C</f>
        <v>MEX002</v>
      </c>
      <c r="B85" s="190">
        <f t="shared" si="8"/>
        <v>1.2</v>
      </c>
      <c r="C85" s="190">
        <f t="shared" si="9"/>
        <v>3.5</v>
      </c>
      <c r="D85" s="190">
        <f t="shared" si="10"/>
        <v>0.2</v>
      </c>
      <c r="E85" s="190">
        <f t="shared" si="11"/>
        <v>0</v>
      </c>
      <c r="F85" s="190">
        <f>'Data Reliability'!B85</f>
        <v>2.4</v>
      </c>
      <c r="G85" s="191">
        <f>Reliability_updated!V85</f>
        <v>13.1</v>
      </c>
      <c r="H85" s="191">
        <f>'Data Reliability'!C85</f>
        <v>0</v>
      </c>
      <c r="I85" t="str">
        <f>IF(Reliability!B85="x","x",(IF(ROUNDUP(Reliability!B85,0)=1,"Very High",IF(ROUNDUP(Reliability!B85,0)=2,"High",IF(ROUNDUP(Reliability!B85,0)=3,"Medium",IF(ROUNDUP(Reliability!B85,0)=4,"Low","Very Low"))))))</f>
        <v>High</v>
      </c>
    </row>
    <row r="86" spans="1:9" x14ac:dyDescent="0.35">
      <c r="A86" s="189" t="str">
        <f>Lists!C:C</f>
        <v>MEX003</v>
      </c>
      <c r="B86" s="190">
        <f t="shared" si="8"/>
        <v>1.3</v>
      </c>
      <c r="C86" s="190">
        <f t="shared" si="9"/>
        <v>3.8</v>
      </c>
      <c r="D86" s="190">
        <f t="shared" si="10"/>
        <v>0.2</v>
      </c>
      <c r="E86" s="190">
        <f t="shared" si="11"/>
        <v>0</v>
      </c>
      <c r="F86" s="190">
        <f>'Data Reliability'!B86</f>
        <v>2.5</v>
      </c>
      <c r="G86" s="191">
        <f>Reliability_updated!V86</f>
        <v>13.1</v>
      </c>
      <c r="H86" s="191">
        <f>'Data Reliability'!C86</f>
        <v>0</v>
      </c>
      <c r="I86" t="str">
        <f>IF(Reliability!B86="x","x",(IF(ROUNDUP(Reliability!B86,0)=1,"Very High",IF(ROUNDUP(Reliability!B86,0)=2,"High",IF(ROUNDUP(Reliability!B86,0)=3,"Medium",IF(ROUNDUP(Reliability!B86,0)=4,"Low","Very Low"))))))</f>
        <v>High</v>
      </c>
    </row>
    <row r="87" spans="1:9" x14ac:dyDescent="0.35">
      <c r="A87" s="189" t="str">
        <f>Lists!C:C</f>
        <v>MLI001</v>
      </c>
      <c r="B87" s="190">
        <f t="shared" si="8"/>
        <v>0.5</v>
      </c>
      <c r="C87" s="190">
        <f t="shared" si="9"/>
        <v>0.3</v>
      </c>
      <c r="D87" s="190">
        <f t="shared" si="10"/>
        <v>1.2</v>
      </c>
      <c r="E87" s="190">
        <f t="shared" si="11"/>
        <v>0</v>
      </c>
      <c r="F87" s="190">
        <f>'Data Reliability'!B87</f>
        <v>1.1000000000000001</v>
      </c>
      <c r="G87" s="191">
        <f>Reliability_updated!V87</f>
        <v>87</v>
      </c>
      <c r="H87" s="191">
        <f>'Data Reliability'!C87</f>
        <v>0</v>
      </c>
      <c r="I87" t="str">
        <f>IF(Reliability!B87="x","x",(IF(ROUNDUP(Reliability!B87,0)=1,"Very High",IF(ROUNDUP(Reliability!B87,0)=2,"High",IF(ROUNDUP(Reliability!B87,0)=3,"Medium",IF(ROUNDUP(Reliability!B87,0)=4,"Low","Very Low"))))))</f>
        <v>Very High</v>
      </c>
    </row>
    <row r="88" spans="1:9" x14ac:dyDescent="0.35">
      <c r="A88" s="189" t="str">
        <f>Lists!C:C</f>
        <v>MMR001</v>
      </c>
      <c r="B88" s="190">
        <f t="shared" si="8"/>
        <v>0.7</v>
      </c>
      <c r="C88" s="190">
        <f t="shared" si="9"/>
        <v>1.8</v>
      </c>
      <c r="D88" s="190">
        <f t="shared" si="10"/>
        <v>0.2</v>
      </c>
      <c r="E88" s="190">
        <f t="shared" si="11"/>
        <v>0</v>
      </c>
      <c r="F88" s="190">
        <f>'Data Reliability'!B88</f>
        <v>1.7</v>
      </c>
      <c r="G88" s="191">
        <f>Reliability_updated!V88</f>
        <v>15.5</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MMR002</v>
      </c>
      <c r="B89" s="190">
        <f t="shared" si="8"/>
        <v>0.8</v>
      </c>
      <c r="C89" s="190">
        <f t="shared" si="9"/>
        <v>2</v>
      </c>
      <c r="D89" s="190">
        <f t="shared" si="10"/>
        <v>0.5</v>
      </c>
      <c r="E89" s="190">
        <f t="shared" si="11"/>
        <v>0</v>
      </c>
      <c r="F89" s="190">
        <f>'Data Reliability'!B89</f>
        <v>1.8</v>
      </c>
      <c r="G89" s="191">
        <f>Reliability_updated!V89</f>
        <v>39.9</v>
      </c>
      <c r="H89" s="191">
        <f>'Data Reliability'!C89</f>
        <v>0</v>
      </c>
      <c r="I89" t="str">
        <f>IF(Reliability!B89="x","x",(IF(ROUNDUP(Reliability!B89,0)=1,"Very High",IF(ROUNDUP(Reliability!B89,0)=2,"High",IF(ROUNDUP(Reliability!B89,0)=3,"Medium",IF(ROUNDUP(Reliability!B89,0)=4,"Low","Very Low"))))))</f>
        <v>Very High</v>
      </c>
    </row>
    <row r="90" spans="1:9" x14ac:dyDescent="0.35">
      <c r="A90" s="189" t="str">
        <f>Lists!C:C</f>
        <v>MMR003</v>
      </c>
      <c r="B90" s="190">
        <f t="shared" si="8"/>
        <v>0.8</v>
      </c>
      <c r="C90" s="190">
        <f t="shared" si="9"/>
        <v>1.8</v>
      </c>
      <c r="D90" s="190">
        <f t="shared" si="10"/>
        <v>0.5</v>
      </c>
      <c r="E90" s="190">
        <f t="shared" si="11"/>
        <v>0</v>
      </c>
      <c r="F90" s="190">
        <f>'Data Reliability'!B90</f>
        <v>1.7</v>
      </c>
      <c r="G90" s="191">
        <f>Reliability_updated!V90</f>
        <v>39.9</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MMR004</v>
      </c>
      <c r="B91" s="190">
        <f t="shared" si="8"/>
        <v>0.8</v>
      </c>
      <c r="C91" s="190">
        <f t="shared" si="9"/>
        <v>1.8</v>
      </c>
      <c r="D91" s="190">
        <f t="shared" si="10"/>
        <v>0.5</v>
      </c>
      <c r="E91" s="190">
        <f t="shared" si="11"/>
        <v>0</v>
      </c>
      <c r="F91" s="190">
        <f>'Data Reliability'!B91</f>
        <v>1.7</v>
      </c>
      <c r="G91" s="191">
        <f>Reliability_updated!V91</f>
        <v>39.9</v>
      </c>
      <c r="H91" s="191">
        <f>'Data Reliability'!C91</f>
        <v>0</v>
      </c>
      <c r="I91" t="str">
        <f>IF(Reliability!B91="x","x",(IF(ROUNDUP(Reliability!B91,0)=1,"Very High",IF(ROUNDUP(Reliability!B91,0)=2,"High",IF(ROUNDUP(Reliability!B91,0)=3,"Medium",IF(ROUNDUP(Reliability!B91,0)=4,"Low","Very Low"))))))</f>
        <v>Very High</v>
      </c>
    </row>
    <row r="92" spans="1:9" x14ac:dyDescent="0.35">
      <c r="A92" s="189" t="str">
        <f>Lists!C:C</f>
        <v>MMR006</v>
      </c>
      <c r="B92" s="190">
        <f t="shared" si="8"/>
        <v>0.9</v>
      </c>
      <c r="C92" s="190">
        <f t="shared" si="9"/>
        <v>2.5</v>
      </c>
      <c r="D92" s="190">
        <f t="shared" si="10"/>
        <v>0.2</v>
      </c>
      <c r="E92" s="190">
        <f t="shared" si="11"/>
        <v>0</v>
      </c>
      <c r="F92" s="190">
        <f>'Data Reliability'!B92</f>
        <v>2</v>
      </c>
      <c r="G92" s="191">
        <f>Reliability_updated!V92</f>
        <v>15.5</v>
      </c>
      <c r="H92" s="191">
        <f>'Data Reliability'!C92</f>
        <v>0</v>
      </c>
      <c r="I92" t="str">
        <f>IF(Reliability!B92="x","x",(IF(ROUNDUP(Reliability!B92,0)=1,"Very High",IF(ROUNDUP(Reliability!B92,0)=2,"High",IF(ROUNDUP(Reliability!B92,0)=3,"Medium",IF(ROUNDUP(Reliability!B92,0)=4,"Low","Very Low"))))))</f>
        <v>Very High</v>
      </c>
    </row>
    <row r="93" spans="1:9" x14ac:dyDescent="0.35">
      <c r="A93" s="189" t="str">
        <f>Lists!C:C</f>
        <v>MOZ001</v>
      </c>
      <c r="B93" s="190">
        <f t="shared" si="8"/>
        <v>1</v>
      </c>
      <c r="C93" s="190">
        <f t="shared" si="9"/>
        <v>2.8</v>
      </c>
      <c r="D93" s="190">
        <f t="shared" si="10"/>
        <v>0.1</v>
      </c>
      <c r="E93" s="190">
        <f t="shared" si="11"/>
        <v>0</v>
      </c>
      <c r="F93" s="190">
        <f>'Data Reliability'!B93</f>
        <v>2.1</v>
      </c>
      <c r="G93" s="191">
        <f>Reliability_updated!V93</f>
        <v>10.6</v>
      </c>
      <c r="H93" s="191">
        <f>'Data Reliability'!C93</f>
        <v>0</v>
      </c>
      <c r="I93" t="str">
        <f>IF(Reliability!B93="x","x",(IF(ROUNDUP(Reliability!B93,0)=1,"Very High",IF(ROUNDUP(Reliability!B93,0)=2,"High",IF(ROUNDUP(Reliability!B93,0)=3,"Medium",IF(ROUNDUP(Reliability!B93,0)=4,"Low","Very Low"))))))</f>
        <v>Very High</v>
      </c>
    </row>
    <row r="94" spans="1:9" x14ac:dyDescent="0.35">
      <c r="A94" s="189" t="str">
        <f>Lists!C:C</f>
        <v>MOZ004</v>
      </c>
      <c r="B94" s="190">
        <f t="shared" si="8"/>
        <v>1.1000000000000001</v>
      </c>
      <c r="C94" s="190">
        <f t="shared" si="9"/>
        <v>3</v>
      </c>
      <c r="D94" s="190">
        <f t="shared" si="10"/>
        <v>0.4</v>
      </c>
      <c r="E94" s="190">
        <f t="shared" si="11"/>
        <v>0</v>
      </c>
      <c r="F94" s="190">
        <f>'Data Reliability'!B94</f>
        <v>2.2000000000000002</v>
      </c>
      <c r="G94" s="191">
        <f>Reliability_updated!V94</f>
        <v>26.9</v>
      </c>
      <c r="H94" s="191">
        <f>'Data Reliability'!C94</f>
        <v>0</v>
      </c>
      <c r="I94" t="str">
        <f>IF(Reliability!B94="x","x",(IF(ROUNDUP(Reliability!B94,0)=1,"Very High",IF(ROUNDUP(Reliability!B94,0)=2,"High",IF(ROUNDUP(Reliability!B94,0)=3,"Medium",IF(ROUNDUP(Reliability!B94,0)=4,"Low","Very Low"))))))</f>
        <v>High</v>
      </c>
    </row>
    <row r="95" spans="1:9" x14ac:dyDescent="0.35">
      <c r="A95" s="189" t="str">
        <f>Lists!C:C</f>
        <v>MOZ011</v>
      </c>
      <c r="B95" s="190">
        <f t="shared" si="8"/>
        <v>0.9</v>
      </c>
      <c r="C95" s="190">
        <f t="shared" si="9"/>
        <v>2.2999999999999998</v>
      </c>
      <c r="D95" s="190">
        <f t="shared" si="10"/>
        <v>0.4</v>
      </c>
      <c r="E95" s="190">
        <f t="shared" si="11"/>
        <v>0</v>
      </c>
      <c r="F95" s="190">
        <f>'Data Reliability'!B95</f>
        <v>1.9</v>
      </c>
      <c r="G95" s="191">
        <f>Reliability_updated!V95</f>
        <v>26.9</v>
      </c>
      <c r="H95" s="191">
        <f>'Data Reliability'!C95</f>
        <v>0</v>
      </c>
      <c r="I95" t="str">
        <f>IF(Reliability!B95="x","x",(IF(ROUNDUP(Reliability!B95,0)=1,"Very High",IF(ROUNDUP(Reliability!B95,0)=2,"High",IF(ROUNDUP(Reliability!B95,0)=3,"Medium",IF(ROUNDUP(Reliability!B95,0)=4,"Low","Very Low"))))))</f>
        <v>Very High</v>
      </c>
    </row>
    <row r="96" spans="1:9" x14ac:dyDescent="0.35">
      <c r="A96" s="189" t="str">
        <f>Lists!C:C</f>
        <v>MOZ012</v>
      </c>
      <c r="B96" s="190">
        <f t="shared" si="8"/>
        <v>1.2</v>
      </c>
      <c r="C96" s="190">
        <f t="shared" si="9"/>
        <v>2.8</v>
      </c>
      <c r="D96" s="190">
        <f t="shared" si="10"/>
        <v>0.8</v>
      </c>
      <c r="E96" s="190">
        <f t="shared" si="11"/>
        <v>0</v>
      </c>
      <c r="F96" s="190">
        <f>'Data Reliability'!B96</f>
        <v>2.1</v>
      </c>
      <c r="G96" s="191">
        <f>Reliability_updated!V96</f>
        <v>59.4</v>
      </c>
      <c r="H96" s="191">
        <f>'Data Reliability'!C96</f>
        <v>0</v>
      </c>
      <c r="I96" t="str">
        <f>IF(Reliability!B96="x","x",(IF(ROUNDUP(Reliability!B96,0)=1,"Very High",IF(ROUNDUP(Reliability!B96,0)=2,"High",IF(ROUNDUP(Reliability!B96,0)=3,"Medium",IF(ROUNDUP(Reliability!B96,0)=4,"Low","Very Low"))))))</f>
        <v>High</v>
      </c>
    </row>
    <row r="97" spans="1:9" x14ac:dyDescent="0.35">
      <c r="A97" s="189" t="str">
        <f>Lists!C:C</f>
        <v>MRT002</v>
      </c>
      <c r="B97" s="190">
        <f t="shared" si="8"/>
        <v>0.8</v>
      </c>
      <c r="C97" s="190">
        <f t="shared" si="9"/>
        <v>1.5</v>
      </c>
      <c r="D97" s="190">
        <f t="shared" si="10"/>
        <v>0.9</v>
      </c>
      <c r="E97" s="190">
        <f t="shared" si="11"/>
        <v>0</v>
      </c>
      <c r="F97" s="190">
        <f>'Data Reliability'!B97</f>
        <v>1.6</v>
      </c>
      <c r="G97" s="191">
        <f>Reliability_updated!V97</f>
        <v>63.8</v>
      </c>
      <c r="H97" s="191">
        <f>'Data Reliability'!C97</f>
        <v>0</v>
      </c>
      <c r="I97" t="str">
        <f>IF(Reliability!B97="x","x",(IF(ROUNDUP(Reliability!B97,0)=1,"Very High",IF(ROUNDUP(Reliability!B97,0)=2,"High",IF(ROUNDUP(Reliability!B97,0)=3,"Medium",IF(ROUNDUP(Reliability!B97,0)=4,"Low","Very Low"))))))</f>
        <v>Very High</v>
      </c>
    </row>
    <row r="98" spans="1:9" x14ac:dyDescent="0.35">
      <c r="A98" s="189" t="str">
        <f>Lists!C:C</f>
        <v>MRT003</v>
      </c>
      <c r="B98" s="190">
        <f t="shared" si="8"/>
        <v>1.2</v>
      </c>
      <c r="C98" s="190">
        <f t="shared" si="9"/>
        <v>0.8</v>
      </c>
      <c r="D98" s="190">
        <f t="shared" si="10"/>
        <v>1</v>
      </c>
      <c r="E98" s="190">
        <f t="shared" si="11"/>
        <v>1.7</v>
      </c>
      <c r="F98" s="190">
        <f>'Data Reliability'!B98</f>
        <v>1.3</v>
      </c>
      <c r="G98" s="191">
        <f>Reliability_updated!V98</f>
        <v>74.599999999999994</v>
      </c>
      <c r="H98" s="191">
        <f>'Data Reliability'!C98</f>
        <v>1</v>
      </c>
      <c r="I98" t="str">
        <f>IF(Reliability!B98="x","x",(IF(ROUNDUP(Reliability!B98,0)=1,"Very High",IF(ROUNDUP(Reliability!B98,0)=2,"High",IF(ROUNDUP(Reliability!B98,0)=3,"Medium",IF(ROUNDUP(Reliability!B98,0)=4,"Low","Very Low"))))))</f>
        <v>High</v>
      </c>
    </row>
    <row r="99" spans="1:9" x14ac:dyDescent="0.35">
      <c r="A99" s="189" t="str">
        <f>Lists!C:C</f>
        <v>MWI002</v>
      </c>
      <c r="B99" s="190">
        <f t="shared" ref="B99:B130" si="12">ROUND(AVERAGE(C99:E99),1)</f>
        <v>0.9</v>
      </c>
      <c r="C99" s="190">
        <f t="shared" ref="C99:C130" si="13">IF(F99="x","x",ROUND((5-(3-F99)/2*5),1))</f>
        <v>1.8</v>
      </c>
      <c r="D99" s="190">
        <f t="shared" ref="D99:D130" si="14">IF(G99&gt;365,5,ROUND((5-(365-G99)/364*5),1))</f>
        <v>0.9</v>
      </c>
      <c r="E99" s="190">
        <f t="shared" ref="E99:E130" si="15">IF(H99&gt;3,5,ROUND((5-(3-H99)/3*5),1))</f>
        <v>0</v>
      </c>
      <c r="F99" s="190">
        <f>'Data Reliability'!B99</f>
        <v>1.7</v>
      </c>
      <c r="G99" s="191">
        <f>Reliability_updated!V99</f>
        <v>63</v>
      </c>
      <c r="H99" s="191">
        <f>'Data Reliability'!C99</f>
        <v>0</v>
      </c>
      <c r="I99" t="str">
        <f>IF(Reliability!B99="x","x",(IF(ROUNDUP(Reliability!B99,0)=1,"Very High",IF(ROUNDUP(Reliability!B99,0)=2,"High",IF(ROUNDUP(Reliability!B99,0)=3,"Medium",IF(ROUNDUP(Reliability!B99,0)=4,"Low","Very Low"))))))</f>
        <v>Very High</v>
      </c>
    </row>
    <row r="100" spans="1:9" x14ac:dyDescent="0.35">
      <c r="A100" s="189" t="str">
        <f>Lists!C:C</f>
        <v>MYS001</v>
      </c>
      <c r="B100" s="190">
        <f t="shared" si="12"/>
        <v>0.9</v>
      </c>
      <c r="C100" s="190">
        <f t="shared" si="13"/>
        <v>2.2999999999999998</v>
      </c>
      <c r="D100" s="190">
        <f t="shared" si="14"/>
        <v>0.4</v>
      </c>
      <c r="E100" s="190">
        <f t="shared" si="15"/>
        <v>0</v>
      </c>
      <c r="F100" s="190">
        <f>'Data Reliability'!B100</f>
        <v>1.9</v>
      </c>
      <c r="G100" s="191">
        <f>Reliability_updated!V100</f>
        <v>30.5</v>
      </c>
      <c r="H100" s="191">
        <f>'Data Reliability'!C100</f>
        <v>0</v>
      </c>
      <c r="I100" t="str">
        <f>IF(Reliability!B100="x","x",(IF(ROUNDUP(Reliability!B100,0)=1,"Very High",IF(ROUNDUP(Reliability!B100,0)=2,"High",IF(ROUNDUP(Reliability!B100,0)=3,"Medium",IF(ROUNDUP(Reliability!B100,0)=4,"Low","Very Low"))))))</f>
        <v>Very High</v>
      </c>
    </row>
    <row r="101" spans="1:9" x14ac:dyDescent="0.35">
      <c r="A101" s="189" t="str">
        <f>Lists!C:C</f>
        <v>NAM002</v>
      </c>
      <c r="B101" s="190">
        <f t="shared" si="12"/>
        <v>2.4</v>
      </c>
      <c r="C101" s="190">
        <f t="shared" si="13"/>
        <v>1.5</v>
      </c>
      <c r="D101" s="190">
        <f t="shared" si="14"/>
        <v>4.0999999999999996</v>
      </c>
      <c r="E101" s="190">
        <f t="shared" si="15"/>
        <v>1.7</v>
      </c>
      <c r="F101" s="190">
        <f>'Data Reliability'!B101</f>
        <v>1.6</v>
      </c>
      <c r="G101" s="191">
        <f>Reliability_updated!V101</f>
        <v>298.3</v>
      </c>
      <c r="H101" s="191">
        <f>'Data Reliability'!C101</f>
        <v>1</v>
      </c>
      <c r="I101" t="str">
        <f>IF(Reliability!B101="x","x",(IF(ROUNDUP(Reliability!B101,0)=1,"Very High",IF(ROUNDUP(Reliability!B101,0)=2,"High",IF(ROUNDUP(Reliability!B101,0)=3,"Medium",IF(ROUNDUP(Reliability!B101,0)=4,"Low","Very Low"))))))</f>
        <v>Medium</v>
      </c>
    </row>
    <row r="102" spans="1:9" x14ac:dyDescent="0.35">
      <c r="A102" s="189" t="str">
        <f>Lists!C:C</f>
        <v>NER002</v>
      </c>
      <c r="B102" s="190">
        <f t="shared" si="12"/>
        <v>0.9</v>
      </c>
      <c r="C102" s="190">
        <f t="shared" si="13"/>
        <v>1.5</v>
      </c>
      <c r="D102" s="190">
        <f t="shared" si="14"/>
        <v>1.2</v>
      </c>
      <c r="E102" s="190">
        <f t="shared" si="15"/>
        <v>0</v>
      </c>
      <c r="F102" s="190">
        <f>'Data Reliability'!B102</f>
        <v>1.6</v>
      </c>
      <c r="G102" s="191">
        <f>Reliability_updated!V102</f>
        <v>88.5</v>
      </c>
      <c r="H102" s="191">
        <f>'Data Reliability'!C102</f>
        <v>0</v>
      </c>
      <c r="I102" t="str">
        <f>IF(Reliability!B102="x","x",(IF(ROUNDUP(Reliability!B102,0)=1,"Very High",IF(ROUNDUP(Reliability!B102,0)=2,"High",IF(ROUNDUP(Reliability!B102,0)=3,"Medium",IF(ROUNDUP(Reliability!B102,0)=4,"Low","Very Low"))))))</f>
        <v>Very High</v>
      </c>
    </row>
    <row r="103" spans="1:9" x14ac:dyDescent="0.35">
      <c r="A103" s="189" t="str">
        <f>Lists!C:C</f>
        <v>NER003</v>
      </c>
      <c r="B103" s="190">
        <f t="shared" si="12"/>
        <v>0.9</v>
      </c>
      <c r="C103" s="190">
        <f t="shared" si="13"/>
        <v>1.5</v>
      </c>
      <c r="D103" s="190">
        <f t="shared" si="14"/>
        <v>1.2</v>
      </c>
      <c r="E103" s="190">
        <f t="shared" si="15"/>
        <v>0</v>
      </c>
      <c r="F103" s="190">
        <f>'Data Reliability'!B103</f>
        <v>1.6</v>
      </c>
      <c r="G103" s="191">
        <f>Reliability_updated!V103</f>
        <v>88.5</v>
      </c>
      <c r="H103" s="191">
        <f>'Data Reliability'!C103</f>
        <v>0</v>
      </c>
      <c r="I103" t="str">
        <f>IF(Reliability!B103="x","x",(IF(ROUNDUP(Reliability!B103,0)=1,"Very High",IF(ROUNDUP(Reliability!B103,0)=2,"High",IF(ROUNDUP(Reliability!B103,0)=3,"Medium",IF(ROUNDUP(Reliability!B103,0)=4,"Low","Very Low"))))))</f>
        <v>Very High</v>
      </c>
    </row>
    <row r="104" spans="1:9" x14ac:dyDescent="0.35">
      <c r="A104" s="189" t="str">
        <f>Lists!C:C</f>
        <v>NER004</v>
      </c>
      <c r="B104" s="190">
        <f t="shared" si="12"/>
        <v>0.9</v>
      </c>
      <c r="C104" s="190">
        <f t="shared" si="13"/>
        <v>1.5</v>
      </c>
      <c r="D104" s="190">
        <f t="shared" si="14"/>
        <v>1.2</v>
      </c>
      <c r="E104" s="190">
        <f t="shared" si="15"/>
        <v>0</v>
      </c>
      <c r="F104" s="190">
        <f>'Data Reliability'!B104</f>
        <v>1.6</v>
      </c>
      <c r="G104" s="191">
        <f>Reliability_updated!V104</f>
        <v>88.5</v>
      </c>
      <c r="H104" s="191">
        <f>'Data Reliability'!C104</f>
        <v>0</v>
      </c>
      <c r="I104" t="str">
        <f>IF(Reliability!B104="x","x",(IF(ROUNDUP(Reliability!B104,0)=1,"Very High",IF(ROUNDUP(Reliability!B104,0)=2,"High",IF(ROUNDUP(Reliability!B104,0)=3,"Medium",IF(ROUNDUP(Reliability!B104,0)=4,"Low","Very Low"))))))</f>
        <v>Very High</v>
      </c>
    </row>
    <row r="105" spans="1:9" x14ac:dyDescent="0.35">
      <c r="A105" s="189" t="str">
        <f>Lists!C:C</f>
        <v>NER006</v>
      </c>
      <c r="B105" s="190">
        <f t="shared" si="12"/>
        <v>1</v>
      </c>
      <c r="C105" s="190">
        <f t="shared" si="13"/>
        <v>2.2999999999999998</v>
      </c>
      <c r="D105" s="190">
        <f t="shared" si="14"/>
        <v>0.7</v>
      </c>
      <c r="E105" s="190">
        <f t="shared" si="15"/>
        <v>0</v>
      </c>
      <c r="F105" s="190">
        <f>'Data Reliability'!B105</f>
        <v>1.9</v>
      </c>
      <c r="G105" s="191">
        <f>Reliability_updated!V105</f>
        <v>51.5</v>
      </c>
      <c r="H105" s="191">
        <f>'Data Reliability'!C105</f>
        <v>0</v>
      </c>
      <c r="I105" t="str">
        <f>IF(Reliability!B105="x","x",(IF(ROUNDUP(Reliability!B105,0)=1,"Very High",IF(ROUNDUP(Reliability!B105,0)=2,"High",IF(ROUNDUP(Reliability!B105,0)=3,"Medium",IF(ROUNDUP(Reliability!B105,0)=4,"Low","Very Low"))))))</f>
        <v>Very High</v>
      </c>
    </row>
    <row r="106" spans="1:9" x14ac:dyDescent="0.35">
      <c r="A106" s="189" t="str">
        <f>Lists!C:C</f>
        <v>NGA001</v>
      </c>
      <c r="B106" s="190">
        <f t="shared" si="12"/>
        <v>1.5</v>
      </c>
      <c r="C106" s="190">
        <f t="shared" si="13"/>
        <v>4</v>
      </c>
      <c r="D106" s="190">
        <f t="shared" si="14"/>
        <v>0.4</v>
      </c>
      <c r="E106" s="190">
        <f t="shared" si="15"/>
        <v>0</v>
      </c>
      <c r="F106" s="190">
        <f>'Data Reliability'!B106</f>
        <v>2.6</v>
      </c>
      <c r="G106" s="191">
        <f>Reliability_updated!V106</f>
        <v>29.8</v>
      </c>
      <c r="H106" s="191">
        <f>'Data Reliability'!C106</f>
        <v>0</v>
      </c>
      <c r="I106" t="str">
        <f>IF(Reliability!B106="x","x",(IF(ROUNDUP(Reliability!B106,0)=1,"Very High",IF(ROUNDUP(Reliability!B106,0)=2,"High",IF(ROUNDUP(Reliability!B106,0)=3,"Medium",IF(ROUNDUP(Reliability!B106,0)=4,"Low","Very Low"))))))</f>
        <v>High</v>
      </c>
    </row>
    <row r="107" spans="1:9" x14ac:dyDescent="0.35">
      <c r="A107" s="189" t="str">
        <f>Lists!C:C</f>
        <v>NGA003</v>
      </c>
      <c r="B107" s="190">
        <f t="shared" si="12"/>
        <v>0.8</v>
      </c>
      <c r="C107" s="190">
        <f t="shared" si="13"/>
        <v>2.2999999999999998</v>
      </c>
      <c r="D107" s="190">
        <f t="shared" si="14"/>
        <v>0.2</v>
      </c>
      <c r="E107" s="190">
        <f t="shared" si="15"/>
        <v>0</v>
      </c>
      <c r="F107" s="190">
        <f>'Data Reliability'!B107</f>
        <v>1.9</v>
      </c>
      <c r="G107" s="191">
        <f>Reliability_updated!V107</f>
        <v>13.7</v>
      </c>
      <c r="H107" s="191">
        <f>'Data Reliability'!C107</f>
        <v>0</v>
      </c>
      <c r="I107" t="str">
        <f>IF(Reliability!B107="x","x",(IF(ROUNDUP(Reliability!B107,0)=1,"Very High",IF(ROUNDUP(Reliability!B107,0)=2,"High",IF(ROUNDUP(Reliability!B107,0)=3,"Medium",IF(ROUNDUP(Reliability!B107,0)=4,"Low","Very Low"))))))</f>
        <v>Very High</v>
      </c>
    </row>
    <row r="108" spans="1:9" x14ac:dyDescent="0.35">
      <c r="A108" s="189" t="str">
        <f>Lists!C:C</f>
        <v>NGA004</v>
      </c>
      <c r="B108" s="190">
        <f t="shared" si="12"/>
        <v>1.1000000000000001</v>
      </c>
      <c r="C108" s="190">
        <f t="shared" si="13"/>
        <v>3</v>
      </c>
      <c r="D108" s="190">
        <f t="shared" si="14"/>
        <v>0.2</v>
      </c>
      <c r="E108" s="190">
        <f t="shared" si="15"/>
        <v>0</v>
      </c>
      <c r="F108" s="190">
        <f>'Data Reliability'!B108</f>
        <v>2.2000000000000002</v>
      </c>
      <c r="G108" s="191">
        <f>Reliability_updated!V108</f>
        <v>13.7</v>
      </c>
      <c r="H108" s="191">
        <f>'Data Reliability'!C108</f>
        <v>0</v>
      </c>
      <c r="I108" t="str">
        <f>IF(Reliability!B108="x","x",(IF(ROUNDUP(Reliability!B108,0)=1,"Very High",IF(ROUNDUP(Reliability!B108,0)=2,"High",IF(ROUNDUP(Reliability!B108,0)=3,"Medium",IF(ROUNDUP(Reliability!B108,0)=4,"Low","Very Low"))))))</f>
        <v>High</v>
      </c>
    </row>
    <row r="109" spans="1:9" x14ac:dyDescent="0.35">
      <c r="A109" s="189" t="str">
        <f>Lists!C:C</f>
        <v>NGA007</v>
      </c>
      <c r="B109" s="190">
        <f t="shared" si="12"/>
        <v>1.2</v>
      </c>
      <c r="C109" s="190">
        <f t="shared" si="13"/>
        <v>3.5</v>
      </c>
      <c r="D109" s="190">
        <f t="shared" si="14"/>
        <v>0.2</v>
      </c>
      <c r="E109" s="190">
        <f t="shared" si="15"/>
        <v>0</v>
      </c>
      <c r="F109" s="190">
        <f>'Data Reliability'!B109</f>
        <v>2.4</v>
      </c>
      <c r="G109" s="191">
        <f>Reliability_updated!V109</f>
        <v>13.7</v>
      </c>
      <c r="H109" s="191">
        <f>'Data Reliability'!C109</f>
        <v>0</v>
      </c>
      <c r="I109" t="str">
        <f>IF(Reliability!B109="x","x",(IF(ROUNDUP(Reliability!B109,0)=1,"Very High",IF(ROUNDUP(Reliability!B109,0)=2,"High",IF(ROUNDUP(Reliability!B109,0)=3,"Medium",IF(ROUNDUP(Reliability!B109,0)=4,"Low","Very Low"))))))</f>
        <v>High</v>
      </c>
    </row>
    <row r="110" spans="1:9" x14ac:dyDescent="0.35">
      <c r="A110" s="189" t="str">
        <f>Lists!C:C</f>
        <v>NGA008</v>
      </c>
      <c r="B110" s="190">
        <f t="shared" si="12"/>
        <v>1.4</v>
      </c>
      <c r="C110" s="190">
        <f t="shared" si="13"/>
        <v>2.2999999999999998</v>
      </c>
      <c r="D110" s="190">
        <f t="shared" si="14"/>
        <v>0.2</v>
      </c>
      <c r="E110" s="190">
        <f t="shared" si="15"/>
        <v>1.7</v>
      </c>
      <c r="F110" s="190">
        <f>'Data Reliability'!B110</f>
        <v>1.9</v>
      </c>
      <c r="G110" s="191">
        <f>Reliability_updated!V110</f>
        <v>13.7</v>
      </c>
      <c r="H110" s="191">
        <f>'Data Reliability'!C110</f>
        <v>1</v>
      </c>
      <c r="I110" t="str">
        <f>IF(Reliability!B110="x","x",(IF(ROUNDUP(Reliability!B110,0)=1,"Very High",IF(ROUNDUP(Reliability!B110,0)=2,"High",IF(ROUNDUP(Reliability!B110,0)=3,"Medium",IF(ROUNDUP(Reliability!B110,0)=4,"Low","Very Low"))))))</f>
        <v>High</v>
      </c>
    </row>
    <row r="111" spans="1:9" x14ac:dyDescent="0.35">
      <c r="A111" s="189" t="str">
        <f>Lists!C:C</f>
        <v>NIC001</v>
      </c>
      <c r="B111" s="190">
        <f t="shared" si="12"/>
        <v>1.6</v>
      </c>
      <c r="C111" s="190">
        <f t="shared" si="13"/>
        <v>2.5</v>
      </c>
      <c r="D111" s="190">
        <f t="shared" si="14"/>
        <v>0.6</v>
      </c>
      <c r="E111" s="190">
        <f t="shared" si="15"/>
        <v>1.7</v>
      </c>
      <c r="F111" s="190">
        <f>'Data Reliability'!B111</f>
        <v>2</v>
      </c>
      <c r="G111" s="191">
        <f>Reliability_updated!V111</f>
        <v>41.9</v>
      </c>
      <c r="H111" s="191">
        <f>'Data Reliability'!C111</f>
        <v>1</v>
      </c>
      <c r="I111" t="str">
        <f>IF(Reliability!B111="x","x",(IF(ROUNDUP(Reliability!B111,0)=1,"Very High",IF(ROUNDUP(Reliability!B111,0)=2,"High",IF(ROUNDUP(Reliability!B111,0)=3,"Medium",IF(ROUNDUP(Reliability!B111,0)=4,"Low","Very Low"))))))</f>
        <v>High</v>
      </c>
    </row>
    <row r="112" spans="1:9" x14ac:dyDescent="0.35">
      <c r="A112" s="189" t="str">
        <f>Lists!C:C</f>
        <v>PAK001</v>
      </c>
      <c r="B112" s="190">
        <f t="shared" si="12"/>
        <v>0.7</v>
      </c>
      <c r="C112" s="190">
        <f t="shared" si="13"/>
        <v>2</v>
      </c>
      <c r="D112" s="190">
        <f t="shared" si="14"/>
        <v>0.2</v>
      </c>
      <c r="E112" s="190">
        <f t="shared" si="15"/>
        <v>0</v>
      </c>
      <c r="F112" s="190">
        <f>'Data Reliability'!B112</f>
        <v>1.8</v>
      </c>
      <c r="G112" s="191">
        <f>Reliability_updated!V112</f>
        <v>15.3</v>
      </c>
      <c r="H112" s="191">
        <f>'Data Reliability'!C112</f>
        <v>0</v>
      </c>
      <c r="I112" t="str">
        <f>IF(Reliability!B112="x","x",(IF(ROUNDUP(Reliability!B112,0)=1,"Very High",IF(ROUNDUP(Reliability!B112,0)=2,"High",IF(ROUNDUP(Reliability!B112,0)=3,"Medium",IF(ROUNDUP(Reliability!B112,0)=4,"Low","Very Low"))))))</f>
        <v>Very High</v>
      </c>
    </row>
    <row r="113" spans="1:9" x14ac:dyDescent="0.35">
      <c r="A113" s="189" t="str">
        <f>Lists!C:C</f>
        <v>PAK004</v>
      </c>
      <c r="B113" s="190">
        <f t="shared" si="12"/>
        <v>2.6</v>
      </c>
      <c r="C113" s="190">
        <f t="shared" si="13"/>
        <v>1.3</v>
      </c>
      <c r="D113" s="190">
        <f t="shared" si="14"/>
        <v>3.3</v>
      </c>
      <c r="E113" s="190">
        <f t="shared" si="15"/>
        <v>3.3</v>
      </c>
      <c r="F113" s="190">
        <f>'Data Reliability'!B113</f>
        <v>1.5</v>
      </c>
      <c r="G113" s="191">
        <f>Reliability_updated!V113</f>
        <v>239.8</v>
      </c>
      <c r="H113" s="191">
        <f>'Data Reliability'!C113</f>
        <v>2</v>
      </c>
      <c r="I113" t="str">
        <f>IF(Reliability!B113="x","x",(IF(ROUNDUP(Reliability!B113,0)=1,"Very High",IF(ROUNDUP(Reliability!B113,0)=2,"High",IF(ROUNDUP(Reliability!B113,0)=3,"Medium",IF(ROUNDUP(Reliability!B113,0)=4,"Low","Very Low"))))))</f>
        <v>Medium</v>
      </c>
    </row>
    <row r="114" spans="1:9" x14ac:dyDescent="0.35">
      <c r="A114" s="189" t="str">
        <f>Lists!C:C</f>
        <v>PAK005</v>
      </c>
      <c r="B114" s="190">
        <f t="shared" si="12"/>
        <v>0.9</v>
      </c>
      <c r="C114" s="190">
        <f t="shared" si="13"/>
        <v>2.5</v>
      </c>
      <c r="D114" s="190">
        <f t="shared" si="14"/>
        <v>0.2</v>
      </c>
      <c r="E114" s="190">
        <f t="shared" si="15"/>
        <v>0</v>
      </c>
      <c r="F114" s="190">
        <f>'Data Reliability'!B114</f>
        <v>2</v>
      </c>
      <c r="G114" s="191">
        <f>Reliability_updated!V114</f>
        <v>14.7</v>
      </c>
      <c r="H114" s="191">
        <f>'Data Reliability'!C114</f>
        <v>0</v>
      </c>
      <c r="I114" t="str">
        <f>IF(Reliability!B114="x","x",(IF(ROUNDUP(Reliability!B114,0)=1,"Very High",IF(ROUNDUP(Reliability!B114,0)=2,"High",IF(ROUNDUP(Reliability!B114,0)=3,"Medium",IF(ROUNDUP(Reliability!B114,0)=4,"Low","Very Low"))))))</f>
        <v>Very High</v>
      </c>
    </row>
    <row r="115" spans="1:9" x14ac:dyDescent="0.35">
      <c r="A115" s="189" t="str">
        <f>Lists!C:C</f>
        <v>PAN002</v>
      </c>
      <c r="B115" s="190">
        <f t="shared" si="12"/>
        <v>1</v>
      </c>
      <c r="C115" s="190">
        <f t="shared" si="13"/>
        <v>2.5</v>
      </c>
      <c r="D115" s="190">
        <f t="shared" si="14"/>
        <v>0.6</v>
      </c>
      <c r="E115" s="190">
        <f t="shared" si="15"/>
        <v>0</v>
      </c>
      <c r="F115" s="190">
        <f>'Data Reliability'!B115</f>
        <v>2</v>
      </c>
      <c r="G115" s="191">
        <f>Reliability_updated!V115</f>
        <v>41.9</v>
      </c>
      <c r="H115" s="191">
        <f>'Data Reliability'!C115</f>
        <v>0</v>
      </c>
      <c r="I115" t="str">
        <f>IF(Reliability!B115="x","x",(IF(ROUNDUP(Reliability!B115,0)=1,"Very High",IF(ROUNDUP(Reliability!B115,0)=2,"High",IF(ROUNDUP(Reliability!B115,0)=3,"Medium",IF(ROUNDUP(Reliability!B115,0)=4,"Low","Very Low"))))))</f>
        <v>Very High</v>
      </c>
    </row>
    <row r="116" spans="1:9" x14ac:dyDescent="0.35">
      <c r="A116" s="189" t="str">
        <f>Lists!C:C</f>
        <v>PER002</v>
      </c>
      <c r="B116" s="190">
        <f t="shared" si="12"/>
        <v>0.8</v>
      </c>
      <c r="C116" s="190">
        <f t="shared" si="13"/>
        <v>2.2999999999999998</v>
      </c>
      <c r="D116" s="190">
        <f t="shared" si="14"/>
        <v>0.2</v>
      </c>
      <c r="E116" s="190">
        <f t="shared" si="15"/>
        <v>0</v>
      </c>
      <c r="F116" s="190">
        <f>'Data Reliability'!B116</f>
        <v>1.9</v>
      </c>
      <c r="G116" s="191">
        <f>Reliability_updated!V116</f>
        <v>14.9</v>
      </c>
      <c r="H116" s="191">
        <f>'Data Reliability'!C116</f>
        <v>0</v>
      </c>
      <c r="I116" t="str">
        <f>IF(Reliability!B116="x","x",(IF(ROUNDUP(Reliability!B116,0)=1,"Very High",IF(ROUNDUP(Reliability!B116,0)=2,"High",IF(ROUNDUP(Reliability!B116,0)=3,"Medium",IF(ROUNDUP(Reliability!B116,0)=4,"Low","Very Low"))))))</f>
        <v>Very High</v>
      </c>
    </row>
    <row r="117" spans="1:9" x14ac:dyDescent="0.35">
      <c r="A117" s="189" t="str">
        <f>Lists!C:C</f>
        <v>PHL001</v>
      </c>
      <c r="B117" s="190">
        <f t="shared" si="12"/>
        <v>0.8</v>
      </c>
      <c r="C117" s="190">
        <f t="shared" si="13"/>
        <v>2.2999999999999998</v>
      </c>
      <c r="D117" s="190">
        <f t="shared" si="14"/>
        <v>0.1</v>
      </c>
      <c r="E117" s="190">
        <f t="shared" si="15"/>
        <v>0</v>
      </c>
      <c r="F117" s="190">
        <f>'Data Reliability'!B117</f>
        <v>1.9</v>
      </c>
      <c r="G117" s="191">
        <f>Reliability_updated!V117</f>
        <v>8.5</v>
      </c>
      <c r="H117" s="191">
        <f>'Data Reliability'!C117</f>
        <v>0</v>
      </c>
      <c r="I117" t="str">
        <f>IF(Reliability!B117="x","x",(IF(ROUNDUP(Reliability!B117,0)=1,"Very High",IF(ROUNDUP(Reliability!B117,0)=2,"High",IF(ROUNDUP(Reliability!B117,0)=3,"Medium",IF(ROUNDUP(Reliability!B117,0)=4,"Low","Very Low"))))))</f>
        <v>Very High</v>
      </c>
    </row>
    <row r="118" spans="1:9" x14ac:dyDescent="0.35">
      <c r="A118" s="189" t="str">
        <f>Lists!C:C</f>
        <v>PHL003</v>
      </c>
      <c r="B118" s="190">
        <f t="shared" si="12"/>
        <v>1.1000000000000001</v>
      </c>
      <c r="C118" s="190">
        <f t="shared" si="13"/>
        <v>3</v>
      </c>
      <c r="D118" s="190">
        <f t="shared" si="14"/>
        <v>0.4</v>
      </c>
      <c r="E118" s="190">
        <f t="shared" si="15"/>
        <v>0</v>
      </c>
      <c r="F118" s="190">
        <f>'Data Reliability'!B118</f>
        <v>2.2000000000000002</v>
      </c>
      <c r="G118" s="191">
        <f>Reliability_updated!V118</f>
        <v>29</v>
      </c>
      <c r="H118" s="191">
        <f>'Data Reliability'!C118</f>
        <v>0</v>
      </c>
      <c r="I118" t="str">
        <f>IF(Reliability!B118="x","x",(IF(ROUNDUP(Reliability!B118,0)=1,"Very High",IF(ROUNDUP(Reliability!B118,0)=2,"High",IF(ROUNDUP(Reliability!B118,0)=3,"Medium",IF(ROUNDUP(Reliability!B118,0)=4,"Low","Very Low"))))))</f>
        <v>High</v>
      </c>
    </row>
    <row r="119" spans="1:9" x14ac:dyDescent="0.35">
      <c r="A119" s="189" t="str">
        <f>Lists!C:C</f>
        <v>PHL015</v>
      </c>
      <c r="B119" s="190">
        <f t="shared" si="12"/>
        <v>0.8</v>
      </c>
      <c r="C119" s="190">
        <f t="shared" si="13"/>
        <v>2.2999999999999998</v>
      </c>
      <c r="D119" s="190">
        <f t="shared" si="14"/>
        <v>0.1</v>
      </c>
      <c r="E119" s="190">
        <f t="shared" si="15"/>
        <v>0</v>
      </c>
      <c r="F119" s="190">
        <f>'Data Reliability'!B119</f>
        <v>1.9</v>
      </c>
      <c r="G119" s="191">
        <f>Reliability_updated!V119</f>
        <v>8.5</v>
      </c>
      <c r="H119" s="191">
        <f>'Data Reliability'!C119</f>
        <v>0</v>
      </c>
      <c r="I119" t="str">
        <f>IF(Reliability!B119="x","x",(IF(ROUNDUP(Reliability!B119,0)=1,"Very High",IF(ROUNDUP(Reliability!B119,0)=2,"High",IF(ROUNDUP(Reliability!B119,0)=3,"Medium",IF(ROUNDUP(Reliability!B119,0)=4,"Low","Very Low"))))))</f>
        <v>Very High</v>
      </c>
    </row>
    <row r="120" spans="1:9" x14ac:dyDescent="0.35">
      <c r="A120" s="189" t="str">
        <f>Lists!C:C</f>
        <v>PNG001</v>
      </c>
      <c r="B120" s="190">
        <f t="shared" si="12"/>
        <v>0.8</v>
      </c>
      <c r="C120" s="190">
        <f t="shared" si="13"/>
        <v>2</v>
      </c>
      <c r="D120" s="190">
        <f t="shared" si="14"/>
        <v>0.5</v>
      </c>
      <c r="E120" s="190">
        <f t="shared" si="15"/>
        <v>0</v>
      </c>
      <c r="F120" s="190">
        <f>'Data Reliability'!B120</f>
        <v>1.8</v>
      </c>
      <c r="G120" s="191">
        <f>Reliability_updated!V120</f>
        <v>36.5</v>
      </c>
      <c r="H120" s="191">
        <f>'Data Reliability'!C120</f>
        <v>0</v>
      </c>
      <c r="I120" t="str">
        <f>IF(Reliability!B120="x","x",(IF(ROUNDUP(Reliability!B120,0)=1,"Very High",IF(ROUNDUP(Reliability!B120,0)=2,"High",IF(ROUNDUP(Reliability!B120,0)=3,"Medium",IF(ROUNDUP(Reliability!B120,0)=4,"Low","Very Low"))))))</f>
        <v>Very High</v>
      </c>
    </row>
    <row r="121" spans="1:9" x14ac:dyDescent="0.35">
      <c r="A121" s="189" t="str">
        <f>Lists!C:C</f>
        <v>PNG003</v>
      </c>
      <c r="B121" s="190">
        <f t="shared" si="12"/>
        <v>0.9</v>
      </c>
      <c r="C121" s="190">
        <f t="shared" si="13"/>
        <v>2</v>
      </c>
      <c r="D121" s="190">
        <f t="shared" si="14"/>
        <v>0.6</v>
      </c>
      <c r="E121" s="190">
        <f t="shared" si="15"/>
        <v>0</v>
      </c>
      <c r="F121" s="190">
        <f>'Data Reliability'!B121</f>
        <v>1.8</v>
      </c>
      <c r="G121" s="191">
        <f>Reliability_updated!V121</f>
        <v>43</v>
      </c>
      <c r="H121" s="191">
        <f>'Data Reliability'!C121</f>
        <v>0</v>
      </c>
      <c r="I121" t="str">
        <f>IF(Reliability!B121="x","x",(IF(ROUNDUP(Reliability!B121,0)=1,"Very High",IF(ROUNDUP(Reliability!B121,0)=2,"High",IF(ROUNDUP(Reliability!B121,0)=3,"Medium",IF(ROUNDUP(Reliability!B121,0)=4,"Low","Very Low"))))))</f>
        <v>Very High</v>
      </c>
    </row>
    <row r="122" spans="1:9" x14ac:dyDescent="0.35">
      <c r="A122" s="189" t="str">
        <f>Lists!C:C</f>
        <v>PNG005</v>
      </c>
      <c r="B122" s="190">
        <f t="shared" si="12"/>
        <v>0.6</v>
      </c>
      <c r="C122" s="190">
        <f t="shared" si="13"/>
        <v>1.3</v>
      </c>
      <c r="D122" s="190">
        <f t="shared" si="14"/>
        <v>0.5</v>
      </c>
      <c r="E122" s="190">
        <f t="shared" si="15"/>
        <v>0</v>
      </c>
      <c r="F122" s="190">
        <f>'Data Reliability'!B122</f>
        <v>1.5</v>
      </c>
      <c r="G122" s="191">
        <f>Reliability_updated!V122</f>
        <v>40</v>
      </c>
      <c r="H122" s="191">
        <f>'Data Reliability'!C122</f>
        <v>0</v>
      </c>
      <c r="I122" t="str">
        <f>IF(Reliability!B122="x","x",(IF(ROUNDUP(Reliability!B122,0)=1,"Very High",IF(ROUNDUP(Reliability!B122,0)=2,"High",IF(ROUNDUP(Reliability!B122,0)=3,"Medium",IF(ROUNDUP(Reliability!B122,0)=4,"Low","Very Low"))))))</f>
        <v>Very High</v>
      </c>
    </row>
    <row r="123" spans="1:9" x14ac:dyDescent="0.35">
      <c r="A123" s="189" t="str">
        <f>Lists!C:C</f>
        <v>POL002</v>
      </c>
      <c r="B123" s="190">
        <f t="shared" si="12"/>
        <v>0.7</v>
      </c>
      <c r="C123" s="190">
        <f t="shared" si="13"/>
        <v>2</v>
      </c>
      <c r="D123" s="190">
        <f t="shared" si="14"/>
        <v>0.2</v>
      </c>
      <c r="E123" s="190">
        <f t="shared" si="15"/>
        <v>0</v>
      </c>
      <c r="F123" s="190">
        <f>'Data Reliability'!B123</f>
        <v>1.8</v>
      </c>
      <c r="G123" s="191">
        <f>Reliability_updated!V123</f>
        <v>12.2</v>
      </c>
      <c r="H123" s="191">
        <f>'Data Reliability'!C123</f>
        <v>0</v>
      </c>
      <c r="I123" t="str">
        <f>IF(Reliability!B123="x","x",(IF(ROUNDUP(Reliability!B123,0)=1,"Very High",IF(ROUNDUP(Reliability!B123,0)=2,"High",IF(ROUNDUP(Reliability!B123,0)=3,"Medium",IF(ROUNDUP(Reliability!B123,0)=4,"Low","Very Low"))))))</f>
        <v>Very High</v>
      </c>
    </row>
    <row r="124" spans="1:9" x14ac:dyDescent="0.35">
      <c r="A124" s="189" t="str">
        <f>Lists!C:C</f>
        <v>PRK001</v>
      </c>
      <c r="B124" s="190">
        <f t="shared" si="12"/>
        <v>1.2</v>
      </c>
      <c r="C124" s="190">
        <f t="shared" si="13"/>
        <v>3.5</v>
      </c>
      <c r="D124" s="190">
        <f t="shared" si="14"/>
        <v>0.2</v>
      </c>
      <c r="E124" s="190">
        <f t="shared" si="15"/>
        <v>0</v>
      </c>
      <c r="F124" s="190">
        <f>'Data Reliability'!B124</f>
        <v>2.4</v>
      </c>
      <c r="G124" s="191">
        <f>Reliability_updated!V124</f>
        <v>15.8</v>
      </c>
      <c r="H124" s="191">
        <f>'Data Reliability'!C124</f>
        <v>0</v>
      </c>
      <c r="I124" t="str">
        <f>IF(Reliability!B124="x","x",(IF(ROUNDUP(Reliability!B124,0)=1,"Very High",IF(ROUNDUP(Reliability!B124,0)=2,"High",IF(ROUNDUP(Reliability!B124,0)=3,"Medium",IF(ROUNDUP(Reliability!B124,0)=4,"Low","Very Low"))))))</f>
        <v>High</v>
      </c>
    </row>
    <row r="125" spans="1:9" x14ac:dyDescent="0.35">
      <c r="A125" s="189" t="str">
        <f>Lists!C:C</f>
        <v>PSE002</v>
      </c>
      <c r="B125" s="190">
        <f t="shared" si="12"/>
        <v>0.8</v>
      </c>
      <c r="C125" s="190">
        <f t="shared" si="13"/>
        <v>2.2999999999999998</v>
      </c>
      <c r="D125" s="190">
        <f t="shared" si="14"/>
        <v>0.2</v>
      </c>
      <c r="E125" s="190">
        <f t="shared" si="15"/>
        <v>0</v>
      </c>
      <c r="F125" s="190">
        <f>'Data Reliability'!B125</f>
        <v>1.9</v>
      </c>
      <c r="G125" s="191">
        <f>Reliability_updated!V125</f>
        <v>15.5</v>
      </c>
      <c r="H125" s="191">
        <f>'Data Reliability'!C125</f>
        <v>0</v>
      </c>
      <c r="I125" t="str">
        <f>IF(Reliability!B125="x","x",(IF(ROUNDUP(Reliability!B125,0)=1,"Very High",IF(ROUNDUP(Reliability!B125,0)=2,"High",IF(ROUNDUP(Reliability!B125,0)=3,"Medium",IF(ROUNDUP(Reliability!B125,0)=4,"Low","Very Low"))))))</f>
        <v>Very High</v>
      </c>
    </row>
    <row r="126" spans="1:9" x14ac:dyDescent="0.35">
      <c r="A126" s="189" t="str">
        <f>Lists!C:C</f>
        <v>PSE003</v>
      </c>
      <c r="B126" s="190">
        <f t="shared" si="12"/>
        <v>0.4</v>
      </c>
      <c r="C126" s="190">
        <f t="shared" si="13"/>
        <v>1</v>
      </c>
      <c r="D126" s="190">
        <f t="shared" si="14"/>
        <v>0.2</v>
      </c>
      <c r="E126" s="190">
        <f t="shared" si="15"/>
        <v>0</v>
      </c>
      <c r="F126" s="190">
        <f>'Data Reliability'!B126</f>
        <v>1.4</v>
      </c>
      <c r="G126" s="191">
        <f>Reliability_updated!V126</f>
        <v>15.5</v>
      </c>
      <c r="H126" s="191">
        <f>'Data Reliability'!C126</f>
        <v>0</v>
      </c>
      <c r="I126" t="str">
        <f>IF(Reliability!B126="x","x",(IF(ROUNDUP(Reliability!B126,0)=1,"Very High",IF(ROUNDUP(Reliability!B126,0)=2,"High",IF(ROUNDUP(Reliability!B126,0)=3,"Medium",IF(ROUNDUP(Reliability!B126,0)=4,"Low","Very Low"))))))</f>
        <v>Very High</v>
      </c>
    </row>
    <row r="127" spans="1:9" x14ac:dyDescent="0.35">
      <c r="A127" s="189" t="str">
        <f>Lists!C:C</f>
        <v>PSE004</v>
      </c>
      <c r="B127" s="190">
        <f t="shared" si="12"/>
        <v>0.7</v>
      </c>
      <c r="C127" s="190">
        <f t="shared" si="13"/>
        <v>2</v>
      </c>
      <c r="D127" s="190">
        <f t="shared" si="14"/>
        <v>0.2</v>
      </c>
      <c r="E127" s="190">
        <f t="shared" si="15"/>
        <v>0</v>
      </c>
      <c r="F127" s="190">
        <f>'Data Reliability'!B127</f>
        <v>1.8</v>
      </c>
      <c r="G127" s="191">
        <f>Reliability_updated!V127</f>
        <v>15.5</v>
      </c>
      <c r="H127" s="191">
        <f>'Data Reliability'!C127</f>
        <v>0</v>
      </c>
      <c r="I127" t="str">
        <f>IF(Reliability!B127="x","x",(IF(ROUNDUP(Reliability!B127,0)=1,"Very High",IF(ROUNDUP(Reliability!B127,0)=2,"High",IF(ROUNDUP(Reliability!B127,0)=3,"Medium",IF(ROUNDUP(Reliability!B127,0)=4,"Low","Very Low"))))))</f>
        <v>Very High</v>
      </c>
    </row>
    <row r="128" spans="1:9" x14ac:dyDescent="0.35">
      <c r="A128" s="189" t="str">
        <f>Lists!C:C</f>
        <v>REG001</v>
      </c>
      <c r="B128" s="190">
        <f t="shared" si="12"/>
        <v>1.4</v>
      </c>
      <c r="C128" s="190">
        <f t="shared" si="13"/>
        <v>0.3</v>
      </c>
      <c r="D128" s="190">
        <f t="shared" si="14"/>
        <v>3.9</v>
      </c>
      <c r="E128" s="190">
        <f t="shared" si="15"/>
        <v>0</v>
      </c>
      <c r="F128" s="190">
        <f>'Data Reliability'!B128</f>
        <v>1.1000000000000001</v>
      </c>
      <c r="G128" s="191">
        <f>Reliability_updated!V128</f>
        <v>282.3</v>
      </c>
      <c r="H128" s="191">
        <f>'Data Reliability'!C128</f>
        <v>0</v>
      </c>
      <c r="I128" t="str">
        <f>IF(Reliability!B128="x","x",(IF(ROUNDUP(Reliability!B128,0)=1,"Very High",IF(ROUNDUP(Reliability!B128,0)=2,"High",IF(ROUNDUP(Reliability!B128,0)=3,"Medium",IF(ROUNDUP(Reliability!B128,0)=4,"Low","Very Low"))))))</f>
        <v>High</v>
      </c>
    </row>
    <row r="129" spans="1:9" x14ac:dyDescent="0.35">
      <c r="A129" s="189" t="str">
        <f>Lists!C:C</f>
        <v>REG002</v>
      </c>
      <c r="B129" s="190">
        <f t="shared" si="12"/>
        <v>2.6</v>
      </c>
      <c r="C129" s="190">
        <f t="shared" si="13"/>
        <v>2.8</v>
      </c>
      <c r="D129" s="190">
        <f t="shared" si="14"/>
        <v>5</v>
      </c>
      <c r="E129" s="190">
        <f t="shared" si="15"/>
        <v>0</v>
      </c>
      <c r="F129" s="190">
        <f>'Data Reliability'!B129</f>
        <v>2.1</v>
      </c>
      <c r="G129" s="191">
        <f>Reliability_updated!V129</f>
        <v>713.9</v>
      </c>
      <c r="H129" s="191">
        <f>'Data Reliability'!C129</f>
        <v>0</v>
      </c>
      <c r="I129" t="str">
        <f>IF(Reliability!B129="x","x",(IF(ROUNDUP(Reliability!B129,0)=1,"Very High",IF(ROUNDUP(Reliability!B129,0)=2,"High",IF(ROUNDUP(Reliability!B129,0)=3,"Medium",IF(ROUNDUP(Reliability!B129,0)=4,"Low","Very Low"))))))</f>
        <v>Medium</v>
      </c>
    </row>
    <row r="130" spans="1:9" x14ac:dyDescent="0.35">
      <c r="A130" s="189" t="str">
        <f>Lists!C:C</f>
        <v>REG004</v>
      </c>
      <c r="B130" s="190">
        <f t="shared" si="12"/>
        <v>2.1</v>
      </c>
      <c r="C130" s="190">
        <f t="shared" si="13"/>
        <v>2.5</v>
      </c>
      <c r="D130" s="190">
        <f t="shared" si="14"/>
        <v>3.8</v>
      </c>
      <c r="E130" s="190">
        <f t="shared" si="15"/>
        <v>0</v>
      </c>
      <c r="F130" s="190">
        <f>'Data Reliability'!B130</f>
        <v>2</v>
      </c>
      <c r="G130" s="191">
        <f>Reliability_updated!V130</f>
        <v>279.8</v>
      </c>
      <c r="H130" s="191">
        <f>'Data Reliability'!C130</f>
        <v>0</v>
      </c>
      <c r="I130" t="str">
        <f>IF(Reliability!B130="x","x",(IF(ROUNDUP(Reliability!B130,0)=1,"Very High",IF(ROUNDUP(Reliability!B130,0)=2,"High",IF(ROUNDUP(Reliability!B130,0)=3,"Medium",IF(ROUNDUP(Reliability!B130,0)=4,"Low","Very Low"))))))</f>
        <v>Medium</v>
      </c>
    </row>
    <row r="131" spans="1:9" x14ac:dyDescent="0.35">
      <c r="A131" s="189" t="str">
        <f>Lists!C:C</f>
        <v>REG006</v>
      </c>
      <c r="B131" s="190">
        <f t="shared" ref="B131:B162" si="16">ROUND(AVERAGE(C131:E131),1)</f>
        <v>1.4</v>
      </c>
      <c r="C131" s="190">
        <f t="shared" ref="C131:C162" si="17">IF(F131="x","x",ROUND((5-(3-F131)/2*5),1))</f>
        <v>2.8</v>
      </c>
      <c r="D131" s="190">
        <f t="shared" ref="D131:D162" si="18">IF(G131&gt;365,5,ROUND((5-(365-G131)/364*5),1))</f>
        <v>1.3</v>
      </c>
      <c r="E131" s="190">
        <f t="shared" ref="E131:E162" si="19">IF(H131&gt;3,5,ROUND((5-(3-H131)/3*5),1))</f>
        <v>0</v>
      </c>
      <c r="F131" s="190">
        <f>'Data Reliability'!B131</f>
        <v>2.1</v>
      </c>
      <c r="G131" s="191">
        <f>Reliability_updated!V131</f>
        <v>93.1</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REG007</v>
      </c>
      <c r="B132" s="190">
        <f t="shared" si="16"/>
        <v>1.2</v>
      </c>
      <c r="C132" s="190">
        <f t="shared" si="17"/>
        <v>2.2999999999999998</v>
      </c>
      <c r="D132" s="190">
        <f t="shared" si="18"/>
        <v>1.2</v>
      </c>
      <c r="E132" s="190">
        <f t="shared" si="19"/>
        <v>0</v>
      </c>
      <c r="F132" s="190">
        <f>'Data Reliability'!B132</f>
        <v>1.9</v>
      </c>
      <c r="G132" s="191">
        <f>Reliability_updated!V132</f>
        <v>87.7</v>
      </c>
      <c r="H132" s="191">
        <f>'Data Reliability'!C132</f>
        <v>0</v>
      </c>
      <c r="I132" t="str">
        <f>IF(Reliability!B132="x","x",(IF(ROUNDUP(Reliability!B132,0)=1,"Very High",IF(ROUNDUP(Reliability!B132,0)=2,"High",IF(ROUNDUP(Reliability!B132,0)=3,"Medium",IF(ROUNDUP(Reliability!B132,0)=4,"Low","Very Low"))))))</f>
        <v>High</v>
      </c>
    </row>
    <row r="133" spans="1:9" x14ac:dyDescent="0.35">
      <c r="A133" s="189" t="str">
        <f>Lists!C:C</f>
        <v>REG008</v>
      </c>
      <c r="B133" s="190">
        <f t="shared" si="16"/>
        <v>1.2</v>
      </c>
      <c r="C133" s="190">
        <f t="shared" si="17"/>
        <v>2.2999999999999998</v>
      </c>
      <c r="D133" s="190">
        <f t="shared" si="18"/>
        <v>1.2</v>
      </c>
      <c r="E133" s="190">
        <f t="shared" si="19"/>
        <v>0</v>
      </c>
      <c r="F133" s="190">
        <f>'Data Reliability'!B133</f>
        <v>1.9</v>
      </c>
      <c r="G133" s="191">
        <f>Reliability_updated!V133</f>
        <v>87.7</v>
      </c>
      <c r="H133" s="191">
        <f>'Data Reliability'!C133</f>
        <v>0</v>
      </c>
      <c r="I133" t="str">
        <f>IF(Reliability!B133="x","x",(IF(ROUNDUP(Reliability!B133,0)=1,"Very High",IF(ROUNDUP(Reliability!B133,0)=2,"High",IF(ROUNDUP(Reliability!B133,0)=3,"Medium",IF(ROUNDUP(Reliability!B133,0)=4,"Low","Very Low"))))))</f>
        <v>High</v>
      </c>
    </row>
    <row r="134" spans="1:9" x14ac:dyDescent="0.35">
      <c r="A134" s="189" t="str">
        <f>Lists!C:C</f>
        <v>REG011</v>
      </c>
      <c r="B134" s="190">
        <f t="shared" si="16"/>
        <v>0.7</v>
      </c>
      <c r="C134" s="190">
        <f t="shared" si="17"/>
        <v>1.8</v>
      </c>
      <c r="D134" s="190">
        <f t="shared" si="18"/>
        <v>0.4</v>
      </c>
      <c r="E134" s="190">
        <f t="shared" si="19"/>
        <v>0</v>
      </c>
      <c r="F134" s="190">
        <f>'Data Reliability'!B134</f>
        <v>1.7</v>
      </c>
      <c r="G134" s="191">
        <f>Reliability_updated!V134</f>
        <v>27.4</v>
      </c>
      <c r="H134" s="191">
        <f>'Data Reliability'!C134</f>
        <v>0</v>
      </c>
      <c r="I134" t="str">
        <f>IF(Reliability!B134="x","x",(IF(ROUNDUP(Reliability!B134,0)=1,"Very High",IF(ROUNDUP(Reliability!B134,0)=2,"High",IF(ROUNDUP(Reliability!B134,0)=3,"Medium",IF(ROUNDUP(Reliability!B134,0)=4,"Low","Very Low"))))))</f>
        <v>Very High</v>
      </c>
    </row>
    <row r="135" spans="1:9" x14ac:dyDescent="0.35">
      <c r="A135" s="189" t="str">
        <f>Lists!C:C</f>
        <v>REG012</v>
      </c>
      <c r="B135" s="190">
        <f t="shared" si="16"/>
        <v>0.5</v>
      </c>
      <c r="C135" s="190">
        <f t="shared" si="17"/>
        <v>1.5</v>
      </c>
      <c r="D135" s="190">
        <f t="shared" si="18"/>
        <v>0.1</v>
      </c>
      <c r="E135" s="190">
        <f t="shared" si="19"/>
        <v>0</v>
      </c>
      <c r="F135" s="190">
        <f>'Data Reliability'!B135</f>
        <v>1.6</v>
      </c>
      <c r="G135" s="191">
        <f>Reliability_updated!V135</f>
        <v>10.3</v>
      </c>
      <c r="H135" s="191">
        <f>'Data Reliability'!C135</f>
        <v>0</v>
      </c>
      <c r="I135" t="str">
        <f>IF(Reliability!B135="x","x",(IF(ROUNDUP(Reliability!B135,0)=1,"Very High",IF(ROUNDUP(Reliability!B135,0)=2,"High",IF(ROUNDUP(Reliability!B135,0)=3,"Medium",IF(ROUNDUP(Reliability!B135,0)=4,"Low","Very Low"))))))</f>
        <v>Very High</v>
      </c>
    </row>
    <row r="136" spans="1:9" x14ac:dyDescent="0.35">
      <c r="A136" s="189" t="str">
        <f>Lists!C:C</f>
        <v>REG013</v>
      </c>
      <c r="B136" s="190">
        <f t="shared" si="16"/>
        <v>1.3</v>
      </c>
      <c r="C136" s="190">
        <f t="shared" si="17"/>
        <v>2.5</v>
      </c>
      <c r="D136" s="190">
        <f t="shared" si="18"/>
        <v>1.3</v>
      </c>
      <c r="E136" s="190">
        <f t="shared" si="19"/>
        <v>0</v>
      </c>
      <c r="F136" s="190">
        <f>'Data Reliability'!B136</f>
        <v>2</v>
      </c>
      <c r="G136" s="191">
        <f>Reliability_updated!V136</f>
        <v>94.5</v>
      </c>
      <c r="H136" s="191">
        <f>'Data Reliability'!C136</f>
        <v>0</v>
      </c>
      <c r="I136" t="str">
        <f>IF(Reliability!B136="x","x",(IF(ROUNDUP(Reliability!B136,0)=1,"Very High",IF(ROUNDUP(Reliability!B136,0)=2,"High",IF(ROUNDUP(Reliability!B136,0)=3,"Medium",IF(ROUNDUP(Reliability!B136,0)=4,"Low","Very Low"))))))</f>
        <v>High</v>
      </c>
    </row>
    <row r="137" spans="1:9" x14ac:dyDescent="0.35">
      <c r="A137" s="189" t="str">
        <f>Lists!C:C</f>
        <v>REG014</v>
      </c>
      <c r="B137" s="190">
        <f t="shared" si="16"/>
        <v>1.3</v>
      </c>
      <c r="C137" s="190">
        <f t="shared" si="17"/>
        <v>2.2999999999999998</v>
      </c>
      <c r="D137" s="190">
        <f t="shared" si="18"/>
        <v>1.5</v>
      </c>
      <c r="E137" s="190">
        <f t="shared" si="19"/>
        <v>0</v>
      </c>
      <c r="F137" s="190">
        <f>'Data Reliability'!B137</f>
        <v>1.9</v>
      </c>
      <c r="G137" s="191">
        <f>Reliability_updated!V137</f>
        <v>107.1</v>
      </c>
      <c r="H137" s="191">
        <f>'Data Reliability'!C137</f>
        <v>0</v>
      </c>
      <c r="I137" t="str">
        <f>IF(Reliability!B137="x","x",(IF(ROUNDUP(Reliability!B137,0)=1,"Very High",IF(ROUNDUP(Reliability!B137,0)=2,"High",IF(ROUNDUP(Reliability!B137,0)=3,"Medium",IF(ROUNDUP(Reliability!B137,0)=4,"Low","Very Low"))))))</f>
        <v>High</v>
      </c>
    </row>
    <row r="138" spans="1:9" x14ac:dyDescent="0.35">
      <c r="A138" s="189" t="str">
        <f>Lists!C:C</f>
        <v>REG015</v>
      </c>
      <c r="B138" s="190">
        <f t="shared" si="16"/>
        <v>2.8</v>
      </c>
      <c r="C138" s="190">
        <f t="shared" si="17"/>
        <v>4</v>
      </c>
      <c r="D138" s="190">
        <f t="shared" si="18"/>
        <v>4.3</v>
      </c>
      <c r="E138" s="190">
        <f t="shared" si="19"/>
        <v>0</v>
      </c>
      <c r="F138" s="190">
        <f>'Data Reliability'!B138</f>
        <v>2.6</v>
      </c>
      <c r="G138" s="191">
        <f>Reliability_updated!V138</f>
        <v>315.8</v>
      </c>
      <c r="H138" s="191">
        <f>'Data Reliability'!C138</f>
        <v>0</v>
      </c>
      <c r="I138" t="str">
        <f>IF(Reliability!B138="x","x",(IF(ROUNDUP(Reliability!B138,0)=1,"Very High",IF(ROUNDUP(Reliability!B138,0)=2,"High",IF(ROUNDUP(Reliability!B138,0)=3,"Medium",IF(ROUNDUP(Reliability!B138,0)=4,"Low","Very Low"))))))</f>
        <v>Medium</v>
      </c>
    </row>
    <row r="139" spans="1:9" x14ac:dyDescent="0.35">
      <c r="A139" s="189" t="str">
        <f>Lists!C:C</f>
        <v>ROU002</v>
      </c>
      <c r="B139" s="190">
        <f t="shared" si="16"/>
        <v>0.8</v>
      </c>
      <c r="C139" s="190">
        <f t="shared" si="17"/>
        <v>2.2999999999999998</v>
      </c>
      <c r="D139" s="190">
        <f t="shared" si="18"/>
        <v>0.2</v>
      </c>
      <c r="E139" s="190">
        <f t="shared" si="19"/>
        <v>0</v>
      </c>
      <c r="F139" s="190">
        <f>'Data Reliability'!B139</f>
        <v>1.9</v>
      </c>
      <c r="G139" s="191">
        <f>Reliability_updated!V139</f>
        <v>12.2</v>
      </c>
      <c r="H139" s="191">
        <f>'Data Reliability'!C139</f>
        <v>0</v>
      </c>
      <c r="I139" t="str">
        <f>IF(Reliability!B139="x","x",(IF(ROUNDUP(Reliability!B139,0)=1,"Very High",IF(ROUNDUP(Reliability!B139,0)=2,"High",IF(ROUNDUP(Reliability!B139,0)=3,"Medium",IF(ROUNDUP(Reliability!B139,0)=4,"Low","Very Low"))))))</f>
        <v>Very High</v>
      </c>
    </row>
    <row r="140" spans="1:9" x14ac:dyDescent="0.35">
      <c r="A140" s="189" t="str">
        <f>Lists!C:C</f>
        <v>RUS002</v>
      </c>
      <c r="B140" s="190">
        <f t="shared" si="16"/>
        <v>1.3</v>
      </c>
      <c r="C140" s="190">
        <f t="shared" si="17"/>
        <v>3.8</v>
      </c>
      <c r="D140" s="190">
        <f t="shared" si="18"/>
        <v>0.2</v>
      </c>
      <c r="E140" s="190">
        <f t="shared" si="19"/>
        <v>0</v>
      </c>
      <c r="F140" s="190">
        <f>'Data Reliability'!B140</f>
        <v>2.5</v>
      </c>
      <c r="G140" s="191">
        <f>Reliability_updated!V140</f>
        <v>12.2</v>
      </c>
      <c r="H140" s="191">
        <f>'Data Reliability'!C140</f>
        <v>0</v>
      </c>
      <c r="I140" t="str">
        <f>IF(Reliability!B140="x","x",(IF(ROUNDUP(Reliability!B140,0)=1,"Very High",IF(ROUNDUP(Reliability!B140,0)=2,"High",IF(ROUNDUP(Reliability!B140,0)=3,"Medium",IF(ROUNDUP(Reliability!B140,0)=4,"Low","Very Low"))))))</f>
        <v>High</v>
      </c>
    </row>
    <row r="141" spans="1:9" x14ac:dyDescent="0.35">
      <c r="A141" s="189" t="str">
        <f>Lists!C:C</f>
        <v>RWA002</v>
      </c>
      <c r="B141" s="190">
        <f t="shared" si="16"/>
        <v>2.1</v>
      </c>
      <c r="C141" s="190">
        <f t="shared" si="17"/>
        <v>2.8</v>
      </c>
      <c r="D141" s="190">
        <f t="shared" si="18"/>
        <v>0.2</v>
      </c>
      <c r="E141" s="190">
        <f t="shared" si="19"/>
        <v>3.3</v>
      </c>
      <c r="F141" s="190">
        <f>'Data Reliability'!B141</f>
        <v>2.1</v>
      </c>
      <c r="G141" s="191">
        <f>Reliability_updated!V141</f>
        <v>12.9</v>
      </c>
      <c r="H141" s="191">
        <f>'Data Reliability'!C141</f>
        <v>2</v>
      </c>
      <c r="I141" t="str">
        <f>IF(Reliability!B141="x","x",(IF(ROUNDUP(Reliability!B141,0)=1,"Very High",IF(ROUNDUP(Reliability!B141,0)=2,"High",IF(ROUNDUP(Reliability!B141,0)=3,"Medium",IF(ROUNDUP(Reliability!B141,0)=4,"Low","Very Low"))))))</f>
        <v>Medium</v>
      </c>
    </row>
    <row r="142" spans="1:9" x14ac:dyDescent="0.35">
      <c r="A142" s="189" t="str">
        <f>Lists!C:C</f>
        <v>SDN001</v>
      </c>
      <c r="B142" s="190">
        <f t="shared" si="16"/>
        <v>1.1000000000000001</v>
      </c>
      <c r="C142" s="190">
        <f t="shared" si="17"/>
        <v>3</v>
      </c>
      <c r="D142" s="190">
        <f t="shared" si="18"/>
        <v>0.2</v>
      </c>
      <c r="E142" s="190">
        <f t="shared" si="19"/>
        <v>0</v>
      </c>
      <c r="F142" s="190">
        <f>'Data Reliability'!B142</f>
        <v>2.2000000000000002</v>
      </c>
      <c r="G142" s="191">
        <f>Reliability_updated!V142</f>
        <v>15.4</v>
      </c>
      <c r="H142" s="191">
        <f>'Data Reliability'!C142</f>
        <v>0</v>
      </c>
      <c r="I142" t="str">
        <f>IF(Reliability!B142="x","x",(IF(ROUNDUP(Reliability!B142,0)=1,"Very High",IF(ROUNDUP(Reliability!B142,0)=2,"High",IF(ROUNDUP(Reliability!B142,0)=3,"Medium",IF(ROUNDUP(Reliability!B142,0)=4,"Low","Very Low"))))))</f>
        <v>High</v>
      </c>
    </row>
    <row r="143" spans="1:9" x14ac:dyDescent="0.35">
      <c r="A143" s="189" t="str">
        <f>Lists!C:C</f>
        <v>SDN005</v>
      </c>
      <c r="B143" s="190">
        <f t="shared" si="16"/>
        <v>0.6</v>
      </c>
      <c r="C143" s="190">
        <f t="shared" si="17"/>
        <v>1.5</v>
      </c>
      <c r="D143" s="190">
        <f t="shared" si="18"/>
        <v>0.2</v>
      </c>
      <c r="E143" s="190">
        <f t="shared" si="19"/>
        <v>0</v>
      </c>
      <c r="F143" s="190">
        <f>'Data Reliability'!B143</f>
        <v>1.6</v>
      </c>
      <c r="G143" s="191">
        <f>Reliability_updated!V143</f>
        <v>15.4</v>
      </c>
      <c r="H143" s="191">
        <f>'Data Reliability'!C143</f>
        <v>0</v>
      </c>
      <c r="I143" t="str">
        <f>IF(Reliability!B143="x","x",(IF(ROUNDUP(Reliability!B143,0)=1,"Very High",IF(ROUNDUP(Reliability!B143,0)=2,"High",IF(ROUNDUP(Reliability!B143,0)=3,"Medium",IF(ROUNDUP(Reliability!B143,0)=4,"Low","Very Low"))))))</f>
        <v>Very High</v>
      </c>
    </row>
    <row r="144" spans="1:9" x14ac:dyDescent="0.35">
      <c r="A144" s="189" t="str">
        <f>Lists!C:C</f>
        <v>SEN002</v>
      </c>
      <c r="B144" s="190">
        <f t="shared" si="16"/>
        <v>1.1000000000000001</v>
      </c>
      <c r="C144" s="190">
        <f t="shared" si="17"/>
        <v>0.3</v>
      </c>
      <c r="D144" s="190">
        <f t="shared" si="18"/>
        <v>3.1</v>
      </c>
      <c r="E144" s="190">
        <f t="shared" si="19"/>
        <v>0</v>
      </c>
      <c r="F144" s="190">
        <f>'Data Reliability'!B144</f>
        <v>1.1000000000000001</v>
      </c>
      <c r="G144" s="191">
        <f>Reliability_updated!V144</f>
        <v>226.7</v>
      </c>
      <c r="H144" s="191">
        <f>'Data Reliability'!C144</f>
        <v>0</v>
      </c>
      <c r="I144" t="str">
        <f>IF(Reliability!B144="x","x",(IF(ROUNDUP(Reliability!B144,0)=1,"Very High",IF(ROUNDUP(Reliability!B144,0)=2,"High",IF(ROUNDUP(Reliability!B144,0)=3,"Medium",IF(ROUNDUP(Reliability!B144,0)=4,"Low","Very Low"))))))</f>
        <v>High</v>
      </c>
    </row>
    <row r="145" spans="1:9" x14ac:dyDescent="0.35">
      <c r="A145" s="189" t="str">
        <f>Lists!C:C</f>
        <v>SLV001</v>
      </c>
      <c r="B145" s="190">
        <f t="shared" si="16"/>
        <v>1</v>
      </c>
      <c r="C145" s="190">
        <f t="shared" si="17"/>
        <v>2.5</v>
      </c>
      <c r="D145" s="190">
        <f t="shared" si="18"/>
        <v>0.6</v>
      </c>
      <c r="E145" s="190">
        <f t="shared" si="19"/>
        <v>0</v>
      </c>
      <c r="F145" s="190">
        <f>'Data Reliability'!B145</f>
        <v>2</v>
      </c>
      <c r="G145" s="191">
        <f>Reliability_updated!V145</f>
        <v>41.9</v>
      </c>
      <c r="H145" s="191">
        <f>'Data Reliability'!C145</f>
        <v>0</v>
      </c>
      <c r="I145" t="str">
        <f>IF(Reliability!B145="x","x",(IF(ROUNDUP(Reliability!B145,0)=1,"Very High",IF(ROUNDUP(Reliability!B145,0)=2,"High",IF(ROUNDUP(Reliability!B145,0)=3,"Medium",IF(ROUNDUP(Reliability!B145,0)=4,"Low","Very Low"))))))</f>
        <v>Very High</v>
      </c>
    </row>
    <row r="146" spans="1:9" x14ac:dyDescent="0.35">
      <c r="A146" s="189" t="str">
        <f>Lists!C:C</f>
        <v>SOM001</v>
      </c>
      <c r="B146" s="190">
        <f t="shared" si="16"/>
        <v>0.8</v>
      </c>
      <c r="C146" s="190">
        <f t="shared" si="17"/>
        <v>2</v>
      </c>
      <c r="D146" s="190">
        <f t="shared" si="18"/>
        <v>0.4</v>
      </c>
      <c r="E146" s="190">
        <f t="shared" si="19"/>
        <v>0</v>
      </c>
      <c r="F146" s="190">
        <f>'Data Reliability'!B146</f>
        <v>1.8</v>
      </c>
      <c r="G146" s="191">
        <f>Reliability_updated!V146</f>
        <v>29.9</v>
      </c>
      <c r="H146" s="191">
        <f>'Data Reliability'!C146</f>
        <v>0</v>
      </c>
      <c r="I146" t="str">
        <f>IF(Reliability!B146="x","x",(IF(ROUNDUP(Reliability!B146,0)=1,"Very High",IF(ROUNDUP(Reliability!B146,0)=2,"High",IF(ROUNDUP(Reliability!B146,0)=3,"Medium",IF(ROUNDUP(Reliability!B146,0)=4,"Low","Very Low"))))))</f>
        <v>Very High</v>
      </c>
    </row>
    <row r="147" spans="1:9" x14ac:dyDescent="0.35">
      <c r="A147" s="189" t="str">
        <f>Lists!C:C</f>
        <v>SOM002</v>
      </c>
      <c r="B147" s="190">
        <f t="shared" si="16"/>
        <v>0.9</v>
      </c>
      <c r="C147" s="190">
        <f t="shared" si="17"/>
        <v>2.5</v>
      </c>
      <c r="D147" s="190">
        <f t="shared" si="18"/>
        <v>0.2</v>
      </c>
      <c r="E147" s="190">
        <f t="shared" si="19"/>
        <v>0</v>
      </c>
      <c r="F147" s="190">
        <f>'Data Reliability'!B147</f>
        <v>2</v>
      </c>
      <c r="G147" s="191">
        <f>Reliability_updated!V147</f>
        <v>13.7</v>
      </c>
      <c r="H147" s="191">
        <f>'Data Reliability'!C147</f>
        <v>0</v>
      </c>
      <c r="I147" t="str">
        <f>IF(Reliability!B147="x","x",(IF(ROUNDUP(Reliability!B147,0)=1,"Very High",IF(ROUNDUP(Reliability!B147,0)=2,"High",IF(ROUNDUP(Reliability!B147,0)=3,"Medium",IF(ROUNDUP(Reliability!B147,0)=4,"Low","Very Low"))))))</f>
        <v>Very High</v>
      </c>
    </row>
    <row r="148" spans="1:9" x14ac:dyDescent="0.35">
      <c r="A148" s="189" t="str">
        <f>Lists!C:C</f>
        <v>SSD001</v>
      </c>
      <c r="B148" s="190">
        <f t="shared" si="16"/>
        <v>0.9</v>
      </c>
      <c r="C148" s="190">
        <f t="shared" si="17"/>
        <v>2.5</v>
      </c>
      <c r="D148" s="190">
        <f t="shared" si="18"/>
        <v>0.2</v>
      </c>
      <c r="E148" s="190">
        <f t="shared" si="19"/>
        <v>0</v>
      </c>
      <c r="F148" s="190">
        <f>'Data Reliability'!B148</f>
        <v>2</v>
      </c>
      <c r="G148" s="191">
        <f>Reliability_updated!V148</f>
        <v>13.7</v>
      </c>
      <c r="H148" s="191">
        <f>'Data Reliability'!C148</f>
        <v>0</v>
      </c>
      <c r="I148" t="str">
        <f>IF(Reliability!B148="x","x",(IF(ROUNDUP(Reliability!B148,0)=1,"Very High",IF(ROUNDUP(Reliability!B148,0)=2,"High",IF(ROUNDUP(Reliability!B148,0)=3,"Medium",IF(ROUNDUP(Reliability!B148,0)=4,"Low","Very Low"))))))</f>
        <v>Very High</v>
      </c>
    </row>
    <row r="149" spans="1:9" x14ac:dyDescent="0.35">
      <c r="A149" s="189" t="str">
        <f>Lists!C:C</f>
        <v>SVK002</v>
      </c>
      <c r="B149" s="190">
        <f t="shared" si="16"/>
        <v>0.8</v>
      </c>
      <c r="C149" s="190">
        <f t="shared" si="17"/>
        <v>2.2999999999999998</v>
      </c>
      <c r="D149" s="190">
        <f t="shared" si="18"/>
        <v>0.2</v>
      </c>
      <c r="E149" s="190">
        <f t="shared" si="19"/>
        <v>0</v>
      </c>
      <c r="F149" s="190">
        <f>'Data Reliability'!B149</f>
        <v>1.9</v>
      </c>
      <c r="G149" s="191">
        <f>Reliability_updated!V149</f>
        <v>12.2</v>
      </c>
      <c r="H149" s="191">
        <f>'Data Reliability'!C149</f>
        <v>0</v>
      </c>
      <c r="I149" t="str">
        <f>IF(Reliability!B149="x","x",(IF(ROUNDUP(Reliability!B149,0)=1,"Very High",IF(ROUNDUP(Reliability!B149,0)=2,"High",IF(ROUNDUP(Reliability!B149,0)=3,"Medium",IF(ROUNDUP(Reliability!B149,0)=4,"Low","Very Low"))))))</f>
        <v>Very High</v>
      </c>
    </row>
    <row r="150" spans="1:9" x14ac:dyDescent="0.35">
      <c r="A150" s="189" t="str">
        <f>Lists!C:C</f>
        <v>SWZ001</v>
      </c>
      <c r="B150" s="190">
        <f t="shared" si="16"/>
        <v>1.4</v>
      </c>
      <c r="C150" s="190">
        <f t="shared" si="17"/>
        <v>2.2999999999999998</v>
      </c>
      <c r="D150" s="190">
        <f t="shared" si="18"/>
        <v>0.3</v>
      </c>
      <c r="E150" s="190">
        <f t="shared" si="19"/>
        <v>1.7</v>
      </c>
      <c r="F150" s="190">
        <f>'Data Reliability'!B150</f>
        <v>1.9</v>
      </c>
      <c r="G150" s="191">
        <f>Reliability_updated!V150</f>
        <v>23.1</v>
      </c>
      <c r="H150" s="191">
        <f>'Data Reliability'!C150</f>
        <v>1</v>
      </c>
      <c r="I150" t="str">
        <f>IF(Reliability!B150="x","x",(IF(ROUNDUP(Reliability!B150,0)=1,"Very High",IF(ROUNDUP(Reliability!B150,0)=2,"High",IF(ROUNDUP(Reliability!B150,0)=3,"Medium",IF(ROUNDUP(Reliability!B150,0)=4,"Low","Very Low"))))))</f>
        <v>High</v>
      </c>
    </row>
    <row r="151" spans="1:9" x14ac:dyDescent="0.35">
      <c r="A151" s="189" t="str">
        <f>Lists!C:C</f>
        <v>SYR001</v>
      </c>
      <c r="B151" s="190">
        <f t="shared" si="16"/>
        <v>0.9</v>
      </c>
      <c r="C151" s="190">
        <f t="shared" si="17"/>
        <v>2.5</v>
      </c>
      <c r="D151" s="190">
        <f t="shared" si="18"/>
        <v>0.2</v>
      </c>
      <c r="E151" s="190">
        <f t="shared" si="19"/>
        <v>0</v>
      </c>
      <c r="F151" s="190">
        <f>'Data Reliability'!B151</f>
        <v>2</v>
      </c>
      <c r="G151" s="191">
        <f>Reliability_updated!V151</f>
        <v>17.7</v>
      </c>
      <c r="H151" s="191">
        <f>'Data Reliability'!C151</f>
        <v>0</v>
      </c>
      <c r="I151" t="str">
        <f>IF(Reliability!B151="x","x",(IF(ROUNDUP(Reliability!B151,0)=1,"Very High",IF(ROUNDUP(Reliability!B151,0)=2,"High",IF(ROUNDUP(Reliability!B151,0)=3,"Medium",IF(ROUNDUP(Reliability!B151,0)=4,"Low","Very Low"))))))</f>
        <v>Very High</v>
      </c>
    </row>
    <row r="152" spans="1:9" x14ac:dyDescent="0.35">
      <c r="A152" s="189" t="str">
        <f>Lists!C:C</f>
        <v>SYR002</v>
      </c>
      <c r="B152" s="190">
        <f t="shared" si="16"/>
        <v>1.7</v>
      </c>
      <c r="C152" s="190">
        <f t="shared" si="17"/>
        <v>3.3</v>
      </c>
      <c r="D152" s="190">
        <f t="shared" si="18"/>
        <v>0.2</v>
      </c>
      <c r="E152" s="190">
        <f t="shared" si="19"/>
        <v>1.7</v>
      </c>
      <c r="F152" s="190">
        <f>'Data Reliability'!B152</f>
        <v>2.2999999999999998</v>
      </c>
      <c r="G152" s="191">
        <f>Reliability_updated!V152</f>
        <v>17.7</v>
      </c>
      <c r="H152" s="191">
        <f>'Data Reliability'!C152</f>
        <v>1</v>
      </c>
      <c r="I152" t="str">
        <f>IF(Reliability!B152="x","x",(IF(ROUNDUP(Reliability!B152,0)=1,"Very High",IF(ROUNDUP(Reliability!B152,0)=2,"High",IF(ROUNDUP(Reliability!B152,0)=3,"Medium",IF(ROUNDUP(Reliability!B152,0)=4,"Low","Very Low"))))))</f>
        <v>High</v>
      </c>
    </row>
    <row r="153" spans="1:9" x14ac:dyDescent="0.35">
      <c r="A153" s="189" t="str">
        <f>Lists!C:C</f>
        <v>TCD001</v>
      </c>
      <c r="B153" s="190">
        <f t="shared" si="16"/>
        <v>1.1000000000000001</v>
      </c>
      <c r="C153" s="190">
        <f t="shared" si="17"/>
        <v>2</v>
      </c>
      <c r="D153" s="190">
        <f t="shared" si="18"/>
        <v>1.3</v>
      </c>
      <c r="E153" s="190">
        <f t="shared" si="19"/>
        <v>0</v>
      </c>
      <c r="F153" s="190">
        <f>'Data Reliability'!B153</f>
        <v>1.8</v>
      </c>
      <c r="G153" s="191">
        <f>Reliability_updated!V153</f>
        <v>92.7</v>
      </c>
      <c r="H153" s="191">
        <f>'Data Reliability'!C153</f>
        <v>0</v>
      </c>
      <c r="I153" t="str">
        <f>IF(Reliability!B153="x","x",(IF(ROUNDUP(Reliability!B153,0)=1,"Very High",IF(ROUNDUP(Reliability!B153,0)=2,"High",IF(ROUNDUP(Reliability!B153,0)=3,"Medium",IF(ROUNDUP(Reliability!B153,0)=4,"Low","Very Low"))))))</f>
        <v>High</v>
      </c>
    </row>
    <row r="154" spans="1:9" x14ac:dyDescent="0.35">
      <c r="A154" s="189" t="str">
        <f>Lists!C:C</f>
        <v>TCD003</v>
      </c>
      <c r="B154" s="190">
        <f t="shared" si="16"/>
        <v>1</v>
      </c>
      <c r="C154" s="190">
        <f t="shared" si="17"/>
        <v>1.8</v>
      </c>
      <c r="D154" s="190">
        <f t="shared" si="18"/>
        <v>1.3</v>
      </c>
      <c r="E154" s="190">
        <f t="shared" si="19"/>
        <v>0</v>
      </c>
      <c r="F154" s="190">
        <f>'Data Reliability'!B154</f>
        <v>1.7</v>
      </c>
      <c r="G154" s="191">
        <f>Reliability_updated!V154</f>
        <v>92.7</v>
      </c>
      <c r="H154" s="191">
        <f>'Data Reliability'!C154</f>
        <v>0</v>
      </c>
      <c r="I154" t="str">
        <f>IF(Reliability!B154="x","x",(IF(ROUNDUP(Reliability!B154,0)=1,"Very High",IF(ROUNDUP(Reliability!B154,0)=2,"High",IF(ROUNDUP(Reliability!B154,0)=3,"Medium",IF(ROUNDUP(Reliability!B154,0)=4,"Low","Very Low"))))))</f>
        <v>Very High</v>
      </c>
    </row>
    <row r="155" spans="1:9" x14ac:dyDescent="0.35">
      <c r="A155" s="189" t="str">
        <f>Lists!C:C</f>
        <v>TCD004</v>
      </c>
      <c r="B155" s="190">
        <f t="shared" si="16"/>
        <v>1</v>
      </c>
      <c r="C155" s="190">
        <f t="shared" si="17"/>
        <v>1.8</v>
      </c>
      <c r="D155" s="190">
        <f t="shared" si="18"/>
        <v>1.3</v>
      </c>
      <c r="E155" s="190">
        <f t="shared" si="19"/>
        <v>0</v>
      </c>
      <c r="F155" s="190">
        <f>'Data Reliability'!B155</f>
        <v>1.7</v>
      </c>
      <c r="G155" s="191">
        <f>Reliability_updated!V155</f>
        <v>92.7</v>
      </c>
      <c r="H155" s="191">
        <f>'Data Reliability'!C155</f>
        <v>0</v>
      </c>
      <c r="I155" t="str">
        <f>IF(Reliability!B155="x","x",(IF(ROUNDUP(Reliability!B155,0)=1,"Very High",IF(ROUNDUP(Reliability!B155,0)=2,"High",IF(ROUNDUP(Reliability!B155,0)=3,"Medium",IF(ROUNDUP(Reliability!B155,0)=4,"Low","Very Low"))))))</f>
        <v>Very High</v>
      </c>
    </row>
    <row r="156" spans="1:9" x14ac:dyDescent="0.35">
      <c r="A156" s="189" t="str">
        <f>Lists!C:C</f>
        <v>TCD005</v>
      </c>
      <c r="B156" s="190">
        <f t="shared" si="16"/>
        <v>1</v>
      </c>
      <c r="C156" s="190">
        <f t="shared" si="17"/>
        <v>1.8</v>
      </c>
      <c r="D156" s="190">
        <f t="shared" si="18"/>
        <v>1.3</v>
      </c>
      <c r="E156" s="190">
        <f t="shared" si="19"/>
        <v>0</v>
      </c>
      <c r="F156" s="190">
        <f>'Data Reliability'!B156</f>
        <v>1.7</v>
      </c>
      <c r="G156" s="191">
        <f>Reliability_updated!V156</f>
        <v>92.7</v>
      </c>
      <c r="H156" s="191">
        <f>'Data Reliability'!C156</f>
        <v>0</v>
      </c>
      <c r="I156" t="str">
        <f>IF(Reliability!B156="x","x",(IF(ROUNDUP(Reliability!B156,0)=1,"Very High",IF(ROUNDUP(Reliability!B156,0)=2,"High",IF(ROUNDUP(Reliability!B156,0)=3,"Medium",IF(ROUNDUP(Reliability!B156,0)=4,"Low","Very Low"))))))</f>
        <v>Very High</v>
      </c>
    </row>
    <row r="157" spans="1:9" x14ac:dyDescent="0.35">
      <c r="A157" s="189" t="str">
        <f>Lists!C:C</f>
        <v>TGO002</v>
      </c>
      <c r="B157" s="190">
        <f t="shared" si="16"/>
        <v>0.6</v>
      </c>
      <c r="C157" s="190">
        <f t="shared" si="17"/>
        <v>0.3</v>
      </c>
      <c r="D157" s="190">
        <f t="shared" si="18"/>
        <v>1.5</v>
      </c>
      <c r="E157" s="190">
        <f t="shared" si="19"/>
        <v>0</v>
      </c>
      <c r="F157" s="190">
        <f>'Data Reliability'!B157</f>
        <v>1.1000000000000001</v>
      </c>
      <c r="G157" s="191">
        <f>Reliability_updated!V157</f>
        <v>113.8</v>
      </c>
      <c r="H157" s="191">
        <f>'Data Reliability'!C157</f>
        <v>0</v>
      </c>
      <c r="I157" t="str">
        <f>IF(Reliability!B157="x","x",(IF(ROUNDUP(Reliability!B157,0)=1,"Very High",IF(ROUNDUP(Reliability!B157,0)=2,"High",IF(ROUNDUP(Reliability!B157,0)=3,"Medium",IF(ROUNDUP(Reliability!B157,0)=4,"Low","Very Low"))))))</f>
        <v>Very High</v>
      </c>
    </row>
    <row r="158" spans="1:9" x14ac:dyDescent="0.35">
      <c r="A158" s="189" t="str">
        <f>Lists!C:C</f>
        <v>THA003</v>
      </c>
      <c r="B158" s="190">
        <f t="shared" si="16"/>
        <v>0.9</v>
      </c>
      <c r="C158" s="190">
        <f t="shared" si="17"/>
        <v>2</v>
      </c>
      <c r="D158" s="190">
        <f t="shared" si="18"/>
        <v>0.8</v>
      </c>
      <c r="E158" s="190">
        <f t="shared" si="19"/>
        <v>0</v>
      </c>
      <c r="F158" s="190">
        <f>'Data Reliability'!B158</f>
        <v>1.8</v>
      </c>
      <c r="G158" s="191">
        <f>Reliability_updated!V158</f>
        <v>60</v>
      </c>
      <c r="H158" s="191">
        <f>'Data Reliability'!C158</f>
        <v>0</v>
      </c>
      <c r="I158" t="str">
        <f>IF(Reliability!B158="x","x",(IF(ROUNDUP(Reliability!B158,0)=1,"Very High",IF(ROUNDUP(Reliability!B158,0)=2,"High",IF(ROUNDUP(Reliability!B158,0)=3,"Medium",IF(ROUNDUP(Reliability!B158,0)=4,"Low","Very Low"))))))</f>
        <v>Very High</v>
      </c>
    </row>
    <row r="159" spans="1:9" x14ac:dyDescent="0.35">
      <c r="A159" s="189" t="str">
        <f>Lists!C:C</f>
        <v>TLS003</v>
      </c>
      <c r="B159" s="190">
        <f t="shared" si="16"/>
        <v>0.2</v>
      </c>
      <c r="C159" s="190">
        <f t="shared" si="17"/>
        <v>0.3</v>
      </c>
      <c r="D159" s="190">
        <f t="shared" si="18"/>
        <v>0.2</v>
      </c>
      <c r="E159" s="190">
        <f t="shared" si="19"/>
        <v>0</v>
      </c>
      <c r="F159" s="190">
        <f>'Data Reliability'!B159</f>
        <v>1.1000000000000001</v>
      </c>
      <c r="G159" s="191">
        <f>Reliability_updated!V159</f>
        <v>15</v>
      </c>
      <c r="H159" s="191">
        <f>'Data Reliability'!C159</f>
        <v>0</v>
      </c>
      <c r="I159" t="str">
        <f>IF(Reliability!B159="x","x",(IF(ROUNDUP(Reliability!B159,0)=1,"Very High",IF(ROUNDUP(Reliability!B159,0)=2,"High",IF(ROUNDUP(Reliability!B159,0)=3,"Medium",IF(ROUNDUP(Reliability!B159,0)=4,"Low","Very Low"))))))</f>
        <v>Very High</v>
      </c>
    </row>
    <row r="160" spans="1:9" x14ac:dyDescent="0.35">
      <c r="A160" s="189" t="str">
        <f>Lists!C:C</f>
        <v>TTO002</v>
      </c>
      <c r="B160" s="190">
        <f t="shared" si="16"/>
        <v>0.7</v>
      </c>
      <c r="C160" s="190">
        <f t="shared" si="17"/>
        <v>2</v>
      </c>
      <c r="D160" s="190">
        <f t="shared" si="18"/>
        <v>0.2</v>
      </c>
      <c r="E160" s="190">
        <f t="shared" si="19"/>
        <v>0</v>
      </c>
      <c r="F160" s="190">
        <f>'Data Reliability'!B160</f>
        <v>1.8</v>
      </c>
      <c r="G160" s="191">
        <f>Reliability_updated!V160</f>
        <v>13.1</v>
      </c>
      <c r="H160" s="191">
        <f>'Data Reliability'!C160</f>
        <v>0</v>
      </c>
      <c r="I160" t="str">
        <f>IF(Reliability!B160="x","x",(IF(ROUNDUP(Reliability!B160,0)=1,"Very High",IF(ROUNDUP(Reliability!B160,0)=2,"High",IF(ROUNDUP(Reliability!B160,0)=3,"Medium",IF(ROUNDUP(Reliability!B160,0)=4,"Low","Very Low"))))))</f>
        <v>Very High</v>
      </c>
    </row>
    <row r="161" spans="1:9" x14ac:dyDescent="0.35">
      <c r="A161" s="189" t="str">
        <f>Lists!C:C</f>
        <v>TUN002</v>
      </c>
      <c r="B161" s="190">
        <f t="shared" si="16"/>
        <v>1.2</v>
      </c>
      <c r="C161" s="190">
        <f t="shared" si="17"/>
        <v>2.5</v>
      </c>
      <c r="D161" s="190">
        <f t="shared" si="18"/>
        <v>1.2</v>
      </c>
      <c r="E161" s="190">
        <f t="shared" si="19"/>
        <v>0</v>
      </c>
      <c r="F161" s="190">
        <f>'Data Reliability'!B161</f>
        <v>2</v>
      </c>
      <c r="G161" s="191">
        <f>Reliability_updated!V161</f>
        <v>91.2</v>
      </c>
      <c r="H161" s="191">
        <f>'Data Reliability'!C161</f>
        <v>0</v>
      </c>
      <c r="I161" t="str">
        <f>IF(Reliability!B161="x","x",(IF(ROUNDUP(Reliability!B161,0)=1,"Very High",IF(ROUNDUP(Reliability!B161,0)=2,"High",IF(ROUNDUP(Reliability!B161,0)=3,"Medium",IF(ROUNDUP(Reliability!B161,0)=4,"Low","Very Low"))))))</f>
        <v>High</v>
      </c>
    </row>
    <row r="162" spans="1:9" x14ac:dyDescent="0.35">
      <c r="A162" s="189" t="str">
        <f>Lists!C:C</f>
        <v>TUR001</v>
      </c>
      <c r="B162" s="190">
        <f t="shared" si="16"/>
        <v>0.8</v>
      </c>
      <c r="C162" s="190">
        <f t="shared" si="17"/>
        <v>2.2999999999999998</v>
      </c>
      <c r="D162" s="190">
        <f t="shared" si="18"/>
        <v>0.2</v>
      </c>
      <c r="E162" s="190">
        <f t="shared" si="19"/>
        <v>0</v>
      </c>
      <c r="F162" s="190">
        <f>'Data Reliability'!B162</f>
        <v>1.9</v>
      </c>
      <c r="G162" s="191">
        <f>Reliability_updated!V162</f>
        <v>14.8</v>
      </c>
      <c r="H162" s="191">
        <f>'Data Reliability'!C162</f>
        <v>0</v>
      </c>
      <c r="I162" t="str">
        <f>IF(Reliability!B162="x","x",(IF(ROUNDUP(Reliability!B162,0)=1,"Very High",IF(ROUNDUP(Reliability!B162,0)=2,"High",IF(ROUNDUP(Reliability!B162,0)=3,"Medium",IF(ROUNDUP(Reliability!B162,0)=4,"Low","Very Low"))))))</f>
        <v>Very High</v>
      </c>
    </row>
    <row r="163" spans="1:9" x14ac:dyDescent="0.35">
      <c r="A163" s="189" t="str">
        <f>Lists!C:C</f>
        <v>TUR002</v>
      </c>
      <c r="B163" s="190">
        <f t="shared" ref="B163:B177" si="20">ROUND(AVERAGE(C163:E163),1)</f>
        <v>1.4</v>
      </c>
      <c r="C163" s="190">
        <f t="shared" ref="C163:C177" si="21">IF(F163="x","x",ROUND((5-(3-F163)/2*5),1))</f>
        <v>2.2999999999999998</v>
      </c>
      <c r="D163" s="190">
        <f t="shared" ref="D163:D177" si="22">IF(G163&gt;365,5,ROUND((5-(365-G163)/364*5),1))</f>
        <v>0.2</v>
      </c>
      <c r="E163" s="190">
        <f t="shared" ref="E163:E177" si="23">IF(H163&gt;3,5,ROUND((5-(3-H163)/3*5),1))</f>
        <v>1.7</v>
      </c>
      <c r="F163" s="190">
        <f>'Data Reliability'!B163</f>
        <v>1.9</v>
      </c>
      <c r="G163" s="191">
        <f>Reliability_updated!V163</f>
        <v>14.8</v>
      </c>
      <c r="H163" s="191">
        <f>'Data Reliability'!C163</f>
        <v>1</v>
      </c>
      <c r="I163" t="str">
        <f>IF(Reliability!B163="x","x",(IF(ROUNDUP(Reliability!B163,0)=1,"Very High",IF(ROUNDUP(Reliability!B163,0)=2,"High",IF(ROUNDUP(Reliability!B163,0)=3,"Medium",IF(ROUNDUP(Reliability!B163,0)=4,"Low","Very Low"))))))</f>
        <v>High</v>
      </c>
    </row>
    <row r="164" spans="1:9" x14ac:dyDescent="0.35">
      <c r="A164" s="189" t="str">
        <f>Lists!C:C</f>
        <v>TUR003</v>
      </c>
      <c r="B164" s="190">
        <f t="shared" si="20"/>
        <v>0.9</v>
      </c>
      <c r="C164" s="190">
        <f t="shared" si="21"/>
        <v>2.5</v>
      </c>
      <c r="D164" s="190">
        <f t="shared" si="22"/>
        <v>0.2</v>
      </c>
      <c r="E164" s="190">
        <f t="shared" si="23"/>
        <v>0</v>
      </c>
      <c r="F164" s="190">
        <f>'Data Reliability'!B164</f>
        <v>2</v>
      </c>
      <c r="G164" s="191">
        <f>Reliability_updated!V164</f>
        <v>14.8</v>
      </c>
      <c r="H164" s="191">
        <f>'Data Reliability'!C164</f>
        <v>0</v>
      </c>
      <c r="I164" t="str">
        <f>IF(Reliability!B164="x","x",(IF(ROUNDUP(Reliability!B164,0)=1,"Very High",IF(ROUNDUP(Reliability!B164,0)=2,"High",IF(ROUNDUP(Reliability!B164,0)=3,"Medium",IF(ROUNDUP(Reliability!B164,0)=4,"Low","Very Low"))))))</f>
        <v>Very High</v>
      </c>
    </row>
    <row r="165" spans="1:9" x14ac:dyDescent="0.35">
      <c r="A165" s="189" t="str">
        <f>Lists!C:C</f>
        <v>TUR004</v>
      </c>
      <c r="B165" s="190">
        <f t="shared" si="20"/>
        <v>2</v>
      </c>
      <c r="C165" s="190" t="str">
        <f t="shared" si="21"/>
        <v>x</v>
      </c>
      <c r="D165" s="190">
        <f t="shared" si="22"/>
        <v>0.7</v>
      </c>
      <c r="E165" s="190">
        <f t="shared" si="23"/>
        <v>3.3</v>
      </c>
      <c r="F165" s="190" t="str">
        <f>'Data Reliability'!B165</f>
        <v>x</v>
      </c>
      <c r="G165" s="191">
        <f>Reliability_updated!V165</f>
        <v>48.4</v>
      </c>
      <c r="H165" s="191">
        <f>'Data Reliability'!C165</f>
        <v>2</v>
      </c>
      <c r="I165" t="str">
        <f>IF(Reliability!B165="x","x",(IF(ROUNDUP(Reliability!B165,0)=1,"Very High",IF(ROUNDUP(Reliability!B165,0)=2,"High",IF(ROUNDUP(Reliability!B165,0)=3,"Medium",IF(ROUNDUP(Reliability!B165,0)=4,"Low","Very Low"))))))</f>
        <v>High</v>
      </c>
    </row>
    <row r="166" spans="1:9" x14ac:dyDescent="0.35">
      <c r="A166" s="189" t="str">
        <f>Lists!C:C</f>
        <v>TUR005</v>
      </c>
      <c r="B166" s="190">
        <f t="shared" si="20"/>
        <v>1.4</v>
      </c>
      <c r="C166" s="190">
        <f t="shared" si="21"/>
        <v>4</v>
      </c>
      <c r="D166" s="190">
        <f t="shared" si="22"/>
        <v>0.2</v>
      </c>
      <c r="E166" s="190">
        <f t="shared" si="23"/>
        <v>0</v>
      </c>
      <c r="F166" s="190">
        <f>'Data Reliability'!B166</f>
        <v>2.6</v>
      </c>
      <c r="G166" s="191">
        <f>Reliability_updated!V166</f>
        <v>14.8</v>
      </c>
      <c r="H166" s="191">
        <f>'Data Reliability'!C166</f>
        <v>0</v>
      </c>
      <c r="I166" t="str">
        <f>IF(Reliability!B166="x","x",(IF(ROUNDUP(Reliability!B166,0)=1,"Very High",IF(ROUNDUP(Reliability!B166,0)=2,"High",IF(ROUNDUP(Reliability!B166,0)=3,"Medium",IF(ROUNDUP(Reliability!B166,0)=4,"Low","Very Low"))))))</f>
        <v>High</v>
      </c>
    </row>
    <row r="167" spans="1:9" x14ac:dyDescent="0.35">
      <c r="A167" s="189" t="str">
        <f>Lists!C:C</f>
        <v>TZA001</v>
      </c>
      <c r="B167" s="190">
        <f t="shared" si="20"/>
        <v>1.1000000000000001</v>
      </c>
      <c r="C167" s="190">
        <f t="shared" si="21"/>
        <v>2.5</v>
      </c>
      <c r="D167" s="190">
        <f t="shared" si="22"/>
        <v>0.8</v>
      </c>
      <c r="E167" s="190">
        <f t="shared" si="23"/>
        <v>0</v>
      </c>
      <c r="F167" s="190">
        <f>'Data Reliability'!B167</f>
        <v>2</v>
      </c>
      <c r="G167" s="191">
        <f>Reliability_updated!V167</f>
        <v>62.7</v>
      </c>
      <c r="H167" s="191">
        <f>'Data Reliability'!C167</f>
        <v>0</v>
      </c>
      <c r="I167" t="str">
        <f>IF(Reliability!B167="x","x",(IF(ROUNDUP(Reliability!B167,0)=1,"Very High",IF(ROUNDUP(Reliability!B167,0)=2,"High",IF(ROUNDUP(Reliability!B167,0)=3,"Medium",IF(ROUNDUP(Reliability!B167,0)=4,"Low","Very Low"))))))</f>
        <v>High</v>
      </c>
    </row>
    <row r="168" spans="1:9" x14ac:dyDescent="0.35">
      <c r="A168" s="189" t="str">
        <f>Lists!C:C</f>
        <v>TZA002</v>
      </c>
      <c r="B168" s="190">
        <f t="shared" si="20"/>
        <v>1.2</v>
      </c>
      <c r="C168" s="190">
        <f t="shared" si="21"/>
        <v>2.8</v>
      </c>
      <c r="D168" s="190">
        <f t="shared" si="22"/>
        <v>0.8</v>
      </c>
      <c r="E168" s="190">
        <f t="shared" si="23"/>
        <v>0</v>
      </c>
      <c r="F168" s="190">
        <f>'Data Reliability'!B168</f>
        <v>2.1</v>
      </c>
      <c r="G168" s="191">
        <f>Reliability_updated!V168</f>
        <v>62.7</v>
      </c>
      <c r="H168" s="191">
        <f>'Data Reliability'!C168</f>
        <v>0</v>
      </c>
      <c r="I168" t="str">
        <f>IF(Reliability!B168="x","x",(IF(ROUNDUP(Reliability!B168,0)=1,"Very High",IF(ROUNDUP(Reliability!B168,0)=2,"High",IF(ROUNDUP(Reliability!B168,0)=3,"Medium",IF(ROUNDUP(Reliability!B168,0)=4,"Low","Very Low"))))))</f>
        <v>High</v>
      </c>
    </row>
    <row r="169" spans="1:9" x14ac:dyDescent="0.35">
      <c r="A169" s="189" t="str">
        <f>Lists!C:C</f>
        <v>TZA003</v>
      </c>
      <c r="B169" s="190">
        <f t="shared" si="20"/>
        <v>1.4</v>
      </c>
      <c r="C169" s="190">
        <f t="shared" si="21"/>
        <v>1.5</v>
      </c>
      <c r="D169" s="190">
        <f t="shared" si="22"/>
        <v>2.7</v>
      </c>
      <c r="E169" s="190">
        <f t="shared" si="23"/>
        <v>0</v>
      </c>
      <c r="F169" s="190">
        <f>'Data Reliability'!B169</f>
        <v>1.6</v>
      </c>
      <c r="G169" s="191">
        <f>Reliability_updated!V169</f>
        <v>196.8</v>
      </c>
      <c r="H169" s="191">
        <f>'Data Reliability'!C169</f>
        <v>0</v>
      </c>
      <c r="I169" t="str">
        <f>IF(Reliability!B169="x","x",(IF(ROUNDUP(Reliability!B169,0)=1,"Very High",IF(ROUNDUP(Reliability!B169,0)=2,"High",IF(ROUNDUP(Reliability!B169,0)=3,"Medium",IF(ROUNDUP(Reliability!B169,0)=4,"Low","Very Low"))))))</f>
        <v>High</v>
      </c>
    </row>
    <row r="170" spans="1:9" x14ac:dyDescent="0.35">
      <c r="A170" s="189" t="str">
        <f>Lists!C:C</f>
        <v>UGA005</v>
      </c>
      <c r="B170" s="190">
        <f t="shared" si="20"/>
        <v>2.2999999999999998</v>
      </c>
      <c r="C170" s="190">
        <f t="shared" si="21"/>
        <v>2.8</v>
      </c>
      <c r="D170" s="190">
        <f t="shared" si="22"/>
        <v>2.2999999999999998</v>
      </c>
      <c r="E170" s="190">
        <f t="shared" si="23"/>
        <v>1.7</v>
      </c>
      <c r="F170" s="190">
        <f>'Data Reliability'!B170</f>
        <v>2.1</v>
      </c>
      <c r="G170" s="191">
        <f>Reliability_updated!V170</f>
        <v>171</v>
      </c>
      <c r="H170" s="191">
        <f>'Data Reliability'!C170</f>
        <v>1</v>
      </c>
      <c r="I170" t="str">
        <f>IF(Reliability!B170="x","x",(IF(ROUNDUP(Reliability!B170,0)=1,"Very High",IF(ROUNDUP(Reliability!B170,0)=2,"High",IF(ROUNDUP(Reliability!B170,0)=3,"Medium",IF(ROUNDUP(Reliability!B170,0)=4,"Low","Very Low"))))))</f>
        <v>Medium</v>
      </c>
    </row>
    <row r="171" spans="1:9" x14ac:dyDescent="0.35">
      <c r="A171" s="189" t="str">
        <f>Lists!C:C</f>
        <v>UKR002</v>
      </c>
      <c r="B171" s="190">
        <f t="shared" si="20"/>
        <v>1</v>
      </c>
      <c r="C171" s="190">
        <f t="shared" si="21"/>
        <v>2.8</v>
      </c>
      <c r="D171" s="190">
        <f t="shared" si="22"/>
        <v>0.2</v>
      </c>
      <c r="E171" s="190">
        <f t="shared" si="23"/>
        <v>0</v>
      </c>
      <c r="F171" s="190">
        <f>'Data Reliability'!B171</f>
        <v>2.1</v>
      </c>
      <c r="G171" s="191">
        <f>Reliability_updated!V171</f>
        <v>12.2</v>
      </c>
      <c r="H171" s="191">
        <f>'Data Reliability'!C171</f>
        <v>0</v>
      </c>
      <c r="I171" t="str">
        <f>IF(Reliability!B171="x","x",(IF(ROUNDUP(Reliability!B171,0)=1,"Very High",IF(ROUNDUP(Reliability!B171,0)=2,"High",IF(ROUNDUP(Reliability!B171,0)=3,"Medium",IF(ROUNDUP(Reliability!B171,0)=4,"Low","Very Low"))))))</f>
        <v>Very High</v>
      </c>
    </row>
    <row r="172" spans="1:9" x14ac:dyDescent="0.35">
      <c r="A172" s="189" t="str">
        <f>Lists!C:C</f>
        <v>VEN001</v>
      </c>
      <c r="B172" s="190">
        <f t="shared" si="20"/>
        <v>1.2</v>
      </c>
      <c r="C172" s="190">
        <f t="shared" si="21"/>
        <v>3.3</v>
      </c>
      <c r="D172" s="190">
        <f t="shared" si="22"/>
        <v>0.2</v>
      </c>
      <c r="E172" s="190">
        <f t="shared" si="23"/>
        <v>0</v>
      </c>
      <c r="F172" s="190">
        <f>'Data Reliability'!B172</f>
        <v>2.2999999999999998</v>
      </c>
      <c r="G172" s="191">
        <f>Reliability_updated!V172</f>
        <v>14.9</v>
      </c>
      <c r="H172" s="191">
        <f>'Data Reliability'!C172</f>
        <v>0</v>
      </c>
      <c r="I172" t="str">
        <f>IF(Reliability!B172="x","x",(IF(ROUNDUP(Reliability!B172,0)=1,"Very High",IF(ROUNDUP(Reliability!B172,0)=2,"High",IF(ROUNDUP(Reliability!B172,0)=3,"Medium",IF(ROUNDUP(Reliability!B172,0)=4,"Low","Very Low"))))))</f>
        <v>High</v>
      </c>
    </row>
    <row r="173" spans="1:9" x14ac:dyDescent="0.35">
      <c r="A173" s="189" t="str">
        <f>Lists!C:C</f>
        <v>VNM003</v>
      </c>
      <c r="B173" s="190">
        <f t="shared" si="20"/>
        <v>0.6</v>
      </c>
      <c r="C173" s="190">
        <f t="shared" si="21"/>
        <v>1.8</v>
      </c>
      <c r="D173" s="190">
        <f t="shared" si="22"/>
        <v>0</v>
      </c>
      <c r="E173" s="190">
        <f t="shared" si="23"/>
        <v>0</v>
      </c>
      <c r="F173" s="190">
        <f>'Data Reliability'!B173</f>
        <v>1.7</v>
      </c>
      <c r="G173" s="191">
        <f>Reliability_updated!V173</f>
        <v>0.7</v>
      </c>
      <c r="H173" s="191">
        <f>'Data Reliability'!C173</f>
        <v>0</v>
      </c>
      <c r="I173" t="str">
        <f>IF(Reliability!B173="x","x",(IF(ROUNDUP(Reliability!B173,0)=1,"Very High",IF(ROUNDUP(Reliability!B173,0)=2,"High",IF(ROUNDUP(Reliability!B173,0)=3,"Medium",IF(ROUNDUP(Reliability!B173,0)=4,"Low","Very Low"))))))</f>
        <v>Very High</v>
      </c>
    </row>
    <row r="174" spans="1:9" x14ac:dyDescent="0.35">
      <c r="A174" s="189" t="str">
        <f>Lists!C:C</f>
        <v>YEM001</v>
      </c>
      <c r="B174" s="190">
        <f t="shared" si="20"/>
        <v>1.1000000000000001</v>
      </c>
      <c r="C174" s="190">
        <f t="shared" si="21"/>
        <v>3</v>
      </c>
      <c r="D174" s="190">
        <f t="shared" si="22"/>
        <v>0.2</v>
      </c>
      <c r="E174" s="190">
        <f t="shared" si="23"/>
        <v>0</v>
      </c>
      <c r="F174" s="190">
        <f>'Data Reliability'!B174</f>
        <v>2.2000000000000002</v>
      </c>
      <c r="G174" s="191">
        <f>Reliability_updated!V174</f>
        <v>15.7</v>
      </c>
      <c r="H174" s="191">
        <f>'Data Reliability'!C174</f>
        <v>0</v>
      </c>
      <c r="I174" t="str">
        <f>IF(Reliability!B174="x","x",(IF(ROUNDUP(Reliability!B174,0)=1,"Very High",IF(ROUNDUP(Reliability!B174,0)=2,"High",IF(ROUNDUP(Reliability!B174,0)=3,"Medium",IF(ROUNDUP(Reliability!B174,0)=4,"Low","Very Low"))))))</f>
        <v>High</v>
      </c>
    </row>
    <row r="175" spans="1:9" x14ac:dyDescent="0.35">
      <c r="A175" s="189" t="str">
        <f>Lists!C:C</f>
        <v>YEM002</v>
      </c>
      <c r="B175" s="190">
        <f t="shared" si="20"/>
        <v>1</v>
      </c>
      <c r="C175" s="190">
        <f t="shared" si="21"/>
        <v>2.8</v>
      </c>
      <c r="D175" s="190">
        <f t="shared" si="22"/>
        <v>0.2</v>
      </c>
      <c r="E175" s="190">
        <f t="shared" si="23"/>
        <v>0</v>
      </c>
      <c r="F175" s="190">
        <f>'Data Reliability'!B175</f>
        <v>2.1</v>
      </c>
      <c r="G175" s="191">
        <f>Reliability_updated!V175</f>
        <v>15.7</v>
      </c>
      <c r="H175" s="191">
        <f>'Data Reliability'!C175</f>
        <v>0</v>
      </c>
      <c r="I175" t="str">
        <f>IF(Reliability!B175="x","x",(IF(ROUNDUP(Reliability!B175,0)=1,"Very High",IF(ROUNDUP(Reliability!B175,0)=2,"High",IF(ROUNDUP(Reliability!B175,0)=3,"Medium",IF(ROUNDUP(Reliability!B175,0)=4,"Low","Very Low"))))))</f>
        <v>Very High</v>
      </c>
    </row>
    <row r="176" spans="1:9" x14ac:dyDescent="0.35">
      <c r="A176" s="189" t="str">
        <f>Lists!C:C</f>
        <v>ZMB002</v>
      </c>
      <c r="B176" s="190">
        <f t="shared" si="20"/>
        <v>1.3</v>
      </c>
      <c r="C176" s="190">
        <f t="shared" si="21"/>
        <v>2.2999999999999998</v>
      </c>
      <c r="D176" s="190">
        <f t="shared" si="22"/>
        <v>1.7</v>
      </c>
      <c r="E176" s="190">
        <f t="shared" si="23"/>
        <v>0</v>
      </c>
      <c r="F176" s="190">
        <f>'Data Reliability'!B176</f>
        <v>1.9</v>
      </c>
      <c r="G176" s="191">
        <f>Reliability_updated!V176</f>
        <v>122.4</v>
      </c>
      <c r="H176" s="191">
        <f>'Data Reliability'!C176</f>
        <v>0</v>
      </c>
      <c r="I176" t="str">
        <f>IF(Reliability!B176="x","x",(IF(ROUNDUP(Reliability!B176,0)=1,"Very High",IF(ROUNDUP(Reliability!B176,0)=2,"High",IF(ROUNDUP(Reliability!B176,0)=3,"Medium",IF(ROUNDUP(Reliability!B176,0)=4,"Low","Very Low"))))))</f>
        <v>High</v>
      </c>
    </row>
    <row r="177" spans="1:9" x14ac:dyDescent="0.35">
      <c r="A177" s="189" t="str">
        <f>Lists!C:C</f>
        <v>ZWE001</v>
      </c>
      <c r="B177" s="190">
        <f t="shared" si="20"/>
        <v>1.3</v>
      </c>
      <c r="C177" s="190">
        <f t="shared" si="21"/>
        <v>2.5</v>
      </c>
      <c r="D177" s="190">
        <f t="shared" si="22"/>
        <v>1.4</v>
      </c>
      <c r="E177" s="190">
        <f t="shared" si="23"/>
        <v>0</v>
      </c>
      <c r="F177" s="190">
        <f>'Data Reliability'!B177</f>
        <v>2</v>
      </c>
      <c r="G177" s="191">
        <f>Reliability_updated!V177</f>
        <v>101.4</v>
      </c>
      <c r="H177" s="191">
        <f>'Data Reliability'!C177</f>
        <v>0</v>
      </c>
      <c r="I177" t="str">
        <f>IF(Reliability!B177="x","x",(IF(ROUNDUP(Reliability!B177,0)=1,"Very High",IF(ROUNDUP(Reliability!B177,0)=2,"High",IF(ROUNDUP(Reliability!B177,0)=3,"Medium",IF(ROUNDUP(Reliability!B177,0)=4,"Low","Very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10205</v>
      </c>
      <c r="C1" s="265" t="s">
        <v>10348</v>
      </c>
      <c r="D1" s="265" t="s">
        <v>10349</v>
      </c>
      <c r="E1" s="265" t="s">
        <v>10263</v>
      </c>
      <c r="F1" s="265" t="s">
        <v>10260</v>
      </c>
      <c r="G1" s="265" t="s">
        <v>10350</v>
      </c>
      <c r="H1" s="265" t="s">
        <v>10266</v>
      </c>
      <c r="I1" s="265" t="s">
        <v>10351</v>
      </c>
      <c r="J1" s="265" t="s">
        <v>10352</v>
      </c>
      <c r="K1" s="265" t="s">
        <v>10273</v>
      </c>
      <c r="L1" s="265" t="s">
        <v>10274</v>
      </c>
      <c r="M1" s="265" t="s">
        <v>10353</v>
      </c>
      <c r="N1" s="265" t="s">
        <v>10354</v>
      </c>
      <c r="O1" s="265" t="s">
        <v>10355</v>
      </c>
      <c r="P1" s="265" t="s">
        <v>10356</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10357</v>
      </c>
      <c r="B2" s="268"/>
      <c r="C2" s="269" t="s">
        <v>10358</v>
      </c>
      <c r="D2" s="269" t="s">
        <v>10359</v>
      </c>
      <c r="E2" s="269" t="s">
        <v>10360</v>
      </c>
      <c r="F2" s="269" t="s">
        <v>10361</v>
      </c>
      <c r="G2" s="269" t="s">
        <v>10362</v>
      </c>
      <c r="H2" s="269" t="s">
        <v>10363</v>
      </c>
      <c r="I2" s="269" t="s">
        <v>10364</v>
      </c>
      <c r="J2" s="269" t="s">
        <v>10361</v>
      </c>
      <c r="K2" s="269" t="s">
        <v>10364</v>
      </c>
      <c r="L2" s="269" t="s">
        <v>10361</v>
      </c>
      <c r="M2" s="269" t="s">
        <v>10361</v>
      </c>
      <c r="N2" s="269" t="s">
        <v>10364</v>
      </c>
      <c r="O2" s="269" t="s">
        <v>10361</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10365</v>
      </c>
      <c r="B3" s="268"/>
      <c r="C3" s="270" t="s">
        <v>10366</v>
      </c>
      <c r="D3" s="270" t="s">
        <v>10366</v>
      </c>
      <c r="E3" s="270" t="s">
        <v>10367</v>
      </c>
      <c r="F3" s="270" t="s">
        <v>10366</v>
      </c>
      <c r="G3" s="270" t="s">
        <v>10366</v>
      </c>
      <c r="H3" s="270" t="s">
        <v>10366</v>
      </c>
      <c r="I3" s="270" t="s">
        <v>10366</v>
      </c>
      <c r="J3" s="270" t="s">
        <v>10340</v>
      </c>
      <c r="K3" s="270" t="s">
        <v>10366</v>
      </c>
      <c r="L3" s="270" t="s">
        <v>10366</v>
      </c>
      <c r="M3" s="270" t="s">
        <v>10366</v>
      </c>
      <c r="N3" s="270" t="s">
        <v>10366</v>
      </c>
      <c r="O3" s="270" t="s">
        <v>10340</v>
      </c>
      <c r="P3" s="270" t="s">
        <v>10339</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10368</v>
      </c>
      <c r="B4" s="268" t="s">
        <v>10369</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1451</v>
      </c>
      <c r="B5" s="268" t="s">
        <v>10370</v>
      </c>
      <c r="C5" s="271">
        <v>0.74978600340000001</v>
      </c>
      <c r="D5" s="272">
        <v>4</v>
      </c>
      <c r="E5" s="271">
        <v>0</v>
      </c>
      <c r="F5" s="271">
        <v>1.8666666670000001</v>
      </c>
      <c r="G5" s="271">
        <v>0.57474170609999997</v>
      </c>
      <c r="H5" s="271" t="s">
        <v>17</v>
      </c>
      <c r="I5" s="272">
        <v>5</v>
      </c>
      <c r="J5" s="272">
        <f>IFERROR(VLOOKUP($B5,'Core Indicators'!$E$3:$EU$906,147,FALSE),"x")</f>
        <v>1187</v>
      </c>
      <c r="K5" s="273">
        <v>-1.6584422590000001</v>
      </c>
      <c r="L5" s="271">
        <v>2.09</v>
      </c>
      <c r="M5" s="272">
        <v>6</v>
      </c>
      <c r="N5" s="272">
        <v>20</v>
      </c>
      <c r="O5" s="272">
        <f>IFERROR(VLOOKUP(B5,'Core Indicators'!$E$3:$G$9906,3,FALSE),"x")</f>
        <v>44500000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788</v>
      </c>
      <c r="B6" s="268" t="s">
        <v>10371</v>
      </c>
      <c r="C6" s="271">
        <v>0.76260000920000004</v>
      </c>
      <c r="D6" s="272">
        <v>4</v>
      </c>
      <c r="E6" s="271">
        <v>0.62</v>
      </c>
      <c r="F6" s="271">
        <v>4.45</v>
      </c>
      <c r="G6" s="271">
        <v>0.57799890379999996</v>
      </c>
      <c r="H6" s="271">
        <v>51.3</v>
      </c>
      <c r="I6" s="272">
        <v>3</v>
      </c>
      <c r="J6" s="272">
        <f>IFERROR(VLOOKUP($B6,'Core Indicators'!$E$3:$EU$906,147,FALSE),"x")</f>
        <v>4</v>
      </c>
      <c r="K6" s="273">
        <v>-1.0219045879999999</v>
      </c>
      <c r="L6" s="271">
        <v>4.51</v>
      </c>
      <c r="M6" s="272">
        <v>28</v>
      </c>
      <c r="N6" s="272">
        <v>33</v>
      </c>
      <c r="O6" s="272">
        <f>IFERROR(VLOOKUP(B6,'Core Indicators'!$E$3:$G$9906,3,FALSE),"x")</f>
        <v>34500000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10372</v>
      </c>
      <c r="B7" s="268" t="s">
        <v>10373</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10374</v>
      </c>
      <c r="B8" s="268" t="s">
        <v>10375</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10376</v>
      </c>
      <c r="B9" s="268" t="s">
        <v>10377</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10378</v>
      </c>
      <c r="B10" s="268" t="s">
        <v>10379</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10380</v>
      </c>
      <c r="B11" s="268" t="s">
        <v>10381</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701</v>
      </c>
      <c r="B12" s="268" t="s">
        <v>10382</v>
      </c>
      <c r="C12" s="271">
        <v>4.13892441E-2</v>
      </c>
      <c r="D12" s="272">
        <v>6</v>
      </c>
      <c r="E12" s="271">
        <v>1.7999999999999999E-2</v>
      </c>
      <c r="F12" s="271">
        <v>6.9</v>
      </c>
      <c r="G12" s="271">
        <v>0.25869431790000003</v>
      </c>
      <c r="H12" s="271">
        <v>27.9</v>
      </c>
      <c r="I12" s="272">
        <v>3</v>
      </c>
      <c r="J12" s="272">
        <f>IFERROR(VLOOKUP($B12,'Core Indicators'!$E$3:$EU$906,147,FALSE),"x")</f>
        <v>0</v>
      </c>
      <c r="K12" s="273">
        <v>-0.16856722499999999</v>
      </c>
      <c r="L12" s="271">
        <v>6.61</v>
      </c>
      <c r="M12" s="272">
        <v>54</v>
      </c>
      <c r="N12" s="272">
        <v>47</v>
      </c>
      <c r="O12" s="272">
        <f>IFERROR(VLOOKUP(B12,'Core Indicators'!$E$3:$G$9906,3,FALSE),"x")</f>
        <v>3114000</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10383</v>
      </c>
      <c r="B13" s="268" t="s">
        <v>10384</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10385</v>
      </c>
      <c r="B14" s="268" t="s">
        <v>10386</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10387</v>
      </c>
      <c r="B15" s="268" t="s">
        <v>10388</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10389</v>
      </c>
      <c r="B16" s="268" t="s">
        <v>10390</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710</v>
      </c>
      <c r="B17" s="268" t="s">
        <v>10391</v>
      </c>
      <c r="C17" s="271">
        <v>0.15286196930000001</v>
      </c>
      <c r="D17" s="272">
        <v>4</v>
      </c>
      <c r="E17" s="271">
        <v>5.5E-2</v>
      </c>
      <c r="F17" s="271">
        <v>3.5833333330000001</v>
      </c>
      <c r="G17" s="271">
        <v>0.32076538339999999</v>
      </c>
      <c r="H17" s="271">
        <v>26.6</v>
      </c>
      <c r="I17" s="272">
        <v>3</v>
      </c>
      <c r="J17" s="272">
        <f>IFERROR(VLOOKUP($B17,'Core Indicators'!$E$3:$EU$906,147,FALSE),"x")</f>
        <v>2</v>
      </c>
      <c r="K17" s="273">
        <v>-0.62464559099999994</v>
      </c>
      <c r="L17" s="271">
        <v>4.5599999999999996</v>
      </c>
      <c r="M17" s="272">
        <v>7</v>
      </c>
      <c r="N17" s="272">
        <v>23</v>
      </c>
      <c r="O17" s="272">
        <f>IFERROR(VLOOKUP(B17,'Core Indicators'!$E$3:$G$9906,3,FALSE),"x")</f>
        <v>9991000</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388</v>
      </c>
      <c r="B18" s="268" t="s">
        <v>10392</v>
      </c>
      <c r="C18" s="271">
        <v>0.25789995929999998</v>
      </c>
      <c r="D18" s="272">
        <v>8</v>
      </c>
      <c r="E18" s="271">
        <v>0</v>
      </c>
      <c r="F18" s="271">
        <v>3.55</v>
      </c>
      <c r="G18" s="271">
        <v>0.51957781189999996</v>
      </c>
      <c r="H18" s="271">
        <v>38.6</v>
      </c>
      <c r="I18" s="272">
        <v>3</v>
      </c>
      <c r="J18" s="272">
        <f>IFERROR(VLOOKUP($B18,'Core Indicators'!$E$3:$EU$906,147,FALSE),"x")</f>
        <v>68</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10393</v>
      </c>
      <c r="B19" s="268" t="s">
        <v>10394</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1605</v>
      </c>
      <c r="B20" s="268" t="s">
        <v>10395</v>
      </c>
      <c r="C20" s="271">
        <v>0.81187498689999993</v>
      </c>
      <c r="D20" s="272">
        <v>9</v>
      </c>
      <c r="E20" s="271">
        <v>0.33</v>
      </c>
      <c r="F20" s="271">
        <v>5.483333333</v>
      </c>
      <c r="G20" s="271">
        <v>0.61251466889999995</v>
      </c>
      <c r="H20" s="271">
        <v>47.8</v>
      </c>
      <c r="I20" s="272">
        <v>0</v>
      </c>
      <c r="J20" s="272">
        <f>IFERROR(VLOOKUP($B20,'Core Indicators'!$E$3:$EU$906,147,FALSE),"x")</f>
        <v>95</v>
      </c>
      <c r="K20" s="273">
        <v>-0.60238951399999996</v>
      </c>
      <c r="L20" s="271">
        <v>5.47</v>
      </c>
      <c r="M20" s="272">
        <v>61</v>
      </c>
      <c r="N20" s="272">
        <v>43</v>
      </c>
      <c r="O20" s="272">
        <f>IFERROR(VLOOKUP(B20,'Core Indicators'!$E$3:$G$9906,3,FALSE),"x")</f>
        <v>13700000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218</v>
      </c>
      <c r="B21" s="268" t="s">
        <v>10396</v>
      </c>
      <c r="C21" s="271">
        <v>0.55109997759999996</v>
      </c>
      <c r="D21" s="272">
        <v>11</v>
      </c>
      <c r="E21" s="271">
        <v>0</v>
      </c>
      <c r="F21" s="271">
        <v>3.8833333329999999</v>
      </c>
      <c r="G21" s="271">
        <v>0.61156915869999995</v>
      </c>
      <c r="H21" s="271">
        <v>35.299999999999997</v>
      </c>
      <c r="I21" s="272">
        <v>5</v>
      </c>
      <c r="J21" s="272">
        <f>IFERROR(VLOOKUP($B21,'Core Indicators'!$E$3:$EU$906,147,FALSE),"x")</f>
        <v>4718</v>
      </c>
      <c r="K21" s="273">
        <v>-0.60767895000000005</v>
      </c>
      <c r="L21" s="271">
        <v>4.1900000000000004</v>
      </c>
      <c r="M21" s="272">
        <v>27</v>
      </c>
      <c r="N21" s="272">
        <v>41</v>
      </c>
      <c r="O21" s="272">
        <f>IFERROR(VLOOKUP(B21,'Core Indicators'!$E$3:$G$9906,3,FALSE),"x")</f>
        <v>23300000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2495</v>
      </c>
      <c r="B22" s="268" t="s">
        <v>10397</v>
      </c>
      <c r="C22" s="271">
        <v>0.1888710338</v>
      </c>
      <c r="D22" s="272">
        <v>7</v>
      </c>
      <c r="E22" s="271">
        <v>0.122</v>
      </c>
      <c r="F22" s="271">
        <v>4.0333333329999999</v>
      </c>
      <c r="G22" s="271">
        <v>0.53584621349999995</v>
      </c>
      <c r="H22" s="271">
        <v>33.4</v>
      </c>
      <c r="I22" s="272">
        <v>3</v>
      </c>
      <c r="J22" s="272">
        <f>IFERROR(VLOOKUP($B22,'Core Indicators'!$E$3:$EU$906,147,FALSE),"x")</f>
        <v>106</v>
      </c>
      <c r="K22" s="273">
        <v>-0.60133934</v>
      </c>
      <c r="L22" s="271">
        <v>4.45</v>
      </c>
      <c r="M22" s="272">
        <v>40</v>
      </c>
      <c r="N22" s="272">
        <v>24</v>
      </c>
      <c r="O22" s="272">
        <f>IFERROR(VLOOKUP(B22,'Core Indicators'!$E$3:$G$9906,3,FALSE),"x")</f>
        <v>170823000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2948</v>
      </c>
      <c r="B23" s="268" t="s">
        <v>10398</v>
      </c>
      <c r="C23" s="271">
        <v>0.29830702730000003</v>
      </c>
      <c r="D23" s="272">
        <v>9</v>
      </c>
      <c r="E23" s="271">
        <v>0.05</v>
      </c>
      <c r="F23" s="271">
        <v>7.2</v>
      </c>
      <c r="G23" s="271">
        <v>0.21775610300000001</v>
      </c>
      <c r="H23" s="271">
        <v>41.3</v>
      </c>
      <c r="I23" s="272">
        <v>2</v>
      </c>
      <c r="J23" s="272">
        <f>IFERROR(VLOOKUP($B23,'Core Indicators'!$E$3:$EU$906,147,FALSE),"x")</f>
        <v>0</v>
      </c>
      <c r="K23" s="273">
        <v>-0.107211575</v>
      </c>
      <c r="L23" s="271">
        <v>7.42</v>
      </c>
      <c r="M23" s="272">
        <v>78</v>
      </c>
      <c r="N23" s="272">
        <v>45</v>
      </c>
      <c r="O23" s="272">
        <f>IFERROR(VLOOKUP(B23,'Core Indicators'!$E$3:$G$9906,3,FALSE),"x")</f>
        <v>6531000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10399</v>
      </c>
      <c r="B24" s="268" t="s">
        <v>10400</v>
      </c>
      <c r="C24" s="271">
        <v>0.85500000239999996</v>
      </c>
      <c r="D24" s="272">
        <v>3</v>
      </c>
      <c r="E24" s="271">
        <v>0</v>
      </c>
      <c r="F24" s="271">
        <v>3.2166666670000001</v>
      </c>
      <c r="G24" s="271">
        <v>0.20729597050000001</v>
      </c>
      <c r="H24" s="271" t="s">
        <v>17</v>
      </c>
      <c r="I24" s="272">
        <v>2</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10401</v>
      </c>
      <c r="B25" s="268" t="s">
        <v>10402</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10403</v>
      </c>
      <c r="B26" s="268" t="s">
        <v>10404</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2960</v>
      </c>
      <c r="B27" s="268" t="s">
        <v>10405</v>
      </c>
      <c r="C27" s="271">
        <v>0.3724950447</v>
      </c>
      <c r="D27" s="272">
        <v>2</v>
      </c>
      <c r="E27" s="271">
        <v>4.1000000000000002E-2</v>
      </c>
      <c r="F27" s="271">
        <v>3.4666666670000001</v>
      </c>
      <c r="G27" s="271">
        <v>0.11907633970000001</v>
      </c>
      <c r="H27" s="271">
        <v>25.3</v>
      </c>
      <c r="I27" s="272">
        <v>3</v>
      </c>
      <c r="J27" s="272">
        <f>IFERROR(VLOOKUP($B27,'Core Indicators'!$E$3:$EU$906,147,FALSE),"x")</f>
        <v>0</v>
      </c>
      <c r="K27" s="273">
        <v>-1.221556544</v>
      </c>
      <c r="L27" s="271">
        <v>4.25</v>
      </c>
      <c r="M27" s="272">
        <v>8</v>
      </c>
      <c r="N27" s="272">
        <v>37</v>
      </c>
      <c r="O27" s="272">
        <f>IFERROR(VLOOKUP(B27,'Core Indicators'!$E$3:$G$9906,3,FALSE),"x")</f>
        <v>9281000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10406</v>
      </c>
      <c r="B28" s="268" t="s">
        <v>10407</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10408</v>
      </c>
      <c r="B29" s="268" t="s">
        <v>10409</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10410</v>
      </c>
      <c r="B30" s="268" t="s">
        <v>10411</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2769</v>
      </c>
      <c r="B31" s="268" t="s">
        <v>10412</v>
      </c>
      <c r="C31" s="271">
        <v>0.51540597229999996</v>
      </c>
      <c r="D31" s="272">
        <v>12</v>
      </c>
      <c r="E31" s="271">
        <v>6.6299999999999998E-2</v>
      </c>
      <c r="F31" s="271">
        <v>6.9</v>
      </c>
      <c r="G31" s="271">
        <v>0.38554076850000002</v>
      </c>
      <c r="H31" s="271">
        <v>52</v>
      </c>
      <c r="I31" s="272">
        <v>3</v>
      </c>
      <c r="J31" s="272">
        <f>IFERROR(VLOOKUP($B31,'Core Indicators'!$E$3:$EU$906,147,FALSE),"x")</f>
        <v>186</v>
      </c>
      <c r="K31" s="273">
        <v>-0.25725093500000001</v>
      </c>
      <c r="L31" s="271">
        <v>6.75</v>
      </c>
      <c r="M31" s="272">
        <v>72</v>
      </c>
      <c r="N31" s="272">
        <v>36</v>
      </c>
      <c r="O31" s="272">
        <f>IFERROR(VLOOKUP(B31,'Core Indicators'!$E$3:$G$9906,3,FALSE),"x")</f>
        <v>216422000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10413</v>
      </c>
      <c r="B32" s="268" t="s">
        <v>10414</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10415</v>
      </c>
      <c r="B33" s="268" t="s">
        <v>10416</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10417</v>
      </c>
      <c r="B34" s="268" t="s">
        <v>10418</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10419</v>
      </c>
      <c r="B35" s="268" t="s">
        <v>10420</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116</v>
      </c>
      <c r="B36" s="268" t="s">
        <v>10421</v>
      </c>
      <c r="C36" s="271">
        <v>0.87789099120000003</v>
      </c>
      <c r="D36" s="272">
        <v>4</v>
      </c>
      <c r="E36" s="271">
        <v>0.183</v>
      </c>
      <c r="F36" s="271">
        <v>3.55</v>
      </c>
      <c r="G36" s="271">
        <v>0.68207866260000005</v>
      </c>
      <c r="H36" s="271">
        <v>56.2</v>
      </c>
      <c r="I36" s="272">
        <v>5</v>
      </c>
      <c r="J36" s="272">
        <f>IFERROR(VLOOKUP($B36,'Core Indicators'!$E$3:$EU$906,147,FALSE),"x")</f>
        <v>452</v>
      </c>
      <c r="K36" s="273">
        <v>-1.701157451</v>
      </c>
      <c r="L36" s="271">
        <v>3.28</v>
      </c>
      <c r="M36" s="272">
        <v>5</v>
      </c>
      <c r="N36" s="272">
        <v>24</v>
      </c>
      <c r="O36" s="272">
        <f>IFERROR(VLOOKUP(B36,'Core Indicators'!$E$3:$G$9906,3,FALSE),"x")</f>
        <v>6100000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10422</v>
      </c>
      <c r="B37" s="268" t="s">
        <v>10423</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10424</v>
      </c>
      <c r="B38" s="268" t="s">
        <v>10425</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1431</v>
      </c>
      <c r="B39" s="268" t="s">
        <v>10426</v>
      </c>
      <c r="C39" s="271">
        <v>0.16604995180000001</v>
      </c>
      <c r="D39" s="272">
        <v>12</v>
      </c>
      <c r="E39" s="271">
        <v>0.04</v>
      </c>
      <c r="F39" s="271">
        <v>9.25</v>
      </c>
      <c r="G39" s="271">
        <v>0.28785367480000001</v>
      </c>
      <c r="H39" s="271">
        <v>43</v>
      </c>
      <c r="I39" s="272">
        <v>3</v>
      </c>
      <c r="J39" s="272">
        <f>IFERROR(VLOOKUP($B39,'Core Indicators'!$E$3:$EU$906,147,FALSE),"x")</f>
        <v>2</v>
      </c>
      <c r="K39" s="273">
        <v>0.69040066</v>
      </c>
      <c r="L39" s="271">
        <v>8.8800000000000008</v>
      </c>
      <c r="M39" s="272">
        <v>94</v>
      </c>
      <c r="N39" s="272">
        <v>66</v>
      </c>
      <c r="O39" s="272">
        <f>IFERROR(VLOOKUP(B39,'Core Indicators'!$E$3:$G$9906,3,FALSE),"x")</f>
        <v>19630000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10427</v>
      </c>
      <c r="B40" s="268" t="s">
        <v>10428</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10429</v>
      </c>
      <c r="B41" s="268" t="s">
        <v>10430</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141</v>
      </c>
      <c r="B42" s="268" t="s">
        <v>10431</v>
      </c>
      <c r="C42" s="271">
        <v>0.85829999849999994</v>
      </c>
      <c r="D42" s="272">
        <v>5</v>
      </c>
      <c r="E42" s="271">
        <v>0</v>
      </c>
      <c r="F42" s="271">
        <v>3.5666666669999998</v>
      </c>
      <c r="G42" s="271">
        <v>0.56645724549999998</v>
      </c>
      <c r="H42" s="271">
        <v>46.6</v>
      </c>
      <c r="I42" s="272">
        <v>5</v>
      </c>
      <c r="J42" s="272">
        <f>IFERROR(VLOOKUP($B42,'Core Indicators'!$E$3:$EU$906,147,FALSE),"x")</f>
        <v>1063</v>
      </c>
      <c r="K42" s="273">
        <v>-1.045376182</v>
      </c>
      <c r="L42" s="271">
        <v>4.09</v>
      </c>
      <c r="M42" s="272">
        <v>15</v>
      </c>
      <c r="N42" s="272">
        <v>27</v>
      </c>
      <c r="O42" s="272">
        <f>IFERROR(VLOOKUP(B42,'Core Indicators'!$E$3:$G$9906,3,FALSE),"x")</f>
        <v>28600000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170</v>
      </c>
      <c r="B43" s="268" t="s">
        <v>10432</v>
      </c>
      <c r="C43" s="271">
        <v>0.93415500099999993</v>
      </c>
      <c r="D43" s="272">
        <v>3</v>
      </c>
      <c r="E43" s="271">
        <v>0.61299999999999999</v>
      </c>
      <c r="F43" s="271">
        <v>3.6666666669999999</v>
      </c>
      <c r="G43" s="271">
        <v>0.65473159420000004</v>
      </c>
      <c r="H43" s="271">
        <v>42.1</v>
      </c>
      <c r="I43" s="272">
        <v>5</v>
      </c>
      <c r="J43" s="272">
        <f>IFERROR(VLOOKUP($B43,'Core Indicators'!$E$3:$EU$906,147,FALSE),"x")</f>
        <v>2191</v>
      </c>
      <c r="K43" s="273">
        <v>-1.672433853</v>
      </c>
      <c r="L43" s="271">
        <v>2.75</v>
      </c>
      <c r="M43" s="272">
        <v>19</v>
      </c>
      <c r="N43" s="272">
        <v>20</v>
      </c>
      <c r="O43" s="272">
        <f>IFERROR(VLOOKUP(B43,'Core Indicators'!$E$3:$G$9906,3,FALSE),"x")</f>
        <v>113600000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739</v>
      </c>
      <c r="B44" s="268" t="s">
        <v>10433</v>
      </c>
      <c r="C44" s="271">
        <v>0.8790999934</v>
      </c>
      <c r="D44" s="272">
        <v>10</v>
      </c>
      <c r="E44" s="271">
        <v>0.72</v>
      </c>
      <c r="F44" s="271">
        <v>3.35</v>
      </c>
      <c r="G44" s="271">
        <v>0.57901026190000005</v>
      </c>
      <c r="H44" s="271">
        <v>48.9</v>
      </c>
      <c r="I44" s="272">
        <v>1</v>
      </c>
      <c r="J44" s="272">
        <f>IFERROR(VLOOKUP($B44,'Core Indicators'!$E$3:$EU$906,147,FALSE),"x")</f>
        <v>1</v>
      </c>
      <c r="K44" s="273">
        <v>-1.0895229580000001</v>
      </c>
      <c r="L44" s="271">
        <v>6.69</v>
      </c>
      <c r="M44" s="272">
        <v>17</v>
      </c>
      <c r="N44" s="272">
        <v>22</v>
      </c>
      <c r="O44" s="272">
        <f>IFERROR(VLOOKUP(B44,'Core Indicators'!$E$3:$G$9906,3,FALSE),"x")</f>
        <v>5970000</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10434</v>
      </c>
      <c r="B45" s="268" t="s">
        <v>10435</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1088</v>
      </c>
      <c r="B46" s="268" t="s">
        <v>10436</v>
      </c>
      <c r="C46" s="271">
        <v>0.41304397009999999</v>
      </c>
      <c r="D46" s="272">
        <v>10</v>
      </c>
      <c r="E46" s="271">
        <v>0.247</v>
      </c>
      <c r="F46" s="271">
        <v>6.5</v>
      </c>
      <c r="G46" s="271">
        <v>0.41050226350000002</v>
      </c>
      <c r="H46" s="271">
        <v>54.8</v>
      </c>
      <c r="I46" s="272">
        <v>4</v>
      </c>
      <c r="J46" s="272">
        <f>IFERROR(VLOOKUP($B46,'Core Indicators'!$E$3:$EU$906,147,FALSE),"x")</f>
        <v>807</v>
      </c>
      <c r="K46" s="273">
        <v>-0.426875532</v>
      </c>
      <c r="L46" s="271">
        <v>6.57</v>
      </c>
      <c r="M46" s="272">
        <v>70</v>
      </c>
      <c r="N46" s="272">
        <v>40</v>
      </c>
      <c r="O46" s="272">
        <f>IFERROR(VLOOKUP(B46,'Core Indicators'!$E$3:$G$9906,3,FALSE),"x")</f>
        <v>52700000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10437</v>
      </c>
      <c r="B47" s="268" t="s">
        <v>10438</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10439</v>
      </c>
      <c r="B48" s="268" t="s">
        <v>10440</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1106</v>
      </c>
      <c r="B49" s="268" t="s">
        <v>10441</v>
      </c>
      <c r="C49" s="271">
        <v>0.29277097899999999</v>
      </c>
      <c r="D49" s="272">
        <v>11</v>
      </c>
      <c r="E49" s="271">
        <v>0.02</v>
      </c>
      <c r="F49" s="271">
        <v>9.0500000000000007</v>
      </c>
      <c r="G49" s="271">
        <v>0.28514079650000002</v>
      </c>
      <c r="H49" s="271">
        <v>47.2</v>
      </c>
      <c r="I49" s="272">
        <v>0</v>
      </c>
      <c r="J49" s="272">
        <f>IFERROR(VLOOKUP($B49,'Core Indicators'!$E$3:$EU$906,147,FALSE),"x")</f>
        <v>100</v>
      </c>
      <c r="K49" s="273">
        <v>0.43657729000000001</v>
      </c>
      <c r="L49" s="271">
        <v>8.4499999999999993</v>
      </c>
      <c r="M49" s="272">
        <v>91</v>
      </c>
      <c r="N49" s="272">
        <v>55</v>
      </c>
      <c r="O49" s="272">
        <f>IFERROR(VLOOKUP(B49,'Core Indicators'!$E$3:$G$9906,3,FALSE),"x")</f>
        <v>5212000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10442</v>
      </c>
      <c r="B50" s="268" t="s">
        <v>10443</v>
      </c>
      <c r="C50" s="271">
        <v>0.46023803670000002</v>
      </c>
      <c r="D50" s="272">
        <v>0</v>
      </c>
      <c r="E50" s="271">
        <v>0</v>
      </c>
      <c r="F50" s="271">
        <v>3.266666667</v>
      </c>
      <c r="G50" s="271">
        <v>0.31249158030000002</v>
      </c>
      <c r="H50" s="271" t="s">
        <v>17</v>
      </c>
      <c r="I50" s="272">
        <v>3</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10444</v>
      </c>
      <c r="B51" s="268" t="s">
        <v>10445</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10446</v>
      </c>
      <c r="B52" s="268" t="s">
        <v>10447</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3008</v>
      </c>
      <c r="B53" s="268" t="s">
        <v>10448</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11043000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10449</v>
      </c>
      <c r="B54" s="268" t="s">
        <v>10450</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1048</v>
      </c>
      <c r="B55" s="268" t="s">
        <v>10451</v>
      </c>
      <c r="C55" s="271">
        <v>0.56789997659999991</v>
      </c>
      <c r="D55" s="272">
        <v>6</v>
      </c>
      <c r="E55" s="271">
        <v>0</v>
      </c>
      <c r="F55" s="271">
        <v>3.6166666670000001</v>
      </c>
      <c r="G55" s="271" t="s">
        <v>17</v>
      </c>
      <c r="H55" s="271">
        <v>41.6</v>
      </c>
      <c r="I55" s="272">
        <v>1</v>
      </c>
      <c r="J55" s="272">
        <f>IFERROR(VLOOKUP($B55,'Core Indicators'!$E$3:$EU$906,147,FALSE),"x")</f>
        <v>43</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10452</v>
      </c>
      <c r="B56" s="268" t="s">
        <v>10453</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10454</v>
      </c>
      <c r="B57" s="268" t="s">
        <v>10455</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1120</v>
      </c>
      <c r="B58" s="268" t="s">
        <v>10456</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11229000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225</v>
      </c>
      <c r="B59" s="268" t="s">
        <v>10457</v>
      </c>
      <c r="C59" s="271">
        <v>0.40319995809999998</v>
      </c>
      <c r="D59" s="272">
        <v>3</v>
      </c>
      <c r="E59" s="271">
        <v>0.27</v>
      </c>
      <c r="F59" s="271">
        <v>4.5999999999999996</v>
      </c>
      <c r="G59" s="271">
        <v>0.44306804239999997</v>
      </c>
      <c r="H59" s="271">
        <v>27.6</v>
      </c>
      <c r="I59" s="272">
        <v>2</v>
      </c>
      <c r="J59" s="272">
        <f>IFERROR(VLOOKUP($B59,'Core Indicators'!$E$3:$EU$906,147,FALSE),"x")</f>
        <v>927</v>
      </c>
      <c r="K59" s="273">
        <v>-0.83247268200000002</v>
      </c>
      <c r="L59" s="271">
        <v>5</v>
      </c>
      <c r="M59" s="272">
        <v>32</v>
      </c>
      <c r="N59" s="272">
        <v>36</v>
      </c>
      <c r="O59" s="272">
        <f>IFERROR(VLOOKUP(B59,'Core Indicators'!$E$3:$G$9906,3,FALSE),"x")</f>
        <v>46945000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1436</v>
      </c>
      <c r="B60" s="268" t="s">
        <v>10458</v>
      </c>
      <c r="C60" s="271">
        <v>0.32659999670000001</v>
      </c>
      <c r="D60" s="272">
        <v>9</v>
      </c>
      <c r="E60" s="271">
        <v>0.31</v>
      </c>
      <c r="F60" s="271">
        <v>6.6</v>
      </c>
      <c r="G60" s="271">
        <v>0.38886860010000002</v>
      </c>
      <c r="H60" s="271">
        <v>45.5</v>
      </c>
      <c r="I60" s="272">
        <v>3</v>
      </c>
      <c r="J60" s="272">
        <f>IFERROR(VLOOKUP($B60,'Core Indicators'!$E$3:$EU$906,147,FALSE),"x")</f>
        <v>0</v>
      </c>
      <c r="K60" s="273">
        <v>-0.62022411799999999</v>
      </c>
      <c r="L60" s="271">
        <v>6.14</v>
      </c>
      <c r="M60" s="272">
        <v>67</v>
      </c>
      <c r="N60" s="272">
        <v>34</v>
      </c>
      <c r="O60" s="272">
        <f>IFERROR(VLOOKUP(B60,'Core Indicators'!$E$3:$G$9906,3,FALSE),"x")</f>
        <v>18190000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1342</v>
      </c>
      <c r="B61" s="268" t="s">
        <v>10459</v>
      </c>
      <c r="C61" s="271">
        <v>0.16379995159999999</v>
      </c>
      <c r="D61" s="272">
        <v>3</v>
      </c>
      <c r="E61" s="271">
        <v>0.09</v>
      </c>
      <c r="F61" s="271">
        <v>3.4166666669999999</v>
      </c>
      <c r="G61" s="271">
        <v>0.44973590689999998</v>
      </c>
      <c r="H61" s="271">
        <v>31.5</v>
      </c>
      <c r="I61" s="272">
        <v>3</v>
      </c>
      <c r="J61" s="272">
        <f>IFERROR(VLOOKUP($B61,'Core Indicators'!$E$3:$EU$906,147,FALSE),"x")</f>
        <v>4</v>
      </c>
      <c r="K61" s="273">
        <v>-0.26377266599999999</v>
      </c>
      <c r="L61" s="271">
        <v>3.94</v>
      </c>
      <c r="M61" s="272">
        <v>18</v>
      </c>
      <c r="N61" s="272">
        <v>35</v>
      </c>
      <c r="O61" s="272">
        <f>IFERROR(VLOOKUP(B61,'Core Indicators'!$E$3:$G$9906,3,FALSE),"x")</f>
        <v>116932000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179</v>
      </c>
      <c r="B62" s="268" t="s">
        <v>10460</v>
      </c>
      <c r="C62" s="271">
        <v>0.61300002149999999</v>
      </c>
      <c r="D62" s="272">
        <v>0</v>
      </c>
      <c r="E62" s="271">
        <v>0</v>
      </c>
      <c r="F62" s="271">
        <v>2.016666667</v>
      </c>
      <c r="G62" s="271" t="s">
        <v>17</v>
      </c>
      <c r="H62" s="271" t="s">
        <v>17</v>
      </c>
      <c r="I62" s="272">
        <v>5</v>
      </c>
      <c r="J62" s="272">
        <f>IFERROR(VLOOKUP($B62,'Core Indicators'!$E$3:$EU$906,147,FALSE),"x")</f>
        <v>0</v>
      </c>
      <c r="K62" s="273">
        <v>-1.7713862659999999</v>
      </c>
      <c r="L62" s="271">
        <v>1.62</v>
      </c>
      <c r="M62" s="272">
        <v>3</v>
      </c>
      <c r="N62" s="272">
        <v>21</v>
      </c>
      <c r="O62" s="272">
        <f>IFERROR(VLOOKUP(B62,'Core Indicators'!$E$3:$G$9906,3,FALSE),"x")</f>
        <v>3749000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10461</v>
      </c>
      <c r="B63" s="268" t="s">
        <v>10462</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202</v>
      </c>
      <c r="B64" s="268" t="s">
        <v>10463</v>
      </c>
      <c r="C64" s="271">
        <v>0.50216199039999998</v>
      </c>
      <c r="D64" s="272">
        <v>11</v>
      </c>
      <c r="E64" s="271">
        <v>0.30199999999999999</v>
      </c>
      <c r="F64" s="271" t="s">
        <v>17</v>
      </c>
      <c r="G64" s="271">
        <v>7.4110250799999999E-2</v>
      </c>
      <c r="H64" s="271">
        <v>34.700000000000003</v>
      </c>
      <c r="I64" s="272">
        <v>1</v>
      </c>
      <c r="J64" s="272">
        <f>IFERROR(VLOOKUP($B64,'Core Indicators'!$E$3:$EU$906,147,FALSE),"x")</f>
        <v>75</v>
      </c>
      <c r="K64" s="273">
        <v>0.79993212199999997</v>
      </c>
      <c r="L64" s="271" t="s">
        <v>17</v>
      </c>
      <c r="M64" s="272">
        <v>90</v>
      </c>
      <c r="N64" s="272">
        <v>60</v>
      </c>
      <c r="O64" s="272">
        <f>IFERROR(VLOOKUP(B64,'Core Indicators'!$E$3:$G$9906,3,FALSE),"x")</f>
        <v>47906000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3038</v>
      </c>
      <c r="B65" s="268" t="s">
        <v>10464</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1385000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749</v>
      </c>
      <c r="B66" s="268" t="s">
        <v>10465</v>
      </c>
      <c r="C66" s="271">
        <v>0.76015806069999992</v>
      </c>
      <c r="D66" s="272">
        <v>3</v>
      </c>
      <c r="E66" s="271">
        <v>0.27339999999999998</v>
      </c>
      <c r="F66" s="271">
        <v>3.7166666670000001</v>
      </c>
      <c r="G66" s="271">
        <v>0.50796334649999997</v>
      </c>
      <c r="H66" s="271">
        <v>35</v>
      </c>
      <c r="I66" s="272">
        <v>5</v>
      </c>
      <c r="J66" s="272">
        <f>IFERROR(VLOOKUP($B66,'Core Indicators'!$E$3:$EU$906,147,FALSE),"x")</f>
        <v>5188</v>
      </c>
      <c r="K66" s="273">
        <v>-0.62345695499999998</v>
      </c>
      <c r="L66" s="271">
        <v>3.77</v>
      </c>
      <c r="M66" s="272">
        <v>20</v>
      </c>
      <c r="N66" s="272">
        <v>37</v>
      </c>
      <c r="O66" s="272">
        <f>IFERROR(VLOOKUP(B66,'Core Indicators'!$E$3:$G$9906,3,FALSE),"x")</f>
        <v>132760000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10466</v>
      </c>
      <c r="B67" s="268" t="s">
        <v>10467</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10468</v>
      </c>
      <c r="B68" s="268" t="s">
        <v>10469</v>
      </c>
      <c r="C68" s="271">
        <v>0.53238296770000004</v>
      </c>
      <c r="D68" s="272">
        <v>3</v>
      </c>
      <c r="E68" s="271">
        <v>0</v>
      </c>
      <c r="F68" s="271" t="s">
        <v>17</v>
      </c>
      <c r="G68" s="271">
        <v>0.35655918990000002</v>
      </c>
      <c r="H68" s="271">
        <v>36.700000000000003</v>
      </c>
      <c r="I68" s="272">
        <v>2</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10470</v>
      </c>
      <c r="B69" s="268" t="s">
        <v>10471</v>
      </c>
      <c r="C69" s="271">
        <v>4.7355978600000001E-2</v>
      </c>
      <c r="D69" s="272">
        <v>10</v>
      </c>
      <c r="E69" s="271">
        <v>2.3E-2</v>
      </c>
      <c r="F69" s="271" t="s">
        <v>17</v>
      </c>
      <c r="G69" s="271">
        <v>5.1375861000000002E-2</v>
      </c>
      <c r="H69" s="271">
        <v>32.4</v>
      </c>
      <c r="I69" s="272">
        <v>3</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10472</v>
      </c>
      <c r="B70" s="268" t="s">
        <v>10473</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10474</v>
      </c>
      <c r="B71" s="268" t="s">
        <v>10475</v>
      </c>
      <c r="C71" s="271">
        <v>0.77740000549999999</v>
      </c>
      <c r="D71" s="272">
        <v>9</v>
      </c>
      <c r="E71" s="271">
        <v>0.01</v>
      </c>
      <c r="F71" s="271">
        <v>4.7</v>
      </c>
      <c r="G71" s="271">
        <v>0.53430152109999995</v>
      </c>
      <c r="H71" s="271">
        <v>38</v>
      </c>
      <c r="I71" s="272">
        <v>1</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10476</v>
      </c>
      <c r="B72" s="268" t="s">
        <v>10477</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10478</v>
      </c>
      <c r="B73" s="268" t="s">
        <v>10479</v>
      </c>
      <c r="C73" s="271">
        <v>0.32528704609999998</v>
      </c>
      <c r="D73" s="272">
        <v>5</v>
      </c>
      <c r="E73" s="271">
        <v>0.30399999999999999</v>
      </c>
      <c r="F73" s="271">
        <v>5.65</v>
      </c>
      <c r="G73" s="271">
        <v>0.35077464800000002</v>
      </c>
      <c r="H73" s="271">
        <v>35.9</v>
      </c>
      <c r="I73" s="272">
        <v>2</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10480</v>
      </c>
      <c r="B74" s="268" t="s">
        <v>10481</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10482</v>
      </c>
      <c r="B75" s="268" t="s">
        <v>10483</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10484</v>
      </c>
      <c r="B76" s="268" t="s">
        <v>10485</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10486</v>
      </c>
      <c r="B77" s="268" t="s">
        <v>10487</v>
      </c>
      <c r="C77" s="271">
        <v>0.84509999150000004</v>
      </c>
      <c r="D77" s="272">
        <v>11</v>
      </c>
      <c r="E77" s="271">
        <v>0.14000000000000001</v>
      </c>
      <c r="F77" s="271">
        <v>5.15</v>
      </c>
      <c r="G77" s="271" t="s">
        <v>17</v>
      </c>
      <c r="H77" s="271">
        <v>50.7</v>
      </c>
      <c r="I77" s="272">
        <v>3</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10488</v>
      </c>
      <c r="B78" s="268" t="s">
        <v>10489</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80</v>
      </c>
      <c r="B79" s="268" t="s">
        <v>10490</v>
      </c>
      <c r="C79" s="271">
        <v>7.7842041200000003E-2</v>
      </c>
      <c r="D79" s="272">
        <v>9</v>
      </c>
      <c r="E79" s="271">
        <v>2.7E-2</v>
      </c>
      <c r="F79" s="271" t="s">
        <v>17</v>
      </c>
      <c r="G79" s="271">
        <v>0.1223017302</v>
      </c>
      <c r="H79" s="271">
        <v>32.9</v>
      </c>
      <c r="I79" s="272">
        <v>3</v>
      </c>
      <c r="J79" s="272">
        <f>IFERROR(VLOOKUP($B79,'Core Indicators'!$E$3:$EU$906,147,FALSE),"x")</f>
        <v>13</v>
      </c>
      <c r="K79" s="273">
        <v>0.32558471</v>
      </c>
      <c r="L79" s="271" t="s">
        <v>17</v>
      </c>
      <c r="M79" s="272">
        <v>85</v>
      </c>
      <c r="N79" s="272">
        <v>49</v>
      </c>
      <c r="O79" s="272">
        <f>IFERROR(VLOOKUP(B79,'Core Indicators'!$E$3:$G$9906,3,FALSE),"x")</f>
        <v>10427000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10491</v>
      </c>
      <c r="B80" s="268" t="s">
        <v>10492</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10493</v>
      </c>
      <c r="B81" s="268" t="s">
        <v>10494</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1228</v>
      </c>
      <c r="B82" s="268" t="s">
        <v>10495</v>
      </c>
      <c r="C82" s="271">
        <v>0.50436202500000005</v>
      </c>
      <c r="D82" s="272">
        <v>11</v>
      </c>
      <c r="E82" s="271">
        <v>0.39200000000000002</v>
      </c>
      <c r="F82" s="271">
        <v>3.9</v>
      </c>
      <c r="G82" s="271">
        <v>0.49214644930000001</v>
      </c>
      <c r="H82" s="271">
        <v>48.3</v>
      </c>
      <c r="I82" s="272">
        <v>3</v>
      </c>
      <c r="J82" s="272">
        <f>IFERROR(VLOOKUP($B82,'Core Indicators'!$E$3:$EU$906,147,FALSE),"x")</f>
        <v>78</v>
      </c>
      <c r="K82" s="273">
        <v>-1.1271382569999999</v>
      </c>
      <c r="L82" s="271">
        <v>4.47</v>
      </c>
      <c r="M82" s="272">
        <v>46</v>
      </c>
      <c r="N82" s="272">
        <v>23</v>
      </c>
      <c r="O82" s="272">
        <f>IFERROR(VLOOKUP(B82,'Core Indicators'!$E$3:$G$9906,3,FALSE),"x")</f>
        <v>17600000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10496</v>
      </c>
      <c r="B83" s="268" t="s">
        <v>10497</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10498</v>
      </c>
      <c r="B84" s="268" t="s">
        <v>10499</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10500</v>
      </c>
      <c r="B85" s="268" t="s">
        <v>10501</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10502</v>
      </c>
      <c r="B86" s="268" t="s">
        <v>10503</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1233</v>
      </c>
      <c r="B87" s="268" t="s">
        <v>10504</v>
      </c>
      <c r="C87" s="271">
        <v>0.16674395219999999</v>
      </c>
      <c r="D87" s="272">
        <v>9</v>
      </c>
      <c r="E87" s="271">
        <v>6.8000000000000005E-2</v>
      </c>
      <c r="F87" s="271">
        <v>4.75</v>
      </c>
      <c r="G87" s="271">
        <v>0.47928705150000001</v>
      </c>
      <c r="H87" s="271">
        <v>48.2</v>
      </c>
      <c r="I87" s="272">
        <v>3</v>
      </c>
      <c r="J87" s="272">
        <f>IFERROR(VLOOKUP($B87,'Core Indicators'!$E$3:$EU$906,147,FALSE),"x")</f>
        <v>225</v>
      </c>
      <c r="K87" s="273">
        <v>-1.0170993800000001</v>
      </c>
      <c r="L87" s="271">
        <v>4.91</v>
      </c>
      <c r="M87" s="272">
        <v>48</v>
      </c>
      <c r="N87" s="272">
        <v>23</v>
      </c>
      <c r="O87" s="272">
        <f>IFERROR(VLOOKUP(B87,'Core Indicators'!$E$3:$G$9906,3,FALSE),"x")</f>
        <v>9745000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10505</v>
      </c>
      <c r="B88" s="268" t="s">
        <v>10506</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1213</v>
      </c>
      <c r="B89" s="268" t="s">
        <v>10507</v>
      </c>
      <c r="C89" s="271">
        <v>0</v>
      </c>
      <c r="D89" s="272">
        <v>8</v>
      </c>
      <c r="E89" s="271">
        <v>0</v>
      </c>
      <c r="F89" s="271">
        <v>2.483333333</v>
      </c>
      <c r="G89" s="271">
        <v>0.61954366890000001</v>
      </c>
      <c r="H89" s="271">
        <v>41.1</v>
      </c>
      <c r="I89" s="272">
        <v>5</v>
      </c>
      <c r="J89" s="272">
        <f>IFERROR(VLOOKUP($B89,'Core Indicators'!$E$3:$EU$906,147,FALSE),"x")</f>
        <v>531</v>
      </c>
      <c r="K89" s="273">
        <v>-1.377360702</v>
      </c>
      <c r="L89" s="271">
        <v>2.4700000000000002</v>
      </c>
      <c r="M89" s="272">
        <v>30</v>
      </c>
      <c r="N89" s="272">
        <v>17</v>
      </c>
      <c r="O89" s="272">
        <f>IFERROR(VLOOKUP(B89,'Core Indicators'!$E$3:$G$9906,3,FALSE),"x")</f>
        <v>11700000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3113</v>
      </c>
      <c r="B90" s="268" t="s">
        <v>10508</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9706000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499</v>
      </c>
      <c r="B91" s="268" t="s">
        <v>10509</v>
      </c>
      <c r="C91" s="271">
        <v>0.774848922</v>
      </c>
      <c r="D91" s="272">
        <v>5</v>
      </c>
      <c r="E91" s="271">
        <v>0.10680000000000001</v>
      </c>
      <c r="F91" s="271">
        <v>6.3</v>
      </c>
      <c r="G91" s="271">
        <v>0.45129165370000002</v>
      </c>
      <c r="H91" s="271">
        <v>37.9</v>
      </c>
      <c r="I91" s="272">
        <v>3</v>
      </c>
      <c r="J91" s="272">
        <f>IFERROR(VLOOKUP($B91,'Core Indicators'!$E$3:$EU$906,147,FALSE),"x")</f>
        <v>50</v>
      </c>
      <c r="K91" s="273">
        <v>-0.188954651</v>
      </c>
      <c r="L91" s="271">
        <v>6.19</v>
      </c>
      <c r="M91" s="272">
        <v>57</v>
      </c>
      <c r="N91" s="272">
        <v>34</v>
      </c>
      <c r="O91" s="272">
        <f>IFERROR(VLOOKUP(B91,'Core Indicators'!$E$3:$G$9906,3,FALSE),"x")</f>
        <v>275787000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7467</v>
      </c>
      <c r="B92" s="268" t="s">
        <v>10510</v>
      </c>
      <c r="C92" s="271">
        <v>0.87948376319999988</v>
      </c>
      <c r="D92" s="272">
        <v>7</v>
      </c>
      <c r="E92" s="271">
        <v>7.0000000000000001E-3</v>
      </c>
      <c r="F92" s="271">
        <v>6.1</v>
      </c>
      <c r="G92" s="271">
        <v>0.50102830359999995</v>
      </c>
      <c r="H92" s="271">
        <v>35.700000000000003</v>
      </c>
      <c r="I92" s="272">
        <v>3</v>
      </c>
      <c r="J92" s="272">
        <f>IFERROR(VLOOKUP($B92,'Core Indicators'!$E$3:$EU$906,147,FALSE),"x")</f>
        <v>105</v>
      </c>
      <c r="K92" s="273">
        <v>0.114700042</v>
      </c>
      <c r="L92" s="271">
        <v>5.84</v>
      </c>
      <c r="M92" s="272">
        <v>66</v>
      </c>
      <c r="N92" s="272">
        <v>39</v>
      </c>
      <c r="O92" s="272">
        <f>IFERROR(VLOOKUP(B92,'Core Indicators'!$E$3:$G$9906,3,FALSE),"x")</f>
        <v>1450936000</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10511</v>
      </c>
      <c r="B93" s="268" t="s">
        <v>10512</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587</v>
      </c>
      <c r="B94" s="268" t="s">
        <v>10513</v>
      </c>
      <c r="C94" s="271">
        <v>0.67411710269999991</v>
      </c>
      <c r="D94" s="272">
        <v>0</v>
      </c>
      <c r="E94" s="271">
        <v>0.1595</v>
      </c>
      <c r="F94" s="271">
        <v>2.7833333329999999</v>
      </c>
      <c r="G94" s="271">
        <v>0.49178700730000002</v>
      </c>
      <c r="H94" s="271">
        <v>34.799999999999997</v>
      </c>
      <c r="I94" s="272">
        <v>4</v>
      </c>
      <c r="J94" s="272" t="str">
        <f>IFERROR(VLOOKUP($B94,'Core Indicators'!$E$3:$EU$906,147,FALSE),"x")</f>
        <v>x</v>
      </c>
      <c r="K94" s="273">
        <v>-1.0170720820000001</v>
      </c>
      <c r="L94" s="271">
        <v>2.57</v>
      </c>
      <c r="M94" s="272">
        <v>11</v>
      </c>
      <c r="N94" s="272">
        <v>24</v>
      </c>
      <c r="O94" s="272">
        <f>IFERROR(VLOOKUP(B94,'Core Indicators'!$E$3:$G$9906,3,FALSE),"x")</f>
        <v>91568000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236</v>
      </c>
      <c r="B95" s="268" t="s">
        <v>10514</v>
      </c>
      <c r="C95" s="271">
        <v>0.54614899849999998</v>
      </c>
      <c r="D95" s="272">
        <v>2</v>
      </c>
      <c r="E95" s="271">
        <v>0</v>
      </c>
      <c r="F95" s="271">
        <v>4.4000000000000004</v>
      </c>
      <c r="G95" s="271">
        <v>0.5402728229</v>
      </c>
      <c r="H95" s="271">
        <v>29.5</v>
      </c>
      <c r="I95" s="272">
        <v>5</v>
      </c>
      <c r="J95" s="272">
        <f>IFERROR(VLOOKUP($B95,'Core Indicators'!$E$3:$EU$906,147,FALSE),"x")</f>
        <v>464</v>
      </c>
      <c r="K95" s="273">
        <v>-1.7505730390000001</v>
      </c>
      <c r="L95" s="271">
        <v>4.0599999999999996</v>
      </c>
      <c r="M95" s="272">
        <v>30</v>
      </c>
      <c r="N95" s="272">
        <v>23</v>
      </c>
      <c r="O95" s="272">
        <f>IFERROR(VLOOKUP(B95,'Core Indicators'!$E$3:$G$9906,3,FALSE),"x")</f>
        <v>45505000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10515</v>
      </c>
      <c r="B96" s="268" t="s">
        <v>10516</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10517</v>
      </c>
      <c r="B97" s="268" t="s">
        <v>10518</v>
      </c>
      <c r="C97" s="271">
        <v>0.77369999499999997</v>
      </c>
      <c r="D97" s="272">
        <v>4</v>
      </c>
      <c r="E97" s="271">
        <v>0.44</v>
      </c>
      <c r="F97" s="271" t="s">
        <v>17</v>
      </c>
      <c r="G97" s="271">
        <v>0.1002841248</v>
      </c>
      <c r="H97" s="271">
        <v>39</v>
      </c>
      <c r="I97" s="272">
        <v>3</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250</v>
      </c>
      <c r="B98" s="268" t="s">
        <v>10519</v>
      </c>
      <c r="C98" s="271">
        <v>0.12520399560000001</v>
      </c>
      <c r="D98" s="272">
        <v>12</v>
      </c>
      <c r="E98" s="271">
        <v>5.4999999999999997E-3</v>
      </c>
      <c r="F98" s="271" t="s">
        <v>17</v>
      </c>
      <c r="G98" s="271">
        <v>6.9101684999999996E-2</v>
      </c>
      <c r="H98" s="271">
        <v>35.9</v>
      </c>
      <c r="I98" s="272">
        <v>0</v>
      </c>
      <c r="J98" s="272">
        <f>IFERROR(VLOOKUP($B98,'Core Indicators'!$E$3:$EU$906,147,FALSE),"x")</f>
        <v>839</v>
      </c>
      <c r="K98" s="273">
        <v>0.297009468</v>
      </c>
      <c r="L98" s="271" t="s">
        <v>17</v>
      </c>
      <c r="M98" s="272">
        <v>90</v>
      </c>
      <c r="N98" s="272">
        <v>56</v>
      </c>
      <c r="O98" s="272">
        <f>IFERROR(VLOOKUP(B98,'Core Indicators'!$E$3:$G$9906,3,FALSE),"x")</f>
        <v>59300000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10520</v>
      </c>
      <c r="B99" s="268" t="s">
        <v>10521</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10522</v>
      </c>
      <c r="B100" s="268" t="s">
        <v>10523</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95</v>
      </c>
      <c r="B101" s="268" t="s">
        <v>10524</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11666000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10525</v>
      </c>
      <c r="B102" s="268" t="s">
        <v>10526</v>
      </c>
      <c r="C102" s="271">
        <v>4.1406014200000001E-2</v>
      </c>
      <c r="D102" s="272">
        <v>12</v>
      </c>
      <c r="E102" s="271">
        <v>2.2020000000000001E-2</v>
      </c>
      <c r="F102" s="271" t="s">
        <v>17</v>
      </c>
      <c r="G102" s="271">
        <v>9.8649094399999998E-2</v>
      </c>
      <c r="H102" s="271">
        <v>32.9</v>
      </c>
      <c r="I102" s="272">
        <v>0</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10527</v>
      </c>
      <c r="B103" s="268" t="s">
        <v>10528</v>
      </c>
      <c r="C103" s="271">
        <v>0.53400502920000004</v>
      </c>
      <c r="D103" s="272">
        <v>4</v>
      </c>
      <c r="E103" s="271">
        <v>0.41699999999999998</v>
      </c>
      <c r="F103" s="271">
        <v>3.733333333</v>
      </c>
      <c r="G103" s="271">
        <v>0.20262584820000001</v>
      </c>
      <c r="H103" s="271">
        <v>27.8</v>
      </c>
      <c r="I103" s="272">
        <v>4</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261</v>
      </c>
      <c r="B104" s="268" t="s">
        <v>10529</v>
      </c>
      <c r="C104" s="271">
        <v>0.85199999310000007</v>
      </c>
      <c r="D104" s="272">
        <v>4</v>
      </c>
      <c r="E104" s="271">
        <v>0.08</v>
      </c>
      <c r="F104" s="271">
        <v>5.85</v>
      </c>
      <c r="G104" s="271">
        <v>0.54450861260000005</v>
      </c>
      <c r="H104" s="271">
        <v>40.799999999999997</v>
      </c>
      <c r="I104" s="272">
        <v>5</v>
      </c>
      <c r="J104" s="272">
        <f>IFERROR(VLOOKUP($B104,'Core Indicators'!$E$3:$EU$906,147,FALSE),"x")</f>
        <v>727</v>
      </c>
      <c r="K104" s="273">
        <v>-0.32195118099999998</v>
      </c>
      <c r="L104" s="271">
        <v>5.84</v>
      </c>
      <c r="M104" s="272">
        <v>52</v>
      </c>
      <c r="N104" s="272">
        <v>31</v>
      </c>
      <c r="O104" s="272">
        <f>IFERROR(VLOOKUP(B104,'Core Indicators'!$E$3:$G$9906,3,FALSE),"x")</f>
        <v>57454000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10530</v>
      </c>
      <c r="B105" s="268" t="s">
        <v>10531</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10532</v>
      </c>
      <c r="B106" s="268" t="s">
        <v>10533</v>
      </c>
      <c r="C106" s="271">
        <v>9.6800022599999994E-2</v>
      </c>
      <c r="D106" s="272">
        <v>9</v>
      </c>
      <c r="E106" s="271">
        <v>3.5000000000000003E-2</v>
      </c>
      <c r="F106" s="271">
        <v>3.0333333329999999</v>
      </c>
      <c r="G106" s="271">
        <v>0.47416294609999998</v>
      </c>
      <c r="H106" s="271" t="s">
        <v>17</v>
      </c>
      <c r="I106" s="272">
        <v>3</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10534</v>
      </c>
      <c r="B107" s="268" t="s">
        <v>10535</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10536</v>
      </c>
      <c r="B108" s="268" t="s">
        <v>10537</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10538</v>
      </c>
      <c r="B109" s="268" t="s">
        <v>10539</v>
      </c>
      <c r="C109" s="271">
        <v>0</v>
      </c>
      <c r="D109" s="272">
        <v>10</v>
      </c>
      <c r="E109" s="271">
        <v>0</v>
      </c>
      <c r="F109" s="271">
        <v>8.5500000000000007</v>
      </c>
      <c r="G109" s="271">
        <v>5.75736331E-2</v>
      </c>
      <c r="H109" s="271">
        <v>31.4</v>
      </c>
      <c r="I109" s="272">
        <v>0</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10540</v>
      </c>
      <c r="B110" s="268" t="s">
        <v>10541</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5707</v>
      </c>
      <c r="B111" s="268" t="s">
        <v>10542</v>
      </c>
      <c r="C111" s="271">
        <v>0.64979998859999999</v>
      </c>
      <c r="D111" s="272">
        <v>2</v>
      </c>
      <c r="E111" s="271">
        <v>0.39700000000000002</v>
      </c>
      <c r="F111" s="271">
        <v>3.0833333330000001</v>
      </c>
      <c r="G111" s="271">
        <v>0.46313362470000002</v>
      </c>
      <c r="H111" s="271">
        <v>38.799999999999997</v>
      </c>
      <c r="I111" s="272">
        <v>2</v>
      </c>
      <c r="J111" s="272">
        <f>IFERROR(VLOOKUP($B111,'Core Indicators'!$E$3:$EU$906,147,FALSE),"x")</f>
        <v>4</v>
      </c>
      <c r="K111" s="273">
        <v>-0.80502331299999996</v>
      </c>
      <c r="L111" s="271">
        <v>3.47</v>
      </c>
      <c r="M111" s="272">
        <v>13</v>
      </c>
      <c r="N111" s="272">
        <v>28</v>
      </c>
      <c r="O111" s="272">
        <f>IFERROR(VLOOKUP(B111,'Core Indicators'!$E$3:$G$9906,3,FALSE),"x")</f>
        <v>7546000</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621</v>
      </c>
      <c r="B112" s="268" t="s">
        <v>10543</v>
      </c>
      <c r="C112" s="271">
        <v>0.81310000439999996</v>
      </c>
      <c r="D112" s="272">
        <v>6</v>
      </c>
      <c r="E112" s="271">
        <v>0.1</v>
      </c>
      <c r="F112" s="271">
        <v>5.25</v>
      </c>
      <c r="G112" s="271">
        <v>0.36244894649999998</v>
      </c>
      <c r="H112" s="271">
        <v>31.8</v>
      </c>
      <c r="I112" s="272">
        <v>3</v>
      </c>
      <c r="J112" s="272">
        <f>IFERROR(VLOOKUP($B112,'Core Indicators'!$E$3:$EU$906,147,FALSE),"x")</f>
        <v>381</v>
      </c>
      <c r="K112" s="273">
        <v>-1.10264194</v>
      </c>
      <c r="L112" s="271">
        <v>4.45</v>
      </c>
      <c r="M112" s="272">
        <v>42</v>
      </c>
      <c r="N112" s="272">
        <v>24</v>
      </c>
      <c r="O112" s="272">
        <f>IFERROR(VLOOKUP(B112,'Core Indicators'!$E$3:$G$9906,3,FALSE),"x")</f>
        <v>5700000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10544</v>
      </c>
      <c r="B113" s="268" t="s">
        <v>10545</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101</v>
      </c>
      <c r="B114" s="268" t="s">
        <v>10546</v>
      </c>
      <c r="C114" s="271">
        <v>0.27512803019999998</v>
      </c>
      <c r="D114" s="272">
        <v>1</v>
      </c>
      <c r="E114" s="271">
        <v>0</v>
      </c>
      <c r="F114" s="271">
        <v>2.0499999999999998</v>
      </c>
      <c r="G114" s="271">
        <v>0.1717677189</v>
      </c>
      <c r="H114" s="271" t="s">
        <v>17</v>
      </c>
      <c r="I114" s="272">
        <v>3</v>
      </c>
      <c r="J114" s="272">
        <f>IFERROR(VLOOKUP($B114,'Core Indicators'!$E$3:$EU$906,147,FALSE),"x")</f>
        <v>882</v>
      </c>
      <c r="K114" s="273">
        <v>-1.802445412</v>
      </c>
      <c r="L114" s="271">
        <v>2.19</v>
      </c>
      <c r="M114" s="272">
        <v>9</v>
      </c>
      <c r="N114" s="272">
        <v>18</v>
      </c>
      <c r="O114" s="272">
        <f>IFERROR(VLOOKUP(B114,'Core Indicators'!$E$3:$G$9906,3,FALSE),"x")</f>
        <v>7397000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10547</v>
      </c>
      <c r="B115" s="268" t="s">
        <v>10548</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10549</v>
      </c>
      <c r="B116" s="268" t="s">
        <v>10550</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2837</v>
      </c>
      <c r="B117" s="268" t="s">
        <v>10551</v>
      </c>
      <c r="C117" s="271">
        <v>0.41569999959999998</v>
      </c>
      <c r="D117" s="272">
        <v>5</v>
      </c>
      <c r="E117" s="271">
        <v>0.11</v>
      </c>
      <c r="F117" s="271">
        <v>6.2</v>
      </c>
      <c r="G117" s="271">
        <v>0.37970115970000001</v>
      </c>
      <c r="H117" s="271">
        <v>39.299999999999997</v>
      </c>
      <c r="I117" s="272">
        <v>3</v>
      </c>
      <c r="J117" s="272">
        <f>IFERROR(VLOOKUP($B117,'Core Indicators'!$E$3:$EU$906,147,FALSE),"x")</f>
        <v>33</v>
      </c>
      <c r="K117" s="273">
        <v>-5.6925314999999997E-2</v>
      </c>
      <c r="L117" s="271">
        <v>5.65</v>
      </c>
      <c r="M117" s="272">
        <v>54</v>
      </c>
      <c r="N117" s="272">
        <v>34</v>
      </c>
      <c r="O117" s="272">
        <f>IFERROR(VLOOKUP(B117,'Core Indicators'!$E$3:$G$9906,3,FALSE),"x")</f>
        <v>22037000</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4736</v>
      </c>
      <c r="B118" s="268" t="s">
        <v>10552</v>
      </c>
      <c r="C118" s="271">
        <v>0</v>
      </c>
      <c r="D118" s="272">
        <v>11</v>
      </c>
      <c r="E118" s="271">
        <v>0</v>
      </c>
      <c r="F118" s="271">
        <v>5.8</v>
      </c>
      <c r="G118" s="271">
        <v>0.54603114490000004</v>
      </c>
      <c r="H118" s="271">
        <v>44.9</v>
      </c>
      <c r="I118" s="272">
        <v>0</v>
      </c>
      <c r="J118" s="272">
        <f>IFERROR(VLOOKUP($B118,'Core Indicators'!$E$3:$EU$906,147,FALSE),"x")</f>
        <v>1</v>
      </c>
      <c r="K118" s="273">
        <v>-0.48737218999999998</v>
      </c>
      <c r="L118" s="271">
        <v>5.45</v>
      </c>
      <c r="M118" s="272">
        <v>66</v>
      </c>
      <c r="N118" s="272">
        <v>39</v>
      </c>
      <c r="O118" s="272">
        <f>IFERROR(VLOOKUP(B118,'Core Indicators'!$E$3:$G$9906,3,FALSE),"x")</f>
        <v>2343000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3125</v>
      </c>
      <c r="B119" s="268" t="s">
        <v>10553</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2877000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10554</v>
      </c>
      <c r="B120" s="268" t="s">
        <v>10555</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3137</v>
      </c>
      <c r="B121" s="268" t="s">
        <v>10556</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1926000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10557</v>
      </c>
      <c r="B122" s="268" t="s">
        <v>10558</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265</v>
      </c>
      <c r="B123" s="268" t="s">
        <v>10559</v>
      </c>
      <c r="C123" s="271">
        <v>0.49561599899999997</v>
      </c>
      <c r="D123" s="272">
        <v>5</v>
      </c>
      <c r="E123" s="271">
        <v>0.4</v>
      </c>
      <c r="F123" s="271">
        <v>3.516666667</v>
      </c>
      <c r="G123" s="271">
        <v>0.4923099393</v>
      </c>
      <c r="H123" s="271">
        <v>39.5</v>
      </c>
      <c r="I123" s="272">
        <v>3</v>
      </c>
      <c r="J123" s="272">
        <f>IFERROR(VLOOKUP($B123,'Core Indicators'!$E$3:$EU$906,147,FALSE),"x")</f>
        <v>80</v>
      </c>
      <c r="K123" s="273">
        <v>-0.197303429</v>
      </c>
      <c r="L123" s="271">
        <v>4.54</v>
      </c>
      <c r="M123" s="272">
        <v>37</v>
      </c>
      <c r="N123" s="272">
        <v>38</v>
      </c>
      <c r="O123" s="272">
        <f>IFERROR(VLOOKUP(B123,'Core Indicators'!$E$3:$G$9906,3,FALSE),"x")</f>
        <v>38155000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10560</v>
      </c>
      <c r="B124" s="268" t="s">
        <v>10561</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3149</v>
      </c>
      <c r="B125" s="268" t="s">
        <v>10562</v>
      </c>
      <c r="C125" s="271">
        <v>0.42207301920000001</v>
      </c>
      <c r="D125" s="272">
        <v>7</v>
      </c>
      <c r="E125" s="271">
        <v>0.19400000000000001</v>
      </c>
      <c r="F125" s="271">
        <v>6.7</v>
      </c>
      <c r="G125" s="271">
        <v>0.2284775829</v>
      </c>
      <c r="H125" s="271">
        <v>25.7</v>
      </c>
      <c r="I125" s="272">
        <v>2</v>
      </c>
      <c r="J125" s="272">
        <f>IFERROR(VLOOKUP($B125,'Core Indicators'!$E$3:$EU$906,147,FALSE),"x")</f>
        <v>0</v>
      </c>
      <c r="K125" s="273">
        <v>-0.286658674</v>
      </c>
      <c r="L125" s="271">
        <v>6.37</v>
      </c>
      <c r="M125" s="272">
        <v>61</v>
      </c>
      <c r="N125" s="272">
        <v>42</v>
      </c>
      <c r="O125" s="272">
        <f>IFERROR(VLOOKUP(B125,'Core Indicators'!$E$3:$G$9906,3,FALSE),"x")</f>
        <v>2662000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2069</v>
      </c>
      <c r="B126" s="268" t="s">
        <v>10563</v>
      </c>
      <c r="C126" s="271">
        <v>0.61453398950000004</v>
      </c>
      <c r="D126" s="272">
        <v>6</v>
      </c>
      <c r="E126" s="271">
        <v>0</v>
      </c>
      <c r="F126" s="271">
        <v>4.516666667</v>
      </c>
      <c r="G126" s="271" t="s">
        <v>17</v>
      </c>
      <c r="H126" s="271">
        <v>42.6</v>
      </c>
      <c r="I126" s="272">
        <v>0</v>
      </c>
      <c r="J126" s="272">
        <f>IFERROR(VLOOKUP($B126,'Core Indicators'!$E$3:$EU$906,147,FALSE),"x")</f>
        <v>19</v>
      </c>
      <c r="K126" s="273">
        <v>-0.94235533500000002</v>
      </c>
      <c r="L126" s="271">
        <v>4.47</v>
      </c>
      <c r="M126" s="272">
        <v>58</v>
      </c>
      <c r="N126" s="272">
        <v>25</v>
      </c>
      <c r="O126" s="272">
        <f>IFERROR(VLOOKUP(B126,'Core Indicators'!$E$3:$G$9906,3,FALSE),"x")</f>
        <v>32124000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10564</v>
      </c>
      <c r="B127" s="268" t="s">
        <v>10565</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1162</v>
      </c>
      <c r="B128" s="268" t="s">
        <v>10566</v>
      </c>
      <c r="C128" s="271">
        <v>0.33568600009999999</v>
      </c>
      <c r="D128" s="272">
        <v>10</v>
      </c>
      <c r="E128" s="271">
        <v>0.11</v>
      </c>
      <c r="F128" s="271">
        <v>5.7</v>
      </c>
      <c r="G128" s="271">
        <v>0.334242492</v>
      </c>
      <c r="H128" s="271">
        <v>43.5</v>
      </c>
      <c r="I128" s="272">
        <v>4</v>
      </c>
      <c r="J128" s="272">
        <f>IFERROR(VLOOKUP($B128,'Core Indicators'!$E$3:$EU$906,147,FALSE),"x")</f>
        <v>3864</v>
      </c>
      <c r="K128" s="273">
        <v>-0.86664253499999999</v>
      </c>
      <c r="L128" s="271">
        <v>5.74</v>
      </c>
      <c r="M128" s="272">
        <v>60</v>
      </c>
      <c r="N128" s="272">
        <v>31</v>
      </c>
      <c r="O128" s="272">
        <f>IFERROR(VLOOKUP(B128,'Core Indicators'!$E$3:$G$9906,3,FALSE),"x")</f>
        <v>128456000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10567</v>
      </c>
      <c r="B129" s="268" t="s">
        <v>10568</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10569</v>
      </c>
      <c r="B130" s="268" t="s">
        <v>10570</v>
      </c>
      <c r="C130" s="271">
        <v>0.52166897280000002</v>
      </c>
      <c r="D130" s="272">
        <v>10</v>
      </c>
      <c r="E130" s="271">
        <v>0.06</v>
      </c>
      <c r="F130" s="271">
        <v>7.75</v>
      </c>
      <c r="G130" s="271">
        <v>0.1450303838</v>
      </c>
      <c r="H130" s="271">
        <v>33</v>
      </c>
      <c r="I130" s="272">
        <v>3</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15</v>
      </c>
      <c r="B131" s="268" t="s">
        <v>10571</v>
      </c>
      <c r="C131" s="271">
        <v>0.1842000429</v>
      </c>
      <c r="D131" s="272">
        <v>12</v>
      </c>
      <c r="E131" s="271">
        <v>0</v>
      </c>
      <c r="F131" s="271">
        <v>3.4</v>
      </c>
      <c r="G131" s="271">
        <v>0.67610385110000004</v>
      </c>
      <c r="H131" s="271">
        <v>33</v>
      </c>
      <c r="I131" s="272">
        <v>5</v>
      </c>
      <c r="J131" s="272">
        <f>IFERROR(VLOOKUP($B131,'Core Indicators'!$E$3:$EU$906,147,FALSE),"x")</f>
        <v>2200</v>
      </c>
      <c r="K131" s="273">
        <v>-0.99932229500000003</v>
      </c>
      <c r="L131" s="271">
        <v>3.75</v>
      </c>
      <c r="M131" s="272">
        <v>26</v>
      </c>
      <c r="N131" s="272">
        <v>28</v>
      </c>
      <c r="O131" s="272">
        <f>IFERROR(VLOOKUP(B131,'Core Indicators'!$E$3:$G$9906,3,FALSE),"x")</f>
        <v>22594000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10572</v>
      </c>
      <c r="B132" s="268" t="s">
        <v>10573</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2554</v>
      </c>
      <c r="B133" s="268" t="s">
        <v>10574</v>
      </c>
      <c r="C133" s="271">
        <v>0.52228899020000008</v>
      </c>
      <c r="D133" s="272">
        <v>0</v>
      </c>
      <c r="E133" s="271">
        <v>0.30299999999999999</v>
      </c>
      <c r="F133" s="271">
        <v>1.733333333</v>
      </c>
      <c r="G133" s="271">
        <v>0.45849855369999998</v>
      </c>
      <c r="H133" s="271">
        <v>30.7</v>
      </c>
      <c r="I133" s="272">
        <v>5</v>
      </c>
      <c r="J133" s="272">
        <f>IFERROR(VLOOKUP($B133,'Core Indicators'!$E$3:$EU$906,147,FALSE),"x")</f>
        <v>9596</v>
      </c>
      <c r="K133" s="273">
        <v>-1.5285538430000001</v>
      </c>
      <c r="L133" s="271">
        <v>1.83</v>
      </c>
      <c r="M133" s="272">
        <v>8</v>
      </c>
      <c r="N133" s="272">
        <v>20</v>
      </c>
      <c r="O133" s="272">
        <f>IFERROR(VLOOKUP(B133,'Core Indicators'!$E$3:$G$9906,3,FALSE),"x")</f>
        <v>55960000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10575</v>
      </c>
      <c r="B134" s="268" t="s">
        <v>10576</v>
      </c>
      <c r="C134" s="271">
        <v>0.69836900989999995</v>
      </c>
      <c r="D134" s="272">
        <v>10</v>
      </c>
      <c r="E134" s="271">
        <v>5.4199999999999998E-2</v>
      </c>
      <c r="F134" s="271">
        <v>7.1</v>
      </c>
      <c r="G134" s="271">
        <v>0.1190679714</v>
      </c>
      <c r="H134" s="271">
        <v>38.5</v>
      </c>
      <c r="I134" s="272">
        <v>3</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10577</v>
      </c>
      <c r="B135" s="268" t="s">
        <v>10578</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1648</v>
      </c>
      <c r="B136" s="268" t="s">
        <v>10579</v>
      </c>
      <c r="C136" s="271">
        <v>0.90353799999999995</v>
      </c>
      <c r="D136" s="272">
        <v>7</v>
      </c>
      <c r="E136" s="271">
        <v>0.16500000000000001</v>
      </c>
      <c r="F136" s="271">
        <v>4.1333333330000004</v>
      </c>
      <c r="G136" s="271">
        <v>0.56887839289999997</v>
      </c>
      <c r="H136" s="271">
        <v>54</v>
      </c>
      <c r="I136" s="272">
        <v>4</v>
      </c>
      <c r="J136" s="272">
        <f>IFERROR(VLOOKUP($B136,'Core Indicators'!$E$3:$EU$906,147,FALSE),"x")</f>
        <v>323</v>
      </c>
      <c r="K136" s="273">
        <v>-1.0214757919999999</v>
      </c>
      <c r="L136" s="271">
        <v>4.2300000000000004</v>
      </c>
      <c r="M136" s="272">
        <v>44</v>
      </c>
      <c r="N136" s="272">
        <v>25</v>
      </c>
      <c r="O136" s="272">
        <f>IFERROR(VLOOKUP(B136,'Core Indicators'!$E$3:$G$9906,3,FALSE),"x")</f>
        <v>34838000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212</v>
      </c>
      <c r="B137" s="268" t="s">
        <v>10580</v>
      </c>
      <c r="C137" s="271">
        <v>0.65999998090000001</v>
      </c>
      <c r="D137" s="272">
        <v>5</v>
      </c>
      <c r="E137" s="271">
        <v>0</v>
      </c>
      <c r="F137" s="271">
        <v>4.4166666670000003</v>
      </c>
      <c r="G137" s="271">
        <v>0.61993629360000002</v>
      </c>
      <c r="H137" s="271">
        <v>32.6</v>
      </c>
      <c r="I137" s="272">
        <v>2</v>
      </c>
      <c r="J137" s="272">
        <f>IFERROR(VLOOKUP($B137,'Core Indicators'!$E$3:$EU$906,147,FALSE),"x")</f>
        <v>6</v>
      </c>
      <c r="K137" s="273">
        <v>-0.65864312599999997</v>
      </c>
      <c r="L137" s="271">
        <v>4.32</v>
      </c>
      <c r="M137" s="272">
        <v>39</v>
      </c>
      <c r="N137" s="272">
        <v>30</v>
      </c>
      <c r="O137" s="272">
        <f>IFERROR(VLOOKUP(B137,'Core Indicators'!$E$3:$G$9906,3,FALSE),"x")</f>
        <v>5191000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10581</v>
      </c>
      <c r="B138" s="268" t="s">
        <v>10582</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10583</v>
      </c>
      <c r="B139" s="268" t="s">
        <v>10584</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1188</v>
      </c>
      <c r="B140" s="268" t="s">
        <v>10585</v>
      </c>
      <c r="C140" s="271">
        <v>0.60879998740000008</v>
      </c>
      <c r="D140" s="272">
        <v>10</v>
      </c>
      <c r="E140" s="271">
        <v>0</v>
      </c>
      <c r="F140" s="271">
        <v>6.65</v>
      </c>
      <c r="G140" s="271">
        <v>0.61495508840000002</v>
      </c>
      <c r="H140" s="271">
        <v>44.7</v>
      </c>
      <c r="I140" s="272">
        <v>0</v>
      </c>
      <c r="J140" s="272">
        <f>IFERROR(VLOOKUP($B140,'Core Indicators'!$E$3:$EU$906,147,FALSE),"x")</f>
        <v>1774</v>
      </c>
      <c r="K140" s="273">
        <v>-0.21899549700000001</v>
      </c>
      <c r="L140" s="271">
        <v>5.54</v>
      </c>
      <c r="M140" s="272">
        <v>66</v>
      </c>
      <c r="N140" s="272">
        <v>34</v>
      </c>
      <c r="O140" s="272">
        <f>IFERROR(VLOOKUP(B140,'Core Indicators'!$E$3:$G$9906,3,FALSE),"x")</f>
        <v>21770000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2849</v>
      </c>
      <c r="B141" s="268" t="s">
        <v>10586</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567</v>
      </c>
      <c r="B142" s="268" t="s">
        <v>10587</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125</v>
      </c>
      <c r="B143" s="268" t="s">
        <v>10588</v>
      </c>
      <c r="C143" s="271">
        <v>0.629549998</v>
      </c>
      <c r="D143" s="272">
        <v>8</v>
      </c>
      <c r="E143" s="271">
        <v>8.5000000000000006E-2</v>
      </c>
      <c r="F143" s="271">
        <v>6</v>
      </c>
      <c r="G143" s="271">
        <v>0.64744784730000005</v>
      </c>
      <c r="H143" s="271">
        <v>34.299999999999997</v>
      </c>
      <c r="I143" s="272">
        <v>2</v>
      </c>
      <c r="J143" s="272">
        <f>IFERROR(VLOOKUP($B143,'Core Indicators'!$E$3:$EU$906,147,FALSE),"x")</f>
        <v>891</v>
      </c>
      <c r="K143" s="273">
        <v>-0.48488402400000002</v>
      </c>
      <c r="L143" s="271">
        <v>5</v>
      </c>
      <c r="M143" s="272">
        <v>33</v>
      </c>
      <c r="N143" s="272">
        <v>32</v>
      </c>
      <c r="O143" s="272">
        <f>IFERROR(VLOOKUP(B143,'Core Indicators'!$E$3:$G$9906,3,FALSE),"x")</f>
        <v>26000000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1795</v>
      </c>
      <c r="B144" s="268" t="s">
        <v>10589</v>
      </c>
      <c r="C144" s="271">
        <v>0.82875000470000004</v>
      </c>
      <c r="D144" s="272">
        <v>3</v>
      </c>
      <c r="E144" s="271">
        <v>0.03</v>
      </c>
      <c r="F144" s="271">
        <v>4.2</v>
      </c>
      <c r="G144" s="271" t="s">
        <v>17</v>
      </c>
      <c r="H144" s="271">
        <v>35.1</v>
      </c>
      <c r="I144" s="272">
        <v>5</v>
      </c>
      <c r="J144" s="272">
        <f>IFERROR(VLOOKUP($B144,'Core Indicators'!$E$3:$EU$906,147,FALSE),"x")</f>
        <v>5546</v>
      </c>
      <c r="K144" s="273">
        <v>-0.91373431699999996</v>
      </c>
      <c r="L144" s="271">
        <v>3.87</v>
      </c>
      <c r="M144" s="272">
        <v>44</v>
      </c>
      <c r="N144" s="272">
        <v>25</v>
      </c>
      <c r="O144" s="272">
        <f>IFERROR(VLOOKUP(B144,'Core Indicators'!$E$3:$G$9906,3,FALSE),"x")</f>
        <v>233669000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1113</v>
      </c>
      <c r="B145" s="268" t="s">
        <v>10590</v>
      </c>
      <c r="C145" s="271">
        <v>0.2510709747</v>
      </c>
      <c r="D145" s="272">
        <v>6</v>
      </c>
      <c r="E145" s="271">
        <v>0.13950000000000001</v>
      </c>
      <c r="F145" s="271">
        <v>3.2</v>
      </c>
      <c r="G145" s="271">
        <v>0.45470245500000001</v>
      </c>
      <c r="H145" s="271">
        <v>46.2</v>
      </c>
      <c r="I145" s="272">
        <v>3</v>
      </c>
      <c r="J145" s="272">
        <f>IFERROR(VLOOKUP($B145,'Core Indicators'!$E$3:$EU$906,147,FALSE),"x")</f>
        <v>8</v>
      </c>
      <c r="K145" s="273">
        <v>-1.3098802570000001</v>
      </c>
      <c r="L145" s="271">
        <v>3.87</v>
      </c>
      <c r="M145" s="272">
        <v>16</v>
      </c>
      <c r="N145" s="272">
        <v>17</v>
      </c>
      <c r="O145" s="272">
        <f>IFERROR(VLOOKUP(B145,'Core Indicators'!$E$3:$G$9906,3,FALSE),"x")</f>
        <v>7198000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10591</v>
      </c>
      <c r="B146" s="268" t="s">
        <v>10592</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10593</v>
      </c>
      <c r="B147" s="268" t="s">
        <v>10594</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10595</v>
      </c>
      <c r="B148" s="268" t="s">
        <v>10596</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10597</v>
      </c>
      <c r="B149" s="268" t="s">
        <v>10598</v>
      </c>
      <c r="C149" s="271">
        <v>0.76569999609999995</v>
      </c>
      <c r="D149" s="272">
        <v>8</v>
      </c>
      <c r="E149" s="271">
        <v>0.09</v>
      </c>
      <c r="F149" s="271">
        <v>6.35</v>
      </c>
      <c r="G149" s="271">
        <v>0.47573758710000003</v>
      </c>
      <c r="H149" s="271">
        <v>32.799999999999997</v>
      </c>
      <c r="I149" s="272">
        <v>3</v>
      </c>
      <c r="J149" s="272" t="str">
        <f>IFERROR(VLOOKUP($B149,'Core Indicators'!$E$3:$EU$906,147,FALSE),"x")</f>
        <v>x</v>
      </c>
      <c r="K149" s="273">
        <v>-0.448678464</v>
      </c>
      <c r="L149" s="271">
        <v>5.5</v>
      </c>
      <c r="M149" s="272">
        <v>62</v>
      </c>
      <c r="N149" s="272">
        <v>35</v>
      </c>
      <c r="O149" s="272" t="str">
        <f>IFERROR(VLOOKUP(B149,'Core Indicators'!$E$3:$G$9906,3,FALSE),"x")</f>
        <v>x</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10599</v>
      </c>
      <c r="B150" s="268" t="s">
        <v>10600</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10601</v>
      </c>
      <c r="B151" s="268" t="s">
        <v>10602</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10603</v>
      </c>
      <c r="B152" s="268" t="s">
        <v>10604</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109</v>
      </c>
      <c r="B153" s="268" t="s">
        <v>10605</v>
      </c>
      <c r="C153" s="271">
        <v>0.63669099569999998</v>
      </c>
      <c r="D153" s="272">
        <v>3</v>
      </c>
      <c r="E153" s="271">
        <v>0.16</v>
      </c>
      <c r="F153" s="271">
        <v>3.65</v>
      </c>
      <c r="G153" s="271">
        <v>0.54718978070000002</v>
      </c>
      <c r="H153" s="271">
        <v>31.6</v>
      </c>
      <c r="I153" s="272">
        <v>3</v>
      </c>
      <c r="J153" s="272">
        <f>IFERROR(VLOOKUP($B153,'Core Indicators'!$E$3:$EU$906,147,FALSE),"x")</f>
        <v>1149</v>
      </c>
      <c r="K153" s="273">
        <v>-0.67249220600000004</v>
      </c>
      <c r="L153" s="271">
        <v>3.65</v>
      </c>
      <c r="M153" s="272">
        <v>35</v>
      </c>
      <c r="N153" s="272">
        <v>29</v>
      </c>
      <c r="O153" s="272">
        <f>IFERROR(VLOOKUP(B153,'Core Indicators'!$E$3:$G$9906,3,FALSE),"x")</f>
        <v>245145000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1223</v>
      </c>
      <c r="B154" s="268" t="s">
        <v>10606</v>
      </c>
      <c r="C154" s="271">
        <v>0.3385659808</v>
      </c>
      <c r="D154" s="272">
        <v>12</v>
      </c>
      <c r="E154" s="271">
        <v>0.126</v>
      </c>
      <c r="F154" s="271">
        <v>6.75</v>
      </c>
      <c r="G154" s="271">
        <v>0.45966340729999999</v>
      </c>
      <c r="H154" s="271">
        <v>49.8</v>
      </c>
      <c r="I154" s="272">
        <v>0</v>
      </c>
      <c r="J154" s="272">
        <f>IFERROR(VLOOKUP($B154,'Core Indicators'!$E$3:$EU$906,147,FALSE),"x")</f>
        <v>14</v>
      </c>
      <c r="K154" s="273">
        <v>-0.36002513800000002</v>
      </c>
      <c r="L154" s="271">
        <v>6.68</v>
      </c>
      <c r="M154" s="272">
        <v>83</v>
      </c>
      <c r="N154" s="272">
        <v>35</v>
      </c>
      <c r="O154" s="272">
        <f>IFERROR(VLOOKUP(B154,'Core Indicators'!$E$3:$G$9906,3,FALSE),"x")</f>
        <v>4327000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1441</v>
      </c>
      <c r="B155" s="268" t="s">
        <v>10607</v>
      </c>
      <c r="C155" s="271">
        <v>0.59663501870000002</v>
      </c>
      <c r="D155" s="272">
        <v>9</v>
      </c>
      <c r="E155" s="271">
        <v>0.45</v>
      </c>
      <c r="F155" s="271">
        <v>5.95</v>
      </c>
      <c r="G155" s="271">
        <v>0.38092470439999998</v>
      </c>
      <c r="H155" s="271">
        <v>40.299999999999997</v>
      </c>
      <c r="I155" s="272">
        <v>3</v>
      </c>
      <c r="J155" s="272">
        <f>IFERROR(VLOOKUP($B155,'Core Indicators'!$E$3:$EU$906,147,FALSE),"x")</f>
        <v>0</v>
      </c>
      <c r="K155" s="273">
        <v>-0.55139106500000001</v>
      </c>
      <c r="L155" s="271">
        <v>6.39</v>
      </c>
      <c r="M155" s="272">
        <v>66</v>
      </c>
      <c r="N155" s="272">
        <v>33</v>
      </c>
      <c r="O155" s="272">
        <f>IFERROR(VLOOKUP(B155,'Core Indicators'!$E$3:$G$9906,3,FALSE),"x")</f>
        <v>34353000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2861</v>
      </c>
      <c r="B156" s="268" t="s">
        <v>10608</v>
      </c>
      <c r="C156" s="271">
        <v>0.253667953</v>
      </c>
      <c r="D156" s="272">
        <v>9</v>
      </c>
      <c r="E156" s="271">
        <v>0.14099999999999999</v>
      </c>
      <c r="F156" s="271">
        <v>5.3</v>
      </c>
      <c r="G156" s="271">
        <v>0.42524208769999999</v>
      </c>
      <c r="H156" s="271">
        <v>42.3</v>
      </c>
      <c r="I156" s="272">
        <v>4</v>
      </c>
      <c r="J156" s="272">
        <f>IFERROR(VLOOKUP($B156,'Core Indicators'!$E$3:$EU$906,147,FALSE),"x")</f>
        <v>226</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10609</v>
      </c>
      <c r="B157" s="268" t="s">
        <v>10610</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2873</v>
      </c>
      <c r="B158" s="268" t="s">
        <v>10611</v>
      </c>
      <c r="C158" s="271">
        <v>6.5687960300000001E-2</v>
      </c>
      <c r="D158" s="272">
        <v>11</v>
      </c>
      <c r="E158" s="271">
        <v>0</v>
      </c>
      <c r="F158" s="271">
        <v>5.1166666669999996</v>
      </c>
      <c r="G158" s="271">
        <v>0.74038999660000004</v>
      </c>
      <c r="H158" s="271">
        <v>41.9</v>
      </c>
      <c r="I158" s="272">
        <v>4</v>
      </c>
      <c r="J158" s="272">
        <f>IFERROR(VLOOKUP($B158,'Core Indicators'!$E$3:$EU$906,147,FALSE),"x")</f>
        <v>21</v>
      </c>
      <c r="K158" s="273">
        <v>-0.61613500099999996</v>
      </c>
      <c r="L158" s="271">
        <v>4.75</v>
      </c>
      <c r="M158" s="272">
        <v>61</v>
      </c>
      <c r="N158" s="272">
        <v>29</v>
      </c>
      <c r="O158" s="272">
        <f>IFERROR(VLOOKUP(B158,'Core Indicators'!$E$3:$G$9906,3,FALSE),"x")</f>
        <v>11782000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3215</v>
      </c>
      <c r="B159" s="268" t="s">
        <v>10612</v>
      </c>
      <c r="C159" s="271">
        <v>7.8200951200000007E-2</v>
      </c>
      <c r="D159" s="272">
        <v>12</v>
      </c>
      <c r="E159" s="271">
        <v>1.15E-2</v>
      </c>
      <c r="F159" s="271">
        <v>7.4</v>
      </c>
      <c r="G159" s="271">
        <v>0.12005188899999999</v>
      </c>
      <c r="H159" s="271">
        <v>30.2</v>
      </c>
      <c r="I159" s="272">
        <v>0</v>
      </c>
      <c r="J159" s="272">
        <f>IFERROR(VLOOKUP($B159,'Core Indicators'!$E$3:$EU$906,147,FALSE),"x")</f>
        <v>1</v>
      </c>
      <c r="K159" s="273">
        <v>0.43060928599999998</v>
      </c>
      <c r="L159" s="271">
        <v>7.77</v>
      </c>
      <c r="M159" s="272">
        <v>80</v>
      </c>
      <c r="N159" s="272">
        <v>54</v>
      </c>
      <c r="O159" s="272">
        <f>IFERROR(VLOOKUP(B159,'Core Indicators'!$E$3:$G$9906,3,FALSE),"x")</f>
        <v>37792000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10613</v>
      </c>
      <c r="B160" s="268" t="s">
        <v>10614</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44</v>
      </c>
      <c r="B161" s="268" t="s">
        <v>10615</v>
      </c>
      <c r="C161" s="271">
        <v>0</v>
      </c>
      <c r="D161" s="272">
        <v>0</v>
      </c>
      <c r="E161" s="271">
        <v>0</v>
      </c>
      <c r="F161" s="271">
        <v>2.5499999999999998</v>
      </c>
      <c r="G161" s="271" t="s">
        <v>17</v>
      </c>
      <c r="H161" s="271" t="s">
        <v>17</v>
      </c>
      <c r="I161" s="272">
        <v>3</v>
      </c>
      <c r="J161" s="272">
        <f>IFERROR(VLOOKUP($B161,'Core Indicators'!$E$3:$EU$906,147,FALSE),"x")</f>
        <v>30</v>
      </c>
      <c r="K161" s="273">
        <v>-1.6610866790000001</v>
      </c>
      <c r="L161" s="271">
        <v>2.04</v>
      </c>
      <c r="M161" s="272">
        <v>3</v>
      </c>
      <c r="N161" s="272">
        <v>17</v>
      </c>
      <c r="O161" s="272">
        <f>IFERROR(VLOOKUP(B161,'Core Indicators'!$E$3:$G$9906,3,FALSE),"x")</f>
        <v>26172000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10616</v>
      </c>
      <c r="B162" s="268" t="s">
        <v>10617</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10618</v>
      </c>
      <c r="B163" s="268" t="s">
        <v>10619</v>
      </c>
      <c r="C163" s="271">
        <v>0.1065750135</v>
      </c>
      <c r="D163" s="272">
        <v>12</v>
      </c>
      <c r="E163" s="271">
        <v>1.7999999999999999E-2</v>
      </c>
      <c r="F163" s="271">
        <v>6.55</v>
      </c>
      <c r="G163" s="271">
        <v>0.4823245162</v>
      </c>
      <c r="H163" s="271">
        <v>45.1</v>
      </c>
      <c r="I163" s="272">
        <v>3</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1758</v>
      </c>
      <c r="B164" s="268" t="s">
        <v>10620</v>
      </c>
      <c r="C164" s="271">
        <v>0</v>
      </c>
      <c r="D164" s="272" t="s">
        <v>17</v>
      </c>
      <c r="E164" s="271">
        <v>0</v>
      </c>
      <c r="F164" s="271" t="s">
        <v>17</v>
      </c>
      <c r="G164" s="271" t="s">
        <v>17</v>
      </c>
      <c r="H164" s="271">
        <v>33.700000000000003</v>
      </c>
      <c r="I164" s="272">
        <v>1</v>
      </c>
      <c r="J164" s="272">
        <f>IFERROR(VLOOKUP($B164,'Core Indicators'!$E$3:$EU$906,147,FALSE),"x")</f>
        <v>9305</v>
      </c>
      <c r="K164" s="273">
        <v>-0.48548009990000002</v>
      </c>
      <c r="L164" s="271" t="s">
        <v>17</v>
      </c>
      <c r="M164" s="272">
        <v>11</v>
      </c>
      <c r="N164" s="272" t="s">
        <v>17</v>
      </c>
      <c r="O164" s="272">
        <f>IFERROR(VLOOKUP(B164,'Core Indicators'!$E$3:$G$9906,3,FALSE),"x")</f>
        <v>5544000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10621</v>
      </c>
      <c r="B165" s="268" t="s">
        <v>10622</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10623</v>
      </c>
      <c r="B166" s="268" t="s">
        <v>10624</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10625</v>
      </c>
      <c r="B167" s="268" t="s">
        <v>10626</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3254</v>
      </c>
      <c r="B168" s="268" t="s">
        <v>10627</v>
      </c>
      <c r="C168" s="271">
        <v>0.29808903580000001</v>
      </c>
      <c r="D168" s="272">
        <v>8</v>
      </c>
      <c r="E168" s="271">
        <v>2.7E-2</v>
      </c>
      <c r="F168" s="271">
        <v>7.65</v>
      </c>
      <c r="G168" s="271">
        <v>0.31603010729999997</v>
      </c>
      <c r="H168" s="271">
        <v>35.799999999999997</v>
      </c>
      <c r="I168" s="272">
        <v>1</v>
      </c>
      <c r="J168" s="272">
        <f>IFERROR(VLOOKUP($B168,'Core Indicators'!$E$3:$EU$906,147,FALSE),"x")</f>
        <v>0</v>
      </c>
      <c r="K168" s="273">
        <v>0.40415573100000002</v>
      </c>
      <c r="L168" s="271">
        <v>7.61</v>
      </c>
      <c r="M168" s="272">
        <v>83</v>
      </c>
      <c r="N168" s="272">
        <v>46</v>
      </c>
      <c r="O168" s="272">
        <f>IFERROR(VLOOKUP(B168,'Core Indicators'!$E$3:$G$9906,3,FALSE),"x")</f>
        <v>19209000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3266</v>
      </c>
      <c r="B169" s="268" t="s">
        <v>10628</v>
      </c>
      <c r="C169" s="271">
        <v>0.34628793000000002</v>
      </c>
      <c r="D169" s="272">
        <v>2</v>
      </c>
      <c r="E169" s="271">
        <v>0.16450000000000001</v>
      </c>
      <c r="F169" s="271">
        <v>3.4333333330000002</v>
      </c>
      <c r="G169" s="271">
        <v>0.25525934649999998</v>
      </c>
      <c r="H169" s="271">
        <v>37.5</v>
      </c>
      <c r="I169" s="272">
        <v>3</v>
      </c>
      <c r="J169" s="272">
        <f>IFERROR(VLOOKUP($B169,'Core Indicators'!$E$3:$EU$906,147,FALSE),"x")</f>
        <v>1136</v>
      </c>
      <c r="K169" s="273">
        <v>-1.195294023</v>
      </c>
      <c r="L169" s="271">
        <v>4.18</v>
      </c>
      <c r="M169" s="272">
        <v>13</v>
      </c>
      <c r="N169" s="272">
        <v>26</v>
      </c>
      <c r="O169" s="272">
        <f>IFERROR(VLOOKUP(B169,'Core Indicators'!$E$3:$G$9906,3,FALSE),"x")</f>
        <v>145464000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276</v>
      </c>
      <c r="B170" s="268" t="s">
        <v>10629</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14453000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10630</v>
      </c>
      <c r="B171" s="268" t="s">
        <v>10631</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291</v>
      </c>
      <c r="B172" s="268" t="s">
        <v>10632</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5475</v>
      </c>
      <c r="K172" s="273">
        <v>-1.2645250560000001</v>
      </c>
      <c r="L172" s="271">
        <v>1.92</v>
      </c>
      <c r="M172" s="272">
        <v>6</v>
      </c>
      <c r="N172" s="272">
        <v>20</v>
      </c>
      <c r="O172" s="272">
        <f>IFERROR(VLOOKUP(B172,'Core Indicators'!$E$3:$G$9906,3,FALSE),"x")</f>
        <v>49000000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32</v>
      </c>
      <c r="B173" s="268" t="s">
        <v>10633</v>
      </c>
      <c r="C173" s="271">
        <v>0.72594999450000008</v>
      </c>
      <c r="D173" s="272">
        <v>9</v>
      </c>
      <c r="E173" s="271">
        <v>0</v>
      </c>
      <c r="F173" s="271">
        <v>6.9</v>
      </c>
      <c r="G173" s="271">
        <v>0.52272520759999996</v>
      </c>
      <c r="H173" s="271">
        <v>40.299999999999997</v>
      </c>
      <c r="I173" s="272">
        <v>3</v>
      </c>
      <c r="J173" s="272">
        <f>IFERROR(VLOOKUP($B173,'Core Indicators'!$E$3:$EU$906,147,FALSE),"x")</f>
        <v>15</v>
      </c>
      <c r="K173" s="273">
        <v>-0.262500226</v>
      </c>
      <c r="L173" s="271">
        <v>5.93</v>
      </c>
      <c r="M173" s="272">
        <v>67</v>
      </c>
      <c r="N173" s="272">
        <v>43</v>
      </c>
      <c r="O173" s="272">
        <f>IFERROR(VLOOKUP(B173,'Core Indicators'!$E$3:$G$9906,3,FALSE),"x")</f>
        <v>18032000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10634</v>
      </c>
      <c r="B174" s="268" t="s">
        <v>10635</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10636</v>
      </c>
      <c r="B175" s="268" t="s">
        <v>10637</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10638</v>
      </c>
      <c r="B176" s="268" t="s">
        <v>10639</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1218</v>
      </c>
      <c r="B177" s="268" t="s">
        <v>10640</v>
      </c>
      <c r="C177" s="271">
        <v>0.18000004259999999</v>
      </c>
      <c r="D177" s="272">
        <v>12</v>
      </c>
      <c r="E177" s="271">
        <v>0</v>
      </c>
      <c r="F177" s="271">
        <v>5.266666667</v>
      </c>
      <c r="G177" s="271">
        <v>0.3970940348</v>
      </c>
      <c r="H177" s="271">
        <v>38.799999999999997</v>
      </c>
      <c r="I177" s="272">
        <v>3</v>
      </c>
      <c r="J177" s="272">
        <f>IFERROR(VLOOKUP($B177,'Core Indicators'!$E$3:$EU$906,147,FALSE),"x")</f>
        <v>10</v>
      </c>
      <c r="K177" s="273">
        <v>-0.74135392899999997</v>
      </c>
      <c r="L177" s="271">
        <v>5.69</v>
      </c>
      <c r="M177" s="272">
        <v>53</v>
      </c>
      <c r="N177" s="272">
        <v>31</v>
      </c>
      <c r="O177" s="272">
        <f>IFERROR(VLOOKUP(B177,'Core Indicators'!$E$3:$G$9906,3,FALSE),"x")</f>
        <v>6300000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10641</v>
      </c>
      <c r="B178" s="268" t="s">
        <v>10642</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1690</v>
      </c>
      <c r="B179" s="268" t="s">
        <v>10643</v>
      </c>
      <c r="C179" s="271">
        <v>0</v>
      </c>
      <c r="D179" s="272" t="s">
        <v>17</v>
      </c>
      <c r="E179" s="271">
        <v>0</v>
      </c>
      <c r="F179" s="271">
        <v>1.683333333</v>
      </c>
      <c r="G179" s="271" t="s">
        <v>17</v>
      </c>
      <c r="H179" s="271">
        <v>36.799999999999997</v>
      </c>
      <c r="I179" s="272">
        <v>5</v>
      </c>
      <c r="J179" s="272">
        <f>IFERROR(VLOOKUP($B179,'Core Indicators'!$E$3:$EU$906,147,FALSE),"x")</f>
        <v>2937</v>
      </c>
      <c r="K179" s="273">
        <v>-2.2868554589999999</v>
      </c>
      <c r="L179" s="271">
        <v>1.72</v>
      </c>
      <c r="M179" s="272">
        <v>8</v>
      </c>
      <c r="N179" s="272">
        <v>11</v>
      </c>
      <c r="O179" s="272">
        <f>IFERROR(VLOOKUP(B179,'Core Indicators'!$E$3:$G$9906,3,FALSE),"x")</f>
        <v>18700000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10644</v>
      </c>
      <c r="B180" s="268" t="s">
        <v>10645</v>
      </c>
      <c r="C180" s="271">
        <v>0.29583300080000002</v>
      </c>
      <c r="D180" s="272">
        <v>8</v>
      </c>
      <c r="E180" s="271">
        <v>0</v>
      </c>
      <c r="F180" s="271">
        <v>6.05</v>
      </c>
      <c r="G180" s="271">
        <v>0.16149411559999999</v>
      </c>
      <c r="H180" s="271">
        <v>36.200000000000003</v>
      </c>
      <c r="I180" s="272">
        <v>1</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2465</v>
      </c>
      <c r="B181" s="268" t="s">
        <v>10646</v>
      </c>
      <c r="C181" s="271">
        <v>0.77907274400000004</v>
      </c>
      <c r="D181" s="272">
        <v>10</v>
      </c>
      <c r="E181" s="271">
        <v>0</v>
      </c>
      <c r="F181" s="271">
        <v>2.6166666670000001</v>
      </c>
      <c r="G181" s="271" t="s">
        <v>17</v>
      </c>
      <c r="H181" s="271">
        <v>44.1</v>
      </c>
      <c r="I181" s="272">
        <v>5</v>
      </c>
      <c r="J181" s="272">
        <f>IFERROR(VLOOKUP($B181,'Core Indicators'!$E$3:$EU$906,147,FALSE),"x")</f>
        <v>558</v>
      </c>
      <c r="K181" s="273">
        <v>-2.0554490090000002</v>
      </c>
      <c r="L181" s="271">
        <v>2.27</v>
      </c>
      <c r="M181" s="272">
        <v>1</v>
      </c>
      <c r="N181" s="272">
        <v>13</v>
      </c>
      <c r="O181" s="272">
        <f>IFERROR(VLOOKUP(B181,'Core Indicators'!$E$3:$G$9906,3,FALSE),"x")</f>
        <v>12400000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10647</v>
      </c>
      <c r="B182" s="268" t="s">
        <v>10648</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10649</v>
      </c>
      <c r="B183" s="268" t="s">
        <v>10650</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3287</v>
      </c>
      <c r="B184" s="268" t="s">
        <v>10651</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5558000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10652</v>
      </c>
      <c r="B185" s="268" t="s">
        <v>10653</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10654</v>
      </c>
      <c r="B186" s="268" t="s">
        <v>10655</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582</v>
      </c>
      <c r="B187" s="268" t="s">
        <v>10656</v>
      </c>
      <c r="C187" s="271">
        <v>0</v>
      </c>
      <c r="D187" s="272">
        <v>5</v>
      </c>
      <c r="E187" s="271">
        <v>0</v>
      </c>
      <c r="F187" s="271">
        <v>3.4</v>
      </c>
      <c r="G187" s="271">
        <v>0.57860936750000003</v>
      </c>
      <c r="H187" s="271">
        <v>54.6</v>
      </c>
      <c r="I187" s="272">
        <v>3</v>
      </c>
      <c r="J187" s="272">
        <f>IFERROR(VLOOKUP($B187,'Core Indicators'!$E$3:$EU$906,147,FALSE),"x")</f>
        <v>0</v>
      </c>
      <c r="K187" s="273">
        <v>-0.60230320699999995</v>
      </c>
      <c r="L187" s="271">
        <v>3.63</v>
      </c>
      <c r="M187" s="272">
        <v>17</v>
      </c>
      <c r="N187" s="272">
        <v>30</v>
      </c>
      <c r="O187" s="272">
        <f>IFERROR(VLOOKUP(B187,'Core Indicators'!$E$3:$G$9906,3,FALSE),"x")</f>
        <v>1245000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10657</v>
      </c>
      <c r="B188" s="268" t="s">
        <v>10658</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61</v>
      </c>
      <c r="B189" s="268" t="s">
        <v>10659</v>
      </c>
      <c r="C189" s="271">
        <v>0.54330003230000001</v>
      </c>
      <c r="D189" s="272">
        <v>1</v>
      </c>
      <c r="E189" s="271">
        <v>0.85</v>
      </c>
      <c r="F189" s="271">
        <v>1.75</v>
      </c>
      <c r="G189" s="271">
        <v>0.54677704069999999</v>
      </c>
      <c r="H189" s="271">
        <v>26.6</v>
      </c>
      <c r="I189" s="272">
        <v>5</v>
      </c>
      <c r="J189" s="272">
        <f>IFERROR(VLOOKUP($B189,'Core Indicators'!$E$3:$EU$906,147,FALSE),"x")</f>
        <v>2717</v>
      </c>
      <c r="K189" s="273">
        <v>-2.0694422719999999</v>
      </c>
      <c r="L189" s="271">
        <v>1.48</v>
      </c>
      <c r="M189" s="272">
        <v>1</v>
      </c>
      <c r="N189" s="272">
        <v>13</v>
      </c>
      <c r="O189" s="272">
        <f>IFERROR(VLOOKUP(B189,'Core Indicators'!$E$3:$G$9906,3,FALSE),"x")</f>
        <v>23460000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296</v>
      </c>
      <c r="B190" s="268" t="s">
        <v>10660</v>
      </c>
      <c r="C190" s="271">
        <v>0.92045000249999998</v>
      </c>
      <c r="D190" s="272">
        <v>9</v>
      </c>
      <c r="E190" s="271">
        <v>0.185</v>
      </c>
      <c r="F190" s="271">
        <v>2.3666666670000001</v>
      </c>
      <c r="G190" s="271">
        <v>0.7006806672</v>
      </c>
      <c r="H190" s="271">
        <v>37.4</v>
      </c>
      <c r="I190" s="272">
        <v>5</v>
      </c>
      <c r="J190" s="272">
        <f>IFERROR(VLOOKUP($B190,'Core Indicators'!$E$3:$EU$906,147,FALSE),"x")</f>
        <v>162</v>
      </c>
      <c r="K190" s="273">
        <v>-1.372529984</v>
      </c>
      <c r="L190" s="271">
        <v>2.72</v>
      </c>
      <c r="M190" s="272">
        <v>15</v>
      </c>
      <c r="N190" s="272">
        <v>20</v>
      </c>
      <c r="O190" s="272">
        <f>IFERROR(VLOOKUP(B190,'Core Indicators'!$E$3:$G$9906,3,FALSE),"x")</f>
        <v>18894000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1560</v>
      </c>
      <c r="B191" s="268" t="s">
        <v>10661</v>
      </c>
      <c r="C191" s="271">
        <v>0.73349999629999996</v>
      </c>
      <c r="D191" s="272">
        <v>5</v>
      </c>
      <c r="E191" s="271">
        <v>0</v>
      </c>
      <c r="F191" s="271">
        <v>4.7166666670000001</v>
      </c>
      <c r="G191" s="271">
        <v>0.56568342780000003</v>
      </c>
      <c r="H191" s="271">
        <v>43.1</v>
      </c>
      <c r="I191" s="272">
        <v>2</v>
      </c>
      <c r="J191" s="272">
        <f>IFERROR(VLOOKUP($B191,'Core Indicators'!$E$3:$EU$906,147,FALSE),"x")</f>
        <v>73</v>
      </c>
      <c r="K191" s="273">
        <v>-0.55883401600000004</v>
      </c>
      <c r="L191" s="271">
        <v>4.72</v>
      </c>
      <c r="M191" s="272">
        <v>42</v>
      </c>
      <c r="N191" s="272">
        <v>31</v>
      </c>
      <c r="O191" s="272">
        <f>IFERROR(VLOOKUP(B191,'Core Indicators'!$E$3:$G$9906,3,FALSE),"x")</f>
        <v>8095000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187</v>
      </c>
      <c r="B192" s="268" t="s">
        <v>10662</v>
      </c>
      <c r="C192" s="271">
        <v>0.31875000450000002</v>
      </c>
      <c r="D192" s="272">
        <v>8</v>
      </c>
      <c r="E192" s="271">
        <v>0.05</v>
      </c>
      <c r="F192" s="271">
        <v>3.8</v>
      </c>
      <c r="G192" s="271">
        <v>0.37672290009999998</v>
      </c>
      <c r="H192" s="271">
        <v>34.9</v>
      </c>
      <c r="I192" s="272">
        <v>3</v>
      </c>
      <c r="J192" s="272">
        <f>IFERROR(VLOOKUP($B192,'Core Indicators'!$E$3:$EU$906,147,FALSE),"x")</f>
        <v>0</v>
      </c>
      <c r="K192" s="273">
        <v>6.7307784999999995E-2</v>
      </c>
      <c r="L192" s="271">
        <v>4.95</v>
      </c>
      <c r="M192" s="272">
        <v>36</v>
      </c>
      <c r="N192" s="272">
        <v>35</v>
      </c>
      <c r="O192" s="272">
        <f>IFERROR(VLOOKUP(B192,'Core Indicators'!$E$3:$G$9906,3,FALSE),"x")</f>
        <v>69395000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10663</v>
      </c>
      <c r="B193" s="268" t="s">
        <v>10664</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10665</v>
      </c>
      <c r="B194" s="268" t="s">
        <v>10666</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1465</v>
      </c>
      <c r="B195" s="268" t="s">
        <v>10667</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1340000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10668</v>
      </c>
      <c r="B196" s="268" t="s">
        <v>10669</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1446</v>
      </c>
      <c r="B197" s="268" t="s">
        <v>10670</v>
      </c>
      <c r="C197" s="271">
        <v>0.75771999329999995</v>
      </c>
      <c r="D197" s="272">
        <v>12</v>
      </c>
      <c r="E197" s="271">
        <v>0.40300000000000002</v>
      </c>
      <c r="F197" s="271">
        <v>8.35</v>
      </c>
      <c r="G197" s="271">
        <v>0.32349148620000001</v>
      </c>
      <c r="H197" s="271">
        <v>40.299999999999997</v>
      </c>
      <c r="I197" s="272">
        <v>0</v>
      </c>
      <c r="J197" s="272">
        <f>IFERROR(VLOOKUP($B197,'Core Indicators'!$E$3:$EU$906,147,FALSE),"x")</f>
        <v>0</v>
      </c>
      <c r="K197" s="273">
        <v>-0.16787469399999999</v>
      </c>
      <c r="L197" s="271">
        <v>7.48</v>
      </c>
      <c r="M197" s="272">
        <v>82</v>
      </c>
      <c r="N197" s="272">
        <v>42</v>
      </c>
      <c r="O197" s="272">
        <f>IFERROR(VLOOKUP(B197,'Core Indicators'!$E$3:$G$9906,3,FALSE),"x")</f>
        <v>1535000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328</v>
      </c>
      <c r="B198" s="268" t="s">
        <v>10671</v>
      </c>
      <c r="C198" s="271">
        <v>3.9599962599999997E-2</v>
      </c>
      <c r="D198" s="272">
        <v>7</v>
      </c>
      <c r="E198" s="271">
        <v>0</v>
      </c>
      <c r="F198" s="271">
        <v>4.983333333</v>
      </c>
      <c r="G198" s="271">
        <v>0.30031952810000001</v>
      </c>
      <c r="H198" s="271">
        <v>32.799999999999997</v>
      </c>
      <c r="I198" s="272">
        <v>3</v>
      </c>
      <c r="J198" s="272">
        <f>IFERROR(VLOOKUP($B198,'Core Indicators'!$E$3:$EU$906,147,FALSE),"x")</f>
        <v>841</v>
      </c>
      <c r="K198" s="273">
        <v>-8.5312277000000006E-2</v>
      </c>
      <c r="L198" s="271">
        <v>5.24</v>
      </c>
      <c r="M198" s="272">
        <v>51</v>
      </c>
      <c r="N198" s="272">
        <v>40</v>
      </c>
      <c r="O198" s="272">
        <f>IFERROR(VLOOKUP(B198,'Core Indicators'!$E$3:$G$9906,3,FALSE),"x")</f>
        <v>12292000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338</v>
      </c>
      <c r="B199" s="268" t="s">
        <v>10672</v>
      </c>
      <c r="C199" s="271">
        <v>0.40505643740000002</v>
      </c>
      <c r="D199" s="272">
        <v>7</v>
      </c>
      <c r="E199" s="271">
        <v>0.34</v>
      </c>
      <c r="F199" s="271">
        <v>4.233333333</v>
      </c>
      <c r="G199" s="271">
        <v>0.3050249216</v>
      </c>
      <c r="H199" s="271">
        <v>41.9</v>
      </c>
      <c r="I199" s="272">
        <v>4</v>
      </c>
      <c r="J199" s="272">
        <f>IFERROR(VLOOKUP($B199,'Core Indicators'!$E$3:$EU$906,147,FALSE),"x")</f>
        <v>37</v>
      </c>
      <c r="K199" s="273">
        <v>-0.45811596500000001</v>
      </c>
      <c r="L199" s="271">
        <v>4.96</v>
      </c>
      <c r="M199" s="272">
        <v>33</v>
      </c>
      <c r="N199" s="272">
        <v>34</v>
      </c>
      <c r="O199" s="272">
        <f>IFERROR(VLOOKUP(B199,'Core Indicators'!$E$3:$G$9906,3,FALSE),"x")</f>
        <v>84980000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10673</v>
      </c>
      <c r="B200" s="268" t="s">
        <v>10674</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10675</v>
      </c>
      <c r="B201" s="268" t="s">
        <v>10676</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72</v>
      </c>
      <c r="B202" s="268" t="s">
        <v>10677</v>
      </c>
      <c r="C202" s="271">
        <v>0.50555201679999995</v>
      </c>
      <c r="D202" s="272">
        <v>7</v>
      </c>
      <c r="E202" s="271">
        <v>0</v>
      </c>
      <c r="F202" s="271">
        <v>4.9000000000000004</v>
      </c>
      <c r="G202" s="271">
        <v>0.53851305940000005</v>
      </c>
      <c r="H202" s="271">
        <v>40.5</v>
      </c>
      <c r="I202" s="272">
        <v>1</v>
      </c>
      <c r="J202" s="272">
        <f>IFERROR(VLOOKUP($B202,'Core Indicators'!$E$3:$EU$906,147,FALSE),"x")</f>
        <v>0</v>
      </c>
      <c r="K202" s="273">
        <v>-0.44315850699999998</v>
      </c>
      <c r="L202" s="271">
        <v>5.13</v>
      </c>
      <c r="M202" s="272">
        <v>36</v>
      </c>
      <c r="N202" s="272">
        <v>40</v>
      </c>
      <c r="O202" s="272">
        <f>IFERROR(VLOOKUP(B202,'Core Indicators'!$E$3:$G$9906,3,FALSE),"x")</f>
        <v>68963000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544</v>
      </c>
      <c r="B203" s="268" t="s">
        <v>10678</v>
      </c>
      <c r="C203" s="271">
        <v>0.92157200010000007</v>
      </c>
      <c r="D203" s="272">
        <v>7</v>
      </c>
      <c r="E203" s="271">
        <v>0.23899999999999999</v>
      </c>
      <c r="F203" s="271">
        <v>4.5333333329999999</v>
      </c>
      <c r="G203" s="271">
        <v>0.53064898670000005</v>
      </c>
      <c r="H203" s="271">
        <v>42.8</v>
      </c>
      <c r="I203" s="272">
        <v>5</v>
      </c>
      <c r="J203" s="272">
        <f>IFERROR(VLOOKUP($B203,'Core Indicators'!$E$3:$EU$906,147,FALSE),"x")</f>
        <v>2465</v>
      </c>
      <c r="K203" s="273">
        <v>-0.383247644</v>
      </c>
      <c r="L203" s="271">
        <v>4.8</v>
      </c>
      <c r="M203" s="272">
        <v>34</v>
      </c>
      <c r="N203" s="272">
        <v>26</v>
      </c>
      <c r="O203" s="272">
        <f>IFERROR(VLOOKUP(B203,'Core Indicators'!$E$3:$G$9906,3,FALSE),"x")</f>
        <v>52037000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3308</v>
      </c>
      <c r="B204" s="268" t="s">
        <v>10679</v>
      </c>
      <c r="C204" s="271">
        <v>0.32836996870000001</v>
      </c>
      <c r="D204" s="272">
        <v>10</v>
      </c>
      <c r="E204" s="271">
        <v>1.6E-2</v>
      </c>
      <c r="F204" s="271">
        <v>7.05</v>
      </c>
      <c r="G204" s="271">
        <v>0.28448561900000002</v>
      </c>
      <c r="H204" s="271">
        <v>26.6</v>
      </c>
      <c r="I204" s="272">
        <v>3</v>
      </c>
      <c r="J204" s="272">
        <f>IFERROR(VLOOKUP($B204,'Core Indicators'!$E$3:$EU$906,147,FALSE),"x")</f>
        <v>33632</v>
      </c>
      <c r="K204" s="273">
        <v>-0.91878020800000004</v>
      </c>
      <c r="L204" s="271">
        <v>6.51</v>
      </c>
      <c r="M204" s="272">
        <v>49</v>
      </c>
      <c r="N204" s="272">
        <v>36</v>
      </c>
      <c r="O204" s="272">
        <f>IFERROR(VLOOKUP(B204,'Core Indicators'!$E$3:$G$9906,3,FALSE),"x")</f>
        <v>38157000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10680</v>
      </c>
      <c r="B205" s="268" t="s">
        <v>10681</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10682</v>
      </c>
      <c r="B206" s="268" t="s">
        <v>10683</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10684</v>
      </c>
      <c r="B207" s="268" t="s">
        <v>10685</v>
      </c>
      <c r="C207" s="271">
        <v>0.35384998090000003</v>
      </c>
      <c r="D207" s="272">
        <v>1</v>
      </c>
      <c r="E207" s="271">
        <v>0.16</v>
      </c>
      <c r="F207" s="271">
        <v>3.7</v>
      </c>
      <c r="G207" s="271">
        <v>0.30309940320000001</v>
      </c>
      <c r="H207" s="271">
        <v>31.2</v>
      </c>
      <c r="I207" s="272">
        <v>3</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10686</v>
      </c>
      <c r="B208" s="268" t="s">
        <v>10687</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1485</v>
      </c>
      <c r="B209" s="268" t="s">
        <v>10688</v>
      </c>
      <c r="C209" s="271">
        <v>0.26454201690000001</v>
      </c>
      <c r="D209" s="272">
        <v>7</v>
      </c>
      <c r="E209" s="271">
        <v>0.12</v>
      </c>
      <c r="F209" s="271">
        <v>3.0833333330000001</v>
      </c>
      <c r="G209" s="271">
        <v>0.45795582140000002</v>
      </c>
      <c r="H209" s="271">
        <v>44.8</v>
      </c>
      <c r="I209" s="272">
        <v>3</v>
      </c>
      <c r="J209" s="272">
        <f>IFERROR(VLOOKUP($B209,'Core Indicators'!$E$3:$EU$906,147,FALSE),"x")</f>
        <v>236</v>
      </c>
      <c r="K209" s="273">
        <v>-2.1972143649999998</v>
      </c>
      <c r="L209" s="271">
        <v>2.74</v>
      </c>
      <c r="M209" s="272">
        <v>15</v>
      </c>
      <c r="N209" s="272">
        <v>13</v>
      </c>
      <c r="O209" s="272">
        <f>IFERROR(VLOOKUP(B209,'Core Indicators'!$E$3:$G$9906,3,FALSE),"x")</f>
        <v>28838000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10689</v>
      </c>
      <c r="B210" s="268" t="s">
        <v>10690</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5545</v>
      </c>
      <c r="B211" s="268" t="s">
        <v>10691</v>
      </c>
      <c r="C211" s="271">
        <v>0.27606595950000001</v>
      </c>
      <c r="D211" s="272">
        <v>1</v>
      </c>
      <c r="E211" s="271">
        <v>0.10100000000000001</v>
      </c>
      <c r="F211" s="271">
        <v>3.6333333329999999</v>
      </c>
      <c r="G211" s="271">
        <v>0.31384940030000003</v>
      </c>
      <c r="H211" s="271">
        <v>36.1</v>
      </c>
      <c r="I211" s="272">
        <v>3</v>
      </c>
      <c r="J211" s="272">
        <f>IFERROR(VLOOKUP($B211,'Core Indicators'!$E$3:$EU$906,147,FALSE),"x")</f>
        <v>307</v>
      </c>
      <c r="K211" s="273">
        <v>-0.15844340600000001</v>
      </c>
      <c r="L211" s="271">
        <v>4.92</v>
      </c>
      <c r="M211" s="272">
        <v>19</v>
      </c>
      <c r="N211" s="272">
        <v>41</v>
      </c>
      <c r="O211" s="272">
        <f>IFERROR(VLOOKUP(B211,'Core Indicators'!$E$3:$G$9906,3,FALSE),"x")</f>
        <v>100309000</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10692</v>
      </c>
      <c r="B212" s="268" t="s">
        <v>10693</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10694</v>
      </c>
      <c r="B213" s="268" t="s">
        <v>10695</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53</v>
      </c>
      <c r="B214" s="268" t="s">
        <v>10696</v>
      </c>
      <c r="C214" s="271">
        <v>0.62499999270000006</v>
      </c>
      <c r="D214" s="272">
        <v>2</v>
      </c>
      <c r="E214" s="271">
        <v>0</v>
      </c>
      <c r="F214" s="271">
        <v>1.566666667</v>
      </c>
      <c r="G214" s="271">
        <v>0.83417374249999998</v>
      </c>
      <c r="H214" s="271">
        <v>36.700000000000003</v>
      </c>
      <c r="I214" s="272">
        <v>4</v>
      </c>
      <c r="J214" s="272">
        <f>IFERROR(VLOOKUP($B214,'Core Indicators'!$E$3:$EU$906,147,FALSE),"x")</f>
        <v>1095</v>
      </c>
      <c r="K214" s="273">
        <v>-1.8496669530000001</v>
      </c>
      <c r="L214" s="271">
        <v>1.44</v>
      </c>
      <c r="M214" s="272">
        <v>10</v>
      </c>
      <c r="N214" s="272">
        <v>16</v>
      </c>
      <c r="O214" s="272">
        <f>IFERROR(VLOOKUP(B214,'Core Indicators'!$E$3:$G$9906,3,FALSE),"x")</f>
        <v>34450000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10697</v>
      </c>
      <c r="B215" s="268" t="s">
        <v>10698</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196</v>
      </c>
      <c r="B216" s="268" t="s">
        <v>10699</v>
      </c>
      <c r="C216" s="271">
        <v>0.70259998769999998</v>
      </c>
      <c r="D216" s="272">
        <v>8</v>
      </c>
      <c r="E216" s="271">
        <v>0</v>
      </c>
      <c r="F216" s="271">
        <v>6.2</v>
      </c>
      <c r="G216" s="271">
        <v>0.54032529939999996</v>
      </c>
      <c r="H216" s="271">
        <v>51.5</v>
      </c>
      <c r="I216" s="272">
        <v>0</v>
      </c>
      <c r="J216" s="272">
        <f>IFERROR(VLOOKUP($B216,'Core Indicators'!$E$3:$EU$906,147,FALSE),"x")</f>
        <v>740</v>
      </c>
      <c r="K216" s="273">
        <v>-0.519154012</v>
      </c>
      <c r="L216" s="271">
        <v>5.37</v>
      </c>
      <c r="M216" s="272">
        <v>54</v>
      </c>
      <c r="N216" s="272">
        <v>37</v>
      </c>
      <c r="O216" s="272">
        <f>IFERROR(VLOOKUP(B216,'Core Indicators'!$E$3:$G$9906,3,FALSE),"x")</f>
        <v>21437000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89</v>
      </c>
      <c r="B217" s="268" t="s">
        <v>10700</v>
      </c>
      <c r="C217" s="271">
        <v>0.30790001160000002</v>
      </c>
      <c r="D217" s="272">
        <v>0</v>
      </c>
      <c r="E217" s="271">
        <v>0.03</v>
      </c>
      <c r="F217" s="271">
        <v>3.95</v>
      </c>
      <c r="G217" s="271">
        <v>0.52499423270000001</v>
      </c>
      <c r="H217" s="271">
        <v>50.3</v>
      </c>
      <c r="I217" s="272">
        <v>3</v>
      </c>
      <c r="J217" s="272">
        <f>IFERROR(VLOOKUP($B217,'Core Indicators'!$E$3:$EU$906,147,FALSE),"x")</f>
        <v>719</v>
      </c>
      <c r="K217" s="273">
        <v>-1.2362837790000001</v>
      </c>
      <c r="L217" s="271">
        <v>3.24</v>
      </c>
      <c r="M217" s="272">
        <v>27</v>
      </c>
      <c r="N217" s="272">
        <v>24</v>
      </c>
      <c r="O217" s="272">
        <f>IFERROR(VLOOKUP(B217,'Core Indicators'!$E$3:$G$9906,3,FALSE),"x")</f>
        <v>16698000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5">
      <c r="A1" s="274" t="s">
        <v>10201</v>
      </c>
      <c r="B1" s="274" t="s">
        <v>10203</v>
      </c>
      <c r="C1" s="274" t="s">
        <v>10204</v>
      </c>
      <c r="D1" s="275" t="s">
        <v>10248</v>
      </c>
      <c r="E1" s="276" t="s">
        <v>10701</v>
      </c>
      <c r="F1" s="276" t="s">
        <v>949</v>
      </c>
      <c r="G1" s="276" t="s">
        <v>10348</v>
      </c>
      <c r="H1" s="276" t="s">
        <v>10349</v>
      </c>
      <c r="I1" s="276" t="s">
        <v>10263</v>
      </c>
      <c r="J1" s="276" t="s">
        <v>10260</v>
      </c>
      <c r="K1" s="276" t="s">
        <v>10350</v>
      </c>
      <c r="L1" s="276" t="s">
        <v>10266</v>
      </c>
      <c r="M1" s="276" t="s">
        <v>10351</v>
      </c>
      <c r="N1" s="276" t="s">
        <v>10352</v>
      </c>
      <c r="O1" s="276" t="s">
        <v>10273</v>
      </c>
      <c r="P1" s="276" t="s">
        <v>10274</v>
      </c>
      <c r="Q1" s="276" t="s">
        <v>10353</v>
      </c>
      <c r="R1" s="276" t="s">
        <v>10354</v>
      </c>
    </row>
    <row r="2" spans="1:18" x14ac:dyDescent="0.35">
      <c r="A2" s="277"/>
      <c r="B2" s="277"/>
      <c r="C2" s="277"/>
      <c r="D2" s="278"/>
      <c r="E2" s="279" t="s">
        <v>10366</v>
      </c>
      <c r="F2" s="279" t="s">
        <v>10366</v>
      </c>
      <c r="G2" s="279" t="s">
        <v>10367</v>
      </c>
      <c r="H2" s="279" t="s">
        <v>10366</v>
      </c>
      <c r="I2" s="279" t="s">
        <v>10366</v>
      </c>
      <c r="J2" s="279" t="s">
        <v>10366</v>
      </c>
      <c r="K2" s="279" t="s">
        <v>10366</v>
      </c>
      <c r="L2" s="279" t="s">
        <v>10340</v>
      </c>
      <c r="M2" s="279" t="s">
        <v>10366</v>
      </c>
      <c r="N2" s="279" t="s">
        <v>10366</v>
      </c>
      <c r="O2" s="279" t="s">
        <v>10366</v>
      </c>
      <c r="P2" s="279" t="s">
        <v>10366</v>
      </c>
      <c r="Q2" s="279" t="s">
        <v>10340</v>
      </c>
      <c r="R2" s="279" t="s">
        <v>10339</v>
      </c>
    </row>
    <row r="3" spans="1:18" x14ac:dyDescent="0.35">
      <c r="A3" s="280" t="s">
        <v>422</v>
      </c>
      <c r="B3" s="280" t="s">
        <v>423</v>
      </c>
      <c r="C3" s="280" t="s">
        <v>10702</v>
      </c>
      <c r="D3" s="281" t="s">
        <v>10703</v>
      </c>
      <c r="E3" s="282">
        <f>'Country Indicator Data'!P42+'Country Indicator Data'!P143+'Country Indicator Data'!P144+'Country Indicator Data'!P190</f>
        <v>3909380</v>
      </c>
      <c r="F3" s="282">
        <f>VLOOKUP(B3,'Core Indicators'!$C$3:$G$198,5,FALSE)</f>
        <v>21538000</v>
      </c>
      <c r="G3" s="283">
        <f>AVERAGE('Country Indicator Data'!C42,'Country Indicator Data'!C143,'Country Indicator Data'!C144,'Country Indicator Data'!C190)</f>
        <v>0.80926250092500007</v>
      </c>
      <c r="H3" s="283">
        <f>AVERAGE('Country Indicator Data'!D42,'Country Indicator Data'!D143,'Country Indicator Data'!D144,'Country Indicator Data'!D190)</f>
        <v>6.25</v>
      </c>
      <c r="I3" s="283">
        <f>AVERAGE('Country Indicator Data'!E42,'Country Indicator Data'!E143,'Country Indicator Data'!E144,'Country Indicator Data'!E190)</f>
        <v>7.4999999999999997E-2</v>
      </c>
      <c r="J3" s="283">
        <f>AVERAGE('Country Indicator Data'!F42,'Country Indicator Data'!F143,'Country Indicator Data'!F144,'Country Indicator Data'!F190)</f>
        <v>4.0333333334999999</v>
      </c>
      <c r="K3" s="283">
        <f>AVERAGE('Country Indicator Data'!G42,'Country Indicator Data'!G143,'Country Indicator Data'!G144,'Country Indicator Data'!G190)</f>
        <v>0.63819525333333338</v>
      </c>
      <c r="L3" s="283">
        <f>AVERAGE('Country Indicator Data'!H42,'Country Indicator Data'!H143,'Country Indicator Data'!H144,'Country Indicator Data'!H190)</f>
        <v>38.35</v>
      </c>
      <c r="M3" s="283">
        <f>AVERAGE('Country Indicator Data'!I42,'Country Indicator Data'!I143,'Country Indicator Data'!I144,'Country Indicator Data'!I190)</f>
        <v>4.25</v>
      </c>
      <c r="N3" s="282">
        <f>VLOOKUP($B3,'Core Indicators'!$C$3:$EU$891,149,FALSE)</f>
        <v>1935</v>
      </c>
      <c r="O3" s="283">
        <f>AVERAGE('Country Indicator Data'!K42,'Country Indicator Data'!K143,'Country Indicator Data'!K144,'Country Indicator Data'!K190)</f>
        <v>-0.95413112675000011</v>
      </c>
      <c r="P3" s="283">
        <f>AVERAGE('Country Indicator Data'!L42,'Country Indicator Data'!L143,'Country Indicator Data'!L144,'Country Indicator Data'!L190)</f>
        <v>3.9200000000000004</v>
      </c>
      <c r="Q3" s="283">
        <f>AVERAGE('Country Indicator Data'!M42,'Country Indicator Data'!M143,'Country Indicator Data'!M144,'Country Indicator Data'!M190)</f>
        <v>26.75</v>
      </c>
      <c r="R3" s="283">
        <f>AVERAGE('Country Indicator Data'!N42,'Country Indicator Data'!N143,'Country Indicator Data'!N144,'Country Indicator Data'!N190)</f>
        <v>26</v>
      </c>
    </row>
    <row r="4" spans="1:18" x14ac:dyDescent="0.35">
      <c r="A4" s="280" t="s">
        <v>452</v>
      </c>
      <c r="B4" s="280" t="s">
        <v>453</v>
      </c>
      <c r="C4" s="280" t="s">
        <v>10704</v>
      </c>
      <c r="D4" s="284" t="s">
        <v>10705</v>
      </c>
      <c r="E4" s="282">
        <f>'Country Indicator Data'!P31+'Country Indicator Data'!P39+'Country Indicator Data'!P46+'Country Indicator Data'!P58+'Country Indicator Data'!P60+'Country Indicator Data'!P154+'Country Indicator Data'!P155+'Country Indicator Data'!P197+'Country Indicator Data'!P209</f>
        <v>12748423</v>
      </c>
      <c r="F4" s="282">
        <f>VLOOKUP(B4,'Core Indicators'!$C$3:$G$198,5,FALSE)</f>
        <v>837127000</v>
      </c>
      <c r="G4" s="283">
        <f>AVERAGE('Country Indicator Data'!C31,'Country Indicator Data'!C39,'Country Indicator Data'!C46,'Country Indicator Data'!C58,'Country Indicator Data'!C60,'Country Indicator Data'!C154,'Country Indicator Data'!C155,'Country Indicator Data'!C197,'Country Indicator Data'!C209)</f>
        <v>0.37539587784444445</v>
      </c>
      <c r="H4" s="283">
        <f>AVERAGE('Country Indicator Data'!D31,'Country Indicator Data'!D39,'Country Indicator Data'!D46,'Country Indicator Data'!D58,'Country Indicator Data'!D60,'Country Indicator Data'!D154,'Country Indicator Data'!D155,'Country Indicator Data'!D197,'Country Indicator Data'!D209)</f>
        <v>10</v>
      </c>
      <c r="I4" s="283">
        <f>AVERAGE('Country Indicator Data'!E31,'Country Indicator Data'!E39,'Country Indicator Data'!E46,'Country Indicator Data'!E58,'Country Indicator Data'!E60,'Country Indicator Data'!E154,'Country Indicator Data'!E155,'Country Indicator Data'!E197,'Country Indicator Data'!E209)</f>
        <v>0.2035888888888889</v>
      </c>
      <c r="J4" s="283">
        <f>AVERAGE('Country Indicator Data'!F31,'Country Indicator Data'!F39,'Country Indicator Data'!F46,'Country Indicator Data'!F58,'Country Indicator Data'!F60,'Country Indicator Data'!F154,'Country Indicator Data'!F155,'Country Indicator Data'!F197,'Country Indicator Data'!F209)</f>
        <v>6.7370370370000003</v>
      </c>
      <c r="K4" s="283">
        <f>AVERAGE('Country Indicator Data'!G31,'Country Indicator Data'!G39,'Country Indicator Data'!G46,'Country Indicator Data'!G58,'Country Indicator Data'!G60,'Country Indicator Data'!G154,'Country Indicator Data'!G155,'Country Indicator Data'!G197,'Country Indicator Data'!G209)</f>
        <v>0.39423033085555553</v>
      </c>
      <c r="L4" s="283">
        <f>AVERAGE('Country Indicator Data'!H31,'Country Indicator Data'!H39,'Country Indicator Data'!H46,'Country Indicator Data'!H58,'Country Indicator Data'!H60,'Country Indicator Data'!H154,'Country Indicator Data'!H155,'Country Indicator Data'!H197,'Country Indicator Data'!H209)</f>
        <v>45.277777777777786</v>
      </c>
      <c r="M4" s="283">
        <f>AVERAGE('Country Indicator Data'!I31,'Country Indicator Data'!I39,'Country Indicator Data'!I46,'Country Indicator Data'!I58,'Country Indicator Data'!I60,'Country Indicator Data'!I154,'Country Indicator Data'!I155,'Country Indicator Data'!I197,'Country Indicator Data'!I209)</f>
        <v>2.1111111111111112</v>
      </c>
      <c r="N4" s="282">
        <f>VLOOKUP($B4,'Core Indicators'!$C$3:$EU$891,149,FALSE)</f>
        <v>4004</v>
      </c>
      <c r="O4" s="283">
        <f>AVERAGE('Country Indicator Data'!K31,'Country Indicator Data'!K39,'Country Indicator Data'!K46,'Country Indicator Data'!K58,'Country Indicator Data'!K60,'Country Indicator Data'!K154,'Country Indicator Data'!K155,'Country Indicator Data'!K197,'Country Indicator Data'!K209)</f>
        <v>-0.44251449988888886</v>
      </c>
      <c r="P4" s="283">
        <f>AVERAGE('Country Indicator Data'!L31,'Country Indicator Data'!L39,'Country Indicator Data'!L46,'Country Indicator Data'!L58,'Country Indicator Data'!L60,'Country Indicator Data'!L154,'Country Indicator Data'!L155,'Country Indicator Data'!L197,'Country Indicator Data'!L209)</f>
        <v>6.4888888888888889</v>
      </c>
      <c r="Q4" s="283">
        <f>AVERAGE('Country Indicator Data'!M31,'Country Indicator Data'!M39,'Country Indicator Data'!M46,'Country Indicator Data'!M58,'Country Indicator Data'!M60,'Country Indicator Data'!M154,'Country Indicator Data'!M155,'Country Indicator Data'!M197,'Country Indicator Data'!M209)</f>
        <v>68.555555555555557</v>
      </c>
      <c r="R4" s="283">
        <f>AVERAGE('Country Indicator Data'!N31,'Country Indicator Data'!N39,'Country Indicator Data'!N46,'Country Indicator Data'!N58,'Country Indicator Data'!N60,'Country Indicator Data'!N154,'Country Indicator Data'!N155,'Country Indicator Data'!N197,'Country Indicator Data'!N209)</f>
        <v>37.111111111111114</v>
      </c>
    </row>
    <row r="5" spans="1:18" x14ac:dyDescent="0.35">
      <c r="A5" s="280" t="s">
        <v>473</v>
      </c>
      <c r="B5" s="280" t="s">
        <v>474</v>
      </c>
      <c r="C5" s="280" t="s">
        <v>10706</v>
      </c>
      <c r="D5" s="284" t="s">
        <v>10707</v>
      </c>
      <c r="E5" s="282">
        <f>'Country Indicator Data'!P61+'Country Indicator Data'!P95+'Country Indicator Data'!P101+'Country Indicator Data'!P112+'Country Indicator Data'!P189+'Country Indicator Data'!P199</f>
        <v>2481862</v>
      </c>
      <c r="F5" s="282">
        <f>VLOOKUP(B5,'Core Indicators'!$C$3:$G$198,5,FALSE)</f>
        <v>284679000</v>
      </c>
      <c r="G5" s="283">
        <f>AVERAGE('Country Indicator Data'!C61,'Country Indicator Data'!C95,'Country Indicator Data'!C101,'Country Indicator Data'!C112,'Country Indicator Data'!C189,'Country Indicator Data'!C199)</f>
        <v>0.50963423659999996</v>
      </c>
      <c r="H5" s="283">
        <f>AVERAGE('Country Indicator Data'!D61,'Country Indicator Data'!D95,'Country Indicator Data'!D101,'Country Indicator Data'!D112,'Country Indicator Data'!D189,'Country Indicator Data'!D199)</f>
        <v>3.5</v>
      </c>
      <c r="I5" s="283">
        <f>AVERAGE('Country Indicator Data'!E61,'Country Indicator Data'!E95,'Country Indicator Data'!E101,'Country Indicator Data'!E112,'Country Indicator Data'!E189,'Country Indicator Data'!E199)</f>
        <v>0.32666666666666666</v>
      </c>
      <c r="J5" s="283">
        <f>AVERAGE('Country Indicator Data'!F61,'Country Indicator Data'!F95,'Country Indicator Data'!F101,'Country Indicator Data'!F112,'Country Indicator Data'!F189,'Country Indicator Data'!F199)</f>
        <v>3.8472222221666672</v>
      </c>
      <c r="K5" s="283">
        <f>AVERAGE('Country Indicator Data'!G61,'Country Indicator Data'!G95,'Country Indicator Data'!G101,'Country Indicator Data'!G112,'Country Indicator Data'!G189,'Country Indicator Data'!G199)</f>
        <v>0.44548120716666667</v>
      </c>
      <c r="L5" s="283">
        <f>AVERAGE('Country Indicator Data'!H61,'Country Indicator Data'!H95,'Country Indicator Data'!H101,'Country Indicator Data'!H112,'Country Indicator Data'!H189,'Country Indicator Data'!H199)</f>
        <v>32.5</v>
      </c>
      <c r="M5" s="283">
        <f>AVERAGE('Country Indicator Data'!I61,'Country Indicator Data'!I95,'Country Indicator Data'!I101,'Country Indicator Data'!I112,'Country Indicator Data'!I189,'Country Indicator Data'!I199)</f>
        <v>3.8333333333333335</v>
      </c>
      <c r="N5" s="282">
        <f>VLOOKUP($B5,'Core Indicators'!$C$3:$EU$891,149,FALSE)</f>
        <v>3143</v>
      </c>
      <c r="O5" s="283">
        <f>AVERAGE('Country Indicator Data'!K61,'Country Indicator Data'!K95,'Country Indicator Data'!K101,'Country Indicator Data'!K112,'Country Indicator Data'!K189,'Country Indicator Data'!K199)</f>
        <v>-0.90456223716666673</v>
      </c>
      <c r="P5" s="283">
        <f>AVERAGE('Country Indicator Data'!L61,'Country Indicator Data'!L95,'Country Indicator Data'!L101,'Country Indicator Data'!L112,'Country Indicator Data'!L189,'Country Indicator Data'!L199)</f>
        <v>3.9600000000000004</v>
      </c>
      <c r="Q5" s="283">
        <f>AVERAGE('Country Indicator Data'!M61,'Country Indicator Data'!M95,'Country Indicator Data'!M101,'Country Indicator Data'!M112,'Country Indicator Data'!M189,'Country Indicator Data'!M199)</f>
        <v>26.166666666666668</v>
      </c>
      <c r="R5" s="283">
        <f>AVERAGE('Country Indicator Data'!N61,'Country Indicator Data'!N95,'Country Indicator Data'!N101,'Country Indicator Data'!N112,'Country Indicator Data'!N189,'Country Indicator Data'!N199)</f>
        <v>29.166666666666668</v>
      </c>
    </row>
    <row r="6" spans="1:18" x14ac:dyDescent="0.35">
      <c r="A6" s="280" t="s">
        <v>463</v>
      </c>
      <c r="B6" s="280" t="s">
        <v>464</v>
      </c>
      <c r="C6" s="280" t="s">
        <v>10708</v>
      </c>
      <c r="D6" s="284" t="s">
        <v>10709</v>
      </c>
      <c r="E6" s="282">
        <f>'Country Indicator Data'!P79+'Country Indicator Data'!P199</f>
        <v>898530</v>
      </c>
      <c r="F6" s="282">
        <f>VLOOKUP(B6,'Core Indicators'!$C$3:$G$198,5,FALSE)</f>
        <v>95407000</v>
      </c>
      <c r="G6" s="283">
        <f>AVERAGE('Country Indicator Data'!C79,'Country Indicator Data'!C199)</f>
        <v>0.24144923930000001</v>
      </c>
      <c r="H6" s="283">
        <f>AVERAGE('Country Indicator Data'!D79,'Country Indicator Data'!D199)</f>
        <v>8</v>
      </c>
      <c r="I6" s="283">
        <f>AVERAGE('Country Indicator Data'!E79,'Country Indicator Data'!E199)</f>
        <v>0.18350000000000002</v>
      </c>
      <c r="J6" s="283">
        <f>AVERAGE('Country Indicator Data'!F79,'Country Indicator Data'!F199)</f>
        <v>4.233333333</v>
      </c>
      <c r="K6" s="283">
        <f>AVERAGE('Country Indicator Data'!G79,'Country Indicator Data'!G199)</f>
        <v>0.21366332590000001</v>
      </c>
      <c r="L6" s="283">
        <f>AVERAGE('Country Indicator Data'!H79,'Country Indicator Data'!H199)</f>
        <v>37.4</v>
      </c>
      <c r="M6" s="283">
        <f>AVERAGE('Country Indicator Data'!I79,'Country Indicator Data'!I199)</f>
        <v>3.5</v>
      </c>
      <c r="N6" s="282">
        <f>VLOOKUP($B6,'Core Indicators'!$C$3:$EU$891,149,FALSE)</f>
        <v>6</v>
      </c>
      <c r="O6" s="283">
        <f>AVERAGE('Country Indicator Data'!K79,'Country Indicator Data'!K199)</f>
        <v>-6.6265627500000007E-2</v>
      </c>
      <c r="P6" s="283">
        <f>AVERAGE('Country Indicator Data'!L79,'Country Indicator Data'!L199)</f>
        <v>4.96</v>
      </c>
      <c r="Q6" s="283">
        <f>AVERAGE('Country Indicator Data'!M79,'Country Indicator Data'!M199)</f>
        <v>59</v>
      </c>
      <c r="R6" s="283">
        <f>AVERAGE('Country Indicator Data'!N79,'Country Indicator Data'!N199)</f>
        <v>41.5</v>
      </c>
    </row>
    <row r="7" spans="1:18" x14ac:dyDescent="0.35">
      <c r="A7" s="280" t="s">
        <v>920</v>
      </c>
      <c r="B7" s="280" t="s">
        <v>921</v>
      </c>
      <c r="C7" s="280" t="s">
        <v>10710</v>
      </c>
      <c r="D7" s="284" t="s">
        <v>10711</v>
      </c>
      <c r="E7" s="282">
        <f>'Country Indicator Data'!P59+'Country Indicator Data'!P98+'Country Indicator Data'!P114+'Country Indicator Data'!P198</f>
        <v>4592358</v>
      </c>
      <c r="F7" s="282">
        <f>VLOOKUP(B7,'Core Indicators'!$C$3:$G$198,5,FALSE)</f>
        <v>125934000</v>
      </c>
      <c r="G7" s="283">
        <f>AVERAGE('Country Indicator Data'!C59,'Country Indicator Data'!C98,'Country Indicator Data'!C114,'Country Indicator Data'!C198)</f>
        <v>0.210782986625</v>
      </c>
      <c r="H7" s="283">
        <f>AVERAGE('Country Indicator Data'!D59,'Country Indicator Data'!D98,'Country Indicator Data'!D114,'Country Indicator Data'!D198)</f>
        <v>5.75</v>
      </c>
      <c r="I7" s="283">
        <f>AVERAGE('Country Indicator Data'!E59,'Country Indicator Data'!E98,'Country Indicator Data'!E114,'Country Indicator Data'!E198)</f>
        <v>6.8875000000000006E-2</v>
      </c>
      <c r="J7" s="283">
        <f>AVERAGE('Country Indicator Data'!F59,'Country Indicator Data'!F98,'Country Indicator Data'!F114,'Country Indicator Data'!F198)</f>
        <v>3.8777777776666666</v>
      </c>
      <c r="K7" s="283">
        <f>AVERAGE('Country Indicator Data'!G59,'Country Indicator Data'!G98,'Country Indicator Data'!G114,'Country Indicator Data'!G198)</f>
        <v>0.24606424360000001</v>
      </c>
      <c r="L7" s="283">
        <f>AVERAGE('Country Indicator Data'!H59,'Country Indicator Data'!H98,'Country Indicator Data'!H114,'Country Indicator Data'!H198)</f>
        <v>32.1</v>
      </c>
      <c r="M7" s="283">
        <f>AVERAGE('Country Indicator Data'!I59,'Country Indicator Data'!I98,'Country Indicator Data'!I114,'Country Indicator Data'!I198)</f>
        <v>2</v>
      </c>
      <c r="N7" s="282">
        <f>VLOOKUP($B7,'Core Indicators'!$C$3:$EU$891,149,FALSE)</f>
        <v>839</v>
      </c>
      <c r="O7" s="283">
        <f>AVERAGE('Country Indicator Data'!K59,'Country Indicator Data'!K98,'Country Indicator Data'!K114,'Country Indicator Data'!K198)</f>
        <v>-0.60580522574999995</v>
      </c>
      <c r="P7" s="283">
        <f>AVERAGE('Country Indicator Data'!L59,'Country Indicator Data'!L98,'Country Indicator Data'!L114,'Country Indicator Data'!L198)</f>
        <v>4.1433333333333335</v>
      </c>
      <c r="Q7" s="283">
        <f>AVERAGE('Country Indicator Data'!M59,'Country Indicator Data'!M98,'Country Indicator Data'!M114,'Country Indicator Data'!M198)</f>
        <v>45.5</v>
      </c>
      <c r="R7" s="283">
        <f>AVERAGE('Country Indicator Data'!N59,'Country Indicator Data'!N98,'Country Indicator Data'!N114,'Country Indicator Data'!N198)</f>
        <v>37.5</v>
      </c>
    </row>
    <row r="8" spans="1:18" x14ac:dyDescent="0.35">
      <c r="A8" s="280" t="s">
        <v>935</v>
      </c>
      <c r="B8" s="280" t="s">
        <v>936</v>
      </c>
      <c r="C8" s="280" t="s">
        <v>10712</v>
      </c>
      <c r="D8" s="284" t="s">
        <v>10713</v>
      </c>
      <c r="E8" s="282">
        <f>'Country Indicator Data'!P59+'Country Indicator Data'!P64+'Country Indicator Data'!P123</f>
        <v>3327774.2</v>
      </c>
      <c r="F8" s="282">
        <f>VLOOKUP(B8,'Core Indicators'!$C$3:$G$198,5,FALSE)</f>
        <v>133006000</v>
      </c>
      <c r="G8" s="283">
        <f>AVERAGE('Country Indicator Data'!C59,'Country Indicator Data'!C64,'Country Indicator Data'!C123)</f>
        <v>0.46699264916666666</v>
      </c>
      <c r="H8" s="283">
        <f>AVERAGE('Country Indicator Data'!D59,'Country Indicator Data'!D64,'Country Indicator Data'!D123)</f>
        <v>6.333333333333333</v>
      </c>
      <c r="I8" s="283">
        <f>AVERAGE('Country Indicator Data'!E59,'Country Indicator Data'!E64,'Country Indicator Data'!E123)</f>
        <v>0.32400000000000001</v>
      </c>
      <c r="J8" s="283">
        <f>AVERAGE('Country Indicator Data'!F59,'Country Indicator Data'!F64,'Country Indicator Data'!F123)</f>
        <v>4.0583333335000003</v>
      </c>
      <c r="K8" s="283">
        <f>AVERAGE('Country Indicator Data'!G59,'Country Indicator Data'!G64,'Country Indicator Data'!G123)</f>
        <v>0.33649607749999993</v>
      </c>
      <c r="L8" s="283">
        <f>AVERAGE('Country Indicator Data'!H59,'Country Indicator Data'!H64,'Country Indicator Data'!H123)</f>
        <v>33.933333333333337</v>
      </c>
      <c r="M8" s="283">
        <f>AVERAGE('Country Indicator Data'!I59,'Country Indicator Data'!I64,'Country Indicator Data'!I123)</f>
        <v>2</v>
      </c>
      <c r="N8" s="282">
        <f>VLOOKUP($B8,'Core Indicators'!$C$3:$EU$891,149,FALSE)</f>
        <v>75</v>
      </c>
      <c r="O8" s="283">
        <f>AVERAGE('Country Indicator Data'!K59,'Country Indicator Data'!K64,'Country Indicator Data'!K123)</f>
        <v>-7.6614663000000013E-2</v>
      </c>
      <c r="P8" s="283">
        <f>AVERAGE('Country Indicator Data'!L59,'Country Indicator Data'!L64,'Country Indicator Data'!L123)</f>
        <v>4.7699999999999996</v>
      </c>
      <c r="Q8" s="283">
        <f>AVERAGE('Country Indicator Data'!M59,'Country Indicator Data'!M64,'Country Indicator Data'!M123)</f>
        <v>53</v>
      </c>
      <c r="R8" s="283">
        <f>AVERAGE('Country Indicator Data'!N59,'Country Indicator Data'!N64,'Country Indicator Data'!N123)</f>
        <v>44.666666666666664</v>
      </c>
    </row>
    <row r="9" spans="1:18" x14ac:dyDescent="0.35">
      <c r="A9" s="280" t="s">
        <v>1547</v>
      </c>
      <c r="B9" s="280" t="s">
        <v>1548</v>
      </c>
      <c r="C9" s="280" t="s">
        <v>10714</v>
      </c>
      <c r="D9" s="284" t="s">
        <v>10715</v>
      </c>
      <c r="E9" s="282">
        <f>'Country Indicator Data'!P22+'Country Indicator Data'!P133</f>
        <v>782840</v>
      </c>
      <c r="F9" s="282">
        <f>VLOOKUP(B9,'Core Indicators'!$C$3:$G$198,5,FALSE)</f>
        <v>226783000</v>
      </c>
      <c r="G9" s="283">
        <f>AVERAGE('Country Indicator Data'!C22,'Country Indicator Data'!C133)</f>
        <v>0.35558001200000006</v>
      </c>
      <c r="H9" s="283">
        <f>AVERAGE('Country Indicator Data'!D22,'Country Indicator Data'!D133)</f>
        <v>3.5</v>
      </c>
      <c r="I9" s="283">
        <f>AVERAGE('Country Indicator Data'!E22,'Country Indicator Data'!E133)</f>
        <v>0.21249999999999999</v>
      </c>
      <c r="J9" s="283">
        <f>AVERAGE('Country Indicator Data'!F22,'Country Indicator Data'!F133)</f>
        <v>2.8833333329999999</v>
      </c>
      <c r="K9" s="283">
        <f>AVERAGE('Country Indicator Data'!G22,'Country Indicator Data'!G133)</f>
        <v>0.49717238359999993</v>
      </c>
      <c r="L9" s="283">
        <f>AVERAGE('Country Indicator Data'!H22,'Country Indicator Data'!H133)</f>
        <v>32.049999999999997</v>
      </c>
      <c r="M9" s="283">
        <f>AVERAGE('Country Indicator Data'!I22,'Country Indicator Data'!I133)</f>
        <v>4</v>
      </c>
      <c r="N9" s="282">
        <f>VLOOKUP($B9,'Core Indicators'!$C$3:$EU$891,149,FALSE)</f>
        <v>9702</v>
      </c>
      <c r="O9" s="283">
        <f>AVERAGE('Country Indicator Data'!K22,'Country Indicator Data'!K133)</f>
        <v>-1.0649465915</v>
      </c>
      <c r="P9" s="283">
        <f>AVERAGE('Country Indicator Data'!L22,'Country Indicator Data'!L133)</f>
        <v>3.14</v>
      </c>
      <c r="Q9" s="283">
        <f>AVERAGE('Country Indicator Data'!M22,'Country Indicator Data'!M133)</f>
        <v>24</v>
      </c>
      <c r="R9" s="283">
        <f>AVERAGE('Country Indicator Data'!N22,'Country Indicator Data'!N133)</f>
        <v>22</v>
      </c>
    </row>
    <row r="10" spans="1:18" x14ac:dyDescent="0.35">
      <c r="A10" s="280" t="s">
        <v>1140</v>
      </c>
      <c r="B10" s="280" t="s">
        <v>1141</v>
      </c>
      <c r="C10" s="280" t="s">
        <v>10716</v>
      </c>
      <c r="D10" s="284" t="s">
        <v>10717</v>
      </c>
      <c r="E10" s="282">
        <f>'Country Indicator Data'!P126+'Country Indicator Data'!P140+'Country Indicator Data'!P142+'Country Indicator Data'!P187+'Country Indicator Data'!P202+'Country Indicator Data'!P216+'Country Indicator Data'!P217</f>
        <v>3532610</v>
      </c>
      <c r="F10" s="282">
        <f>VLOOKUP(B10,'Core Indicators'!$C$3:$G$198,5,FALSE)</f>
        <v>165238000</v>
      </c>
      <c r="G10" s="283">
        <f>AVERAGE('Country Indicator Data'!C126,'Country Indicator Data'!C140,'Country Indicator Data'!C142,'Country Indicator Data'!C187,'Country Indicator Data'!C202,'Country Indicator Data'!C216,'Country Indicator Data'!C217)</f>
        <v>0.49510271395714284</v>
      </c>
      <c r="H10" s="283">
        <f>AVERAGE('Country Indicator Data'!D126,'Country Indicator Data'!D140,'Country Indicator Data'!D142,'Country Indicator Data'!D187,'Country Indicator Data'!D202,'Country Indicator Data'!D216,'Country Indicator Data'!D217)</f>
        <v>6.7142857142857144</v>
      </c>
      <c r="I10" s="283">
        <f>AVERAGE('Country Indicator Data'!E126,'Country Indicator Data'!E140,'Country Indicator Data'!E142,'Country Indicator Data'!E187,'Country Indicator Data'!E202,'Country Indicator Data'!E216,'Country Indicator Data'!E217)</f>
        <v>2.7285714285714285E-2</v>
      </c>
      <c r="J10" s="283">
        <f>AVERAGE('Country Indicator Data'!F126,'Country Indicator Data'!F140,'Country Indicator Data'!F142,'Country Indicator Data'!F187,'Country Indicator Data'!F202,'Country Indicator Data'!F216,'Country Indicator Data'!F217)</f>
        <v>5.2809523810000005</v>
      </c>
      <c r="K10" s="283">
        <f>AVERAGE('Country Indicator Data'!G126,'Country Indicator Data'!G140,'Country Indicator Data'!G142,'Country Indicator Data'!G187,'Country Indicator Data'!G202,'Country Indicator Data'!G216,'Country Indicator Data'!G217)</f>
        <v>0.54293794520000005</v>
      </c>
      <c r="L10" s="283">
        <f>AVERAGE('Country Indicator Data'!H126,'Country Indicator Data'!H140,'Country Indicator Data'!H142,'Country Indicator Data'!H187,'Country Indicator Data'!H202,'Country Indicator Data'!H216,'Country Indicator Data'!H217)</f>
        <v>49.042857142857144</v>
      </c>
      <c r="M10" s="283">
        <f>AVERAGE('Country Indicator Data'!I126,'Country Indicator Data'!I140,'Country Indicator Data'!I142,'Country Indicator Data'!I187,'Country Indicator Data'!I202,'Country Indicator Data'!I216,'Country Indicator Data'!I217)</f>
        <v>1</v>
      </c>
      <c r="N10" s="282">
        <f>VLOOKUP($B10,'Core Indicators'!$C$3:$EU$891,149,FALSE)</f>
        <v>3252</v>
      </c>
      <c r="O10" s="283">
        <f>AVERAGE('Country Indicator Data'!K126,'Country Indicator Data'!K140,'Country Indicator Data'!K142,'Country Indicator Data'!K187,'Country Indicator Data'!K202,'Country Indicator Data'!K216,'Country Indicator Data'!K217)</f>
        <v>-0.50824383114285709</v>
      </c>
      <c r="P10" s="283">
        <f>AVERAGE('Country Indicator Data'!L126,'Country Indicator Data'!L140,'Country Indicator Data'!L142,'Country Indicator Data'!L187,'Country Indicator Data'!L202,'Country Indicator Data'!L216,'Country Indicator Data'!L217)</f>
        <v>4.805714285714286</v>
      </c>
      <c r="Q10" s="283">
        <f>AVERAGE('Country Indicator Data'!M126,'Country Indicator Data'!M140,'Country Indicator Data'!M142,'Country Indicator Data'!M187,'Country Indicator Data'!M202,'Country Indicator Data'!M216,'Country Indicator Data'!M217)</f>
        <v>47.857142857142854</v>
      </c>
      <c r="R10" s="283">
        <f>AVERAGE('Country Indicator Data'!N126,'Country Indicator Data'!N140,'Country Indicator Data'!N142,'Country Indicator Data'!N187,'Country Indicator Data'!N202,'Country Indicator Data'!N216,'Country Indicator Data'!N217)</f>
        <v>34.142857142857146</v>
      </c>
    </row>
    <row r="11" spans="1:18" x14ac:dyDescent="0.35">
      <c r="A11" s="280" t="s">
        <v>719</v>
      </c>
      <c r="B11" s="280" t="s">
        <v>720</v>
      </c>
      <c r="C11" s="280" t="s">
        <v>10718</v>
      </c>
      <c r="D11" s="284" t="s">
        <v>10719</v>
      </c>
      <c r="E11" s="282">
        <f>'Country Indicator Data'!P12+'Country Indicator Data'!P17</f>
        <v>111120</v>
      </c>
      <c r="F11" s="282">
        <f>VLOOKUP(B11,'Core Indicators'!$C$3:$G$198,5,FALSE)</f>
        <v>13106000</v>
      </c>
      <c r="G11" s="283">
        <f>AVERAGE('Country Indicator Data'!C12,'Country Indicator Data'!C17)</f>
        <v>9.7125606700000006E-2</v>
      </c>
      <c r="H11" s="283">
        <f>AVERAGE('Country Indicator Data'!D12,'Country Indicator Data'!D17)</f>
        <v>5</v>
      </c>
      <c r="I11" s="283">
        <f>AVERAGE('Country Indicator Data'!E12,'Country Indicator Data'!E17)</f>
        <v>3.6499999999999998E-2</v>
      </c>
      <c r="J11" s="283">
        <f>AVERAGE('Country Indicator Data'!F12,'Country Indicator Data'!F17)</f>
        <v>5.2416666665000005</v>
      </c>
      <c r="K11" s="283">
        <f>AVERAGE('Country Indicator Data'!G12,'Country Indicator Data'!G17)</f>
        <v>0.28972985065000001</v>
      </c>
      <c r="L11" s="283">
        <f>AVERAGE('Country Indicator Data'!H12,'Country Indicator Data'!H17)</f>
        <v>27.25</v>
      </c>
      <c r="M11" s="283">
        <f>AVERAGE('Country Indicator Data'!I12,'Country Indicator Data'!I17)</f>
        <v>3</v>
      </c>
      <c r="N11" s="282">
        <f>VLOOKUP($B11,'Core Indicators'!$C$3:$EU$891,149,FALSE)</f>
        <v>6</v>
      </c>
      <c r="O11" s="283">
        <f>AVERAGE('Country Indicator Data'!K12,'Country Indicator Data'!K17)</f>
        <v>-0.39660640799999997</v>
      </c>
      <c r="P11" s="283">
        <f>AVERAGE('Country Indicator Data'!L12,'Country Indicator Data'!L17)</f>
        <v>5.585</v>
      </c>
      <c r="Q11" s="283">
        <f>AVERAGE('Country Indicator Data'!M12,'Country Indicator Data'!M17)</f>
        <v>30.5</v>
      </c>
      <c r="R11" s="283">
        <f>AVERAGE('Country Indicator Data'!N12,'Country Indicator Data'!N17)</f>
        <v>35</v>
      </c>
    </row>
    <row r="12" spans="1:18" x14ac:dyDescent="0.35">
      <c r="A12" s="280" t="s">
        <v>813</v>
      </c>
      <c r="B12" s="280" t="s">
        <v>814</v>
      </c>
      <c r="C12" s="280" t="s">
        <v>10720</v>
      </c>
      <c r="D12" s="284" t="s">
        <v>10721</v>
      </c>
      <c r="E12" s="282">
        <f>'Country Indicator Data'!P66+'Country Indicator Data'!P104+'Country Indicator Data'!P179</f>
        <v>2325051.2999999998</v>
      </c>
      <c r="F12" s="282">
        <f>VLOOKUP(B12,'Core Indicators'!$C$3:$G$198,5,FALSE)</f>
        <v>208921000</v>
      </c>
      <c r="G12" s="283">
        <f>AVERAGE('Country Indicator Data'!C66,'Country Indicator Data'!C104,'Country Indicator Data'!C179)</f>
        <v>0.53738601793333329</v>
      </c>
      <c r="H12" s="283">
        <f>AVERAGE('Country Indicator Data'!D66,'Country Indicator Data'!D104,'Country Indicator Data'!D179)</f>
        <v>3.5</v>
      </c>
      <c r="I12" s="283">
        <f>AVERAGE('Country Indicator Data'!E66,'Country Indicator Data'!E104,'Country Indicator Data'!E179)</f>
        <v>0.1178</v>
      </c>
      <c r="J12" s="283">
        <f>AVERAGE('Country Indicator Data'!F66,'Country Indicator Data'!F104,'Country Indicator Data'!F179)</f>
        <v>3.75</v>
      </c>
      <c r="K12" s="283">
        <f>AVERAGE('Country Indicator Data'!G66,'Country Indicator Data'!G104,'Country Indicator Data'!G179)</f>
        <v>0.52623597955000001</v>
      </c>
      <c r="L12" s="283">
        <f>AVERAGE('Country Indicator Data'!H66,'Country Indicator Data'!H104,'Country Indicator Data'!H179)</f>
        <v>37.533333333333331</v>
      </c>
      <c r="M12" s="283">
        <f>AVERAGE('Country Indicator Data'!I66,'Country Indicator Data'!I104,'Country Indicator Data'!I179)</f>
        <v>5</v>
      </c>
      <c r="N12" s="282">
        <f>VLOOKUP($B12,'Core Indicators'!$C$3:$EU$891,149,FALSE)</f>
        <v>8537</v>
      </c>
      <c r="O12" s="283">
        <f>AVERAGE('Country Indicator Data'!K66,'Country Indicator Data'!K104,'Country Indicator Data'!K179)</f>
        <v>-1.0774211983333333</v>
      </c>
      <c r="P12" s="283">
        <f>AVERAGE('Country Indicator Data'!L66,'Country Indicator Data'!L104,'Country Indicator Data'!L179)</f>
        <v>3.7766666666666668</v>
      </c>
      <c r="Q12" s="283">
        <f>AVERAGE('Country Indicator Data'!M66,'Country Indicator Data'!M104,'Country Indicator Data'!M179)</f>
        <v>26.666666666666668</v>
      </c>
      <c r="R12" s="283">
        <f>AVERAGE('Country Indicator Data'!N66,'Country Indicator Data'!N104,'Country Indicator Data'!N179)</f>
        <v>26.333333333333332</v>
      </c>
    </row>
    <row r="13" spans="1:18" x14ac:dyDescent="0.35">
      <c r="A13" s="280" t="s">
        <v>1236</v>
      </c>
      <c r="B13" s="280" t="s">
        <v>1237</v>
      </c>
      <c r="C13" s="280" t="s">
        <v>10722</v>
      </c>
      <c r="D13" s="284" t="s">
        <v>10723</v>
      </c>
      <c r="E13" s="282">
        <f>'Country Indicator Data'!P189+'Country Indicator Data'!P199</f>
        <v>953260</v>
      </c>
      <c r="F13" s="282">
        <f>VLOOKUP(B13,'Core Indicators'!$C$3:$G$198,5,FALSE)</f>
        <v>107143000</v>
      </c>
      <c r="G13" s="283">
        <f>AVERAGE('Country Indicator Data'!C189,'Country Indicator Data'!C199)</f>
        <v>0.47417823484999999</v>
      </c>
      <c r="H13" s="283">
        <f>AVERAGE('Country Indicator Data'!D189,'Country Indicator Data'!D199)</f>
        <v>4</v>
      </c>
      <c r="I13" s="283">
        <f>AVERAGE('Country Indicator Data'!E189,'Country Indicator Data'!E199)</f>
        <v>0.59499999999999997</v>
      </c>
      <c r="J13" s="283">
        <f>AVERAGE('Country Indicator Data'!F189,'Country Indicator Data'!F199)</f>
        <v>2.9916666665</v>
      </c>
      <c r="K13" s="283">
        <f>AVERAGE('Country Indicator Data'!G189,'Country Indicator Data'!G199)</f>
        <v>0.42590098114999997</v>
      </c>
      <c r="L13" s="283">
        <f>AVERAGE('Country Indicator Data'!H189,'Country Indicator Data'!H199)</f>
        <v>34.25</v>
      </c>
      <c r="M13" s="283">
        <f>AVERAGE('Country Indicator Data'!I189,'Country Indicator Data'!I199)</f>
        <v>4.5</v>
      </c>
      <c r="N13" s="282">
        <f>VLOOKUP($B13,'Core Indicators'!$C$3:$EU$891,149,FALSE)</f>
        <v>0</v>
      </c>
      <c r="O13" s="283">
        <f>AVERAGE('Country Indicator Data'!K189,'Country Indicator Data'!K199)</f>
        <v>-1.2637791185</v>
      </c>
      <c r="P13" s="283">
        <f>AVERAGE('Country Indicator Data'!L189,'Country Indicator Data'!L199)</f>
        <v>3.2199999999999998</v>
      </c>
      <c r="Q13" s="283">
        <f>AVERAGE('Country Indicator Data'!M189,'Country Indicator Data'!M199)</f>
        <v>17</v>
      </c>
      <c r="R13" s="283">
        <f>AVERAGE('Country Indicator Data'!N189,'Country Indicator Data'!N199)</f>
        <v>23.5</v>
      </c>
    </row>
    <row r="14" spans="1:18" x14ac:dyDescent="0.35">
      <c r="A14" s="280"/>
      <c r="B14" s="280"/>
      <c r="C14" s="280"/>
      <c r="D14" s="284"/>
    </row>
    <row r="15" spans="1:18" x14ac:dyDescent="0.35">
      <c r="A15" s="280"/>
      <c r="B15" s="280"/>
      <c r="C15" s="280"/>
      <c r="D15" s="284"/>
    </row>
    <row r="16" spans="1:18" x14ac:dyDescent="0.35">
      <c r="A16" s="280"/>
      <c r="B16" s="280"/>
      <c r="C16" s="280"/>
      <c r="D16" s="284"/>
    </row>
    <row r="17" spans="1:4" x14ac:dyDescent="0.35">
      <c r="A17" s="280"/>
      <c r="B17" s="280"/>
      <c r="C17" s="280"/>
      <c r="D17" s="284"/>
    </row>
    <row r="18" spans="1:4" x14ac:dyDescent="0.35">
      <c r="A18" s="280"/>
      <c r="B18" s="280"/>
      <c r="C18" s="280"/>
      <c r="D18" s="284"/>
    </row>
    <row r="19" spans="1:4" x14ac:dyDescent="0.35">
      <c r="A19" s="280"/>
      <c r="B19" s="280"/>
      <c r="C19" s="280"/>
      <c r="D19" s="284"/>
    </row>
    <row r="20" spans="1:4" x14ac:dyDescent="0.35">
      <c r="A20" s="280"/>
      <c r="B20" s="280"/>
      <c r="C20" s="280"/>
      <c r="D20" s="284"/>
    </row>
    <row r="21" spans="1:4" x14ac:dyDescent="0.35">
      <c r="A21" s="280"/>
      <c r="B21" s="280"/>
      <c r="C21" s="280"/>
      <c r="D21" s="284"/>
    </row>
    <row r="22" spans="1:4" x14ac:dyDescent="0.35">
      <c r="A22" s="280"/>
      <c r="B22" s="280"/>
      <c r="C22" s="280"/>
      <c r="D22" s="284"/>
    </row>
    <row r="23" spans="1:4" x14ac:dyDescent="0.35">
      <c r="A23" s="280"/>
      <c r="B23" s="280"/>
      <c r="C23" s="280"/>
      <c r="D23" s="284"/>
    </row>
    <row r="24" spans="1:4" x14ac:dyDescent="0.35">
      <c r="A24" s="280"/>
      <c r="B24" s="280"/>
      <c r="C24" s="280"/>
      <c r="D24" s="284"/>
    </row>
    <row r="25" spans="1:4" x14ac:dyDescent="0.35">
      <c r="A25" s="280"/>
      <c r="B25" s="280"/>
      <c r="C25" s="280"/>
      <c r="D25" s="284"/>
    </row>
    <row r="26" spans="1:4" x14ac:dyDescent="0.3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7"/>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34" t="s">
        <v>10724</v>
      </c>
      <c r="B2" s="235" t="s">
        <v>10343</v>
      </c>
      <c r="C2" s="235" t="s">
        <v>10347</v>
      </c>
      <c r="D2" s="143" t="s">
        <v>10210</v>
      </c>
      <c r="E2" s="111" t="s">
        <v>10230</v>
      </c>
      <c r="F2" s="111" t="s">
        <v>10234</v>
      </c>
      <c r="G2" s="112" t="s">
        <v>10225</v>
      </c>
      <c r="H2" s="113" t="s">
        <v>963</v>
      </c>
      <c r="I2" s="111" t="s">
        <v>568</v>
      </c>
      <c r="J2" s="111" t="s">
        <v>10244</v>
      </c>
      <c r="K2" s="114" t="s">
        <v>10245</v>
      </c>
      <c r="L2" s="112" t="s">
        <v>10226</v>
      </c>
      <c r="M2" s="115" t="s">
        <v>10213</v>
      </c>
      <c r="N2" s="116" t="s">
        <v>10725</v>
      </c>
      <c r="O2" s="116" t="s">
        <v>10726</v>
      </c>
      <c r="P2" s="116" t="s">
        <v>10727</v>
      </c>
      <c r="Q2" s="116" t="s">
        <v>10728</v>
      </c>
      <c r="R2" s="116" t="s">
        <v>10729</v>
      </c>
      <c r="S2" s="115" t="s">
        <v>10215</v>
      </c>
      <c r="T2" s="117" t="s">
        <v>10216</v>
      </c>
      <c r="U2" s="118" t="s">
        <v>10268</v>
      </c>
      <c r="V2" s="119" t="s">
        <v>10269</v>
      </c>
      <c r="W2" s="119" t="s">
        <v>10270</v>
      </c>
      <c r="X2" s="118" t="s">
        <v>10271</v>
      </c>
      <c r="Y2" s="118" t="s">
        <v>10276</v>
      </c>
      <c r="Z2" s="117" t="s">
        <v>10217</v>
      </c>
      <c r="AA2" s="119" t="s">
        <v>10278</v>
      </c>
      <c r="AB2" s="120" t="s">
        <v>10730</v>
      </c>
      <c r="AC2" s="119" t="s">
        <v>2179</v>
      </c>
      <c r="AD2" s="119" t="s">
        <v>2191</v>
      </c>
      <c r="AE2" s="119" t="s">
        <v>2181</v>
      </c>
      <c r="AF2" s="119" t="s">
        <v>2193</v>
      </c>
      <c r="AG2" s="119" t="s">
        <v>10279</v>
      </c>
      <c r="AH2" s="119" t="s">
        <v>2176</v>
      </c>
      <c r="AI2" s="119" t="s">
        <v>2189</v>
      </c>
      <c r="AJ2" s="119" t="s">
        <v>10280</v>
      </c>
      <c r="AK2" s="119" t="s">
        <v>2183</v>
      </c>
      <c r="AL2" s="119" t="s">
        <v>10281</v>
      </c>
      <c r="AM2" s="119" t="s">
        <v>2185</v>
      </c>
      <c r="AN2" s="119" t="s">
        <v>10282</v>
      </c>
    </row>
    <row r="3" spans="1:40" x14ac:dyDescent="0.35">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AGO002</v>
      </c>
      <c r="B5" s="190">
        <f t="shared" si="0"/>
        <v>1.3</v>
      </c>
      <c r="C5" s="191">
        <f t="shared" si="1"/>
        <v>0</v>
      </c>
      <c r="D5" s="237">
        <f t="shared" si="2"/>
        <v>1.6</v>
      </c>
      <c r="E5" s="236">
        <f>'Core Indicators'!R5</f>
        <v>3</v>
      </c>
      <c r="F5" s="236">
        <f>'Core Indicators'!Z5</f>
        <v>2</v>
      </c>
      <c r="G5" s="191">
        <f t="shared" si="3"/>
        <v>2.5</v>
      </c>
      <c r="H5" s="236">
        <f>'Core Indicators'!AH5</f>
        <v>1</v>
      </c>
      <c r="I5" s="236">
        <f>'Core Indicators'!AP5</f>
        <v>1</v>
      </c>
      <c r="J5" s="236">
        <f>'Core Indicators'!BN5</f>
        <v>1</v>
      </c>
      <c r="K5" s="236">
        <f t="shared" si="4"/>
        <v>1</v>
      </c>
      <c r="L5" s="190">
        <f t="shared" si="5"/>
        <v>1</v>
      </c>
      <c r="M5" s="237">
        <f t="shared" si="6"/>
        <v>1.2</v>
      </c>
      <c r="N5" s="238">
        <f>'Core Indicators'!DJ5</f>
        <v>2</v>
      </c>
      <c r="O5" s="238">
        <f>'Core Indicators'!DR5</f>
        <v>1</v>
      </c>
      <c r="P5" s="238">
        <f>'Core Indicators'!DZ5</f>
        <v>1</v>
      </c>
      <c r="Q5" s="238">
        <f>'Core Indicators'!EH5</f>
        <v>1</v>
      </c>
      <c r="R5" s="238">
        <f>'Core Indicators'!EP5</f>
        <v>1</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BEN002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BFA002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BGD001</v>
      </c>
      <c r="B11" s="190">
        <f t="shared" si="0"/>
        <v>1.4</v>
      </c>
      <c r="C11" s="191">
        <f t="shared" si="1"/>
        <v>0</v>
      </c>
      <c r="D11" s="237">
        <f t="shared" si="2"/>
        <v>1.2</v>
      </c>
      <c r="E11" s="236">
        <f>'Core Indicators'!R11</f>
        <v>1</v>
      </c>
      <c r="F11" s="236">
        <f>'Core Indicators'!Z11</f>
        <v>1</v>
      </c>
      <c r="G11" s="191">
        <f t="shared" si="3"/>
        <v>1</v>
      </c>
      <c r="H11" s="236">
        <f>'Core Indicators'!AH11</f>
        <v>1</v>
      </c>
      <c r="I11" s="236">
        <f>'Core Indicators'!AP11</f>
        <v>2</v>
      </c>
      <c r="J11" s="236">
        <f>'Core Indicators'!BN11</f>
        <v>1</v>
      </c>
      <c r="K11" s="236">
        <f t="shared" si="4"/>
        <v>1.5</v>
      </c>
      <c r="L11" s="190">
        <f t="shared" si="5"/>
        <v>1.3</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BGD002</v>
      </c>
      <c r="B12" s="190">
        <f t="shared" si="0"/>
        <v>1.4</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1.6</v>
      </c>
      <c r="N12" s="238">
        <f>'Core Indicators'!DJ12</f>
        <v>1</v>
      </c>
      <c r="O12" s="238">
        <f>'Core Indicators'!DR12</f>
        <v>1</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BGD012</v>
      </c>
      <c r="B13" s="190">
        <f t="shared" si="0"/>
        <v>1.4</v>
      </c>
      <c r="C13" s="191">
        <f t="shared" si="1"/>
        <v>0</v>
      </c>
      <c r="D13" s="237">
        <f t="shared" si="2"/>
        <v>1</v>
      </c>
      <c r="E13" s="236">
        <f>'Core Indicators'!R13</f>
        <v>1</v>
      </c>
      <c r="F13" s="236">
        <f>'Core Indicators'!Z13</f>
        <v>1</v>
      </c>
      <c r="G13" s="191">
        <f t="shared" si="3"/>
        <v>1</v>
      </c>
      <c r="H13" s="236">
        <f>'Core Indicators'!AH13</f>
        <v>1</v>
      </c>
      <c r="I13" s="236">
        <f>'Core Indicators'!AP13</f>
        <v>1</v>
      </c>
      <c r="J13" s="236">
        <f>'Core Indicators'!BN13</f>
        <v>1</v>
      </c>
      <c r="K13" s="236">
        <f t="shared" si="4"/>
        <v>1</v>
      </c>
      <c r="L13" s="190">
        <f t="shared" si="5"/>
        <v>1</v>
      </c>
      <c r="M13" s="237">
        <f t="shared" si="6"/>
        <v>1.6</v>
      </c>
      <c r="N13" s="238">
        <f>'Core Indicators'!DJ13</f>
        <v>1</v>
      </c>
      <c r="O13" s="238">
        <f>'Core Indicators'!DR13</f>
        <v>1</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BGD013</v>
      </c>
      <c r="B14" s="190">
        <f t="shared" si="0"/>
        <v>1.7</v>
      </c>
      <c r="C14" s="191">
        <f t="shared" si="1"/>
        <v>0</v>
      </c>
      <c r="D14" s="237">
        <f t="shared" si="2"/>
        <v>1.5</v>
      </c>
      <c r="E14" s="236">
        <f>'Core Indicators'!R14</f>
        <v>1</v>
      </c>
      <c r="F14" s="236">
        <f>'Core Indicators'!Z14</f>
        <v>1</v>
      </c>
      <c r="G14" s="191">
        <f t="shared" si="3"/>
        <v>1</v>
      </c>
      <c r="H14" s="236">
        <f>'Core Indicators'!AH14</f>
        <v>2</v>
      </c>
      <c r="I14" s="236">
        <f>'Core Indicators'!AP14</f>
        <v>2</v>
      </c>
      <c r="J14" s="236">
        <f>'Core Indicators'!BN14</f>
        <v>1</v>
      </c>
      <c r="K14" s="236">
        <f t="shared" si="4"/>
        <v>1.5</v>
      </c>
      <c r="L14" s="190">
        <f t="shared" si="5"/>
        <v>1.8</v>
      </c>
      <c r="M14" s="237">
        <f t="shared" si="6"/>
        <v>2</v>
      </c>
      <c r="N14" s="238">
        <f>'Core Indicators'!DJ14</f>
        <v>2</v>
      </c>
      <c r="O14" s="238">
        <f>'Core Indicators'!DR14</f>
        <v>2</v>
      </c>
      <c r="P14" s="238">
        <f>'Core Indicators'!DZ14</f>
        <v>2</v>
      </c>
      <c r="Q14" s="238">
        <f>'Core Indicators'!EH14</f>
        <v>2</v>
      </c>
      <c r="R14" s="238">
        <f>'Core Indicators'!EP14</f>
        <v>2</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BGD014</v>
      </c>
      <c r="B15" s="190">
        <f t="shared" si="0"/>
        <v>1.8</v>
      </c>
      <c r="C15" s="191">
        <f t="shared" si="1"/>
        <v>0</v>
      </c>
      <c r="D15" s="237">
        <f t="shared" si="2"/>
        <v>2.2000000000000002</v>
      </c>
      <c r="E15" s="236">
        <f>'Core Indicators'!R15</f>
        <v>2</v>
      </c>
      <c r="F15" s="236">
        <f>'Core Indicators'!Z15</f>
        <v>2</v>
      </c>
      <c r="G15" s="191">
        <f t="shared" si="3"/>
        <v>2</v>
      </c>
      <c r="H15" s="236">
        <f>'Core Indicators'!AH15</f>
        <v>2</v>
      </c>
      <c r="I15" s="236">
        <f>'Core Indicators'!AP15</f>
        <v>3</v>
      </c>
      <c r="J15" s="236">
        <f>'Core Indicators'!BN15</f>
        <v>2</v>
      </c>
      <c r="K15" s="236">
        <f t="shared" si="4"/>
        <v>2.5</v>
      </c>
      <c r="L15" s="190">
        <f t="shared" si="5"/>
        <v>2.2999999999999998</v>
      </c>
      <c r="M15" s="237">
        <f t="shared" si="6"/>
        <v>2</v>
      </c>
      <c r="N15" s="238">
        <f>'Core Indicators'!DJ15</f>
        <v>2</v>
      </c>
      <c r="O15" s="238">
        <f>'Core Indicators'!DR15</f>
        <v>2</v>
      </c>
      <c r="P15" s="238">
        <f>'Core Indicators'!DZ15</f>
        <v>2</v>
      </c>
      <c r="Q15" s="238">
        <f>'Core Indicators'!EH15</f>
        <v>2</v>
      </c>
      <c r="R15" s="238">
        <f>'Core Indicators'!EP15</f>
        <v>2</v>
      </c>
      <c r="S15" s="191">
        <f t="shared" si="7"/>
        <v>1.3</v>
      </c>
      <c r="T15" s="191">
        <f t="shared" si="8"/>
        <v>1.1666666666666667</v>
      </c>
      <c r="U15" s="236">
        <v>1</v>
      </c>
      <c r="V15" s="236">
        <v>1</v>
      </c>
      <c r="W15" s="236">
        <f>'Core Indicators'!EX15</f>
        <v>2</v>
      </c>
      <c r="X15" s="191">
        <f t="shared" si="9"/>
        <v>1.5</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BGR002</v>
      </c>
      <c r="B16" s="190">
        <f t="shared" si="0"/>
        <v>1.8</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f>'Core Indicators'!EH16</f>
        <v>2</v>
      </c>
      <c r="R16" s="238">
        <f>'Core Indicators'!EP16</f>
        <v>2</v>
      </c>
      <c r="S16" s="191">
        <f t="shared" si="7"/>
        <v>1.6</v>
      </c>
      <c r="T16" s="191">
        <f t="shared" si="8"/>
        <v>1.1666666666666667</v>
      </c>
      <c r="U16" s="236">
        <v>1</v>
      </c>
      <c r="V16" s="236">
        <v>1</v>
      </c>
      <c r="W16" s="236">
        <f>'Core Indicators'!EX16</f>
        <v>2</v>
      </c>
      <c r="X16" s="191">
        <f t="shared" si="9"/>
        <v>1.5</v>
      </c>
      <c r="Y16" s="236">
        <v>1</v>
      </c>
      <c r="Z16" s="191">
        <f t="shared" si="10"/>
        <v>2</v>
      </c>
      <c r="AA16" s="236">
        <f>'Core Indicators'!FF16</f>
        <v>2</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BLR002</v>
      </c>
      <c r="B17" s="190">
        <f t="shared" si="0"/>
        <v>1.9</v>
      </c>
      <c r="C17" s="191">
        <f t="shared" si="1"/>
        <v>0</v>
      </c>
      <c r="D17" s="237">
        <f t="shared" si="2"/>
        <v>2</v>
      </c>
      <c r="E17" s="236">
        <f>'Core Indicators'!R17</f>
        <v>2</v>
      </c>
      <c r="F17" s="236">
        <f>'Core Indicators'!Z17</f>
        <v>2</v>
      </c>
      <c r="G17" s="191">
        <f t="shared" si="3"/>
        <v>2</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f>'Core Indicators'!EH17</f>
        <v>2</v>
      </c>
      <c r="R17" s="238">
        <f>'Core Indicators'!EP17</f>
        <v>2</v>
      </c>
      <c r="S17" s="191">
        <f t="shared" si="7"/>
        <v>1.6</v>
      </c>
      <c r="T17" s="191">
        <f t="shared" si="8"/>
        <v>1.1666666666666667</v>
      </c>
      <c r="U17" s="236">
        <v>1</v>
      </c>
      <c r="V17" s="236">
        <v>1</v>
      </c>
      <c r="W17" s="236">
        <f>'Core Indicators'!EX17</f>
        <v>2</v>
      </c>
      <c r="X17" s="191">
        <f t="shared" si="9"/>
        <v>1.5</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BRA001</v>
      </c>
      <c r="B18" s="190">
        <f t="shared" si="0"/>
        <v>2.5</v>
      </c>
      <c r="C18" s="191">
        <f t="shared" si="1"/>
        <v>0</v>
      </c>
      <c r="D18" s="237">
        <f t="shared" si="2"/>
        <v>2.2999999999999998</v>
      </c>
      <c r="E18" s="236">
        <f>'Core Indicators'!R18</f>
        <v>2</v>
      </c>
      <c r="F18" s="236">
        <f>'Core Indicators'!Z18</f>
        <v>2</v>
      </c>
      <c r="G18" s="191">
        <f t="shared" si="3"/>
        <v>2</v>
      </c>
      <c r="H18" s="236">
        <f>'Core Indicators'!AH18</f>
        <v>2</v>
      </c>
      <c r="I18" s="236">
        <f>'Core Indicators'!AP18</f>
        <v>3</v>
      </c>
      <c r="J18" s="236">
        <f>'Core Indicators'!BN18</f>
        <v>3</v>
      </c>
      <c r="K18" s="236">
        <f t="shared" si="4"/>
        <v>3</v>
      </c>
      <c r="L18" s="190">
        <f t="shared" si="5"/>
        <v>2.5</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1.3333333333333333</v>
      </c>
      <c r="U18" s="236">
        <v>1</v>
      </c>
      <c r="V18" s="236">
        <v>1</v>
      </c>
      <c r="W18" s="236">
        <f>'Core Indicators'!EX18</f>
        <v>3</v>
      </c>
      <c r="X18" s="191">
        <f t="shared" si="9"/>
        <v>2</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BRA002</v>
      </c>
      <c r="B19" s="190">
        <f t="shared" si="0"/>
        <v>2</v>
      </c>
      <c r="C19" s="191">
        <f t="shared" si="1"/>
        <v>0</v>
      </c>
      <c r="D19" s="237">
        <f t="shared" si="2"/>
        <v>2.2000000000000002</v>
      </c>
      <c r="E19" s="236">
        <f>'Core Indicators'!R19</f>
        <v>2</v>
      </c>
      <c r="F19" s="236">
        <f>'Core Indicators'!Z19</f>
        <v>2</v>
      </c>
      <c r="G19" s="191">
        <f t="shared" si="3"/>
        <v>2</v>
      </c>
      <c r="H19" s="236">
        <f>'Core Indicators'!AH19</f>
        <v>2</v>
      </c>
      <c r="I19" s="236">
        <f>'Core Indicators'!AP19</f>
        <v>2</v>
      </c>
      <c r="J19" s="236">
        <f>'Core Indicators'!BN19</f>
        <v>3</v>
      </c>
      <c r="K19" s="236">
        <f t="shared" si="4"/>
        <v>2.5</v>
      </c>
      <c r="L19" s="190">
        <f t="shared" si="5"/>
        <v>2.2999999999999998</v>
      </c>
      <c r="M19" s="237">
        <f t="shared" si="6"/>
        <v>2</v>
      </c>
      <c r="N19" s="238">
        <f>'Core Indicators'!DJ19</f>
        <v>2</v>
      </c>
      <c r="O19" s="238">
        <f>'Core Indicators'!DR19</f>
        <v>2</v>
      </c>
      <c r="P19" s="238">
        <f>'Core Indicators'!DZ19</f>
        <v>2</v>
      </c>
      <c r="Q19" s="238" t="str">
        <f>'Core Indicators'!EH19</f>
        <v>x</v>
      </c>
      <c r="R19" s="238" t="str">
        <f>'Core Indicators'!EP19</f>
        <v>x</v>
      </c>
      <c r="S19" s="191">
        <f t="shared" si="7"/>
        <v>1.7</v>
      </c>
      <c r="T19" s="191">
        <f t="shared" si="8"/>
        <v>1.3333333333333333</v>
      </c>
      <c r="U19" s="236">
        <v>1</v>
      </c>
      <c r="V19" s="236">
        <v>1</v>
      </c>
      <c r="W19" s="236">
        <f>'Core Indicators'!EX19</f>
        <v>3</v>
      </c>
      <c r="X19" s="191">
        <f t="shared" si="9"/>
        <v>2</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BRA004</v>
      </c>
      <c r="B20" s="190">
        <f t="shared" si="0"/>
        <v>2.5</v>
      </c>
      <c r="C20" s="191">
        <f t="shared" si="1"/>
        <v>2</v>
      </c>
      <c r="D20" s="237">
        <f t="shared" si="2"/>
        <v>2</v>
      </c>
      <c r="E20" s="236">
        <f>'Core Indicators'!R20</f>
        <v>2</v>
      </c>
      <c r="F20" s="236">
        <f>'Core Indicators'!Z20</f>
        <v>2</v>
      </c>
      <c r="G20" s="191">
        <f t="shared" si="3"/>
        <v>2</v>
      </c>
      <c r="H20" s="236">
        <f>'Core Indicators'!AH20</f>
        <v>2</v>
      </c>
      <c r="I20" s="236" t="str">
        <f>'Core Indicators'!AP20</f>
        <v>x</v>
      </c>
      <c r="J20" s="236" t="str">
        <f>'Core Indicators'!BN20</f>
        <v>x</v>
      </c>
      <c r="K20" s="236" t="str">
        <f t="shared" si="4"/>
        <v>x</v>
      </c>
      <c r="L20" s="190">
        <f t="shared" si="5"/>
        <v>2</v>
      </c>
      <c r="M20" s="237">
        <f t="shared" si="6"/>
        <v>3</v>
      </c>
      <c r="N20" s="238">
        <f>'Core Indicators'!DJ20</f>
        <v>3</v>
      </c>
      <c r="O20" s="238">
        <f>'Core Indicators'!DR20</f>
        <v>3</v>
      </c>
      <c r="P20" s="238">
        <f>'Core Indicators'!DZ20</f>
        <v>3</v>
      </c>
      <c r="Q20" s="238" t="str">
        <f>'Core Indicators'!EH20</f>
        <v>x</v>
      </c>
      <c r="R20" s="238" t="str">
        <f>'Core Indicators'!EP20</f>
        <v>x</v>
      </c>
      <c r="S20" s="191">
        <f t="shared" si="7"/>
        <v>1.9</v>
      </c>
      <c r="T20" s="191">
        <f t="shared" si="8"/>
        <v>1.3333333333333333</v>
      </c>
      <c r="U20" s="236">
        <v>1</v>
      </c>
      <c r="V20" s="236">
        <v>1</v>
      </c>
      <c r="W20" s="236">
        <f>'Core Indicators'!EX20</f>
        <v>3</v>
      </c>
      <c r="X20" s="191">
        <f t="shared" si="9"/>
        <v>2</v>
      </c>
      <c r="Y20" s="236">
        <v>1</v>
      </c>
      <c r="Z20" s="191">
        <f t="shared" si="10"/>
        <v>2.5</v>
      </c>
      <c r="AA20" s="236">
        <f>'Core Indicators'!FF20</f>
        <v>3</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BRA005</v>
      </c>
      <c r="B21" s="190">
        <f t="shared" si="0"/>
        <v>1.8</v>
      </c>
      <c r="C21" s="191">
        <f t="shared" si="1"/>
        <v>0</v>
      </c>
      <c r="D21" s="237">
        <f t="shared" si="2"/>
        <v>1.5</v>
      </c>
      <c r="E21" s="236">
        <f>'Core Indicators'!R21</f>
        <v>2</v>
      </c>
      <c r="F21" s="236">
        <f>'Core Indicators'!Z21</f>
        <v>2</v>
      </c>
      <c r="G21" s="191">
        <f t="shared" si="3"/>
        <v>2</v>
      </c>
      <c r="H21" s="236">
        <f>'Core Indicators'!AH21</f>
        <v>1</v>
      </c>
      <c r="I21" s="236">
        <f>'Core Indicators'!AP21</f>
        <v>1</v>
      </c>
      <c r="J21" s="236">
        <f>'Core Indicators'!BN21</f>
        <v>2</v>
      </c>
      <c r="K21" s="236">
        <f t="shared" si="4"/>
        <v>1.5</v>
      </c>
      <c r="L21" s="190">
        <f t="shared" si="5"/>
        <v>1.3</v>
      </c>
      <c r="M21" s="237">
        <f t="shared" si="6"/>
        <v>2</v>
      </c>
      <c r="N21" s="238">
        <f>'Core Indicators'!DJ21</f>
        <v>2</v>
      </c>
      <c r="O21" s="238">
        <f>'Core Indicators'!DR21</f>
        <v>2</v>
      </c>
      <c r="P21" s="238">
        <f>'Core Indicators'!DZ21</f>
        <v>2</v>
      </c>
      <c r="Q21" s="238" t="str">
        <f>'Core Indicators'!EH21</f>
        <v>x</v>
      </c>
      <c r="R21" s="238" t="str">
        <f>'Core Indicators'!EP21</f>
        <v>x</v>
      </c>
      <c r="S21" s="191">
        <f t="shared" si="7"/>
        <v>1.7</v>
      </c>
      <c r="T21" s="191">
        <f t="shared" si="8"/>
        <v>1.3333333333333333</v>
      </c>
      <c r="U21" s="236">
        <v>1</v>
      </c>
      <c r="V21" s="236">
        <v>1</v>
      </c>
      <c r="W21" s="236">
        <f>'Core Indicators'!EX21</f>
        <v>3</v>
      </c>
      <c r="X21" s="191">
        <f t="shared" si="9"/>
        <v>2</v>
      </c>
      <c r="Y21" s="236">
        <v>1</v>
      </c>
      <c r="Z21" s="191">
        <f t="shared" si="10"/>
        <v>2</v>
      </c>
      <c r="AA21" s="236">
        <f>'Core Indicators'!FF21</f>
        <v>2</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CAF001</v>
      </c>
      <c r="B22" s="190">
        <f t="shared" si="0"/>
        <v>1.7</v>
      </c>
      <c r="C22" s="191">
        <f t="shared" si="1"/>
        <v>0</v>
      </c>
      <c r="D22" s="237">
        <f t="shared" si="2"/>
        <v>1.7</v>
      </c>
      <c r="E22" s="236">
        <f>'Core Indicators'!R22</f>
        <v>2</v>
      </c>
      <c r="F22" s="236">
        <f>'Core Indicators'!Z22</f>
        <v>2</v>
      </c>
      <c r="G22" s="191">
        <f t="shared" si="3"/>
        <v>2</v>
      </c>
      <c r="H22" s="236">
        <f>'Core Indicators'!AH22</f>
        <v>2</v>
      </c>
      <c r="I22" s="236">
        <f>'Core Indicators'!AP22</f>
        <v>1</v>
      </c>
      <c r="J22" s="236">
        <f>'Core Indicators'!BN22</f>
        <v>1</v>
      </c>
      <c r="K22" s="236">
        <f t="shared" si="4"/>
        <v>1</v>
      </c>
      <c r="L22" s="190">
        <f t="shared" si="5"/>
        <v>1.5</v>
      </c>
      <c r="M22" s="237">
        <f t="shared" si="6"/>
        <v>2</v>
      </c>
      <c r="N22" s="238">
        <f>'Core Indicators'!DJ22</f>
        <v>2</v>
      </c>
      <c r="O22" s="238">
        <f>'Core Indicators'!DR22</f>
        <v>2</v>
      </c>
      <c r="P22" s="238">
        <f>'Core Indicators'!DZ22</f>
        <v>2</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CHL002</v>
      </c>
      <c r="B23" s="190">
        <f t="shared" si="0"/>
        <v>1.7</v>
      </c>
      <c r="C23" s="191">
        <f t="shared" si="1"/>
        <v>0</v>
      </c>
      <c r="D23" s="237">
        <f t="shared" si="2"/>
        <v>1.8</v>
      </c>
      <c r="E23" s="236">
        <f>'Core Indicators'!R23</f>
        <v>1</v>
      </c>
      <c r="F23" s="236">
        <f>'Core Indicators'!Z23</f>
        <v>2</v>
      </c>
      <c r="G23" s="191">
        <f t="shared" si="3"/>
        <v>1.5</v>
      </c>
      <c r="H23" s="236">
        <f>'Core Indicators'!AH23</f>
        <v>2</v>
      </c>
      <c r="I23" s="236">
        <f>'Core Indicators'!AP23</f>
        <v>2</v>
      </c>
      <c r="J23" s="236">
        <f>'Core Indicators'!BN23</f>
        <v>2</v>
      </c>
      <c r="K23" s="236">
        <f t="shared" si="4"/>
        <v>2</v>
      </c>
      <c r="L23" s="190">
        <f t="shared" si="5"/>
        <v>2</v>
      </c>
      <c r="M23" s="237">
        <f t="shared" si="6"/>
        <v>2</v>
      </c>
      <c r="N23" s="238">
        <f>'Core Indicators'!DJ23</f>
        <v>2</v>
      </c>
      <c r="O23" s="238">
        <f>'Core Indicators'!DR23</f>
        <v>2</v>
      </c>
      <c r="P23" s="238">
        <f>'Core Indicators'!DZ23</f>
        <v>2</v>
      </c>
      <c r="Q23" s="238" t="str">
        <f>'Core Indicators'!EH23</f>
        <v>x</v>
      </c>
      <c r="R23" s="238" t="str">
        <f>'Core Indicators'!EP23</f>
        <v>x</v>
      </c>
      <c r="S23" s="191">
        <f t="shared" si="7"/>
        <v>1.3</v>
      </c>
      <c r="T23" s="191">
        <f t="shared" si="8"/>
        <v>1.1666666666666667</v>
      </c>
      <c r="U23" s="236">
        <v>1</v>
      </c>
      <c r="V23" s="236">
        <v>1</v>
      </c>
      <c r="W23" s="236">
        <f>'Core Indicators'!EX23</f>
        <v>2</v>
      </c>
      <c r="X23" s="191">
        <f t="shared" si="9"/>
        <v>1.5</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CMR001</v>
      </c>
      <c r="B24" s="190">
        <f t="shared" si="0"/>
        <v>1.7</v>
      </c>
      <c r="C24" s="191">
        <f t="shared" si="1"/>
        <v>0</v>
      </c>
      <c r="D24" s="237">
        <f t="shared" si="2"/>
        <v>1.5</v>
      </c>
      <c r="E24" s="236">
        <f>'Core Indicators'!R24</f>
        <v>1</v>
      </c>
      <c r="F24" s="236">
        <f>'Core Indicators'!Z24</f>
        <v>2</v>
      </c>
      <c r="G24" s="191">
        <f t="shared" si="3"/>
        <v>1.5</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CMR002</v>
      </c>
      <c r="B25" s="190">
        <f t="shared" si="0"/>
        <v>1.7</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CMR003</v>
      </c>
      <c r="B26" s="190">
        <f t="shared" si="0"/>
        <v>1.7</v>
      </c>
      <c r="C26" s="191">
        <f t="shared" si="1"/>
        <v>0</v>
      </c>
      <c r="D26" s="237">
        <f t="shared" si="2"/>
        <v>1.7</v>
      </c>
      <c r="E26" s="236">
        <f>'Core Indicators'!R26</f>
        <v>2</v>
      </c>
      <c r="F26" s="236">
        <f>'Core Indicators'!Z26</f>
        <v>2</v>
      </c>
      <c r="G26" s="191">
        <f t="shared" si="3"/>
        <v>2</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CMR004</v>
      </c>
      <c r="B27" s="190">
        <f t="shared" si="0"/>
        <v>1.7</v>
      </c>
      <c r="C27" s="191">
        <f t="shared" si="1"/>
        <v>0</v>
      </c>
      <c r="D27" s="237">
        <f t="shared" si="2"/>
        <v>1.5</v>
      </c>
      <c r="E27" s="236">
        <f>'Core Indicators'!R27</f>
        <v>1</v>
      </c>
      <c r="F27" s="236">
        <f>'Core Indicators'!Z27</f>
        <v>2</v>
      </c>
      <c r="G27" s="191">
        <f t="shared" si="3"/>
        <v>1.5</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COD001</v>
      </c>
      <c r="B28" s="190">
        <f t="shared" si="0"/>
        <v>1.7</v>
      </c>
      <c r="C28" s="191">
        <f t="shared" si="1"/>
        <v>0</v>
      </c>
      <c r="D28" s="237">
        <f t="shared" si="2"/>
        <v>1.5</v>
      </c>
      <c r="E28" s="236">
        <f>'Core Indicators'!R28</f>
        <v>1</v>
      </c>
      <c r="F28" s="236">
        <f>'Core Indicators'!Z28</f>
        <v>2</v>
      </c>
      <c r="G28" s="191">
        <f t="shared" si="3"/>
        <v>1.5</v>
      </c>
      <c r="H28" s="236">
        <f>'Core Indicators'!AH28</f>
        <v>2</v>
      </c>
      <c r="I28" s="236">
        <f>'Core Indicators'!AP28</f>
        <v>1</v>
      </c>
      <c r="J28" s="236">
        <f>'Core Indicators'!BN28</f>
        <v>1</v>
      </c>
      <c r="K28" s="236">
        <f t="shared" si="4"/>
        <v>1</v>
      </c>
      <c r="L28" s="190">
        <f t="shared" si="5"/>
        <v>1.5</v>
      </c>
      <c r="M28" s="237">
        <f t="shared" si="6"/>
        <v>2</v>
      </c>
      <c r="N28" s="238">
        <f>'Core Indicators'!DJ28</f>
        <v>2</v>
      </c>
      <c r="O28" s="238">
        <f>'Core Indicators'!DR28</f>
        <v>2</v>
      </c>
      <c r="P28" s="238">
        <f>'Core Indicators'!DZ28</f>
        <v>2</v>
      </c>
      <c r="Q28" s="238">
        <f>'Core Indicators'!EH28</f>
        <v>2</v>
      </c>
      <c r="R28" s="238">
        <f>'Core Indicators'!EP28</f>
        <v>2</v>
      </c>
      <c r="S28" s="191">
        <f t="shared" si="7"/>
        <v>1.3</v>
      </c>
      <c r="T28" s="191">
        <f t="shared" si="8"/>
        <v>1</v>
      </c>
      <c r="U28" s="236">
        <v>1</v>
      </c>
      <c r="V28" s="236">
        <v>1</v>
      </c>
      <c r="W28" s="236">
        <f>'Core Indicators'!EX28</f>
        <v>1</v>
      </c>
      <c r="X28" s="191">
        <f t="shared" si="9"/>
        <v>1</v>
      </c>
      <c r="Y28" s="236">
        <v>1</v>
      </c>
      <c r="Z28" s="191">
        <f t="shared" si="10"/>
        <v>1.5</v>
      </c>
      <c r="AA28" s="236">
        <f>'Core Indicators'!FF28</f>
        <v>1</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COG001</v>
      </c>
      <c r="B29" s="190">
        <f t="shared" si="0"/>
        <v>1.7</v>
      </c>
      <c r="C29" s="191">
        <f t="shared" si="1"/>
        <v>0</v>
      </c>
      <c r="D29" s="237">
        <f t="shared" si="2"/>
        <v>1.7</v>
      </c>
      <c r="E29" s="236">
        <f>'Core Indicators'!R29</f>
        <v>2</v>
      </c>
      <c r="F29" s="236">
        <f>'Core Indicators'!Z29</f>
        <v>2</v>
      </c>
      <c r="G29" s="191">
        <f t="shared" si="3"/>
        <v>2</v>
      </c>
      <c r="H29" s="236">
        <f>'Core Indicators'!AH29</f>
        <v>2</v>
      </c>
      <c r="I29" s="236">
        <f>'Core Indicators'!AP29</f>
        <v>1</v>
      </c>
      <c r="J29" s="236">
        <f>'Core Indicators'!BN29</f>
        <v>1</v>
      </c>
      <c r="K29" s="236">
        <f t="shared" si="4"/>
        <v>1</v>
      </c>
      <c r="L29" s="190">
        <f t="shared" si="5"/>
        <v>1.5</v>
      </c>
      <c r="M29" s="237">
        <f t="shared" si="6"/>
        <v>2</v>
      </c>
      <c r="N29" s="238">
        <f>'Core Indicators'!DJ29</f>
        <v>2</v>
      </c>
      <c r="O29" s="238">
        <f>'Core Indicators'!DR29</f>
        <v>2</v>
      </c>
      <c r="P29" s="238">
        <f>'Core Indicators'!DZ29</f>
        <v>2</v>
      </c>
      <c r="Q29" s="238">
        <f>'Core Indicators'!EH29</f>
        <v>2</v>
      </c>
      <c r="R29" s="238">
        <f>'Core Indicators'!EP29</f>
        <v>2</v>
      </c>
      <c r="S29" s="191">
        <f t="shared" si="7"/>
        <v>1.3</v>
      </c>
      <c r="T29" s="191">
        <f t="shared" si="8"/>
        <v>1</v>
      </c>
      <c r="U29" s="236">
        <v>1</v>
      </c>
      <c r="V29" s="236">
        <v>1</v>
      </c>
      <c r="W29" s="236">
        <f>'Core Indicators'!EX29</f>
        <v>1</v>
      </c>
      <c r="X29" s="191">
        <f t="shared" si="9"/>
        <v>1</v>
      </c>
      <c r="Y29" s="236">
        <v>1</v>
      </c>
      <c r="Z29" s="191">
        <f t="shared" si="10"/>
        <v>1.5</v>
      </c>
      <c r="AA29" s="236">
        <f>'Core Indicators'!FF29</f>
        <v>1</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COL001</v>
      </c>
      <c r="B30" s="190">
        <f t="shared" si="0"/>
        <v>1.8</v>
      </c>
      <c r="C30" s="191">
        <f t="shared" si="1"/>
        <v>0</v>
      </c>
      <c r="D30" s="237">
        <f t="shared" si="2"/>
        <v>1.7</v>
      </c>
      <c r="E30" s="236">
        <f>'Core Indicators'!R30</f>
        <v>1</v>
      </c>
      <c r="F30" s="236">
        <f>'Core Indicators'!Z30</f>
        <v>1</v>
      </c>
      <c r="G30" s="191">
        <f t="shared" si="3"/>
        <v>1</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t="str">
        <f>'Core Indicators'!EH30</f>
        <v>x</v>
      </c>
      <c r="R30" s="238" t="str">
        <f>'Core Indicators'!EP30</f>
        <v>x</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COL002</v>
      </c>
      <c r="B31" s="190">
        <f t="shared" si="0"/>
        <v>2</v>
      </c>
      <c r="C31" s="191">
        <f t="shared" si="1"/>
        <v>0</v>
      </c>
      <c r="D31" s="237">
        <f t="shared" si="2"/>
        <v>2.2000000000000002</v>
      </c>
      <c r="E31" s="236">
        <f>'Core Indicators'!R31</f>
        <v>2</v>
      </c>
      <c r="F31" s="236">
        <f>'Core Indicators'!Z31</f>
        <v>2</v>
      </c>
      <c r="G31" s="191">
        <f t="shared" si="3"/>
        <v>2</v>
      </c>
      <c r="H31" s="236">
        <f>'Core Indicators'!AH31</f>
        <v>2</v>
      </c>
      <c r="I31" s="236">
        <f>'Core Indicators'!AP31</f>
        <v>2</v>
      </c>
      <c r="J31" s="236">
        <f>'Core Indicators'!BN31</f>
        <v>3</v>
      </c>
      <c r="K31" s="236">
        <f t="shared" si="4"/>
        <v>2.5</v>
      </c>
      <c r="L31" s="190">
        <f t="shared" si="5"/>
        <v>2.2999999999999998</v>
      </c>
      <c r="M31" s="237">
        <f t="shared" si="6"/>
        <v>2</v>
      </c>
      <c r="N31" s="238">
        <f>'Core Indicators'!DJ31</f>
        <v>2</v>
      </c>
      <c r="O31" s="238">
        <f>'Core Indicators'!DR31</f>
        <v>2</v>
      </c>
      <c r="P31" s="238">
        <f>'Core Indicators'!DZ31</f>
        <v>2</v>
      </c>
      <c r="Q31" s="238">
        <f>'Core Indicators'!EH31</f>
        <v>2</v>
      </c>
      <c r="R31" s="238">
        <f>'Core Indicators'!EP31</f>
        <v>2</v>
      </c>
      <c r="S31" s="191">
        <f t="shared" si="7"/>
        <v>1.7</v>
      </c>
      <c r="T31" s="191">
        <f t="shared" si="8"/>
        <v>1.3333333333333333</v>
      </c>
      <c r="U31" s="236">
        <v>1</v>
      </c>
      <c r="V31" s="236">
        <v>1</v>
      </c>
      <c r="W31" s="236">
        <f>'Core Indicators'!EX31</f>
        <v>3</v>
      </c>
      <c r="X31" s="191">
        <f t="shared" si="9"/>
        <v>2</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CRI002</v>
      </c>
      <c r="B32" s="190">
        <f t="shared" si="0"/>
        <v>2.4</v>
      </c>
      <c r="C32" s="191">
        <f t="shared" si="1"/>
        <v>0</v>
      </c>
      <c r="D32" s="237">
        <f t="shared" si="2"/>
        <v>2.2000000000000002</v>
      </c>
      <c r="E32" s="236">
        <f>'Core Indicators'!R32</f>
        <v>2</v>
      </c>
      <c r="F32" s="236">
        <f>'Core Indicators'!Z32</f>
        <v>2</v>
      </c>
      <c r="G32" s="191">
        <f t="shared" si="3"/>
        <v>2</v>
      </c>
      <c r="H32" s="236">
        <f>'Core Indicators'!AH32</f>
        <v>2</v>
      </c>
      <c r="I32" s="236">
        <f>'Core Indicators'!AP32</f>
        <v>2</v>
      </c>
      <c r="J32" s="236">
        <f>'Core Indicators'!BN32</f>
        <v>3</v>
      </c>
      <c r="K32" s="236">
        <f t="shared" si="4"/>
        <v>2.5</v>
      </c>
      <c r="L32" s="190">
        <f t="shared" si="5"/>
        <v>2.2999999999999998</v>
      </c>
      <c r="M32" s="237">
        <f t="shared" si="6"/>
        <v>3</v>
      </c>
      <c r="N32" s="238">
        <f>'Core Indicators'!DJ32</f>
        <v>3</v>
      </c>
      <c r="O32" s="238" t="str">
        <f>'Core Indicators'!DR32</f>
        <v>x</v>
      </c>
      <c r="P32" s="238">
        <f>'Core Indicators'!DZ32</f>
        <v>3</v>
      </c>
      <c r="Q32" s="238" t="str">
        <f>'Core Indicators'!EH32</f>
        <v>x</v>
      </c>
      <c r="R32" s="238" t="str">
        <f>'Core Indicators'!EP32</f>
        <v>x</v>
      </c>
      <c r="S32" s="191">
        <f t="shared" si="7"/>
        <v>1.7</v>
      </c>
      <c r="T32" s="191">
        <f t="shared" si="8"/>
        <v>1.3333333333333333</v>
      </c>
      <c r="U32" s="236">
        <v>1</v>
      </c>
      <c r="V32" s="236">
        <v>1</v>
      </c>
      <c r="W32" s="236">
        <f>'Core Indicators'!EX32</f>
        <v>3</v>
      </c>
      <c r="X32" s="191">
        <f t="shared" si="9"/>
        <v>2</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CZE002</v>
      </c>
      <c r="B33" s="190">
        <f t="shared" si="0"/>
        <v>1.9</v>
      </c>
      <c r="C33" s="191">
        <f t="shared" si="1"/>
        <v>0</v>
      </c>
      <c r="D33" s="237">
        <f t="shared" si="2"/>
        <v>2</v>
      </c>
      <c r="E33" s="236">
        <f>'Core Indicators'!R33</f>
        <v>2</v>
      </c>
      <c r="F33" s="236">
        <f>'Core Indicators'!Z33</f>
        <v>2</v>
      </c>
      <c r="G33" s="191">
        <f t="shared" si="3"/>
        <v>2</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DJI001</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DJI002</v>
      </c>
      <c r="B35" s="190">
        <f t="shared" ref="B35:B66" si="15">IF(OR(M35="x",D35="x"),"x",ROUND((5-GEOMEAN(((5-D35)/5*4+1),((5-M35)/5*4+1),((5-M35)/5*4+1)))/4*3.5+S35*0.3,1))</f>
        <v>1.8</v>
      </c>
      <c r="C35" s="191">
        <f t="shared" ref="C35:C66" si="16">COUNTIF(E35:F35,"x")+COUNTIF(H35:I35,"x")+COUNTIF(J35:J35,"x")+COUNTIF(M35,"x")+COUNTIF(U35:W35,"x")+COUNTIF(Y35:AB35,"x")</f>
        <v>0</v>
      </c>
      <c r="D35" s="237">
        <f t="shared" ref="D35:D66" si="17">IF(OR(L35="x",G35="x"),"x",ROUND((5-GEOMEAN(((5-L35)/5*4+1),((5-L35)/5*4+1),((5-G35)/5*4+1)))/4*5,1))</f>
        <v>1.8</v>
      </c>
      <c r="E35" s="236">
        <f>'Core Indicators'!R35</f>
        <v>1</v>
      </c>
      <c r="F35" s="236">
        <f>'Core Indicators'!Z35</f>
        <v>2</v>
      </c>
      <c r="G35" s="191">
        <f t="shared" ref="G35:G66" si="18">IF(AND(F35="x",E35="x"),"x",IF(OR(F35="x",E35="x"),AVERAGE(E35,F35),ROUND((10-GEOMEAN(((10-E35)/10*9+1),((10-F35)/10*9+1)))/9*10,1)))</f>
        <v>1.5</v>
      </c>
      <c r="H35" s="236">
        <f>'Core Indicators'!AH35</f>
        <v>2</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f>'Core Indicators'!EH35</f>
        <v>2</v>
      </c>
      <c r="R35" s="238">
        <f>'Core Indicators'!EP35</f>
        <v>2</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DJI003</v>
      </c>
      <c r="B36" s="190">
        <f t="shared" si="15"/>
        <v>1.9</v>
      </c>
      <c r="C36" s="191">
        <f t="shared" si="16"/>
        <v>0</v>
      </c>
      <c r="D36" s="237">
        <f t="shared" si="17"/>
        <v>2</v>
      </c>
      <c r="E36" s="236">
        <f>'Core Indicators'!R36</f>
        <v>2</v>
      </c>
      <c r="F36" s="236">
        <f>'Core Indicators'!Z36</f>
        <v>2</v>
      </c>
      <c r="G36" s="191">
        <f t="shared" si="18"/>
        <v>2</v>
      </c>
      <c r="H36" s="236">
        <f>'Core Indicators'!AH36</f>
        <v>2</v>
      </c>
      <c r="I36" s="236">
        <f>'Core Indicators'!AP36</f>
        <v>2</v>
      </c>
      <c r="J36" s="236">
        <f>'Core Indicators'!BN36</f>
        <v>2</v>
      </c>
      <c r="K36" s="236">
        <f t="shared" si="19"/>
        <v>2</v>
      </c>
      <c r="L36" s="190">
        <f t="shared" si="20"/>
        <v>2</v>
      </c>
      <c r="M36" s="237">
        <f t="shared" si="21"/>
        <v>2</v>
      </c>
      <c r="N36" s="238">
        <f>'Core Indicators'!DJ36</f>
        <v>2</v>
      </c>
      <c r="O36" s="238">
        <f>'Core Indicators'!DR36</f>
        <v>2</v>
      </c>
      <c r="P36" s="238">
        <f>'Core Indicators'!DZ36</f>
        <v>2</v>
      </c>
      <c r="Q36" s="238">
        <f>'Core Indicators'!EH36</f>
        <v>2</v>
      </c>
      <c r="R36" s="238">
        <f>'Core Indicators'!EP36</f>
        <v>2</v>
      </c>
      <c r="S36" s="191">
        <f t="shared" si="22"/>
        <v>1.6</v>
      </c>
      <c r="T36" s="191">
        <f t="shared" si="23"/>
        <v>1.1666666666666667</v>
      </c>
      <c r="U36" s="236">
        <v>1</v>
      </c>
      <c r="V36" s="236">
        <v>1</v>
      </c>
      <c r="W36" s="236">
        <f>'Core Indicators'!EX36</f>
        <v>2</v>
      </c>
      <c r="X36" s="191">
        <f t="shared" si="24"/>
        <v>1.5</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DOM002</v>
      </c>
      <c r="B37" s="190">
        <f t="shared" si="15"/>
        <v>1.9</v>
      </c>
      <c r="C37" s="191">
        <f t="shared" si="16"/>
        <v>2</v>
      </c>
      <c r="D37" s="237">
        <f t="shared" si="17"/>
        <v>2</v>
      </c>
      <c r="E37" s="236">
        <f>'Core Indicators'!R37</f>
        <v>2</v>
      </c>
      <c r="F37" s="236">
        <f>'Core Indicators'!Z37</f>
        <v>2</v>
      </c>
      <c r="G37" s="191">
        <f t="shared" si="18"/>
        <v>2</v>
      </c>
      <c r="H37" s="236">
        <f>'Core Indicators'!AH37</f>
        <v>2</v>
      </c>
      <c r="I37" s="236">
        <f>'Core Indicators'!AP37</f>
        <v>2</v>
      </c>
      <c r="J37" s="236" t="str">
        <f>'Core Indicators'!BN37</f>
        <v>x</v>
      </c>
      <c r="K37" s="236">
        <f t="shared" si="19"/>
        <v>2</v>
      </c>
      <c r="L37" s="190">
        <f t="shared" si="20"/>
        <v>2</v>
      </c>
      <c r="M37" s="237">
        <f t="shared" si="21"/>
        <v>2</v>
      </c>
      <c r="N37" s="238">
        <f>'Core Indicators'!DJ37</f>
        <v>2</v>
      </c>
      <c r="O37" s="238">
        <f>'Core Indicators'!DR37</f>
        <v>2</v>
      </c>
      <c r="P37" s="238">
        <f>'Core Indicators'!DZ37</f>
        <v>2</v>
      </c>
      <c r="Q37" s="238" t="str">
        <f>'Core Indicators'!EH37</f>
        <v>x</v>
      </c>
      <c r="R37" s="238" t="str">
        <f>'Core Indicators'!EP37</f>
        <v>x</v>
      </c>
      <c r="S37" s="191">
        <f t="shared" si="22"/>
        <v>1.5</v>
      </c>
      <c r="T37" s="191">
        <f t="shared" si="23"/>
        <v>1</v>
      </c>
      <c r="U37" s="236">
        <v>1</v>
      </c>
      <c r="V37" s="236">
        <v>1</v>
      </c>
      <c r="W37" s="236" t="str">
        <f>'Core Indicators'!EX37</f>
        <v>x</v>
      </c>
      <c r="X37" s="191">
        <f t="shared" si="24"/>
        <v>1</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DZA002</v>
      </c>
      <c r="B38" s="190">
        <f t="shared" si="15"/>
        <v>2.4</v>
      </c>
      <c r="C38" s="191">
        <f t="shared" si="16"/>
        <v>0</v>
      </c>
      <c r="D38" s="237">
        <f t="shared" si="17"/>
        <v>2.7</v>
      </c>
      <c r="E38" s="236">
        <f>'Core Indicators'!R38</f>
        <v>2</v>
      </c>
      <c r="F38" s="236">
        <f>'Core Indicators'!Z38</f>
        <v>2</v>
      </c>
      <c r="G38" s="191">
        <f t="shared" si="18"/>
        <v>2</v>
      </c>
      <c r="H38" s="236">
        <f>'Core Indicators'!AH38</f>
        <v>3</v>
      </c>
      <c r="I38" s="236">
        <f>'Core Indicators'!AP38</f>
        <v>3</v>
      </c>
      <c r="J38" s="236">
        <f>'Core Indicators'!BN38</f>
        <v>3</v>
      </c>
      <c r="K38" s="236">
        <f t="shared" si="19"/>
        <v>3</v>
      </c>
      <c r="L38" s="190">
        <f t="shared" si="20"/>
        <v>3</v>
      </c>
      <c r="M38" s="237">
        <f t="shared" si="21"/>
        <v>2.6</v>
      </c>
      <c r="N38" s="238">
        <f>'Core Indicators'!DJ38</f>
        <v>2</v>
      </c>
      <c r="O38" s="238">
        <f>'Core Indicators'!DR38</f>
        <v>2</v>
      </c>
      <c r="P38" s="238">
        <f>'Core Indicators'!DZ38</f>
        <v>3</v>
      </c>
      <c r="Q38" s="238">
        <f>'Core Indicators'!EH38</f>
        <v>3</v>
      </c>
      <c r="R38" s="238">
        <f>'Core Indicators'!EP38</f>
        <v>3</v>
      </c>
      <c r="S38" s="191">
        <f t="shared" si="22"/>
        <v>1.7</v>
      </c>
      <c r="T38" s="191">
        <f t="shared" si="23"/>
        <v>1.3333333333333333</v>
      </c>
      <c r="U38" s="236">
        <v>1</v>
      </c>
      <c r="V38" s="236">
        <v>1</v>
      </c>
      <c r="W38" s="236">
        <f>'Core Indicators'!EX38</f>
        <v>3</v>
      </c>
      <c r="X38" s="191">
        <f t="shared" si="24"/>
        <v>2</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DZA003</v>
      </c>
      <c r="B39" s="190">
        <f t="shared" si="15"/>
        <v>2.7</v>
      </c>
      <c r="C39" s="191">
        <f t="shared" si="16"/>
        <v>0</v>
      </c>
      <c r="D39" s="237">
        <f t="shared" si="17"/>
        <v>3</v>
      </c>
      <c r="E39" s="236">
        <f>'Core Indicators'!R39</f>
        <v>3</v>
      </c>
      <c r="F39" s="236">
        <f>'Core Indicators'!Z39</f>
        <v>3</v>
      </c>
      <c r="G39" s="191">
        <f t="shared" si="18"/>
        <v>3</v>
      </c>
      <c r="H39" s="236">
        <f>'Core Indicators'!AH39</f>
        <v>3</v>
      </c>
      <c r="I39" s="236">
        <f>'Core Indicators'!AP39</f>
        <v>3</v>
      </c>
      <c r="J39" s="236">
        <f>'Core Indicators'!BN39</f>
        <v>3</v>
      </c>
      <c r="K39" s="236">
        <f t="shared" si="19"/>
        <v>3</v>
      </c>
      <c r="L39" s="190">
        <f t="shared" si="20"/>
        <v>3</v>
      </c>
      <c r="M39" s="237">
        <f t="shared" si="21"/>
        <v>3</v>
      </c>
      <c r="N39" s="238">
        <f>'Core Indicators'!DJ39</f>
        <v>3</v>
      </c>
      <c r="O39" s="238">
        <f>'Core Indicators'!DR39</f>
        <v>3</v>
      </c>
      <c r="P39" s="238">
        <f>'Core Indicators'!DZ39</f>
        <v>3</v>
      </c>
      <c r="Q39" s="238">
        <f>'Core Indicators'!EH39</f>
        <v>3</v>
      </c>
      <c r="R39" s="238">
        <f>'Core Indicators'!EP39</f>
        <v>3</v>
      </c>
      <c r="S39" s="191">
        <f t="shared" si="22"/>
        <v>1.9</v>
      </c>
      <c r="T39" s="191">
        <f t="shared" si="23"/>
        <v>1.3333333333333333</v>
      </c>
      <c r="U39" s="236">
        <v>1</v>
      </c>
      <c r="V39" s="236">
        <v>1</v>
      </c>
      <c r="W39" s="236">
        <f>'Core Indicators'!EX39</f>
        <v>3</v>
      </c>
      <c r="X39" s="191">
        <f t="shared" si="24"/>
        <v>2</v>
      </c>
      <c r="Y39" s="236">
        <v>1</v>
      </c>
      <c r="Z39" s="191">
        <f t="shared" si="25"/>
        <v>2.5</v>
      </c>
      <c r="AA39" s="236">
        <f>'Core Indicators'!FF39</f>
        <v>3</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DZA004</v>
      </c>
      <c r="B40" s="190">
        <f t="shared" si="15"/>
        <v>2.5</v>
      </c>
      <c r="C40" s="191">
        <f t="shared" si="16"/>
        <v>0</v>
      </c>
      <c r="D40" s="237">
        <f t="shared" si="17"/>
        <v>2.7</v>
      </c>
      <c r="E40" s="236">
        <f>'Core Indicators'!R40</f>
        <v>2</v>
      </c>
      <c r="F40" s="236">
        <f>'Core Indicators'!Z40</f>
        <v>2</v>
      </c>
      <c r="G40" s="191">
        <f t="shared" si="18"/>
        <v>2</v>
      </c>
      <c r="H40" s="236">
        <f>'Core Indicators'!AH40</f>
        <v>3</v>
      </c>
      <c r="I40" s="236">
        <f>'Core Indicators'!AP40</f>
        <v>3</v>
      </c>
      <c r="J40" s="236">
        <f>'Core Indicators'!BN40</f>
        <v>3</v>
      </c>
      <c r="K40" s="236">
        <f t="shared" si="19"/>
        <v>3</v>
      </c>
      <c r="L40" s="190">
        <f t="shared" si="20"/>
        <v>3</v>
      </c>
      <c r="M40" s="237">
        <f t="shared" si="21"/>
        <v>3</v>
      </c>
      <c r="N40" s="238">
        <f>'Core Indicators'!DJ40</f>
        <v>3</v>
      </c>
      <c r="O40" s="238">
        <f>'Core Indicators'!DR40</f>
        <v>3</v>
      </c>
      <c r="P40" s="238">
        <f>'Core Indicators'!DZ40</f>
        <v>3</v>
      </c>
      <c r="Q40" s="238">
        <f>'Core Indicators'!EH40</f>
        <v>3</v>
      </c>
      <c r="R40" s="238">
        <f>'Core Indicators'!EP40</f>
        <v>3</v>
      </c>
      <c r="S40" s="191">
        <f t="shared" si="22"/>
        <v>1.4</v>
      </c>
      <c r="T40" s="191">
        <f t="shared" si="23"/>
        <v>1.3333333333333333</v>
      </c>
      <c r="U40" s="236">
        <v>1</v>
      </c>
      <c r="V40" s="236">
        <v>1</v>
      </c>
      <c r="W40" s="236">
        <f>'Core Indicators'!EX40</f>
        <v>3</v>
      </c>
      <c r="X40" s="191">
        <f t="shared" si="24"/>
        <v>2</v>
      </c>
      <c r="Y40" s="236">
        <v>1</v>
      </c>
      <c r="Z40" s="191">
        <f t="shared" si="25"/>
        <v>1.5</v>
      </c>
      <c r="AA40" s="236">
        <f>'Core Indicators'!FF40</f>
        <v>1</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ECU002</v>
      </c>
      <c r="B41" s="190">
        <f t="shared" si="15"/>
        <v>1.9</v>
      </c>
      <c r="C41" s="191">
        <f t="shared" si="16"/>
        <v>0</v>
      </c>
      <c r="D41" s="237">
        <f t="shared" si="17"/>
        <v>2</v>
      </c>
      <c r="E41" s="236">
        <f>'Core Indicators'!R41</f>
        <v>2</v>
      </c>
      <c r="F41" s="236">
        <f>'Core Indicators'!Z41</f>
        <v>2</v>
      </c>
      <c r="G41" s="191">
        <f t="shared" si="18"/>
        <v>2</v>
      </c>
      <c r="H41" s="236">
        <f>'Core Indicators'!AH41</f>
        <v>2</v>
      </c>
      <c r="I41" s="236">
        <f>'Core Indicators'!AP41</f>
        <v>2</v>
      </c>
      <c r="J41" s="236">
        <f>'Core Indicators'!BN41</f>
        <v>2</v>
      </c>
      <c r="K41" s="236">
        <f t="shared" si="19"/>
        <v>2</v>
      </c>
      <c r="L41" s="190">
        <f t="shared" si="20"/>
        <v>2</v>
      </c>
      <c r="M41" s="237">
        <f t="shared" si="21"/>
        <v>2</v>
      </c>
      <c r="N41" s="238">
        <f>'Core Indicators'!DJ41</f>
        <v>2</v>
      </c>
      <c r="O41" s="238">
        <f>'Core Indicators'!DR41</f>
        <v>2</v>
      </c>
      <c r="P41" s="238">
        <f>'Core Indicators'!DZ41</f>
        <v>2</v>
      </c>
      <c r="Q41" s="238" t="str">
        <f>'Core Indicators'!EH41</f>
        <v>x</v>
      </c>
      <c r="R41" s="238" t="str">
        <f>'Core Indicators'!EP41</f>
        <v>x</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EGY004</v>
      </c>
      <c r="B42" s="190">
        <f t="shared" si="15"/>
        <v>2</v>
      </c>
      <c r="C42" s="191">
        <f t="shared" si="16"/>
        <v>0</v>
      </c>
      <c r="D42" s="237">
        <f t="shared" si="17"/>
        <v>2.2000000000000002</v>
      </c>
      <c r="E42" s="236">
        <f>'Core Indicators'!R42</f>
        <v>2</v>
      </c>
      <c r="F42" s="236">
        <f>'Core Indicators'!Z42</f>
        <v>2</v>
      </c>
      <c r="G42" s="191">
        <f t="shared" si="18"/>
        <v>2</v>
      </c>
      <c r="H42" s="236">
        <f>'Core Indicators'!AH42</f>
        <v>2</v>
      </c>
      <c r="I42" s="236">
        <f>'Core Indicators'!AP42</f>
        <v>2</v>
      </c>
      <c r="J42" s="236">
        <f>'Core Indicators'!BN42</f>
        <v>3</v>
      </c>
      <c r="K42" s="236">
        <f t="shared" si="19"/>
        <v>2.5</v>
      </c>
      <c r="L42" s="190">
        <f t="shared" si="20"/>
        <v>2.2999999999999998</v>
      </c>
      <c r="M42" s="237">
        <f t="shared" si="21"/>
        <v>2</v>
      </c>
      <c r="N42" s="238">
        <f>'Core Indicators'!DJ42</f>
        <v>2</v>
      </c>
      <c r="O42" s="238">
        <f>'Core Indicators'!DR42</f>
        <v>2</v>
      </c>
      <c r="P42" s="238">
        <f>'Core Indicators'!DZ42</f>
        <v>2</v>
      </c>
      <c r="Q42" s="238">
        <f>'Core Indicators'!EH42</f>
        <v>2</v>
      </c>
      <c r="R42" s="238">
        <f>'Core Indicators'!EP42</f>
        <v>2</v>
      </c>
      <c r="S42" s="191">
        <f t="shared" si="22"/>
        <v>1.7</v>
      </c>
      <c r="T42" s="191">
        <f t="shared" si="23"/>
        <v>1.3333333333333333</v>
      </c>
      <c r="U42" s="236">
        <v>1</v>
      </c>
      <c r="V42" s="236">
        <v>1</v>
      </c>
      <c r="W42" s="236">
        <f>'Core Indicators'!EX42</f>
        <v>3</v>
      </c>
      <c r="X42" s="191">
        <f t="shared" si="24"/>
        <v>2</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ERI001</v>
      </c>
      <c r="B43" s="190">
        <f t="shared" si="15"/>
        <v>2.2999999999999998</v>
      </c>
      <c r="C43" s="191">
        <f t="shared" si="16"/>
        <v>0</v>
      </c>
      <c r="D43" s="237">
        <f t="shared" si="17"/>
        <v>2.8</v>
      </c>
      <c r="E43" s="236">
        <f>'Core Indicators'!R43</f>
        <v>2</v>
      </c>
      <c r="F43" s="236">
        <f>'Core Indicators'!Z43</f>
        <v>3</v>
      </c>
      <c r="G43" s="191">
        <f t="shared" si="18"/>
        <v>2.5</v>
      </c>
      <c r="H43" s="236">
        <f>'Core Indicators'!AH43</f>
        <v>3</v>
      </c>
      <c r="I43" s="236">
        <f>'Core Indicators'!AP43</f>
        <v>3</v>
      </c>
      <c r="J43" s="236">
        <f>'Core Indicators'!BN43</f>
        <v>3</v>
      </c>
      <c r="K43" s="236">
        <f t="shared" si="19"/>
        <v>3</v>
      </c>
      <c r="L43" s="190">
        <f t="shared" si="20"/>
        <v>3</v>
      </c>
      <c r="M43" s="237">
        <f t="shared" si="21"/>
        <v>2.3333333333333335</v>
      </c>
      <c r="N43" s="238">
        <f>'Core Indicators'!DJ43</f>
        <v>2</v>
      </c>
      <c r="O43" s="238">
        <f>'Core Indicators'!DR43</f>
        <v>2</v>
      </c>
      <c r="P43" s="238">
        <f>'Core Indicators'!DZ43</f>
        <v>3</v>
      </c>
      <c r="Q43" s="238" t="str">
        <f>'Core Indicators'!EH43</f>
        <v>x</v>
      </c>
      <c r="R43" s="238" t="str">
        <f>'Core Indicators'!EP43</f>
        <v>x</v>
      </c>
      <c r="S43" s="191">
        <f t="shared" si="22"/>
        <v>1.7</v>
      </c>
      <c r="T43" s="191">
        <f t="shared" si="23"/>
        <v>1.3333333333333333</v>
      </c>
      <c r="U43" s="236">
        <v>1</v>
      </c>
      <c r="V43" s="236">
        <v>1</v>
      </c>
      <c r="W43" s="236">
        <f>'Core Indicators'!EX43</f>
        <v>3</v>
      </c>
      <c r="X43" s="191">
        <f t="shared" si="24"/>
        <v>2</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ESP002</v>
      </c>
      <c r="B44" s="190">
        <f t="shared" si="15"/>
        <v>2</v>
      </c>
      <c r="C44" s="191">
        <f t="shared" si="16"/>
        <v>0</v>
      </c>
      <c r="D44" s="237">
        <f t="shared" si="17"/>
        <v>2.2000000000000002</v>
      </c>
      <c r="E44" s="236">
        <f>'Core Indicators'!R44</f>
        <v>2</v>
      </c>
      <c r="F44" s="236">
        <f>'Core Indicators'!Z44</f>
        <v>2</v>
      </c>
      <c r="G44" s="191">
        <f t="shared" si="18"/>
        <v>2</v>
      </c>
      <c r="H44" s="236">
        <f>'Core Indicators'!AH44</f>
        <v>2</v>
      </c>
      <c r="I44" s="236">
        <f>'Core Indicators'!AP44</f>
        <v>2</v>
      </c>
      <c r="J44" s="236">
        <f>'Core Indicators'!BN44</f>
        <v>3</v>
      </c>
      <c r="K44" s="236">
        <f t="shared" si="19"/>
        <v>2.5</v>
      </c>
      <c r="L44" s="190">
        <f t="shared" si="20"/>
        <v>2.2999999999999998</v>
      </c>
      <c r="M44" s="237">
        <f t="shared" si="21"/>
        <v>2</v>
      </c>
      <c r="N44" s="238">
        <f>'Core Indicators'!DJ44</f>
        <v>2</v>
      </c>
      <c r="O44" s="238">
        <f>'Core Indicators'!DR44</f>
        <v>2</v>
      </c>
      <c r="P44" s="238">
        <f>'Core Indicators'!DZ44</f>
        <v>2</v>
      </c>
      <c r="Q44" s="238">
        <f>'Core Indicators'!EH44</f>
        <v>2</v>
      </c>
      <c r="R44" s="238">
        <f>'Core Indicators'!EP44</f>
        <v>2</v>
      </c>
      <c r="S44" s="191">
        <f t="shared" si="22"/>
        <v>1.9</v>
      </c>
      <c r="T44" s="191">
        <f t="shared" si="23"/>
        <v>1.3333333333333333</v>
      </c>
      <c r="U44" s="236">
        <v>1</v>
      </c>
      <c r="V44" s="236">
        <v>1</v>
      </c>
      <c r="W44" s="236">
        <f>'Core Indicators'!EX44</f>
        <v>3</v>
      </c>
      <c r="X44" s="191">
        <f t="shared" si="24"/>
        <v>2</v>
      </c>
      <c r="Y44" s="236">
        <v>1</v>
      </c>
      <c r="Z44" s="191">
        <f t="shared" si="25"/>
        <v>2.5</v>
      </c>
      <c r="AA44" s="236">
        <f>'Core Indicators'!FF44</f>
        <v>3</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EST002</v>
      </c>
      <c r="B45" s="190">
        <f t="shared" si="15"/>
        <v>1.9</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v>
      </c>
      <c r="N45" s="238">
        <f>'Core Indicators'!DJ45</f>
        <v>2</v>
      </c>
      <c r="O45" s="238">
        <f>'Core Indicators'!DR45</f>
        <v>2</v>
      </c>
      <c r="P45" s="238">
        <f>'Core Indicators'!DZ45</f>
        <v>2</v>
      </c>
      <c r="Q45" s="238">
        <f>'Core Indicators'!EH45</f>
        <v>2</v>
      </c>
      <c r="R45" s="238">
        <f>'Core Indicators'!EP45</f>
        <v>2</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ETH001</v>
      </c>
      <c r="B46" s="190">
        <f t="shared" si="15"/>
        <v>2</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v>
      </c>
      <c r="N46" s="238">
        <f>'Core Indicators'!DJ46</f>
        <v>1</v>
      </c>
      <c r="O46" s="238">
        <f>'Core Indicators'!DR46</f>
        <v>1</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ETH003</v>
      </c>
      <c r="B47" s="190">
        <f t="shared" si="15"/>
        <v>2.2000000000000002</v>
      </c>
      <c r="C47" s="191">
        <f t="shared" si="16"/>
        <v>1</v>
      </c>
      <c r="D47" s="237">
        <f t="shared" si="17"/>
        <v>2.5</v>
      </c>
      <c r="E47" s="236">
        <f>'Core Indicators'!R47</f>
        <v>3</v>
      </c>
      <c r="F47" s="236">
        <f>'Core Indicators'!Z47</f>
        <v>2</v>
      </c>
      <c r="G47" s="191">
        <f t="shared" si="18"/>
        <v>2.5</v>
      </c>
      <c r="H47" s="236">
        <f>'Core Indicators'!AH47</f>
        <v>2</v>
      </c>
      <c r="I47" s="236">
        <f>'Core Indicators'!AP47</f>
        <v>3</v>
      </c>
      <c r="J47" s="236" t="str">
        <f>'Core Indicators'!BN47</f>
        <v>x</v>
      </c>
      <c r="K47" s="236">
        <f t="shared" si="19"/>
        <v>3</v>
      </c>
      <c r="L47" s="190">
        <f t="shared" si="20"/>
        <v>2.5</v>
      </c>
      <c r="M47" s="237">
        <f t="shared" si="21"/>
        <v>2.4</v>
      </c>
      <c r="N47" s="238">
        <f>'Core Indicators'!DJ47</f>
        <v>2</v>
      </c>
      <c r="O47" s="238">
        <f>'Core Indicators'!DR47</f>
        <v>2</v>
      </c>
      <c r="P47" s="238">
        <f>'Core Indicators'!DZ47</f>
        <v>2</v>
      </c>
      <c r="Q47" s="238">
        <f>'Core Indicators'!EH47</f>
        <v>3</v>
      </c>
      <c r="R47" s="238">
        <f>'Core Indicators'!EP47</f>
        <v>3</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ETH004</v>
      </c>
      <c r="B48" s="190">
        <f t="shared" si="15"/>
        <v>2.2000000000000002</v>
      </c>
      <c r="C48" s="191">
        <f t="shared" si="16"/>
        <v>0</v>
      </c>
      <c r="D48" s="237">
        <f t="shared" si="17"/>
        <v>2.4</v>
      </c>
      <c r="E48" s="236">
        <f>'Core Indicators'!R48</f>
        <v>3</v>
      </c>
      <c r="F48" s="236">
        <f>'Core Indicators'!Z48</f>
        <v>2</v>
      </c>
      <c r="G48" s="191">
        <f t="shared" si="18"/>
        <v>2.5</v>
      </c>
      <c r="H48" s="236">
        <f>'Core Indicators'!AH48</f>
        <v>2</v>
      </c>
      <c r="I48" s="236">
        <f>'Core Indicators'!AP48</f>
        <v>3</v>
      </c>
      <c r="J48" s="236">
        <f>'Core Indicators'!BN48</f>
        <v>2</v>
      </c>
      <c r="K48" s="236">
        <f t="shared" si="19"/>
        <v>2.5</v>
      </c>
      <c r="L48" s="190">
        <f t="shared" si="20"/>
        <v>2.2999999999999998</v>
      </c>
      <c r="M48" s="237">
        <f t="shared" si="21"/>
        <v>2.4</v>
      </c>
      <c r="N48" s="238">
        <f>'Core Indicators'!DJ48</f>
        <v>2</v>
      </c>
      <c r="O48" s="238">
        <f>'Core Indicators'!DR48</f>
        <v>2</v>
      </c>
      <c r="P48" s="238">
        <f>'Core Indicators'!DZ48</f>
        <v>2</v>
      </c>
      <c r="Q48" s="238">
        <f>'Core Indicators'!EH48</f>
        <v>3</v>
      </c>
      <c r="R48" s="238">
        <f>'Core Indicators'!EP48</f>
        <v>3</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ETH005</v>
      </c>
      <c r="B49" s="190">
        <f t="shared" si="15"/>
        <v>2</v>
      </c>
      <c r="C49" s="191">
        <f t="shared" si="16"/>
        <v>0</v>
      </c>
      <c r="D49" s="237">
        <f t="shared" si="17"/>
        <v>2.4</v>
      </c>
      <c r="E49" s="236">
        <f>'Core Indicators'!R49</f>
        <v>3</v>
      </c>
      <c r="F49" s="236">
        <f>'Core Indicators'!Z49</f>
        <v>2</v>
      </c>
      <c r="G49" s="191">
        <f t="shared" si="18"/>
        <v>2.5</v>
      </c>
      <c r="H49" s="236">
        <f>'Core Indicators'!AH49</f>
        <v>2</v>
      </c>
      <c r="I49" s="236">
        <f>'Core Indicators'!AP49</f>
        <v>3</v>
      </c>
      <c r="J49" s="236">
        <f>'Core Indicators'!BN49</f>
        <v>2</v>
      </c>
      <c r="K49" s="236">
        <f t="shared" si="19"/>
        <v>2.5</v>
      </c>
      <c r="L49" s="190">
        <f t="shared" si="20"/>
        <v>2.2999999999999998</v>
      </c>
      <c r="M49" s="237">
        <f t="shared" si="21"/>
        <v>2</v>
      </c>
      <c r="N49" s="238">
        <f>'Core Indicators'!DJ49</f>
        <v>2</v>
      </c>
      <c r="O49" s="238">
        <f>'Core Indicators'!DR49</f>
        <v>2</v>
      </c>
      <c r="P49" s="238">
        <f>'Core Indicators'!DZ49</f>
        <v>2</v>
      </c>
      <c r="Q49" s="238">
        <f>'Core Indicators'!EH49</f>
        <v>2</v>
      </c>
      <c r="R49" s="238">
        <f>'Core Indicators'!EP49</f>
        <v>2</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GRC002</v>
      </c>
      <c r="B50" s="190">
        <f t="shared" si="15"/>
        <v>2.1</v>
      </c>
      <c r="C50" s="191">
        <f t="shared" si="16"/>
        <v>0</v>
      </c>
      <c r="D50" s="237">
        <f t="shared" si="17"/>
        <v>2</v>
      </c>
      <c r="E50" s="236">
        <f>'Core Indicators'!R50</f>
        <v>1</v>
      </c>
      <c r="F50" s="236">
        <f>'Core Indicators'!Z50</f>
        <v>2</v>
      </c>
      <c r="G50" s="191">
        <f t="shared" si="18"/>
        <v>1.5</v>
      </c>
      <c r="H50" s="236">
        <f>'Core Indicators'!AH50</f>
        <v>2</v>
      </c>
      <c r="I50" s="236">
        <f>'Core Indicators'!AP50</f>
        <v>2</v>
      </c>
      <c r="J50" s="236">
        <f>'Core Indicators'!BN50</f>
        <v>3</v>
      </c>
      <c r="K50" s="236">
        <f t="shared" si="19"/>
        <v>2.5</v>
      </c>
      <c r="L50" s="190">
        <f t="shared" si="20"/>
        <v>2.2999999999999998</v>
      </c>
      <c r="M50" s="237">
        <f t="shared" si="21"/>
        <v>2.4</v>
      </c>
      <c r="N50" s="238">
        <f>'Core Indicators'!DJ50</f>
        <v>2</v>
      </c>
      <c r="O50" s="238">
        <f>'Core Indicators'!DR50</f>
        <v>2</v>
      </c>
      <c r="P50" s="238">
        <f>'Core Indicators'!DZ50</f>
        <v>2</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GTM001</v>
      </c>
      <c r="B51" s="190">
        <f t="shared" si="15"/>
        <v>2.1</v>
      </c>
      <c r="C51" s="191">
        <f t="shared" si="16"/>
        <v>0</v>
      </c>
      <c r="D51" s="237">
        <f t="shared" si="17"/>
        <v>2.7</v>
      </c>
      <c r="E51" s="236">
        <f>'Core Indicators'!R51</f>
        <v>2</v>
      </c>
      <c r="F51" s="236">
        <f>'Core Indicators'!Z51</f>
        <v>3</v>
      </c>
      <c r="G51" s="191">
        <f t="shared" si="18"/>
        <v>2.5</v>
      </c>
      <c r="H51" s="236">
        <f>'Core Indicators'!AH51</f>
        <v>3</v>
      </c>
      <c r="I51" s="236">
        <f>'Core Indicators'!AP51</f>
        <v>2</v>
      </c>
      <c r="J51" s="236">
        <f>'Core Indicators'!BN51</f>
        <v>3</v>
      </c>
      <c r="K51" s="236">
        <f t="shared" si="19"/>
        <v>2.5</v>
      </c>
      <c r="L51" s="190">
        <f t="shared" si="20"/>
        <v>2.8</v>
      </c>
      <c r="M51" s="237">
        <f t="shared" si="21"/>
        <v>2</v>
      </c>
      <c r="N51" s="238">
        <f>'Core Indicators'!DJ51</f>
        <v>2</v>
      </c>
      <c r="O51" s="238">
        <f>'Core Indicators'!DR51</f>
        <v>2</v>
      </c>
      <c r="P51" s="238">
        <f>'Core Indicators'!DZ51</f>
        <v>2</v>
      </c>
      <c r="Q51" s="238">
        <f>'Core Indicators'!EH51</f>
        <v>2</v>
      </c>
      <c r="R51" s="238">
        <f>'Core Indicators'!EP51</f>
        <v>2</v>
      </c>
      <c r="S51" s="191">
        <f t="shared" si="22"/>
        <v>1.7</v>
      </c>
      <c r="T51" s="191">
        <f t="shared" si="23"/>
        <v>1.3333333333333333</v>
      </c>
      <c r="U51" s="236">
        <v>1</v>
      </c>
      <c r="V51" s="236">
        <v>1</v>
      </c>
      <c r="W51" s="236">
        <f>'Core Indicators'!EX51</f>
        <v>3</v>
      </c>
      <c r="X51" s="191">
        <f t="shared" si="24"/>
        <v>2</v>
      </c>
      <c r="Y51" s="236">
        <v>1</v>
      </c>
      <c r="Z51" s="191">
        <f t="shared" si="25"/>
        <v>2</v>
      </c>
      <c r="AA51" s="236">
        <f>'Core Indicators'!FF51</f>
        <v>2</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HND001</v>
      </c>
      <c r="B52" s="190">
        <f t="shared" si="15"/>
        <v>2.5</v>
      </c>
      <c r="C52" s="191">
        <f t="shared" si="16"/>
        <v>0</v>
      </c>
      <c r="D52" s="237">
        <f t="shared" si="17"/>
        <v>2.7</v>
      </c>
      <c r="E52" s="236">
        <f>'Core Indicators'!R52</f>
        <v>1</v>
      </c>
      <c r="F52" s="236">
        <f>'Core Indicators'!Z52</f>
        <v>3</v>
      </c>
      <c r="G52" s="191">
        <f t="shared" si="18"/>
        <v>2.1</v>
      </c>
      <c r="H52" s="236">
        <f>'Core Indicators'!AH52</f>
        <v>3</v>
      </c>
      <c r="I52" s="236">
        <f>'Core Indicators'!AP52</f>
        <v>3</v>
      </c>
      <c r="J52" s="236">
        <f>'Core Indicators'!BN52</f>
        <v>3</v>
      </c>
      <c r="K52" s="236">
        <f t="shared" si="19"/>
        <v>3</v>
      </c>
      <c r="L52" s="190">
        <f t="shared" si="20"/>
        <v>3</v>
      </c>
      <c r="M52" s="237">
        <f t="shared" si="21"/>
        <v>3</v>
      </c>
      <c r="N52" s="238">
        <f>'Core Indicators'!DJ52</f>
        <v>3</v>
      </c>
      <c r="O52" s="238">
        <f>'Core Indicators'!DR52</f>
        <v>3</v>
      </c>
      <c r="P52" s="238">
        <f>'Core Indicators'!DZ52</f>
        <v>3</v>
      </c>
      <c r="Q52" s="238">
        <f>'Core Indicators'!EH52</f>
        <v>3</v>
      </c>
      <c r="R52" s="238">
        <f>'Core Indicators'!EP52</f>
        <v>3</v>
      </c>
      <c r="S52" s="191">
        <f t="shared" si="22"/>
        <v>1.7</v>
      </c>
      <c r="T52" s="191">
        <f t="shared" si="23"/>
        <v>1.3333333333333333</v>
      </c>
      <c r="U52" s="236">
        <v>1</v>
      </c>
      <c r="V52" s="236">
        <v>1</v>
      </c>
      <c r="W52" s="236">
        <f>'Core Indicators'!EX52</f>
        <v>3</v>
      </c>
      <c r="X52" s="191">
        <f t="shared" si="24"/>
        <v>2</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HTI001</v>
      </c>
      <c r="B53" s="190">
        <f t="shared" si="15"/>
        <v>2.2000000000000002</v>
      </c>
      <c r="C53" s="191">
        <f t="shared" si="16"/>
        <v>0</v>
      </c>
      <c r="D53" s="237">
        <f t="shared" si="17"/>
        <v>1.6</v>
      </c>
      <c r="E53" s="236">
        <f>'Core Indicators'!R53</f>
        <v>2</v>
      </c>
      <c r="F53" s="236">
        <f>'Core Indicators'!Z53</f>
        <v>1</v>
      </c>
      <c r="G53" s="191">
        <f t="shared" si="18"/>
        <v>1.5</v>
      </c>
      <c r="H53" s="236">
        <f>'Core Indicators'!AH53</f>
        <v>1</v>
      </c>
      <c r="I53" s="236">
        <f>'Core Indicators'!AP53</f>
        <v>1</v>
      </c>
      <c r="J53" s="236">
        <f>'Core Indicators'!BN53</f>
        <v>3</v>
      </c>
      <c r="K53" s="236">
        <f t="shared" si="19"/>
        <v>2.1</v>
      </c>
      <c r="L53" s="190">
        <f t="shared" si="20"/>
        <v>1.6</v>
      </c>
      <c r="M53" s="237">
        <f t="shared" si="21"/>
        <v>3</v>
      </c>
      <c r="N53" s="238">
        <f>'Core Indicators'!DJ53</f>
        <v>3</v>
      </c>
      <c r="O53" s="238">
        <f>'Core Indicators'!DR53</f>
        <v>3</v>
      </c>
      <c r="P53" s="238">
        <f>'Core Indicators'!DZ53</f>
        <v>3</v>
      </c>
      <c r="Q53" s="238">
        <f>'Core Indicators'!EH53</f>
        <v>3</v>
      </c>
      <c r="R53" s="238">
        <f>'Core Indicators'!EP53</f>
        <v>3</v>
      </c>
      <c r="S53" s="191">
        <f t="shared" si="22"/>
        <v>1.4</v>
      </c>
      <c r="T53" s="191">
        <f t="shared" si="23"/>
        <v>1.3333333333333333</v>
      </c>
      <c r="U53" s="236">
        <v>1</v>
      </c>
      <c r="V53" s="236">
        <v>1</v>
      </c>
      <c r="W53" s="236">
        <f>'Core Indicators'!EX53</f>
        <v>3</v>
      </c>
      <c r="X53" s="191">
        <f t="shared" si="24"/>
        <v>2</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HUN002</v>
      </c>
      <c r="B54" s="190">
        <f t="shared" si="15"/>
        <v>1.9</v>
      </c>
      <c r="C54" s="191">
        <f t="shared" si="16"/>
        <v>0</v>
      </c>
      <c r="D54" s="237">
        <f t="shared" si="17"/>
        <v>2</v>
      </c>
      <c r="E54" s="236">
        <f>'Core Indicators'!R54</f>
        <v>2</v>
      </c>
      <c r="F54" s="236">
        <f>'Core Indicators'!Z54</f>
        <v>2</v>
      </c>
      <c r="G54" s="191">
        <f t="shared" si="18"/>
        <v>2</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IDN002</v>
      </c>
      <c r="B55" s="190">
        <f t="shared" si="15"/>
        <v>2.2000000000000002</v>
      </c>
      <c r="C55" s="191">
        <f t="shared" si="16"/>
        <v>0</v>
      </c>
      <c r="D55" s="237">
        <f t="shared" si="17"/>
        <v>2</v>
      </c>
      <c r="E55" s="236">
        <f>'Core Indicators'!R55</f>
        <v>1</v>
      </c>
      <c r="F55" s="236">
        <f>'Core Indicators'!Z55</f>
        <v>2</v>
      </c>
      <c r="G55" s="191">
        <f t="shared" si="18"/>
        <v>1.5</v>
      </c>
      <c r="H55" s="236">
        <f>'Core Indicators'!AH55</f>
        <v>2</v>
      </c>
      <c r="I55" s="236">
        <f>'Core Indicators'!AP55</f>
        <v>3</v>
      </c>
      <c r="J55" s="236">
        <f>'Core Indicators'!BN55</f>
        <v>2</v>
      </c>
      <c r="K55" s="236">
        <f t="shared" si="19"/>
        <v>2.5</v>
      </c>
      <c r="L55" s="190">
        <f t="shared" si="20"/>
        <v>2.2999999999999998</v>
      </c>
      <c r="M55" s="237">
        <f t="shared" si="21"/>
        <v>2.8</v>
      </c>
      <c r="N55" s="238">
        <f>'Core Indicators'!DJ55</f>
        <v>3</v>
      </c>
      <c r="O55" s="238">
        <f>'Core Indicators'!DR55</f>
        <v>2</v>
      </c>
      <c r="P55" s="238">
        <f>'Core Indicators'!DZ55</f>
        <v>3</v>
      </c>
      <c r="Q55" s="238">
        <f>'Core Indicators'!EH55</f>
        <v>3</v>
      </c>
      <c r="R55" s="238">
        <f>'Core Indicators'!EP55</f>
        <v>3</v>
      </c>
      <c r="S55" s="191">
        <f t="shared" si="22"/>
        <v>1.3</v>
      </c>
      <c r="T55" s="191">
        <f t="shared" si="23"/>
        <v>1.1666666666666667</v>
      </c>
      <c r="U55" s="236">
        <v>1</v>
      </c>
      <c r="V55" s="236">
        <v>1</v>
      </c>
      <c r="W55" s="236">
        <f>'Core Indicators'!EX55</f>
        <v>2</v>
      </c>
      <c r="X55" s="191">
        <f t="shared" si="24"/>
        <v>1.5</v>
      </c>
      <c r="Y55" s="236">
        <v>1</v>
      </c>
      <c r="Z55" s="191">
        <f t="shared" si="25"/>
        <v>1.5</v>
      </c>
      <c r="AA55" s="236">
        <f>'Core Indicators'!FF55</f>
        <v>1</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IND006</v>
      </c>
      <c r="B56" s="190">
        <f t="shared" si="15"/>
        <v>1.8</v>
      </c>
      <c r="C56" s="191">
        <f t="shared" si="16"/>
        <v>0</v>
      </c>
      <c r="D56" s="237">
        <f t="shared" si="17"/>
        <v>1.9</v>
      </c>
      <c r="E56" s="236">
        <f>'Core Indicators'!R56</f>
        <v>2</v>
      </c>
      <c r="F56" s="236">
        <f>'Core Indicators'!Z56</f>
        <v>2</v>
      </c>
      <c r="G56" s="191">
        <f t="shared" si="18"/>
        <v>2</v>
      </c>
      <c r="H56" s="236">
        <f>'Core Indicators'!AH56</f>
        <v>2</v>
      </c>
      <c r="I56" s="236">
        <f>'Core Indicators'!AP56</f>
        <v>2</v>
      </c>
      <c r="J56" s="236">
        <f>'Core Indicators'!BN56</f>
        <v>1</v>
      </c>
      <c r="K56" s="236">
        <f t="shared" si="19"/>
        <v>1.5</v>
      </c>
      <c r="L56" s="190">
        <f t="shared" si="20"/>
        <v>1.8</v>
      </c>
      <c r="M56" s="237">
        <f t="shared" si="21"/>
        <v>2</v>
      </c>
      <c r="N56" s="238">
        <f>'Core Indicators'!DJ56</f>
        <v>2</v>
      </c>
      <c r="O56" s="238">
        <f>'Core Indicators'!DR56</f>
        <v>2</v>
      </c>
      <c r="P56" s="238">
        <f>'Core Indicators'!DZ56</f>
        <v>2</v>
      </c>
      <c r="Q56" s="238">
        <f>'Core Indicators'!EH56</f>
        <v>2</v>
      </c>
      <c r="R56" s="238">
        <f>'Core Indicators'!EP56</f>
        <v>2</v>
      </c>
      <c r="S56" s="191">
        <f t="shared" si="22"/>
        <v>1.5</v>
      </c>
      <c r="T56" s="191">
        <f t="shared" si="23"/>
        <v>1</v>
      </c>
      <c r="U56" s="236">
        <v>1</v>
      </c>
      <c r="V56" s="236">
        <v>1</v>
      </c>
      <c r="W56" s="236">
        <f>'Core Indicators'!EX56</f>
        <v>1</v>
      </c>
      <c r="X56" s="191">
        <f t="shared" si="24"/>
        <v>1</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IRN004</v>
      </c>
      <c r="B57" s="190">
        <f t="shared" si="15"/>
        <v>2.7</v>
      </c>
      <c r="C57" s="191">
        <f t="shared" si="16"/>
        <v>0</v>
      </c>
      <c r="D57" s="237">
        <f t="shared" si="17"/>
        <v>3</v>
      </c>
      <c r="E57" s="236">
        <f>'Core Indicators'!R57</f>
        <v>3</v>
      </c>
      <c r="F57" s="236">
        <f>'Core Indicators'!Z57</f>
        <v>3</v>
      </c>
      <c r="G57" s="191">
        <f t="shared" si="18"/>
        <v>3</v>
      </c>
      <c r="H57" s="236">
        <f>'Core Indicators'!AH57</f>
        <v>3</v>
      </c>
      <c r="I57" s="236">
        <f>'Core Indicators'!AP57</f>
        <v>3</v>
      </c>
      <c r="J57" s="236">
        <f>'Core Indicators'!BN57</f>
        <v>3</v>
      </c>
      <c r="K57" s="236">
        <f t="shared" si="19"/>
        <v>3</v>
      </c>
      <c r="L57" s="190">
        <f t="shared" si="20"/>
        <v>3</v>
      </c>
      <c r="M57" s="237">
        <f t="shared" si="21"/>
        <v>3</v>
      </c>
      <c r="N57" s="238">
        <f>'Core Indicators'!DJ57</f>
        <v>3</v>
      </c>
      <c r="O57" s="238">
        <f>'Core Indicators'!DR57</f>
        <v>3</v>
      </c>
      <c r="P57" s="238">
        <f>'Core Indicators'!DZ57</f>
        <v>3</v>
      </c>
      <c r="Q57" s="238">
        <f>'Core Indicators'!EH57</f>
        <v>3</v>
      </c>
      <c r="R57" s="238">
        <f>'Core Indicators'!EP57</f>
        <v>3</v>
      </c>
      <c r="S57" s="191">
        <f t="shared" si="22"/>
        <v>1.9</v>
      </c>
      <c r="T57" s="191">
        <f t="shared" si="23"/>
        <v>1.3333333333333333</v>
      </c>
      <c r="U57" s="236">
        <v>1</v>
      </c>
      <c r="V57" s="236">
        <v>1</v>
      </c>
      <c r="W57" s="236">
        <f>'Core Indicators'!EX57</f>
        <v>3</v>
      </c>
      <c r="X57" s="191">
        <f t="shared" si="24"/>
        <v>2</v>
      </c>
      <c r="Y57" s="236">
        <v>1</v>
      </c>
      <c r="Z57" s="191">
        <f t="shared" si="25"/>
        <v>2.5</v>
      </c>
      <c r="AA57" s="236">
        <f>'Core Indicators'!FF57</f>
        <v>3</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IRQ001</v>
      </c>
      <c r="B58" s="190">
        <f t="shared" si="15"/>
        <v>1.9</v>
      </c>
      <c r="C58" s="191">
        <f t="shared" si="16"/>
        <v>0</v>
      </c>
      <c r="D58" s="237">
        <f t="shared" si="17"/>
        <v>2</v>
      </c>
      <c r="E58" s="236">
        <f>'Core Indicators'!R58</f>
        <v>2</v>
      </c>
      <c r="F58" s="236">
        <f>'Core Indicators'!Z58</f>
        <v>2</v>
      </c>
      <c r="G58" s="191">
        <f t="shared" si="18"/>
        <v>2</v>
      </c>
      <c r="H58" s="236">
        <f>'Core Indicators'!AH58</f>
        <v>2</v>
      </c>
      <c r="I58" s="236">
        <f>'Core Indicators'!AP58</f>
        <v>2</v>
      </c>
      <c r="J58" s="236">
        <f>'Core Indicators'!BN58</f>
        <v>2</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IRQ002</v>
      </c>
      <c r="B59" s="190">
        <f t="shared" si="15"/>
        <v>2</v>
      </c>
      <c r="C59" s="191">
        <f t="shared" si="16"/>
        <v>0</v>
      </c>
      <c r="D59" s="237">
        <f t="shared" si="17"/>
        <v>2</v>
      </c>
      <c r="E59" s="236">
        <f>'Core Indicators'!R59</f>
        <v>2</v>
      </c>
      <c r="F59" s="236">
        <f>'Core Indicators'!Z59</f>
        <v>2</v>
      </c>
      <c r="G59" s="191">
        <f t="shared" si="18"/>
        <v>2</v>
      </c>
      <c r="H59" s="236">
        <f>'Core Indicators'!AH59</f>
        <v>2</v>
      </c>
      <c r="I59" s="236">
        <f>'Core Indicators'!AP59</f>
        <v>2</v>
      </c>
      <c r="J59" s="236">
        <f>'Core Indicators'!BN59</f>
        <v>2</v>
      </c>
      <c r="K59" s="236">
        <f t="shared" si="19"/>
        <v>2</v>
      </c>
      <c r="L59" s="190">
        <f t="shared" si="20"/>
        <v>2</v>
      </c>
      <c r="M59" s="237">
        <f t="shared" si="21"/>
        <v>2.2000000000000002</v>
      </c>
      <c r="N59" s="238">
        <f>'Core Indicators'!DJ59</f>
        <v>3</v>
      </c>
      <c r="O59" s="238">
        <f>'Core Indicators'!DR59</f>
        <v>2</v>
      </c>
      <c r="P59" s="238">
        <f>'Core Indicators'!DZ59</f>
        <v>2</v>
      </c>
      <c r="Q59" s="238">
        <f>'Core Indicators'!EH59</f>
        <v>2</v>
      </c>
      <c r="R59" s="238">
        <f>'Core Indicators'!EP59</f>
        <v>2</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IRQ003</v>
      </c>
      <c r="B60" s="190">
        <f t="shared" si="15"/>
        <v>1.8</v>
      </c>
      <c r="C60" s="191">
        <f t="shared" si="16"/>
        <v>0</v>
      </c>
      <c r="D60" s="237">
        <f t="shared" si="17"/>
        <v>1.8</v>
      </c>
      <c r="E60" s="236">
        <f>'Core Indicators'!R60</f>
        <v>1</v>
      </c>
      <c r="F60" s="236">
        <f>'Core Indicators'!Z60</f>
        <v>2</v>
      </c>
      <c r="G60" s="191">
        <f t="shared" si="18"/>
        <v>1.5</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ITA002</v>
      </c>
      <c r="B61" s="190">
        <f t="shared" si="15"/>
        <v>1.9</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1.6</v>
      </c>
      <c r="T61" s="191">
        <f t="shared" si="23"/>
        <v>1.1666666666666667</v>
      </c>
      <c r="U61" s="236">
        <v>1</v>
      </c>
      <c r="V61" s="236">
        <v>1</v>
      </c>
      <c r="W61" s="236">
        <f>'Core Indicators'!EX61</f>
        <v>2</v>
      </c>
      <c r="X61" s="191">
        <f t="shared" si="24"/>
        <v>1.5</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JOR002</v>
      </c>
      <c r="B62" s="190">
        <f t="shared" si="15"/>
        <v>2.5</v>
      </c>
      <c r="C62" s="191">
        <f t="shared" si="16"/>
        <v>0</v>
      </c>
      <c r="D62" s="237">
        <f t="shared" si="17"/>
        <v>2.6</v>
      </c>
      <c r="E62" s="236">
        <f>'Core Indicators'!R62</f>
        <v>2</v>
      </c>
      <c r="F62" s="236">
        <f>'Core Indicators'!Z62</f>
        <v>2</v>
      </c>
      <c r="G62" s="191">
        <f t="shared" si="18"/>
        <v>2</v>
      </c>
      <c r="H62" s="236">
        <f>'Core Indicators'!AH62</f>
        <v>3</v>
      </c>
      <c r="I62" s="236">
        <f>'Core Indicators'!AP62</f>
        <v>3</v>
      </c>
      <c r="J62" s="236">
        <f>'Core Indicators'!BN62</f>
        <v>2</v>
      </c>
      <c r="K62" s="236">
        <f t="shared" si="19"/>
        <v>2.5</v>
      </c>
      <c r="L62" s="190">
        <f t="shared" si="20"/>
        <v>2.8</v>
      </c>
      <c r="M62" s="237">
        <f t="shared" si="21"/>
        <v>3</v>
      </c>
      <c r="N62" s="238">
        <f>'Core Indicators'!DJ62</f>
        <v>3</v>
      </c>
      <c r="O62" s="238">
        <f>'Core Indicators'!DR62</f>
        <v>3</v>
      </c>
      <c r="P62" s="238">
        <f>'Core Indicators'!DZ62</f>
        <v>3</v>
      </c>
      <c r="Q62" s="238">
        <f>'Core Indicators'!EH62</f>
        <v>3</v>
      </c>
      <c r="R62" s="238">
        <f>'Core Indicators'!EP62</f>
        <v>3</v>
      </c>
      <c r="S62" s="191">
        <f t="shared" si="22"/>
        <v>1.6</v>
      </c>
      <c r="T62" s="191">
        <f t="shared" si="23"/>
        <v>1.1666666666666667</v>
      </c>
      <c r="U62" s="236">
        <v>1</v>
      </c>
      <c r="V62" s="236">
        <v>1</v>
      </c>
      <c r="W62" s="236">
        <f>'Core Indicators'!EX62</f>
        <v>2</v>
      </c>
      <c r="X62" s="191">
        <f t="shared" si="24"/>
        <v>1.5</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KEN001</v>
      </c>
      <c r="B63" s="190">
        <f t="shared" si="15"/>
        <v>2.4</v>
      </c>
      <c r="C63" s="191">
        <f t="shared" si="16"/>
        <v>0</v>
      </c>
      <c r="D63" s="237">
        <f t="shared" si="17"/>
        <v>2.7</v>
      </c>
      <c r="E63" s="236">
        <f>'Core Indicators'!R63</f>
        <v>1</v>
      </c>
      <c r="F63" s="236">
        <f>'Core Indicators'!Z63</f>
        <v>3</v>
      </c>
      <c r="G63" s="191">
        <f t="shared" si="18"/>
        <v>2.1</v>
      </c>
      <c r="H63" s="236">
        <f>'Core Indicators'!AH63</f>
        <v>3</v>
      </c>
      <c r="I63" s="236">
        <f>'Core Indicators'!AP63</f>
        <v>3</v>
      </c>
      <c r="J63" s="236">
        <f>'Core Indicators'!BN63</f>
        <v>3</v>
      </c>
      <c r="K63" s="236">
        <f t="shared" si="19"/>
        <v>3</v>
      </c>
      <c r="L63" s="190">
        <f t="shared" si="20"/>
        <v>3</v>
      </c>
      <c r="M63" s="237">
        <f t="shared" si="21"/>
        <v>2.6</v>
      </c>
      <c r="N63" s="238">
        <f>'Core Indicators'!DJ63</f>
        <v>3</v>
      </c>
      <c r="O63" s="238">
        <f>'Core Indicators'!DR63</f>
        <v>3</v>
      </c>
      <c r="P63" s="238">
        <f>'Core Indicators'!DZ63</f>
        <v>3</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KEN002</v>
      </c>
      <c r="B64" s="190">
        <f t="shared" si="15"/>
        <v>1.8</v>
      </c>
      <c r="C64" s="191">
        <f t="shared" si="16"/>
        <v>1</v>
      </c>
      <c r="D64" s="237">
        <f t="shared" si="17"/>
        <v>2</v>
      </c>
      <c r="E64" s="236">
        <f>'Core Indicators'!R64</f>
        <v>2</v>
      </c>
      <c r="F64" s="236">
        <f>'Core Indicators'!Z64</f>
        <v>2</v>
      </c>
      <c r="G64" s="191">
        <f t="shared" si="18"/>
        <v>2</v>
      </c>
      <c r="H64" s="236">
        <f>'Core Indicators'!AH64</f>
        <v>2</v>
      </c>
      <c r="I64" s="236">
        <f>'Core Indicators'!AP64</f>
        <v>2</v>
      </c>
      <c r="J64" s="236" t="str">
        <f>'Core Indicators'!BN64</f>
        <v>x</v>
      </c>
      <c r="K64" s="236">
        <f t="shared" si="19"/>
        <v>2</v>
      </c>
      <c r="L64" s="190">
        <f t="shared" si="20"/>
        <v>2</v>
      </c>
      <c r="M64" s="237">
        <f t="shared" si="21"/>
        <v>2</v>
      </c>
      <c r="N64" s="238">
        <f>'Core Indicators'!DJ64</f>
        <v>2</v>
      </c>
      <c r="O64" s="238">
        <f>'Core Indicators'!DR64</f>
        <v>2</v>
      </c>
      <c r="P64" s="238">
        <f>'Core Indicators'!DZ64</f>
        <v>2</v>
      </c>
      <c r="Q64" s="238" t="str">
        <f>'Core Indicators'!EH64</f>
        <v>x</v>
      </c>
      <c r="R64" s="238" t="str">
        <f>'Core Indicators'!EP64</f>
        <v>x</v>
      </c>
      <c r="S64" s="191">
        <f t="shared" si="22"/>
        <v>1.4</v>
      </c>
      <c r="T64" s="191">
        <f t="shared" si="23"/>
        <v>1.3333333333333333</v>
      </c>
      <c r="U64" s="236">
        <v>1</v>
      </c>
      <c r="V64" s="236">
        <v>1</v>
      </c>
      <c r="W64" s="236">
        <f>'Core Indicators'!EX64</f>
        <v>3</v>
      </c>
      <c r="X64" s="191">
        <f t="shared" si="24"/>
        <v>2</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KEN003</v>
      </c>
      <c r="B65" s="190">
        <f t="shared" si="15"/>
        <v>1.9</v>
      </c>
      <c r="C65" s="191">
        <f t="shared" si="16"/>
        <v>0</v>
      </c>
      <c r="D65" s="237">
        <f t="shared" si="17"/>
        <v>2</v>
      </c>
      <c r="E65" s="236">
        <f>'Core Indicators'!R65</f>
        <v>2</v>
      </c>
      <c r="F65" s="236">
        <f>'Core Indicators'!Z65</f>
        <v>2</v>
      </c>
      <c r="G65" s="191">
        <f t="shared" si="18"/>
        <v>2</v>
      </c>
      <c r="H65" s="236">
        <f>'Core Indicators'!AH65</f>
        <v>2</v>
      </c>
      <c r="I65" s="236">
        <f>'Core Indicators'!AP65</f>
        <v>2</v>
      </c>
      <c r="J65" s="236">
        <f>'Core Indicators'!BN65</f>
        <v>2</v>
      </c>
      <c r="K65" s="236">
        <f t="shared" si="19"/>
        <v>2</v>
      </c>
      <c r="L65" s="190">
        <f t="shared" si="20"/>
        <v>2</v>
      </c>
      <c r="M65" s="237">
        <f t="shared" si="21"/>
        <v>2</v>
      </c>
      <c r="N65" s="238">
        <f>'Core Indicators'!DJ65</f>
        <v>2</v>
      </c>
      <c r="O65" s="238">
        <f>'Core Indicators'!DR65</f>
        <v>2</v>
      </c>
      <c r="P65" s="238">
        <f>'Core Indicators'!DZ65</f>
        <v>2</v>
      </c>
      <c r="Q65" s="238">
        <f>'Core Indicators'!EH65</f>
        <v>2</v>
      </c>
      <c r="R65" s="238">
        <f>'Core Indicators'!EP65</f>
        <v>2</v>
      </c>
      <c r="S65" s="191">
        <f t="shared" si="22"/>
        <v>1.7</v>
      </c>
      <c r="T65" s="191">
        <f t="shared" si="23"/>
        <v>1.3333333333333333</v>
      </c>
      <c r="U65" s="236">
        <v>1</v>
      </c>
      <c r="V65" s="236">
        <v>1</v>
      </c>
      <c r="W65" s="236">
        <f>'Core Indicators'!EX65</f>
        <v>3</v>
      </c>
      <c r="X65" s="191">
        <f t="shared" si="24"/>
        <v>2</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LAO004</v>
      </c>
      <c r="B66" s="190">
        <f t="shared" si="15"/>
        <v>1.8</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f>'Core Indicators'!EH66</f>
        <v>2</v>
      </c>
      <c r="R66" s="238">
        <f>'Core Indicators'!EP66</f>
        <v>2</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LBN002</v>
      </c>
      <c r="B67" s="190">
        <f t="shared" ref="B67:B98" si="30">IF(OR(M67="x",D67="x"),"x",ROUND((5-GEOMEAN(((5-D67)/5*4+1),((5-M67)/5*4+1),((5-M67)/5*4+1)))/4*3.5+S67*0.3,1))</f>
        <v>1.9</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LBN006</v>
      </c>
      <c r="B68" s="190">
        <f t="shared" si="30"/>
        <v>1.8</v>
      </c>
      <c r="C68" s="191">
        <f t="shared" si="31"/>
        <v>0</v>
      </c>
      <c r="D68" s="237">
        <f t="shared" si="32"/>
        <v>1.7</v>
      </c>
      <c r="E68" s="236">
        <f>'Core Indicators'!R68</f>
        <v>1</v>
      </c>
      <c r="F68" s="236">
        <f>'Core Indicators'!Z68</f>
        <v>2</v>
      </c>
      <c r="G68" s="191">
        <f t="shared" si="33"/>
        <v>1.5</v>
      </c>
      <c r="H68" s="236">
        <f>'Core Indicators'!AH68</f>
        <v>2</v>
      </c>
      <c r="I68" s="236">
        <f>'Core Indicators'!AP68</f>
        <v>1</v>
      </c>
      <c r="J68" s="236">
        <f>'Core Indicators'!BN68</f>
        <v>2</v>
      </c>
      <c r="K68" s="236">
        <f t="shared" si="34"/>
        <v>1.5</v>
      </c>
      <c r="L68" s="190">
        <f t="shared" si="35"/>
        <v>1.8</v>
      </c>
      <c r="M68" s="237">
        <f t="shared" si="36"/>
        <v>2</v>
      </c>
      <c r="N68" s="238">
        <f>'Core Indicators'!DJ68</f>
        <v>2</v>
      </c>
      <c r="O68" s="238">
        <f>'Core Indicators'!DR68</f>
        <v>2</v>
      </c>
      <c r="P68" s="238">
        <f>'Core Indicators'!DZ68</f>
        <v>2</v>
      </c>
      <c r="Q68" s="238">
        <f>'Core Indicators'!EH68</f>
        <v>2</v>
      </c>
      <c r="R68" s="238">
        <f>'Core Indicators'!EP68</f>
        <v>2</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LBY001</v>
      </c>
      <c r="B69" s="190">
        <f t="shared" si="30"/>
        <v>1.8</v>
      </c>
      <c r="C69" s="191">
        <f t="shared" si="31"/>
        <v>0</v>
      </c>
      <c r="D69" s="237">
        <f t="shared" si="32"/>
        <v>1.7</v>
      </c>
      <c r="E69" s="236">
        <f>'Core Indicators'!R69</f>
        <v>1</v>
      </c>
      <c r="F69" s="236">
        <f>'Core Indicators'!Z69</f>
        <v>2</v>
      </c>
      <c r="G69" s="191">
        <f t="shared" si="33"/>
        <v>1.5</v>
      </c>
      <c r="H69" s="236">
        <f>'Core Indicators'!AH69</f>
        <v>1</v>
      </c>
      <c r="I69" s="236">
        <f>'Core Indicators'!AP69</f>
        <v>2</v>
      </c>
      <c r="J69" s="236">
        <f>'Core Indicators'!BN69</f>
        <v>3</v>
      </c>
      <c r="K69" s="236">
        <f t="shared" si="34"/>
        <v>2.5</v>
      </c>
      <c r="L69" s="190">
        <f t="shared" si="35"/>
        <v>1.8</v>
      </c>
      <c r="M69" s="237">
        <f t="shared" si="36"/>
        <v>2</v>
      </c>
      <c r="N69" s="238">
        <f>'Core Indicators'!DJ69</f>
        <v>2</v>
      </c>
      <c r="O69" s="238">
        <f>'Core Indicators'!DR69</f>
        <v>2</v>
      </c>
      <c r="P69" s="238">
        <f>'Core Indicators'!DZ69</f>
        <v>2</v>
      </c>
      <c r="Q69" s="238">
        <f>'Core Indicators'!EH69</f>
        <v>2</v>
      </c>
      <c r="R69" s="238">
        <f>'Core Indicators'!EP69</f>
        <v>2</v>
      </c>
      <c r="S69" s="191">
        <f t="shared" si="37"/>
        <v>1.7</v>
      </c>
      <c r="T69" s="191">
        <f t="shared" si="38"/>
        <v>1.3333333333333333</v>
      </c>
      <c r="U69" s="236">
        <v>1</v>
      </c>
      <c r="V69" s="236">
        <v>1</v>
      </c>
      <c r="W69" s="236">
        <f>'Core Indicators'!EX69</f>
        <v>3</v>
      </c>
      <c r="X69" s="191">
        <f t="shared" si="39"/>
        <v>2</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LBY002</v>
      </c>
      <c r="B70" s="190">
        <f t="shared" si="30"/>
        <v>1.8</v>
      </c>
      <c r="C70" s="191">
        <f t="shared" si="31"/>
        <v>0</v>
      </c>
      <c r="D70" s="237">
        <f t="shared" si="32"/>
        <v>2</v>
      </c>
      <c r="E70" s="236">
        <f>'Core Indicators'!R70</f>
        <v>1</v>
      </c>
      <c r="F70" s="236">
        <f>'Core Indicators'!Z70</f>
        <v>2</v>
      </c>
      <c r="G70" s="191">
        <f t="shared" si="33"/>
        <v>1.5</v>
      </c>
      <c r="H70" s="236">
        <f>'Core Indicators'!AH70</f>
        <v>2</v>
      </c>
      <c r="I70" s="236">
        <f>'Core Indicators'!AP70</f>
        <v>2</v>
      </c>
      <c r="J70" s="236">
        <f>'Core Indicators'!BN70</f>
        <v>3</v>
      </c>
      <c r="K70" s="236">
        <f t="shared" si="34"/>
        <v>2.5</v>
      </c>
      <c r="L70" s="190">
        <f t="shared" si="35"/>
        <v>2.2999999999999998</v>
      </c>
      <c r="M70" s="237">
        <f t="shared" si="36"/>
        <v>2</v>
      </c>
      <c r="N70" s="238">
        <f>'Core Indicators'!DJ70</f>
        <v>2</v>
      </c>
      <c r="O70" s="238">
        <f>'Core Indicators'!DR70</f>
        <v>2</v>
      </c>
      <c r="P70" s="238">
        <f>'Core Indicators'!DZ70</f>
        <v>2</v>
      </c>
      <c r="Q70" s="238">
        <f>'Core Indicators'!EH70</f>
        <v>2</v>
      </c>
      <c r="R70" s="238">
        <f>'Core Indicators'!EP70</f>
        <v>2</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LBY003</v>
      </c>
      <c r="B71" s="190">
        <f t="shared" si="30"/>
        <v>1.7</v>
      </c>
      <c r="C71" s="191">
        <f t="shared" si="31"/>
        <v>0</v>
      </c>
      <c r="D71" s="237">
        <f t="shared" si="32"/>
        <v>1.9</v>
      </c>
      <c r="E71" s="236">
        <f>'Core Indicators'!R71</f>
        <v>1</v>
      </c>
      <c r="F71" s="236">
        <f>'Core Indicators'!Z71</f>
        <v>2</v>
      </c>
      <c r="G71" s="191">
        <f t="shared" si="33"/>
        <v>1.5</v>
      </c>
      <c r="H71" s="236">
        <f>'Core Indicators'!AH71</f>
        <v>2</v>
      </c>
      <c r="I71" s="236">
        <f>'Core Indicators'!AP71</f>
        <v>1</v>
      </c>
      <c r="J71" s="236">
        <f>'Core Indicators'!BN71</f>
        <v>3</v>
      </c>
      <c r="K71" s="236">
        <f t="shared" si="34"/>
        <v>2.1</v>
      </c>
      <c r="L71" s="190">
        <f t="shared" si="35"/>
        <v>2.1</v>
      </c>
      <c r="M71" s="237">
        <f t="shared" si="36"/>
        <v>1.4</v>
      </c>
      <c r="N71" s="238">
        <f>'Core Indicators'!DJ71</f>
        <v>2</v>
      </c>
      <c r="O71" s="238">
        <f>'Core Indicators'!DR71</f>
        <v>2</v>
      </c>
      <c r="P71" s="238">
        <f>'Core Indicators'!DZ71</f>
        <v>1</v>
      </c>
      <c r="Q71" s="238">
        <f>'Core Indicators'!EH71</f>
        <v>1</v>
      </c>
      <c r="R71" s="238">
        <f>'Core Indicators'!EP71</f>
        <v>1</v>
      </c>
      <c r="S71" s="191">
        <f t="shared" si="37"/>
        <v>1.9</v>
      </c>
      <c r="T71" s="191">
        <f t="shared" si="38"/>
        <v>1.3333333333333333</v>
      </c>
      <c r="U71" s="236">
        <v>1</v>
      </c>
      <c r="V71" s="236">
        <v>1</v>
      </c>
      <c r="W71" s="236">
        <f>'Core Indicators'!EX71</f>
        <v>3</v>
      </c>
      <c r="X71" s="191">
        <f t="shared" si="39"/>
        <v>2</v>
      </c>
      <c r="Y71" s="236">
        <v>1</v>
      </c>
      <c r="Z71" s="191">
        <f t="shared" si="40"/>
        <v>2.5</v>
      </c>
      <c r="AA71" s="236">
        <f>'Core Indicators'!FF71</f>
        <v>3</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LBY004</v>
      </c>
      <c r="B72" s="190">
        <f t="shared" si="30"/>
        <v>1.2</v>
      </c>
      <c r="C72" s="191">
        <f t="shared" si="31"/>
        <v>0</v>
      </c>
      <c r="D72" s="237">
        <f t="shared" si="32"/>
        <v>1.2</v>
      </c>
      <c r="E72" s="236">
        <f>'Core Indicators'!R72</f>
        <v>1</v>
      </c>
      <c r="F72" s="236">
        <f>'Core Indicators'!Z72</f>
        <v>1</v>
      </c>
      <c r="G72" s="191">
        <f t="shared" si="33"/>
        <v>1</v>
      </c>
      <c r="H72" s="236">
        <f>'Core Indicators'!AH72</f>
        <v>1</v>
      </c>
      <c r="I72" s="236">
        <f>'Core Indicators'!AP72</f>
        <v>1</v>
      </c>
      <c r="J72" s="236">
        <f>'Core Indicators'!BN72</f>
        <v>2</v>
      </c>
      <c r="K72" s="236">
        <f t="shared" si="34"/>
        <v>1.5</v>
      </c>
      <c r="L72" s="190">
        <f t="shared" si="35"/>
        <v>1.3</v>
      </c>
      <c r="M72" s="237">
        <f t="shared" si="36"/>
        <v>1</v>
      </c>
      <c r="N72" s="238">
        <f>'Core Indicators'!DJ72</f>
        <v>1</v>
      </c>
      <c r="O72" s="238">
        <f>'Core Indicators'!DR72</f>
        <v>1</v>
      </c>
      <c r="P72" s="238">
        <f>'Core Indicators'!DZ72</f>
        <v>1</v>
      </c>
      <c r="Q72" s="238">
        <f>'Core Indicators'!EH72</f>
        <v>1</v>
      </c>
      <c r="R72" s="238" t="str">
        <f>'Core Indicators'!EP72</f>
        <v>x</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LKA004</v>
      </c>
      <c r="B73" s="190">
        <f t="shared" si="30"/>
        <v>1.7</v>
      </c>
      <c r="C73" s="191">
        <f t="shared" si="31"/>
        <v>0</v>
      </c>
      <c r="D73" s="237">
        <f t="shared" si="32"/>
        <v>1.2</v>
      </c>
      <c r="E73" s="236">
        <f>'Core Indicators'!R73</f>
        <v>1</v>
      </c>
      <c r="F73" s="236">
        <f>'Core Indicators'!Z73</f>
        <v>1</v>
      </c>
      <c r="G73" s="191">
        <f t="shared" si="33"/>
        <v>1</v>
      </c>
      <c r="H73" s="236">
        <f>'Core Indicators'!AH73</f>
        <v>1</v>
      </c>
      <c r="I73" s="236">
        <f>'Core Indicators'!AP73</f>
        <v>1</v>
      </c>
      <c r="J73" s="236">
        <f>'Core Indicators'!BN73</f>
        <v>2</v>
      </c>
      <c r="K73" s="236">
        <f t="shared" si="34"/>
        <v>1.5</v>
      </c>
      <c r="L73" s="190">
        <f t="shared" si="35"/>
        <v>1.3</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LSO004</v>
      </c>
      <c r="B74" s="190">
        <f t="shared" si="30"/>
        <v>2</v>
      </c>
      <c r="C74" s="191">
        <f t="shared" si="31"/>
        <v>1</v>
      </c>
      <c r="D74" s="237">
        <f t="shared" si="32"/>
        <v>2.2999999999999998</v>
      </c>
      <c r="E74" s="236">
        <f>'Core Indicators'!R74</f>
        <v>2</v>
      </c>
      <c r="F74" s="236">
        <f>'Core Indicators'!Z74</f>
        <v>2</v>
      </c>
      <c r="G74" s="191">
        <f t="shared" si="33"/>
        <v>2</v>
      </c>
      <c r="H74" s="236">
        <f>'Core Indicators'!AH74</f>
        <v>2</v>
      </c>
      <c r="I74" s="236" t="str">
        <f>'Core Indicators'!AP74</f>
        <v>x</v>
      </c>
      <c r="J74" s="236">
        <f>'Core Indicators'!BN74</f>
        <v>3</v>
      </c>
      <c r="K74" s="236">
        <f t="shared" si="34"/>
        <v>3</v>
      </c>
      <c r="L74" s="190">
        <f t="shared" si="35"/>
        <v>2.5</v>
      </c>
      <c r="M74" s="237">
        <f t="shared" si="36"/>
        <v>2</v>
      </c>
      <c r="N74" s="238">
        <f>'Core Indicators'!DJ74</f>
        <v>2</v>
      </c>
      <c r="O74" s="238">
        <f>'Core Indicators'!DR74</f>
        <v>2</v>
      </c>
      <c r="P74" s="238">
        <f>'Core Indicators'!DZ74</f>
        <v>2</v>
      </c>
      <c r="Q74" s="238">
        <f>'Core Indicators'!EH74</f>
        <v>2</v>
      </c>
      <c r="R74" s="238">
        <f>'Core Indicators'!EP74</f>
        <v>2</v>
      </c>
      <c r="S74" s="191">
        <f t="shared" si="37"/>
        <v>1.7</v>
      </c>
      <c r="T74" s="191">
        <f t="shared" si="38"/>
        <v>1.3333333333333333</v>
      </c>
      <c r="U74" s="236">
        <v>1</v>
      </c>
      <c r="V74" s="236">
        <v>1</v>
      </c>
      <c r="W74" s="236">
        <f>'Core Indicators'!EX74</f>
        <v>3</v>
      </c>
      <c r="X74" s="191">
        <f t="shared" si="39"/>
        <v>2</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LTU002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LVA002</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MAR001</v>
      </c>
      <c r="B77" s="190">
        <f t="shared" si="30"/>
        <v>2.5</v>
      </c>
      <c r="C77" s="191">
        <f t="shared" si="31"/>
        <v>0</v>
      </c>
      <c r="D77" s="237">
        <f t="shared" si="32"/>
        <v>2.7</v>
      </c>
      <c r="E77" s="236">
        <f>'Core Indicators'!R77</f>
        <v>2</v>
      </c>
      <c r="F77" s="236">
        <f>'Core Indicators'!Z77</f>
        <v>2</v>
      </c>
      <c r="G77" s="191">
        <f t="shared" si="33"/>
        <v>2</v>
      </c>
      <c r="H77" s="236">
        <f>'Core Indicators'!AH77</f>
        <v>3</v>
      </c>
      <c r="I77" s="236">
        <f>'Core Indicators'!AP77</f>
        <v>3</v>
      </c>
      <c r="J77" s="236">
        <f>'Core Indicators'!BN77</f>
        <v>3</v>
      </c>
      <c r="K77" s="236">
        <f t="shared" si="34"/>
        <v>3</v>
      </c>
      <c r="L77" s="190">
        <f t="shared" si="35"/>
        <v>3</v>
      </c>
      <c r="M77" s="237">
        <f t="shared" si="36"/>
        <v>3</v>
      </c>
      <c r="N77" s="238">
        <f>'Core Indicators'!DJ77</f>
        <v>3</v>
      </c>
      <c r="O77" s="238">
        <f>'Core Indicators'!DR77</f>
        <v>3</v>
      </c>
      <c r="P77" s="238">
        <f>'Core Indicators'!DZ77</f>
        <v>3</v>
      </c>
      <c r="Q77" s="238">
        <f>'Core Indicators'!EH77</f>
        <v>3</v>
      </c>
      <c r="R77" s="238">
        <f>'Core Indicators'!EP77</f>
        <v>3</v>
      </c>
      <c r="S77" s="191">
        <f t="shared" si="37"/>
        <v>1.4</v>
      </c>
      <c r="T77" s="191">
        <f t="shared" si="38"/>
        <v>1.3333333333333333</v>
      </c>
      <c r="U77" s="236">
        <v>1</v>
      </c>
      <c r="V77" s="236">
        <v>1</v>
      </c>
      <c r="W77" s="236">
        <f>'Core Indicators'!EX77</f>
        <v>3</v>
      </c>
      <c r="X77" s="191">
        <f t="shared" si="39"/>
        <v>2</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MAR002</v>
      </c>
      <c r="B78" s="190">
        <f t="shared" si="30"/>
        <v>2.6</v>
      </c>
      <c r="C78" s="191">
        <f t="shared" si="31"/>
        <v>0</v>
      </c>
      <c r="D78" s="237">
        <f t="shared" si="32"/>
        <v>2.7</v>
      </c>
      <c r="E78" s="236">
        <f>'Core Indicators'!R78</f>
        <v>2</v>
      </c>
      <c r="F78" s="236">
        <f>'Core Indicators'!Z78</f>
        <v>2</v>
      </c>
      <c r="G78" s="191">
        <f t="shared" si="33"/>
        <v>2</v>
      </c>
      <c r="H78" s="236">
        <f>'Core Indicators'!AH78</f>
        <v>3</v>
      </c>
      <c r="I78" s="236">
        <f>'Core Indicators'!AP78</f>
        <v>3</v>
      </c>
      <c r="J78" s="236">
        <f>'Core Indicators'!BN78</f>
        <v>3</v>
      </c>
      <c r="K78" s="236">
        <f t="shared" si="34"/>
        <v>3</v>
      </c>
      <c r="L78" s="190">
        <f t="shared" si="35"/>
        <v>3</v>
      </c>
      <c r="M78" s="237">
        <f t="shared" si="36"/>
        <v>3</v>
      </c>
      <c r="N78" s="238">
        <f>'Core Indicators'!DJ78</f>
        <v>3</v>
      </c>
      <c r="O78" s="238">
        <f>'Core Indicators'!DR78</f>
        <v>3</v>
      </c>
      <c r="P78" s="238">
        <f>'Core Indicators'!DZ78</f>
        <v>3</v>
      </c>
      <c r="Q78" s="238">
        <f>'Core Indicators'!EH78</f>
        <v>3</v>
      </c>
      <c r="R78" s="238">
        <f>'Core Indicators'!EP78</f>
        <v>3</v>
      </c>
      <c r="S78" s="191">
        <f t="shared" si="37"/>
        <v>1.9</v>
      </c>
      <c r="T78" s="191">
        <f t="shared" si="38"/>
        <v>1.3333333333333333</v>
      </c>
      <c r="U78" s="236">
        <v>1</v>
      </c>
      <c r="V78" s="236">
        <v>1</v>
      </c>
      <c r="W78" s="236">
        <f>'Core Indicators'!EX78</f>
        <v>3</v>
      </c>
      <c r="X78" s="191">
        <f t="shared" si="39"/>
        <v>2</v>
      </c>
      <c r="Y78" s="236">
        <v>1</v>
      </c>
      <c r="Z78" s="191">
        <f t="shared" si="40"/>
        <v>2.5</v>
      </c>
      <c r="AA78" s="236">
        <f>'Core Indicators'!FF78</f>
        <v>3</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MAR003</v>
      </c>
      <c r="B79" s="190">
        <f t="shared" si="30"/>
        <v>2.2000000000000002</v>
      </c>
      <c r="C79" s="191">
        <f t="shared" si="31"/>
        <v>0</v>
      </c>
      <c r="D79" s="237">
        <f t="shared" si="32"/>
        <v>1.7</v>
      </c>
      <c r="E79" s="236">
        <f>'Core Indicators'!R79</f>
        <v>2</v>
      </c>
      <c r="F79" s="236">
        <f>'Core Indicators'!Z79</f>
        <v>2</v>
      </c>
      <c r="G79" s="191">
        <f t="shared" si="33"/>
        <v>2</v>
      </c>
      <c r="H79" s="236">
        <f>'Core Indicators'!AH79</f>
        <v>1</v>
      </c>
      <c r="I79" s="236">
        <f>'Core Indicators'!AP79</f>
        <v>3</v>
      </c>
      <c r="J79" s="236">
        <f>'Core Indicators'!BN79</f>
        <v>1</v>
      </c>
      <c r="K79" s="236">
        <f t="shared" si="34"/>
        <v>2.1</v>
      </c>
      <c r="L79" s="190">
        <f t="shared" si="35"/>
        <v>1.6</v>
      </c>
      <c r="M79" s="237">
        <f t="shared" si="36"/>
        <v>3</v>
      </c>
      <c r="N79" s="238">
        <f>'Core Indicators'!DJ79</f>
        <v>3</v>
      </c>
      <c r="O79" s="238">
        <f>'Core Indicators'!DR79</f>
        <v>3</v>
      </c>
      <c r="P79" s="238">
        <f>'Core Indicators'!DZ79</f>
        <v>3</v>
      </c>
      <c r="Q79" s="238">
        <f>'Core Indicators'!EH79</f>
        <v>3</v>
      </c>
      <c r="R79" s="238">
        <f>'Core Indicators'!EP79</f>
        <v>3</v>
      </c>
      <c r="S79" s="191">
        <f t="shared" si="37"/>
        <v>1.4</v>
      </c>
      <c r="T79" s="191">
        <f t="shared" si="38"/>
        <v>1.3333333333333333</v>
      </c>
      <c r="U79" s="236">
        <v>1</v>
      </c>
      <c r="V79" s="236">
        <v>1</v>
      </c>
      <c r="W79" s="236">
        <f>'Core Indicators'!EX79</f>
        <v>3</v>
      </c>
      <c r="X79" s="191">
        <f t="shared" si="39"/>
        <v>2</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MDA002</v>
      </c>
      <c r="B80" s="190">
        <f t="shared" si="30"/>
        <v>1.8</v>
      </c>
      <c r="C80" s="191">
        <f t="shared" si="31"/>
        <v>0</v>
      </c>
      <c r="D80" s="237">
        <f t="shared" si="32"/>
        <v>1.8</v>
      </c>
      <c r="E80" s="236">
        <f>'Core Indicators'!R80</f>
        <v>1</v>
      </c>
      <c r="F80" s="236">
        <f>'Core Indicators'!Z80</f>
        <v>2</v>
      </c>
      <c r="G80" s="191">
        <f t="shared" si="33"/>
        <v>1.5</v>
      </c>
      <c r="H80" s="236">
        <f>'Core Indicators'!AH80</f>
        <v>2</v>
      </c>
      <c r="I80" s="236">
        <f>'Core Indicators'!AP80</f>
        <v>2</v>
      </c>
      <c r="J80" s="236">
        <f>'Core Indicators'!BN80</f>
        <v>2</v>
      </c>
      <c r="K80" s="236">
        <f t="shared" si="34"/>
        <v>2</v>
      </c>
      <c r="L80" s="190">
        <f t="shared" si="35"/>
        <v>2</v>
      </c>
      <c r="M80" s="237">
        <f t="shared" si="36"/>
        <v>2</v>
      </c>
      <c r="N80" s="238">
        <f>'Core Indicators'!DJ80</f>
        <v>2</v>
      </c>
      <c r="O80" s="238">
        <f>'Core Indicators'!DR80</f>
        <v>2</v>
      </c>
      <c r="P80" s="238">
        <f>'Core Indicators'!DZ80</f>
        <v>2</v>
      </c>
      <c r="Q80" s="238">
        <f>'Core Indicators'!EH80</f>
        <v>2</v>
      </c>
      <c r="R80" s="238">
        <f>'Core Indicators'!EP80</f>
        <v>2</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MDG001</v>
      </c>
      <c r="B81" s="190">
        <f t="shared" si="30"/>
        <v>1.7</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1.6</v>
      </c>
      <c r="N81" s="238">
        <f>'Core Indicators'!DJ81</f>
        <v>2</v>
      </c>
      <c r="O81" s="238">
        <f>'Core Indicators'!DR81</f>
        <v>2</v>
      </c>
      <c r="P81" s="238">
        <f>'Core Indicators'!DZ81</f>
        <v>2</v>
      </c>
      <c r="Q81" s="238">
        <f>'Core Indicators'!EH81</f>
        <v>1</v>
      </c>
      <c r="R81" s="238">
        <f>'Core Indicators'!EP81</f>
        <v>1</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MDG002</v>
      </c>
      <c r="B82" s="190">
        <f t="shared" si="30"/>
        <v>1.9</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1</v>
      </c>
      <c r="O82" s="238">
        <f>'Core Indicators'!DR82</f>
        <v>1</v>
      </c>
      <c r="P82" s="238">
        <f>'Core Indicators'!DZ82</f>
        <v>2</v>
      </c>
      <c r="Q82" s="238">
        <f>'Core Indicators'!EH82</f>
        <v>3</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MDG009</v>
      </c>
      <c r="B83" s="190">
        <f t="shared" si="30"/>
        <v>1.9</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MEX001</v>
      </c>
      <c r="B84" s="190">
        <f t="shared" si="30"/>
        <v>2.6</v>
      </c>
      <c r="C84" s="191">
        <f t="shared" si="31"/>
        <v>0</v>
      </c>
      <c r="D84" s="237">
        <f t="shared" si="32"/>
        <v>2.7</v>
      </c>
      <c r="E84" s="236">
        <f>'Core Indicators'!R84</f>
        <v>2</v>
      </c>
      <c r="F84" s="236">
        <f>'Core Indicators'!Z84</f>
        <v>3</v>
      </c>
      <c r="G84" s="191">
        <f t="shared" si="33"/>
        <v>2.5</v>
      </c>
      <c r="H84" s="236">
        <f>'Core Indicators'!AH84</f>
        <v>3</v>
      </c>
      <c r="I84" s="236">
        <f>'Core Indicators'!AP84</f>
        <v>3</v>
      </c>
      <c r="J84" s="236">
        <f>'Core Indicators'!BN84</f>
        <v>2</v>
      </c>
      <c r="K84" s="236">
        <f t="shared" si="34"/>
        <v>2.5</v>
      </c>
      <c r="L84" s="190">
        <f t="shared" si="35"/>
        <v>2.8</v>
      </c>
      <c r="M84" s="237">
        <f t="shared" si="36"/>
        <v>3</v>
      </c>
      <c r="N84" s="238">
        <f>'Core Indicators'!DJ84</f>
        <v>3</v>
      </c>
      <c r="O84" s="238">
        <f>'Core Indicators'!DR84</f>
        <v>3</v>
      </c>
      <c r="P84" s="238">
        <f>'Core Indicators'!DZ84</f>
        <v>3</v>
      </c>
      <c r="Q84" s="238" t="str">
        <f>'Core Indicators'!EH84</f>
        <v>x</v>
      </c>
      <c r="R84" s="238" t="str">
        <f>'Core Indicators'!EP84</f>
        <v>x</v>
      </c>
      <c r="S84" s="191">
        <f t="shared" si="37"/>
        <v>1.9</v>
      </c>
      <c r="T84" s="191">
        <f t="shared" si="38"/>
        <v>1.1666666666666667</v>
      </c>
      <c r="U84" s="236">
        <v>1</v>
      </c>
      <c r="V84" s="236">
        <v>1</v>
      </c>
      <c r="W84" s="236">
        <f>'Core Indicators'!EX84</f>
        <v>2</v>
      </c>
      <c r="X84" s="191">
        <f t="shared" si="39"/>
        <v>1.5</v>
      </c>
      <c r="Y84" s="236">
        <v>1</v>
      </c>
      <c r="Z84" s="191">
        <f t="shared" si="40"/>
        <v>2.5</v>
      </c>
      <c r="AA84" s="236">
        <f>'Core Indicators'!FF84</f>
        <v>3</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MEX002</v>
      </c>
      <c r="B85" s="190">
        <f t="shared" si="30"/>
        <v>2.4</v>
      </c>
      <c r="C85" s="191">
        <f t="shared" si="31"/>
        <v>0</v>
      </c>
      <c r="D85" s="237">
        <f t="shared" si="32"/>
        <v>2.2999999999999998</v>
      </c>
      <c r="E85" s="236">
        <f>'Core Indicators'!R85</f>
        <v>2</v>
      </c>
      <c r="F85" s="236">
        <f>'Core Indicators'!Z85</f>
        <v>2</v>
      </c>
      <c r="G85" s="191">
        <f t="shared" si="33"/>
        <v>2</v>
      </c>
      <c r="H85" s="236">
        <f>'Core Indicators'!AH85</f>
        <v>3</v>
      </c>
      <c r="I85" s="236">
        <f>'Core Indicators'!AP85</f>
        <v>2</v>
      </c>
      <c r="J85" s="236">
        <f>'Core Indicators'!BN85</f>
        <v>2</v>
      </c>
      <c r="K85" s="236">
        <f t="shared" si="34"/>
        <v>2</v>
      </c>
      <c r="L85" s="190">
        <f t="shared" si="35"/>
        <v>2.5</v>
      </c>
      <c r="M85" s="237">
        <f t="shared" si="36"/>
        <v>3</v>
      </c>
      <c r="N85" s="238">
        <f>'Core Indicators'!DJ85</f>
        <v>3</v>
      </c>
      <c r="O85" s="238">
        <f>'Core Indicators'!DR85</f>
        <v>3</v>
      </c>
      <c r="P85" s="238" t="str">
        <f>'Core Indicators'!DZ85</f>
        <v>x</v>
      </c>
      <c r="Q85" s="238" t="str">
        <f>'Core Indicators'!EH85</f>
        <v>x</v>
      </c>
      <c r="R85" s="238" t="str">
        <f>'Core Indicators'!EP85</f>
        <v>x</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MEX003</v>
      </c>
      <c r="B86" s="190">
        <f t="shared" si="30"/>
        <v>2.5</v>
      </c>
      <c r="C86" s="191">
        <f t="shared" si="31"/>
        <v>0</v>
      </c>
      <c r="D86" s="237">
        <f t="shared" si="32"/>
        <v>2.6</v>
      </c>
      <c r="E86" s="236">
        <f>'Core Indicators'!R86</f>
        <v>2</v>
      </c>
      <c r="F86" s="236">
        <f>'Core Indicators'!Z86</f>
        <v>2</v>
      </c>
      <c r="G86" s="191">
        <f t="shared" si="33"/>
        <v>2</v>
      </c>
      <c r="H86" s="236">
        <f>'Core Indicators'!AH86</f>
        <v>3</v>
      </c>
      <c r="I86" s="236">
        <f>'Core Indicators'!AP86</f>
        <v>3</v>
      </c>
      <c r="J86" s="236">
        <f>'Core Indicators'!BN86</f>
        <v>2</v>
      </c>
      <c r="K86" s="236">
        <f t="shared" si="34"/>
        <v>2.5</v>
      </c>
      <c r="L86" s="190">
        <f t="shared" si="35"/>
        <v>2.8</v>
      </c>
      <c r="M86" s="237">
        <f t="shared" si="36"/>
        <v>3</v>
      </c>
      <c r="N86" s="238">
        <f>'Core Indicators'!DJ86</f>
        <v>3</v>
      </c>
      <c r="O86" s="238">
        <f>'Core Indicators'!DR86</f>
        <v>3</v>
      </c>
      <c r="P86" s="238">
        <f>'Core Indicators'!DZ86</f>
        <v>3</v>
      </c>
      <c r="Q86" s="238" t="str">
        <f>'Core Indicators'!EH86</f>
        <v>x</v>
      </c>
      <c r="R86" s="238" t="str">
        <f>'Core Indicators'!EP86</f>
        <v>x</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MLI001</v>
      </c>
      <c r="B87" s="190">
        <f t="shared" si="30"/>
        <v>1.1000000000000001</v>
      </c>
      <c r="C87" s="191">
        <f t="shared" si="31"/>
        <v>0</v>
      </c>
      <c r="D87" s="237">
        <f t="shared" si="32"/>
        <v>1</v>
      </c>
      <c r="E87" s="236">
        <f>'Core Indicators'!R87</f>
        <v>1</v>
      </c>
      <c r="F87" s="236">
        <f>'Core Indicators'!Z87</f>
        <v>1</v>
      </c>
      <c r="G87" s="191">
        <f t="shared" si="33"/>
        <v>1</v>
      </c>
      <c r="H87" s="236">
        <f>'Core Indicators'!AH87</f>
        <v>1</v>
      </c>
      <c r="I87" s="236">
        <f>'Core Indicators'!AP87</f>
        <v>1</v>
      </c>
      <c r="J87" s="236">
        <f>'Core Indicators'!BN87</f>
        <v>1</v>
      </c>
      <c r="K87" s="236">
        <f t="shared" si="34"/>
        <v>1</v>
      </c>
      <c r="L87" s="190">
        <f t="shared" si="35"/>
        <v>1</v>
      </c>
      <c r="M87" s="237">
        <f t="shared" si="36"/>
        <v>1</v>
      </c>
      <c r="N87" s="238">
        <f>'Core Indicators'!DJ87</f>
        <v>1</v>
      </c>
      <c r="O87" s="238">
        <f>'Core Indicators'!DR87</f>
        <v>1</v>
      </c>
      <c r="P87" s="238">
        <f>'Core Indicators'!DZ87</f>
        <v>1</v>
      </c>
      <c r="Q87" s="238">
        <f>'Core Indicators'!EH87</f>
        <v>1</v>
      </c>
      <c r="R87" s="238">
        <f>'Core Indicators'!EP87</f>
        <v>1</v>
      </c>
      <c r="S87" s="191">
        <f t="shared" si="37"/>
        <v>1.3</v>
      </c>
      <c r="T87" s="191">
        <f t="shared" si="38"/>
        <v>1</v>
      </c>
      <c r="U87" s="236">
        <v>1</v>
      </c>
      <c r="V87" s="236">
        <v>1</v>
      </c>
      <c r="W87" s="236">
        <f>'Core Indicators'!EX87</f>
        <v>1</v>
      </c>
      <c r="X87" s="191">
        <f t="shared" si="39"/>
        <v>1</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MMR001</v>
      </c>
      <c r="B88" s="190">
        <f t="shared" si="30"/>
        <v>1.7</v>
      </c>
      <c r="C88" s="191">
        <f t="shared" si="31"/>
        <v>0</v>
      </c>
      <c r="D88" s="237">
        <f t="shared" si="32"/>
        <v>1.8</v>
      </c>
      <c r="E88" s="236">
        <f>'Core Indicators'!R88</f>
        <v>1</v>
      </c>
      <c r="F88" s="236">
        <f>'Core Indicators'!Z88</f>
        <v>2</v>
      </c>
      <c r="G88" s="191">
        <f t="shared" si="33"/>
        <v>1.5</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1.3</v>
      </c>
      <c r="T88" s="191">
        <f t="shared" si="38"/>
        <v>1.1666666666666667</v>
      </c>
      <c r="U88" s="236">
        <v>1</v>
      </c>
      <c r="V88" s="236">
        <v>1</v>
      </c>
      <c r="W88" s="236">
        <f>'Core Indicators'!EX88</f>
        <v>2</v>
      </c>
      <c r="X88" s="191">
        <f t="shared" si="39"/>
        <v>1.5</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MMR002</v>
      </c>
      <c r="B89" s="190">
        <f t="shared" si="30"/>
        <v>1.8</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2</v>
      </c>
      <c r="N89" s="238">
        <f>'Core Indicators'!DJ89</f>
        <v>2</v>
      </c>
      <c r="O89" s="238">
        <f>'Core Indicators'!DR89</f>
        <v>2</v>
      </c>
      <c r="P89" s="238">
        <f>'Core Indicators'!DZ89</f>
        <v>2</v>
      </c>
      <c r="Q89" s="238">
        <f>'Core Indicators'!EH89</f>
        <v>2</v>
      </c>
      <c r="R89" s="238">
        <f>'Core Indicators'!EP89</f>
        <v>2</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MMR003</v>
      </c>
      <c r="B90" s="190">
        <f t="shared" si="30"/>
        <v>1.7</v>
      </c>
      <c r="C90" s="191">
        <f t="shared" si="31"/>
        <v>0</v>
      </c>
      <c r="D90" s="237">
        <f t="shared" si="32"/>
        <v>1.8</v>
      </c>
      <c r="E90" s="236">
        <f>'Core Indicators'!R90</f>
        <v>1</v>
      </c>
      <c r="F90" s="236">
        <f>'Core Indicators'!Z90</f>
        <v>2</v>
      </c>
      <c r="G90" s="191">
        <f t="shared" si="33"/>
        <v>1.5</v>
      </c>
      <c r="H90" s="236">
        <f>'Core Indicators'!AH90</f>
        <v>2</v>
      </c>
      <c r="I90" s="236">
        <f>'Core Indicators'!AP90</f>
        <v>2</v>
      </c>
      <c r="J90" s="236">
        <f>'Core Indicators'!BN90</f>
        <v>2</v>
      </c>
      <c r="K90" s="236">
        <f t="shared" si="34"/>
        <v>2</v>
      </c>
      <c r="L90" s="190">
        <f t="shared" si="35"/>
        <v>2</v>
      </c>
      <c r="M90" s="237">
        <f t="shared" si="36"/>
        <v>2</v>
      </c>
      <c r="N90" s="238">
        <f>'Core Indicators'!DJ90</f>
        <v>2</v>
      </c>
      <c r="O90" s="238">
        <f>'Core Indicators'!DR90</f>
        <v>2</v>
      </c>
      <c r="P90" s="238">
        <f>'Core Indicators'!DZ90</f>
        <v>2</v>
      </c>
      <c r="Q90" s="238">
        <f>'Core Indicators'!EH90</f>
        <v>2</v>
      </c>
      <c r="R90" s="238">
        <f>'Core Indicators'!EP90</f>
        <v>2</v>
      </c>
      <c r="S90" s="191">
        <f t="shared" si="37"/>
        <v>1.3</v>
      </c>
      <c r="T90" s="191">
        <f t="shared" si="38"/>
        <v>1.1666666666666667</v>
      </c>
      <c r="U90" s="236">
        <v>1</v>
      </c>
      <c r="V90" s="236">
        <v>1</v>
      </c>
      <c r="W90" s="236">
        <f>'Core Indicators'!EX90</f>
        <v>2</v>
      </c>
      <c r="X90" s="191">
        <f t="shared" si="39"/>
        <v>1.5</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MMR004</v>
      </c>
      <c r="B91" s="190">
        <f t="shared" si="30"/>
        <v>1.7</v>
      </c>
      <c r="C91" s="191">
        <f t="shared" si="31"/>
        <v>0</v>
      </c>
      <c r="D91" s="237">
        <f t="shared" si="32"/>
        <v>1.8</v>
      </c>
      <c r="E91" s="236">
        <f>'Core Indicators'!R91</f>
        <v>1</v>
      </c>
      <c r="F91" s="236">
        <f>'Core Indicators'!Z91</f>
        <v>2</v>
      </c>
      <c r="G91" s="191">
        <f t="shared" si="33"/>
        <v>1.5</v>
      </c>
      <c r="H91" s="236">
        <f>'Core Indicators'!AH91</f>
        <v>2</v>
      </c>
      <c r="I91" s="236">
        <f>'Core Indicators'!AP91</f>
        <v>2</v>
      </c>
      <c r="J91" s="236">
        <f>'Core Indicators'!BN91</f>
        <v>2</v>
      </c>
      <c r="K91" s="236">
        <f t="shared" si="34"/>
        <v>2</v>
      </c>
      <c r="L91" s="190">
        <f t="shared" si="35"/>
        <v>2</v>
      </c>
      <c r="M91" s="237">
        <f t="shared" si="36"/>
        <v>2</v>
      </c>
      <c r="N91" s="238">
        <f>'Core Indicators'!DJ91</f>
        <v>2</v>
      </c>
      <c r="O91" s="238">
        <f>'Core Indicators'!DR91</f>
        <v>2</v>
      </c>
      <c r="P91" s="238">
        <f>'Core Indicators'!DZ91</f>
        <v>2</v>
      </c>
      <c r="Q91" s="238">
        <f>'Core Indicators'!EH91</f>
        <v>2</v>
      </c>
      <c r="R91" s="238">
        <f>'Core Indicators'!EP91</f>
        <v>2</v>
      </c>
      <c r="S91" s="191">
        <f t="shared" si="37"/>
        <v>1.3</v>
      </c>
      <c r="T91" s="191">
        <f t="shared" si="38"/>
        <v>1.1666666666666667</v>
      </c>
      <c r="U91" s="236">
        <v>1</v>
      </c>
      <c r="V91" s="236">
        <v>1</v>
      </c>
      <c r="W91" s="236">
        <f>'Core Indicators'!EX91</f>
        <v>2</v>
      </c>
      <c r="X91" s="191">
        <f t="shared" si="39"/>
        <v>1.5</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MMR006</v>
      </c>
      <c r="B92" s="190">
        <f t="shared" si="30"/>
        <v>2</v>
      </c>
      <c r="C92" s="191">
        <f t="shared" si="31"/>
        <v>0</v>
      </c>
      <c r="D92" s="237">
        <f t="shared" si="32"/>
        <v>2.2000000000000002</v>
      </c>
      <c r="E92" s="236">
        <f>'Core Indicators'!R92</f>
        <v>3</v>
      </c>
      <c r="F92" s="236">
        <f>'Core Indicators'!Z92</f>
        <v>2</v>
      </c>
      <c r="G92" s="191">
        <f t="shared" si="33"/>
        <v>2.5</v>
      </c>
      <c r="H92" s="236">
        <f>'Core Indicators'!AH92</f>
        <v>2</v>
      </c>
      <c r="I92" s="236">
        <f>'Core Indicators'!AP92</f>
        <v>2</v>
      </c>
      <c r="J92" s="236">
        <f>'Core Indicators'!BN92</f>
        <v>2</v>
      </c>
      <c r="K92" s="236">
        <f t="shared" si="34"/>
        <v>2</v>
      </c>
      <c r="L92" s="190">
        <f t="shared" si="35"/>
        <v>2</v>
      </c>
      <c r="M92" s="237">
        <f t="shared" si="36"/>
        <v>2.2000000000000002</v>
      </c>
      <c r="N92" s="238">
        <f>'Core Indicators'!DJ92</f>
        <v>3</v>
      </c>
      <c r="O92" s="238">
        <f>'Core Indicators'!DR92</f>
        <v>2</v>
      </c>
      <c r="P92" s="238">
        <f>'Core Indicators'!DZ92</f>
        <v>2</v>
      </c>
      <c r="Q92" s="238">
        <f>'Core Indicators'!EH92</f>
        <v>2</v>
      </c>
      <c r="R92" s="238">
        <f>'Core Indicators'!EP92</f>
        <v>2</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MOZ001</v>
      </c>
      <c r="B93" s="190">
        <f t="shared" si="30"/>
        <v>2.1</v>
      </c>
      <c r="C93" s="191">
        <f t="shared" si="31"/>
        <v>0</v>
      </c>
      <c r="D93" s="237">
        <f t="shared" si="32"/>
        <v>2</v>
      </c>
      <c r="E93" s="236">
        <f>'Core Indicators'!R93</f>
        <v>2</v>
      </c>
      <c r="F93" s="236">
        <f>'Core Indicators'!Z93</f>
        <v>2</v>
      </c>
      <c r="G93" s="191">
        <f t="shared" si="33"/>
        <v>2</v>
      </c>
      <c r="H93" s="236">
        <f>'Core Indicators'!AH93</f>
        <v>2</v>
      </c>
      <c r="I93" s="236">
        <f>'Core Indicators'!AP93</f>
        <v>2</v>
      </c>
      <c r="J93" s="236">
        <f>'Core Indicators'!BN93</f>
        <v>2</v>
      </c>
      <c r="K93" s="236">
        <f t="shared" si="34"/>
        <v>2</v>
      </c>
      <c r="L93" s="190">
        <f t="shared" si="35"/>
        <v>2</v>
      </c>
      <c r="M93" s="237">
        <f t="shared" si="36"/>
        <v>2.4</v>
      </c>
      <c r="N93" s="238">
        <f>'Core Indicators'!DJ93</f>
        <v>2</v>
      </c>
      <c r="O93" s="238">
        <f>'Core Indicators'!DR93</f>
        <v>2</v>
      </c>
      <c r="P93" s="238">
        <f>'Core Indicators'!DZ93</f>
        <v>2</v>
      </c>
      <c r="Q93" s="238">
        <f>'Core Indicators'!EH93</f>
        <v>3</v>
      </c>
      <c r="R93" s="238">
        <f>'Core Indicators'!EP93</f>
        <v>3</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MOZ004</v>
      </c>
      <c r="B94" s="190">
        <f t="shared" si="30"/>
        <v>2.2000000000000002</v>
      </c>
      <c r="C94" s="191">
        <f t="shared" si="31"/>
        <v>0</v>
      </c>
      <c r="D94" s="237">
        <f t="shared" si="32"/>
        <v>2.5</v>
      </c>
      <c r="E94" s="236">
        <f>'Core Indicators'!R94</f>
        <v>2</v>
      </c>
      <c r="F94" s="236">
        <f>'Core Indicators'!Z94</f>
        <v>3</v>
      </c>
      <c r="G94" s="191">
        <f t="shared" si="33"/>
        <v>2.5</v>
      </c>
      <c r="H94" s="236">
        <f>'Core Indicators'!AH94</f>
        <v>3</v>
      </c>
      <c r="I94" s="236">
        <f>'Core Indicators'!AP94</f>
        <v>2</v>
      </c>
      <c r="J94" s="236">
        <f>'Core Indicators'!BN94</f>
        <v>2</v>
      </c>
      <c r="K94" s="236">
        <f t="shared" si="34"/>
        <v>2</v>
      </c>
      <c r="L94" s="190">
        <f t="shared" si="35"/>
        <v>2.5</v>
      </c>
      <c r="M94" s="237">
        <f t="shared" si="36"/>
        <v>2.4</v>
      </c>
      <c r="N94" s="238">
        <f>'Core Indicators'!DJ94</f>
        <v>2</v>
      </c>
      <c r="O94" s="238">
        <f>'Core Indicators'!DR94</f>
        <v>2</v>
      </c>
      <c r="P94" s="238">
        <f>'Core Indicators'!DZ94</f>
        <v>2</v>
      </c>
      <c r="Q94" s="238">
        <f>'Core Indicators'!EH94</f>
        <v>3</v>
      </c>
      <c r="R94" s="238">
        <f>'Core Indicators'!EP94</f>
        <v>3</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MOZ011</v>
      </c>
      <c r="B95" s="190">
        <f t="shared" si="30"/>
        <v>1.9</v>
      </c>
      <c r="C95" s="191">
        <f t="shared" si="31"/>
        <v>0</v>
      </c>
      <c r="D95" s="237">
        <f t="shared" si="32"/>
        <v>2</v>
      </c>
      <c r="E95" s="236">
        <f>'Core Indicators'!R95</f>
        <v>2</v>
      </c>
      <c r="F95" s="236">
        <f>'Core Indicators'!Z95</f>
        <v>2</v>
      </c>
      <c r="G95" s="191">
        <f t="shared" si="33"/>
        <v>2</v>
      </c>
      <c r="H95" s="236">
        <f>'Core Indicators'!AH95</f>
        <v>2</v>
      </c>
      <c r="I95" s="236">
        <f>'Core Indicators'!AP95</f>
        <v>2</v>
      </c>
      <c r="J95" s="236">
        <f>'Core Indicators'!BN95</f>
        <v>2</v>
      </c>
      <c r="K95" s="236">
        <f t="shared" si="34"/>
        <v>2</v>
      </c>
      <c r="L95" s="190">
        <f t="shared" si="35"/>
        <v>2</v>
      </c>
      <c r="M95" s="237">
        <f t="shared" si="36"/>
        <v>2</v>
      </c>
      <c r="N95" s="238">
        <f>'Core Indicators'!DJ95</f>
        <v>2</v>
      </c>
      <c r="O95" s="238">
        <f>'Core Indicators'!DR95</f>
        <v>2</v>
      </c>
      <c r="P95" s="238">
        <f>'Core Indicators'!DZ95</f>
        <v>2</v>
      </c>
      <c r="Q95" s="238">
        <f>'Core Indicators'!EH95</f>
        <v>2</v>
      </c>
      <c r="R95" s="238">
        <f>'Core Indicators'!EP95</f>
        <v>2</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MOZ012</v>
      </c>
      <c r="B96" s="190">
        <f t="shared" si="30"/>
        <v>2.1</v>
      </c>
      <c r="C96" s="191">
        <f t="shared" si="31"/>
        <v>0</v>
      </c>
      <c r="D96" s="237">
        <f t="shared" si="32"/>
        <v>2.2000000000000002</v>
      </c>
      <c r="E96" s="236">
        <f>'Core Indicators'!R96</f>
        <v>2</v>
      </c>
      <c r="F96" s="236">
        <f>'Core Indicators'!Z96</f>
        <v>2</v>
      </c>
      <c r="G96" s="191">
        <f t="shared" si="33"/>
        <v>2</v>
      </c>
      <c r="H96" s="236">
        <f>'Core Indicators'!AH96</f>
        <v>2</v>
      </c>
      <c r="I96" s="236">
        <f>'Core Indicators'!AP96</f>
        <v>2</v>
      </c>
      <c r="J96" s="236">
        <f>'Core Indicators'!BN96</f>
        <v>3</v>
      </c>
      <c r="K96" s="236">
        <f t="shared" si="34"/>
        <v>2.5</v>
      </c>
      <c r="L96" s="190">
        <f t="shared" si="35"/>
        <v>2.2999999999999998</v>
      </c>
      <c r="M96" s="237">
        <f t="shared" si="36"/>
        <v>2.2000000000000002</v>
      </c>
      <c r="N96" s="238">
        <f>'Core Indicators'!DJ96</f>
        <v>2</v>
      </c>
      <c r="O96" s="238">
        <f>'Core Indicators'!DR96</f>
        <v>2</v>
      </c>
      <c r="P96" s="238">
        <f>'Core Indicators'!DZ96</f>
        <v>2</v>
      </c>
      <c r="Q96" s="238">
        <f>'Core Indicators'!EH96</f>
        <v>2</v>
      </c>
      <c r="R96" s="238">
        <f>'Core Indicators'!EP96</f>
        <v>3</v>
      </c>
      <c r="S96" s="191">
        <f t="shared" si="37"/>
        <v>1.7</v>
      </c>
      <c r="T96" s="191">
        <f t="shared" si="38"/>
        <v>1.3333333333333333</v>
      </c>
      <c r="U96" s="236">
        <v>1</v>
      </c>
      <c r="V96" s="236">
        <v>1</v>
      </c>
      <c r="W96" s="236">
        <f>'Core Indicators'!EX96</f>
        <v>3</v>
      </c>
      <c r="X96" s="191">
        <f t="shared" si="39"/>
        <v>2</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MRT002</v>
      </c>
      <c r="B97" s="190">
        <f t="shared" si="30"/>
        <v>1.6</v>
      </c>
      <c r="C97" s="191">
        <f t="shared" si="31"/>
        <v>0</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1.4</v>
      </c>
      <c r="N97" s="238">
        <f>'Core Indicators'!DJ97</f>
        <v>2</v>
      </c>
      <c r="O97" s="238">
        <f>'Core Indicators'!DR97</f>
        <v>2</v>
      </c>
      <c r="P97" s="238">
        <f>'Core Indicators'!DZ97</f>
        <v>1</v>
      </c>
      <c r="Q97" s="238">
        <f>'Core Indicators'!EH97</f>
        <v>1</v>
      </c>
      <c r="R97" s="238">
        <f>'Core Indicators'!EP97</f>
        <v>1</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MRT003</v>
      </c>
      <c r="B98" s="190">
        <f t="shared" si="30"/>
        <v>1.3</v>
      </c>
      <c r="C98" s="191">
        <f t="shared" si="31"/>
        <v>1</v>
      </c>
      <c r="D98" s="237">
        <f t="shared" si="32"/>
        <v>1.5</v>
      </c>
      <c r="E98" s="236">
        <f>'Core Indicators'!R98</f>
        <v>2</v>
      </c>
      <c r="F98" s="236">
        <f>'Core Indicators'!Z98</f>
        <v>1</v>
      </c>
      <c r="G98" s="191">
        <f t="shared" si="33"/>
        <v>1.5</v>
      </c>
      <c r="H98" s="236">
        <f>'Core Indicators'!AH98</f>
        <v>1</v>
      </c>
      <c r="I98" s="236" t="str">
        <f>'Core Indicators'!AP98</f>
        <v>x</v>
      </c>
      <c r="J98" s="236">
        <f>'Core Indicators'!BN98</f>
        <v>2</v>
      </c>
      <c r="K98" s="236">
        <f t="shared" si="34"/>
        <v>2</v>
      </c>
      <c r="L98" s="190">
        <f t="shared" si="35"/>
        <v>1.5</v>
      </c>
      <c r="M98" s="237">
        <f t="shared" si="36"/>
        <v>1</v>
      </c>
      <c r="N98" s="238">
        <f>'Core Indicators'!DJ98</f>
        <v>1</v>
      </c>
      <c r="O98" s="238">
        <f>'Core Indicators'!DR98</f>
        <v>1</v>
      </c>
      <c r="P98" s="238">
        <f>'Core Indicators'!DZ98</f>
        <v>1</v>
      </c>
      <c r="Q98" s="238">
        <f>'Core Indicators'!EH98</f>
        <v>1</v>
      </c>
      <c r="R98" s="238">
        <f>'Core Indicators'!EP98</f>
        <v>1</v>
      </c>
      <c r="S98" s="191">
        <f t="shared" si="37"/>
        <v>1.6</v>
      </c>
      <c r="T98" s="191">
        <f t="shared" si="38"/>
        <v>1.1666666666666667</v>
      </c>
      <c r="U98" s="236">
        <v>1</v>
      </c>
      <c r="V98" s="236">
        <v>1</v>
      </c>
      <c r="W98" s="236">
        <f>'Core Indicators'!EX98</f>
        <v>2</v>
      </c>
      <c r="X98" s="191">
        <f t="shared" si="39"/>
        <v>1.5</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MWI002</v>
      </c>
      <c r="B99" s="190">
        <f t="shared" ref="B99:B130" si="45">IF(OR(M99="x",D99="x"),"x",ROUND((5-GEOMEAN(((5-D99)/5*4+1),((5-M99)/5*4+1),((5-M99)/5*4+1)))/4*3.5+S99*0.3,1))</f>
        <v>1.7</v>
      </c>
      <c r="C99" s="191">
        <f t="shared" ref="C99:C130" si="46">COUNTIF(E99:F99,"x")+COUNTIF(H99:I99,"x")+COUNTIF(J99:J99,"x")+COUNTIF(M99,"x")+COUNTIF(U99:W99,"x")+COUNTIF(Y99:AB99,"x")</f>
        <v>0</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1.6</v>
      </c>
      <c r="N99" s="238">
        <f>'Core Indicators'!DJ99</f>
        <v>2</v>
      </c>
      <c r="O99" s="238">
        <f>'Core Indicators'!DR99</f>
        <v>2</v>
      </c>
      <c r="P99" s="238">
        <f>'Core Indicators'!DZ99</f>
        <v>2</v>
      </c>
      <c r="Q99" s="238">
        <f>'Core Indicators'!EH99</f>
        <v>1</v>
      </c>
      <c r="R99" s="238">
        <f>'Core Indicators'!EP99</f>
        <v>1</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MYS001</v>
      </c>
      <c r="B100" s="190">
        <f t="shared" si="45"/>
        <v>1.9</v>
      </c>
      <c r="C100" s="191">
        <f t="shared" si="46"/>
        <v>0</v>
      </c>
      <c r="D100" s="237">
        <f t="shared" si="47"/>
        <v>2.4</v>
      </c>
      <c r="E100" s="236">
        <f>'Core Indicators'!R100</f>
        <v>3</v>
      </c>
      <c r="F100" s="236">
        <f>'Core Indicators'!Z100</f>
        <v>2</v>
      </c>
      <c r="G100" s="191">
        <f t="shared" si="48"/>
        <v>2.5</v>
      </c>
      <c r="H100" s="236">
        <f>'Core Indicators'!AH100</f>
        <v>2</v>
      </c>
      <c r="I100" s="236">
        <f>'Core Indicators'!AP100</f>
        <v>2</v>
      </c>
      <c r="J100" s="236">
        <f>'Core Indicators'!BN100</f>
        <v>3</v>
      </c>
      <c r="K100" s="236">
        <f t="shared" si="49"/>
        <v>2.5</v>
      </c>
      <c r="L100" s="190">
        <f t="shared" si="50"/>
        <v>2.2999999999999998</v>
      </c>
      <c r="M100" s="237">
        <f t="shared" si="51"/>
        <v>2</v>
      </c>
      <c r="N100" s="238">
        <f>'Core Indicators'!DJ100</f>
        <v>2</v>
      </c>
      <c r="O100" s="238">
        <f>'Core Indicators'!DR100</f>
        <v>2</v>
      </c>
      <c r="P100" s="238">
        <f>'Core Indicators'!DZ100</f>
        <v>2</v>
      </c>
      <c r="Q100" s="238" t="str">
        <f>'Core Indicators'!EH100</f>
        <v>x</v>
      </c>
      <c r="R100" s="238" t="str">
        <f>'Core Indicators'!EP100</f>
        <v>x</v>
      </c>
      <c r="S100" s="191">
        <f t="shared" si="52"/>
        <v>1.4</v>
      </c>
      <c r="T100" s="191">
        <f t="shared" si="53"/>
        <v>1.3333333333333333</v>
      </c>
      <c r="U100" s="236">
        <v>1</v>
      </c>
      <c r="V100" s="236">
        <v>1</v>
      </c>
      <c r="W100" s="236">
        <f>'Core Indicators'!EX100</f>
        <v>3</v>
      </c>
      <c r="X100" s="191">
        <f t="shared" si="54"/>
        <v>2</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NAM002</v>
      </c>
      <c r="B101" s="190">
        <f t="shared" si="45"/>
        <v>1.6</v>
      </c>
      <c r="C101" s="191">
        <f t="shared" si="46"/>
        <v>1</v>
      </c>
      <c r="D101" s="237">
        <f t="shared" si="47"/>
        <v>2</v>
      </c>
      <c r="E101" s="236">
        <f>'Core Indicators'!R101</f>
        <v>2</v>
      </c>
      <c r="F101" s="236">
        <f>'Core Indicators'!Z101</f>
        <v>2</v>
      </c>
      <c r="G101" s="191">
        <f t="shared" si="48"/>
        <v>2</v>
      </c>
      <c r="H101" s="236">
        <f>'Core Indicators'!AH101</f>
        <v>2</v>
      </c>
      <c r="I101" s="236" t="str">
        <f>'Core Indicators'!AP101</f>
        <v>x</v>
      </c>
      <c r="J101" s="236">
        <f>'Core Indicators'!BN101</f>
        <v>2</v>
      </c>
      <c r="K101" s="236">
        <f t="shared" si="49"/>
        <v>2</v>
      </c>
      <c r="L101" s="190">
        <f t="shared" si="50"/>
        <v>2</v>
      </c>
      <c r="M101" s="237">
        <f t="shared" si="51"/>
        <v>1.6</v>
      </c>
      <c r="N101" s="238">
        <f>'Core Indicators'!DJ101</f>
        <v>2</v>
      </c>
      <c r="O101" s="238">
        <f>'Core Indicators'!DR101</f>
        <v>2</v>
      </c>
      <c r="P101" s="238">
        <f>'Core Indicators'!DZ101</f>
        <v>2</v>
      </c>
      <c r="Q101" s="238">
        <f>'Core Indicators'!EH101</f>
        <v>1</v>
      </c>
      <c r="R101" s="238">
        <f>'Core Indicators'!EP101</f>
        <v>1</v>
      </c>
      <c r="S101" s="191">
        <f t="shared" si="52"/>
        <v>1.3</v>
      </c>
      <c r="T101" s="191">
        <f t="shared" si="53"/>
        <v>1.1666666666666667</v>
      </c>
      <c r="U101" s="236">
        <v>1</v>
      </c>
      <c r="V101" s="236">
        <v>1</v>
      </c>
      <c r="W101" s="236">
        <f>'Core Indicators'!EX101</f>
        <v>2</v>
      </c>
      <c r="X101" s="191">
        <f t="shared" si="54"/>
        <v>1.5</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NER002</v>
      </c>
      <c r="B102" s="190">
        <f t="shared" si="45"/>
        <v>1.6</v>
      </c>
      <c r="C102" s="191">
        <f t="shared" si="46"/>
        <v>0</v>
      </c>
      <c r="D102" s="237">
        <f t="shared" si="47"/>
        <v>1.3</v>
      </c>
      <c r="E102" s="236">
        <f>'Core Indicators'!R102</f>
        <v>1</v>
      </c>
      <c r="F102" s="236">
        <f>'Core Indicators'!Z102</f>
        <v>1</v>
      </c>
      <c r="G102" s="191">
        <f t="shared" si="48"/>
        <v>1</v>
      </c>
      <c r="H102" s="236">
        <f>'Core Indicators'!AH102</f>
        <v>2</v>
      </c>
      <c r="I102" s="236">
        <f>'Core Indicators'!AP102</f>
        <v>1</v>
      </c>
      <c r="J102" s="236">
        <f>'Core Indicators'!BN102</f>
        <v>1</v>
      </c>
      <c r="K102" s="236">
        <f t="shared" si="49"/>
        <v>1</v>
      </c>
      <c r="L102" s="190">
        <f t="shared" si="50"/>
        <v>1.5</v>
      </c>
      <c r="M102" s="237">
        <f t="shared" si="51"/>
        <v>2</v>
      </c>
      <c r="N102" s="238">
        <f>'Core Indicators'!DJ102</f>
        <v>2</v>
      </c>
      <c r="O102" s="238">
        <f>'Core Indicators'!DR102</f>
        <v>2</v>
      </c>
      <c r="P102" s="238">
        <f>'Core Indicators'!DZ102</f>
        <v>2</v>
      </c>
      <c r="Q102" s="238">
        <f>'Core Indicators'!EH102</f>
        <v>2</v>
      </c>
      <c r="R102" s="238">
        <f>'Core Indicators'!EP102</f>
        <v>2</v>
      </c>
      <c r="S102" s="191">
        <f t="shared" si="52"/>
        <v>1.3</v>
      </c>
      <c r="T102" s="191">
        <f t="shared" si="53"/>
        <v>1</v>
      </c>
      <c r="U102" s="236">
        <v>1</v>
      </c>
      <c r="V102" s="236">
        <v>1</v>
      </c>
      <c r="W102" s="236">
        <f>'Core Indicators'!EX102</f>
        <v>1</v>
      </c>
      <c r="X102" s="191">
        <f t="shared" si="54"/>
        <v>1</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NER003</v>
      </c>
      <c r="B103" s="190">
        <f t="shared" si="45"/>
        <v>1.6</v>
      </c>
      <c r="C103" s="191">
        <f t="shared" si="46"/>
        <v>0</v>
      </c>
      <c r="D103" s="237">
        <f t="shared" si="47"/>
        <v>1.3</v>
      </c>
      <c r="E103" s="236">
        <f>'Core Indicators'!R103</f>
        <v>1</v>
      </c>
      <c r="F103" s="236">
        <f>'Core Indicators'!Z103</f>
        <v>1</v>
      </c>
      <c r="G103" s="191">
        <f t="shared" si="48"/>
        <v>1</v>
      </c>
      <c r="H103" s="236">
        <f>'Core Indicators'!AH103</f>
        <v>2</v>
      </c>
      <c r="I103" s="236">
        <f>'Core Indicators'!AP103</f>
        <v>1</v>
      </c>
      <c r="J103" s="236">
        <f>'Core Indicators'!BN103</f>
        <v>1</v>
      </c>
      <c r="K103" s="236">
        <f t="shared" si="49"/>
        <v>1</v>
      </c>
      <c r="L103" s="190">
        <f t="shared" si="50"/>
        <v>1.5</v>
      </c>
      <c r="M103" s="237">
        <f t="shared" si="51"/>
        <v>2</v>
      </c>
      <c r="N103" s="238">
        <f>'Core Indicators'!DJ103</f>
        <v>2</v>
      </c>
      <c r="O103" s="238">
        <f>'Core Indicators'!DR103</f>
        <v>2</v>
      </c>
      <c r="P103" s="238">
        <f>'Core Indicators'!DZ103</f>
        <v>2</v>
      </c>
      <c r="Q103" s="238">
        <f>'Core Indicators'!EH103</f>
        <v>2</v>
      </c>
      <c r="R103" s="238">
        <f>'Core Indicators'!EP103</f>
        <v>2</v>
      </c>
      <c r="S103" s="191">
        <f t="shared" si="52"/>
        <v>1.3</v>
      </c>
      <c r="T103" s="191">
        <f t="shared" si="53"/>
        <v>1</v>
      </c>
      <c r="U103" s="236">
        <v>1</v>
      </c>
      <c r="V103" s="236">
        <v>1</v>
      </c>
      <c r="W103" s="236">
        <f>'Core Indicators'!EX103</f>
        <v>1</v>
      </c>
      <c r="X103" s="191">
        <f t="shared" si="54"/>
        <v>1</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NER004</v>
      </c>
      <c r="B104" s="190">
        <f t="shared" si="45"/>
        <v>1.6</v>
      </c>
      <c r="C104" s="191">
        <f t="shared" si="46"/>
        <v>0</v>
      </c>
      <c r="D104" s="237">
        <f t="shared" si="47"/>
        <v>1.3</v>
      </c>
      <c r="E104" s="236">
        <f>'Core Indicators'!R104</f>
        <v>1</v>
      </c>
      <c r="F104" s="236">
        <f>'Core Indicators'!Z104</f>
        <v>1</v>
      </c>
      <c r="G104" s="191">
        <f t="shared" si="48"/>
        <v>1</v>
      </c>
      <c r="H104" s="236">
        <f>'Core Indicators'!AH104</f>
        <v>2</v>
      </c>
      <c r="I104" s="236">
        <f>'Core Indicators'!AP104</f>
        <v>1</v>
      </c>
      <c r="J104" s="236">
        <f>'Core Indicators'!BN104</f>
        <v>1</v>
      </c>
      <c r="K104" s="236">
        <f t="shared" si="49"/>
        <v>1</v>
      </c>
      <c r="L104" s="190">
        <f t="shared" si="50"/>
        <v>1.5</v>
      </c>
      <c r="M104" s="237">
        <f t="shared" si="51"/>
        <v>2</v>
      </c>
      <c r="N104" s="238">
        <f>'Core Indicators'!DJ104</f>
        <v>2</v>
      </c>
      <c r="O104" s="238">
        <f>'Core Indicators'!DR104</f>
        <v>2</v>
      </c>
      <c r="P104" s="238">
        <f>'Core Indicators'!DZ104</f>
        <v>2</v>
      </c>
      <c r="Q104" s="238">
        <f>'Core Indicators'!EH104</f>
        <v>2</v>
      </c>
      <c r="R104" s="238">
        <f>'Core Indicators'!EP104</f>
        <v>2</v>
      </c>
      <c r="S104" s="191">
        <f t="shared" si="52"/>
        <v>1.3</v>
      </c>
      <c r="T104" s="191">
        <f t="shared" si="53"/>
        <v>1</v>
      </c>
      <c r="U104" s="236">
        <v>1</v>
      </c>
      <c r="V104" s="236">
        <v>1</v>
      </c>
      <c r="W104" s="236">
        <f>'Core Indicators'!EX104</f>
        <v>1</v>
      </c>
      <c r="X104" s="191">
        <f t="shared" si="54"/>
        <v>1</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NER006</v>
      </c>
      <c r="B105" s="190">
        <f t="shared" si="45"/>
        <v>1.9</v>
      </c>
      <c r="C105" s="191">
        <f t="shared" si="46"/>
        <v>0</v>
      </c>
      <c r="D105" s="237">
        <f t="shared" si="47"/>
        <v>1.5</v>
      </c>
      <c r="E105" s="236">
        <f>'Core Indicators'!R105</f>
        <v>1</v>
      </c>
      <c r="F105" s="236">
        <f>'Core Indicators'!Z105</f>
        <v>2</v>
      </c>
      <c r="G105" s="191">
        <f t="shared" si="48"/>
        <v>1.5</v>
      </c>
      <c r="H105" s="236">
        <f>'Core Indicators'!AH105</f>
        <v>2</v>
      </c>
      <c r="I105" s="236">
        <f>'Core Indicators'!AP105</f>
        <v>1</v>
      </c>
      <c r="J105" s="236">
        <f>'Core Indicators'!BN105</f>
        <v>1</v>
      </c>
      <c r="K105" s="236">
        <f t="shared" si="49"/>
        <v>1</v>
      </c>
      <c r="L105" s="190">
        <f t="shared" si="50"/>
        <v>1.5</v>
      </c>
      <c r="M105" s="237">
        <f t="shared" si="51"/>
        <v>2.4</v>
      </c>
      <c r="N105" s="238">
        <f>'Core Indicators'!DJ105</f>
        <v>2</v>
      </c>
      <c r="O105" s="238">
        <f>'Core Indicators'!DR105</f>
        <v>2</v>
      </c>
      <c r="P105" s="238">
        <f>'Core Indicators'!DZ105</f>
        <v>2</v>
      </c>
      <c r="Q105" s="238">
        <f>'Core Indicators'!EH105</f>
        <v>3</v>
      </c>
      <c r="R105" s="238">
        <f>'Core Indicators'!EP105</f>
        <v>3</v>
      </c>
      <c r="S105" s="191">
        <f t="shared" si="52"/>
        <v>1.3</v>
      </c>
      <c r="T105" s="191">
        <f t="shared" si="53"/>
        <v>1</v>
      </c>
      <c r="U105" s="236">
        <v>1</v>
      </c>
      <c r="V105" s="236">
        <v>1</v>
      </c>
      <c r="W105" s="236">
        <f>'Core Indicators'!EX105</f>
        <v>1</v>
      </c>
      <c r="X105" s="191">
        <f t="shared" si="54"/>
        <v>1</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NGA001</v>
      </c>
      <c r="B106" s="190">
        <f t="shared" si="45"/>
        <v>2.6</v>
      </c>
      <c r="C106" s="191">
        <f t="shared" si="46"/>
        <v>0</v>
      </c>
      <c r="D106" s="237">
        <f t="shared" si="47"/>
        <v>2.6</v>
      </c>
      <c r="E106" s="236">
        <f>'Core Indicators'!R106</f>
        <v>2</v>
      </c>
      <c r="F106" s="236">
        <f>'Core Indicators'!Z106</f>
        <v>2</v>
      </c>
      <c r="G106" s="191">
        <f t="shared" si="48"/>
        <v>2</v>
      </c>
      <c r="H106" s="236">
        <f>'Core Indicators'!AH106</f>
        <v>3</v>
      </c>
      <c r="I106" s="236">
        <f>'Core Indicators'!AP106</f>
        <v>3</v>
      </c>
      <c r="J106" s="236">
        <f>'Core Indicators'!BN106</f>
        <v>2</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1.9</v>
      </c>
      <c r="T106" s="191">
        <f t="shared" si="53"/>
        <v>1.1666666666666667</v>
      </c>
      <c r="U106" s="236">
        <v>1</v>
      </c>
      <c r="V106" s="236">
        <v>1</v>
      </c>
      <c r="W106" s="236">
        <f>'Core Indicators'!EX106</f>
        <v>2</v>
      </c>
      <c r="X106" s="191">
        <f t="shared" si="54"/>
        <v>1.5</v>
      </c>
      <c r="Y106" s="236">
        <v>1</v>
      </c>
      <c r="Z106" s="191">
        <f t="shared" si="55"/>
        <v>2.5</v>
      </c>
      <c r="AA106" s="236">
        <f>'Core Indicators'!FF106</f>
        <v>3</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NGA003</v>
      </c>
      <c r="B107" s="190">
        <f t="shared" si="45"/>
        <v>1.9</v>
      </c>
      <c r="C107" s="191">
        <f t="shared" si="46"/>
        <v>0</v>
      </c>
      <c r="D107" s="237">
        <f t="shared" si="47"/>
        <v>2.2000000000000002</v>
      </c>
      <c r="E107" s="236">
        <f>'Core Indicators'!R107</f>
        <v>2</v>
      </c>
      <c r="F107" s="236">
        <f>'Core Indicators'!Z107</f>
        <v>2</v>
      </c>
      <c r="G107" s="191">
        <f t="shared" si="48"/>
        <v>2</v>
      </c>
      <c r="H107" s="236">
        <f>'Core Indicators'!AH107</f>
        <v>2</v>
      </c>
      <c r="I107" s="236">
        <f>'Core Indicators'!AP107</f>
        <v>2</v>
      </c>
      <c r="J107" s="236">
        <f>'Core Indicators'!BN107</f>
        <v>3</v>
      </c>
      <c r="K107" s="236">
        <f t="shared" si="49"/>
        <v>2.5</v>
      </c>
      <c r="L107" s="190">
        <f t="shared" si="50"/>
        <v>2.2999999999999998</v>
      </c>
      <c r="M107" s="237">
        <f t="shared" si="51"/>
        <v>2</v>
      </c>
      <c r="N107" s="238">
        <f>'Core Indicators'!DJ107</f>
        <v>2</v>
      </c>
      <c r="O107" s="238">
        <f>'Core Indicators'!DR107</f>
        <v>2</v>
      </c>
      <c r="P107" s="238">
        <f>'Core Indicators'!DZ107</f>
        <v>2</v>
      </c>
      <c r="Q107" s="238">
        <f>'Core Indicators'!EH107</f>
        <v>2</v>
      </c>
      <c r="R107" s="238">
        <f>'Core Indicators'!EP107</f>
        <v>2</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NGA004</v>
      </c>
      <c r="B108" s="190">
        <f t="shared" si="45"/>
        <v>2.2000000000000002</v>
      </c>
      <c r="C108" s="191">
        <f t="shared" si="46"/>
        <v>0</v>
      </c>
      <c r="D108" s="237">
        <f t="shared" si="47"/>
        <v>2.2000000000000002</v>
      </c>
      <c r="E108" s="236">
        <f>'Core Indicators'!R108</f>
        <v>2</v>
      </c>
      <c r="F108" s="236">
        <f>'Core Indicators'!Z108</f>
        <v>2</v>
      </c>
      <c r="G108" s="191">
        <f t="shared" si="48"/>
        <v>2</v>
      </c>
      <c r="H108" s="236">
        <f>'Core Indicators'!AH108</f>
        <v>2</v>
      </c>
      <c r="I108" s="236">
        <f>'Core Indicators'!AP108</f>
        <v>2</v>
      </c>
      <c r="J108" s="236">
        <f>'Core Indicators'!BN108</f>
        <v>3</v>
      </c>
      <c r="K108" s="236">
        <f t="shared" si="49"/>
        <v>2.5</v>
      </c>
      <c r="L108" s="190">
        <f t="shared" si="50"/>
        <v>2.2999999999999998</v>
      </c>
      <c r="M108" s="237">
        <f t="shared" si="51"/>
        <v>2.6</v>
      </c>
      <c r="N108" s="238">
        <f>'Core Indicators'!DJ108</f>
        <v>2</v>
      </c>
      <c r="O108" s="238">
        <f>'Core Indicators'!DR108</f>
        <v>2</v>
      </c>
      <c r="P108" s="238">
        <f>'Core Indicators'!DZ108</f>
        <v>3</v>
      </c>
      <c r="Q108" s="238">
        <f>'Core Indicators'!EH108</f>
        <v>3</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NGA007</v>
      </c>
      <c r="B109" s="190">
        <f t="shared" si="45"/>
        <v>2.4</v>
      </c>
      <c r="C109" s="191">
        <f t="shared" si="46"/>
        <v>0</v>
      </c>
      <c r="D109" s="237">
        <f t="shared" si="47"/>
        <v>2.2999999999999998</v>
      </c>
      <c r="E109" s="236">
        <f>'Core Indicators'!R109</f>
        <v>2</v>
      </c>
      <c r="F109" s="236">
        <f>'Core Indicators'!Z109</f>
        <v>2</v>
      </c>
      <c r="G109" s="191">
        <f t="shared" si="48"/>
        <v>2</v>
      </c>
      <c r="H109" s="236">
        <f>'Core Indicators'!AH109</f>
        <v>3</v>
      </c>
      <c r="I109" s="236">
        <f>'Core Indicators'!AP109</f>
        <v>2</v>
      </c>
      <c r="J109" s="236">
        <f>'Core Indicators'!BN109</f>
        <v>2</v>
      </c>
      <c r="K109" s="236">
        <f t="shared" si="49"/>
        <v>2</v>
      </c>
      <c r="L109" s="190">
        <f t="shared" si="50"/>
        <v>2.5</v>
      </c>
      <c r="M109" s="237">
        <f t="shared" si="51"/>
        <v>3</v>
      </c>
      <c r="N109" s="238">
        <f>'Core Indicators'!DJ109</f>
        <v>3</v>
      </c>
      <c r="O109" s="238">
        <f>'Core Indicators'!DR109</f>
        <v>3</v>
      </c>
      <c r="P109" s="238">
        <f>'Core Indicators'!DZ109</f>
        <v>3</v>
      </c>
      <c r="Q109" s="238">
        <f>'Core Indicators'!EH109</f>
        <v>3</v>
      </c>
      <c r="R109" s="238">
        <f>'Core Indicators'!EP109</f>
        <v>3</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NGA008</v>
      </c>
      <c r="B110" s="190">
        <f t="shared" si="45"/>
        <v>1.9</v>
      </c>
      <c r="C110" s="191">
        <f t="shared" si="46"/>
        <v>1</v>
      </c>
      <c r="D110" s="237">
        <f t="shared" si="47"/>
        <v>2.2000000000000002</v>
      </c>
      <c r="E110" s="236">
        <f>'Core Indicators'!R110</f>
        <v>2</v>
      </c>
      <c r="F110" s="236">
        <f>'Core Indicators'!Z110</f>
        <v>3</v>
      </c>
      <c r="G110" s="191">
        <f t="shared" si="48"/>
        <v>2.5</v>
      </c>
      <c r="H110" s="236">
        <f>'Core Indicators'!AH110</f>
        <v>2</v>
      </c>
      <c r="I110" s="236">
        <f>'Core Indicators'!AP110</f>
        <v>2</v>
      </c>
      <c r="J110" s="236" t="str">
        <f>'Core Indicators'!BN110</f>
        <v>x</v>
      </c>
      <c r="K110" s="236">
        <f t="shared" si="49"/>
        <v>2</v>
      </c>
      <c r="L110" s="190">
        <f t="shared" si="50"/>
        <v>2</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NIC001</v>
      </c>
      <c r="B111" s="190">
        <f t="shared" si="45"/>
        <v>2</v>
      </c>
      <c r="C111" s="191">
        <f t="shared" si="46"/>
        <v>1</v>
      </c>
      <c r="D111" s="237">
        <f t="shared" si="47"/>
        <v>2.2999999999999998</v>
      </c>
      <c r="E111" s="236">
        <f>'Core Indicators'!R111</f>
        <v>2</v>
      </c>
      <c r="F111" s="236">
        <f>'Core Indicators'!Z111</f>
        <v>2</v>
      </c>
      <c r="G111" s="191">
        <f t="shared" si="48"/>
        <v>2</v>
      </c>
      <c r="H111" s="236">
        <f>'Core Indicators'!AH111</f>
        <v>3</v>
      </c>
      <c r="I111" s="236">
        <f>'Core Indicators'!AP111</f>
        <v>2</v>
      </c>
      <c r="J111" s="236">
        <f>'Core Indicators'!BN111</f>
        <v>2</v>
      </c>
      <c r="K111" s="236">
        <f t="shared" si="49"/>
        <v>2</v>
      </c>
      <c r="L111" s="190">
        <f t="shared" si="50"/>
        <v>2.5</v>
      </c>
      <c r="M111" s="237">
        <f t="shared" si="51"/>
        <v>2</v>
      </c>
      <c r="N111" s="238">
        <f>'Core Indicators'!DJ111</f>
        <v>2</v>
      </c>
      <c r="O111" s="238">
        <f>'Core Indicators'!DR111</f>
        <v>2</v>
      </c>
      <c r="P111" s="238" t="str">
        <f>'Core Indicators'!DZ111</f>
        <v>x</v>
      </c>
      <c r="Q111" s="238" t="str">
        <f>'Core Indicators'!EH111</f>
        <v>x</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t="str">
        <f>'Core Indicators'!FF111</f>
        <v>x</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PAK001</v>
      </c>
      <c r="B112" s="190">
        <f t="shared" si="45"/>
        <v>1.8</v>
      </c>
      <c r="C112" s="191">
        <f t="shared" si="46"/>
        <v>0</v>
      </c>
      <c r="D112" s="237">
        <f t="shared" si="47"/>
        <v>1.5</v>
      </c>
      <c r="E112" s="236">
        <f>'Core Indicators'!R112</f>
        <v>1</v>
      </c>
      <c r="F112" s="236">
        <f>'Core Indicators'!Z112</f>
        <v>2</v>
      </c>
      <c r="G112" s="191">
        <f t="shared" si="48"/>
        <v>1.5</v>
      </c>
      <c r="H112" s="236">
        <f>'Core Indicators'!AH112</f>
        <v>1</v>
      </c>
      <c r="I112" s="236">
        <f>'Core Indicators'!AP112</f>
        <v>2</v>
      </c>
      <c r="J112" s="236">
        <f>'Core Indicators'!BN112</f>
        <v>2</v>
      </c>
      <c r="K112" s="236">
        <f t="shared" si="49"/>
        <v>2</v>
      </c>
      <c r="L112" s="190">
        <f t="shared" si="50"/>
        <v>1.5</v>
      </c>
      <c r="M112" s="237">
        <f t="shared" si="51"/>
        <v>2</v>
      </c>
      <c r="N112" s="238">
        <f>'Core Indicators'!DJ112</f>
        <v>2</v>
      </c>
      <c r="O112" s="238">
        <f>'Core Indicators'!DR112</f>
        <v>2</v>
      </c>
      <c r="P112" s="238">
        <f>'Core Indicators'!DZ112</f>
        <v>2</v>
      </c>
      <c r="Q112" s="238">
        <f>'Core Indicators'!EH112</f>
        <v>2</v>
      </c>
      <c r="R112" s="238">
        <f>'Core Indicators'!EP112</f>
        <v>2</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PAK004</v>
      </c>
      <c r="B113" s="190">
        <f t="shared" si="45"/>
        <v>1.5</v>
      </c>
      <c r="C113" s="191">
        <f t="shared" si="46"/>
        <v>2</v>
      </c>
      <c r="D113" s="237">
        <f t="shared" si="47"/>
        <v>2.4</v>
      </c>
      <c r="E113" s="236">
        <f>'Core Indicators'!R113</f>
        <v>1</v>
      </c>
      <c r="F113" s="236">
        <f>'Core Indicators'!Z113</f>
        <v>1</v>
      </c>
      <c r="G113" s="191">
        <f t="shared" si="48"/>
        <v>1</v>
      </c>
      <c r="H113" s="236" t="str">
        <f>'Core Indicators'!AH113</f>
        <v>x</v>
      </c>
      <c r="I113" s="236" t="str">
        <f>'Core Indicators'!AP113</f>
        <v>x</v>
      </c>
      <c r="J113" s="236">
        <f>'Core Indicators'!BN113</f>
        <v>3</v>
      </c>
      <c r="K113" s="236">
        <f t="shared" si="49"/>
        <v>3</v>
      </c>
      <c r="L113" s="190">
        <f t="shared" si="50"/>
        <v>3</v>
      </c>
      <c r="M113" s="237">
        <f t="shared" si="51"/>
        <v>1</v>
      </c>
      <c r="N113" s="238">
        <f>'Core Indicators'!DJ113</f>
        <v>1</v>
      </c>
      <c r="O113" s="238" t="str">
        <f>'Core Indicators'!DR113</f>
        <v>x</v>
      </c>
      <c r="P113" s="238" t="str">
        <f>'Core Indicators'!DZ113</f>
        <v>x</v>
      </c>
      <c r="Q113" s="238" t="str">
        <f>'Core Indicators'!EH113</f>
        <v>x</v>
      </c>
      <c r="R113" s="238" t="str">
        <f>'Core Indicators'!EP113</f>
        <v>x</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PAK005</v>
      </c>
      <c r="B114" s="190">
        <f t="shared" si="45"/>
        <v>2</v>
      </c>
      <c r="C114" s="191">
        <f t="shared" si="46"/>
        <v>0</v>
      </c>
      <c r="D114" s="237">
        <f t="shared" si="47"/>
        <v>1.9</v>
      </c>
      <c r="E114" s="236">
        <f>'Core Indicators'!R114</f>
        <v>3</v>
      </c>
      <c r="F114" s="236">
        <f>'Core Indicators'!Z114</f>
        <v>2</v>
      </c>
      <c r="G114" s="191">
        <f t="shared" si="48"/>
        <v>2.5</v>
      </c>
      <c r="H114" s="236">
        <f>'Core Indicators'!AH114</f>
        <v>2</v>
      </c>
      <c r="I114" s="236">
        <f>'Core Indicators'!AP114</f>
        <v>1</v>
      </c>
      <c r="J114" s="236">
        <f>'Core Indicators'!BN114</f>
        <v>1</v>
      </c>
      <c r="K114" s="236">
        <f t="shared" si="49"/>
        <v>1</v>
      </c>
      <c r="L114" s="190">
        <f t="shared" si="50"/>
        <v>1.5</v>
      </c>
      <c r="M114" s="237">
        <f t="shared" si="51"/>
        <v>2.2000000000000002</v>
      </c>
      <c r="N114" s="238">
        <f>'Core Indicators'!DJ114</f>
        <v>2</v>
      </c>
      <c r="O114" s="238">
        <f>'Core Indicators'!DR114</f>
        <v>2</v>
      </c>
      <c r="P114" s="238">
        <f>'Core Indicators'!DZ114</f>
        <v>2</v>
      </c>
      <c r="Q114" s="238">
        <f>'Core Indicators'!EH114</f>
        <v>2</v>
      </c>
      <c r="R114" s="238">
        <f>'Core Indicators'!EP114</f>
        <v>3</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PAN002</v>
      </c>
      <c r="B115" s="190">
        <f t="shared" si="45"/>
        <v>2</v>
      </c>
      <c r="C115" s="191">
        <f t="shared" si="46"/>
        <v>0</v>
      </c>
      <c r="D115" s="237">
        <f t="shared" si="47"/>
        <v>2.2000000000000002</v>
      </c>
      <c r="E115" s="236">
        <f>'Core Indicators'!R115</f>
        <v>2</v>
      </c>
      <c r="F115" s="236">
        <f>'Core Indicators'!Z115</f>
        <v>2</v>
      </c>
      <c r="G115" s="191">
        <f t="shared" si="48"/>
        <v>2</v>
      </c>
      <c r="H115" s="236">
        <f>'Core Indicators'!AH115</f>
        <v>2</v>
      </c>
      <c r="I115" s="236">
        <f>'Core Indicators'!AP115</f>
        <v>2</v>
      </c>
      <c r="J115" s="236">
        <f>'Core Indicators'!BN115</f>
        <v>3</v>
      </c>
      <c r="K115" s="236">
        <f t="shared" si="49"/>
        <v>2.5</v>
      </c>
      <c r="L115" s="190">
        <f t="shared" si="50"/>
        <v>2.2999999999999998</v>
      </c>
      <c r="M115" s="237">
        <f t="shared" si="51"/>
        <v>2</v>
      </c>
      <c r="N115" s="238">
        <f>'Core Indicators'!DJ115</f>
        <v>2</v>
      </c>
      <c r="O115" s="238">
        <f>'Core Indicators'!DR115</f>
        <v>2</v>
      </c>
      <c r="P115" s="238">
        <f>'Core Indicators'!DZ115</f>
        <v>2</v>
      </c>
      <c r="Q115" s="238">
        <f>'Core Indicators'!EH115</f>
        <v>2</v>
      </c>
      <c r="R115" s="238">
        <f>'Core Indicators'!EP115</f>
        <v>2</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PER002</v>
      </c>
      <c r="B116" s="190">
        <f t="shared" si="45"/>
        <v>1.9</v>
      </c>
      <c r="C116" s="191">
        <f t="shared" si="46"/>
        <v>0</v>
      </c>
      <c r="D116" s="237">
        <f t="shared" si="47"/>
        <v>2</v>
      </c>
      <c r="E116" s="236">
        <f>'Core Indicators'!R116</f>
        <v>2</v>
      </c>
      <c r="F116" s="236">
        <f>'Core Indicators'!Z116</f>
        <v>2</v>
      </c>
      <c r="G116" s="191">
        <f t="shared" si="48"/>
        <v>2</v>
      </c>
      <c r="H116" s="236">
        <f>'Core Indicators'!AH116</f>
        <v>2</v>
      </c>
      <c r="I116" s="236">
        <f>'Core Indicators'!AP116</f>
        <v>2</v>
      </c>
      <c r="J116" s="236">
        <f>'Core Indicators'!BN116</f>
        <v>2</v>
      </c>
      <c r="K116" s="236">
        <f t="shared" si="49"/>
        <v>2</v>
      </c>
      <c r="L116" s="190">
        <f t="shared" si="50"/>
        <v>2</v>
      </c>
      <c r="M116" s="237">
        <f t="shared" si="51"/>
        <v>2</v>
      </c>
      <c r="N116" s="238">
        <f>'Core Indicators'!DJ116</f>
        <v>2</v>
      </c>
      <c r="O116" s="238">
        <f>'Core Indicators'!DR116</f>
        <v>2</v>
      </c>
      <c r="P116" s="238">
        <f>'Core Indicators'!DZ116</f>
        <v>2</v>
      </c>
      <c r="Q116" s="238" t="str">
        <f>'Core Indicators'!EH116</f>
        <v>x</v>
      </c>
      <c r="R116" s="238" t="str">
        <f>'Core Indicators'!EP116</f>
        <v>x</v>
      </c>
      <c r="S116" s="191">
        <f t="shared" si="52"/>
        <v>1.6</v>
      </c>
      <c r="T116" s="191">
        <f t="shared" si="53"/>
        <v>1.1666666666666667</v>
      </c>
      <c r="U116" s="236">
        <v>1</v>
      </c>
      <c r="V116" s="236">
        <v>1</v>
      </c>
      <c r="W116" s="236">
        <f>'Core Indicators'!EX116</f>
        <v>2</v>
      </c>
      <c r="X116" s="191">
        <f t="shared" si="54"/>
        <v>1.5</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PHL001</v>
      </c>
      <c r="B117" s="190">
        <f t="shared" si="45"/>
        <v>1.9</v>
      </c>
      <c r="C117" s="191">
        <f t="shared" si="46"/>
        <v>0</v>
      </c>
      <c r="D117" s="237">
        <f t="shared" si="47"/>
        <v>1.9</v>
      </c>
      <c r="E117" s="236">
        <f>'Core Indicators'!R117</f>
        <v>2</v>
      </c>
      <c r="F117" s="236">
        <f>'Core Indicators'!Z117</f>
        <v>2</v>
      </c>
      <c r="G117" s="191">
        <f t="shared" si="48"/>
        <v>2</v>
      </c>
      <c r="H117" s="236">
        <f>'Core Indicators'!AH117</f>
        <v>2</v>
      </c>
      <c r="I117" s="236">
        <f>'Core Indicators'!AP117</f>
        <v>1</v>
      </c>
      <c r="J117" s="236">
        <f>'Core Indicators'!BN117</f>
        <v>2</v>
      </c>
      <c r="K117" s="236">
        <f t="shared" si="49"/>
        <v>1.5</v>
      </c>
      <c r="L117" s="190">
        <f t="shared" si="50"/>
        <v>1.8</v>
      </c>
      <c r="M117" s="237">
        <f t="shared" si="51"/>
        <v>2</v>
      </c>
      <c r="N117" s="238">
        <f>'Core Indicators'!DJ117</f>
        <v>2</v>
      </c>
      <c r="O117" s="238">
        <f>'Core Indicators'!DR117</f>
        <v>2</v>
      </c>
      <c r="P117" s="238">
        <f>'Core Indicators'!DZ117</f>
        <v>2</v>
      </c>
      <c r="Q117" s="238" t="str">
        <f>'Core Indicators'!EH117</f>
        <v>x</v>
      </c>
      <c r="R117" s="238" t="str">
        <f>'Core Indicators'!EP117</f>
        <v>x</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PHL003</v>
      </c>
      <c r="B118" s="190">
        <f t="shared" si="45"/>
        <v>2.2000000000000002</v>
      </c>
      <c r="C118" s="191">
        <f t="shared" si="46"/>
        <v>0</v>
      </c>
      <c r="D118" s="237">
        <f t="shared" si="47"/>
        <v>1.7</v>
      </c>
      <c r="E118" s="236">
        <f>'Core Indicators'!R118</f>
        <v>2</v>
      </c>
      <c r="F118" s="236">
        <f>'Core Indicators'!Z118</f>
        <v>2</v>
      </c>
      <c r="G118" s="191">
        <f t="shared" si="48"/>
        <v>2</v>
      </c>
      <c r="H118" s="236">
        <f>'Core Indicators'!AH118</f>
        <v>1</v>
      </c>
      <c r="I118" s="236">
        <f>'Core Indicators'!AP118</f>
        <v>2</v>
      </c>
      <c r="J118" s="236">
        <f>'Core Indicators'!BN118</f>
        <v>2</v>
      </c>
      <c r="K118" s="236">
        <f t="shared" si="49"/>
        <v>2</v>
      </c>
      <c r="L118" s="190">
        <f t="shared" si="50"/>
        <v>1.5</v>
      </c>
      <c r="M118" s="237">
        <f t="shared" si="51"/>
        <v>3</v>
      </c>
      <c r="N118" s="238">
        <f>'Core Indicators'!DJ118</f>
        <v>3</v>
      </c>
      <c r="O118" s="238">
        <f>'Core Indicators'!DR118</f>
        <v>3</v>
      </c>
      <c r="P118" s="238">
        <f>'Core Indicators'!DZ118</f>
        <v>3</v>
      </c>
      <c r="Q118" s="238" t="str">
        <f>'Core Indicators'!EH118</f>
        <v>x</v>
      </c>
      <c r="R118" s="238" t="str">
        <f>'Core Indicators'!EP118</f>
        <v>x</v>
      </c>
      <c r="S118" s="191">
        <f t="shared" si="52"/>
        <v>1.3</v>
      </c>
      <c r="T118" s="191">
        <f t="shared" si="53"/>
        <v>1.1666666666666667</v>
      </c>
      <c r="U118" s="236">
        <v>1</v>
      </c>
      <c r="V118" s="236">
        <v>1</v>
      </c>
      <c r="W118" s="236">
        <f>'Core Indicators'!EX118</f>
        <v>2</v>
      </c>
      <c r="X118" s="191">
        <f t="shared" si="54"/>
        <v>1.5</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PHL015</v>
      </c>
      <c r="B119" s="190">
        <f t="shared" si="45"/>
        <v>1.9</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v>
      </c>
      <c r="N119" s="238">
        <f>'Core Indicators'!DJ119</f>
        <v>2</v>
      </c>
      <c r="O119" s="238">
        <f>'Core Indicators'!DR119</f>
        <v>2</v>
      </c>
      <c r="P119" s="238">
        <f>'Core Indicators'!DZ119</f>
        <v>2</v>
      </c>
      <c r="Q119" s="238" t="str">
        <f>'Core Indicators'!EH119</f>
        <v>x</v>
      </c>
      <c r="R119" s="238" t="str">
        <f>'Core Indicators'!EP119</f>
        <v>x</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PNG001</v>
      </c>
      <c r="B120" s="190">
        <f t="shared" si="45"/>
        <v>1.8</v>
      </c>
      <c r="C120" s="191">
        <f t="shared" si="46"/>
        <v>0</v>
      </c>
      <c r="D120" s="237">
        <f t="shared" si="47"/>
        <v>2.2000000000000002</v>
      </c>
      <c r="E120" s="236">
        <f>'Core Indicators'!R120</f>
        <v>2</v>
      </c>
      <c r="F120" s="236">
        <f>'Core Indicators'!Z120</f>
        <v>2</v>
      </c>
      <c r="G120" s="191">
        <f t="shared" si="48"/>
        <v>2</v>
      </c>
      <c r="H120" s="236">
        <f>'Core Indicators'!AH120</f>
        <v>2</v>
      </c>
      <c r="I120" s="236">
        <f>'Core Indicators'!AP120</f>
        <v>3</v>
      </c>
      <c r="J120" s="236">
        <f>'Core Indicators'!BN120</f>
        <v>2</v>
      </c>
      <c r="K120" s="236">
        <f t="shared" si="49"/>
        <v>2.5</v>
      </c>
      <c r="L120" s="190">
        <f t="shared" si="50"/>
        <v>2.2999999999999998</v>
      </c>
      <c r="M120" s="237">
        <f t="shared" si="51"/>
        <v>2</v>
      </c>
      <c r="N120" s="238">
        <f>'Core Indicators'!DJ120</f>
        <v>2</v>
      </c>
      <c r="O120" s="238">
        <f>'Core Indicators'!DR120</f>
        <v>2</v>
      </c>
      <c r="P120" s="238">
        <f>'Core Indicators'!DZ120</f>
        <v>2</v>
      </c>
      <c r="Q120" s="238" t="str">
        <f>'Core Indicators'!EH120</f>
        <v>x</v>
      </c>
      <c r="R120" s="238" t="str">
        <f>'Core Indicators'!EP120</f>
        <v>x</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PNG003</v>
      </c>
      <c r="B121" s="190">
        <f t="shared" si="45"/>
        <v>1.8</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3</v>
      </c>
      <c r="J121" s="236">
        <f>'Core Indicators'!BN121</f>
        <v>2</v>
      </c>
      <c r="K121" s="236">
        <f t="shared" si="49"/>
        <v>2.5</v>
      </c>
      <c r="L121" s="190">
        <f t="shared" si="50"/>
        <v>2.2999999999999998</v>
      </c>
      <c r="M121" s="237">
        <f t="shared" si="51"/>
        <v>2</v>
      </c>
      <c r="N121" s="238">
        <f>'Core Indicators'!DJ121</f>
        <v>2</v>
      </c>
      <c r="O121" s="238">
        <f>'Core Indicators'!DR121</f>
        <v>2</v>
      </c>
      <c r="P121" s="238">
        <f>'Core Indicators'!DZ121</f>
        <v>2</v>
      </c>
      <c r="Q121" s="238" t="str">
        <f>'Core Indicators'!EH121</f>
        <v>x</v>
      </c>
      <c r="R121" s="238" t="str">
        <f>'Core Indicators'!EP121</f>
        <v>x</v>
      </c>
      <c r="S121" s="191">
        <f t="shared" si="52"/>
        <v>1.3</v>
      </c>
      <c r="T121" s="191">
        <f t="shared" si="53"/>
        <v>1.1666666666666667</v>
      </c>
      <c r="U121" s="236">
        <v>1</v>
      </c>
      <c r="V121" s="236">
        <v>1</v>
      </c>
      <c r="W121" s="236">
        <f>'Core Indicators'!EX121</f>
        <v>2</v>
      </c>
      <c r="X121" s="191">
        <f t="shared" si="54"/>
        <v>1.5</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PNG005</v>
      </c>
      <c r="B122" s="190">
        <f t="shared" si="45"/>
        <v>1.5</v>
      </c>
      <c r="C122" s="191">
        <f t="shared" si="46"/>
        <v>0</v>
      </c>
      <c r="D122" s="237">
        <f t="shared" si="47"/>
        <v>1.4</v>
      </c>
      <c r="E122" s="236">
        <f>'Core Indicators'!R122</f>
        <v>2</v>
      </c>
      <c r="F122" s="236">
        <f>'Core Indicators'!Z122</f>
        <v>2</v>
      </c>
      <c r="G122" s="191">
        <f t="shared" si="48"/>
        <v>2</v>
      </c>
      <c r="H122" s="236">
        <f>'Core Indicators'!AH122</f>
        <v>1</v>
      </c>
      <c r="I122" s="236">
        <f>'Core Indicators'!AP122</f>
        <v>1</v>
      </c>
      <c r="J122" s="236">
        <f>'Core Indicators'!BN122</f>
        <v>1</v>
      </c>
      <c r="K122" s="236">
        <f t="shared" si="49"/>
        <v>1</v>
      </c>
      <c r="L122" s="190">
        <f t="shared" si="50"/>
        <v>1</v>
      </c>
      <c r="M122" s="237">
        <f t="shared" si="51"/>
        <v>1.6666666666666667</v>
      </c>
      <c r="N122" s="238">
        <f>'Core Indicators'!DJ122</f>
        <v>2</v>
      </c>
      <c r="O122" s="238">
        <f>'Core Indicators'!DR122</f>
        <v>2</v>
      </c>
      <c r="P122" s="238">
        <f>'Core Indicators'!DZ122</f>
        <v>1</v>
      </c>
      <c r="Q122" s="238" t="str">
        <f>'Core Indicators'!EH122</f>
        <v>x</v>
      </c>
      <c r="R122" s="238" t="str">
        <f>'Core Indicators'!EP122</f>
        <v>x</v>
      </c>
      <c r="S122" s="191">
        <f t="shared" si="52"/>
        <v>1.3</v>
      </c>
      <c r="T122" s="191">
        <f t="shared" si="53"/>
        <v>1.1666666666666667</v>
      </c>
      <c r="U122" s="236">
        <v>1</v>
      </c>
      <c r="V122" s="236">
        <v>1</v>
      </c>
      <c r="W122" s="236">
        <f>'Core Indicators'!EX122</f>
        <v>2</v>
      </c>
      <c r="X122" s="191">
        <f t="shared" si="54"/>
        <v>1.5</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POL002</v>
      </c>
      <c r="B123" s="190">
        <f t="shared" si="45"/>
        <v>1.8</v>
      </c>
      <c r="C123" s="191">
        <f t="shared" si="46"/>
        <v>0</v>
      </c>
      <c r="D123" s="237">
        <f t="shared" si="47"/>
        <v>1.7</v>
      </c>
      <c r="E123" s="236">
        <f>'Core Indicators'!R123</f>
        <v>1</v>
      </c>
      <c r="F123" s="236">
        <f>'Core Indicators'!Z123</f>
        <v>1</v>
      </c>
      <c r="G123" s="191">
        <f t="shared" si="48"/>
        <v>1</v>
      </c>
      <c r="H123" s="236">
        <f>'Core Indicators'!AH123</f>
        <v>2</v>
      </c>
      <c r="I123" s="236">
        <f>'Core Indicators'!AP123</f>
        <v>2</v>
      </c>
      <c r="J123" s="236">
        <f>'Core Indicators'!BN123</f>
        <v>2</v>
      </c>
      <c r="K123" s="236">
        <f t="shared" si="49"/>
        <v>2</v>
      </c>
      <c r="L123" s="190">
        <f t="shared" si="50"/>
        <v>2</v>
      </c>
      <c r="M123" s="237">
        <f t="shared" si="51"/>
        <v>2</v>
      </c>
      <c r="N123" s="238">
        <f>'Core Indicators'!DJ123</f>
        <v>2</v>
      </c>
      <c r="O123" s="238">
        <f>'Core Indicators'!DR123</f>
        <v>2</v>
      </c>
      <c r="P123" s="238">
        <f>'Core Indicators'!DZ123</f>
        <v>2</v>
      </c>
      <c r="Q123" s="238">
        <f>'Core Indicators'!EH123</f>
        <v>2</v>
      </c>
      <c r="R123" s="238">
        <f>'Core Indicators'!EP123</f>
        <v>2</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PRK001</v>
      </c>
      <c r="B124" s="190">
        <f t="shared" si="45"/>
        <v>2.4</v>
      </c>
      <c r="C124" s="191">
        <f t="shared" si="46"/>
        <v>0</v>
      </c>
      <c r="D124" s="237">
        <f t="shared" si="47"/>
        <v>2</v>
      </c>
      <c r="E124" s="236">
        <f>'Core Indicators'!R124</f>
        <v>1</v>
      </c>
      <c r="F124" s="236">
        <f>'Core Indicators'!Z124</f>
        <v>2</v>
      </c>
      <c r="G124" s="191">
        <f t="shared" si="48"/>
        <v>1.5</v>
      </c>
      <c r="H124" s="236">
        <f>'Core Indicators'!AH124</f>
        <v>2</v>
      </c>
      <c r="I124" s="236">
        <f>'Core Indicators'!AP124</f>
        <v>2</v>
      </c>
      <c r="J124" s="236">
        <f>'Core Indicators'!BN124</f>
        <v>3</v>
      </c>
      <c r="K124" s="236">
        <f t="shared" si="49"/>
        <v>2.5</v>
      </c>
      <c r="L124" s="190">
        <f t="shared" si="50"/>
        <v>2.2999999999999998</v>
      </c>
      <c r="M124" s="237">
        <f t="shared" si="51"/>
        <v>3</v>
      </c>
      <c r="N124" s="238">
        <f>'Core Indicators'!DJ124</f>
        <v>3</v>
      </c>
      <c r="O124" s="238">
        <f>'Core Indicators'!DR124</f>
        <v>3</v>
      </c>
      <c r="P124" s="238">
        <f>'Core Indicators'!DZ124</f>
        <v>3</v>
      </c>
      <c r="Q124" s="238">
        <f>'Core Indicators'!EH124</f>
        <v>3</v>
      </c>
      <c r="R124" s="238">
        <f>'Core Indicators'!EP124</f>
        <v>3</v>
      </c>
      <c r="S124" s="191">
        <f t="shared" si="52"/>
        <v>1.7</v>
      </c>
      <c r="T124" s="191">
        <f t="shared" si="53"/>
        <v>1.3333333333333333</v>
      </c>
      <c r="U124" s="236">
        <v>1</v>
      </c>
      <c r="V124" s="236">
        <v>1</v>
      </c>
      <c r="W124" s="236">
        <f>'Core Indicators'!EX124</f>
        <v>3</v>
      </c>
      <c r="X124" s="191">
        <f t="shared" si="54"/>
        <v>2</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PSE002</v>
      </c>
      <c r="B125" s="190">
        <f t="shared" si="45"/>
        <v>1.9</v>
      </c>
      <c r="C125" s="191">
        <f t="shared" si="46"/>
        <v>0</v>
      </c>
      <c r="D125" s="237">
        <f t="shared" si="47"/>
        <v>2.2000000000000002</v>
      </c>
      <c r="E125" s="236">
        <f>'Core Indicators'!R125</f>
        <v>1</v>
      </c>
      <c r="F125" s="236">
        <f>'Core Indicators'!Z125</f>
        <v>2</v>
      </c>
      <c r="G125" s="191">
        <f t="shared" si="48"/>
        <v>1.5</v>
      </c>
      <c r="H125" s="236">
        <f>'Core Indicators'!AH125</f>
        <v>2</v>
      </c>
      <c r="I125" s="236">
        <f>'Core Indicators'!AP125</f>
        <v>3</v>
      </c>
      <c r="J125" s="236">
        <f>'Core Indicators'!BN125</f>
        <v>3</v>
      </c>
      <c r="K125" s="236">
        <f t="shared" si="49"/>
        <v>3</v>
      </c>
      <c r="L125" s="190">
        <f t="shared" si="50"/>
        <v>2.5</v>
      </c>
      <c r="M125" s="237">
        <f t="shared" si="51"/>
        <v>2</v>
      </c>
      <c r="N125" s="238">
        <f>'Core Indicators'!DJ125</f>
        <v>2</v>
      </c>
      <c r="O125" s="238">
        <f>'Core Indicators'!DR125</f>
        <v>2</v>
      </c>
      <c r="P125" s="238">
        <f>'Core Indicators'!DZ125</f>
        <v>2</v>
      </c>
      <c r="Q125" s="238">
        <f>'Core Indicators'!EH125</f>
        <v>2</v>
      </c>
      <c r="R125" s="238">
        <f>'Core Indicators'!EP125</f>
        <v>2</v>
      </c>
      <c r="S125" s="191">
        <f t="shared" si="52"/>
        <v>1.4</v>
      </c>
      <c r="T125" s="191">
        <f t="shared" si="53"/>
        <v>1.3333333333333333</v>
      </c>
      <c r="U125" s="236">
        <v>1</v>
      </c>
      <c r="V125" s="236">
        <v>1</v>
      </c>
      <c r="W125" s="236">
        <f>'Core Indicators'!EX125</f>
        <v>3</v>
      </c>
      <c r="X125" s="191">
        <f t="shared" si="54"/>
        <v>2</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PSE003</v>
      </c>
      <c r="B126" s="190">
        <f t="shared" si="45"/>
        <v>1.4</v>
      </c>
      <c r="C126" s="191">
        <f t="shared" si="46"/>
        <v>0</v>
      </c>
      <c r="D126" s="237">
        <f t="shared" si="47"/>
        <v>1.5</v>
      </c>
      <c r="E126" s="236">
        <f>'Core Indicators'!R126</f>
        <v>1</v>
      </c>
      <c r="F126" s="236">
        <f>'Core Indicators'!Z126</f>
        <v>1</v>
      </c>
      <c r="G126" s="191">
        <f t="shared" si="48"/>
        <v>1</v>
      </c>
      <c r="H126" s="236">
        <f>'Core Indicators'!AH126</f>
        <v>1</v>
      </c>
      <c r="I126" s="236">
        <f>'Core Indicators'!AP126</f>
        <v>3</v>
      </c>
      <c r="J126" s="236">
        <f>'Core Indicators'!BN126</f>
        <v>2</v>
      </c>
      <c r="K126" s="236">
        <f t="shared" si="49"/>
        <v>2.5</v>
      </c>
      <c r="L126" s="190">
        <f t="shared" si="50"/>
        <v>1.8</v>
      </c>
      <c r="M126" s="237">
        <f t="shared" si="51"/>
        <v>1.4</v>
      </c>
      <c r="N126" s="238">
        <f>'Core Indicators'!DJ126</f>
        <v>2</v>
      </c>
      <c r="O126" s="238">
        <f>'Core Indicators'!DR126</f>
        <v>2</v>
      </c>
      <c r="P126" s="238">
        <f>'Core Indicators'!DZ126</f>
        <v>1</v>
      </c>
      <c r="Q126" s="238">
        <f>'Core Indicators'!EH126</f>
        <v>1</v>
      </c>
      <c r="R126" s="238">
        <f>'Core Indicators'!EP126</f>
        <v>1</v>
      </c>
      <c r="S126" s="191">
        <f t="shared" si="52"/>
        <v>1.4</v>
      </c>
      <c r="T126" s="191">
        <f t="shared" si="53"/>
        <v>1.3333333333333333</v>
      </c>
      <c r="U126" s="236">
        <v>1</v>
      </c>
      <c r="V126" s="236">
        <v>1</v>
      </c>
      <c r="W126" s="236">
        <f>'Core Indicators'!EX126</f>
        <v>3</v>
      </c>
      <c r="X126" s="191">
        <f t="shared" si="54"/>
        <v>2</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PSE004</v>
      </c>
      <c r="B127" s="190">
        <f t="shared" si="45"/>
        <v>1.8</v>
      </c>
      <c r="C127" s="191">
        <f t="shared" si="46"/>
        <v>0</v>
      </c>
      <c r="D127" s="237">
        <f t="shared" si="47"/>
        <v>1.8</v>
      </c>
      <c r="E127" s="236">
        <f>'Core Indicators'!R127</f>
        <v>1</v>
      </c>
      <c r="F127" s="236">
        <f>'Core Indicators'!Z127</f>
        <v>1</v>
      </c>
      <c r="G127" s="191">
        <f t="shared" si="48"/>
        <v>1</v>
      </c>
      <c r="H127" s="236">
        <f>'Core Indicators'!AH127</f>
        <v>2</v>
      </c>
      <c r="I127" s="236">
        <f>'Core Indicators'!AP127</f>
        <v>1</v>
      </c>
      <c r="J127" s="236">
        <f>'Core Indicators'!BN127</f>
        <v>3</v>
      </c>
      <c r="K127" s="236">
        <f t="shared" si="49"/>
        <v>2.1</v>
      </c>
      <c r="L127" s="190">
        <f t="shared" si="50"/>
        <v>2.1</v>
      </c>
      <c r="M127" s="237">
        <f t="shared" si="51"/>
        <v>2</v>
      </c>
      <c r="N127" s="238">
        <f>'Core Indicators'!DJ127</f>
        <v>2</v>
      </c>
      <c r="O127" s="238">
        <f>'Core Indicators'!DR127</f>
        <v>2</v>
      </c>
      <c r="P127" s="238">
        <f>'Core Indicators'!DZ127</f>
        <v>2</v>
      </c>
      <c r="Q127" s="238">
        <f>'Core Indicators'!EH127</f>
        <v>2</v>
      </c>
      <c r="R127" s="238">
        <f>'Core Indicators'!EP127</f>
        <v>2</v>
      </c>
      <c r="S127" s="191">
        <f t="shared" si="52"/>
        <v>1.4</v>
      </c>
      <c r="T127" s="191">
        <f t="shared" si="53"/>
        <v>1.3333333333333333</v>
      </c>
      <c r="U127" s="236">
        <v>1</v>
      </c>
      <c r="V127" s="236">
        <v>1</v>
      </c>
      <c r="W127" s="236">
        <f>'Core Indicators'!EX127</f>
        <v>3</v>
      </c>
      <c r="X127" s="191">
        <f t="shared" si="54"/>
        <v>2</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REG001</v>
      </c>
      <c r="B128" s="190">
        <f t="shared" si="45"/>
        <v>1.1000000000000001</v>
      </c>
      <c r="C128" s="191">
        <f t="shared" si="46"/>
        <v>0</v>
      </c>
      <c r="D128" s="237">
        <f t="shared" si="47"/>
        <v>1.2</v>
      </c>
      <c r="E128" s="236">
        <f>'Core Indicators'!R128</f>
        <v>2</v>
      </c>
      <c r="F128" s="236">
        <f>'Core Indicators'!Z128</f>
        <v>1</v>
      </c>
      <c r="G128" s="191">
        <f t="shared" si="48"/>
        <v>1.5</v>
      </c>
      <c r="H128" s="236">
        <f>'Core Indicators'!AH128</f>
        <v>1</v>
      </c>
      <c r="I128" s="236">
        <f>'Core Indicators'!AP128</f>
        <v>1</v>
      </c>
      <c r="J128" s="236">
        <f>'Core Indicators'!BN128</f>
        <v>1</v>
      </c>
      <c r="K128" s="236">
        <f t="shared" si="49"/>
        <v>1</v>
      </c>
      <c r="L128" s="190">
        <f t="shared" si="50"/>
        <v>1</v>
      </c>
      <c r="M128" s="237">
        <f t="shared" si="51"/>
        <v>1</v>
      </c>
      <c r="N128" s="238">
        <f>'Core Indicators'!DJ128</f>
        <v>1</v>
      </c>
      <c r="O128" s="238">
        <f>'Core Indicators'!DR128</f>
        <v>1</v>
      </c>
      <c r="P128" s="238">
        <f>'Core Indicators'!DZ128</f>
        <v>1</v>
      </c>
      <c r="Q128" s="238">
        <f>'Core Indicators'!EH128</f>
        <v>1</v>
      </c>
      <c r="R128" s="238">
        <f>'Core Indicators'!EP128</f>
        <v>1</v>
      </c>
      <c r="S128" s="191">
        <f t="shared" si="52"/>
        <v>1.3</v>
      </c>
      <c r="T128" s="191">
        <f t="shared" si="53"/>
        <v>1</v>
      </c>
      <c r="U128" s="236">
        <v>1</v>
      </c>
      <c r="V128" s="236">
        <v>1</v>
      </c>
      <c r="W128" s="236">
        <f>'Core Indicators'!EX128</f>
        <v>1</v>
      </c>
      <c r="X128" s="191">
        <f t="shared" si="54"/>
        <v>1</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REG002</v>
      </c>
      <c r="B129" s="190">
        <f t="shared" si="45"/>
        <v>2.1</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2.4</v>
      </c>
      <c r="N129" s="238">
        <f>'Core Indicators'!DJ129</f>
        <v>2</v>
      </c>
      <c r="O129" s="238">
        <f>'Core Indicators'!DR129</f>
        <v>2</v>
      </c>
      <c r="P129" s="238">
        <f>'Core Indicators'!DZ129</f>
        <v>2</v>
      </c>
      <c r="Q129" s="238">
        <f>'Core Indicators'!EH129</f>
        <v>3</v>
      </c>
      <c r="R129" s="238">
        <f>'Core Indicators'!EP129</f>
        <v>3</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REG004</v>
      </c>
      <c r="B130" s="190">
        <f t="shared" si="45"/>
        <v>2</v>
      </c>
      <c r="C130" s="191">
        <f t="shared" si="46"/>
        <v>0</v>
      </c>
      <c r="D130" s="237">
        <f t="shared" si="47"/>
        <v>2.2999999999999998</v>
      </c>
      <c r="E130" s="236">
        <f>'Core Indicators'!R130</f>
        <v>2</v>
      </c>
      <c r="F130" s="236">
        <f>'Core Indicators'!Z130</f>
        <v>2</v>
      </c>
      <c r="G130" s="191">
        <f t="shared" si="48"/>
        <v>2</v>
      </c>
      <c r="H130" s="236">
        <f>'Core Indicators'!AH130</f>
        <v>2</v>
      </c>
      <c r="I130" s="236">
        <f>'Core Indicators'!AP130</f>
        <v>3</v>
      </c>
      <c r="J130" s="236">
        <f>'Core Indicators'!BN130</f>
        <v>3</v>
      </c>
      <c r="K130" s="236">
        <f t="shared" si="49"/>
        <v>3</v>
      </c>
      <c r="L130" s="190">
        <f t="shared" si="50"/>
        <v>2.5</v>
      </c>
      <c r="M130" s="237">
        <f t="shared" si="51"/>
        <v>2</v>
      </c>
      <c r="N130" s="238">
        <f>'Core Indicators'!DJ130</f>
        <v>2</v>
      </c>
      <c r="O130" s="238">
        <f>'Core Indicators'!DR130</f>
        <v>2</v>
      </c>
      <c r="P130" s="238">
        <f>'Core Indicators'!DZ130</f>
        <v>2</v>
      </c>
      <c r="Q130" s="238">
        <f>'Core Indicators'!EH130</f>
        <v>2</v>
      </c>
      <c r="R130" s="238">
        <f>'Core Indicators'!EP130</f>
        <v>2</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REG006</v>
      </c>
      <c r="B131" s="190">
        <f t="shared" ref="B131:B162" si="60">IF(OR(M131="x",D131="x"),"x",ROUND((5-GEOMEAN(((5-D131)/5*4+1),((5-M131)/5*4+1),((5-M131)/5*4+1)))/4*3.5+S131*0.3,1))</f>
        <v>2.1</v>
      </c>
      <c r="C131" s="191">
        <f t="shared" ref="C131:C162" si="61">COUNTIF(E131:F131,"x")+COUNTIF(H131:I131,"x")+COUNTIF(J131:J131,"x")+COUNTIF(M131,"x")+COUNTIF(U131:W131,"x")+COUNTIF(Y131:AB131,"x")</f>
        <v>0</v>
      </c>
      <c r="D131" s="237">
        <f t="shared" ref="D131:D162" si="62">IF(OR(L131="x",G131="x"),"x",ROUND((5-GEOMEAN(((5-L131)/5*4+1),((5-L131)/5*4+1),((5-G131)/5*4+1)))/4*5,1))</f>
        <v>2.2000000000000002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3</v>
      </c>
      <c r="K131" s="236">
        <f t="shared" ref="K131:K162" si="64">IF(AND(J131="x",I131="x"),"x",IF(OR(J131="x",I131="x"),AVERAGE(I131,J131),ROUND((10-GEOMEAN(((10-I131)/10*9+1),((10-J131)/10*9+1)))/9*10,1)))</f>
        <v>2.5</v>
      </c>
      <c r="L131" s="190">
        <f t="shared" ref="L131:L162" si="65">IF(AND(H131="x",K131="x"),"x",IF(OR(H131="x",K131="x"),AVERAGE(H131,K131),ROUND((10-GEOMEAN(((10-H131)/10*9+1),((10-K131)/10*9+1)))/9*10,1)))</f>
        <v>2.2999999999999998</v>
      </c>
      <c r="M131" s="237">
        <f t="shared" ref="M131:M162" si="66">IF(N131="x","x",AVERAGE(N131:R131))</f>
        <v>2.4</v>
      </c>
      <c r="N131" s="238">
        <f>'Core Indicators'!DJ131</f>
        <v>2</v>
      </c>
      <c r="O131" s="238">
        <f>'Core Indicators'!DR131</f>
        <v>2</v>
      </c>
      <c r="P131" s="238">
        <f>'Core Indicators'!DZ131</f>
        <v>2</v>
      </c>
      <c r="Q131" s="238">
        <f>'Core Indicators'!EH131</f>
        <v>3</v>
      </c>
      <c r="R131" s="238">
        <f>'Core Indicators'!EP131</f>
        <v>3</v>
      </c>
      <c r="S131" s="191">
        <f t="shared" ref="S131:S162" si="67">IF(OR(Z131="x",T131="x"),T131,ROUND((10-GEOMEAN(((10-T131)/10*9+1),((10-Z131)/10*9+1)))/9*10,1))</f>
        <v>1.7</v>
      </c>
      <c r="T131" s="191">
        <f t="shared" ref="T131:T162" si="68">AVERAGE(U131,X131,Y131)</f>
        <v>1.3333333333333333</v>
      </c>
      <c r="U131" s="236">
        <v>1</v>
      </c>
      <c r="V131" s="236">
        <v>1</v>
      </c>
      <c r="W131" s="236">
        <f>'Core Indicators'!EX131</f>
        <v>3</v>
      </c>
      <c r="X131" s="191">
        <f t="shared" ref="X131:X162" si="69">AVERAGE(V131:W131)</f>
        <v>2</v>
      </c>
      <c r="Y131" s="236">
        <v>1</v>
      </c>
      <c r="Z131" s="191">
        <f t="shared" ref="Z131:Z162" si="70">IF(AND(AA131="x",AB131="x"),"x",AVERAGE(AA131:AB131))</f>
        <v>2</v>
      </c>
      <c r="AA131" s="236">
        <f>'Core Indicators'!FF131</f>
        <v>2</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35">
      <c r="A132" s="236" t="str">
        <f>Lists!C:C</f>
        <v>REG007</v>
      </c>
      <c r="B132" s="190">
        <f t="shared" si="60"/>
        <v>1.9</v>
      </c>
      <c r="C132" s="191">
        <f t="shared" si="61"/>
        <v>0</v>
      </c>
      <c r="D132" s="237">
        <f t="shared" si="62"/>
        <v>2.2000000000000002</v>
      </c>
      <c r="E132" s="236">
        <f>'Core Indicators'!R132</f>
        <v>2</v>
      </c>
      <c r="F132" s="236">
        <f>'Core Indicators'!Z132</f>
        <v>2</v>
      </c>
      <c r="G132" s="191">
        <f t="shared" si="63"/>
        <v>2</v>
      </c>
      <c r="H132" s="236">
        <f>'Core Indicators'!AH132</f>
        <v>2</v>
      </c>
      <c r="I132" s="236">
        <f>'Core Indicators'!AP132</f>
        <v>2</v>
      </c>
      <c r="J132" s="236">
        <f>'Core Indicators'!BN132</f>
        <v>3</v>
      </c>
      <c r="K132" s="236">
        <f t="shared" si="64"/>
        <v>2.5</v>
      </c>
      <c r="L132" s="190">
        <f t="shared" si="65"/>
        <v>2.2999999999999998</v>
      </c>
      <c r="M132" s="237">
        <f t="shared" si="66"/>
        <v>2</v>
      </c>
      <c r="N132" s="238">
        <f>'Core Indicators'!DJ132</f>
        <v>2</v>
      </c>
      <c r="O132" s="238">
        <f>'Core Indicators'!DR132</f>
        <v>2</v>
      </c>
      <c r="P132" s="238">
        <f>'Core Indicators'!DZ132</f>
        <v>2</v>
      </c>
      <c r="Q132" s="238">
        <f>'Core Indicators'!EH132</f>
        <v>2</v>
      </c>
      <c r="R132" s="238">
        <f>'Core Indicators'!EP132</f>
        <v>2</v>
      </c>
      <c r="S132" s="191">
        <f t="shared" si="67"/>
        <v>1.4</v>
      </c>
      <c r="T132" s="191">
        <f t="shared" si="68"/>
        <v>1.3333333333333333</v>
      </c>
      <c r="U132" s="236">
        <v>1</v>
      </c>
      <c r="V132" s="236">
        <v>1</v>
      </c>
      <c r="W132" s="236">
        <f>'Core Indicators'!EX132</f>
        <v>3</v>
      </c>
      <c r="X132" s="191">
        <f t="shared" si="69"/>
        <v>2</v>
      </c>
      <c r="Y132" s="236">
        <v>1</v>
      </c>
      <c r="Z132" s="191">
        <f t="shared" si="70"/>
        <v>1.5</v>
      </c>
      <c r="AA132" s="236">
        <f>'Core Indicators'!FF132</f>
        <v>1</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REG008</v>
      </c>
      <c r="B133" s="190">
        <f t="shared" si="60"/>
        <v>1.9</v>
      </c>
      <c r="C133" s="191">
        <f t="shared" si="61"/>
        <v>0</v>
      </c>
      <c r="D133" s="237">
        <f t="shared" si="62"/>
        <v>2.2000000000000002</v>
      </c>
      <c r="E133" s="236">
        <f>'Core Indicators'!R133</f>
        <v>2</v>
      </c>
      <c r="F133" s="236">
        <f>'Core Indicators'!Z133</f>
        <v>2</v>
      </c>
      <c r="G133" s="191">
        <f t="shared" si="63"/>
        <v>2</v>
      </c>
      <c r="H133" s="236">
        <f>'Core Indicators'!AH133</f>
        <v>2</v>
      </c>
      <c r="I133" s="236">
        <f>'Core Indicators'!AP133</f>
        <v>2</v>
      </c>
      <c r="J133" s="236">
        <f>'Core Indicators'!BN133</f>
        <v>3</v>
      </c>
      <c r="K133" s="236">
        <f t="shared" si="64"/>
        <v>2.5</v>
      </c>
      <c r="L133" s="190">
        <f t="shared" si="65"/>
        <v>2.2999999999999998</v>
      </c>
      <c r="M133" s="237">
        <f t="shared" si="66"/>
        <v>2</v>
      </c>
      <c r="N133" s="238">
        <f>'Core Indicators'!DJ133</f>
        <v>2</v>
      </c>
      <c r="O133" s="238">
        <f>'Core Indicators'!DR133</f>
        <v>2</v>
      </c>
      <c r="P133" s="238">
        <f>'Core Indicators'!DZ133</f>
        <v>2</v>
      </c>
      <c r="Q133" s="238">
        <f>'Core Indicators'!EH133</f>
        <v>2</v>
      </c>
      <c r="R133" s="238">
        <f>'Core Indicators'!EP133</f>
        <v>2</v>
      </c>
      <c r="S133" s="191">
        <f t="shared" si="67"/>
        <v>1.4</v>
      </c>
      <c r="T133" s="191">
        <f t="shared" si="68"/>
        <v>1.3333333333333333</v>
      </c>
      <c r="U133" s="236">
        <v>1</v>
      </c>
      <c r="V133" s="236">
        <v>1</v>
      </c>
      <c r="W133" s="236">
        <f>'Core Indicators'!EX133</f>
        <v>3</v>
      </c>
      <c r="X133" s="191">
        <f t="shared" si="69"/>
        <v>2</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REG011</v>
      </c>
      <c r="B134" s="190">
        <f t="shared" si="60"/>
        <v>1.7</v>
      </c>
      <c r="C134" s="191">
        <f t="shared" si="61"/>
        <v>0</v>
      </c>
      <c r="D134" s="237">
        <f t="shared" si="62"/>
        <v>1.8</v>
      </c>
      <c r="E134" s="236">
        <f>'Core Indicators'!R134</f>
        <v>1</v>
      </c>
      <c r="F134" s="236">
        <f>'Core Indicators'!Z134</f>
        <v>2</v>
      </c>
      <c r="G134" s="191">
        <f t="shared" si="63"/>
        <v>1.5</v>
      </c>
      <c r="H134" s="236">
        <f>'Core Indicators'!AH134</f>
        <v>2</v>
      </c>
      <c r="I134" s="236">
        <f>'Core Indicators'!AP134</f>
        <v>2</v>
      </c>
      <c r="J134" s="236">
        <f>'Core Indicators'!BN134</f>
        <v>2</v>
      </c>
      <c r="K134" s="236">
        <f t="shared" si="64"/>
        <v>2</v>
      </c>
      <c r="L134" s="190">
        <f t="shared" si="65"/>
        <v>2</v>
      </c>
      <c r="M134" s="237">
        <f t="shared" si="66"/>
        <v>2</v>
      </c>
      <c r="N134" s="238">
        <f>'Core Indicators'!DJ134</f>
        <v>2</v>
      </c>
      <c r="O134" s="238">
        <f>'Core Indicators'!DR134</f>
        <v>2</v>
      </c>
      <c r="P134" s="238">
        <f>'Core Indicators'!DZ134</f>
        <v>2</v>
      </c>
      <c r="Q134" s="238">
        <f>'Core Indicators'!EH134</f>
        <v>2</v>
      </c>
      <c r="R134" s="238">
        <f>'Core Indicators'!EP134</f>
        <v>2</v>
      </c>
      <c r="S134" s="191">
        <f t="shared" si="67"/>
        <v>1.3</v>
      </c>
      <c r="T134" s="191">
        <f t="shared" si="68"/>
        <v>1.1666666666666667</v>
      </c>
      <c r="U134" s="236">
        <v>1</v>
      </c>
      <c r="V134" s="236">
        <v>1</v>
      </c>
      <c r="W134" s="236">
        <f>'Core Indicators'!EX134</f>
        <v>2</v>
      </c>
      <c r="X134" s="191">
        <f t="shared" si="69"/>
        <v>1.5</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REG012</v>
      </c>
      <c r="B135" s="190">
        <f t="shared" si="60"/>
        <v>1.6</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1.6</v>
      </c>
      <c r="N135" s="238">
        <f>'Core Indicators'!DJ135</f>
        <v>2</v>
      </c>
      <c r="O135" s="238">
        <f>'Core Indicators'!DR135</f>
        <v>2</v>
      </c>
      <c r="P135" s="238">
        <f>'Core Indicators'!DZ135</f>
        <v>2</v>
      </c>
      <c r="Q135" s="238">
        <f>'Core Indicators'!EH135</f>
        <v>1</v>
      </c>
      <c r="R135" s="238">
        <f>'Core Indicators'!EP135</f>
        <v>1</v>
      </c>
      <c r="S135" s="191">
        <f t="shared" si="67"/>
        <v>1.3</v>
      </c>
      <c r="T135" s="191">
        <f t="shared" si="68"/>
        <v>1.1666666666666667</v>
      </c>
      <c r="U135" s="236">
        <v>1</v>
      </c>
      <c r="V135" s="236">
        <v>1</v>
      </c>
      <c r="W135" s="236">
        <f>'Core Indicators'!EX135</f>
        <v>2</v>
      </c>
      <c r="X135" s="191">
        <f t="shared" si="69"/>
        <v>1.5</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REG013</v>
      </c>
      <c r="B136" s="190">
        <f t="shared" si="60"/>
        <v>2</v>
      </c>
      <c r="C136" s="191">
        <f t="shared" si="61"/>
        <v>0</v>
      </c>
      <c r="D136" s="237">
        <f t="shared" si="62"/>
        <v>2</v>
      </c>
      <c r="E136" s="236">
        <f>'Core Indicators'!R136</f>
        <v>2</v>
      </c>
      <c r="F136" s="236">
        <f>'Core Indicators'!Z136</f>
        <v>2</v>
      </c>
      <c r="G136" s="191">
        <f t="shared" si="63"/>
        <v>2</v>
      </c>
      <c r="H136" s="236">
        <f>'Core Indicators'!AH136</f>
        <v>2</v>
      </c>
      <c r="I136" s="236">
        <f>'Core Indicators'!AP136</f>
        <v>2</v>
      </c>
      <c r="J136" s="236">
        <f>'Core Indicators'!BN136</f>
        <v>2</v>
      </c>
      <c r="K136" s="236">
        <f t="shared" si="64"/>
        <v>2</v>
      </c>
      <c r="L136" s="190">
        <f t="shared" si="65"/>
        <v>2</v>
      </c>
      <c r="M136" s="237">
        <f t="shared" si="66"/>
        <v>2</v>
      </c>
      <c r="N136" s="238">
        <f>'Core Indicators'!DJ136</f>
        <v>2</v>
      </c>
      <c r="O136" s="238">
        <f>'Core Indicators'!DR136</f>
        <v>2</v>
      </c>
      <c r="P136" s="238">
        <f>'Core Indicators'!DZ136</f>
        <v>2</v>
      </c>
      <c r="Q136" s="238">
        <f>'Core Indicators'!EH136</f>
        <v>2</v>
      </c>
      <c r="R136" s="238">
        <f>'Core Indicators'!EP136</f>
        <v>2</v>
      </c>
      <c r="S136" s="191">
        <f t="shared" si="67"/>
        <v>1.9</v>
      </c>
      <c r="T136" s="191">
        <f t="shared" si="68"/>
        <v>1.1666666666666667</v>
      </c>
      <c r="U136" s="236">
        <v>1</v>
      </c>
      <c r="V136" s="236">
        <v>1</v>
      </c>
      <c r="W136" s="236">
        <f>'Core Indicators'!EX136</f>
        <v>2</v>
      </c>
      <c r="X136" s="191">
        <f t="shared" si="69"/>
        <v>1.5</v>
      </c>
      <c r="Y136" s="236">
        <v>1</v>
      </c>
      <c r="Z136" s="191">
        <f t="shared" si="70"/>
        <v>2.5</v>
      </c>
      <c r="AA136" s="236">
        <f>'Core Indicators'!FF136</f>
        <v>3</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REG014</v>
      </c>
      <c r="B137" s="190">
        <f t="shared" si="60"/>
        <v>1.9</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REG015</v>
      </c>
      <c r="B138" s="190">
        <f t="shared" si="60"/>
        <v>2.6</v>
      </c>
      <c r="C138" s="191">
        <f t="shared" si="61"/>
        <v>0</v>
      </c>
      <c r="D138" s="237">
        <f t="shared" si="62"/>
        <v>2.6</v>
      </c>
      <c r="E138" s="236">
        <f>'Core Indicators'!R138</f>
        <v>1</v>
      </c>
      <c r="F138" s="236">
        <f>'Core Indicators'!Z138</f>
        <v>2</v>
      </c>
      <c r="G138" s="191">
        <f t="shared" si="63"/>
        <v>1.5</v>
      </c>
      <c r="H138" s="236">
        <f>'Core Indicators'!AH138</f>
        <v>3</v>
      </c>
      <c r="I138" s="236">
        <f>'Core Indicators'!AP138</f>
        <v>3</v>
      </c>
      <c r="J138" s="236">
        <f>'Core Indicators'!BN138</f>
        <v>3</v>
      </c>
      <c r="K138" s="236">
        <f t="shared" si="64"/>
        <v>3</v>
      </c>
      <c r="L138" s="190">
        <f t="shared" si="65"/>
        <v>3</v>
      </c>
      <c r="M138" s="237">
        <f t="shared" si="66"/>
        <v>3</v>
      </c>
      <c r="N138" s="238">
        <f>'Core Indicators'!DJ138</f>
        <v>3</v>
      </c>
      <c r="O138" s="238">
        <f>'Core Indicators'!DR138</f>
        <v>3</v>
      </c>
      <c r="P138" s="238">
        <f>'Core Indicators'!DZ138</f>
        <v>3</v>
      </c>
      <c r="Q138" s="238">
        <f>'Core Indicators'!EH138</f>
        <v>3</v>
      </c>
      <c r="R138" s="238">
        <f>'Core Indicators'!EP138</f>
        <v>3</v>
      </c>
      <c r="S138" s="191">
        <f t="shared" si="67"/>
        <v>1.9</v>
      </c>
      <c r="T138" s="191">
        <f t="shared" si="68"/>
        <v>1.3333333333333333</v>
      </c>
      <c r="U138" s="236">
        <v>1</v>
      </c>
      <c r="V138" s="236">
        <v>1</v>
      </c>
      <c r="W138" s="236">
        <f>'Core Indicators'!EX138</f>
        <v>3</v>
      </c>
      <c r="X138" s="191">
        <f t="shared" si="69"/>
        <v>2</v>
      </c>
      <c r="Y138" s="236">
        <v>1</v>
      </c>
      <c r="Z138" s="191">
        <f t="shared" si="70"/>
        <v>2.5</v>
      </c>
      <c r="AA138" s="236">
        <f>'Core Indicators'!FF138</f>
        <v>3</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ROU002</v>
      </c>
      <c r="B139" s="190">
        <f t="shared" si="60"/>
        <v>1.9</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RUS002</v>
      </c>
      <c r="B140" s="190">
        <f t="shared" si="60"/>
        <v>2.5</v>
      </c>
      <c r="C140" s="191">
        <f t="shared" si="61"/>
        <v>0</v>
      </c>
      <c r="D140" s="237">
        <f t="shared" si="62"/>
        <v>3</v>
      </c>
      <c r="E140" s="236">
        <f>'Core Indicators'!R140</f>
        <v>3</v>
      </c>
      <c r="F140" s="236">
        <f>'Core Indicators'!Z140</f>
        <v>3</v>
      </c>
      <c r="G140" s="191">
        <f t="shared" si="63"/>
        <v>3</v>
      </c>
      <c r="H140" s="236">
        <f>'Core Indicators'!AH140</f>
        <v>3</v>
      </c>
      <c r="I140" s="236">
        <f>'Core Indicators'!AP140</f>
        <v>3</v>
      </c>
      <c r="J140" s="236">
        <f>'Core Indicators'!BN140</f>
        <v>3</v>
      </c>
      <c r="K140" s="236">
        <f t="shared" si="64"/>
        <v>3</v>
      </c>
      <c r="L140" s="190">
        <f t="shared" si="65"/>
        <v>3</v>
      </c>
      <c r="M140" s="237">
        <f t="shared" si="66"/>
        <v>2.8</v>
      </c>
      <c r="N140" s="238">
        <f>'Core Indicators'!DJ140</f>
        <v>2</v>
      </c>
      <c r="O140" s="238">
        <f>'Core Indicators'!DR140</f>
        <v>3</v>
      </c>
      <c r="P140" s="238">
        <f>'Core Indicators'!DZ140</f>
        <v>3</v>
      </c>
      <c r="Q140" s="238">
        <f>'Core Indicators'!EH140</f>
        <v>3</v>
      </c>
      <c r="R140" s="238">
        <f>'Core Indicators'!EP140</f>
        <v>3</v>
      </c>
      <c r="S140" s="191">
        <f t="shared" si="67"/>
        <v>1.7</v>
      </c>
      <c r="T140" s="191">
        <f t="shared" si="68"/>
        <v>1.3333333333333333</v>
      </c>
      <c r="U140" s="236">
        <v>1</v>
      </c>
      <c r="V140" s="236">
        <v>1</v>
      </c>
      <c r="W140" s="236">
        <f>'Core Indicators'!EX140</f>
        <v>3</v>
      </c>
      <c r="X140" s="191">
        <f t="shared" si="69"/>
        <v>2</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RWA002</v>
      </c>
      <c r="B141" s="190">
        <f t="shared" si="60"/>
        <v>2.1</v>
      </c>
      <c r="C141" s="191">
        <f t="shared" si="61"/>
        <v>2</v>
      </c>
      <c r="D141" s="237">
        <f t="shared" si="62"/>
        <v>2.4</v>
      </c>
      <c r="E141" s="236">
        <f>'Core Indicators'!R141</f>
        <v>3</v>
      </c>
      <c r="F141" s="236">
        <f>'Core Indicators'!Z141</f>
        <v>3</v>
      </c>
      <c r="G141" s="191">
        <f t="shared" si="63"/>
        <v>3</v>
      </c>
      <c r="H141" s="236">
        <f>'Core Indicators'!AH141</f>
        <v>2</v>
      </c>
      <c r="I141" s="236">
        <f>'Core Indicators'!AP141</f>
        <v>2</v>
      </c>
      <c r="J141" s="236" t="str">
        <f>'Core Indicators'!BN141</f>
        <v>x</v>
      </c>
      <c r="K141" s="236">
        <f t="shared" si="64"/>
        <v>2</v>
      </c>
      <c r="L141" s="190">
        <f t="shared" si="65"/>
        <v>2</v>
      </c>
      <c r="M141" s="237">
        <f t="shared" si="66"/>
        <v>2.4</v>
      </c>
      <c r="N141" s="238">
        <f>'Core Indicators'!DJ141</f>
        <v>2</v>
      </c>
      <c r="O141" s="238">
        <f>'Core Indicators'!DR141</f>
        <v>2</v>
      </c>
      <c r="P141" s="238">
        <f>'Core Indicators'!DZ141</f>
        <v>2</v>
      </c>
      <c r="Q141" s="238">
        <f>'Core Indicators'!EH141</f>
        <v>3</v>
      </c>
      <c r="R141" s="238">
        <f>'Core Indicators'!EP141</f>
        <v>3</v>
      </c>
      <c r="S141" s="191">
        <f t="shared" si="67"/>
        <v>1.5</v>
      </c>
      <c r="T141" s="191">
        <f t="shared" si="68"/>
        <v>1</v>
      </c>
      <c r="U141" s="236">
        <v>1</v>
      </c>
      <c r="V141" s="236">
        <v>1</v>
      </c>
      <c r="W141" s="236" t="str">
        <f>'Core Indicators'!EX141</f>
        <v>x</v>
      </c>
      <c r="X141" s="191">
        <f t="shared" si="69"/>
        <v>1</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SDN001</v>
      </c>
      <c r="B142" s="190">
        <f t="shared" si="60"/>
        <v>2.2000000000000002</v>
      </c>
      <c r="C142" s="191">
        <f t="shared" si="61"/>
        <v>0</v>
      </c>
      <c r="D142" s="237">
        <f t="shared" si="62"/>
        <v>2</v>
      </c>
      <c r="E142" s="236">
        <f>'Core Indicators'!R142</f>
        <v>2</v>
      </c>
      <c r="F142" s="236">
        <f>'Core Indicators'!Z142</f>
        <v>2</v>
      </c>
      <c r="G142" s="191">
        <f t="shared" si="63"/>
        <v>2</v>
      </c>
      <c r="H142" s="236">
        <f>'Core Indicators'!AH142</f>
        <v>2</v>
      </c>
      <c r="I142" s="236">
        <f>'Core Indicators'!AP142</f>
        <v>2</v>
      </c>
      <c r="J142" s="236">
        <f>'Core Indicators'!BN142</f>
        <v>2</v>
      </c>
      <c r="K142" s="236">
        <f t="shared" si="64"/>
        <v>2</v>
      </c>
      <c r="L142" s="190">
        <f t="shared" si="65"/>
        <v>2</v>
      </c>
      <c r="M142" s="237">
        <f t="shared" si="66"/>
        <v>2.6</v>
      </c>
      <c r="N142" s="238">
        <f>'Core Indicators'!DJ142</f>
        <v>2</v>
      </c>
      <c r="O142" s="238">
        <f>'Core Indicators'!DR142</f>
        <v>2</v>
      </c>
      <c r="P142" s="238">
        <f>'Core Indicators'!DZ142</f>
        <v>3</v>
      </c>
      <c r="Q142" s="238">
        <f>'Core Indicators'!EH142</f>
        <v>3</v>
      </c>
      <c r="R142" s="238">
        <f>'Core Indicators'!EP142</f>
        <v>3</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SDN005</v>
      </c>
      <c r="B143" s="190">
        <f t="shared" si="60"/>
        <v>1.6</v>
      </c>
      <c r="C143" s="191">
        <f t="shared" si="61"/>
        <v>0</v>
      </c>
      <c r="D143" s="237">
        <f t="shared" si="62"/>
        <v>2</v>
      </c>
      <c r="E143" s="236">
        <f>'Core Indicators'!R143</f>
        <v>2</v>
      </c>
      <c r="F143" s="236">
        <f>'Core Indicators'!Z143</f>
        <v>2</v>
      </c>
      <c r="G143" s="191">
        <f t="shared" si="63"/>
        <v>2</v>
      </c>
      <c r="H143" s="236">
        <f>'Core Indicators'!AH143</f>
        <v>2</v>
      </c>
      <c r="I143" s="236">
        <f>'Core Indicators'!AP143</f>
        <v>2</v>
      </c>
      <c r="J143" s="236">
        <f>'Core Indicators'!BN143</f>
        <v>2</v>
      </c>
      <c r="K143" s="236">
        <f t="shared" si="64"/>
        <v>2</v>
      </c>
      <c r="L143" s="190">
        <f t="shared" si="65"/>
        <v>2</v>
      </c>
      <c r="M143" s="237">
        <f t="shared" si="66"/>
        <v>1.4</v>
      </c>
      <c r="N143" s="238">
        <f>'Core Indicators'!DJ143</f>
        <v>2</v>
      </c>
      <c r="O143" s="238">
        <f>'Core Indicators'!DR143</f>
        <v>2</v>
      </c>
      <c r="P143" s="238">
        <f>'Core Indicators'!DZ143</f>
        <v>1</v>
      </c>
      <c r="Q143" s="238">
        <f>'Core Indicators'!EH143</f>
        <v>1</v>
      </c>
      <c r="R143" s="238">
        <f>'Core Indicators'!EP143</f>
        <v>1</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SEN002</v>
      </c>
      <c r="B144" s="190">
        <f t="shared" si="60"/>
        <v>1.1000000000000001</v>
      </c>
      <c r="C144" s="191">
        <f t="shared" si="61"/>
        <v>0</v>
      </c>
      <c r="D144" s="237">
        <f t="shared" si="62"/>
        <v>1</v>
      </c>
      <c r="E144" s="236">
        <f>'Core Indicators'!R144</f>
        <v>1</v>
      </c>
      <c r="F144" s="236">
        <f>'Core Indicators'!Z144</f>
        <v>1</v>
      </c>
      <c r="G144" s="191">
        <f t="shared" si="63"/>
        <v>1</v>
      </c>
      <c r="H144" s="236">
        <f>'Core Indicators'!AH144</f>
        <v>1</v>
      </c>
      <c r="I144" s="236">
        <f>'Core Indicators'!AP144</f>
        <v>1</v>
      </c>
      <c r="J144" s="236">
        <f>'Core Indicators'!BN144</f>
        <v>1</v>
      </c>
      <c r="K144" s="236">
        <f t="shared" si="64"/>
        <v>1</v>
      </c>
      <c r="L144" s="190">
        <f t="shared" si="65"/>
        <v>1</v>
      </c>
      <c r="M144" s="237">
        <f t="shared" si="66"/>
        <v>1</v>
      </c>
      <c r="N144" s="238">
        <f>'Core Indicators'!DJ144</f>
        <v>1</v>
      </c>
      <c r="O144" s="238">
        <f>'Core Indicators'!DR144</f>
        <v>1</v>
      </c>
      <c r="P144" s="238">
        <f>'Core Indicators'!DZ144</f>
        <v>1</v>
      </c>
      <c r="Q144" s="238">
        <f>'Core Indicators'!EH144</f>
        <v>1</v>
      </c>
      <c r="R144" s="238">
        <f>'Core Indicators'!EP144</f>
        <v>1</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SLV001</v>
      </c>
      <c r="B145" s="190">
        <f t="shared" si="60"/>
        <v>2</v>
      </c>
      <c r="C145" s="191">
        <f t="shared" si="61"/>
        <v>0</v>
      </c>
      <c r="D145" s="237">
        <f t="shared" si="62"/>
        <v>2.2999999999999998</v>
      </c>
      <c r="E145" s="236">
        <f>'Core Indicators'!R145</f>
        <v>2</v>
      </c>
      <c r="F145" s="236">
        <f>'Core Indicators'!Z145</f>
        <v>2</v>
      </c>
      <c r="G145" s="191">
        <f t="shared" si="63"/>
        <v>2</v>
      </c>
      <c r="H145" s="236">
        <f>'Core Indicators'!AH145</f>
        <v>2</v>
      </c>
      <c r="I145" s="236">
        <f>'Core Indicators'!AP145</f>
        <v>3</v>
      </c>
      <c r="J145" s="236">
        <f>'Core Indicators'!BN145</f>
        <v>3</v>
      </c>
      <c r="K145" s="236">
        <f t="shared" si="64"/>
        <v>3</v>
      </c>
      <c r="L145" s="190">
        <f t="shared" si="65"/>
        <v>2.5</v>
      </c>
      <c r="M145" s="237">
        <f t="shared" si="66"/>
        <v>2</v>
      </c>
      <c r="N145" s="238">
        <f>'Core Indicators'!DJ145</f>
        <v>2</v>
      </c>
      <c r="O145" s="238">
        <f>'Core Indicators'!DR145</f>
        <v>2</v>
      </c>
      <c r="P145" s="238">
        <f>'Core Indicators'!DZ145</f>
        <v>2</v>
      </c>
      <c r="Q145" s="238">
        <f>'Core Indicators'!EH145</f>
        <v>2</v>
      </c>
      <c r="R145" s="238">
        <f>'Core Indicators'!EP145</f>
        <v>2</v>
      </c>
      <c r="S145" s="191">
        <f t="shared" si="67"/>
        <v>1.7</v>
      </c>
      <c r="T145" s="191">
        <f t="shared" si="68"/>
        <v>1.3333333333333333</v>
      </c>
      <c r="U145" s="236">
        <v>1</v>
      </c>
      <c r="V145" s="236">
        <v>1</v>
      </c>
      <c r="W145" s="236">
        <f>'Core Indicators'!EX145</f>
        <v>3</v>
      </c>
      <c r="X145" s="191">
        <f t="shared" si="69"/>
        <v>2</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SOM001</v>
      </c>
      <c r="B146" s="190">
        <f t="shared" si="60"/>
        <v>1.8</v>
      </c>
      <c r="C146" s="191">
        <f t="shared" si="61"/>
        <v>0</v>
      </c>
      <c r="D146" s="237">
        <f t="shared" si="62"/>
        <v>2</v>
      </c>
      <c r="E146" s="236">
        <f>'Core Indicators'!R146</f>
        <v>1</v>
      </c>
      <c r="F146" s="236">
        <f>'Core Indicators'!Z146</f>
        <v>2</v>
      </c>
      <c r="G146" s="191">
        <f t="shared" si="63"/>
        <v>1.5</v>
      </c>
      <c r="H146" s="236">
        <f>'Core Indicators'!AH146</f>
        <v>2</v>
      </c>
      <c r="I146" s="236">
        <f>'Core Indicators'!AP146</f>
        <v>3</v>
      </c>
      <c r="J146" s="236">
        <f>'Core Indicators'!BN146</f>
        <v>2</v>
      </c>
      <c r="K146" s="236">
        <f t="shared" si="64"/>
        <v>2.5</v>
      </c>
      <c r="L146" s="190">
        <f t="shared" si="65"/>
        <v>2.2999999999999998</v>
      </c>
      <c r="M146" s="237">
        <f t="shared" si="66"/>
        <v>2</v>
      </c>
      <c r="N146" s="238">
        <f>'Core Indicators'!DJ146</f>
        <v>2</v>
      </c>
      <c r="O146" s="238">
        <f>'Core Indicators'!DR146</f>
        <v>2</v>
      </c>
      <c r="P146" s="238">
        <f>'Core Indicators'!DZ146</f>
        <v>2</v>
      </c>
      <c r="Q146" s="238">
        <f>'Core Indicators'!EH146</f>
        <v>2</v>
      </c>
      <c r="R146" s="238">
        <f>'Core Indicators'!EP146</f>
        <v>2</v>
      </c>
      <c r="S146" s="191">
        <f t="shared" si="67"/>
        <v>1.3</v>
      </c>
      <c r="T146" s="191">
        <f t="shared" si="68"/>
        <v>1.1666666666666667</v>
      </c>
      <c r="U146" s="236">
        <v>1</v>
      </c>
      <c r="V146" s="236">
        <v>1</v>
      </c>
      <c r="W146" s="236">
        <f>'Core Indicators'!EX146</f>
        <v>2</v>
      </c>
      <c r="X146" s="191">
        <f t="shared" si="69"/>
        <v>1.5</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SOM002</v>
      </c>
      <c r="B147" s="190">
        <f t="shared" si="60"/>
        <v>2</v>
      </c>
      <c r="C147" s="191">
        <f t="shared" si="61"/>
        <v>0</v>
      </c>
      <c r="D147" s="237">
        <f t="shared" si="62"/>
        <v>2.4</v>
      </c>
      <c r="E147" s="236">
        <f>'Core Indicators'!R147</f>
        <v>2</v>
      </c>
      <c r="F147" s="236">
        <f>'Core Indicators'!Z147</f>
        <v>3</v>
      </c>
      <c r="G147" s="191">
        <f t="shared" si="63"/>
        <v>2.5</v>
      </c>
      <c r="H147" s="236">
        <f>'Core Indicators'!AH147</f>
        <v>2</v>
      </c>
      <c r="I147" s="236">
        <f>'Core Indicators'!AP147</f>
        <v>2</v>
      </c>
      <c r="J147" s="236">
        <f>'Core Indicators'!BN147</f>
        <v>3</v>
      </c>
      <c r="K147" s="236">
        <f t="shared" si="64"/>
        <v>2.5</v>
      </c>
      <c r="L147" s="190">
        <f t="shared" si="65"/>
        <v>2.2999999999999998</v>
      </c>
      <c r="M147" s="237">
        <f t="shared" si="66"/>
        <v>2</v>
      </c>
      <c r="N147" s="238">
        <f>'Core Indicators'!DJ147</f>
        <v>2</v>
      </c>
      <c r="O147" s="238">
        <f>'Core Indicators'!DR147</f>
        <v>2</v>
      </c>
      <c r="P147" s="238">
        <f>'Core Indicators'!DZ147</f>
        <v>2</v>
      </c>
      <c r="Q147" s="238">
        <f>'Core Indicators'!EH147</f>
        <v>2</v>
      </c>
      <c r="R147" s="238">
        <f>'Core Indicators'!EP147</f>
        <v>2</v>
      </c>
      <c r="S147" s="191">
        <f t="shared" si="67"/>
        <v>1.6</v>
      </c>
      <c r="T147" s="191">
        <f t="shared" si="68"/>
        <v>1.1666666666666667</v>
      </c>
      <c r="U147" s="236">
        <v>1</v>
      </c>
      <c r="V147" s="236">
        <v>1</v>
      </c>
      <c r="W147" s="236">
        <f>'Core Indicators'!EX147</f>
        <v>2</v>
      </c>
      <c r="X147" s="191">
        <f t="shared" si="69"/>
        <v>1.5</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SSD001</v>
      </c>
      <c r="B148" s="190">
        <f t="shared" si="60"/>
        <v>2</v>
      </c>
      <c r="C148" s="191">
        <f t="shared" si="61"/>
        <v>0</v>
      </c>
      <c r="D148" s="237">
        <f t="shared" si="62"/>
        <v>2.5</v>
      </c>
      <c r="E148" s="236">
        <f>'Core Indicators'!R148</f>
        <v>3</v>
      </c>
      <c r="F148" s="236">
        <f>'Core Indicators'!Z148</f>
        <v>2</v>
      </c>
      <c r="G148" s="191">
        <f t="shared" si="63"/>
        <v>2.5</v>
      </c>
      <c r="H148" s="236">
        <f>'Core Indicators'!AH148</f>
        <v>2</v>
      </c>
      <c r="I148" s="236">
        <f>'Core Indicators'!AP148</f>
        <v>3</v>
      </c>
      <c r="J148" s="236">
        <f>'Core Indicators'!BN148</f>
        <v>3</v>
      </c>
      <c r="K148" s="236">
        <f t="shared" si="64"/>
        <v>3</v>
      </c>
      <c r="L148" s="190">
        <f t="shared" si="65"/>
        <v>2.5</v>
      </c>
      <c r="M148" s="237">
        <f t="shared" si="66"/>
        <v>2</v>
      </c>
      <c r="N148" s="238">
        <f>'Core Indicators'!DJ148</f>
        <v>2</v>
      </c>
      <c r="O148" s="238">
        <f>'Core Indicators'!DR148</f>
        <v>2</v>
      </c>
      <c r="P148" s="238">
        <f>'Core Indicators'!DZ148</f>
        <v>2</v>
      </c>
      <c r="Q148" s="238">
        <f>'Core Indicators'!EH148</f>
        <v>2</v>
      </c>
      <c r="R148" s="238">
        <f>'Core Indicators'!EP148</f>
        <v>2</v>
      </c>
      <c r="S148" s="191">
        <f t="shared" si="67"/>
        <v>1.7</v>
      </c>
      <c r="T148" s="191">
        <f t="shared" si="68"/>
        <v>1.3333333333333333</v>
      </c>
      <c r="U148" s="236">
        <v>1</v>
      </c>
      <c r="V148" s="236">
        <v>1</v>
      </c>
      <c r="W148" s="236">
        <f>'Core Indicators'!EX148</f>
        <v>3</v>
      </c>
      <c r="X148" s="191">
        <f t="shared" si="69"/>
        <v>2</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SVK002</v>
      </c>
      <c r="B149" s="190">
        <f t="shared" si="60"/>
        <v>1.9</v>
      </c>
      <c r="C149" s="191">
        <f t="shared" si="61"/>
        <v>0</v>
      </c>
      <c r="D149" s="237">
        <f t="shared" si="62"/>
        <v>2</v>
      </c>
      <c r="E149" s="236">
        <f>'Core Indicators'!R149</f>
        <v>2</v>
      </c>
      <c r="F149" s="236">
        <f>'Core Indicators'!Z149</f>
        <v>2</v>
      </c>
      <c r="G149" s="191">
        <f t="shared" si="63"/>
        <v>2</v>
      </c>
      <c r="H149" s="236">
        <f>'Core Indicators'!AH149</f>
        <v>2</v>
      </c>
      <c r="I149" s="236">
        <f>'Core Indicators'!AP149</f>
        <v>2</v>
      </c>
      <c r="J149" s="236">
        <f>'Core Indicators'!BN149</f>
        <v>2</v>
      </c>
      <c r="K149" s="236">
        <f t="shared" si="64"/>
        <v>2</v>
      </c>
      <c r="L149" s="190">
        <f t="shared" si="65"/>
        <v>2</v>
      </c>
      <c r="M149" s="237">
        <f t="shared" si="66"/>
        <v>2</v>
      </c>
      <c r="N149" s="238">
        <f>'Core Indicators'!DJ149</f>
        <v>2</v>
      </c>
      <c r="O149" s="238">
        <f>'Core Indicators'!DR149</f>
        <v>2</v>
      </c>
      <c r="P149" s="238">
        <f>'Core Indicators'!DZ149</f>
        <v>2</v>
      </c>
      <c r="Q149" s="238">
        <f>'Core Indicators'!EH149</f>
        <v>2</v>
      </c>
      <c r="R149" s="238">
        <f>'Core Indicators'!EP149</f>
        <v>2</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35">
      <c r="A150" s="236" t="str">
        <f>Lists!C:C</f>
        <v>SWZ001</v>
      </c>
      <c r="B150" s="190">
        <f t="shared" si="60"/>
        <v>1.9</v>
      </c>
      <c r="C150" s="191">
        <f t="shared" si="61"/>
        <v>1</v>
      </c>
      <c r="D150" s="237">
        <f t="shared" si="62"/>
        <v>2</v>
      </c>
      <c r="E150" s="236">
        <f>'Core Indicators'!R150</f>
        <v>2</v>
      </c>
      <c r="F150" s="236">
        <f>'Core Indicators'!Z150</f>
        <v>2</v>
      </c>
      <c r="G150" s="191">
        <f t="shared" si="63"/>
        <v>2</v>
      </c>
      <c r="H150" s="236">
        <f>'Core Indicators'!AH150</f>
        <v>2</v>
      </c>
      <c r="I150" s="236" t="str">
        <f>'Core Indicators'!AP150</f>
        <v>x</v>
      </c>
      <c r="J150" s="236">
        <f>'Core Indicators'!BN150</f>
        <v>2</v>
      </c>
      <c r="K150" s="236">
        <f t="shared" si="64"/>
        <v>2</v>
      </c>
      <c r="L150" s="190">
        <f t="shared" si="65"/>
        <v>2</v>
      </c>
      <c r="M150" s="237">
        <f t="shared" si="66"/>
        <v>2</v>
      </c>
      <c r="N150" s="238">
        <f>'Core Indicators'!DJ150</f>
        <v>2</v>
      </c>
      <c r="O150" s="238">
        <f>'Core Indicators'!DR150</f>
        <v>2</v>
      </c>
      <c r="P150" s="238">
        <f>'Core Indicators'!DZ150</f>
        <v>2</v>
      </c>
      <c r="Q150" s="238">
        <f>'Core Indicators'!EH150</f>
        <v>2</v>
      </c>
      <c r="R150" s="238">
        <f>'Core Indicators'!EP150</f>
        <v>2</v>
      </c>
      <c r="S150" s="191">
        <f t="shared" si="67"/>
        <v>1.6</v>
      </c>
      <c r="T150" s="191">
        <f t="shared" si="68"/>
        <v>1.1666666666666667</v>
      </c>
      <c r="U150" s="236">
        <v>1</v>
      </c>
      <c r="V150" s="236">
        <v>1</v>
      </c>
      <c r="W150" s="236">
        <f>'Core Indicators'!EX150</f>
        <v>2</v>
      </c>
      <c r="X150" s="191">
        <f t="shared" si="69"/>
        <v>1.5</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35">
      <c r="A151" s="236" t="str">
        <f>Lists!C:C</f>
        <v>SYR001</v>
      </c>
      <c r="B151" s="190">
        <f t="shared" si="60"/>
        <v>2</v>
      </c>
      <c r="C151" s="191">
        <f t="shared" si="61"/>
        <v>0</v>
      </c>
      <c r="D151" s="237">
        <f t="shared" si="62"/>
        <v>1.5</v>
      </c>
      <c r="E151" s="236">
        <f>'Core Indicators'!R151</f>
        <v>1</v>
      </c>
      <c r="F151" s="236">
        <f>'Core Indicators'!Z151</f>
        <v>1</v>
      </c>
      <c r="G151" s="191">
        <f t="shared" si="63"/>
        <v>1</v>
      </c>
      <c r="H151" s="236">
        <f>'Core Indicators'!AH151</f>
        <v>1</v>
      </c>
      <c r="I151" s="236">
        <f>'Core Indicators'!AP151</f>
        <v>2</v>
      </c>
      <c r="J151" s="236">
        <f>'Core Indicators'!BN151</f>
        <v>3</v>
      </c>
      <c r="K151" s="236">
        <f t="shared" si="64"/>
        <v>2.5</v>
      </c>
      <c r="L151" s="190">
        <f t="shared" si="65"/>
        <v>1.8</v>
      </c>
      <c r="M151" s="237">
        <f t="shared" si="66"/>
        <v>2.6</v>
      </c>
      <c r="N151" s="238">
        <f>'Core Indicators'!DJ151</f>
        <v>2</v>
      </c>
      <c r="O151" s="238">
        <f>'Core Indicators'!DR151</f>
        <v>2</v>
      </c>
      <c r="P151" s="238">
        <f>'Core Indicators'!DZ151</f>
        <v>3</v>
      </c>
      <c r="Q151" s="238">
        <f>'Core Indicators'!EH151</f>
        <v>3</v>
      </c>
      <c r="R151" s="238">
        <f>'Core Indicators'!EP151</f>
        <v>3</v>
      </c>
      <c r="S151" s="191">
        <f t="shared" si="67"/>
        <v>1.4</v>
      </c>
      <c r="T151" s="191">
        <f t="shared" si="68"/>
        <v>1.3333333333333333</v>
      </c>
      <c r="U151" s="236">
        <v>1</v>
      </c>
      <c r="V151" s="236">
        <v>1</v>
      </c>
      <c r="W151" s="236">
        <f>'Core Indicators'!EX151</f>
        <v>3</v>
      </c>
      <c r="X151" s="191">
        <f t="shared" si="69"/>
        <v>2</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35">
      <c r="A152" s="236" t="str">
        <f>Lists!C:C</f>
        <v>SYR002</v>
      </c>
      <c r="B152" s="190">
        <f t="shared" si="60"/>
        <v>2.2999999999999998</v>
      </c>
      <c r="C152" s="191">
        <f t="shared" si="61"/>
        <v>1</v>
      </c>
      <c r="D152" s="237">
        <f t="shared" si="62"/>
        <v>1.8</v>
      </c>
      <c r="E152" s="236">
        <f>'Core Indicators'!R152</f>
        <v>1</v>
      </c>
      <c r="F152" s="236">
        <f>'Core Indicators'!Z152</f>
        <v>2</v>
      </c>
      <c r="G152" s="191">
        <f t="shared" si="63"/>
        <v>1.5</v>
      </c>
      <c r="H152" s="236">
        <f>'Core Indicators'!AH152</f>
        <v>2</v>
      </c>
      <c r="I152" s="236">
        <f>'Core Indicators'!AP152</f>
        <v>2</v>
      </c>
      <c r="J152" s="236" t="str">
        <f>'Core Indicators'!BN152</f>
        <v>x</v>
      </c>
      <c r="K152" s="236">
        <f t="shared" si="64"/>
        <v>2</v>
      </c>
      <c r="L152" s="190">
        <f t="shared" si="65"/>
        <v>2</v>
      </c>
      <c r="M152" s="237">
        <f t="shared" si="66"/>
        <v>2.8</v>
      </c>
      <c r="N152" s="238">
        <f>'Core Indicators'!DJ152</f>
        <v>2</v>
      </c>
      <c r="O152" s="238">
        <f>'Core Indicators'!DR152</f>
        <v>3</v>
      </c>
      <c r="P152" s="238">
        <f>'Core Indicators'!DZ152</f>
        <v>3</v>
      </c>
      <c r="Q152" s="238">
        <f>'Core Indicators'!EH152</f>
        <v>3</v>
      </c>
      <c r="R152" s="238">
        <f>'Core Indicators'!EP152</f>
        <v>3</v>
      </c>
      <c r="S152" s="191">
        <f t="shared" si="67"/>
        <v>1.9</v>
      </c>
      <c r="T152" s="191">
        <f t="shared" si="68"/>
        <v>1.3333333333333333</v>
      </c>
      <c r="U152" s="236">
        <v>1</v>
      </c>
      <c r="V152" s="236">
        <v>1</v>
      </c>
      <c r="W152" s="236">
        <f>'Core Indicators'!EX152</f>
        <v>3</v>
      </c>
      <c r="X152" s="191">
        <f t="shared" si="69"/>
        <v>2</v>
      </c>
      <c r="Y152" s="236">
        <v>1</v>
      </c>
      <c r="Z152" s="191">
        <f t="shared" si="70"/>
        <v>2.5</v>
      </c>
      <c r="AA152" s="236">
        <f>'Core Indicators'!FF152</f>
        <v>3</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35">
      <c r="A153" s="236" t="str">
        <f>Lists!C:C</f>
        <v>TCD001</v>
      </c>
      <c r="B153" s="190">
        <f t="shared" si="60"/>
        <v>1.8</v>
      </c>
      <c r="C153" s="191">
        <f t="shared" si="61"/>
        <v>0</v>
      </c>
      <c r="D153" s="237">
        <f t="shared" si="62"/>
        <v>1.9</v>
      </c>
      <c r="E153" s="236">
        <f>'Core Indicators'!R153</f>
        <v>3</v>
      </c>
      <c r="F153" s="236">
        <f>'Core Indicators'!Z153</f>
        <v>2</v>
      </c>
      <c r="G153" s="191">
        <f t="shared" si="63"/>
        <v>2.5</v>
      </c>
      <c r="H153" s="236">
        <f>'Core Indicators'!AH153</f>
        <v>2</v>
      </c>
      <c r="I153" s="236">
        <f>'Core Indicators'!AP153</f>
        <v>1</v>
      </c>
      <c r="J153" s="236">
        <f>'Core Indicators'!BN153</f>
        <v>1</v>
      </c>
      <c r="K153" s="236">
        <f t="shared" si="64"/>
        <v>1</v>
      </c>
      <c r="L153" s="190">
        <f t="shared" si="65"/>
        <v>1.5</v>
      </c>
      <c r="M153" s="237">
        <f t="shared" si="66"/>
        <v>2</v>
      </c>
      <c r="N153" s="238">
        <f>'Core Indicators'!DJ153</f>
        <v>2</v>
      </c>
      <c r="O153" s="238">
        <f>'Core Indicators'!DR153</f>
        <v>2</v>
      </c>
      <c r="P153" s="238">
        <f>'Core Indicators'!DZ153</f>
        <v>2</v>
      </c>
      <c r="Q153" s="238">
        <f>'Core Indicators'!EH153</f>
        <v>2</v>
      </c>
      <c r="R153" s="238">
        <f>'Core Indicators'!EP153</f>
        <v>2</v>
      </c>
      <c r="S153" s="191">
        <f t="shared" si="67"/>
        <v>1.3</v>
      </c>
      <c r="T153" s="191">
        <f t="shared" si="68"/>
        <v>1</v>
      </c>
      <c r="U153" s="236">
        <v>1</v>
      </c>
      <c r="V153" s="236">
        <v>1</v>
      </c>
      <c r="W153" s="236">
        <f>'Core Indicators'!EX153</f>
        <v>1</v>
      </c>
      <c r="X153" s="191">
        <f t="shared" si="69"/>
        <v>1</v>
      </c>
      <c r="Y153" s="236">
        <v>1</v>
      </c>
      <c r="Z153" s="191">
        <f t="shared" si="70"/>
        <v>1.5</v>
      </c>
      <c r="AA153" s="236">
        <f>'Core Indicators'!FF153</f>
        <v>1</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35">
      <c r="A154" s="236" t="str">
        <f>Lists!C:C</f>
        <v>TCD003</v>
      </c>
      <c r="B154" s="190">
        <f t="shared" si="60"/>
        <v>1.7</v>
      </c>
      <c r="C154" s="191">
        <f t="shared" si="61"/>
        <v>0</v>
      </c>
      <c r="D154" s="237">
        <f t="shared" si="62"/>
        <v>1.7</v>
      </c>
      <c r="E154" s="236">
        <f>'Core Indicators'!R154</f>
        <v>2</v>
      </c>
      <c r="F154" s="236">
        <f>'Core Indicators'!Z154</f>
        <v>2</v>
      </c>
      <c r="G154" s="191">
        <f t="shared" si="63"/>
        <v>2</v>
      </c>
      <c r="H154" s="236">
        <f>'Core Indicators'!AH154</f>
        <v>2</v>
      </c>
      <c r="I154" s="236">
        <f>'Core Indicators'!AP154</f>
        <v>1</v>
      </c>
      <c r="J154" s="236">
        <f>'Core Indicators'!BN154</f>
        <v>1</v>
      </c>
      <c r="K154" s="236">
        <f t="shared" si="64"/>
        <v>1</v>
      </c>
      <c r="L154" s="190">
        <f t="shared" si="65"/>
        <v>1.5</v>
      </c>
      <c r="M154" s="237">
        <f t="shared" si="66"/>
        <v>2</v>
      </c>
      <c r="N154" s="238">
        <f>'Core Indicators'!DJ154</f>
        <v>2</v>
      </c>
      <c r="O154" s="238">
        <f>'Core Indicators'!DR154</f>
        <v>2</v>
      </c>
      <c r="P154" s="238">
        <f>'Core Indicators'!DZ154</f>
        <v>2</v>
      </c>
      <c r="Q154" s="238">
        <f>'Core Indicators'!EH154</f>
        <v>2</v>
      </c>
      <c r="R154" s="238">
        <f>'Core Indicators'!EP154</f>
        <v>2</v>
      </c>
      <c r="S154" s="191">
        <f t="shared" si="67"/>
        <v>1.3</v>
      </c>
      <c r="T154" s="191">
        <f t="shared" si="68"/>
        <v>1</v>
      </c>
      <c r="U154" s="236">
        <v>1</v>
      </c>
      <c r="V154" s="236">
        <v>1</v>
      </c>
      <c r="W154" s="236">
        <f>'Core Indicators'!EX154</f>
        <v>1</v>
      </c>
      <c r="X154" s="191">
        <f t="shared" si="69"/>
        <v>1</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35">
      <c r="A155" s="236" t="str">
        <f>Lists!C:C</f>
        <v>TCD004</v>
      </c>
      <c r="B155" s="190">
        <f t="shared" si="60"/>
        <v>1.7</v>
      </c>
      <c r="C155" s="191">
        <f t="shared" si="61"/>
        <v>0</v>
      </c>
      <c r="D155" s="237">
        <f t="shared" si="62"/>
        <v>1.5</v>
      </c>
      <c r="E155" s="236">
        <f>'Core Indicators'!R155</f>
        <v>1</v>
      </c>
      <c r="F155" s="236">
        <f>'Core Indicators'!Z155</f>
        <v>2</v>
      </c>
      <c r="G155" s="191">
        <f t="shared" si="63"/>
        <v>1.5</v>
      </c>
      <c r="H155" s="236">
        <f>'Core Indicators'!AH155</f>
        <v>2</v>
      </c>
      <c r="I155" s="236">
        <f>'Core Indicators'!AP155</f>
        <v>1</v>
      </c>
      <c r="J155" s="236">
        <f>'Core Indicators'!BN155</f>
        <v>1</v>
      </c>
      <c r="K155" s="236">
        <f t="shared" si="64"/>
        <v>1</v>
      </c>
      <c r="L155" s="190">
        <f t="shared" si="65"/>
        <v>1.5</v>
      </c>
      <c r="M155" s="237">
        <f t="shared" si="66"/>
        <v>2</v>
      </c>
      <c r="N155" s="238">
        <f>'Core Indicators'!DJ155</f>
        <v>2</v>
      </c>
      <c r="O155" s="238">
        <f>'Core Indicators'!DR155</f>
        <v>2</v>
      </c>
      <c r="P155" s="238">
        <f>'Core Indicators'!DZ155</f>
        <v>2</v>
      </c>
      <c r="Q155" s="238">
        <f>'Core Indicators'!EH155</f>
        <v>2</v>
      </c>
      <c r="R155" s="238">
        <f>'Core Indicators'!EP155</f>
        <v>2</v>
      </c>
      <c r="S155" s="191">
        <f t="shared" si="67"/>
        <v>1.3</v>
      </c>
      <c r="T155" s="191">
        <f t="shared" si="68"/>
        <v>1</v>
      </c>
      <c r="U155" s="236">
        <v>1</v>
      </c>
      <c r="V155" s="236">
        <v>1</v>
      </c>
      <c r="W155" s="236">
        <f>'Core Indicators'!EX155</f>
        <v>1</v>
      </c>
      <c r="X155" s="191">
        <f t="shared" si="69"/>
        <v>1</v>
      </c>
      <c r="Y155" s="236">
        <v>1</v>
      </c>
      <c r="Z155" s="191">
        <f t="shared" si="70"/>
        <v>1.5</v>
      </c>
      <c r="AA155" s="236">
        <f>'Core Indicators'!FF155</f>
        <v>1</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35">
      <c r="A156" s="236" t="str">
        <f>Lists!C:C</f>
        <v>TCD005</v>
      </c>
      <c r="B156" s="190">
        <f t="shared" si="60"/>
        <v>1.7</v>
      </c>
      <c r="C156" s="191">
        <f t="shared" si="61"/>
        <v>0</v>
      </c>
      <c r="D156" s="237">
        <f t="shared" si="62"/>
        <v>1.5</v>
      </c>
      <c r="E156" s="236">
        <f>'Core Indicators'!R156</f>
        <v>1</v>
      </c>
      <c r="F156" s="236">
        <f>'Core Indicators'!Z156</f>
        <v>2</v>
      </c>
      <c r="G156" s="191">
        <f t="shared" si="63"/>
        <v>1.5</v>
      </c>
      <c r="H156" s="236">
        <f>'Core Indicators'!AH156</f>
        <v>2</v>
      </c>
      <c r="I156" s="236">
        <f>'Core Indicators'!AP156</f>
        <v>1</v>
      </c>
      <c r="J156" s="236">
        <f>'Core Indicators'!BN156</f>
        <v>1</v>
      </c>
      <c r="K156" s="236">
        <f t="shared" si="64"/>
        <v>1</v>
      </c>
      <c r="L156" s="190">
        <f t="shared" si="65"/>
        <v>1.5</v>
      </c>
      <c r="M156" s="237">
        <f t="shared" si="66"/>
        <v>2</v>
      </c>
      <c r="N156" s="238">
        <f>'Core Indicators'!DJ156</f>
        <v>2</v>
      </c>
      <c r="O156" s="238">
        <f>'Core Indicators'!DR156</f>
        <v>2</v>
      </c>
      <c r="P156" s="238">
        <f>'Core Indicators'!DZ156</f>
        <v>2</v>
      </c>
      <c r="Q156" s="238">
        <f>'Core Indicators'!EH156</f>
        <v>2</v>
      </c>
      <c r="R156" s="238">
        <f>'Core Indicators'!EP156</f>
        <v>2</v>
      </c>
      <c r="S156" s="191">
        <f t="shared" si="67"/>
        <v>1.3</v>
      </c>
      <c r="T156" s="191">
        <f t="shared" si="68"/>
        <v>1</v>
      </c>
      <c r="U156" s="236">
        <v>1</v>
      </c>
      <c r="V156" s="236">
        <v>1</v>
      </c>
      <c r="W156" s="236">
        <f>'Core Indicators'!EX156</f>
        <v>1</v>
      </c>
      <c r="X156" s="191">
        <f t="shared" si="69"/>
        <v>1</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35">
      <c r="A157" s="236" t="str">
        <f>Lists!C:C</f>
        <v>TGO002</v>
      </c>
      <c r="B157" s="190">
        <f t="shared" si="60"/>
        <v>1.1000000000000001</v>
      </c>
      <c r="C157" s="191">
        <f t="shared" si="61"/>
        <v>0</v>
      </c>
      <c r="D157" s="237">
        <f t="shared" si="62"/>
        <v>1.2</v>
      </c>
      <c r="E157" s="236">
        <f>'Core Indicators'!R157</f>
        <v>2</v>
      </c>
      <c r="F157" s="236">
        <f>'Core Indicators'!Z157</f>
        <v>1</v>
      </c>
      <c r="G157" s="191">
        <f t="shared" si="63"/>
        <v>1.5</v>
      </c>
      <c r="H157" s="236">
        <f>'Core Indicators'!AH157</f>
        <v>1</v>
      </c>
      <c r="I157" s="236">
        <f>'Core Indicators'!AP157</f>
        <v>1</v>
      </c>
      <c r="J157" s="236">
        <f>'Core Indicators'!BN157</f>
        <v>1</v>
      </c>
      <c r="K157" s="236">
        <f t="shared" si="64"/>
        <v>1</v>
      </c>
      <c r="L157" s="190">
        <f t="shared" si="65"/>
        <v>1</v>
      </c>
      <c r="M157" s="237">
        <f t="shared" si="66"/>
        <v>1</v>
      </c>
      <c r="N157" s="238">
        <f>'Core Indicators'!DJ157</f>
        <v>1</v>
      </c>
      <c r="O157" s="238">
        <f>'Core Indicators'!DR157</f>
        <v>1</v>
      </c>
      <c r="P157" s="238">
        <f>'Core Indicators'!DZ157</f>
        <v>1</v>
      </c>
      <c r="Q157" s="238">
        <f>'Core Indicators'!EH157</f>
        <v>1</v>
      </c>
      <c r="R157" s="238">
        <f>'Core Indicators'!EP157</f>
        <v>1</v>
      </c>
      <c r="S157" s="191">
        <f t="shared" si="67"/>
        <v>1.3</v>
      </c>
      <c r="T157" s="191">
        <f t="shared" si="68"/>
        <v>1</v>
      </c>
      <c r="U157" s="236">
        <v>1</v>
      </c>
      <c r="V157" s="236">
        <v>1</v>
      </c>
      <c r="W157" s="236">
        <f>'Core Indicators'!EX157</f>
        <v>1</v>
      </c>
      <c r="X157" s="191">
        <f t="shared" si="69"/>
        <v>1</v>
      </c>
      <c r="Y157" s="236">
        <v>1</v>
      </c>
      <c r="Z157" s="191">
        <f t="shared" si="70"/>
        <v>1.5</v>
      </c>
      <c r="AA157" s="236">
        <f>'Core Indicators'!FF157</f>
        <v>1</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35">
      <c r="A158" s="236" t="str">
        <f>Lists!C:C</f>
        <v>THA003</v>
      </c>
      <c r="B158" s="190">
        <f t="shared" si="60"/>
        <v>1.8</v>
      </c>
      <c r="C158" s="191">
        <f t="shared" si="61"/>
        <v>0</v>
      </c>
      <c r="D158" s="237">
        <f t="shared" si="62"/>
        <v>1.7</v>
      </c>
      <c r="E158" s="236">
        <f>'Core Indicators'!R158</f>
        <v>2</v>
      </c>
      <c r="F158" s="236">
        <f>'Core Indicators'!Z158</f>
        <v>2</v>
      </c>
      <c r="G158" s="191">
        <f t="shared" si="63"/>
        <v>2</v>
      </c>
      <c r="H158" s="236">
        <f>'Core Indicators'!AH158</f>
        <v>2</v>
      </c>
      <c r="I158" s="236">
        <f>'Core Indicators'!AP158</f>
        <v>1</v>
      </c>
      <c r="J158" s="236">
        <f>'Core Indicators'!BN158</f>
        <v>1</v>
      </c>
      <c r="K158" s="236">
        <f t="shared" si="64"/>
        <v>1</v>
      </c>
      <c r="L158" s="190">
        <f t="shared" si="65"/>
        <v>1.5</v>
      </c>
      <c r="M158" s="237">
        <f t="shared" si="66"/>
        <v>2</v>
      </c>
      <c r="N158" s="238">
        <f>'Core Indicators'!DJ158</f>
        <v>2</v>
      </c>
      <c r="O158" s="238">
        <f>'Core Indicators'!DR158</f>
        <v>2</v>
      </c>
      <c r="P158" s="238">
        <f>'Core Indicators'!DZ158</f>
        <v>2</v>
      </c>
      <c r="Q158" s="238">
        <f>'Core Indicators'!EH158</f>
        <v>2</v>
      </c>
      <c r="R158" s="238">
        <f>'Core Indicators'!EP158</f>
        <v>2</v>
      </c>
      <c r="S158" s="191">
        <f t="shared" si="67"/>
        <v>1.5</v>
      </c>
      <c r="T158" s="191">
        <f t="shared" si="68"/>
        <v>1</v>
      </c>
      <c r="U158" s="236">
        <v>1</v>
      </c>
      <c r="V158" s="236">
        <v>1</v>
      </c>
      <c r="W158" s="236">
        <f>'Core Indicators'!EX158</f>
        <v>1</v>
      </c>
      <c r="X158" s="191">
        <f t="shared" si="69"/>
        <v>1</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35">
      <c r="A159" s="236" t="str">
        <f>Lists!C:C</f>
        <v>TLS003</v>
      </c>
      <c r="B159" s="190">
        <f t="shared" si="60"/>
        <v>1.1000000000000001</v>
      </c>
      <c r="C159" s="191">
        <f t="shared" si="61"/>
        <v>0</v>
      </c>
      <c r="D159" s="237">
        <f t="shared" si="62"/>
        <v>1</v>
      </c>
      <c r="E159" s="236">
        <f>'Core Indicators'!R159</f>
        <v>1</v>
      </c>
      <c r="F159" s="236">
        <f>'Core Indicators'!Z159</f>
        <v>1</v>
      </c>
      <c r="G159" s="191">
        <f t="shared" si="63"/>
        <v>1</v>
      </c>
      <c r="H159" s="236">
        <f>'Core Indicators'!AH159</f>
        <v>1</v>
      </c>
      <c r="I159" s="236">
        <f>'Core Indicators'!AP159</f>
        <v>1</v>
      </c>
      <c r="J159" s="236">
        <f>'Core Indicators'!BN159</f>
        <v>1</v>
      </c>
      <c r="K159" s="236">
        <f t="shared" si="64"/>
        <v>1</v>
      </c>
      <c r="L159" s="190">
        <f t="shared" si="65"/>
        <v>1</v>
      </c>
      <c r="M159" s="237">
        <f t="shared" si="66"/>
        <v>1</v>
      </c>
      <c r="N159" s="238">
        <f>'Core Indicators'!DJ159</f>
        <v>1</v>
      </c>
      <c r="O159" s="238">
        <f>'Core Indicators'!DR159</f>
        <v>1</v>
      </c>
      <c r="P159" s="238">
        <f>'Core Indicators'!DZ159</f>
        <v>1</v>
      </c>
      <c r="Q159" s="238">
        <f>'Core Indicators'!EH159</f>
        <v>1</v>
      </c>
      <c r="R159" s="238">
        <f>'Core Indicators'!EP159</f>
        <v>1</v>
      </c>
      <c r="S159" s="191">
        <f t="shared" si="67"/>
        <v>1.3</v>
      </c>
      <c r="T159" s="191">
        <f t="shared" si="68"/>
        <v>1</v>
      </c>
      <c r="U159" s="236">
        <v>1</v>
      </c>
      <c r="V159" s="236">
        <v>1</v>
      </c>
      <c r="W159" s="236">
        <f>'Core Indicators'!EX159</f>
        <v>1</v>
      </c>
      <c r="X159" s="191">
        <f t="shared" si="69"/>
        <v>1</v>
      </c>
      <c r="Y159" s="236">
        <v>1</v>
      </c>
      <c r="Z159" s="191">
        <f t="shared" si="70"/>
        <v>1.5</v>
      </c>
      <c r="AA159" s="236">
        <f>'Core Indicators'!FF159</f>
        <v>1</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35">
      <c r="A160" s="236" t="str">
        <f>Lists!C:C</f>
        <v>TTO002</v>
      </c>
      <c r="B160" s="190">
        <f t="shared" si="60"/>
        <v>1.8</v>
      </c>
      <c r="C160" s="191">
        <f t="shared" si="61"/>
        <v>0</v>
      </c>
      <c r="D160" s="237">
        <f t="shared" si="62"/>
        <v>1.8</v>
      </c>
      <c r="E160" s="236">
        <f>'Core Indicators'!R160</f>
        <v>1</v>
      </c>
      <c r="F160" s="236">
        <f>'Core Indicators'!Z160</f>
        <v>2</v>
      </c>
      <c r="G160" s="191">
        <f t="shared" si="63"/>
        <v>1.5</v>
      </c>
      <c r="H160" s="236">
        <f>'Core Indicators'!AH160</f>
        <v>2</v>
      </c>
      <c r="I160" s="236">
        <f>'Core Indicators'!AP160</f>
        <v>2</v>
      </c>
      <c r="J160" s="236">
        <f>'Core Indicators'!BN160</f>
        <v>2</v>
      </c>
      <c r="K160" s="236">
        <f t="shared" si="64"/>
        <v>2</v>
      </c>
      <c r="L160" s="190">
        <f t="shared" si="65"/>
        <v>2</v>
      </c>
      <c r="M160" s="237">
        <f t="shared" si="66"/>
        <v>2</v>
      </c>
      <c r="N160" s="238">
        <f>'Core Indicators'!DJ160</f>
        <v>2</v>
      </c>
      <c r="O160" s="238">
        <f>'Core Indicators'!DR160</f>
        <v>2</v>
      </c>
      <c r="P160" s="238">
        <f>'Core Indicators'!DZ160</f>
        <v>2</v>
      </c>
      <c r="Q160" s="238" t="str">
        <f>'Core Indicators'!EH160</f>
        <v>x</v>
      </c>
      <c r="R160" s="238" t="str">
        <f>'Core Indicators'!EP160</f>
        <v>x</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35">
      <c r="A161" s="236" t="str">
        <f>Lists!C:C</f>
        <v>TUN002</v>
      </c>
      <c r="B161" s="190">
        <f t="shared" si="60"/>
        <v>2</v>
      </c>
      <c r="C161" s="191">
        <f t="shared" si="61"/>
        <v>0</v>
      </c>
      <c r="D161" s="237">
        <f t="shared" si="62"/>
        <v>2</v>
      </c>
      <c r="E161" s="236">
        <f>'Core Indicators'!R161</f>
        <v>2</v>
      </c>
      <c r="F161" s="236">
        <f>'Core Indicators'!Z161</f>
        <v>1</v>
      </c>
      <c r="G161" s="191">
        <f t="shared" si="63"/>
        <v>1.5</v>
      </c>
      <c r="H161" s="236">
        <f>'Core Indicators'!AH161</f>
        <v>2</v>
      </c>
      <c r="I161" s="236">
        <f>'Core Indicators'!AP161</f>
        <v>2</v>
      </c>
      <c r="J161" s="236">
        <f>'Core Indicators'!BN161</f>
        <v>3</v>
      </c>
      <c r="K161" s="236">
        <f t="shared" si="64"/>
        <v>2.5</v>
      </c>
      <c r="L161" s="190">
        <f t="shared" si="65"/>
        <v>2.2999999999999998</v>
      </c>
      <c r="M161" s="237">
        <f t="shared" si="66"/>
        <v>2</v>
      </c>
      <c r="N161" s="238">
        <f>'Core Indicators'!DJ161</f>
        <v>2</v>
      </c>
      <c r="O161" s="238">
        <f>'Core Indicators'!DR161</f>
        <v>2</v>
      </c>
      <c r="P161" s="238">
        <f>'Core Indicators'!DZ161</f>
        <v>2</v>
      </c>
      <c r="Q161" s="238">
        <f>'Core Indicators'!EH161</f>
        <v>2</v>
      </c>
      <c r="R161" s="238">
        <f>'Core Indicators'!EP161</f>
        <v>2</v>
      </c>
      <c r="S161" s="191">
        <f t="shared" si="67"/>
        <v>1.9</v>
      </c>
      <c r="T161" s="191">
        <f t="shared" si="68"/>
        <v>1.3333333333333333</v>
      </c>
      <c r="U161" s="236">
        <v>1</v>
      </c>
      <c r="V161" s="236">
        <v>1</v>
      </c>
      <c r="W161" s="236">
        <f>'Core Indicators'!EX161</f>
        <v>3</v>
      </c>
      <c r="X161" s="191">
        <f t="shared" si="69"/>
        <v>2</v>
      </c>
      <c r="Y161" s="236">
        <v>1</v>
      </c>
      <c r="Z161" s="191">
        <f t="shared" si="70"/>
        <v>2.5</v>
      </c>
      <c r="AA161" s="236">
        <f>'Core Indicators'!FF161</f>
        <v>3</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35">
      <c r="A162" s="236" t="str">
        <f>Lists!C:C</f>
        <v>TUR001</v>
      </c>
      <c r="B162" s="190">
        <f t="shared" si="60"/>
        <v>1.9</v>
      </c>
      <c r="C162" s="191">
        <f t="shared" si="61"/>
        <v>0</v>
      </c>
      <c r="D162" s="237">
        <f t="shared" si="62"/>
        <v>2</v>
      </c>
      <c r="E162" s="236">
        <f>'Core Indicators'!R162</f>
        <v>2</v>
      </c>
      <c r="F162" s="236">
        <f>'Core Indicators'!Z162</f>
        <v>2</v>
      </c>
      <c r="G162" s="191">
        <f t="shared" si="63"/>
        <v>2</v>
      </c>
      <c r="H162" s="236">
        <f>'Core Indicators'!AH162</f>
        <v>2</v>
      </c>
      <c r="I162" s="236">
        <f>'Core Indicators'!AP162</f>
        <v>2</v>
      </c>
      <c r="J162" s="236">
        <f>'Core Indicators'!BN162</f>
        <v>2</v>
      </c>
      <c r="K162" s="236">
        <f t="shared" si="64"/>
        <v>2</v>
      </c>
      <c r="L162" s="190">
        <f t="shared" si="65"/>
        <v>2</v>
      </c>
      <c r="M162" s="237">
        <f t="shared" si="66"/>
        <v>2</v>
      </c>
      <c r="N162" s="238">
        <f>'Core Indicators'!DJ162</f>
        <v>2</v>
      </c>
      <c r="O162" s="238">
        <f>'Core Indicators'!DR162</f>
        <v>2</v>
      </c>
      <c r="P162" s="238">
        <f>'Core Indicators'!DZ162</f>
        <v>2</v>
      </c>
      <c r="Q162" s="238">
        <f>'Core Indicators'!EH162</f>
        <v>2</v>
      </c>
      <c r="R162" s="238">
        <f>'Core Indicators'!EP162</f>
        <v>2</v>
      </c>
      <c r="S162" s="191">
        <f t="shared" si="67"/>
        <v>1.6</v>
      </c>
      <c r="T162" s="191">
        <f t="shared" si="68"/>
        <v>1.1666666666666667</v>
      </c>
      <c r="U162" s="236">
        <v>1</v>
      </c>
      <c r="V162" s="236">
        <v>1</v>
      </c>
      <c r="W162" s="236">
        <f>'Core Indicators'!EX162</f>
        <v>2</v>
      </c>
      <c r="X162" s="191">
        <f t="shared" si="69"/>
        <v>1.5</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35">
      <c r="A163" s="236" t="str">
        <f>Lists!C:C</f>
        <v>TUR002</v>
      </c>
      <c r="B163" s="190">
        <f t="shared" ref="B163:B177" si="75">IF(OR(M163="x",D163="x"),"x",ROUND((5-GEOMEAN(((5-D163)/5*4+1),((5-M163)/5*4+1),((5-M163)/5*4+1)))/4*3.5+S163*0.3,1))</f>
        <v>1.9</v>
      </c>
      <c r="C163" s="191">
        <f t="shared" ref="C163:C177" si="76">COUNTIF(E163:F163,"x")+COUNTIF(H163:I163,"x")+COUNTIF(J163:J163,"x")+COUNTIF(M163,"x")+COUNTIF(U163:W163,"x")+COUNTIF(Y163:AB163,"x")</f>
        <v>1</v>
      </c>
      <c r="D163" s="237">
        <f t="shared" ref="D163:D177" si="77">IF(OR(L163="x",G163="x"),"x",ROUND((5-GEOMEAN(((5-L163)/5*4+1),((5-L163)/5*4+1),((5-G163)/5*4+1)))/4*5,1))</f>
        <v>2</v>
      </c>
      <c r="E163" s="236">
        <f>'Core Indicators'!R163</f>
        <v>2</v>
      </c>
      <c r="F163" s="236">
        <f>'Core Indicators'!Z163</f>
        <v>2</v>
      </c>
      <c r="G163" s="191">
        <f t="shared" ref="G163:G177" si="78">IF(AND(F163="x",E163="x"),"x",IF(OR(F163="x",E163="x"),AVERAGE(E163,F163),ROUND((10-GEOMEAN(((10-E163)/10*9+1),((10-F163)/10*9+1)))/9*10,1)))</f>
        <v>2</v>
      </c>
      <c r="H163" s="236">
        <f>'Core Indicators'!AH163</f>
        <v>2</v>
      </c>
      <c r="I163" s="236">
        <f>'Core Indicators'!AP163</f>
        <v>2</v>
      </c>
      <c r="J163" s="236" t="str">
        <f>'Core Indicators'!BN163</f>
        <v>x</v>
      </c>
      <c r="K163" s="236">
        <f t="shared" ref="K163:K177" si="79">IF(AND(J163="x",I163="x"),"x",IF(OR(J163="x",I163="x"),AVERAGE(I163,J163),ROUND((10-GEOMEAN(((10-I163)/10*9+1),((10-J163)/10*9+1)))/9*10,1)))</f>
        <v>2</v>
      </c>
      <c r="L163" s="190">
        <f t="shared" ref="L163:L177" si="80">IF(AND(H163="x",K163="x"),"x",IF(OR(H163="x",K163="x"),AVERAGE(H163,K163),ROUND((10-GEOMEAN(((10-H163)/10*9+1),((10-K163)/10*9+1)))/9*10,1)))</f>
        <v>2</v>
      </c>
      <c r="M163" s="237">
        <f t="shared" ref="M163:M177" si="81">IF(N163="x","x",AVERAGE(N163:R163))</f>
        <v>2</v>
      </c>
      <c r="N163" s="238">
        <f>'Core Indicators'!DJ163</f>
        <v>2</v>
      </c>
      <c r="O163" s="238">
        <f>'Core Indicators'!DR163</f>
        <v>2</v>
      </c>
      <c r="P163" s="238">
        <f>'Core Indicators'!DZ163</f>
        <v>2</v>
      </c>
      <c r="Q163" s="238">
        <f>'Core Indicators'!EH163</f>
        <v>2</v>
      </c>
      <c r="R163" s="238">
        <f>'Core Indicators'!EP163</f>
        <v>2</v>
      </c>
      <c r="S163" s="191">
        <f t="shared" ref="S163:S177" si="82">IF(OR(Z163="x",T163="x"),T163,ROUND((10-GEOMEAN(((10-T163)/10*9+1),((10-Z163)/10*9+1)))/9*10,1))</f>
        <v>1.7</v>
      </c>
      <c r="T163" s="191">
        <f t="shared" ref="T163:T177" si="83">AVERAGE(U163,X163,Y163)</f>
        <v>1.3333333333333333</v>
      </c>
      <c r="U163" s="236">
        <v>1</v>
      </c>
      <c r="V163" s="236">
        <v>1</v>
      </c>
      <c r="W163" s="236">
        <f>'Core Indicators'!EX163</f>
        <v>3</v>
      </c>
      <c r="X163" s="191">
        <f t="shared" ref="X163:X177" si="84">AVERAGE(V163:W163)</f>
        <v>2</v>
      </c>
      <c r="Y163" s="236">
        <v>1</v>
      </c>
      <c r="Z163" s="191">
        <f t="shared" ref="Z163:Z177" si="85">IF(AND(AA163="x",AB163="x"),"x",AVERAGE(AA163:AB163))</f>
        <v>2</v>
      </c>
      <c r="AA163" s="236">
        <f>'Core Indicators'!FF163</f>
        <v>2</v>
      </c>
      <c r="AB163" s="236">
        <f t="shared" ref="AB163:AB177" si="86">IF(AND(AJ163="x",AN163="x",AG163="x"),"x",(AVERAGE(AJ163,AN163,AG163)))</f>
        <v>2</v>
      </c>
      <c r="AC163" s="11">
        <f>'Core Indicators'!GD163</f>
        <v>2</v>
      </c>
      <c r="AD163" s="11">
        <f>'Core Indicators'!GL163</f>
        <v>2</v>
      </c>
      <c r="AE163" s="11">
        <f>'Core Indicators'!GT163</f>
        <v>2</v>
      </c>
      <c r="AF163" s="11">
        <f>'Core Indicators'!HB163</f>
        <v>2</v>
      </c>
      <c r="AG163" s="11">
        <f t="shared" ref="AG163:AG177" si="87">IF(AND(AC163="x",AD163="x",AE163="x",AF163="x"),"x",AVERAGE(AC163:AF163))</f>
        <v>2</v>
      </c>
      <c r="AH163" s="11">
        <f>'Core Indicators'!HJ163</f>
        <v>2</v>
      </c>
      <c r="AI163" s="11">
        <f>'Core Indicators'!HR163</f>
        <v>2</v>
      </c>
      <c r="AJ163" s="11">
        <f t="shared" ref="AJ163:AJ177" si="88">IF(AND(AH163="x",AI163="x"),"x",AVERAGE(AH163:AI163))</f>
        <v>2</v>
      </c>
      <c r="AK163" s="11">
        <f>'Core Indicators'!HZ163</f>
        <v>2</v>
      </c>
      <c r="AL163" s="11">
        <f>'Core Indicators'!IH163</f>
        <v>2</v>
      </c>
      <c r="AM163" s="11">
        <f>'Core Indicators'!IP163</f>
        <v>2</v>
      </c>
      <c r="AN163" s="11">
        <f t="shared" ref="AN163:AN177" si="89">IF(AND(AK163="x",AL163="x",AM163="x"),"x",AVERAGE(AK163:AM163))</f>
        <v>2</v>
      </c>
    </row>
    <row r="164" spans="1:40" x14ac:dyDescent="0.35">
      <c r="A164" s="236" t="str">
        <f>Lists!C:C</f>
        <v>TUR003</v>
      </c>
      <c r="B164" s="190">
        <f t="shared" si="75"/>
        <v>2</v>
      </c>
      <c r="C164" s="191">
        <f t="shared" si="76"/>
        <v>0</v>
      </c>
      <c r="D164" s="237">
        <f t="shared" si="77"/>
        <v>2.2000000000000002</v>
      </c>
      <c r="E164" s="236">
        <f>'Core Indicators'!R164</f>
        <v>2</v>
      </c>
      <c r="F164" s="236">
        <f>'Core Indicators'!Z164</f>
        <v>2</v>
      </c>
      <c r="G164" s="191">
        <f t="shared" si="78"/>
        <v>2</v>
      </c>
      <c r="H164" s="236">
        <f>'Core Indicators'!AH164</f>
        <v>2</v>
      </c>
      <c r="I164" s="236">
        <f>'Core Indicators'!AP164</f>
        <v>2</v>
      </c>
      <c r="J164" s="236">
        <f>'Core Indicators'!BN164</f>
        <v>3</v>
      </c>
      <c r="K164" s="236">
        <f t="shared" si="79"/>
        <v>2.5</v>
      </c>
      <c r="L164" s="190">
        <f t="shared" si="80"/>
        <v>2.2999999999999998</v>
      </c>
      <c r="M164" s="237">
        <f t="shared" si="81"/>
        <v>2</v>
      </c>
      <c r="N164" s="238">
        <f>'Core Indicators'!DJ164</f>
        <v>2</v>
      </c>
      <c r="O164" s="238">
        <f>'Core Indicators'!DR164</f>
        <v>2</v>
      </c>
      <c r="P164" s="238">
        <f>'Core Indicators'!DZ164</f>
        <v>2</v>
      </c>
      <c r="Q164" s="238">
        <f>'Core Indicators'!EH164</f>
        <v>2</v>
      </c>
      <c r="R164" s="238">
        <f>'Core Indicators'!EP164</f>
        <v>2</v>
      </c>
      <c r="S164" s="191">
        <f t="shared" si="82"/>
        <v>1.7</v>
      </c>
      <c r="T164" s="191">
        <f t="shared" si="83"/>
        <v>1.3333333333333333</v>
      </c>
      <c r="U164" s="236">
        <v>1</v>
      </c>
      <c r="V164" s="236">
        <v>1</v>
      </c>
      <c r="W164" s="236">
        <f>'Core Indicators'!EX164</f>
        <v>3</v>
      </c>
      <c r="X164" s="191">
        <f t="shared" si="84"/>
        <v>2</v>
      </c>
      <c r="Y164" s="236">
        <v>1</v>
      </c>
      <c r="Z164" s="191">
        <f t="shared" si="85"/>
        <v>2</v>
      </c>
      <c r="AA164" s="236">
        <f>'Core Indicators'!FF164</f>
        <v>2</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35">
      <c r="A165" s="236" t="str">
        <f>Lists!C:C</f>
        <v>TUR004</v>
      </c>
      <c r="B165" s="190" t="str">
        <f t="shared" si="75"/>
        <v>x</v>
      </c>
      <c r="C165" s="191">
        <f t="shared" si="76"/>
        <v>2</v>
      </c>
      <c r="D165" s="237">
        <f t="shared" si="77"/>
        <v>2.2999999999999998</v>
      </c>
      <c r="E165" s="236">
        <f>'Core Indicators'!R165</f>
        <v>2</v>
      </c>
      <c r="F165" s="236">
        <f>'Core Indicators'!Z165</f>
        <v>2</v>
      </c>
      <c r="G165" s="191">
        <f t="shared" si="78"/>
        <v>2</v>
      </c>
      <c r="H165" s="236" t="str">
        <f>'Core Indicators'!AH165</f>
        <v>x</v>
      </c>
      <c r="I165" s="236">
        <f>'Core Indicators'!AP165</f>
        <v>2</v>
      </c>
      <c r="J165" s="236">
        <f>'Core Indicators'!BN165</f>
        <v>3</v>
      </c>
      <c r="K165" s="236">
        <f t="shared" si="79"/>
        <v>2.5</v>
      </c>
      <c r="L165" s="190">
        <f t="shared" si="80"/>
        <v>2.5</v>
      </c>
      <c r="M165" s="237" t="str">
        <f t="shared" si="81"/>
        <v>x</v>
      </c>
      <c r="N165" s="238" t="str">
        <f>'Core Indicators'!DJ165</f>
        <v>x</v>
      </c>
      <c r="O165" s="238" t="str">
        <f>'Core Indicators'!DR165</f>
        <v>x</v>
      </c>
      <c r="P165" s="238" t="str">
        <f>'Core Indicators'!DZ165</f>
        <v>x</v>
      </c>
      <c r="Q165" s="238" t="str">
        <f>'Core Indicators'!EH165</f>
        <v>x</v>
      </c>
      <c r="R165" s="238" t="str">
        <f>'Core Indicators'!EP165</f>
        <v>x</v>
      </c>
      <c r="S165" s="191">
        <f t="shared" si="82"/>
        <v>1.7</v>
      </c>
      <c r="T165" s="191">
        <f t="shared" si="83"/>
        <v>1.3333333333333333</v>
      </c>
      <c r="U165" s="236">
        <v>1</v>
      </c>
      <c r="V165" s="236">
        <v>1</v>
      </c>
      <c r="W165" s="236">
        <f>'Core Indicators'!EX165</f>
        <v>3</v>
      </c>
      <c r="X165" s="191">
        <f t="shared" si="84"/>
        <v>2</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35">
      <c r="A166" s="236" t="str">
        <f>Lists!C:C</f>
        <v>TUR005</v>
      </c>
      <c r="B166" s="190">
        <f t="shared" si="75"/>
        <v>2.6</v>
      </c>
      <c r="C166" s="191">
        <f t="shared" si="76"/>
        <v>0</v>
      </c>
      <c r="D166" s="237">
        <f t="shared" si="77"/>
        <v>2.7</v>
      </c>
      <c r="E166" s="236">
        <f>'Core Indicators'!R166</f>
        <v>2</v>
      </c>
      <c r="F166" s="236">
        <f>'Core Indicators'!Z166</f>
        <v>2</v>
      </c>
      <c r="G166" s="191">
        <f t="shared" si="78"/>
        <v>2</v>
      </c>
      <c r="H166" s="236">
        <f>'Core Indicators'!AH166</f>
        <v>3</v>
      </c>
      <c r="I166" s="236">
        <f>'Core Indicators'!AP166</f>
        <v>3</v>
      </c>
      <c r="J166" s="236">
        <f>'Core Indicators'!BN166</f>
        <v>3</v>
      </c>
      <c r="K166" s="236">
        <f t="shared" si="79"/>
        <v>3</v>
      </c>
      <c r="L166" s="190">
        <f t="shared" si="80"/>
        <v>3</v>
      </c>
      <c r="M166" s="237">
        <f t="shared" si="81"/>
        <v>3</v>
      </c>
      <c r="N166" s="238">
        <f>'Core Indicators'!DJ166</f>
        <v>3</v>
      </c>
      <c r="O166" s="238">
        <f>'Core Indicators'!DR166</f>
        <v>3</v>
      </c>
      <c r="P166" s="238">
        <f>'Core Indicators'!DZ166</f>
        <v>3</v>
      </c>
      <c r="Q166" s="238" t="str">
        <f>'Core Indicators'!EH166</f>
        <v>x</v>
      </c>
      <c r="R166" s="238" t="str">
        <f>'Core Indicators'!EP166</f>
        <v>x</v>
      </c>
      <c r="S166" s="191">
        <f t="shared" si="82"/>
        <v>1.9</v>
      </c>
      <c r="T166" s="191">
        <f t="shared" si="83"/>
        <v>1.3333333333333333</v>
      </c>
      <c r="U166" s="236">
        <v>1</v>
      </c>
      <c r="V166" s="236">
        <v>1</v>
      </c>
      <c r="W166" s="236">
        <f>'Core Indicators'!EX166</f>
        <v>3</v>
      </c>
      <c r="X166" s="191">
        <f t="shared" si="84"/>
        <v>2</v>
      </c>
      <c r="Y166" s="236">
        <v>1</v>
      </c>
      <c r="Z166" s="191">
        <f t="shared" si="85"/>
        <v>2.5</v>
      </c>
      <c r="AA166" s="236">
        <f>'Core Indicators'!FF166</f>
        <v>3</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35">
      <c r="A167" s="236" t="str">
        <f>Lists!C:C</f>
        <v>TZA001</v>
      </c>
      <c r="B167" s="190">
        <f t="shared" si="75"/>
        <v>2</v>
      </c>
      <c r="C167" s="191">
        <f t="shared" si="76"/>
        <v>0</v>
      </c>
      <c r="D167" s="237">
        <f t="shared" si="77"/>
        <v>1.9</v>
      </c>
      <c r="E167" s="236">
        <f>'Core Indicators'!R167</f>
        <v>2</v>
      </c>
      <c r="F167" s="236">
        <f>'Core Indicators'!Z167</f>
        <v>2</v>
      </c>
      <c r="G167" s="191">
        <f t="shared" si="78"/>
        <v>2</v>
      </c>
      <c r="H167" s="236">
        <f>'Core Indicators'!AH167</f>
        <v>2</v>
      </c>
      <c r="I167" s="236">
        <f>'Core Indicators'!AP167</f>
        <v>1</v>
      </c>
      <c r="J167" s="236">
        <f>'Core Indicators'!BN167</f>
        <v>2</v>
      </c>
      <c r="K167" s="236">
        <f t="shared" si="79"/>
        <v>1.5</v>
      </c>
      <c r="L167" s="190">
        <f t="shared" si="80"/>
        <v>1.8</v>
      </c>
      <c r="M167" s="237">
        <f t="shared" si="81"/>
        <v>2.4</v>
      </c>
      <c r="N167" s="238">
        <f>'Core Indicators'!DJ167</f>
        <v>2</v>
      </c>
      <c r="O167" s="238">
        <f>'Core Indicators'!DR167</f>
        <v>2</v>
      </c>
      <c r="P167" s="238">
        <f>'Core Indicators'!DZ167</f>
        <v>2</v>
      </c>
      <c r="Q167" s="238">
        <f>'Core Indicators'!EH167</f>
        <v>3</v>
      </c>
      <c r="R167" s="238">
        <f>'Core Indicators'!EP167</f>
        <v>3</v>
      </c>
      <c r="S167" s="191">
        <f t="shared" si="82"/>
        <v>1.6</v>
      </c>
      <c r="T167" s="191">
        <f t="shared" si="83"/>
        <v>1.1666666666666667</v>
      </c>
      <c r="U167" s="236">
        <v>1</v>
      </c>
      <c r="V167" s="236">
        <v>1</v>
      </c>
      <c r="W167" s="236">
        <f>'Core Indicators'!EX167</f>
        <v>2</v>
      </c>
      <c r="X167" s="191">
        <f t="shared" si="84"/>
        <v>1.5</v>
      </c>
      <c r="Y167" s="236">
        <v>1</v>
      </c>
      <c r="Z167" s="191">
        <f t="shared" si="85"/>
        <v>2</v>
      </c>
      <c r="AA167" s="236">
        <f>'Core Indicators'!FF167</f>
        <v>2</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35">
      <c r="A168" s="236" t="str">
        <f>Lists!C:C</f>
        <v>TZA002</v>
      </c>
      <c r="B168" s="190">
        <f t="shared" si="75"/>
        <v>2.1</v>
      </c>
      <c r="C168" s="191">
        <f t="shared" si="76"/>
        <v>0</v>
      </c>
      <c r="D168" s="237">
        <f t="shared" si="77"/>
        <v>2</v>
      </c>
      <c r="E168" s="236">
        <f>'Core Indicators'!R168</f>
        <v>2</v>
      </c>
      <c r="F168" s="236">
        <f>'Core Indicators'!Z168</f>
        <v>2</v>
      </c>
      <c r="G168" s="191">
        <f t="shared" si="78"/>
        <v>2</v>
      </c>
      <c r="H168" s="236">
        <f>'Core Indicators'!AH168</f>
        <v>2</v>
      </c>
      <c r="I168" s="236">
        <f>'Core Indicators'!AP168</f>
        <v>2</v>
      </c>
      <c r="J168" s="236">
        <f>'Core Indicators'!BN168</f>
        <v>2</v>
      </c>
      <c r="K168" s="236">
        <f t="shared" si="79"/>
        <v>2</v>
      </c>
      <c r="L168" s="190">
        <f t="shared" si="80"/>
        <v>2</v>
      </c>
      <c r="M168" s="237">
        <f t="shared" si="81"/>
        <v>2.4</v>
      </c>
      <c r="N168" s="238">
        <f>'Core Indicators'!DJ168</f>
        <v>2</v>
      </c>
      <c r="O168" s="238">
        <f>'Core Indicators'!DR168</f>
        <v>2</v>
      </c>
      <c r="P168" s="238">
        <f>'Core Indicators'!DZ168</f>
        <v>2</v>
      </c>
      <c r="Q168" s="238">
        <f>'Core Indicators'!EH168</f>
        <v>3</v>
      </c>
      <c r="R168" s="238">
        <f>'Core Indicators'!EP168</f>
        <v>3</v>
      </c>
      <c r="S168" s="191">
        <f t="shared" si="82"/>
        <v>1.6</v>
      </c>
      <c r="T168" s="191">
        <f t="shared" si="83"/>
        <v>1.1666666666666667</v>
      </c>
      <c r="U168" s="236">
        <v>1</v>
      </c>
      <c r="V168" s="236">
        <v>1</v>
      </c>
      <c r="W168" s="236">
        <f>'Core Indicators'!EX168</f>
        <v>2</v>
      </c>
      <c r="X168" s="191">
        <f t="shared" si="84"/>
        <v>1.5</v>
      </c>
      <c r="Y168" s="236">
        <v>1</v>
      </c>
      <c r="Z168" s="191">
        <f t="shared" si="85"/>
        <v>2</v>
      </c>
      <c r="AA168" s="236">
        <f>'Core Indicators'!FF168</f>
        <v>2</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35">
      <c r="A169" s="236" t="str">
        <f>Lists!C:C</f>
        <v>TZA003</v>
      </c>
      <c r="B169" s="190">
        <f t="shared" si="75"/>
        <v>1.6</v>
      </c>
      <c r="C169" s="191">
        <f t="shared" si="76"/>
        <v>0</v>
      </c>
      <c r="D169" s="237">
        <f t="shared" si="77"/>
        <v>2.2000000000000002</v>
      </c>
      <c r="E169" s="236">
        <f>'Core Indicators'!R169</f>
        <v>2</v>
      </c>
      <c r="F169" s="236">
        <f>'Core Indicators'!Z169</f>
        <v>2</v>
      </c>
      <c r="G169" s="191">
        <f t="shared" si="78"/>
        <v>2</v>
      </c>
      <c r="H169" s="236">
        <f>'Core Indicators'!AH169</f>
        <v>2</v>
      </c>
      <c r="I169" s="236">
        <f>'Core Indicators'!AP169</f>
        <v>3</v>
      </c>
      <c r="J169" s="236">
        <f>'Core Indicators'!BN169</f>
        <v>2</v>
      </c>
      <c r="K169" s="236">
        <f t="shared" si="79"/>
        <v>2.5</v>
      </c>
      <c r="L169" s="190">
        <f t="shared" si="80"/>
        <v>2.2999999999999998</v>
      </c>
      <c r="M169" s="237">
        <f t="shared" si="81"/>
        <v>1</v>
      </c>
      <c r="N169" s="238">
        <f>'Core Indicators'!DJ169</f>
        <v>1</v>
      </c>
      <c r="O169" s="238">
        <f>'Core Indicators'!DR169</f>
        <v>1</v>
      </c>
      <c r="P169" s="238">
        <f>'Core Indicators'!DZ169</f>
        <v>1</v>
      </c>
      <c r="Q169" s="238">
        <f>'Core Indicators'!EH169</f>
        <v>1</v>
      </c>
      <c r="R169" s="238">
        <f>'Core Indicators'!EP169</f>
        <v>1</v>
      </c>
      <c r="S169" s="191">
        <f t="shared" si="82"/>
        <v>1.9</v>
      </c>
      <c r="T169" s="191">
        <f t="shared" si="83"/>
        <v>1.1666666666666667</v>
      </c>
      <c r="U169" s="236">
        <v>1</v>
      </c>
      <c r="V169" s="236">
        <v>1</v>
      </c>
      <c r="W169" s="236">
        <f>'Core Indicators'!EX169</f>
        <v>2</v>
      </c>
      <c r="X169" s="191">
        <f t="shared" si="84"/>
        <v>1.5</v>
      </c>
      <c r="Y169" s="236">
        <v>1</v>
      </c>
      <c r="Z169" s="191">
        <f t="shared" si="85"/>
        <v>2.5</v>
      </c>
      <c r="AA169" s="236">
        <f>'Core Indicators'!FF169</f>
        <v>3</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35">
      <c r="A170" s="236" t="str">
        <f>Lists!C:C</f>
        <v>UGA005</v>
      </c>
      <c r="B170" s="190">
        <f t="shared" si="75"/>
        <v>2.1</v>
      </c>
      <c r="C170" s="191">
        <f t="shared" si="76"/>
        <v>1</v>
      </c>
      <c r="D170" s="237">
        <f t="shared" si="77"/>
        <v>2</v>
      </c>
      <c r="E170" s="236">
        <f>'Core Indicators'!R170</f>
        <v>2</v>
      </c>
      <c r="F170" s="236">
        <f>'Core Indicators'!Z170</f>
        <v>2</v>
      </c>
      <c r="G170" s="191">
        <f t="shared" si="78"/>
        <v>2</v>
      </c>
      <c r="H170" s="236">
        <f>'Core Indicators'!AH170</f>
        <v>2</v>
      </c>
      <c r="I170" s="236">
        <f>'Core Indicators'!AP170</f>
        <v>2</v>
      </c>
      <c r="J170" s="236" t="str">
        <f>'Core Indicators'!BN170</f>
        <v>x</v>
      </c>
      <c r="K170" s="236">
        <f t="shared" si="79"/>
        <v>2</v>
      </c>
      <c r="L170" s="190">
        <f t="shared" si="80"/>
        <v>2</v>
      </c>
      <c r="M170" s="237">
        <f t="shared" si="81"/>
        <v>2.4</v>
      </c>
      <c r="N170" s="238">
        <f>'Core Indicators'!DJ170</f>
        <v>2</v>
      </c>
      <c r="O170" s="238">
        <f>'Core Indicators'!DR170</f>
        <v>2</v>
      </c>
      <c r="P170" s="238">
        <f>'Core Indicators'!DZ170</f>
        <v>2</v>
      </c>
      <c r="Q170" s="238">
        <f>'Core Indicators'!EH170</f>
        <v>3</v>
      </c>
      <c r="R170" s="238">
        <f>'Core Indicators'!EP170</f>
        <v>3</v>
      </c>
      <c r="S170" s="191">
        <f t="shared" si="82"/>
        <v>1.6</v>
      </c>
      <c r="T170" s="191">
        <f t="shared" si="83"/>
        <v>1.1666666666666667</v>
      </c>
      <c r="U170" s="236">
        <v>1</v>
      </c>
      <c r="V170" s="236">
        <v>1</v>
      </c>
      <c r="W170" s="236">
        <f>'Core Indicators'!EX170</f>
        <v>2</v>
      </c>
      <c r="X170" s="191">
        <f t="shared" si="84"/>
        <v>1.5</v>
      </c>
      <c r="Y170" s="236">
        <v>1</v>
      </c>
      <c r="Z170" s="191">
        <f t="shared" si="85"/>
        <v>2</v>
      </c>
      <c r="AA170" s="236">
        <f>'Core Indicators'!FF170</f>
        <v>2</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35">
      <c r="A171" s="236" t="str">
        <f>Lists!C:C</f>
        <v>UKR002</v>
      </c>
      <c r="B171" s="190">
        <f t="shared" si="75"/>
        <v>2.1</v>
      </c>
      <c r="C171" s="191">
        <f t="shared" si="76"/>
        <v>0</v>
      </c>
      <c r="D171" s="237">
        <f t="shared" si="77"/>
        <v>1.9</v>
      </c>
      <c r="E171" s="236">
        <f>'Core Indicators'!R171</f>
        <v>1</v>
      </c>
      <c r="F171" s="236">
        <f>'Core Indicators'!Z171</f>
        <v>2</v>
      </c>
      <c r="G171" s="191">
        <f t="shared" si="78"/>
        <v>1.5</v>
      </c>
      <c r="H171" s="236">
        <f>'Core Indicators'!AH171</f>
        <v>2</v>
      </c>
      <c r="I171" s="236">
        <f>'Core Indicators'!AP171</f>
        <v>1</v>
      </c>
      <c r="J171" s="236">
        <f>'Core Indicators'!BN171</f>
        <v>3</v>
      </c>
      <c r="K171" s="236">
        <f t="shared" si="79"/>
        <v>2.1</v>
      </c>
      <c r="L171" s="190">
        <f t="shared" si="80"/>
        <v>2.1</v>
      </c>
      <c r="M171" s="237">
        <f t="shared" si="81"/>
        <v>2.6</v>
      </c>
      <c r="N171" s="238">
        <f>'Core Indicators'!DJ171</f>
        <v>2</v>
      </c>
      <c r="O171" s="238">
        <f>'Core Indicators'!DR171</f>
        <v>2</v>
      </c>
      <c r="P171" s="238">
        <f>'Core Indicators'!DZ171</f>
        <v>3</v>
      </c>
      <c r="Q171" s="238">
        <f>'Core Indicators'!EH171</f>
        <v>3</v>
      </c>
      <c r="R171" s="238">
        <f>'Core Indicators'!EP171</f>
        <v>3</v>
      </c>
      <c r="S171" s="191">
        <f t="shared" si="82"/>
        <v>1.4</v>
      </c>
      <c r="T171" s="191">
        <f t="shared" si="83"/>
        <v>1.3333333333333333</v>
      </c>
      <c r="U171" s="236">
        <v>1</v>
      </c>
      <c r="V171" s="236">
        <v>1</v>
      </c>
      <c r="W171" s="236">
        <f>'Core Indicators'!EX171</f>
        <v>3</v>
      </c>
      <c r="X171" s="191">
        <f t="shared" si="84"/>
        <v>2</v>
      </c>
      <c r="Y171" s="236">
        <v>1</v>
      </c>
      <c r="Z171" s="191">
        <f t="shared" si="85"/>
        <v>1.5</v>
      </c>
      <c r="AA171" s="236">
        <f>'Core Indicators'!FF171</f>
        <v>1</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35">
      <c r="A172" s="236" t="str">
        <f>Lists!C:C</f>
        <v>VEN001</v>
      </c>
      <c r="B172" s="190">
        <f t="shared" si="75"/>
        <v>2.2999999999999998</v>
      </c>
      <c r="C172" s="191">
        <f t="shared" si="76"/>
        <v>0</v>
      </c>
      <c r="D172" s="237">
        <f t="shared" si="77"/>
        <v>2.2999999999999998</v>
      </c>
      <c r="E172" s="236">
        <f>'Core Indicators'!R172</f>
        <v>2</v>
      </c>
      <c r="F172" s="236">
        <f>'Core Indicators'!Z172</f>
        <v>2</v>
      </c>
      <c r="G172" s="191">
        <f t="shared" si="78"/>
        <v>2</v>
      </c>
      <c r="H172" s="236">
        <f>'Core Indicators'!AH172</f>
        <v>2</v>
      </c>
      <c r="I172" s="236">
        <f>'Core Indicators'!AP172</f>
        <v>3</v>
      </c>
      <c r="J172" s="236">
        <f>'Core Indicators'!BN172</f>
        <v>3</v>
      </c>
      <c r="K172" s="236">
        <f t="shared" si="79"/>
        <v>3</v>
      </c>
      <c r="L172" s="190">
        <f t="shared" si="80"/>
        <v>2.5</v>
      </c>
      <c r="M172" s="237">
        <f t="shared" si="81"/>
        <v>2.6</v>
      </c>
      <c r="N172" s="238">
        <f>'Core Indicators'!DJ172</f>
        <v>2</v>
      </c>
      <c r="O172" s="238">
        <f>'Core Indicators'!DR172</f>
        <v>2</v>
      </c>
      <c r="P172" s="238">
        <f>'Core Indicators'!DZ172</f>
        <v>3</v>
      </c>
      <c r="Q172" s="238">
        <f>'Core Indicators'!EH172</f>
        <v>3</v>
      </c>
      <c r="R172" s="238">
        <f>'Core Indicators'!EP172</f>
        <v>3</v>
      </c>
      <c r="S172" s="191">
        <f t="shared" si="82"/>
        <v>1.9</v>
      </c>
      <c r="T172" s="191">
        <f t="shared" si="83"/>
        <v>1.3333333333333333</v>
      </c>
      <c r="U172" s="236">
        <v>1</v>
      </c>
      <c r="V172" s="236">
        <v>1</v>
      </c>
      <c r="W172" s="236">
        <f>'Core Indicators'!EX172</f>
        <v>3</v>
      </c>
      <c r="X172" s="191">
        <f t="shared" si="84"/>
        <v>2</v>
      </c>
      <c r="Y172" s="236">
        <v>1</v>
      </c>
      <c r="Z172" s="191">
        <f t="shared" si="85"/>
        <v>2.5</v>
      </c>
      <c r="AA172" s="236">
        <f>'Core Indicators'!FF172</f>
        <v>3</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x14ac:dyDescent="0.35">
      <c r="A173" s="236" t="str">
        <f>Lists!C:C</f>
        <v>VNM003</v>
      </c>
      <c r="B173" s="190">
        <f t="shared" si="75"/>
        <v>1.7</v>
      </c>
      <c r="C173" s="191">
        <f t="shared" si="76"/>
        <v>0</v>
      </c>
      <c r="D173" s="237">
        <f t="shared" si="77"/>
        <v>1.7</v>
      </c>
      <c r="E173" s="236">
        <f>'Core Indicators'!R173</f>
        <v>2</v>
      </c>
      <c r="F173" s="236">
        <f>'Core Indicators'!Z173</f>
        <v>2</v>
      </c>
      <c r="G173" s="191">
        <f t="shared" si="78"/>
        <v>2</v>
      </c>
      <c r="H173" s="236">
        <f>'Core Indicators'!AH173</f>
        <v>1</v>
      </c>
      <c r="I173" s="236">
        <f>'Core Indicators'!AP173</f>
        <v>2</v>
      </c>
      <c r="J173" s="236">
        <f>'Core Indicators'!BN173</f>
        <v>2</v>
      </c>
      <c r="K173" s="236">
        <f t="shared" si="79"/>
        <v>2</v>
      </c>
      <c r="L173" s="190">
        <f t="shared" si="80"/>
        <v>1.5</v>
      </c>
      <c r="M173" s="237">
        <f t="shared" si="81"/>
        <v>2</v>
      </c>
      <c r="N173" s="238">
        <f>'Core Indicators'!DJ173</f>
        <v>2</v>
      </c>
      <c r="O173" s="238">
        <f>'Core Indicators'!DR173</f>
        <v>2</v>
      </c>
      <c r="P173" s="238">
        <f>'Core Indicators'!DZ173</f>
        <v>2</v>
      </c>
      <c r="Q173" s="238">
        <f>'Core Indicators'!EH173</f>
        <v>2</v>
      </c>
      <c r="R173" s="238">
        <f>'Core Indicators'!EP173</f>
        <v>2</v>
      </c>
      <c r="S173" s="191">
        <f t="shared" si="82"/>
        <v>1.3</v>
      </c>
      <c r="T173" s="191">
        <f t="shared" si="83"/>
        <v>1.1666666666666667</v>
      </c>
      <c r="U173" s="236">
        <v>1</v>
      </c>
      <c r="V173" s="236">
        <v>1</v>
      </c>
      <c r="W173" s="236">
        <f>'Core Indicators'!EX173</f>
        <v>2</v>
      </c>
      <c r="X173" s="191">
        <f t="shared" si="84"/>
        <v>1.5</v>
      </c>
      <c r="Y173" s="236">
        <v>1</v>
      </c>
      <c r="Z173" s="191">
        <f t="shared" si="85"/>
        <v>1.5</v>
      </c>
      <c r="AA173" s="236">
        <f>'Core Indicators'!FF173</f>
        <v>1</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row r="174" spans="1:40" x14ac:dyDescent="0.35">
      <c r="A174" s="236" t="str">
        <f>Lists!C:C</f>
        <v>YEM001</v>
      </c>
      <c r="B174" s="190">
        <f t="shared" si="75"/>
        <v>2.2000000000000002</v>
      </c>
      <c r="C174" s="191">
        <f t="shared" si="76"/>
        <v>0</v>
      </c>
      <c r="D174" s="237">
        <f t="shared" si="77"/>
        <v>1.9</v>
      </c>
      <c r="E174" s="236">
        <f>'Core Indicators'!R174</f>
        <v>1</v>
      </c>
      <c r="F174" s="236">
        <f>'Core Indicators'!Z174</f>
        <v>1</v>
      </c>
      <c r="G174" s="191">
        <f t="shared" si="78"/>
        <v>1</v>
      </c>
      <c r="H174" s="236">
        <f>'Core Indicators'!AH174</f>
        <v>2</v>
      </c>
      <c r="I174" s="236">
        <f>'Core Indicators'!AP174</f>
        <v>2</v>
      </c>
      <c r="J174" s="236">
        <f>'Core Indicators'!BN174</f>
        <v>3</v>
      </c>
      <c r="K174" s="236">
        <f t="shared" si="79"/>
        <v>2.5</v>
      </c>
      <c r="L174" s="190">
        <f t="shared" si="80"/>
        <v>2.2999999999999998</v>
      </c>
      <c r="M174" s="237">
        <f t="shared" si="81"/>
        <v>2.6</v>
      </c>
      <c r="N174" s="238">
        <f>'Core Indicators'!DJ174</f>
        <v>2</v>
      </c>
      <c r="O174" s="238">
        <f>'Core Indicators'!DR174</f>
        <v>2</v>
      </c>
      <c r="P174" s="238">
        <f>'Core Indicators'!DZ174</f>
        <v>3</v>
      </c>
      <c r="Q174" s="238">
        <f>'Core Indicators'!EH174</f>
        <v>3</v>
      </c>
      <c r="R174" s="238">
        <f>'Core Indicators'!EP174</f>
        <v>3</v>
      </c>
      <c r="S174" s="191">
        <f t="shared" si="82"/>
        <v>1.7</v>
      </c>
      <c r="T174" s="191">
        <f t="shared" si="83"/>
        <v>1.3333333333333333</v>
      </c>
      <c r="U174" s="236">
        <v>1</v>
      </c>
      <c r="V174" s="236">
        <v>1</v>
      </c>
      <c r="W174" s="236">
        <f>'Core Indicators'!EX174</f>
        <v>3</v>
      </c>
      <c r="X174" s="191">
        <f t="shared" si="84"/>
        <v>2</v>
      </c>
      <c r="Y174" s="236">
        <v>1</v>
      </c>
      <c r="Z174" s="191">
        <f t="shared" si="85"/>
        <v>2</v>
      </c>
      <c r="AA174" s="236">
        <f>'Core Indicators'!FF174</f>
        <v>2</v>
      </c>
      <c r="AB174" s="236">
        <f t="shared" si="86"/>
        <v>2</v>
      </c>
      <c r="AC174" s="11">
        <f>'Core Indicators'!GD174</f>
        <v>2</v>
      </c>
      <c r="AD174" s="11">
        <f>'Core Indicators'!GL174</f>
        <v>2</v>
      </c>
      <c r="AE174" s="11">
        <f>'Core Indicators'!GT174</f>
        <v>2</v>
      </c>
      <c r="AF174" s="11">
        <f>'Core Indicators'!HB174</f>
        <v>2</v>
      </c>
      <c r="AG174" s="11">
        <f t="shared" si="87"/>
        <v>2</v>
      </c>
      <c r="AH174" s="11">
        <f>'Core Indicators'!HJ174</f>
        <v>2</v>
      </c>
      <c r="AI174" s="11">
        <f>'Core Indicators'!HR174</f>
        <v>2</v>
      </c>
      <c r="AJ174" s="11">
        <f t="shared" si="88"/>
        <v>2</v>
      </c>
      <c r="AK174" s="11">
        <f>'Core Indicators'!HZ174</f>
        <v>2</v>
      </c>
      <c r="AL174" s="11">
        <f>'Core Indicators'!IH174</f>
        <v>2</v>
      </c>
      <c r="AM174" s="11">
        <f>'Core Indicators'!IP174</f>
        <v>2</v>
      </c>
      <c r="AN174" s="11">
        <f t="shared" si="89"/>
        <v>2</v>
      </c>
    </row>
    <row r="175" spans="1:40" x14ac:dyDescent="0.35">
      <c r="A175" s="236" t="str">
        <f>Lists!C:C</f>
        <v>YEM002</v>
      </c>
      <c r="B175" s="190">
        <f t="shared" si="75"/>
        <v>2.1</v>
      </c>
      <c r="C175" s="191">
        <f t="shared" si="76"/>
        <v>0</v>
      </c>
      <c r="D175" s="237">
        <f t="shared" si="77"/>
        <v>2.2000000000000002</v>
      </c>
      <c r="E175" s="236">
        <f>'Core Indicators'!R175</f>
        <v>2</v>
      </c>
      <c r="F175" s="236">
        <f>'Core Indicators'!Z175</f>
        <v>2</v>
      </c>
      <c r="G175" s="191">
        <f t="shared" si="78"/>
        <v>2</v>
      </c>
      <c r="H175" s="236">
        <f>'Core Indicators'!AH175</f>
        <v>2</v>
      </c>
      <c r="I175" s="236">
        <f>'Core Indicators'!AP175</f>
        <v>2</v>
      </c>
      <c r="J175" s="236">
        <f>'Core Indicators'!BN175</f>
        <v>3</v>
      </c>
      <c r="K175" s="236">
        <f t="shared" si="79"/>
        <v>2.5</v>
      </c>
      <c r="L175" s="190">
        <f t="shared" si="80"/>
        <v>2.2999999999999998</v>
      </c>
      <c r="M175" s="237">
        <f t="shared" si="81"/>
        <v>2.2000000000000002</v>
      </c>
      <c r="N175" s="238">
        <f>'Core Indicators'!DJ175</f>
        <v>2</v>
      </c>
      <c r="O175" s="238">
        <f>'Core Indicators'!DR175</f>
        <v>2</v>
      </c>
      <c r="P175" s="238">
        <f>'Core Indicators'!DZ175</f>
        <v>2</v>
      </c>
      <c r="Q175" s="238">
        <f>'Core Indicators'!EH175</f>
        <v>2</v>
      </c>
      <c r="R175" s="238">
        <f>'Core Indicators'!EP175</f>
        <v>3</v>
      </c>
      <c r="S175" s="191">
        <f t="shared" si="82"/>
        <v>1.7</v>
      </c>
      <c r="T175" s="191">
        <f t="shared" si="83"/>
        <v>1.3333333333333333</v>
      </c>
      <c r="U175" s="236">
        <v>1</v>
      </c>
      <c r="V175" s="236">
        <v>1</v>
      </c>
      <c r="W175" s="236">
        <f>'Core Indicators'!EX175</f>
        <v>3</v>
      </c>
      <c r="X175" s="191">
        <f t="shared" si="84"/>
        <v>2</v>
      </c>
      <c r="Y175" s="236">
        <v>1</v>
      </c>
      <c r="Z175" s="191">
        <f t="shared" si="85"/>
        <v>2</v>
      </c>
      <c r="AA175" s="236">
        <f>'Core Indicators'!FF175</f>
        <v>2</v>
      </c>
      <c r="AB175" s="236">
        <f t="shared" si="86"/>
        <v>2</v>
      </c>
      <c r="AC175" s="11">
        <f>'Core Indicators'!GD175</f>
        <v>2</v>
      </c>
      <c r="AD175" s="11">
        <f>'Core Indicators'!GL175</f>
        <v>2</v>
      </c>
      <c r="AE175" s="11">
        <f>'Core Indicators'!GT175</f>
        <v>2</v>
      </c>
      <c r="AF175" s="11">
        <f>'Core Indicators'!HB175</f>
        <v>2</v>
      </c>
      <c r="AG175" s="11">
        <f t="shared" si="87"/>
        <v>2</v>
      </c>
      <c r="AH175" s="11">
        <f>'Core Indicators'!HJ175</f>
        <v>2</v>
      </c>
      <c r="AI175" s="11">
        <f>'Core Indicators'!HR175</f>
        <v>2</v>
      </c>
      <c r="AJ175" s="11">
        <f t="shared" si="88"/>
        <v>2</v>
      </c>
      <c r="AK175" s="11">
        <f>'Core Indicators'!HZ175</f>
        <v>2</v>
      </c>
      <c r="AL175" s="11">
        <f>'Core Indicators'!IH175</f>
        <v>2</v>
      </c>
      <c r="AM175" s="11">
        <f>'Core Indicators'!IP175</f>
        <v>2</v>
      </c>
      <c r="AN175" s="11">
        <f t="shared" si="89"/>
        <v>2</v>
      </c>
    </row>
    <row r="176" spans="1:40" x14ac:dyDescent="0.35">
      <c r="A176" s="236" t="str">
        <f>Lists!C:C</f>
        <v>ZMB002</v>
      </c>
      <c r="B176" s="190">
        <f t="shared" si="75"/>
        <v>1.9</v>
      </c>
      <c r="C176" s="191">
        <f t="shared" si="76"/>
        <v>0</v>
      </c>
      <c r="D176" s="237">
        <f t="shared" si="77"/>
        <v>1.8</v>
      </c>
      <c r="E176" s="236">
        <f>'Core Indicators'!R176</f>
        <v>1</v>
      </c>
      <c r="F176" s="236">
        <f>'Core Indicators'!Z176</f>
        <v>2</v>
      </c>
      <c r="G176" s="191">
        <f t="shared" si="78"/>
        <v>1.5</v>
      </c>
      <c r="H176" s="236">
        <f>'Core Indicators'!AH176</f>
        <v>2</v>
      </c>
      <c r="I176" s="236">
        <f>'Core Indicators'!AP176</f>
        <v>2</v>
      </c>
      <c r="J176" s="236">
        <f>'Core Indicators'!BN176</f>
        <v>2</v>
      </c>
      <c r="K176" s="236">
        <f t="shared" si="79"/>
        <v>2</v>
      </c>
      <c r="L176" s="190">
        <f t="shared" si="80"/>
        <v>2</v>
      </c>
      <c r="M176" s="237">
        <f t="shared" si="81"/>
        <v>2.4</v>
      </c>
      <c r="N176" s="238">
        <f>'Core Indicators'!DJ176</f>
        <v>2</v>
      </c>
      <c r="O176" s="238">
        <f>'Core Indicators'!DR176</f>
        <v>2</v>
      </c>
      <c r="P176" s="238">
        <f>'Core Indicators'!DZ176</f>
        <v>2</v>
      </c>
      <c r="Q176" s="238">
        <f>'Core Indicators'!EH176</f>
        <v>3</v>
      </c>
      <c r="R176" s="238">
        <f>'Core Indicators'!EP176</f>
        <v>3</v>
      </c>
      <c r="S176" s="191">
        <f t="shared" si="82"/>
        <v>1.3</v>
      </c>
      <c r="T176" s="191">
        <f t="shared" si="83"/>
        <v>1.1666666666666667</v>
      </c>
      <c r="U176" s="236">
        <v>1</v>
      </c>
      <c r="V176" s="236">
        <v>1</v>
      </c>
      <c r="W176" s="236">
        <f>'Core Indicators'!EX176</f>
        <v>2</v>
      </c>
      <c r="X176" s="191">
        <f t="shared" si="84"/>
        <v>1.5</v>
      </c>
      <c r="Y176" s="236">
        <v>1</v>
      </c>
      <c r="Z176" s="191">
        <f t="shared" si="85"/>
        <v>1.5</v>
      </c>
      <c r="AA176" s="236">
        <f>'Core Indicators'!FF176</f>
        <v>1</v>
      </c>
      <c r="AB176" s="236">
        <f t="shared" si="86"/>
        <v>2</v>
      </c>
      <c r="AC176" s="11">
        <f>'Core Indicators'!GD176</f>
        <v>2</v>
      </c>
      <c r="AD176" s="11">
        <f>'Core Indicators'!GL176</f>
        <v>2</v>
      </c>
      <c r="AE176" s="11">
        <f>'Core Indicators'!GT176</f>
        <v>2</v>
      </c>
      <c r="AF176" s="11">
        <f>'Core Indicators'!HB176</f>
        <v>2</v>
      </c>
      <c r="AG176" s="11">
        <f t="shared" si="87"/>
        <v>2</v>
      </c>
      <c r="AH176" s="11">
        <f>'Core Indicators'!HJ176</f>
        <v>2</v>
      </c>
      <c r="AI176" s="11">
        <f>'Core Indicators'!HR176</f>
        <v>2</v>
      </c>
      <c r="AJ176" s="11">
        <f t="shared" si="88"/>
        <v>2</v>
      </c>
      <c r="AK176" s="11">
        <f>'Core Indicators'!HZ176</f>
        <v>2</v>
      </c>
      <c r="AL176" s="11">
        <f>'Core Indicators'!IH176</f>
        <v>2</v>
      </c>
      <c r="AM176" s="11">
        <f>'Core Indicators'!IP176</f>
        <v>2</v>
      </c>
      <c r="AN176" s="11">
        <f t="shared" si="89"/>
        <v>2</v>
      </c>
    </row>
    <row r="177" spans="1:40" x14ac:dyDescent="0.35">
      <c r="A177" s="236" t="str">
        <f>Lists!C:C</f>
        <v>ZWE001</v>
      </c>
      <c r="B177" s="190">
        <f t="shared" si="75"/>
        <v>2</v>
      </c>
      <c r="C177" s="191">
        <f t="shared" si="76"/>
        <v>0</v>
      </c>
      <c r="D177" s="237">
        <f t="shared" si="77"/>
        <v>1.8</v>
      </c>
      <c r="E177" s="236">
        <f>'Core Indicators'!R177</f>
        <v>1</v>
      </c>
      <c r="F177" s="236">
        <f>'Core Indicators'!Z177</f>
        <v>2</v>
      </c>
      <c r="G177" s="191">
        <f t="shared" si="78"/>
        <v>1.5</v>
      </c>
      <c r="H177" s="236">
        <f>'Core Indicators'!AH177</f>
        <v>2</v>
      </c>
      <c r="I177" s="236">
        <f>'Core Indicators'!AP177</f>
        <v>2</v>
      </c>
      <c r="J177" s="236">
        <f>'Core Indicators'!BN177</f>
        <v>2</v>
      </c>
      <c r="K177" s="236">
        <f t="shared" si="79"/>
        <v>2</v>
      </c>
      <c r="L177" s="190">
        <f t="shared" si="80"/>
        <v>2</v>
      </c>
      <c r="M177" s="237">
        <f t="shared" si="81"/>
        <v>2.4</v>
      </c>
      <c r="N177" s="238">
        <f>'Core Indicators'!DJ177</f>
        <v>2</v>
      </c>
      <c r="O177" s="238">
        <f>'Core Indicators'!DR177</f>
        <v>2</v>
      </c>
      <c r="P177" s="238">
        <f>'Core Indicators'!DZ177</f>
        <v>2</v>
      </c>
      <c r="Q177" s="238">
        <f>'Core Indicators'!EH177</f>
        <v>3</v>
      </c>
      <c r="R177" s="238">
        <f>'Core Indicators'!EP177</f>
        <v>3</v>
      </c>
      <c r="S177" s="191">
        <f t="shared" si="82"/>
        <v>1.6</v>
      </c>
      <c r="T177" s="191">
        <f t="shared" si="83"/>
        <v>1.1666666666666667</v>
      </c>
      <c r="U177" s="236">
        <v>1</v>
      </c>
      <c r="V177" s="236">
        <v>1</v>
      </c>
      <c r="W177" s="236">
        <f>'Core Indicators'!EX177</f>
        <v>2</v>
      </c>
      <c r="X177" s="191">
        <f t="shared" si="84"/>
        <v>1.5</v>
      </c>
      <c r="Y177" s="236">
        <v>1</v>
      </c>
      <c r="Z177" s="191">
        <f t="shared" si="85"/>
        <v>2</v>
      </c>
      <c r="AA177" s="236">
        <f>'Core Indicators'!FF177</f>
        <v>2</v>
      </c>
      <c r="AB177" s="236">
        <f t="shared" si="86"/>
        <v>2</v>
      </c>
      <c r="AC177" s="11">
        <f>'Core Indicators'!GD177</f>
        <v>2</v>
      </c>
      <c r="AD177" s="11">
        <f>'Core Indicators'!GL177</f>
        <v>2</v>
      </c>
      <c r="AE177" s="11">
        <f>'Core Indicators'!GT177</f>
        <v>2</v>
      </c>
      <c r="AF177" s="11">
        <f>'Core Indicators'!HB177</f>
        <v>2</v>
      </c>
      <c r="AG177" s="11">
        <f t="shared" si="87"/>
        <v>2</v>
      </c>
      <c r="AH177" s="11">
        <f>'Core Indicators'!HJ177</f>
        <v>2</v>
      </c>
      <c r="AI177" s="11">
        <f>'Core Indicators'!HR177</f>
        <v>2</v>
      </c>
      <c r="AJ177" s="11">
        <f t="shared" si="88"/>
        <v>2</v>
      </c>
      <c r="AK177" s="11">
        <f>'Core Indicators'!HZ177</f>
        <v>2</v>
      </c>
      <c r="AL177" s="11">
        <f>'Core Indicators'!IH177</f>
        <v>2</v>
      </c>
      <c r="AM177" s="11">
        <f>'Core Indicators'!IP177</f>
        <v>2</v>
      </c>
      <c r="AN177"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80"/>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17"/>
      <c r="B1" s="296"/>
      <c r="C1" s="296"/>
      <c r="D1" s="296"/>
      <c r="E1" s="296"/>
      <c r="F1" s="296"/>
      <c r="G1" s="296"/>
      <c r="H1" s="296"/>
      <c r="I1" s="296"/>
      <c r="J1" s="296"/>
      <c r="K1" s="296"/>
      <c r="L1" s="296"/>
      <c r="M1" s="296"/>
      <c r="N1" s="296"/>
      <c r="O1" s="296"/>
      <c r="P1" s="296"/>
      <c r="Q1" s="296"/>
      <c r="R1" s="296"/>
      <c r="S1" s="296"/>
      <c r="T1" s="296"/>
      <c r="U1" s="296"/>
      <c r="V1" s="296"/>
    </row>
    <row r="2" spans="1:22" x14ac:dyDescent="0.35">
      <c r="A2" s="239" t="s">
        <v>1</v>
      </c>
      <c r="B2" s="240" t="s">
        <v>10731</v>
      </c>
      <c r="C2" s="240" t="s">
        <v>10321</v>
      </c>
      <c r="D2" s="240" t="s">
        <v>10322</v>
      </c>
      <c r="E2" s="240" t="s">
        <v>10323</v>
      </c>
      <c r="F2" s="240" t="s">
        <v>10326</v>
      </c>
      <c r="G2" s="240" t="s">
        <v>10331</v>
      </c>
      <c r="H2" s="240" t="s">
        <v>10332</v>
      </c>
      <c r="I2" s="240" t="s">
        <v>10333</v>
      </c>
      <c r="J2" s="240" t="s">
        <v>10334</v>
      </c>
      <c r="K2" s="240" t="s">
        <v>10335</v>
      </c>
      <c r="L2" s="240" t="s">
        <v>10277</v>
      </c>
      <c r="M2" s="240" t="s">
        <v>2179</v>
      </c>
      <c r="N2" s="240" t="s">
        <v>2191</v>
      </c>
      <c r="O2" s="240" t="s">
        <v>2181</v>
      </c>
      <c r="P2" s="240" t="s">
        <v>2193</v>
      </c>
      <c r="Q2" s="240" t="s">
        <v>2176</v>
      </c>
      <c r="R2" s="240" t="s">
        <v>2189</v>
      </c>
      <c r="S2" s="240" t="s">
        <v>2183</v>
      </c>
      <c r="T2" s="240" t="s">
        <v>10281</v>
      </c>
      <c r="U2" s="240" t="s">
        <v>2185</v>
      </c>
      <c r="V2" s="240" t="s">
        <v>10732</v>
      </c>
    </row>
    <row r="3" spans="1:22" x14ac:dyDescent="0.35">
      <c r="A3" s="240" t="str">
        <f>Lists!C:C</f>
        <v>AFG001</v>
      </c>
      <c r="B3" s="241">
        <f>_xlfn.DAYS(About!$A$3,'Core Indicators'!U3)</f>
        <v>8</v>
      </c>
      <c r="C3" s="241">
        <f>_xlfn.DAYS(About!$A$3,'Core Indicators'!AC3)</f>
        <v>8</v>
      </c>
      <c r="D3" s="241">
        <f>_xlfn.DAYS(About!$A$3,'Core Indicators'!AK3)</f>
        <v>8</v>
      </c>
      <c r="E3" s="241">
        <f>_xlfn.DAYS(About!$A$3,'Core Indicators'!AS3)</f>
        <v>8</v>
      </c>
      <c r="F3" s="241">
        <f>_xlfn.DAYS(About!$A$3,'Core Indicators'!BQ3)</f>
        <v>8</v>
      </c>
      <c r="G3" s="241">
        <f>_xlfn.DAYS(About!$A$3,'Core Indicators'!DM3)</f>
        <v>8</v>
      </c>
      <c r="H3" s="241">
        <f>_xlfn.DAYS(About!$A$3,'Core Indicators'!DU3)</f>
        <v>8</v>
      </c>
      <c r="I3" s="241">
        <f>_xlfn.DAYS(About!$A$3,'Core Indicators'!EC3)</f>
        <v>8</v>
      </c>
      <c r="J3" s="241">
        <f>_xlfn.DAYS(About!$A$3,'Core Indicators'!EK3)</f>
        <v>8</v>
      </c>
      <c r="K3" s="241">
        <f>_xlfn.DAYS(About!$A$3,'Core Indicators'!ES3)</f>
        <v>8</v>
      </c>
      <c r="L3" s="241">
        <f>_xlfn.DAYS(About!$A$3,'Core Indicators'!FI3)</f>
        <v>8</v>
      </c>
      <c r="M3" s="241">
        <f>_xlfn.DAYS(About!$A$3,'Core Indicators'!GG3)</f>
        <v>106</v>
      </c>
      <c r="N3" s="241">
        <f>_xlfn.DAYS(About!$A$3,'Core Indicators'!GO3)</f>
        <v>106</v>
      </c>
      <c r="O3" s="241">
        <f>_xlfn.DAYS(About!$A$3,'Core Indicators'!GW3)</f>
        <v>106</v>
      </c>
      <c r="P3" s="241">
        <f>_xlfn.DAYS(About!$A$3,'Core Indicators'!HE3)</f>
        <v>106</v>
      </c>
      <c r="Q3" s="241">
        <f>_xlfn.DAYS(About!$A$3,'Core Indicators'!HM3)</f>
        <v>106</v>
      </c>
      <c r="R3" s="241">
        <f>_xlfn.DAYS(About!$A$3,'Core Indicators'!HU3)</f>
        <v>106</v>
      </c>
      <c r="S3" s="241">
        <f>_xlfn.DAYS(About!$A$3,'Core Indicators'!IC3)</f>
        <v>106</v>
      </c>
      <c r="T3" s="241">
        <f>_xlfn.DAYS(About!$A$3,'Core Indicators'!IK3)</f>
        <v>106</v>
      </c>
      <c r="U3" s="241">
        <f>_xlfn.DAYS(About!$A$3,'Core Indicators'!IS3)</f>
        <v>106</v>
      </c>
      <c r="V3" s="241">
        <f t="shared" ref="V3:V34" si="0">AVERAGE(D3:M3)</f>
        <v>17.8</v>
      </c>
    </row>
    <row r="4" spans="1:22" x14ac:dyDescent="0.35">
      <c r="A4" s="240" t="str">
        <f>Lists!C:C</f>
        <v>AFG006</v>
      </c>
      <c r="B4" s="241">
        <f>_xlfn.DAYS(About!$A$3,'Core Indicators'!U4)</f>
        <v>6</v>
      </c>
      <c r="C4" s="241">
        <f>_xlfn.DAYS(About!$A$3,'Core Indicators'!AC4)</f>
        <v>6</v>
      </c>
      <c r="D4" s="241">
        <f>_xlfn.DAYS(About!$A$3,'Core Indicators'!AK4)</f>
        <v>6</v>
      </c>
      <c r="E4" s="241">
        <f>_xlfn.DAYS(About!$A$3,'Core Indicators'!AS4)</f>
        <v>6</v>
      </c>
      <c r="F4" s="241">
        <f>_xlfn.DAYS(About!$A$3,'Core Indicators'!BQ4)</f>
        <v>6</v>
      </c>
      <c r="G4" s="241">
        <f>_xlfn.DAYS(About!$A$3,'Core Indicators'!DM4)</f>
        <v>6</v>
      </c>
      <c r="H4" s="241">
        <f>_xlfn.DAYS(About!$A$3,'Core Indicators'!DU4)</f>
        <v>6</v>
      </c>
      <c r="I4" s="241">
        <f>_xlfn.DAYS(About!$A$3,'Core Indicators'!EC4)</f>
        <v>6</v>
      </c>
      <c r="J4" s="241">
        <f>_xlfn.DAYS(About!$A$3,'Core Indicators'!EK4)</f>
        <v>6</v>
      </c>
      <c r="K4" s="241">
        <f>_xlfn.DAYS(About!$A$3,'Core Indicators'!ES4)</f>
        <v>6</v>
      </c>
      <c r="L4" s="241">
        <f>_xlfn.DAYS(About!$A$3,'Core Indicators'!FI4)</f>
        <v>6</v>
      </c>
      <c r="M4" s="241">
        <f>_xlfn.DAYS(About!$A$3,'Core Indicators'!GG4)</f>
        <v>106</v>
      </c>
      <c r="N4" s="241">
        <f>_xlfn.DAYS(About!$A$3,'Core Indicators'!GO4)</f>
        <v>106</v>
      </c>
      <c r="O4" s="241">
        <f>_xlfn.DAYS(About!$A$3,'Core Indicators'!GW4)</f>
        <v>106</v>
      </c>
      <c r="P4" s="241">
        <f>_xlfn.DAYS(About!$A$3,'Core Indicators'!HE4)</f>
        <v>106</v>
      </c>
      <c r="Q4" s="241">
        <f>_xlfn.DAYS(About!$A$3,'Core Indicators'!HM4)</f>
        <v>106</v>
      </c>
      <c r="R4" s="241">
        <f>_xlfn.DAYS(About!$A$3,'Core Indicators'!HU4)</f>
        <v>106</v>
      </c>
      <c r="S4" s="241">
        <f>_xlfn.DAYS(About!$A$3,'Core Indicators'!IC4)</f>
        <v>106</v>
      </c>
      <c r="T4" s="241">
        <f>_xlfn.DAYS(About!$A$3,'Core Indicators'!IK4)</f>
        <v>106</v>
      </c>
      <c r="U4" s="241">
        <f>_xlfn.DAYS(About!$A$3,'Core Indicators'!IS4)</f>
        <v>106</v>
      </c>
      <c r="V4" s="241">
        <f t="shared" si="0"/>
        <v>16</v>
      </c>
    </row>
    <row r="5" spans="1:22" x14ac:dyDescent="0.35">
      <c r="A5" s="240" t="str">
        <f>Lists!C:C</f>
        <v>AGO002</v>
      </c>
      <c r="B5" s="241">
        <f>_xlfn.DAYS(About!$A$3,'Core Indicators'!U5)</f>
        <v>61</v>
      </c>
      <c r="C5" s="241">
        <f>_xlfn.DAYS(About!$A$3,'Core Indicators'!AC5)</f>
        <v>61</v>
      </c>
      <c r="D5" s="241">
        <f>_xlfn.DAYS(About!$A$3,'Core Indicators'!AK5)</f>
        <v>61</v>
      </c>
      <c r="E5" s="241">
        <f>_xlfn.DAYS(About!$A$3,'Core Indicators'!AS5)</f>
        <v>4</v>
      </c>
      <c r="F5" s="241">
        <f>_xlfn.DAYS(About!$A$3,'Core Indicators'!BQ5)</f>
        <v>1019</v>
      </c>
      <c r="G5" s="241">
        <f>_xlfn.DAYS(About!$A$3,'Core Indicators'!DM5)</f>
        <v>61</v>
      </c>
      <c r="H5" s="241">
        <f>_xlfn.DAYS(About!$A$3,'Core Indicators'!DU5)</f>
        <v>61</v>
      </c>
      <c r="I5" s="241">
        <f>_xlfn.DAYS(About!$A$3,'Core Indicators'!EC5)</f>
        <v>61</v>
      </c>
      <c r="J5" s="241">
        <f>_xlfn.DAYS(About!$A$3,'Core Indicators'!EK5)</f>
        <v>61</v>
      </c>
      <c r="K5" s="241">
        <f>_xlfn.DAYS(About!$A$3,'Core Indicators'!ES5)</f>
        <v>61</v>
      </c>
      <c r="L5" s="241">
        <f>_xlfn.DAYS(About!$A$3,'Core Indicators'!FI5)</f>
        <v>4</v>
      </c>
      <c r="M5" s="241">
        <f>_xlfn.DAYS(About!$A$3,'Core Indicators'!GG5)</f>
        <v>84</v>
      </c>
      <c r="N5" s="241">
        <f>_xlfn.DAYS(About!$A$3,'Core Indicators'!GO5)</f>
        <v>84</v>
      </c>
      <c r="O5" s="241">
        <f>_xlfn.DAYS(About!$A$3,'Core Indicators'!GW5)</f>
        <v>84</v>
      </c>
      <c r="P5" s="241">
        <f>_xlfn.DAYS(About!$A$3,'Core Indicators'!HE5)</f>
        <v>84</v>
      </c>
      <c r="Q5" s="241">
        <f>_xlfn.DAYS(About!$A$3,'Core Indicators'!HM5)</f>
        <v>84</v>
      </c>
      <c r="R5" s="241">
        <f>_xlfn.DAYS(About!$A$3,'Core Indicators'!HU5)</f>
        <v>84</v>
      </c>
      <c r="S5" s="241">
        <f>_xlfn.DAYS(About!$A$3,'Core Indicators'!IC5)</f>
        <v>84</v>
      </c>
      <c r="T5" s="241">
        <f>_xlfn.DAYS(About!$A$3,'Core Indicators'!IK5)</f>
        <v>84</v>
      </c>
      <c r="U5" s="241">
        <f>_xlfn.DAYS(About!$A$3,'Core Indicators'!IS5)</f>
        <v>84</v>
      </c>
      <c r="V5" s="241">
        <f t="shared" si="0"/>
        <v>147.69999999999999</v>
      </c>
    </row>
    <row r="6" spans="1:22" x14ac:dyDescent="0.35">
      <c r="A6" s="240" t="str">
        <f>Lists!C:C</f>
        <v>ARM002</v>
      </c>
      <c r="B6" s="241">
        <f>_xlfn.DAYS(About!$A$3,'Core Indicators'!U6)</f>
        <v>5</v>
      </c>
      <c r="C6" s="241">
        <f>_xlfn.DAYS(About!$A$3,'Core Indicators'!AC6)</f>
        <v>5</v>
      </c>
      <c r="D6" s="241">
        <f>_xlfn.DAYS(About!$A$3,'Core Indicators'!AK6)</f>
        <v>5</v>
      </c>
      <c r="E6" s="241">
        <f>_xlfn.DAYS(About!$A$3,'Core Indicators'!AS6)</f>
        <v>5</v>
      </c>
      <c r="F6" s="241">
        <f>_xlfn.DAYS(About!$A$3,'Core Indicators'!BQ6)</f>
        <v>5</v>
      </c>
      <c r="G6" s="241">
        <f>_xlfn.DAYS(About!$A$3,'Core Indicators'!DM6)</f>
        <v>5</v>
      </c>
      <c r="H6" s="241">
        <f>_xlfn.DAYS(About!$A$3,'Core Indicators'!DU6)</f>
        <v>5</v>
      </c>
      <c r="I6" s="241">
        <f>_xlfn.DAYS(About!$A$3,'Core Indicators'!EC6)</f>
        <v>5</v>
      </c>
      <c r="J6" s="241">
        <f>_xlfn.DAYS(About!$A$3,'Core Indicators'!EK6)</f>
        <v>5</v>
      </c>
      <c r="K6" s="241">
        <f>_xlfn.DAYS(About!$A$3,'Core Indicators'!ES6)</f>
        <v>5</v>
      </c>
      <c r="L6" s="241">
        <f>_xlfn.DAYS(About!$A$3,'Core Indicators'!FI6)</f>
        <v>5</v>
      </c>
      <c r="M6" s="241">
        <f>_xlfn.DAYS(About!$A$3,'Core Indicators'!GG6)</f>
        <v>110</v>
      </c>
      <c r="N6" s="241">
        <f>_xlfn.DAYS(About!$A$3,'Core Indicators'!GO6)</f>
        <v>110</v>
      </c>
      <c r="O6" s="241">
        <f>_xlfn.DAYS(About!$A$3,'Core Indicators'!GW6)</f>
        <v>110</v>
      </c>
      <c r="P6" s="241">
        <f>_xlfn.DAYS(About!$A$3,'Core Indicators'!HE6)</f>
        <v>110</v>
      </c>
      <c r="Q6" s="241">
        <f>_xlfn.DAYS(About!$A$3,'Core Indicators'!HM6)</f>
        <v>110</v>
      </c>
      <c r="R6" s="241">
        <f>_xlfn.DAYS(About!$A$3,'Core Indicators'!HU6)</f>
        <v>110</v>
      </c>
      <c r="S6" s="241">
        <f>_xlfn.DAYS(About!$A$3,'Core Indicators'!IC6)</f>
        <v>110</v>
      </c>
      <c r="T6" s="241">
        <f>_xlfn.DAYS(About!$A$3,'Core Indicators'!IK6)</f>
        <v>110</v>
      </c>
      <c r="U6" s="241">
        <f>_xlfn.DAYS(About!$A$3,'Core Indicators'!IS6)</f>
        <v>110</v>
      </c>
      <c r="V6" s="241">
        <f t="shared" si="0"/>
        <v>15.5</v>
      </c>
    </row>
    <row r="7" spans="1:22" x14ac:dyDescent="0.35">
      <c r="A7" s="240" t="str">
        <f>Lists!C:C</f>
        <v>AZE002</v>
      </c>
      <c r="B7" s="241">
        <f>_xlfn.DAYS(About!$A$3,'Core Indicators'!U7)</f>
        <v>5</v>
      </c>
      <c r="C7" s="241">
        <f>_xlfn.DAYS(About!$A$3,'Core Indicators'!AC7)</f>
        <v>5</v>
      </c>
      <c r="D7" s="241">
        <f>_xlfn.DAYS(About!$A$3,'Core Indicators'!AK7)</f>
        <v>5</v>
      </c>
      <c r="E7" s="241">
        <f>_xlfn.DAYS(About!$A$3,'Core Indicators'!AS7)</f>
        <v>5</v>
      </c>
      <c r="F7" s="241">
        <f>_xlfn.DAYS(About!$A$3,'Core Indicators'!BQ7)</f>
        <v>5</v>
      </c>
      <c r="G7" s="241">
        <f>_xlfn.DAYS(About!$A$3,'Core Indicators'!DM7)</f>
        <v>5</v>
      </c>
      <c r="H7" s="241">
        <f>_xlfn.DAYS(About!$A$3,'Core Indicators'!DU7)</f>
        <v>5</v>
      </c>
      <c r="I7" s="241">
        <f>_xlfn.DAYS(About!$A$3,'Core Indicators'!EC7)</f>
        <v>5</v>
      </c>
      <c r="J7" s="241">
        <f>_xlfn.DAYS(About!$A$3,'Core Indicators'!EK7)</f>
        <v>5</v>
      </c>
      <c r="K7" s="241">
        <f>_xlfn.DAYS(About!$A$3,'Core Indicators'!ES7)</f>
        <v>5</v>
      </c>
      <c r="L7" s="241">
        <f>_xlfn.DAYS(About!$A$3,'Core Indicators'!FI7)</f>
        <v>1426</v>
      </c>
      <c r="M7" s="241">
        <f>_xlfn.DAYS(About!$A$3,'Core Indicators'!GG7)</f>
        <v>109</v>
      </c>
      <c r="N7" s="241">
        <f>_xlfn.DAYS(About!$A$3,'Core Indicators'!GO7)</f>
        <v>109</v>
      </c>
      <c r="O7" s="241">
        <f>_xlfn.DAYS(About!$A$3,'Core Indicators'!GW7)</f>
        <v>109</v>
      </c>
      <c r="P7" s="241">
        <f>_xlfn.DAYS(About!$A$3,'Core Indicators'!HE7)</f>
        <v>109</v>
      </c>
      <c r="Q7" s="241">
        <f>_xlfn.DAYS(About!$A$3,'Core Indicators'!HM7)</f>
        <v>109</v>
      </c>
      <c r="R7" s="241">
        <f>_xlfn.DAYS(About!$A$3,'Core Indicators'!HU7)</f>
        <v>109</v>
      </c>
      <c r="S7" s="241">
        <f>_xlfn.DAYS(About!$A$3,'Core Indicators'!IC7)</f>
        <v>109</v>
      </c>
      <c r="T7" s="241">
        <f>_xlfn.DAYS(About!$A$3,'Core Indicators'!IK7)</f>
        <v>109</v>
      </c>
      <c r="U7" s="241">
        <f>_xlfn.DAYS(About!$A$3,'Core Indicators'!IS7)</f>
        <v>109</v>
      </c>
      <c r="V7" s="241">
        <f t="shared" si="0"/>
        <v>157.5</v>
      </c>
    </row>
    <row r="8" spans="1:22" x14ac:dyDescent="0.35">
      <c r="A8" s="240" t="str">
        <f>Lists!C:C</f>
        <v>BDI001</v>
      </c>
      <c r="B8" s="241">
        <f>_xlfn.DAYS(About!$A$3,'Core Indicators'!U8)</f>
        <v>3</v>
      </c>
      <c r="C8" s="241">
        <f>_xlfn.DAYS(About!$A$3,'Core Indicators'!AC8)</f>
        <v>3</v>
      </c>
      <c r="D8" s="241">
        <f>_xlfn.DAYS(About!$A$3,'Core Indicators'!AK8)</f>
        <v>3</v>
      </c>
      <c r="E8" s="241">
        <f>_xlfn.DAYS(About!$A$3,'Core Indicators'!AS8)</f>
        <v>3</v>
      </c>
      <c r="F8" s="241">
        <f>_xlfn.DAYS(About!$A$3,'Core Indicators'!BQ8)</f>
        <v>3</v>
      </c>
      <c r="G8" s="241">
        <f>_xlfn.DAYS(About!$A$3,'Core Indicators'!DM8)</f>
        <v>3</v>
      </c>
      <c r="H8" s="241">
        <f>_xlfn.DAYS(About!$A$3,'Core Indicators'!DU8)</f>
        <v>3</v>
      </c>
      <c r="I8" s="241">
        <f>_xlfn.DAYS(About!$A$3,'Core Indicators'!EC8)</f>
        <v>3</v>
      </c>
      <c r="J8" s="241">
        <f>_xlfn.DAYS(About!$A$3,'Core Indicators'!EK8)</f>
        <v>3</v>
      </c>
      <c r="K8" s="241">
        <f>_xlfn.DAYS(About!$A$3,'Core Indicators'!ES8)</f>
        <v>3</v>
      </c>
      <c r="L8" s="241">
        <f>_xlfn.DAYS(About!$A$3,'Core Indicators'!FI8)</f>
        <v>3</v>
      </c>
      <c r="M8" s="241">
        <f>_xlfn.DAYS(About!$A$3,'Core Indicators'!GG8)</f>
        <v>108</v>
      </c>
      <c r="N8" s="241">
        <f>_xlfn.DAYS(About!$A$3,'Core Indicators'!GO8)</f>
        <v>108</v>
      </c>
      <c r="O8" s="241">
        <f>_xlfn.DAYS(About!$A$3,'Core Indicators'!GW8)</f>
        <v>108</v>
      </c>
      <c r="P8" s="241">
        <f>_xlfn.DAYS(About!$A$3,'Core Indicators'!HE8)</f>
        <v>108</v>
      </c>
      <c r="Q8" s="241">
        <f>_xlfn.DAYS(About!$A$3,'Core Indicators'!HM8)</f>
        <v>108</v>
      </c>
      <c r="R8" s="241">
        <f>_xlfn.DAYS(About!$A$3,'Core Indicators'!HU8)</f>
        <v>108</v>
      </c>
      <c r="S8" s="241">
        <f>_xlfn.DAYS(About!$A$3,'Core Indicators'!IC8)</f>
        <v>108</v>
      </c>
      <c r="T8" s="241">
        <f>_xlfn.DAYS(About!$A$3,'Core Indicators'!IK8)</f>
        <v>108</v>
      </c>
      <c r="U8" s="241">
        <f>_xlfn.DAYS(About!$A$3,'Core Indicators'!IS8)</f>
        <v>108</v>
      </c>
      <c r="V8" s="241">
        <f t="shared" si="0"/>
        <v>13.5</v>
      </c>
    </row>
    <row r="9" spans="1:22" x14ac:dyDescent="0.35">
      <c r="A9" s="240" t="str">
        <f>Lists!C:C</f>
        <v>BEN002</v>
      </c>
      <c r="B9" s="241">
        <f>_xlfn.DAYS(About!$A$3,'Core Indicators'!U9)</f>
        <v>171</v>
      </c>
      <c r="C9" s="241">
        <f>_xlfn.DAYS(About!$A$3,'Core Indicators'!AC9)</f>
        <v>171</v>
      </c>
      <c r="D9" s="241">
        <f>_xlfn.DAYS(About!$A$3,'Core Indicators'!AK9)</f>
        <v>171</v>
      </c>
      <c r="E9" s="241">
        <f>_xlfn.DAYS(About!$A$3,'Core Indicators'!AS9)</f>
        <v>4</v>
      </c>
      <c r="F9" s="241">
        <f>_xlfn.DAYS(About!$A$3,'Core Indicators'!BQ9)</f>
        <v>4</v>
      </c>
      <c r="G9" s="241">
        <f>_xlfn.DAYS(About!$A$3,'Core Indicators'!DM9)</f>
        <v>171</v>
      </c>
      <c r="H9" s="241">
        <f>_xlfn.DAYS(About!$A$3,'Core Indicators'!DU9)</f>
        <v>171</v>
      </c>
      <c r="I9" s="241">
        <f>_xlfn.DAYS(About!$A$3,'Core Indicators'!EC9)</f>
        <v>171</v>
      </c>
      <c r="J9" s="241">
        <f>_xlfn.DAYS(About!$A$3,'Core Indicators'!EK9)</f>
        <v>171</v>
      </c>
      <c r="K9" s="241">
        <f>_xlfn.DAYS(About!$A$3,'Core Indicators'!ES9)</f>
        <v>171</v>
      </c>
      <c r="L9" s="241">
        <f>_xlfn.DAYS(About!$A$3,'Core Indicators'!FI9)</f>
        <v>4</v>
      </c>
      <c r="M9" s="241">
        <f>_xlfn.DAYS(About!$A$3,'Core Indicators'!GG9)</f>
        <v>99</v>
      </c>
      <c r="N9" s="241">
        <f>_xlfn.DAYS(About!$A$3,'Core Indicators'!GO9)</f>
        <v>99</v>
      </c>
      <c r="O9" s="241">
        <f>_xlfn.DAYS(About!$A$3,'Core Indicators'!GW9)</f>
        <v>99</v>
      </c>
      <c r="P9" s="241">
        <f>_xlfn.DAYS(About!$A$3,'Core Indicators'!HE9)</f>
        <v>99</v>
      </c>
      <c r="Q9" s="241">
        <f>_xlfn.DAYS(About!$A$3,'Core Indicators'!HM9)</f>
        <v>99</v>
      </c>
      <c r="R9" s="241">
        <f>_xlfn.DAYS(About!$A$3,'Core Indicators'!HU9)</f>
        <v>99</v>
      </c>
      <c r="S9" s="241">
        <f>_xlfn.DAYS(About!$A$3,'Core Indicators'!IC9)</f>
        <v>99</v>
      </c>
      <c r="T9" s="241">
        <f>_xlfn.DAYS(About!$A$3,'Core Indicators'!IK9)</f>
        <v>99</v>
      </c>
      <c r="U9" s="241">
        <f>_xlfn.DAYS(About!$A$3,'Core Indicators'!IS9)</f>
        <v>99</v>
      </c>
      <c r="V9" s="241">
        <f t="shared" si="0"/>
        <v>113.7</v>
      </c>
    </row>
    <row r="10" spans="1:22" x14ac:dyDescent="0.35">
      <c r="A10" s="240" t="str">
        <f>Lists!C:C</f>
        <v>BFA002</v>
      </c>
      <c r="B10" s="241">
        <f>_xlfn.DAYS(About!$A$3,'Core Indicators'!U10)</f>
        <v>165</v>
      </c>
      <c r="C10" s="241">
        <f>_xlfn.DAYS(About!$A$3,'Core Indicators'!AC10)</f>
        <v>165</v>
      </c>
      <c r="D10" s="241">
        <f>_xlfn.DAYS(About!$A$3,'Core Indicators'!AK10)</f>
        <v>165</v>
      </c>
      <c r="E10" s="241">
        <f>_xlfn.DAYS(About!$A$3,'Core Indicators'!AS10)</f>
        <v>4</v>
      </c>
      <c r="F10" s="241">
        <f>_xlfn.DAYS(About!$A$3,'Core Indicators'!BQ10)</f>
        <v>4</v>
      </c>
      <c r="G10" s="241">
        <f>_xlfn.DAYS(About!$A$3,'Core Indicators'!DM10)</f>
        <v>165</v>
      </c>
      <c r="H10" s="241">
        <f>_xlfn.DAYS(About!$A$3,'Core Indicators'!DU10)</f>
        <v>165</v>
      </c>
      <c r="I10" s="241">
        <f>_xlfn.DAYS(About!$A$3,'Core Indicators'!EC10)</f>
        <v>165</v>
      </c>
      <c r="J10" s="241">
        <f>_xlfn.DAYS(About!$A$3,'Core Indicators'!EK10)</f>
        <v>165</v>
      </c>
      <c r="K10" s="241">
        <f>_xlfn.DAYS(About!$A$3,'Core Indicators'!ES10)</f>
        <v>165</v>
      </c>
      <c r="L10" s="241">
        <f>_xlfn.DAYS(About!$A$3,'Core Indicators'!FI10)</f>
        <v>4</v>
      </c>
      <c r="M10" s="241">
        <f>_xlfn.DAYS(About!$A$3,'Core Indicators'!GG10)</f>
        <v>99</v>
      </c>
      <c r="N10" s="241">
        <f>_xlfn.DAYS(About!$A$3,'Core Indicators'!GO10)</f>
        <v>99</v>
      </c>
      <c r="O10" s="241">
        <f>_xlfn.DAYS(About!$A$3,'Core Indicators'!GW10)</f>
        <v>99</v>
      </c>
      <c r="P10" s="241">
        <f>_xlfn.DAYS(About!$A$3,'Core Indicators'!HE10)</f>
        <v>99</v>
      </c>
      <c r="Q10" s="241">
        <f>_xlfn.DAYS(About!$A$3,'Core Indicators'!HM10)</f>
        <v>99</v>
      </c>
      <c r="R10" s="241">
        <f>_xlfn.DAYS(About!$A$3,'Core Indicators'!HU10)</f>
        <v>99</v>
      </c>
      <c r="S10" s="241">
        <f>_xlfn.DAYS(About!$A$3,'Core Indicators'!IC10)</f>
        <v>99</v>
      </c>
      <c r="T10" s="241">
        <f>_xlfn.DAYS(About!$A$3,'Core Indicators'!IK10)</f>
        <v>99</v>
      </c>
      <c r="U10" s="241">
        <f>_xlfn.DAYS(About!$A$3,'Core Indicators'!IS10)</f>
        <v>99</v>
      </c>
      <c r="V10" s="241">
        <f t="shared" si="0"/>
        <v>110.1</v>
      </c>
    </row>
    <row r="11" spans="1:22" x14ac:dyDescent="0.35">
      <c r="A11" s="240" t="str">
        <f>Lists!C:C</f>
        <v>BGD001</v>
      </c>
      <c r="B11" s="241">
        <f>_xlfn.DAYS(About!$A$3,'Core Indicators'!U11)</f>
        <v>36</v>
      </c>
      <c r="C11" s="241">
        <f>_xlfn.DAYS(About!$A$3,'Core Indicators'!AC11)</f>
        <v>0</v>
      </c>
      <c r="D11" s="241">
        <f>_xlfn.DAYS(About!$A$3,'Core Indicators'!AK11)</f>
        <v>0</v>
      </c>
      <c r="E11" s="241">
        <f>_xlfn.DAYS(About!$A$3,'Core Indicators'!AS11)</f>
        <v>0</v>
      </c>
      <c r="F11" s="241">
        <f>_xlfn.DAYS(About!$A$3,'Core Indicators'!BQ11)</f>
        <v>0</v>
      </c>
      <c r="G11" s="241">
        <f>_xlfn.DAYS(About!$A$3,'Core Indicators'!DM11)</f>
        <v>36</v>
      </c>
      <c r="H11" s="241">
        <f>_xlfn.DAYS(About!$A$3,'Core Indicators'!DU11)</f>
        <v>0</v>
      </c>
      <c r="I11" s="241">
        <f>_xlfn.DAYS(About!$A$3,'Core Indicators'!EC11)</f>
        <v>0</v>
      </c>
      <c r="J11" s="241">
        <f>_xlfn.DAYS(About!$A$3,'Core Indicators'!EK11)</f>
        <v>0</v>
      </c>
      <c r="K11" s="241">
        <f>_xlfn.DAYS(About!$A$3,'Core Indicators'!ES11)</f>
        <v>0</v>
      </c>
      <c r="L11" s="241">
        <f>_xlfn.DAYS(About!$A$3,'Core Indicators'!FI11)</f>
        <v>0</v>
      </c>
      <c r="M11" s="241">
        <f>_xlfn.DAYS(About!$A$3,'Core Indicators'!GG11)</f>
        <v>62</v>
      </c>
      <c r="N11" s="241">
        <f>_xlfn.DAYS(About!$A$3,'Core Indicators'!GO11)</f>
        <v>62</v>
      </c>
      <c r="O11" s="241">
        <f>_xlfn.DAYS(About!$A$3,'Core Indicators'!GW11)</f>
        <v>62</v>
      </c>
      <c r="P11" s="241">
        <f>_xlfn.DAYS(About!$A$3,'Core Indicators'!HE11)</f>
        <v>62</v>
      </c>
      <c r="Q11" s="241">
        <f>_xlfn.DAYS(About!$A$3,'Core Indicators'!HM11)</f>
        <v>62</v>
      </c>
      <c r="R11" s="241">
        <f>_xlfn.DAYS(About!$A$3,'Core Indicators'!HU11)</f>
        <v>62</v>
      </c>
      <c r="S11" s="241">
        <f>_xlfn.DAYS(About!$A$3,'Core Indicators'!IC11)</f>
        <v>62</v>
      </c>
      <c r="T11" s="241">
        <f>_xlfn.DAYS(About!$A$3,'Core Indicators'!IK11)</f>
        <v>62</v>
      </c>
      <c r="U11" s="241">
        <f>_xlfn.DAYS(About!$A$3,'Core Indicators'!IS11)</f>
        <v>62</v>
      </c>
      <c r="V11" s="241">
        <f t="shared" si="0"/>
        <v>9.8000000000000007</v>
      </c>
    </row>
    <row r="12" spans="1:22" x14ac:dyDescent="0.35">
      <c r="A12" s="240" t="str">
        <f>Lists!C:C</f>
        <v>BGD002</v>
      </c>
      <c r="B12" s="241">
        <f>_xlfn.DAYS(About!$A$3,'Core Indicators'!U12)</f>
        <v>36</v>
      </c>
      <c r="C12" s="241">
        <f>_xlfn.DAYS(About!$A$3,'Core Indicators'!AC12)</f>
        <v>0</v>
      </c>
      <c r="D12" s="241">
        <f>_xlfn.DAYS(About!$A$3,'Core Indicators'!AK12)</f>
        <v>0</v>
      </c>
      <c r="E12" s="241">
        <f>_xlfn.DAYS(About!$A$3,'Core Indicators'!AS12)</f>
        <v>0</v>
      </c>
      <c r="F12" s="241">
        <f>_xlfn.DAYS(About!$A$3,'Core Indicators'!BQ12)</f>
        <v>0</v>
      </c>
      <c r="G12" s="241">
        <f>_xlfn.DAYS(About!$A$3,'Core Indicators'!DM12)</f>
        <v>36</v>
      </c>
      <c r="H12" s="241">
        <f>_xlfn.DAYS(About!$A$3,'Core Indicators'!DU12)</f>
        <v>36</v>
      </c>
      <c r="I12" s="241">
        <f>_xlfn.DAYS(About!$A$3,'Core Indicators'!EC12)</f>
        <v>0</v>
      </c>
      <c r="J12" s="241">
        <f>_xlfn.DAYS(About!$A$3,'Core Indicators'!EK12)</f>
        <v>36</v>
      </c>
      <c r="K12" s="241">
        <f>_xlfn.DAYS(About!$A$3,'Core Indicators'!ES12)</f>
        <v>36</v>
      </c>
      <c r="L12" s="241">
        <f>_xlfn.DAYS(About!$A$3,'Core Indicators'!FI12)</f>
        <v>36</v>
      </c>
      <c r="M12" s="241">
        <f>_xlfn.DAYS(About!$A$3,'Core Indicators'!GG12)</f>
        <v>109</v>
      </c>
      <c r="N12" s="241">
        <f>_xlfn.DAYS(About!$A$3,'Core Indicators'!GO12)</f>
        <v>109</v>
      </c>
      <c r="O12" s="241">
        <f>_xlfn.DAYS(About!$A$3,'Core Indicators'!GW12)</f>
        <v>109</v>
      </c>
      <c r="P12" s="241">
        <f>_xlfn.DAYS(About!$A$3,'Core Indicators'!HE12)</f>
        <v>109</v>
      </c>
      <c r="Q12" s="241">
        <f>_xlfn.DAYS(About!$A$3,'Core Indicators'!HM12)</f>
        <v>109</v>
      </c>
      <c r="R12" s="241">
        <f>_xlfn.DAYS(About!$A$3,'Core Indicators'!HU12)</f>
        <v>109</v>
      </c>
      <c r="S12" s="241">
        <f>_xlfn.DAYS(About!$A$3,'Core Indicators'!IC12)</f>
        <v>109</v>
      </c>
      <c r="T12" s="241">
        <f>_xlfn.DAYS(About!$A$3,'Core Indicators'!IK12)</f>
        <v>109</v>
      </c>
      <c r="U12" s="241">
        <f>_xlfn.DAYS(About!$A$3,'Core Indicators'!IS12)</f>
        <v>109</v>
      </c>
      <c r="V12" s="241">
        <f t="shared" si="0"/>
        <v>28.9</v>
      </c>
    </row>
    <row r="13" spans="1:22" x14ac:dyDescent="0.35">
      <c r="A13" s="240" t="str">
        <f>Lists!C:C</f>
        <v>BGD012</v>
      </c>
      <c r="B13" s="241">
        <f>_xlfn.DAYS(About!$A$3,'Core Indicators'!U13)</f>
        <v>36</v>
      </c>
      <c r="C13" s="241">
        <f>_xlfn.DAYS(About!$A$3,'Core Indicators'!AC13)</f>
        <v>36</v>
      </c>
      <c r="D13" s="241">
        <f>_xlfn.DAYS(About!$A$3,'Core Indicators'!AK13)</f>
        <v>36</v>
      </c>
      <c r="E13" s="241">
        <f>_xlfn.DAYS(About!$A$3,'Core Indicators'!AS13)</f>
        <v>36</v>
      </c>
      <c r="F13" s="241">
        <f>_xlfn.DAYS(About!$A$3,'Core Indicators'!BQ13)</f>
        <v>36</v>
      </c>
      <c r="G13" s="241">
        <f>_xlfn.DAYS(About!$A$3,'Core Indicators'!DM13)</f>
        <v>36</v>
      </c>
      <c r="H13" s="241">
        <f>_xlfn.DAYS(About!$A$3,'Core Indicators'!DU13)</f>
        <v>36</v>
      </c>
      <c r="I13" s="241">
        <f>_xlfn.DAYS(About!$A$3,'Core Indicators'!EC13)</f>
        <v>36</v>
      </c>
      <c r="J13" s="241">
        <f>_xlfn.DAYS(About!$A$3,'Core Indicators'!EK13)</f>
        <v>36</v>
      </c>
      <c r="K13" s="241">
        <f>_xlfn.DAYS(About!$A$3,'Core Indicators'!ES13)</f>
        <v>36</v>
      </c>
      <c r="L13" s="241">
        <f>_xlfn.DAYS(About!$A$3,'Core Indicators'!FI13)</f>
        <v>36</v>
      </c>
      <c r="M13" s="241">
        <f>_xlfn.DAYS(About!$A$3,'Core Indicators'!GG13)</f>
        <v>60</v>
      </c>
      <c r="N13" s="241">
        <f>_xlfn.DAYS(About!$A$3,'Core Indicators'!GO13)</f>
        <v>60</v>
      </c>
      <c r="O13" s="241">
        <f>_xlfn.DAYS(About!$A$3,'Core Indicators'!GW13)</f>
        <v>60</v>
      </c>
      <c r="P13" s="241">
        <f>_xlfn.DAYS(About!$A$3,'Core Indicators'!HE13)</f>
        <v>60</v>
      </c>
      <c r="Q13" s="241">
        <f>_xlfn.DAYS(About!$A$3,'Core Indicators'!HM13)</f>
        <v>60</v>
      </c>
      <c r="R13" s="241">
        <f>_xlfn.DAYS(About!$A$3,'Core Indicators'!HU13)</f>
        <v>60</v>
      </c>
      <c r="S13" s="241">
        <f>_xlfn.DAYS(About!$A$3,'Core Indicators'!IC13)</f>
        <v>60</v>
      </c>
      <c r="T13" s="241">
        <f>_xlfn.DAYS(About!$A$3,'Core Indicators'!IK13)</f>
        <v>60</v>
      </c>
      <c r="U13" s="241">
        <f>_xlfn.DAYS(About!$A$3,'Core Indicators'!IS13)</f>
        <v>60</v>
      </c>
      <c r="V13" s="241">
        <f t="shared" si="0"/>
        <v>38.4</v>
      </c>
    </row>
    <row r="14" spans="1:22" x14ac:dyDescent="0.35">
      <c r="A14" s="240" t="str">
        <f>Lists!C:C</f>
        <v>BGD013</v>
      </c>
      <c r="B14" s="241">
        <f>_xlfn.DAYS(About!$A$3,'Core Indicators'!U14)</f>
        <v>36</v>
      </c>
      <c r="C14" s="241">
        <f>_xlfn.DAYS(About!$A$3,'Core Indicators'!AC14)</f>
        <v>36</v>
      </c>
      <c r="D14" s="241">
        <f>_xlfn.DAYS(About!$A$3,'Core Indicators'!AK14)</f>
        <v>36</v>
      </c>
      <c r="E14" s="241">
        <f>_xlfn.DAYS(About!$A$3,'Core Indicators'!AS14)</f>
        <v>36</v>
      </c>
      <c r="F14" s="241">
        <f>_xlfn.DAYS(About!$A$3,'Core Indicators'!BQ14)</f>
        <v>36</v>
      </c>
      <c r="G14" s="241">
        <f>_xlfn.DAYS(About!$A$3,'Core Indicators'!DM14)</f>
        <v>36</v>
      </c>
      <c r="H14" s="241">
        <f>_xlfn.DAYS(About!$A$3,'Core Indicators'!DU14)</f>
        <v>36</v>
      </c>
      <c r="I14" s="241">
        <f>_xlfn.DAYS(About!$A$3,'Core Indicators'!EC14)</f>
        <v>36</v>
      </c>
      <c r="J14" s="241">
        <f>_xlfn.DAYS(About!$A$3,'Core Indicators'!EK14)</f>
        <v>36</v>
      </c>
      <c r="K14" s="241">
        <f>_xlfn.DAYS(About!$A$3,'Core Indicators'!ES14)</f>
        <v>36</v>
      </c>
      <c r="L14" s="241">
        <f>_xlfn.DAYS(About!$A$3,'Core Indicators'!FI14)</f>
        <v>36</v>
      </c>
      <c r="M14" s="241">
        <f>_xlfn.DAYS(About!$A$3,'Core Indicators'!GG14)</f>
        <v>109</v>
      </c>
      <c r="N14" s="241">
        <f>_xlfn.DAYS(About!$A$3,'Core Indicators'!GO14)</f>
        <v>109</v>
      </c>
      <c r="O14" s="241">
        <f>_xlfn.DAYS(About!$A$3,'Core Indicators'!GW14)</f>
        <v>109</v>
      </c>
      <c r="P14" s="241">
        <f>_xlfn.DAYS(About!$A$3,'Core Indicators'!HE14)</f>
        <v>109</v>
      </c>
      <c r="Q14" s="241">
        <f>_xlfn.DAYS(About!$A$3,'Core Indicators'!HM14)</f>
        <v>109</v>
      </c>
      <c r="R14" s="241">
        <f>_xlfn.DAYS(About!$A$3,'Core Indicators'!HU14)</f>
        <v>109</v>
      </c>
      <c r="S14" s="241">
        <f>_xlfn.DAYS(About!$A$3,'Core Indicators'!IC14)</f>
        <v>109</v>
      </c>
      <c r="T14" s="241">
        <f>_xlfn.DAYS(About!$A$3,'Core Indicators'!IK14)</f>
        <v>109</v>
      </c>
      <c r="U14" s="241">
        <f>_xlfn.DAYS(About!$A$3,'Core Indicators'!IS14)</f>
        <v>109</v>
      </c>
      <c r="V14" s="241">
        <f t="shared" si="0"/>
        <v>43.3</v>
      </c>
    </row>
    <row r="15" spans="1:22" x14ac:dyDescent="0.35">
      <c r="A15" s="240" t="str">
        <f>Lists!C:C</f>
        <v>BGD014</v>
      </c>
      <c r="B15" s="241">
        <f>_xlfn.DAYS(About!$A$3,'Core Indicators'!U15)</f>
        <v>0</v>
      </c>
      <c r="C15" s="241">
        <f>_xlfn.DAYS(About!$A$3,'Core Indicators'!AC15)</f>
        <v>0</v>
      </c>
      <c r="D15" s="241">
        <f>_xlfn.DAYS(About!$A$3,'Core Indicators'!AK15)</f>
        <v>0</v>
      </c>
      <c r="E15" s="241">
        <f>_xlfn.DAYS(About!$A$3,'Core Indicators'!AS15)</f>
        <v>0</v>
      </c>
      <c r="F15" s="241">
        <f>_xlfn.DAYS(About!$A$3,'Core Indicators'!BQ15)</f>
        <v>0</v>
      </c>
      <c r="G15" s="241">
        <f>_xlfn.DAYS(About!$A$3,'Core Indicators'!DM15)</f>
        <v>0</v>
      </c>
      <c r="H15" s="241">
        <f>_xlfn.DAYS(About!$A$3,'Core Indicators'!DU15)</f>
        <v>0</v>
      </c>
      <c r="I15" s="241">
        <f>_xlfn.DAYS(About!$A$3,'Core Indicators'!EC15)</f>
        <v>0</v>
      </c>
      <c r="J15" s="241">
        <f>_xlfn.DAYS(About!$A$3,'Core Indicators'!EK15)</f>
        <v>0</v>
      </c>
      <c r="K15" s="241">
        <f>_xlfn.DAYS(About!$A$3,'Core Indicators'!ES15)</f>
        <v>0</v>
      </c>
      <c r="L15" s="241">
        <f>_xlfn.DAYS(About!$A$3,'Core Indicators'!FI15)</f>
        <v>0</v>
      </c>
      <c r="M15" s="241">
        <f>_xlfn.DAYS(About!$A$3,'Core Indicators'!GG15)</f>
        <v>62</v>
      </c>
      <c r="N15" s="241">
        <f>_xlfn.DAYS(About!$A$3,'Core Indicators'!GO15)</f>
        <v>62</v>
      </c>
      <c r="O15" s="241">
        <f>_xlfn.DAYS(About!$A$3,'Core Indicators'!GW15)</f>
        <v>62</v>
      </c>
      <c r="P15" s="241">
        <f>_xlfn.DAYS(About!$A$3,'Core Indicators'!HE15)</f>
        <v>62</v>
      </c>
      <c r="Q15" s="241">
        <f>_xlfn.DAYS(About!$A$3,'Core Indicators'!HM15)</f>
        <v>62</v>
      </c>
      <c r="R15" s="241">
        <f>_xlfn.DAYS(About!$A$3,'Core Indicators'!HU15)</f>
        <v>62</v>
      </c>
      <c r="S15" s="241">
        <f>_xlfn.DAYS(About!$A$3,'Core Indicators'!IC15)</f>
        <v>62</v>
      </c>
      <c r="T15" s="241">
        <f>_xlfn.DAYS(About!$A$3,'Core Indicators'!IK15)</f>
        <v>62</v>
      </c>
      <c r="U15" s="241">
        <f>_xlfn.DAYS(About!$A$3,'Core Indicators'!IS15)</f>
        <v>62</v>
      </c>
      <c r="V15" s="241">
        <f t="shared" si="0"/>
        <v>6.2</v>
      </c>
    </row>
    <row r="16" spans="1:22" x14ac:dyDescent="0.35">
      <c r="A16" s="240" t="str">
        <f>Lists!C:C</f>
        <v>BGR002</v>
      </c>
      <c r="B16" s="241">
        <f>_xlfn.DAYS(About!$A$3,'Core Indicators'!U16)</f>
        <v>2</v>
      </c>
      <c r="C16" s="241">
        <f>_xlfn.DAYS(About!$A$3,'Core Indicators'!AC16)</f>
        <v>2</v>
      </c>
      <c r="D16" s="241">
        <f>_xlfn.DAYS(About!$A$3,'Core Indicators'!AK16)</f>
        <v>2</v>
      </c>
      <c r="E16" s="241">
        <f>_xlfn.DAYS(About!$A$3,'Core Indicators'!AS16)</f>
        <v>2</v>
      </c>
      <c r="F16" s="241">
        <f>_xlfn.DAYS(About!$A$3,'Core Indicators'!BQ16)</f>
        <v>2</v>
      </c>
      <c r="G16" s="241">
        <f>_xlfn.DAYS(About!$A$3,'Core Indicators'!DM16)</f>
        <v>2</v>
      </c>
      <c r="H16" s="241">
        <f>_xlfn.DAYS(About!$A$3,'Core Indicators'!DU16)</f>
        <v>2</v>
      </c>
      <c r="I16" s="241">
        <f>_xlfn.DAYS(About!$A$3,'Core Indicators'!EC16)</f>
        <v>2</v>
      </c>
      <c r="J16" s="241">
        <f>_xlfn.DAYS(About!$A$3,'Core Indicators'!EK16)</f>
        <v>2</v>
      </c>
      <c r="K16" s="241">
        <f>_xlfn.DAYS(About!$A$3,'Core Indicators'!ES16)</f>
        <v>2</v>
      </c>
      <c r="L16" s="241">
        <f>_xlfn.DAYS(About!$A$3,'Core Indicators'!FI16)</f>
        <v>2</v>
      </c>
      <c r="M16" s="241">
        <f>_xlfn.DAYS(About!$A$3,'Core Indicators'!GG16)</f>
        <v>104</v>
      </c>
      <c r="N16" s="241">
        <f>_xlfn.DAYS(About!$A$3,'Core Indicators'!GO16)</f>
        <v>104</v>
      </c>
      <c r="O16" s="241">
        <f>_xlfn.DAYS(About!$A$3,'Core Indicators'!GW16)</f>
        <v>104</v>
      </c>
      <c r="P16" s="241">
        <f>_xlfn.DAYS(About!$A$3,'Core Indicators'!HE16)</f>
        <v>104</v>
      </c>
      <c r="Q16" s="241">
        <f>_xlfn.DAYS(About!$A$3,'Core Indicators'!HM16)</f>
        <v>104</v>
      </c>
      <c r="R16" s="241">
        <f>_xlfn.DAYS(About!$A$3,'Core Indicators'!HU16)</f>
        <v>104</v>
      </c>
      <c r="S16" s="241">
        <f>_xlfn.DAYS(About!$A$3,'Core Indicators'!IC16)</f>
        <v>104</v>
      </c>
      <c r="T16" s="241">
        <f>_xlfn.DAYS(About!$A$3,'Core Indicators'!IK16)</f>
        <v>104</v>
      </c>
      <c r="U16" s="241">
        <f>_xlfn.DAYS(About!$A$3,'Core Indicators'!IS16)</f>
        <v>104</v>
      </c>
      <c r="V16" s="241">
        <f t="shared" si="0"/>
        <v>12.2</v>
      </c>
    </row>
    <row r="17" spans="1:22" x14ac:dyDescent="0.35">
      <c r="A17" s="240" t="str">
        <f>Lists!C:C</f>
        <v>BLR002</v>
      </c>
      <c r="B17" s="241">
        <f>_xlfn.DAYS(About!$A$3,'Core Indicators'!U17)</f>
        <v>2</v>
      </c>
      <c r="C17" s="241">
        <f>_xlfn.DAYS(About!$A$3,'Core Indicators'!AC17)</f>
        <v>2</v>
      </c>
      <c r="D17" s="241">
        <f>_xlfn.DAYS(About!$A$3,'Core Indicators'!AK17)</f>
        <v>2</v>
      </c>
      <c r="E17" s="241">
        <f>_xlfn.DAYS(About!$A$3,'Core Indicators'!AS17)</f>
        <v>2</v>
      </c>
      <c r="F17" s="241">
        <f>_xlfn.DAYS(About!$A$3,'Core Indicators'!BQ17)</f>
        <v>2</v>
      </c>
      <c r="G17" s="241">
        <f>_xlfn.DAYS(About!$A$3,'Core Indicators'!DM17)</f>
        <v>2</v>
      </c>
      <c r="H17" s="241">
        <f>_xlfn.DAYS(About!$A$3,'Core Indicators'!DU17)</f>
        <v>2</v>
      </c>
      <c r="I17" s="241">
        <f>_xlfn.DAYS(About!$A$3,'Core Indicators'!EC17)</f>
        <v>2</v>
      </c>
      <c r="J17" s="241">
        <f>_xlfn.DAYS(About!$A$3,'Core Indicators'!EK17)</f>
        <v>2</v>
      </c>
      <c r="K17" s="241">
        <f>_xlfn.DAYS(About!$A$3,'Core Indicators'!ES17)</f>
        <v>2</v>
      </c>
      <c r="L17" s="241">
        <f>_xlfn.DAYS(About!$A$3,'Core Indicators'!FI17)</f>
        <v>2</v>
      </c>
      <c r="M17" s="241">
        <f>_xlfn.DAYS(About!$A$3,'Core Indicators'!GG17)</f>
        <v>104</v>
      </c>
      <c r="N17" s="241">
        <f>_xlfn.DAYS(About!$A$3,'Core Indicators'!GO17)</f>
        <v>104</v>
      </c>
      <c r="O17" s="241">
        <f>_xlfn.DAYS(About!$A$3,'Core Indicators'!GW17)</f>
        <v>104</v>
      </c>
      <c r="P17" s="241">
        <f>_xlfn.DAYS(About!$A$3,'Core Indicators'!HE17)</f>
        <v>104</v>
      </c>
      <c r="Q17" s="241">
        <f>_xlfn.DAYS(About!$A$3,'Core Indicators'!HM17)</f>
        <v>104</v>
      </c>
      <c r="R17" s="241">
        <f>_xlfn.DAYS(About!$A$3,'Core Indicators'!HU17)</f>
        <v>104</v>
      </c>
      <c r="S17" s="241">
        <f>_xlfn.DAYS(About!$A$3,'Core Indicators'!IC17)</f>
        <v>104</v>
      </c>
      <c r="T17" s="241">
        <f>_xlfn.DAYS(About!$A$3,'Core Indicators'!IK17)</f>
        <v>104</v>
      </c>
      <c r="U17" s="241">
        <f>_xlfn.DAYS(About!$A$3,'Core Indicators'!IS17)</f>
        <v>104</v>
      </c>
      <c r="V17" s="241">
        <f t="shared" si="0"/>
        <v>12.2</v>
      </c>
    </row>
    <row r="18" spans="1:22" x14ac:dyDescent="0.35">
      <c r="A18" s="240" t="str">
        <f>Lists!C:C</f>
        <v>BRA001</v>
      </c>
      <c r="B18" s="241">
        <f>_xlfn.DAYS(About!$A$3,'Core Indicators'!U18)</f>
        <v>16</v>
      </c>
      <c r="C18" s="241">
        <f>_xlfn.DAYS(About!$A$3,'Core Indicators'!AC18)</f>
        <v>16</v>
      </c>
      <c r="D18" s="241">
        <f>_xlfn.DAYS(About!$A$3,'Core Indicators'!AK18)</f>
        <v>16</v>
      </c>
      <c r="E18" s="241">
        <f>_xlfn.DAYS(About!$A$3,'Core Indicators'!AS18)</f>
        <v>16</v>
      </c>
      <c r="F18" s="241">
        <f>_xlfn.DAYS(About!$A$3,'Core Indicators'!BQ18)</f>
        <v>16</v>
      </c>
      <c r="G18" s="241">
        <f>_xlfn.DAYS(About!$A$3,'Core Indicators'!DM18)</f>
        <v>16</v>
      </c>
      <c r="H18" s="241">
        <f>_xlfn.DAYS(About!$A$3,'Core Indicators'!DU18)</f>
        <v>16</v>
      </c>
      <c r="I18" s="241">
        <f>_xlfn.DAYS(About!$A$3,'Core Indicators'!EC18)</f>
        <v>16</v>
      </c>
      <c r="J18" s="241">
        <f>_xlfn.DAYS(About!$A$3,'Core Indicators'!EK18)</f>
        <v>16</v>
      </c>
      <c r="K18" s="241">
        <f>_xlfn.DAYS(About!$A$3,'Core Indicators'!ES18)</f>
        <v>16</v>
      </c>
      <c r="L18" s="241">
        <f>_xlfn.DAYS(About!$A$3,'Core Indicators'!FI18)</f>
        <v>16</v>
      </c>
      <c r="M18" s="241">
        <f>_xlfn.DAYS(About!$A$3,'Core Indicators'!GG18)</f>
        <v>28</v>
      </c>
      <c r="N18" s="241">
        <f>_xlfn.DAYS(About!$A$3,'Core Indicators'!GO18)</f>
        <v>28</v>
      </c>
      <c r="O18" s="241">
        <f>_xlfn.DAYS(About!$A$3,'Core Indicators'!GW18)</f>
        <v>28</v>
      </c>
      <c r="P18" s="241">
        <f>_xlfn.DAYS(About!$A$3,'Core Indicators'!HE18)</f>
        <v>28</v>
      </c>
      <c r="Q18" s="241">
        <f>_xlfn.DAYS(About!$A$3,'Core Indicators'!HM18)</f>
        <v>28</v>
      </c>
      <c r="R18" s="241">
        <f>_xlfn.DAYS(About!$A$3,'Core Indicators'!HU18)</f>
        <v>28</v>
      </c>
      <c r="S18" s="241">
        <f>_xlfn.DAYS(About!$A$3,'Core Indicators'!IC18)</f>
        <v>28</v>
      </c>
      <c r="T18" s="241">
        <f>_xlfn.DAYS(About!$A$3,'Core Indicators'!IK18)</f>
        <v>28</v>
      </c>
      <c r="U18" s="241">
        <f>_xlfn.DAYS(About!$A$3,'Core Indicators'!IS18)</f>
        <v>28</v>
      </c>
      <c r="V18" s="241">
        <f t="shared" si="0"/>
        <v>17.2</v>
      </c>
    </row>
    <row r="19" spans="1:22" x14ac:dyDescent="0.35">
      <c r="A19" s="240" t="str">
        <f>Lists!C:C</f>
        <v>BRA002</v>
      </c>
      <c r="B19" s="241">
        <f>_xlfn.DAYS(About!$A$3,'Core Indicators'!U19)</f>
        <v>16</v>
      </c>
      <c r="C19" s="241">
        <f>_xlfn.DAYS(About!$A$3,'Core Indicators'!AC19)</f>
        <v>16</v>
      </c>
      <c r="D19" s="241">
        <f>_xlfn.DAYS(About!$A$3,'Core Indicators'!AK19)</f>
        <v>16</v>
      </c>
      <c r="E19" s="241">
        <f>_xlfn.DAYS(About!$A$3,'Core Indicators'!AS19)</f>
        <v>16</v>
      </c>
      <c r="F19" s="241">
        <f>_xlfn.DAYS(About!$A$3,'Core Indicators'!BQ19)</f>
        <v>16</v>
      </c>
      <c r="G19" s="241">
        <f>_xlfn.DAYS(About!$A$3,'Core Indicators'!DM19)</f>
        <v>16</v>
      </c>
      <c r="H19" s="241">
        <f>_xlfn.DAYS(About!$A$3,'Core Indicators'!DU19)</f>
        <v>16</v>
      </c>
      <c r="I19" s="241">
        <f>_xlfn.DAYS(About!$A$3,'Core Indicators'!EC19)</f>
        <v>16</v>
      </c>
      <c r="J19" s="241">
        <f>_xlfn.DAYS(About!$A$3,'Core Indicators'!EK19)</f>
        <v>16</v>
      </c>
      <c r="K19" s="241">
        <f>_xlfn.DAYS(About!$A$3,'Core Indicators'!ES19)</f>
        <v>16</v>
      </c>
      <c r="L19" s="241">
        <f>_xlfn.DAYS(About!$A$3,'Core Indicators'!FI19)</f>
        <v>16</v>
      </c>
      <c r="M19" s="241">
        <f>_xlfn.DAYS(About!$A$3,'Core Indicators'!GG19)</f>
        <v>105</v>
      </c>
      <c r="N19" s="241">
        <f>_xlfn.DAYS(About!$A$3,'Core Indicators'!GO19)</f>
        <v>105</v>
      </c>
      <c r="O19" s="241">
        <f>_xlfn.DAYS(About!$A$3,'Core Indicators'!GW19)</f>
        <v>105</v>
      </c>
      <c r="P19" s="241">
        <f>_xlfn.DAYS(About!$A$3,'Core Indicators'!HE19)</f>
        <v>105</v>
      </c>
      <c r="Q19" s="241">
        <f>_xlfn.DAYS(About!$A$3,'Core Indicators'!HM19)</f>
        <v>105</v>
      </c>
      <c r="R19" s="241">
        <f>_xlfn.DAYS(About!$A$3,'Core Indicators'!HU19)</f>
        <v>105</v>
      </c>
      <c r="S19" s="241">
        <f>_xlfn.DAYS(About!$A$3,'Core Indicators'!IC19)</f>
        <v>105</v>
      </c>
      <c r="T19" s="241">
        <f>_xlfn.DAYS(About!$A$3,'Core Indicators'!IK19)</f>
        <v>105</v>
      </c>
      <c r="U19" s="241">
        <f>_xlfn.DAYS(About!$A$3,'Core Indicators'!IS19)</f>
        <v>105</v>
      </c>
      <c r="V19" s="241">
        <f t="shared" si="0"/>
        <v>24.9</v>
      </c>
    </row>
    <row r="20" spans="1:22" x14ac:dyDescent="0.35">
      <c r="A20" s="240" t="str">
        <f>Lists!C:C</f>
        <v>BRA004</v>
      </c>
      <c r="B20" s="241">
        <f>_xlfn.DAYS(About!$A$3,'Core Indicators'!U20)</f>
        <v>16</v>
      </c>
      <c r="C20" s="241">
        <f>_xlfn.DAYS(About!$A$3,'Core Indicators'!AC20)</f>
        <v>16</v>
      </c>
      <c r="D20" s="241">
        <f>_xlfn.DAYS(About!$A$3,'Core Indicators'!AK20)</f>
        <v>16</v>
      </c>
      <c r="E20" s="241">
        <f>_xlfn.DAYS(About!$A$3,'Core Indicators'!AS20)</f>
        <v>16</v>
      </c>
      <c r="F20" s="241">
        <f>_xlfn.DAYS(About!$A$3,'Core Indicators'!BQ20)</f>
        <v>16</v>
      </c>
      <c r="G20" s="241">
        <f>_xlfn.DAYS(About!$A$3,'Core Indicators'!DM20)</f>
        <v>16</v>
      </c>
      <c r="H20" s="241">
        <f>_xlfn.DAYS(About!$A$3,'Core Indicators'!DU20)</f>
        <v>16</v>
      </c>
      <c r="I20" s="241">
        <f>_xlfn.DAYS(About!$A$3,'Core Indicators'!EC20)</f>
        <v>16</v>
      </c>
      <c r="J20" s="241">
        <f>_xlfn.DAYS(About!$A$3,'Core Indicators'!EK20)</f>
        <v>16</v>
      </c>
      <c r="K20" s="241">
        <f>_xlfn.DAYS(About!$A$3,'Core Indicators'!ES20)</f>
        <v>16</v>
      </c>
      <c r="L20" s="241">
        <f>_xlfn.DAYS(About!$A$3,'Core Indicators'!FI20)</f>
        <v>16</v>
      </c>
      <c r="M20" s="241">
        <f>_xlfn.DAYS(About!$A$3,'Core Indicators'!GG20)</f>
        <v>105</v>
      </c>
      <c r="N20" s="241">
        <f>_xlfn.DAYS(About!$A$3,'Core Indicators'!GO20)</f>
        <v>105</v>
      </c>
      <c r="O20" s="241">
        <f>_xlfn.DAYS(About!$A$3,'Core Indicators'!GW20)</f>
        <v>105</v>
      </c>
      <c r="P20" s="241">
        <f>_xlfn.DAYS(About!$A$3,'Core Indicators'!HE20)</f>
        <v>105</v>
      </c>
      <c r="Q20" s="241">
        <f>_xlfn.DAYS(About!$A$3,'Core Indicators'!HM20)</f>
        <v>105</v>
      </c>
      <c r="R20" s="241">
        <f>_xlfn.DAYS(About!$A$3,'Core Indicators'!HU20)</f>
        <v>105</v>
      </c>
      <c r="S20" s="241">
        <f>_xlfn.DAYS(About!$A$3,'Core Indicators'!IC20)</f>
        <v>105</v>
      </c>
      <c r="T20" s="241">
        <f>_xlfn.DAYS(About!$A$3,'Core Indicators'!IK20)</f>
        <v>105</v>
      </c>
      <c r="U20" s="241">
        <f>_xlfn.DAYS(About!$A$3,'Core Indicators'!IS20)</f>
        <v>105</v>
      </c>
      <c r="V20" s="241">
        <f t="shared" si="0"/>
        <v>24.9</v>
      </c>
    </row>
    <row r="21" spans="1:22" x14ac:dyDescent="0.35">
      <c r="A21" s="240" t="str">
        <f>Lists!C:C</f>
        <v>BRA005</v>
      </c>
      <c r="B21" s="241">
        <f>_xlfn.DAYS(About!$A$3,'Core Indicators'!U21)</f>
        <v>16</v>
      </c>
      <c r="C21" s="241">
        <f>_xlfn.DAYS(About!$A$3,'Core Indicators'!AC21)</f>
        <v>16</v>
      </c>
      <c r="D21" s="241">
        <f>_xlfn.DAYS(About!$A$3,'Core Indicators'!AK21)</f>
        <v>16</v>
      </c>
      <c r="E21" s="241">
        <f>_xlfn.DAYS(About!$A$3,'Core Indicators'!AS21)</f>
        <v>16</v>
      </c>
      <c r="F21" s="241">
        <f>_xlfn.DAYS(About!$A$3,'Core Indicators'!BQ21)</f>
        <v>16</v>
      </c>
      <c r="G21" s="241">
        <f>_xlfn.DAYS(About!$A$3,'Core Indicators'!DM21)</f>
        <v>16</v>
      </c>
      <c r="H21" s="241">
        <f>_xlfn.DAYS(About!$A$3,'Core Indicators'!DU21)</f>
        <v>16</v>
      </c>
      <c r="I21" s="241">
        <f>_xlfn.DAYS(About!$A$3,'Core Indicators'!EC21)</f>
        <v>16</v>
      </c>
      <c r="J21" s="241">
        <f>_xlfn.DAYS(About!$A$3,'Core Indicators'!EK21)</f>
        <v>16</v>
      </c>
      <c r="K21" s="241">
        <f>_xlfn.DAYS(About!$A$3,'Core Indicators'!ES21)</f>
        <v>16</v>
      </c>
      <c r="L21" s="241">
        <f>_xlfn.DAYS(About!$A$3,'Core Indicators'!FI21)</f>
        <v>16</v>
      </c>
      <c r="M21" s="241">
        <f>_xlfn.DAYS(About!$A$3,'Core Indicators'!GG21)</f>
        <v>41</v>
      </c>
      <c r="N21" s="241">
        <f>_xlfn.DAYS(About!$A$3,'Core Indicators'!GO21)</f>
        <v>41</v>
      </c>
      <c r="O21" s="241">
        <f>_xlfn.DAYS(About!$A$3,'Core Indicators'!GW21)</f>
        <v>41</v>
      </c>
      <c r="P21" s="241">
        <f>_xlfn.DAYS(About!$A$3,'Core Indicators'!HE21)</f>
        <v>41</v>
      </c>
      <c r="Q21" s="241">
        <f>_xlfn.DAYS(About!$A$3,'Core Indicators'!HM21)</f>
        <v>41</v>
      </c>
      <c r="R21" s="241">
        <f>_xlfn.DAYS(About!$A$3,'Core Indicators'!HU21)</f>
        <v>41</v>
      </c>
      <c r="S21" s="241">
        <f>_xlfn.DAYS(About!$A$3,'Core Indicators'!IC21)</f>
        <v>41</v>
      </c>
      <c r="T21" s="241">
        <f>_xlfn.DAYS(About!$A$3,'Core Indicators'!IK21)</f>
        <v>41</v>
      </c>
      <c r="U21" s="241">
        <f>_xlfn.DAYS(About!$A$3,'Core Indicators'!IS21)</f>
        <v>41</v>
      </c>
      <c r="V21" s="241">
        <f t="shared" si="0"/>
        <v>18.5</v>
      </c>
    </row>
    <row r="22" spans="1:22" x14ac:dyDescent="0.35">
      <c r="A22" s="240" t="str">
        <f>Lists!C:C</f>
        <v>CAF001</v>
      </c>
      <c r="B22" s="241">
        <f>_xlfn.DAYS(About!$A$3,'Core Indicators'!U22)</f>
        <v>137</v>
      </c>
      <c r="C22" s="241">
        <f>_xlfn.DAYS(About!$A$3,'Core Indicators'!AC22)</f>
        <v>137</v>
      </c>
      <c r="D22" s="241">
        <f>_xlfn.DAYS(About!$A$3,'Core Indicators'!AK22)</f>
        <v>137</v>
      </c>
      <c r="E22" s="241">
        <f>_xlfn.DAYS(About!$A$3,'Core Indicators'!AS22)</f>
        <v>4</v>
      </c>
      <c r="F22" s="241">
        <f>_xlfn.DAYS(About!$A$3,'Core Indicators'!BQ22)</f>
        <v>4</v>
      </c>
      <c r="G22" s="241">
        <f>_xlfn.DAYS(About!$A$3,'Core Indicators'!DM22)</f>
        <v>137</v>
      </c>
      <c r="H22" s="241">
        <f>_xlfn.DAYS(About!$A$3,'Core Indicators'!DU22)</f>
        <v>137</v>
      </c>
      <c r="I22" s="241">
        <f>_xlfn.DAYS(About!$A$3,'Core Indicators'!EC22)</f>
        <v>137</v>
      </c>
      <c r="J22" s="241">
        <f>_xlfn.DAYS(About!$A$3,'Core Indicators'!EK22)</f>
        <v>137</v>
      </c>
      <c r="K22" s="241">
        <f>_xlfn.DAYS(About!$A$3,'Core Indicators'!ES22)</f>
        <v>137</v>
      </c>
      <c r="L22" s="241">
        <f>_xlfn.DAYS(About!$A$3,'Core Indicators'!FI22)</f>
        <v>4</v>
      </c>
      <c r="M22" s="241">
        <f>_xlfn.DAYS(About!$A$3,'Core Indicators'!GG22)</f>
        <v>103</v>
      </c>
      <c r="N22" s="241">
        <f>_xlfn.DAYS(About!$A$3,'Core Indicators'!GO22)</f>
        <v>103</v>
      </c>
      <c r="O22" s="241">
        <f>_xlfn.DAYS(About!$A$3,'Core Indicators'!GW22)</f>
        <v>103</v>
      </c>
      <c r="P22" s="241">
        <f>_xlfn.DAYS(About!$A$3,'Core Indicators'!HE22)</f>
        <v>103</v>
      </c>
      <c r="Q22" s="241">
        <f>_xlfn.DAYS(About!$A$3,'Core Indicators'!HM22)</f>
        <v>103</v>
      </c>
      <c r="R22" s="241">
        <f>_xlfn.DAYS(About!$A$3,'Core Indicators'!HU22)</f>
        <v>103</v>
      </c>
      <c r="S22" s="241">
        <f>_xlfn.DAYS(About!$A$3,'Core Indicators'!IC22)</f>
        <v>103</v>
      </c>
      <c r="T22" s="241">
        <f>_xlfn.DAYS(About!$A$3,'Core Indicators'!IK22)</f>
        <v>103</v>
      </c>
      <c r="U22" s="241">
        <f>_xlfn.DAYS(About!$A$3,'Core Indicators'!IS22)</f>
        <v>103</v>
      </c>
      <c r="V22" s="241">
        <f t="shared" si="0"/>
        <v>93.7</v>
      </c>
    </row>
    <row r="23" spans="1:22" x14ac:dyDescent="0.35">
      <c r="A23" s="240" t="str">
        <f>Lists!C:C</f>
        <v>CHL002</v>
      </c>
      <c r="B23" s="241">
        <f>_xlfn.DAYS(About!$A$3,'Core Indicators'!U23)</f>
        <v>5</v>
      </c>
      <c r="C23" s="241">
        <f>_xlfn.DAYS(About!$A$3,'Core Indicators'!AC23)</f>
        <v>5</v>
      </c>
      <c r="D23" s="241">
        <f>_xlfn.DAYS(About!$A$3,'Core Indicators'!AK23)</f>
        <v>5</v>
      </c>
      <c r="E23" s="241">
        <f>_xlfn.DAYS(About!$A$3,'Core Indicators'!AS23)</f>
        <v>5</v>
      </c>
      <c r="F23" s="241">
        <f>_xlfn.DAYS(About!$A$3,'Core Indicators'!BQ23)</f>
        <v>5</v>
      </c>
      <c r="G23" s="241">
        <f>_xlfn.DAYS(About!$A$3,'Core Indicators'!DM23)</f>
        <v>5</v>
      </c>
      <c r="H23" s="241">
        <f>_xlfn.DAYS(About!$A$3,'Core Indicators'!DU23)</f>
        <v>5</v>
      </c>
      <c r="I23" s="241">
        <f>_xlfn.DAYS(About!$A$3,'Core Indicators'!EC23)</f>
        <v>5</v>
      </c>
      <c r="J23" s="241">
        <f>_xlfn.DAYS(About!$A$3,'Core Indicators'!EK23)</f>
        <v>5</v>
      </c>
      <c r="K23" s="241">
        <f>_xlfn.DAYS(About!$A$3,'Core Indicators'!ES23)</f>
        <v>5</v>
      </c>
      <c r="L23" s="241">
        <f>_xlfn.DAYS(About!$A$3,'Core Indicators'!FI23)</f>
        <v>5</v>
      </c>
      <c r="M23" s="241">
        <f>_xlfn.DAYS(About!$A$3,'Core Indicators'!GG23)</f>
        <v>104</v>
      </c>
      <c r="N23" s="241">
        <f>_xlfn.DAYS(About!$A$3,'Core Indicators'!GO23)</f>
        <v>104</v>
      </c>
      <c r="O23" s="241">
        <f>_xlfn.DAYS(About!$A$3,'Core Indicators'!GW23)</f>
        <v>104</v>
      </c>
      <c r="P23" s="241">
        <f>_xlfn.DAYS(About!$A$3,'Core Indicators'!HE23)</f>
        <v>104</v>
      </c>
      <c r="Q23" s="241">
        <f>_xlfn.DAYS(About!$A$3,'Core Indicators'!HM23)</f>
        <v>104</v>
      </c>
      <c r="R23" s="241">
        <f>_xlfn.DAYS(About!$A$3,'Core Indicators'!HU23)</f>
        <v>104</v>
      </c>
      <c r="S23" s="241">
        <f>_xlfn.DAYS(About!$A$3,'Core Indicators'!IC23)</f>
        <v>104</v>
      </c>
      <c r="T23" s="241">
        <f>_xlfn.DAYS(About!$A$3,'Core Indicators'!IK23)</f>
        <v>104</v>
      </c>
      <c r="U23" s="241">
        <f>_xlfn.DAYS(About!$A$3,'Core Indicators'!IS23)</f>
        <v>104</v>
      </c>
      <c r="V23" s="241">
        <f t="shared" si="0"/>
        <v>14.9</v>
      </c>
    </row>
    <row r="24" spans="1:22" x14ac:dyDescent="0.35">
      <c r="A24" s="240" t="str">
        <f>Lists!C:C</f>
        <v>CMR001</v>
      </c>
      <c r="B24" s="241">
        <f>_xlfn.DAYS(About!$A$3,'Core Indicators'!U24)</f>
        <v>165</v>
      </c>
      <c r="C24" s="241">
        <f>_xlfn.DAYS(About!$A$3,'Core Indicators'!AC24)</f>
        <v>116</v>
      </c>
      <c r="D24" s="241">
        <f>_xlfn.DAYS(About!$A$3,'Core Indicators'!AK24)</f>
        <v>116</v>
      </c>
      <c r="E24" s="241">
        <f>_xlfn.DAYS(About!$A$3,'Core Indicators'!AS24)</f>
        <v>4</v>
      </c>
      <c r="F24" s="241">
        <f>_xlfn.DAYS(About!$A$3,'Core Indicators'!BQ24)</f>
        <v>4</v>
      </c>
      <c r="G24" s="241">
        <f>_xlfn.DAYS(About!$A$3,'Core Indicators'!DM24)</f>
        <v>116</v>
      </c>
      <c r="H24" s="241">
        <f>_xlfn.DAYS(About!$A$3,'Core Indicators'!DU24)</f>
        <v>116</v>
      </c>
      <c r="I24" s="241">
        <f>_xlfn.DAYS(About!$A$3,'Core Indicators'!EC24)</f>
        <v>116</v>
      </c>
      <c r="J24" s="241">
        <f>_xlfn.DAYS(About!$A$3,'Core Indicators'!EK24)</f>
        <v>116</v>
      </c>
      <c r="K24" s="241">
        <f>_xlfn.DAYS(About!$A$3,'Core Indicators'!ES24)</f>
        <v>116</v>
      </c>
      <c r="L24" s="241">
        <f>_xlfn.DAYS(About!$A$3,'Core Indicators'!FI24)</f>
        <v>4</v>
      </c>
      <c r="M24" s="241">
        <f>_xlfn.DAYS(About!$A$3,'Core Indicators'!GG24)</f>
        <v>99</v>
      </c>
      <c r="N24" s="241">
        <f>_xlfn.DAYS(About!$A$3,'Core Indicators'!GO24)</f>
        <v>99</v>
      </c>
      <c r="O24" s="241">
        <f>_xlfn.DAYS(About!$A$3,'Core Indicators'!GW24)</f>
        <v>99</v>
      </c>
      <c r="P24" s="241">
        <f>_xlfn.DAYS(About!$A$3,'Core Indicators'!HE24)</f>
        <v>99</v>
      </c>
      <c r="Q24" s="241">
        <f>_xlfn.DAYS(About!$A$3,'Core Indicators'!HM24)</f>
        <v>99</v>
      </c>
      <c r="R24" s="241">
        <f>_xlfn.DAYS(About!$A$3,'Core Indicators'!HU24)</f>
        <v>99</v>
      </c>
      <c r="S24" s="241">
        <f>_xlfn.DAYS(About!$A$3,'Core Indicators'!IC24)</f>
        <v>99</v>
      </c>
      <c r="T24" s="241">
        <f>_xlfn.DAYS(About!$A$3,'Core Indicators'!IK24)</f>
        <v>99</v>
      </c>
      <c r="U24" s="241">
        <f>_xlfn.DAYS(About!$A$3,'Core Indicators'!IS24)</f>
        <v>99</v>
      </c>
      <c r="V24" s="241">
        <f t="shared" si="0"/>
        <v>80.7</v>
      </c>
    </row>
    <row r="25" spans="1:22" x14ac:dyDescent="0.35">
      <c r="A25" s="240" t="str">
        <f>Lists!C:C</f>
        <v>CMR002</v>
      </c>
      <c r="B25" s="241">
        <f>_xlfn.DAYS(About!$A$3,'Core Indicators'!U25)</f>
        <v>453</v>
      </c>
      <c r="C25" s="241">
        <f>_xlfn.DAYS(About!$A$3,'Core Indicators'!AC25)</f>
        <v>116</v>
      </c>
      <c r="D25" s="241">
        <f>_xlfn.DAYS(About!$A$3,'Core Indicators'!AK25)</f>
        <v>116</v>
      </c>
      <c r="E25" s="241">
        <f>_xlfn.DAYS(About!$A$3,'Core Indicators'!AS25)</f>
        <v>4</v>
      </c>
      <c r="F25" s="241">
        <f>_xlfn.DAYS(About!$A$3,'Core Indicators'!BQ25)</f>
        <v>4</v>
      </c>
      <c r="G25" s="241">
        <f>_xlfn.DAYS(About!$A$3,'Core Indicators'!DM25)</f>
        <v>116</v>
      </c>
      <c r="H25" s="241">
        <f>_xlfn.DAYS(About!$A$3,'Core Indicators'!DU25)</f>
        <v>116</v>
      </c>
      <c r="I25" s="241">
        <f>_xlfn.DAYS(About!$A$3,'Core Indicators'!EC25)</f>
        <v>116</v>
      </c>
      <c r="J25" s="241">
        <f>_xlfn.DAYS(About!$A$3,'Core Indicators'!EK25)</f>
        <v>116</v>
      </c>
      <c r="K25" s="241">
        <f>_xlfn.DAYS(About!$A$3,'Core Indicators'!ES25)</f>
        <v>116</v>
      </c>
      <c r="L25" s="241">
        <f>_xlfn.DAYS(About!$A$3,'Core Indicators'!FI25)</f>
        <v>4</v>
      </c>
      <c r="M25" s="241">
        <f>_xlfn.DAYS(About!$A$3,'Core Indicators'!GG25)</f>
        <v>101</v>
      </c>
      <c r="N25" s="241">
        <f>_xlfn.DAYS(About!$A$3,'Core Indicators'!GO25)</f>
        <v>101</v>
      </c>
      <c r="O25" s="241">
        <f>_xlfn.DAYS(About!$A$3,'Core Indicators'!GW25)</f>
        <v>101</v>
      </c>
      <c r="P25" s="241">
        <f>_xlfn.DAYS(About!$A$3,'Core Indicators'!HE25)</f>
        <v>101</v>
      </c>
      <c r="Q25" s="241">
        <f>_xlfn.DAYS(About!$A$3,'Core Indicators'!HM25)</f>
        <v>101</v>
      </c>
      <c r="R25" s="241">
        <f>_xlfn.DAYS(About!$A$3,'Core Indicators'!HU25)</f>
        <v>101</v>
      </c>
      <c r="S25" s="241">
        <f>_xlfn.DAYS(About!$A$3,'Core Indicators'!IC25)</f>
        <v>101</v>
      </c>
      <c r="T25" s="241">
        <f>_xlfn.DAYS(About!$A$3,'Core Indicators'!IK25)</f>
        <v>101</v>
      </c>
      <c r="U25" s="241">
        <f>_xlfn.DAYS(About!$A$3,'Core Indicators'!IS25)</f>
        <v>101</v>
      </c>
      <c r="V25" s="241">
        <f t="shared" si="0"/>
        <v>80.900000000000006</v>
      </c>
    </row>
    <row r="26" spans="1:22" x14ac:dyDescent="0.35">
      <c r="A26" s="240" t="str">
        <f>Lists!C:C</f>
        <v>CMR003</v>
      </c>
      <c r="B26" s="241">
        <f>_xlfn.DAYS(About!$A$3,'Core Indicators'!U26)</f>
        <v>453</v>
      </c>
      <c r="C26" s="241">
        <f>_xlfn.DAYS(About!$A$3,'Core Indicators'!AC26)</f>
        <v>116</v>
      </c>
      <c r="D26" s="241">
        <f>_xlfn.DAYS(About!$A$3,'Core Indicators'!AK26)</f>
        <v>116</v>
      </c>
      <c r="E26" s="241">
        <f>_xlfn.DAYS(About!$A$3,'Core Indicators'!AS26)</f>
        <v>4</v>
      </c>
      <c r="F26" s="241">
        <f>_xlfn.DAYS(About!$A$3,'Core Indicators'!BQ26)</f>
        <v>4</v>
      </c>
      <c r="G26" s="241">
        <f>_xlfn.DAYS(About!$A$3,'Core Indicators'!DM26)</f>
        <v>116</v>
      </c>
      <c r="H26" s="241">
        <f>_xlfn.DAYS(About!$A$3,'Core Indicators'!DU26)</f>
        <v>116</v>
      </c>
      <c r="I26" s="241">
        <f>_xlfn.DAYS(About!$A$3,'Core Indicators'!EC26)</f>
        <v>116</v>
      </c>
      <c r="J26" s="241">
        <f>_xlfn.DAYS(About!$A$3,'Core Indicators'!EK26)</f>
        <v>116</v>
      </c>
      <c r="K26" s="241">
        <f>_xlfn.DAYS(About!$A$3,'Core Indicators'!ES26)</f>
        <v>116</v>
      </c>
      <c r="L26" s="241">
        <f>_xlfn.DAYS(About!$A$3,'Core Indicators'!FI26)</f>
        <v>4</v>
      </c>
      <c r="M26" s="241">
        <f>_xlfn.DAYS(About!$A$3,'Core Indicators'!GG26)</f>
        <v>102</v>
      </c>
      <c r="N26" s="241">
        <f>_xlfn.DAYS(About!$A$3,'Core Indicators'!GO26)</f>
        <v>101</v>
      </c>
      <c r="O26" s="241">
        <f>_xlfn.DAYS(About!$A$3,'Core Indicators'!GW26)</f>
        <v>101</v>
      </c>
      <c r="P26" s="241">
        <f>_xlfn.DAYS(About!$A$3,'Core Indicators'!HE26)</f>
        <v>101</v>
      </c>
      <c r="Q26" s="241">
        <f>_xlfn.DAYS(About!$A$3,'Core Indicators'!HM26)</f>
        <v>102</v>
      </c>
      <c r="R26" s="241">
        <f>_xlfn.DAYS(About!$A$3,'Core Indicators'!HU26)</f>
        <v>102</v>
      </c>
      <c r="S26" s="241">
        <f>_xlfn.DAYS(About!$A$3,'Core Indicators'!IC26)</f>
        <v>101</v>
      </c>
      <c r="T26" s="241">
        <f>_xlfn.DAYS(About!$A$3,'Core Indicators'!IK26)</f>
        <v>101</v>
      </c>
      <c r="U26" s="241">
        <f>_xlfn.DAYS(About!$A$3,'Core Indicators'!IS26)</f>
        <v>101</v>
      </c>
      <c r="V26" s="241">
        <f t="shared" si="0"/>
        <v>81</v>
      </c>
    </row>
    <row r="27" spans="1:22" x14ac:dyDescent="0.35">
      <c r="A27" s="240" t="str">
        <f>Lists!C:C</f>
        <v>CMR004</v>
      </c>
      <c r="B27" s="241">
        <f>_xlfn.DAYS(About!$A$3,'Core Indicators'!U27)</f>
        <v>453</v>
      </c>
      <c r="C27" s="241">
        <f>_xlfn.DAYS(About!$A$3,'Core Indicators'!AC27)</f>
        <v>116</v>
      </c>
      <c r="D27" s="241">
        <f>_xlfn.DAYS(About!$A$3,'Core Indicators'!AK27)</f>
        <v>116</v>
      </c>
      <c r="E27" s="241">
        <f>_xlfn.DAYS(About!$A$3,'Core Indicators'!AS27)</f>
        <v>4</v>
      </c>
      <c r="F27" s="241">
        <f>_xlfn.DAYS(About!$A$3,'Core Indicators'!BQ27)</f>
        <v>4</v>
      </c>
      <c r="G27" s="241">
        <f>_xlfn.DAYS(About!$A$3,'Core Indicators'!DM27)</f>
        <v>116</v>
      </c>
      <c r="H27" s="241">
        <f>_xlfn.DAYS(About!$A$3,'Core Indicators'!DU27)</f>
        <v>116</v>
      </c>
      <c r="I27" s="241">
        <f>_xlfn.DAYS(About!$A$3,'Core Indicators'!EC27)</f>
        <v>116</v>
      </c>
      <c r="J27" s="241">
        <f>_xlfn.DAYS(About!$A$3,'Core Indicators'!EK27)</f>
        <v>116</v>
      </c>
      <c r="K27" s="241">
        <f>_xlfn.DAYS(About!$A$3,'Core Indicators'!ES27)</f>
        <v>116</v>
      </c>
      <c r="L27" s="241">
        <f>_xlfn.DAYS(About!$A$3,'Core Indicators'!FI27)</f>
        <v>4</v>
      </c>
      <c r="M27" s="241">
        <f>_xlfn.DAYS(About!$A$3,'Core Indicators'!GG27)</f>
        <v>99</v>
      </c>
      <c r="N27" s="241">
        <f>_xlfn.DAYS(About!$A$3,'Core Indicators'!GO27)</f>
        <v>99</v>
      </c>
      <c r="O27" s="241">
        <f>_xlfn.DAYS(About!$A$3,'Core Indicators'!GW27)</f>
        <v>99</v>
      </c>
      <c r="P27" s="241">
        <f>_xlfn.DAYS(About!$A$3,'Core Indicators'!HE27)</f>
        <v>99</v>
      </c>
      <c r="Q27" s="241">
        <f>_xlfn.DAYS(About!$A$3,'Core Indicators'!HM27)</f>
        <v>99</v>
      </c>
      <c r="R27" s="241">
        <f>_xlfn.DAYS(About!$A$3,'Core Indicators'!HU27)</f>
        <v>99</v>
      </c>
      <c r="S27" s="241">
        <f>_xlfn.DAYS(About!$A$3,'Core Indicators'!IC27)</f>
        <v>86</v>
      </c>
      <c r="T27" s="241">
        <f>_xlfn.DAYS(About!$A$3,'Core Indicators'!IK27)</f>
        <v>99</v>
      </c>
      <c r="U27" s="241">
        <f>_xlfn.DAYS(About!$A$3,'Core Indicators'!IS27)</f>
        <v>99</v>
      </c>
      <c r="V27" s="241">
        <f t="shared" si="0"/>
        <v>80.7</v>
      </c>
    </row>
    <row r="28" spans="1:22" x14ac:dyDescent="0.35">
      <c r="A28" s="240" t="str">
        <f>Lists!C:C</f>
        <v>COD001</v>
      </c>
      <c r="B28" s="241">
        <f>_xlfn.DAYS(About!$A$3,'Core Indicators'!U28)</f>
        <v>165</v>
      </c>
      <c r="C28" s="241">
        <f>_xlfn.DAYS(About!$A$3,'Core Indicators'!AC28)</f>
        <v>137</v>
      </c>
      <c r="D28" s="241">
        <f>_xlfn.DAYS(About!$A$3,'Core Indicators'!AK28)</f>
        <v>137</v>
      </c>
      <c r="E28" s="241">
        <f>_xlfn.DAYS(About!$A$3,'Core Indicators'!AS28)</f>
        <v>4</v>
      </c>
      <c r="F28" s="241">
        <f>_xlfn.DAYS(About!$A$3,'Core Indicators'!BQ28)</f>
        <v>4</v>
      </c>
      <c r="G28" s="241">
        <f>_xlfn.DAYS(About!$A$3,'Core Indicators'!DM28)</f>
        <v>137</v>
      </c>
      <c r="H28" s="241">
        <f>_xlfn.DAYS(About!$A$3,'Core Indicators'!DU28)</f>
        <v>137</v>
      </c>
      <c r="I28" s="241">
        <f>_xlfn.DAYS(About!$A$3,'Core Indicators'!EC28)</f>
        <v>137</v>
      </c>
      <c r="J28" s="241">
        <f>_xlfn.DAYS(About!$A$3,'Core Indicators'!EK28)</f>
        <v>137</v>
      </c>
      <c r="K28" s="241">
        <f>_xlfn.DAYS(About!$A$3,'Core Indicators'!ES28)</f>
        <v>137</v>
      </c>
      <c r="L28" s="241">
        <f>_xlfn.DAYS(About!$A$3,'Core Indicators'!FI28)</f>
        <v>4</v>
      </c>
      <c r="M28" s="241">
        <f>_xlfn.DAYS(About!$A$3,'Core Indicators'!GG28)</f>
        <v>103</v>
      </c>
      <c r="N28" s="241">
        <f>_xlfn.DAYS(About!$A$3,'Core Indicators'!GO28)</f>
        <v>103</v>
      </c>
      <c r="O28" s="241">
        <f>_xlfn.DAYS(About!$A$3,'Core Indicators'!GW28)</f>
        <v>103</v>
      </c>
      <c r="P28" s="241">
        <f>_xlfn.DAYS(About!$A$3,'Core Indicators'!HE28)</f>
        <v>103</v>
      </c>
      <c r="Q28" s="241">
        <f>_xlfn.DAYS(About!$A$3,'Core Indicators'!HM28)</f>
        <v>103</v>
      </c>
      <c r="R28" s="241">
        <f>_xlfn.DAYS(About!$A$3,'Core Indicators'!HU28)</f>
        <v>103</v>
      </c>
      <c r="S28" s="241">
        <f>_xlfn.DAYS(About!$A$3,'Core Indicators'!IC28)</f>
        <v>103</v>
      </c>
      <c r="T28" s="241">
        <f>_xlfn.DAYS(About!$A$3,'Core Indicators'!IK28)</f>
        <v>103</v>
      </c>
      <c r="U28" s="241">
        <f>_xlfn.DAYS(About!$A$3,'Core Indicators'!IS28)</f>
        <v>103</v>
      </c>
      <c r="V28" s="241">
        <f t="shared" si="0"/>
        <v>93.7</v>
      </c>
    </row>
    <row r="29" spans="1:22" x14ac:dyDescent="0.35">
      <c r="A29" s="240" t="str">
        <f>Lists!C:C</f>
        <v>COG001</v>
      </c>
      <c r="B29" s="241">
        <f>_xlfn.DAYS(About!$A$3,'Core Indicators'!U29)</f>
        <v>153</v>
      </c>
      <c r="C29" s="241">
        <f>_xlfn.DAYS(About!$A$3,'Core Indicators'!AC29)</f>
        <v>153</v>
      </c>
      <c r="D29" s="241">
        <f>_xlfn.DAYS(About!$A$3,'Core Indicators'!AK29)</f>
        <v>153</v>
      </c>
      <c r="E29" s="241">
        <f>_xlfn.DAYS(About!$A$3,'Core Indicators'!AS29)</f>
        <v>4</v>
      </c>
      <c r="F29" s="241">
        <f>_xlfn.DAYS(About!$A$3,'Core Indicators'!BQ29)</f>
        <v>4</v>
      </c>
      <c r="G29" s="241">
        <f>_xlfn.DAYS(About!$A$3,'Core Indicators'!DM29)</f>
        <v>153</v>
      </c>
      <c r="H29" s="241">
        <f>_xlfn.DAYS(About!$A$3,'Core Indicators'!DU29)</f>
        <v>153</v>
      </c>
      <c r="I29" s="241">
        <f>_xlfn.DAYS(About!$A$3,'Core Indicators'!EC29)</f>
        <v>153</v>
      </c>
      <c r="J29" s="241">
        <f>_xlfn.DAYS(About!$A$3,'Core Indicators'!EK29)</f>
        <v>153</v>
      </c>
      <c r="K29" s="241">
        <f>_xlfn.DAYS(About!$A$3,'Core Indicators'!ES29)</f>
        <v>153</v>
      </c>
      <c r="L29" s="241">
        <f>_xlfn.DAYS(About!$A$3,'Core Indicators'!FI29)</f>
        <v>4</v>
      </c>
      <c r="M29" s="241">
        <f>_xlfn.DAYS(About!$A$3,'Core Indicators'!GG29)</f>
        <v>91</v>
      </c>
      <c r="N29" s="241">
        <f>_xlfn.DAYS(About!$A$3,'Core Indicators'!GO29)</f>
        <v>91</v>
      </c>
      <c r="O29" s="241">
        <f>_xlfn.DAYS(About!$A$3,'Core Indicators'!GW29)</f>
        <v>91</v>
      </c>
      <c r="P29" s="241">
        <f>_xlfn.DAYS(About!$A$3,'Core Indicators'!HE29)</f>
        <v>91</v>
      </c>
      <c r="Q29" s="241">
        <f>_xlfn.DAYS(About!$A$3,'Core Indicators'!HM29)</f>
        <v>91</v>
      </c>
      <c r="R29" s="241">
        <f>_xlfn.DAYS(About!$A$3,'Core Indicators'!HU29)</f>
        <v>91</v>
      </c>
      <c r="S29" s="241">
        <f>_xlfn.DAYS(About!$A$3,'Core Indicators'!IC29)</f>
        <v>91</v>
      </c>
      <c r="T29" s="241">
        <f>_xlfn.DAYS(About!$A$3,'Core Indicators'!IK29)</f>
        <v>91</v>
      </c>
      <c r="U29" s="241">
        <f>_xlfn.DAYS(About!$A$3,'Core Indicators'!IS29)</f>
        <v>91</v>
      </c>
      <c r="V29" s="241">
        <f t="shared" si="0"/>
        <v>102.1</v>
      </c>
    </row>
    <row r="30" spans="1:22" x14ac:dyDescent="0.35">
      <c r="A30" s="240" t="str">
        <f>Lists!C:C</f>
        <v>COL001</v>
      </c>
      <c r="B30" s="241">
        <f>_xlfn.DAYS(About!$A$3,'Core Indicators'!U30)</f>
        <v>35</v>
      </c>
      <c r="C30" s="241">
        <f>_xlfn.DAYS(About!$A$3,'Core Indicators'!AC30)</f>
        <v>35</v>
      </c>
      <c r="D30" s="241">
        <f>_xlfn.DAYS(About!$A$3,'Core Indicators'!AK30)</f>
        <v>35</v>
      </c>
      <c r="E30" s="241">
        <f>_xlfn.DAYS(About!$A$3,'Core Indicators'!AS30)</f>
        <v>35</v>
      </c>
      <c r="F30" s="241">
        <f>_xlfn.DAYS(About!$A$3,'Core Indicators'!BQ30)</f>
        <v>35</v>
      </c>
      <c r="G30" s="241">
        <f>_xlfn.DAYS(About!$A$3,'Core Indicators'!DM30)</f>
        <v>35</v>
      </c>
      <c r="H30" s="241">
        <f>_xlfn.DAYS(About!$A$3,'Core Indicators'!DU30)</f>
        <v>35</v>
      </c>
      <c r="I30" s="241">
        <f>_xlfn.DAYS(About!$A$3,'Core Indicators'!EC30)</f>
        <v>35</v>
      </c>
      <c r="J30" s="241">
        <f>_xlfn.DAYS(About!$A$3,'Core Indicators'!EK30)</f>
        <v>35</v>
      </c>
      <c r="K30" s="241">
        <f>_xlfn.DAYS(About!$A$3,'Core Indicators'!ES30)</f>
        <v>35</v>
      </c>
      <c r="L30" s="241">
        <f>_xlfn.DAYS(About!$A$3,'Core Indicators'!FI30)</f>
        <v>35</v>
      </c>
      <c r="M30" s="241">
        <f>_xlfn.DAYS(About!$A$3,'Core Indicators'!GG30)</f>
        <v>104</v>
      </c>
      <c r="N30" s="241">
        <f>_xlfn.DAYS(About!$A$3,'Core Indicators'!GO30)</f>
        <v>104</v>
      </c>
      <c r="O30" s="241">
        <f>_xlfn.DAYS(About!$A$3,'Core Indicators'!GW30)</f>
        <v>104</v>
      </c>
      <c r="P30" s="241">
        <f>_xlfn.DAYS(About!$A$3,'Core Indicators'!HE30)</f>
        <v>104</v>
      </c>
      <c r="Q30" s="241">
        <f>_xlfn.DAYS(About!$A$3,'Core Indicators'!HM30)</f>
        <v>104</v>
      </c>
      <c r="R30" s="241">
        <f>_xlfn.DAYS(About!$A$3,'Core Indicators'!HU30)</f>
        <v>104</v>
      </c>
      <c r="S30" s="241">
        <f>_xlfn.DAYS(About!$A$3,'Core Indicators'!IC30)</f>
        <v>104</v>
      </c>
      <c r="T30" s="241">
        <f>_xlfn.DAYS(About!$A$3,'Core Indicators'!IK30)</f>
        <v>104</v>
      </c>
      <c r="U30" s="241">
        <f>_xlfn.DAYS(About!$A$3,'Core Indicators'!IS30)</f>
        <v>104</v>
      </c>
      <c r="V30" s="241">
        <f t="shared" si="0"/>
        <v>41.9</v>
      </c>
    </row>
    <row r="31" spans="1:22" x14ac:dyDescent="0.35">
      <c r="A31" s="240" t="str">
        <f>Lists!C:C</f>
        <v>COL002</v>
      </c>
      <c r="B31" s="241">
        <f>_xlfn.DAYS(About!$A$3,'Core Indicators'!U31)</f>
        <v>35</v>
      </c>
      <c r="C31" s="241">
        <f>_xlfn.DAYS(About!$A$3,'Core Indicators'!AC31)</f>
        <v>35</v>
      </c>
      <c r="D31" s="241">
        <f>_xlfn.DAYS(About!$A$3,'Core Indicators'!AK31)</f>
        <v>35</v>
      </c>
      <c r="E31" s="241">
        <f>_xlfn.DAYS(About!$A$3,'Core Indicators'!AS31)</f>
        <v>35</v>
      </c>
      <c r="F31" s="241">
        <f>_xlfn.DAYS(About!$A$3,'Core Indicators'!BQ31)</f>
        <v>35</v>
      </c>
      <c r="G31" s="241">
        <f>_xlfn.DAYS(About!$A$3,'Core Indicators'!DM31)</f>
        <v>35</v>
      </c>
      <c r="H31" s="241">
        <f>_xlfn.DAYS(About!$A$3,'Core Indicators'!DU31)</f>
        <v>35</v>
      </c>
      <c r="I31" s="241">
        <f>_xlfn.DAYS(About!$A$3,'Core Indicators'!EC31)</f>
        <v>35</v>
      </c>
      <c r="J31" s="241">
        <f>_xlfn.DAYS(About!$A$3,'Core Indicators'!EK31)</f>
        <v>35</v>
      </c>
      <c r="K31" s="241">
        <f>_xlfn.DAYS(About!$A$3,'Core Indicators'!ES31)</f>
        <v>35</v>
      </c>
      <c r="L31" s="241">
        <f>_xlfn.DAYS(About!$A$3,'Core Indicators'!FI31)</f>
        <v>35</v>
      </c>
      <c r="M31" s="241">
        <f>_xlfn.DAYS(About!$A$3,'Core Indicators'!GG31)</f>
        <v>104</v>
      </c>
      <c r="N31" s="241">
        <f>_xlfn.DAYS(About!$A$3,'Core Indicators'!GO31)</f>
        <v>104</v>
      </c>
      <c r="O31" s="241">
        <f>_xlfn.DAYS(About!$A$3,'Core Indicators'!GW31)</f>
        <v>104</v>
      </c>
      <c r="P31" s="241">
        <f>_xlfn.DAYS(About!$A$3,'Core Indicators'!HE31)</f>
        <v>104</v>
      </c>
      <c r="Q31" s="241">
        <f>_xlfn.DAYS(About!$A$3,'Core Indicators'!HM31)</f>
        <v>104</v>
      </c>
      <c r="R31" s="241">
        <f>_xlfn.DAYS(About!$A$3,'Core Indicators'!HU31)</f>
        <v>104</v>
      </c>
      <c r="S31" s="241">
        <f>_xlfn.DAYS(About!$A$3,'Core Indicators'!IC31)</f>
        <v>104</v>
      </c>
      <c r="T31" s="241">
        <f>_xlfn.DAYS(About!$A$3,'Core Indicators'!IK31)</f>
        <v>104</v>
      </c>
      <c r="U31" s="241">
        <f>_xlfn.DAYS(About!$A$3,'Core Indicators'!IS31)</f>
        <v>104</v>
      </c>
      <c r="V31" s="241">
        <f t="shared" si="0"/>
        <v>41.9</v>
      </c>
    </row>
    <row r="32" spans="1:22" x14ac:dyDescent="0.35">
      <c r="A32" s="240" t="str">
        <f>Lists!C:C</f>
        <v>CRI002</v>
      </c>
      <c r="B32" s="241">
        <f>_xlfn.DAYS(About!$A$3,'Core Indicators'!U32)</f>
        <v>35</v>
      </c>
      <c r="C32" s="241">
        <f>_xlfn.DAYS(About!$A$3,'Core Indicators'!AC32)</f>
        <v>35</v>
      </c>
      <c r="D32" s="241">
        <f>_xlfn.DAYS(About!$A$3,'Core Indicators'!AK32)</f>
        <v>35</v>
      </c>
      <c r="E32" s="241">
        <f>_xlfn.DAYS(About!$A$3,'Core Indicators'!AS32)</f>
        <v>35</v>
      </c>
      <c r="F32" s="241">
        <f>_xlfn.DAYS(About!$A$3,'Core Indicators'!BQ32)</f>
        <v>35</v>
      </c>
      <c r="G32" s="241">
        <f>_xlfn.DAYS(About!$A$3,'Core Indicators'!DM32)</f>
        <v>35</v>
      </c>
      <c r="H32" s="241">
        <f>_xlfn.DAYS(About!$A$3,'Core Indicators'!DU32)</f>
        <v>35</v>
      </c>
      <c r="I32" s="241">
        <f>_xlfn.DAYS(About!$A$3,'Core Indicators'!EC32)</f>
        <v>35</v>
      </c>
      <c r="J32" s="241">
        <f>_xlfn.DAYS(About!$A$3,'Core Indicators'!EK32)</f>
        <v>35</v>
      </c>
      <c r="K32" s="241">
        <f>_xlfn.DAYS(About!$A$3,'Core Indicators'!ES32)</f>
        <v>35</v>
      </c>
      <c r="L32" s="241">
        <f>_xlfn.DAYS(About!$A$3,'Core Indicators'!FI32)</f>
        <v>35</v>
      </c>
      <c r="M32" s="241">
        <f>_xlfn.DAYS(About!$A$3,'Core Indicators'!GG32)</f>
        <v>104</v>
      </c>
      <c r="N32" s="241">
        <f>_xlfn.DAYS(About!$A$3,'Core Indicators'!GO32)</f>
        <v>104</v>
      </c>
      <c r="O32" s="241">
        <f>_xlfn.DAYS(About!$A$3,'Core Indicators'!GW32)</f>
        <v>104</v>
      </c>
      <c r="P32" s="241">
        <f>_xlfn.DAYS(About!$A$3,'Core Indicators'!HE32)</f>
        <v>104</v>
      </c>
      <c r="Q32" s="241">
        <f>_xlfn.DAYS(About!$A$3,'Core Indicators'!HM32)</f>
        <v>104</v>
      </c>
      <c r="R32" s="241">
        <f>_xlfn.DAYS(About!$A$3,'Core Indicators'!HU32)</f>
        <v>104</v>
      </c>
      <c r="S32" s="241">
        <f>_xlfn.DAYS(About!$A$3,'Core Indicators'!IC32)</f>
        <v>104</v>
      </c>
      <c r="T32" s="241">
        <f>_xlfn.DAYS(About!$A$3,'Core Indicators'!IK32)</f>
        <v>104</v>
      </c>
      <c r="U32" s="241">
        <f>_xlfn.DAYS(About!$A$3,'Core Indicators'!IS32)</f>
        <v>104</v>
      </c>
      <c r="V32" s="241">
        <f t="shared" si="0"/>
        <v>41.9</v>
      </c>
    </row>
    <row r="33" spans="1:22" x14ac:dyDescent="0.35">
      <c r="A33" s="240" t="str">
        <f>Lists!C:C</f>
        <v>CZE002</v>
      </c>
      <c r="B33" s="241">
        <f>_xlfn.DAYS(About!$A$3,'Core Indicators'!U33)</f>
        <v>2</v>
      </c>
      <c r="C33" s="241">
        <f>_xlfn.DAYS(About!$A$3,'Core Indicators'!AC33)</f>
        <v>2</v>
      </c>
      <c r="D33" s="241">
        <f>_xlfn.DAYS(About!$A$3,'Core Indicators'!AK33)</f>
        <v>2</v>
      </c>
      <c r="E33" s="241">
        <f>_xlfn.DAYS(About!$A$3,'Core Indicators'!AS33)</f>
        <v>2</v>
      </c>
      <c r="F33" s="241">
        <f>_xlfn.DAYS(About!$A$3,'Core Indicators'!BQ33)</f>
        <v>2</v>
      </c>
      <c r="G33" s="241">
        <f>_xlfn.DAYS(About!$A$3,'Core Indicators'!DM33)</f>
        <v>2</v>
      </c>
      <c r="H33" s="241">
        <f>_xlfn.DAYS(About!$A$3,'Core Indicators'!DU33)</f>
        <v>2</v>
      </c>
      <c r="I33" s="241">
        <f>_xlfn.DAYS(About!$A$3,'Core Indicators'!EC33)</f>
        <v>2</v>
      </c>
      <c r="J33" s="241">
        <f>_xlfn.DAYS(About!$A$3,'Core Indicators'!EK33)</f>
        <v>2</v>
      </c>
      <c r="K33" s="241">
        <f>_xlfn.DAYS(About!$A$3,'Core Indicators'!ES33)</f>
        <v>2</v>
      </c>
      <c r="L33" s="241">
        <f>_xlfn.DAYS(About!$A$3,'Core Indicators'!FI33)</f>
        <v>2</v>
      </c>
      <c r="M33" s="241">
        <f>_xlfn.DAYS(About!$A$3,'Core Indicators'!GG33)</f>
        <v>104</v>
      </c>
      <c r="N33" s="241">
        <f>_xlfn.DAYS(About!$A$3,'Core Indicators'!GO33)</f>
        <v>104</v>
      </c>
      <c r="O33" s="241">
        <f>_xlfn.DAYS(About!$A$3,'Core Indicators'!GW33)</f>
        <v>104</v>
      </c>
      <c r="P33" s="241">
        <f>_xlfn.DAYS(About!$A$3,'Core Indicators'!HE33)</f>
        <v>104</v>
      </c>
      <c r="Q33" s="241">
        <f>_xlfn.DAYS(About!$A$3,'Core Indicators'!HM33)</f>
        <v>104</v>
      </c>
      <c r="R33" s="241">
        <f>_xlfn.DAYS(About!$A$3,'Core Indicators'!HU33)</f>
        <v>104</v>
      </c>
      <c r="S33" s="241">
        <f>_xlfn.DAYS(About!$A$3,'Core Indicators'!IC33)</f>
        <v>104</v>
      </c>
      <c r="T33" s="241">
        <f>_xlfn.DAYS(About!$A$3,'Core Indicators'!IK33)</f>
        <v>104</v>
      </c>
      <c r="U33" s="241">
        <f>_xlfn.DAYS(About!$A$3,'Core Indicators'!IS33)</f>
        <v>104</v>
      </c>
      <c r="V33" s="241">
        <f t="shared" si="0"/>
        <v>12.2</v>
      </c>
    </row>
    <row r="34" spans="1:22" x14ac:dyDescent="0.35">
      <c r="A34" s="240" t="str">
        <f>Lists!C:C</f>
        <v>DJI001</v>
      </c>
      <c r="B34" s="241">
        <f>_xlfn.DAYS(About!$A$3,'Core Indicators'!U34)</f>
        <v>0</v>
      </c>
      <c r="C34" s="241">
        <f>_xlfn.DAYS(About!$A$3,'Core Indicators'!AC34)</f>
        <v>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0</v>
      </c>
      <c r="K34" s="241">
        <f>_xlfn.DAYS(About!$A$3,'Core Indicators'!ES34)</f>
        <v>0</v>
      </c>
      <c r="L34" s="241">
        <f>_xlfn.DAYS(About!$A$3,'Core Indicators'!FI34)</f>
        <v>672</v>
      </c>
      <c r="M34" s="241">
        <f>_xlfn.DAYS(About!$A$3,'Core Indicators'!GG34)</f>
        <v>108</v>
      </c>
      <c r="N34" s="241">
        <f>_xlfn.DAYS(About!$A$3,'Core Indicators'!GO34)</f>
        <v>108</v>
      </c>
      <c r="O34" s="241">
        <f>_xlfn.DAYS(About!$A$3,'Core Indicators'!GW34)</f>
        <v>108</v>
      </c>
      <c r="P34" s="241">
        <f>_xlfn.DAYS(About!$A$3,'Core Indicators'!HE34)</f>
        <v>108</v>
      </c>
      <c r="Q34" s="241">
        <f>_xlfn.DAYS(About!$A$3,'Core Indicators'!HM34)</f>
        <v>108</v>
      </c>
      <c r="R34" s="241">
        <f>_xlfn.DAYS(About!$A$3,'Core Indicators'!HU34)</f>
        <v>108</v>
      </c>
      <c r="S34" s="241">
        <f>_xlfn.DAYS(About!$A$3,'Core Indicators'!IC34)</f>
        <v>108</v>
      </c>
      <c r="T34" s="241">
        <f>_xlfn.DAYS(About!$A$3,'Core Indicators'!IK34)</f>
        <v>108</v>
      </c>
      <c r="U34" s="241">
        <f>_xlfn.DAYS(About!$A$3,'Core Indicators'!IS34)</f>
        <v>108</v>
      </c>
      <c r="V34" s="241">
        <f t="shared" si="0"/>
        <v>78</v>
      </c>
    </row>
    <row r="35" spans="1:22" x14ac:dyDescent="0.35">
      <c r="A35" s="240" t="str">
        <f>Lists!C:C</f>
        <v>DJI002</v>
      </c>
      <c r="B35" s="241">
        <f>_xlfn.DAYS(About!$A$3,'Core Indicators'!U35)</f>
        <v>0</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672</v>
      </c>
      <c r="M35" s="241">
        <f>_xlfn.DAYS(About!$A$3,'Core Indicators'!GG35)</f>
        <v>108</v>
      </c>
      <c r="N35" s="241">
        <f>_xlfn.DAYS(About!$A$3,'Core Indicators'!GO35)</f>
        <v>108</v>
      </c>
      <c r="O35" s="241">
        <f>_xlfn.DAYS(About!$A$3,'Core Indicators'!GW35)</f>
        <v>108</v>
      </c>
      <c r="P35" s="241">
        <f>_xlfn.DAYS(About!$A$3,'Core Indicators'!HE35)</f>
        <v>108</v>
      </c>
      <c r="Q35" s="241">
        <f>_xlfn.DAYS(About!$A$3,'Core Indicators'!HM35)</f>
        <v>108</v>
      </c>
      <c r="R35" s="241">
        <f>_xlfn.DAYS(About!$A$3,'Core Indicators'!HU35)</f>
        <v>108</v>
      </c>
      <c r="S35" s="241">
        <f>_xlfn.DAYS(About!$A$3,'Core Indicators'!IC35)</f>
        <v>108</v>
      </c>
      <c r="T35" s="241">
        <f>_xlfn.DAYS(About!$A$3,'Core Indicators'!IK35)</f>
        <v>108</v>
      </c>
      <c r="U35" s="241">
        <f>_xlfn.DAYS(About!$A$3,'Core Indicators'!IS35)</f>
        <v>108</v>
      </c>
      <c r="V35" s="241">
        <f t="shared" ref="V35:V66" si="1">AVERAGE(D35:M35)</f>
        <v>78</v>
      </c>
    </row>
    <row r="36" spans="1:22" x14ac:dyDescent="0.35">
      <c r="A36" s="240" t="str">
        <f>Lists!C:C</f>
        <v>DJI003</v>
      </c>
      <c r="B36" s="241">
        <f>_xlfn.DAYS(About!$A$3,'Core Indicators'!U36)</f>
        <v>0</v>
      </c>
      <c r="C36" s="241">
        <f>_xlfn.DAYS(About!$A$3,'Core Indicators'!AC36)</f>
        <v>0</v>
      </c>
      <c r="D36" s="241">
        <f>_xlfn.DAYS(About!$A$3,'Core Indicators'!AK36)</f>
        <v>0</v>
      </c>
      <c r="E36" s="241">
        <f>_xlfn.DAYS(About!$A$3,'Core Indicators'!AS36)</f>
        <v>0</v>
      </c>
      <c r="F36" s="241">
        <f>_xlfn.DAYS(About!$A$3,'Core Indicators'!BQ36)</f>
        <v>0</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672</v>
      </c>
      <c r="M36" s="241">
        <f>_xlfn.DAYS(About!$A$3,'Core Indicators'!GG36)</f>
        <v>108</v>
      </c>
      <c r="N36" s="241">
        <f>_xlfn.DAYS(About!$A$3,'Core Indicators'!GO36)</f>
        <v>108</v>
      </c>
      <c r="O36" s="241">
        <f>_xlfn.DAYS(About!$A$3,'Core Indicators'!GW36)</f>
        <v>108</v>
      </c>
      <c r="P36" s="241">
        <f>_xlfn.DAYS(About!$A$3,'Core Indicators'!HE36)</f>
        <v>108</v>
      </c>
      <c r="Q36" s="241">
        <f>_xlfn.DAYS(About!$A$3,'Core Indicators'!HM36)</f>
        <v>108</v>
      </c>
      <c r="R36" s="241">
        <f>_xlfn.DAYS(About!$A$3,'Core Indicators'!HU36)</f>
        <v>108</v>
      </c>
      <c r="S36" s="241">
        <f>_xlfn.DAYS(About!$A$3,'Core Indicators'!IC36)</f>
        <v>108</v>
      </c>
      <c r="T36" s="241">
        <f>_xlfn.DAYS(About!$A$3,'Core Indicators'!IK36)</f>
        <v>108</v>
      </c>
      <c r="U36" s="241">
        <f>_xlfn.DAYS(About!$A$3,'Core Indicators'!IS36)</f>
        <v>108</v>
      </c>
      <c r="V36" s="241">
        <f t="shared" si="1"/>
        <v>78</v>
      </c>
    </row>
    <row r="37" spans="1:22" x14ac:dyDescent="0.35">
      <c r="A37" s="240" t="str">
        <f>Lists!C:C</f>
        <v>DOM002</v>
      </c>
      <c r="B37" s="241">
        <f>_xlfn.DAYS(About!$A$3,'Core Indicators'!U37)</f>
        <v>35</v>
      </c>
      <c r="C37" s="241">
        <f>_xlfn.DAYS(About!$A$3,'Core Indicators'!AC37)</f>
        <v>35</v>
      </c>
      <c r="D37" s="241">
        <f>_xlfn.DAYS(About!$A$3,'Core Indicators'!AK37)</f>
        <v>35</v>
      </c>
      <c r="E37" s="241">
        <f>_xlfn.DAYS(About!$A$3,'Core Indicators'!AS37)</f>
        <v>35</v>
      </c>
      <c r="F37" s="241">
        <f>_xlfn.DAYS(About!$A$3,'Core Indicators'!BQ37)</f>
        <v>35</v>
      </c>
      <c r="G37" s="241">
        <f>_xlfn.DAYS(About!$A$3,'Core Indicators'!DM37)</f>
        <v>35</v>
      </c>
      <c r="H37" s="241">
        <f>_xlfn.DAYS(About!$A$3,'Core Indicators'!DU37)</f>
        <v>35</v>
      </c>
      <c r="I37" s="241">
        <f>_xlfn.DAYS(About!$A$3,'Core Indicators'!EC37)</f>
        <v>35</v>
      </c>
      <c r="J37" s="241">
        <f>_xlfn.DAYS(About!$A$3,'Core Indicators'!EK37)</f>
        <v>35</v>
      </c>
      <c r="K37" s="241">
        <f>_xlfn.DAYS(About!$A$3,'Core Indicators'!ES37)</f>
        <v>35</v>
      </c>
      <c r="L37" s="241">
        <f>_xlfn.DAYS(About!$A$3,'Core Indicators'!FI37)</f>
        <v>35</v>
      </c>
      <c r="M37" s="241">
        <f>_xlfn.DAYS(About!$A$3,'Core Indicators'!GG37)</f>
        <v>104</v>
      </c>
      <c r="N37" s="241">
        <f>_xlfn.DAYS(About!$A$3,'Core Indicators'!GO37)</f>
        <v>104</v>
      </c>
      <c r="O37" s="241">
        <f>_xlfn.DAYS(About!$A$3,'Core Indicators'!GW37)</f>
        <v>104</v>
      </c>
      <c r="P37" s="241">
        <f>_xlfn.DAYS(About!$A$3,'Core Indicators'!HE37)</f>
        <v>104</v>
      </c>
      <c r="Q37" s="241">
        <f>_xlfn.DAYS(About!$A$3,'Core Indicators'!HM37)</f>
        <v>104</v>
      </c>
      <c r="R37" s="241">
        <f>_xlfn.DAYS(About!$A$3,'Core Indicators'!HU37)</f>
        <v>104</v>
      </c>
      <c r="S37" s="241">
        <f>_xlfn.DAYS(About!$A$3,'Core Indicators'!IC37)</f>
        <v>104</v>
      </c>
      <c r="T37" s="241">
        <f>_xlfn.DAYS(About!$A$3,'Core Indicators'!IK37)</f>
        <v>104</v>
      </c>
      <c r="U37" s="241">
        <f>_xlfn.DAYS(About!$A$3,'Core Indicators'!IS37)</f>
        <v>104</v>
      </c>
      <c r="V37" s="241">
        <f t="shared" si="1"/>
        <v>41.9</v>
      </c>
    </row>
    <row r="38" spans="1:22" x14ac:dyDescent="0.35">
      <c r="A38" s="240" t="str">
        <f>Lists!C:C</f>
        <v>DZA002</v>
      </c>
      <c r="B38" s="241">
        <f>_xlfn.DAYS(About!$A$3,'Core Indicators'!U38)</f>
        <v>458</v>
      </c>
      <c r="C38" s="241">
        <f>_xlfn.DAYS(About!$A$3,'Core Indicators'!AC38)</f>
        <v>1</v>
      </c>
      <c r="D38" s="241">
        <f>_xlfn.DAYS(About!$A$3,'Core Indicators'!AK38)</f>
        <v>1</v>
      </c>
      <c r="E38" s="241">
        <f>_xlfn.DAYS(About!$A$3,'Core Indicators'!AS38)</f>
        <v>1</v>
      </c>
      <c r="F38" s="241">
        <f>_xlfn.DAYS(About!$A$3,'Core Indicators'!BQ38)</f>
        <v>1</v>
      </c>
      <c r="G38" s="241">
        <f>_xlfn.DAYS(About!$A$3,'Core Indicators'!DM38)</f>
        <v>1</v>
      </c>
      <c r="H38" s="241">
        <f>_xlfn.DAYS(About!$A$3,'Core Indicators'!DU38)</f>
        <v>1</v>
      </c>
      <c r="I38" s="241">
        <f>_xlfn.DAYS(About!$A$3,'Core Indicators'!EC38)</f>
        <v>1</v>
      </c>
      <c r="J38" s="241">
        <f>_xlfn.DAYS(About!$A$3,'Core Indicators'!EK38)</f>
        <v>1</v>
      </c>
      <c r="K38" s="241">
        <f>_xlfn.DAYS(About!$A$3,'Core Indicators'!ES38)</f>
        <v>1</v>
      </c>
      <c r="L38" s="241">
        <f>_xlfn.DAYS(About!$A$3,'Core Indicators'!FI38)</f>
        <v>792</v>
      </c>
      <c r="M38" s="241">
        <f>_xlfn.DAYS(About!$A$3,'Core Indicators'!GG38)</f>
        <v>112</v>
      </c>
      <c r="N38" s="241">
        <f>_xlfn.DAYS(About!$A$3,'Core Indicators'!GO38)</f>
        <v>112</v>
      </c>
      <c r="O38" s="241">
        <f>_xlfn.DAYS(About!$A$3,'Core Indicators'!GW38)</f>
        <v>112</v>
      </c>
      <c r="P38" s="241">
        <f>_xlfn.DAYS(About!$A$3,'Core Indicators'!HE38)</f>
        <v>112</v>
      </c>
      <c r="Q38" s="241">
        <f>_xlfn.DAYS(About!$A$3,'Core Indicators'!HM38)</f>
        <v>112</v>
      </c>
      <c r="R38" s="241">
        <f>_xlfn.DAYS(About!$A$3,'Core Indicators'!HU38)</f>
        <v>112</v>
      </c>
      <c r="S38" s="241">
        <f>_xlfn.DAYS(About!$A$3,'Core Indicators'!IC38)</f>
        <v>112</v>
      </c>
      <c r="T38" s="241">
        <f>_xlfn.DAYS(About!$A$3,'Core Indicators'!IK38)</f>
        <v>112</v>
      </c>
      <c r="U38" s="241">
        <f>_xlfn.DAYS(About!$A$3,'Core Indicators'!IS38)</f>
        <v>112</v>
      </c>
      <c r="V38" s="241">
        <f t="shared" si="1"/>
        <v>91.2</v>
      </c>
    </row>
    <row r="39" spans="1:22" x14ac:dyDescent="0.35">
      <c r="A39" s="240" t="str">
        <f>Lists!C:C</f>
        <v>DZA003</v>
      </c>
      <c r="B39" s="241">
        <f>_xlfn.DAYS(About!$A$3,'Core Indicators'!U39)</f>
        <v>458</v>
      </c>
      <c r="C39" s="241">
        <f>_xlfn.DAYS(About!$A$3,'Core Indicators'!AC39)</f>
        <v>1</v>
      </c>
      <c r="D39" s="241">
        <f>_xlfn.DAYS(About!$A$3,'Core Indicators'!AK39)</f>
        <v>1</v>
      </c>
      <c r="E39" s="241">
        <f>_xlfn.DAYS(About!$A$3,'Core Indicators'!AS39)</f>
        <v>1</v>
      </c>
      <c r="F39" s="241">
        <f>_xlfn.DAYS(About!$A$3,'Core Indicators'!BQ39)</f>
        <v>1</v>
      </c>
      <c r="G39" s="241">
        <f>_xlfn.DAYS(About!$A$3,'Core Indicators'!DM39)</f>
        <v>1</v>
      </c>
      <c r="H39" s="241">
        <f>_xlfn.DAYS(About!$A$3,'Core Indicators'!DU39)</f>
        <v>1</v>
      </c>
      <c r="I39" s="241">
        <f>_xlfn.DAYS(About!$A$3,'Core Indicators'!EC39)</f>
        <v>1</v>
      </c>
      <c r="J39" s="241">
        <f>_xlfn.DAYS(About!$A$3,'Core Indicators'!EK39)</f>
        <v>1</v>
      </c>
      <c r="K39" s="241">
        <f>_xlfn.DAYS(About!$A$3,'Core Indicators'!ES39)</f>
        <v>1</v>
      </c>
      <c r="L39" s="241">
        <f>_xlfn.DAYS(About!$A$3,'Core Indicators'!FI39)</f>
        <v>792</v>
      </c>
      <c r="M39" s="241">
        <f>_xlfn.DAYS(About!$A$3,'Core Indicators'!GG39)</f>
        <v>112</v>
      </c>
      <c r="N39" s="241">
        <f>_xlfn.DAYS(About!$A$3,'Core Indicators'!GO39)</f>
        <v>112</v>
      </c>
      <c r="O39" s="241">
        <f>_xlfn.DAYS(About!$A$3,'Core Indicators'!GW39)</f>
        <v>112</v>
      </c>
      <c r="P39" s="241">
        <f>_xlfn.DAYS(About!$A$3,'Core Indicators'!HE39)</f>
        <v>112</v>
      </c>
      <c r="Q39" s="241">
        <f>_xlfn.DAYS(About!$A$3,'Core Indicators'!HM39)</f>
        <v>112</v>
      </c>
      <c r="R39" s="241">
        <f>_xlfn.DAYS(About!$A$3,'Core Indicators'!HU39)</f>
        <v>112</v>
      </c>
      <c r="S39" s="241">
        <f>_xlfn.DAYS(About!$A$3,'Core Indicators'!IC39)</f>
        <v>112</v>
      </c>
      <c r="T39" s="241">
        <f>_xlfn.DAYS(About!$A$3,'Core Indicators'!IK39)</f>
        <v>112</v>
      </c>
      <c r="U39" s="241">
        <f>_xlfn.DAYS(About!$A$3,'Core Indicators'!IS39)</f>
        <v>112</v>
      </c>
      <c r="V39" s="241">
        <f t="shared" si="1"/>
        <v>91.2</v>
      </c>
    </row>
    <row r="40" spans="1:22" x14ac:dyDescent="0.35">
      <c r="A40" s="240" t="str">
        <f>Lists!C:C</f>
        <v>DZA004</v>
      </c>
      <c r="B40" s="241">
        <f>_xlfn.DAYS(About!$A$3,'Core Indicators'!U40)</f>
        <v>458</v>
      </c>
      <c r="C40" s="241">
        <f>_xlfn.DAYS(About!$A$3,'Core Indicators'!AC40)</f>
        <v>1</v>
      </c>
      <c r="D40" s="241">
        <f>_xlfn.DAYS(About!$A$3,'Core Indicators'!AK40)</f>
        <v>1</v>
      </c>
      <c r="E40" s="241">
        <f>_xlfn.DAYS(About!$A$3,'Core Indicators'!AS40)</f>
        <v>1</v>
      </c>
      <c r="F40" s="241">
        <f>_xlfn.DAYS(About!$A$3,'Core Indicators'!BQ40)</f>
        <v>1</v>
      </c>
      <c r="G40" s="241">
        <f>_xlfn.DAYS(About!$A$3,'Core Indicators'!DM40)</f>
        <v>1</v>
      </c>
      <c r="H40" s="241">
        <f>_xlfn.DAYS(About!$A$3,'Core Indicators'!DU40)</f>
        <v>1</v>
      </c>
      <c r="I40" s="241">
        <f>_xlfn.DAYS(About!$A$3,'Core Indicators'!EC40)</f>
        <v>1</v>
      </c>
      <c r="J40" s="241">
        <f>_xlfn.DAYS(About!$A$3,'Core Indicators'!EK40)</f>
        <v>1</v>
      </c>
      <c r="K40" s="241">
        <f>_xlfn.DAYS(About!$A$3,'Core Indicators'!ES40)</f>
        <v>1</v>
      </c>
      <c r="L40" s="241">
        <f>_xlfn.DAYS(About!$A$3,'Core Indicators'!FI40)</f>
        <v>869</v>
      </c>
      <c r="M40" s="241">
        <f>_xlfn.DAYS(About!$A$3,'Core Indicators'!GG40)</f>
        <v>112</v>
      </c>
      <c r="N40" s="241">
        <f>_xlfn.DAYS(About!$A$3,'Core Indicators'!GO40)</f>
        <v>112</v>
      </c>
      <c r="O40" s="241">
        <f>_xlfn.DAYS(About!$A$3,'Core Indicators'!GW40)</f>
        <v>112</v>
      </c>
      <c r="P40" s="241">
        <f>_xlfn.DAYS(About!$A$3,'Core Indicators'!HE40)</f>
        <v>112</v>
      </c>
      <c r="Q40" s="241">
        <f>_xlfn.DAYS(About!$A$3,'Core Indicators'!HM40)</f>
        <v>112</v>
      </c>
      <c r="R40" s="241">
        <f>_xlfn.DAYS(About!$A$3,'Core Indicators'!HU40)</f>
        <v>112</v>
      </c>
      <c r="S40" s="241">
        <f>_xlfn.DAYS(About!$A$3,'Core Indicators'!IC40)</f>
        <v>112</v>
      </c>
      <c r="T40" s="241">
        <f>_xlfn.DAYS(About!$A$3,'Core Indicators'!IK40)</f>
        <v>112</v>
      </c>
      <c r="U40" s="241">
        <f>_xlfn.DAYS(About!$A$3,'Core Indicators'!IS40)</f>
        <v>112</v>
      </c>
      <c r="V40" s="241">
        <f t="shared" si="1"/>
        <v>98.9</v>
      </c>
    </row>
    <row r="41" spans="1:22" x14ac:dyDescent="0.35">
      <c r="A41" s="240" t="str">
        <f>Lists!C:C</f>
        <v>ECU002</v>
      </c>
      <c r="B41" s="241">
        <f>_xlfn.DAYS(About!$A$3,'Core Indicators'!U41)</f>
        <v>5</v>
      </c>
      <c r="C41" s="241">
        <f>_xlfn.DAYS(About!$A$3,'Core Indicators'!AC41)</f>
        <v>5</v>
      </c>
      <c r="D41" s="241">
        <f>_xlfn.DAYS(About!$A$3,'Core Indicators'!AK41)</f>
        <v>5</v>
      </c>
      <c r="E41" s="241">
        <f>_xlfn.DAYS(About!$A$3,'Core Indicators'!AS41)</f>
        <v>5</v>
      </c>
      <c r="F41" s="241">
        <f>_xlfn.DAYS(About!$A$3,'Core Indicators'!BQ41)</f>
        <v>5</v>
      </c>
      <c r="G41" s="241">
        <f>_xlfn.DAYS(About!$A$3,'Core Indicators'!DM41)</f>
        <v>5</v>
      </c>
      <c r="H41" s="241">
        <f>_xlfn.DAYS(About!$A$3,'Core Indicators'!DU41)</f>
        <v>5</v>
      </c>
      <c r="I41" s="241">
        <f>_xlfn.DAYS(About!$A$3,'Core Indicators'!EC41)</f>
        <v>5</v>
      </c>
      <c r="J41" s="241">
        <f>_xlfn.DAYS(About!$A$3,'Core Indicators'!EK41)</f>
        <v>5</v>
      </c>
      <c r="K41" s="241">
        <f>_xlfn.DAYS(About!$A$3,'Core Indicators'!ES41)</f>
        <v>5</v>
      </c>
      <c r="L41" s="241">
        <f>_xlfn.DAYS(About!$A$3,'Core Indicators'!FI41)</f>
        <v>5</v>
      </c>
      <c r="M41" s="241">
        <f>_xlfn.DAYS(About!$A$3,'Core Indicators'!GG41)</f>
        <v>104</v>
      </c>
      <c r="N41" s="241">
        <f>_xlfn.DAYS(About!$A$3,'Core Indicators'!GO41)</f>
        <v>104</v>
      </c>
      <c r="O41" s="241">
        <f>_xlfn.DAYS(About!$A$3,'Core Indicators'!GW41)</f>
        <v>104</v>
      </c>
      <c r="P41" s="241">
        <f>_xlfn.DAYS(About!$A$3,'Core Indicators'!HE41)</f>
        <v>104</v>
      </c>
      <c r="Q41" s="241">
        <f>_xlfn.DAYS(About!$A$3,'Core Indicators'!HM41)</f>
        <v>104</v>
      </c>
      <c r="R41" s="241">
        <f>_xlfn.DAYS(About!$A$3,'Core Indicators'!HU41)</f>
        <v>104</v>
      </c>
      <c r="S41" s="241">
        <f>_xlfn.DAYS(About!$A$3,'Core Indicators'!IC41)</f>
        <v>104</v>
      </c>
      <c r="T41" s="241">
        <f>_xlfn.DAYS(About!$A$3,'Core Indicators'!IK41)</f>
        <v>104</v>
      </c>
      <c r="U41" s="241">
        <f>_xlfn.DAYS(About!$A$3,'Core Indicators'!IS41)</f>
        <v>104</v>
      </c>
      <c r="V41" s="241">
        <f t="shared" si="1"/>
        <v>14.9</v>
      </c>
    </row>
    <row r="42" spans="1:22" x14ac:dyDescent="0.35">
      <c r="A42" s="240" t="str">
        <f>Lists!C:C</f>
        <v>EGY004</v>
      </c>
      <c r="B42" s="241">
        <f>_xlfn.DAYS(About!$A$3,'Core Indicators'!U42)</f>
        <v>432</v>
      </c>
      <c r="C42" s="241">
        <f>_xlfn.DAYS(About!$A$3,'Core Indicators'!AC42)</f>
        <v>2</v>
      </c>
      <c r="D42" s="241">
        <f>_xlfn.DAYS(About!$A$3,'Core Indicators'!AK42)</f>
        <v>2</v>
      </c>
      <c r="E42" s="241">
        <f>_xlfn.DAYS(About!$A$3,'Core Indicators'!AS42)</f>
        <v>2</v>
      </c>
      <c r="F42" s="241">
        <f>_xlfn.DAYS(About!$A$3,'Core Indicators'!BQ42)</f>
        <v>2</v>
      </c>
      <c r="G42" s="241">
        <f>_xlfn.DAYS(About!$A$3,'Core Indicators'!DM42)</f>
        <v>2</v>
      </c>
      <c r="H42" s="241">
        <f>_xlfn.DAYS(About!$A$3,'Core Indicators'!DU42)</f>
        <v>2</v>
      </c>
      <c r="I42" s="241">
        <f>_xlfn.DAYS(About!$A$3,'Core Indicators'!EC42)</f>
        <v>2</v>
      </c>
      <c r="J42" s="241">
        <f>_xlfn.DAYS(About!$A$3,'Core Indicators'!EK42)</f>
        <v>2</v>
      </c>
      <c r="K42" s="241">
        <f>_xlfn.DAYS(About!$A$3,'Core Indicators'!ES42)</f>
        <v>2</v>
      </c>
      <c r="L42" s="241">
        <f>_xlfn.DAYS(About!$A$3,'Core Indicators'!FI42)</f>
        <v>432</v>
      </c>
      <c r="M42" s="241">
        <f>_xlfn.DAYS(About!$A$3,'Core Indicators'!GG42)</f>
        <v>112</v>
      </c>
      <c r="N42" s="241">
        <f>_xlfn.DAYS(About!$A$3,'Core Indicators'!GO42)</f>
        <v>112</v>
      </c>
      <c r="O42" s="241">
        <f>_xlfn.DAYS(About!$A$3,'Core Indicators'!GW42)</f>
        <v>112</v>
      </c>
      <c r="P42" s="241">
        <f>_xlfn.DAYS(About!$A$3,'Core Indicators'!HE42)</f>
        <v>112</v>
      </c>
      <c r="Q42" s="241">
        <f>_xlfn.DAYS(About!$A$3,'Core Indicators'!HM42)</f>
        <v>112</v>
      </c>
      <c r="R42" s="241">
        <f>_xlfn.DAYS(About!$A$3,'Core Indicators'!HU42)</f>
        <v>112</v>
      </c>
      <c r="S42" s="241">
        <f>_xlfn.DAYS(About!$A$3,'Core Indicators'!IC42)</f>
        <v>112</v>
      </c>
      <c r="T42" s="241">
        <f>_xlfn.DAYS(About!$A$3,'Core Indicators'!IK42)</f>
        <v>112</v>
      </c>
      <c r="U42" s="241">
        <f>_xlfn.DAYS(About!$A$3,'Core Indicators'!IS42)</f>
        <v>112</v>
      </c>
      <c r="V42" s="241">
        <f t="shared" si="1"/>
        <v>56</v>
      </c>
    </row>
    <row r="43" spans="1:22" x14ac:dyDescent="0.35">
      <c r="A43" s="240" t="str">
        <f>Lists!C:C</f>
        <v>ERI001</v>
      </c>
      <c r="B43" s="241">
        <f>_xlfn.DAYS(About!$A$3,'Core Indicators'!U43)</f>
        <v>3</v>
      </c>
      <c r="C43" s="241">
        <f>_xlfn.DAYS(About!$A$3,'Core Indicators'!AC43)</f>
        <v>3</v>
      </c>
      <c r="D43" s="241">
        <f>_xlfn.DAYS(About!$A$3,'Core Indicators'!AK43)</f>
        <v>3</v>
      </c>
      <c r="E43" s="241">
        <f>_xlfn.DAYS(About!$A$3,'Core Indicators'!AS43)</f>
        <v>3</v>
      </c>
      <c r="F43" s="241">
        <f>_xlfn.DAYS(About!$A$3,'Core Indicators'!BQ43)</f>
        <v>3</v>
      </c>
      <c r="G43" s="241">
        <f>_xlfn.DAYS(About!$A$3,'Core Indicators'!DM43)</f>
        <v>3</v>
      </c>
      <c r="H43" s="241">
        <f>_xlfn.DAYS(About!$A$3,'Core Indicators'!DU43)</f>
        <v>3</v>
      </c>
      <c r="I43" s="241">
        <f>_xlfn.DAYS(About!$A$3,'Core Indicators'!EC43)</f>
        <v>3</v>
      </c>
      <c r="J43" s="241">
        <f>_xlfn.DAYS(About!$A$3,'Core Indicators'!EK43)</f>
        <v>3</v>
      </c>
      <c r="K43" s="241">
        <f>_xlfn.DAYS(About!$A$3,'Core Indicators'!ES43)</f>
        <v>3</v>
      </c>
      <c r="L43" s="241">
        <f>_xlfn.DAYS(About!$A$3,'Core Indicators'!FI43)</f>
        <v>866</v>
      </c>
      <c r="M43" s="241">
        <f>_xlfn.DAYS(About!$A$3,'Core Indicators'!GG43)</f>
        <v>109</v>
      </c>
      <c r="N43" s="241">
        <f>_xlfn.DAYS(About!$A$3,'Core Indicators'!GO43)</f>
        <v>109</v>
      </c>
      <c r="O43" s="241">
        <f>_xlfn.DAYS(About!$A$3,'Core Indicators'!GW43)</f>
        <v>109</v>
      </c>
      <c r="P43" s="241">
        <f>_xlfn.DAYS(About!$A$3,'Core Indicators'!HE43)</f>
        <v>109</v>
      </c>
      <c r="Q43" s="241">
        <f>_xlfn.DAYS(About!$A$3,'Core Indicators'!HM43)</f>
        <v>109</v>
      </c>
      <c r="R43" s="241">
        <f>_xlfn.DAYS(About!$A$3,'Core Indicators'!HU43)</f>
        <v>109</v>
      </c>
      <c r="S43" s="241">
        <f>_xlfn.DAYS(About!$A$3,'Core Indicators'!IC43)</f>
        <v>109</v>
      </c>
      <c r="T43" s="241">
        <f>_xlfn.DAYS(About!$A$3,'Core Indicators'!IK43)</f>
        <v>109</v>
      </c>
      <c r="U43" s="241">
        <f>_xlfn.DAYS(About!$A$3,'Core Indicators'!IS43)</f>
        <v>109</v>
      </c>
      <c r="V43" s="241">
        <f t="shared" si="1"/>
        <v>99.9</v>
      </c>
    </row>
    <row r="44" spans="1:22" x14ac:dyDescent="0.35">
      <c r="A44" s="240" t="str">
        <f>Lists!C:C</f>
        <v>ESP002</v>
      </c>
      <c r="B44" s="241">
        <f>_xlfn.DAYS(About!$A$3,'Core Indicators'!U44)</f>
        <v>792</v>
      </c>
      <c r="C44" s="241">
        <f>_xlfn.DAYS(About!$A$3,'Core Indicators'!AC44)</f>
        <v>2</v>
      </c>
      <c r="D44" s="241">
        <f>_xlfn.DAYS(About!$A$3,'Core Indicators'!AK44)</f>
        <v>2</v>
      </c>
      <c r="E44" s="241">
        <f>_xlfn.DAYS(About!$A$3,'Core Indicators'!AS44)</f>
        <v>2</v>
      </c>
      <c r="F44" s="241">
        <f>_xlfn.DAYS(About!$A$3,'Core Indicators'!BQ44)</f>
        <v>2</v>
      </c>
      <c r="G44" s="241">
        <f>_xlfn.DAYS(About!$A$3,'Core Indicators'!DM44)</f>
        <v>2</v>
      </c>
      <c r="H44" s="241">
        <f>_xlfn.DAYS(About!$A$3,'Core Indicators'!DU44)</f>
        <v>2</v>
      </c>
      <c r="I44" s="241">
        <f>_xlfn.DAYS(About!$A$3,'Core Indicators'!EC44)</f>
        <v>2</v>
      </c>
      <c r="J44" s="241">
        <f>_xlfn.DAYS(About!$A$3,'Core Indicators'!EK44)</f>
        <v>2</v>
      </c>
      <c r="K44" s="241">
        <f>_xlfn.DAYS(About!$A$3,'Core Indicators'!ES44)</f>
        <v>2</v>
      </c>
      <c r="L44" s="241">
        <f>_xlfn.DAYS(About!$A$3,'Core Indicators'!FI44)</f>
        <v>792</v>
      </c>
      <c r="M44" s="241">
        <f>_xlfn.DAYS(About!$A$3,'Core Indicators'!GG44)</f>
        <v>105</v>
      </c>
      <c r="N44" s="241">
        <f>_xlfn.DAYS(About!$A$3,'Core Indicators'!GO44)</f>
        <v>105</v>
      </c>
      <c r="O44" s="241">
        <f>_xlfn.DAYS(About!$A$3,'Core Indicators'!GW44)</f>
        <v>105</v>
      </c>
      <c r="P44" s="241">
        <f>_xlfn.DAYS(About!$A$3,'Core Indicators'!HE44)</f>
        <v>105</v>
      </c>
      <c r="Q44" s="241">
        <f>_xlfn.DAYS(About!$A$3,'Core Indicators'!HM44)</f>
        <v>105</v>
      </c>
      <c r="R44" s="241">
        <f>_xlfn.DAYS(About!$A$3,'Core Indicators'!HU44)</f>
        <v>105</v>
      </c>
      <c r="S44" s="241">
        <f>_xlfn.DAYS(About!$A$3,'Core Indicators'!IC44)</f>
        <v>105</v>
      </c>
      <c r="T44" s="241">
        <f>_xlfn.DAYS(About!$A$3,'Core Indicators'!IK44)</f>
        <v>105</v>
      </c>
      <c r="U44" s="241">
        <f>_xlfn.DAYS(About!$A$3,'Core Indicators'!IS44)</f>
        <v>105</v>
      </c>
      <c r="V44" s="241">
        <f t="shared" si="1"/>
        <v>91.3</v>
      </c>
    </row>
    <row r="45" spans="1:22" x14ac:dyDescent="0.35">
      <c r="A45" s="240" t="str">
        <f>Lists!C:C</f>
        <v>EST002</v>
      </c>
      <c r="B45" s="241">
        <f>_xlfn.DAYS(About!$A$3,'Core Indicators'!U45)</f>
        <v>2</v>
      </c>
      <c r="C45" s="241">
        <f>_xlfn.DAYS(About!$A$3,'Core Indicators'!AC45)</f>
        <v>2</v>
      </c>
      <c r="D45" s="241">
        <f>_xlfn.DAYS(About!$A$3,'Core Indicators'!AK45)</f>
        <v>2</v>
      </c>
      <c r="E45" s="241">
        <f>_xlfn.DAYS(About!$A$3,'Core Indicators'!AS45)</f>
        <v>2</v>
      </c>
      <c r="F45" s="241">
        <f>_xlfn.DAYS(About!$A$3,'Core Indicators'!BQ45)</f>
        <v>2</v>
      </c>
      <c r="G45" s="241">
        <f>_xlfn.DAYS(About!$A$3,'Core Indicators'!DM45)</f>
        <v>2</v>
      </c>
      <c r="H45" s="241">
        <f>_xlfn.DAYS(About!$A$3,'Core Indicators'!DU45)</f>
        <v>2</v>
      </c>
      <c r="I45" s="241">
        <f>_xlfn.DAYS(About!$A$3,'Core Indicators'!EC45)</f>
        <v>2</v>
      </c>
      <c r="J45" s="241">
        <f>_xlfn.DAYS(About!$A$3,'Core Indicators'!EK45)</f>
        <v>2</v>
      </c>
      <c r="K45" s="241">
        <f>_xlfn.DAYS(About!$A$3,'Core Indicators'!ES45)</f>
        <v>2</v>
      </c>
      <c r="L45" s="241">
        <f>_xlfn.DAYS(About!$A$3,'Core Indicators'!FI45)</f>
        <v>2</v>
      </c>
      <c r="M45" s="241">
        <f>_xlfn.DAYS(About!$A$3,'Core Indicators'!GG45)</f>
        <v>104</v>
      </c>
      <c r="N45" s="241">
        <f>_xlfn.DAYS(About!$A$3,'Core Indicators'!GO45)</f>
        <v>104</v>
      </c>
      <c r="O45" s="241">
        <f>_xlfn.DAYS(About!$A$3,'Core Indicators'!GW45)</f>
        <v>104</v>
      </c>
      <c r="P45" s="241">
        <f>_xlfn.DAYS(About!$A$3,'Core Indicators'!HE45)</f>
        <v>104</v>
      </c>
      <c r="Q45" s="241">
        <f>_xlfn.DAYS(About!$A$3,'Core Indicators'!HM45)</f>
        <v>104</v>
      </c>
      <c r="R45" s="241">
        <f>_xlfn.DAYS(About!$A$3,'Core Indicators'!HU45)</f>
        <v>104</v>
      </c>
      <c r="S45" s="241">
        <f>_xlfn.DAYS(About!$A$3,'Core Indicators'!IC45)</f>
        <v>104</v>
      </c>
      <c r="T45" s="241">
        <f>_xlfn.DAYS(About!$A$3,'Core Indicators'!IK45)</f>
        <v>104</v>
      </c>
      <c r="U45" s="241">
        <f>_xlfn.DAYS(About!$A$3,'Core Indicators'!IS45)</f>
        <v>104</v>
      </c>
      <c r="V45" s="241">
        <f t="shared" si="1"/>
        <v>12.2</v>
      </c>
    </row>
    <row r="46" spans="1:22" x14ac:dyDescent="0.35">
      <c r="A46" s="240" t="str">
        <f>Lists!C:C</f>
        <v>ETH001</v>
      </c>
      <c r="B46" s="241">
        <f>_xlfn.DAYS(About!$A$3,'Core Indicators'!U46)</f>
        <v>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164</v>
      </c>
      <c r="M46" s="241">
        <f>_xlfn.DAYS(About!$A$3,'Core Indicators'!GG46)</f>
        <v>104</v>
      </c>
      <c r="N46" s="241">
        <f>_xlfn.DAYS(About!$A$3,'Core Indicators'!GO46)</f>
        <v>104</v>
      </c>
      <c r="O46" s="241">
        <f>_xlfn.DAYS(About!$A$3,'Core Indicators'!GW46)</f>
        <v>104</v>
      </c>
      <c r="P46" s="241">
        <f>_xlfn.DAYS(About!$A$3,'Core Indicators'!HE46)</f>
        <v>104</v>
      </c>
      <c r="Q46" s="241">
        <f>_xlfn.DAYS(About!$A$3,'Core Indicators'!HM46)</f>
        <v>104</v>
      </c>
      <c r="R46" s="241">
        <f>_xlfn.DAYS(About!$A$3,'Core Indicators'!HU46)</f>
        <v>104</v>
      </c>
      <c r="S46" s="241">
        <f>_xlfn.DAYS(About!$A$3,'Core Indicators'!IC46)</f>
        <v>104</v>
      </c>
      <c r="T46" s="241">
        <f>_xlfn.DAYS(About!$A$3,'Core Indicators'!IK46)</f>
        <v>104</v>
      </c>
      <c r="U46" s="241">
        <f>_xlfn.DAYS(About!$A$3,'Core Indicators'!IS46)</f>
        <v>104</v>
      </c>
      <c r="V46" s="241">
        <f t="shared" si="1"/>
        <v>26.8</v>
      </c>
    </row>
    <row r="47" spans="1:22" x14ac:dyDescent="0.35">
      <c r="A47" s="240" t="str">
        <f>Lists!C:C</f>
        <v>ETH003</v>
      </c>
      <c r="B47" s="241">
        <f>_xlfn.DAYS(About!$A$3,'Core Indicators'!U47)</f>
        <v>0</v>
      </c>
      <c r="C47" s="241">
        <f>_xlfn.DAYS(About!$A$3,'Core Indicators'!AC47)</f>
        <v>0</v>
      </c>
      <c r="D47" s="241">
        <f>_xlfn.DAYS(About!$A$3,'Core Indicators'!AK47)</f>
        <v>0</v>
      </c>
      <c r="E47" s="241">
        <f>_xlfn.DAYS(About!$A$3,'Core Indicators'!AS47)</f>
        <v>0</v>
      </c>
      <c r="F47" s="241">
        <f>_xlfn.DAYS(About!$A$3,'Core Indicators'!BQ47)</f>
        <v>650</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164</v>
      </c>
      <c r="M47" s="241">
        <f>_xlfn.DAYS(About!$A$3,'Core Indicators'!GG47)</f>
        <v>104</v>
      </c>
      <c r="N47" s="241">
        <f>_xlfn.DAYS(About!$A$3,'Core Indicators'!GO47)</f>
        <v>104</v>
      </c>
      <c r="O47" s="241">
        <f>_xlfn.DAYS(About!$A$3,'Core Indicators'!GW47)</f>
        <v>104</v>
      </c>
      <c r="P47" s="241">
        <f>_xlfn.DAYS(About!$A$3,'Core Indicators'!HE47)</f>
        <v>104</v>
      </c>
      <c r="Q47" s="241">
        <f>_xlfn.DAYS(About!$A$3,'Core Indicators'!HM47)</f>
        <v>104</v>
      </c>
      <c r="R47" s="241">
        <f>_xlfn.DAYS(About!$A$3,'Core Indicators'!HU47)</f>
        <v>104</v>
      </c>
      <c r="S47" s="241">
        <f>_xlfn.DAYS(About!$A$3,'Core Indicators'!IC47)</f>
        <v>104</v>
      </c>
      <c r="T47" s="241">
        <f>_xlfn.DAYS(About!$A$3,'Core Indicators'!IK47)</f>
        <v>104</v>
      </c>
      <c r="U47" s="241">
        <f>_xlfn.DAYS(About!$A$3,'Core Indicators'!IS47)</f>
        <v>104</v>
      </c>
      <c r="V47" s="241">
        <f t="shared" si="1"/>
        <v>91.8</v>
      </c>
    </row>
    <row r="48" spans="1:22" x14ac:dyDescent="0.35">
      <c r="A48" s="240" t="str">
        <f>Lists!C:C</f>
        <v>ETH004</v>
      </c>
      <c r="B48" s="241">
        <f>_xlfn.DAYS(About!$A$3,'Core Indicators'!U48)</f>
        <v>0</v>
      </c>
      <c r="C48" s="241">
        <f>_xlfn.DAYS(About!$A$3,'Core Indicators'!AC48)</f>
        <v>0</v>
      </c>
      <c r="D48" s="241">
        <f>_xlfn.DAYS(About!$A$3,'Core Indicators'!AK48)</f>
        <v>0</v>
      </c>
      <c r="E48" s="241">
        <f>_xlfn.DAYS(About!$A$3,'Core Indicators'!AS48)</f>
        <v>0</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164</v>
      </c>
      <c r="M48" s="241">
        <f>_xlfn.DAYS(About!$A$3,'Core Indicators'!GG48)</f>
        <v>104</v>
      </c>
      <c r="N48" s="241">
        <f>_xlfn.DAYS(About!$A$3,'Core Indicators'!GO48)</f>
        <v>104</v>
      </c>
      <c r="O48" s="241">
        <f>_xlfn.DAYS(About!$A$3,'Core Indicators'!GW48)</f>
        <v>104</v>
      </c>
      <c r="P48" s="241">
        <f>_xlfn.DAYS(About!$A$3,'Core Indicators'!HE48)</f>
        <v>104</v>
      </c>
      <c r="Q48" s="241">
        <f>_xlfn.DAYS(About!$A$3,'Core Indicators'!HM48)</f>
        <v>104</v>
      </c>
      <c r="R48" s="241">
        <f>_xlfn.DAYS(About!$A$3,'Core Indicators'!HU48)</f>
        <v>104</v>
      </c>
      <c r="S48" s="241">
        <f>_xlfn.DAYS(About!$A$3,'Core Indicators'!IC48)</f>
        <v>104</v>
      </c>
      <c r="T48" s="241">
        <f>_xlfn.DAYS(About!$A$3,'Core Indicators'!IK48)</f>
        <v>104</v>
      </c>
      <c r="U48" s="241">
        <f>_xlfn.DAYS(About!$A$3,'Core Indicators'!IS48)</f>
        <v>104</v>
      </c>
      <c r="V48" s="241">
        <f t="shared" si="1"/>
        <v>26.8</v>
      </c>
    </row>
    <row r="49" spans="1:22" x14ac:dyDescent="0.35">
      <c r="A49" s="240" t="str">
        <f>Lists!C:C</f>
        <v>ETH005</v>
      </c>
      <c r="B49" s="241">
        <f>_xlfn.DAYS(About!$A$3,'Core Indicators'!U49)</f>
        <v>0</v>
      </c>
      <c r="C49" s="241">
        <f>_xlfn.DAYS(About!$A$3,'Core Indicators'!AC49)</f>
        <v>0</v>
      </c>
      <c r="D49" s="241">
        <f>_xlfn.DAYS(About!$A$3,'Core Indicators'!AK49)</f>
        <v>0</v>
      </c>
      <c r="E49" s="241">
        <f>_xlfn.DAYS(About!$A$3,'Core Indicators'!AS49)</f>
        <v>0</v>
      </c>
      <c r="F49" s="241">
        <f>_xlfn.DAYS(About!$A$3,'Core Indicators'!BQ49)</f>
        <v>650</v>
      </c>
      <c r="G49" s="241">
        <f>_xlfn.DAYS(About!$A$3,'Core Indicators'!DM49)</f>
        <v>0</v>
      </c>
      <c r="H49" s="241">
        <f>_xlfn.DAYS(About!$A$3,'Core Indicators'!DU49)</f>
        <v>0</v>
      </c>
      <c r="I49" s="241">
        <f>_xlfn.DAYS(About!$A$3,'Core Indicators'!EC49)</f>
        <v>0</v>
      </c>
      <c r="J49" s="241">
        <f>_xlfn.DAYS(About!$A$3,'Core Indicators'!EK49)</f>
        <v>0</v>
      </c>
      <c r="K49" s="241">
        <f>_xlfn.DAYS(About!$A$3,'Core Indicators'!ES49)</f>
        <v>0</v>
      </c>
      <c r="L49" s="241">
        <f>_xlfn.DAYS(About!$A$3,'Core Indicators'!FI49)</f>
        <v>164</v>
      </c>
      <c r="M49" s="241">
        <f>_xlfn.DAYS(About!$A$3,'Core Indicators'!GG49)</f>
        <v>104</v>
      </c>
      <c r="N49" s="241">
        <f>_xlfn.DAYS(About!$A$3,'Core Indicators'!GO49)</f>
        <v>104</v>
      </c>
      <c r="O49" s="241">
        <f>_xlfn.DAYS(About!$A$3,'Core Indicators'!GW49)</f>
        <v>104</v>
      </c>
      <c r="P49" s="241">
        <f>_xlfn.DAYS(About!$A$3,'Core Indicators'!HE49)</f>
        <v>104</v>
      </c>
      <c r="Q49" s="241">
        <f>_xlfn.DAYS(About!$A$3,'Core Indicators'!HM49)</f>
        <v>104</v>
      </c>
      <c r="R49" s="241">
        <f>_xlfn.DAYS(About!$A$3,'Core Indicators'!HU49)</f>
        <v>104</v>
      </c>
      <c r="S49" s="241">
        <f>_xlfn.DAYS(About!$A$3,'Core Indicators'!IC49)</f>
        <v>104</v>
      </c>
      <c r="T49" s="241">
        <f>_xlfn.DAYS(About!$A$3,'Core Indicators'!IK49)</f>
        <v>104</v>
      </c>
      <c r="U49" s="241">
        <f>_xlfn.DAYS(About!$A$3,'Core Indicators'!IS49)</f>
        <v>104</v>
      </c>
      <c r="V49" s="241">
        <f t="shared" si="1"/>
        <v>91.8</v>
      </c>
    </row>
    <row r="50" spans="1:22" x14ac:dyDescent="0.35">
      <c r="A50" s="240" t="str">
        <f>Lists!C:C</f>
        <v>GRC002</v>
      </c>
      <c r="B50" s="241">
        <f>_xlfn.DAYS(About!$A$3,'Core Indicators'!U50)</f>
        <v>92</v>
      </c>
      <c r="C50" s="241">
        <f>_xlfn.DAYS(About!$A$3,'Core Indicators'!AC50)</f>
        <v>92</v>
      </c>
      <c r="D50" s="241">
        <f>_xlfn.DAYS(About!$A$3,'Core Indicators'!AK50)</f>
        <v>92</v>
      </c>
      <c r="E50" s="241">
        <f>_xlfn.DAYS(About!$A$3,'Core Indicators'!AS50)</f>
        <v>92</v>
      </c>
      <c r="F50" s="241">
        <f>_xlfn.DAYS(About!$A$3,'Core Indicators'!BQ50)</f>
        <v>0</v>
      </c>
      <c r="G50" s="241">
        <f>_xlfn.DAYS(About!$A$3,'Core Indicators'!DM50)</f>
        <v>92</v>
      </c>
      <c r="H50" s="241">
        <f>_xlfn.DAYS(About!$A$3,'Core Indicators'!DU50)</f>
        <v>92</v>
      </c>
      <c r="I50" s="241">
        <f>_xlfn.DAYS(About!$A$3,'Core Indicators'!EC50)</f>
        <v>92</v>
      </c>
      <c r="J50" s="241">
        <f>_xlfn.DAYS(About!$A$3,'Core Indicators'!EK50)</f>
        <v>92</v>
      </c>
      <c r="K50" s="241">
        <f>_xlfn.DAYS(About!$A$3,'Core Indicators'!ES50)</f>
        <v>92</v>
      </c>
      <c r="L50" s="241">
        <f>_xlfn.DAYS(About!$A$3,'Core Indicators'!FI50)</f>
        <v>92</v>
      </c>
      <c r="M50" s="241">
        <f>_xlfn.DAYS(About!$A$3,'Core Indicators'!GG50)</f>
        <v>110</v>
      </c>
      <c r="N50" s="241">
        <f>_xlfn.DAYS(About!$A$3,'Core Indicators'!GO50)</f>
        <v>110</v>
      </c>
      <c r="O50" s="241">
        <f>_xlfn.DAYS(About!$A$3,'Core Indicators'!GW50)</f>
        <v>110</v>
      </c>
      <c r="P50" s="241">
        <f>_xlfn.DAYS(About!$A$3,'Core Indicators'!HE50)</f>
        <v>110</v>
      </c>
      <c r="Q50" s="241">
        <f>_xlfn.DAYS(About!$A$3,'Core Indicators'!HM50)</f>
        <v>110</v>
      </c>
      <c r="R50" s="241">
        <f>_xlfn.DAYS(About!$A$3,'Core Indicators'!HU50)</f>
        <v>110</v>
      </c>
      <c r="S50" s="241">
        <f>_xlfn.DAYS(About!$A$3,'Core Indicators'!IC50)</f>
        <v>110</v>
      </c>
      <c r="T50" s="241">
        <f>_xlfn.DAYS(About!$A$3,'Core Indicators'!IK50)</f>
        <v>110</v>
      </c>
      <c r="U50" s="241">
        <f>_xlfn.DAYS(About!$A$3,'Core Indicators'!IS50)</f>
        <v>110</v>
      </c>
      <c r="V50" s="241">
        <f t="shared" si="1"/>
        <v>84.6</v>
      </c>
    </row>
    <row r="51" spans="1:22" x14ac:dyDescent="0.35">
      <c r="A51" s="240" t="str">
        <f>Lists!C:C</f>
        <v>GTM001</v>
      </c>
      <c r="B51" s="241">
        <f>_xlfn.DAYS(About!$A$3,'Core Indicators'!U51)</f>
        <v>35</v>
      </c>
      <c r="C51" s="241">
        <f>_xlfn.DAYS(About!$A$3,'Core Indicators'!AC51)</f>
        <v>35</v>
      </c>
      <c r="D51" s="241">
        <f>_xlfn.DAYS(About!$A$3,'Core Indicators'!AK51)</f>
        <v>35</v>
      </c>
      <c r="E51" s="241">
        <f>_xlfn.DAYS(About!$A$3,'Core Indicators'!AS51)</f>
        <v>35</v>
      </c>
      <c r="F51" s="241">
        <f>_xlfn.DAYS(About!$A$3,'Core Indicators'!BQ51)</f>
        <v>35</v>
      </c>
      <c r="G51" s="241">
        <f>_xlfn.DAYS(About!$A$3,'Core Indicators'!DM51)</f>
        <v>35</v>
      </c>
      <c r="H51" s="241">
        <f>_xlfn.DAYS(About!$A$3,'Core Indicators'!DU51)</f>
        <v>35</v>
      </c>
      <c r="I51" s="241">
        <f>_xlfn.DAYS(About!$A$3,'Core Indicators'!EC51)</f>
        <v>35</v>
      </c>
      <c r="J51" s="241">
        <f>_xlfn.DAYS(About!$A$3,'Core Indicators'!EK51)</f>
        <v>35</v>
      </c>
      <c r="K51" s="241">
        <f>_xlfn.DAYS(About!$A$3,'Core Indicators'!ES51)</f>
        <v>35</v>
      </c>
      <c r="L51" s="241">
        <f>_xlfn.DAYS(About!$A$3,'Core Indicators'!FI51)</f>
        <v>35</v>
      </c>
      <c r="M51" s="241">
        <f>_xlfn.DAYS(About!$A$3,'Core Indicators'!GG51)</f>
        <v>104</v>
      </c>
      <c r="N51" s="241">
        <f>_xlfn.DAYS(About!$A$3,'Core Indicators'!GO51)</f>
        <v>104</v>
      </c>
      <c r="O51" s="241">
        <f>_xlfn.DAYS(About!$A$3,'Core Indicators'!GW51)</f>
        <v>104</v>
      </c>
      <c r="P51" s="241">
        <f>_xlfn.DAYS(About!$A$3,'Core Indicators'!HE51)</f>
        <v>104</v>
      </c>
      <c r="Q51" s="241">
        <f>_xlfn.DAYS(About!$A$3,'Core Indicators'!HM51)</f>
        <v>104</v>
      </c>
      <c r="R51" s="241">
        <f>_xlfn.DAYS(About!$A$3,'Core Indicators'!HU51)</f>
        <v>104</v>
      </c>
      <c r="S51" s="241">
        <f>_xlfn.DAYS(About!$A$3,'Core Indicators'!IC51)</f>
        <v>104</v>
      </c>
      <c r="T51" s="241">
        <f>_xlfn.DAYS(About!$A$3,'Core Indicators'!IK51)</f>
        <v>104</v>
      </c>
      <c r="U51" s="241">
        <f>_xlfn.DAYS(About!$A$3,'Core Indicators'!IS51)</f>
        <v>104</v>
      </c>
      <c r="V51" s="241">
        <f t="shared" si="1"/>
        <v>41.9</v>
      </c>
    </row>
    <row r="52" spans="1:22" x14ac:dyDescent="0.35">
      <c r="A52" s="240" t="str">
        <f>Lists!C:C</f>
        <v>HND001</v>
      </c>
      <c r="B52" s="241">
        <f>_xlfn.DAYS(About!$A$3,'Core Indicators'!U52)</f>
        <v>35</v>
      </c>
      <c r="C52" s="241">
        <f>_xlfn.DAYS(About!$A$3,'Core Indicators'!AC52)</f>
        <v>35</v>
      </c>
      <c r="D52" s="241">
        <f>_xlfn.DAYS(About!$A$3,'Core Indicators'!AK52)</f>
        <v>35</v>
      </c>
      <c r="E52" s="241">
        <f>_xlfn.DAYS(About!$A$3,'Core Indicators'!AS52)</f>
        <v>35</v>
      </c>
      <c r="F52" s="241">
        <f>_xlfn.DAYS(About!$A$3,'Core Indicators'!BQ52)</f>
        <v>35</v>
      </c>
      <c r="G52" s="241">
        <f>_xlfn.DAYS(About!$A$3,'Core Indicators'!DM52)</f>
        <v>35</v>
      </c>
      <c r="H52" s="241">
        <f>_xlfn.DAYS(About!$A$3,'Core Indicators'!DU52)</f>
        <v>35</v>
      </c>
      <c r="I52" s="241">
        <f>_xlfn.DAYS(About!$A$3,'Core Indicators'!EC52)</f>
        <v>35</v>
      </c>
      <c r="J52" s="241">
        <f>_xlfn.DAYS(About!$A$3,'Core Indicators'!EK52)</f>
        <v>35</v>
      </c>
      <c r="K52" s="241">
        <f>_xlfn.DAYS(About!$A$3,'Core Indicators'!ES52)</f>
        <v>35</v>
      </c>
      <c r="L52" s="241">
        <f>_xlfn.DAYS(About!$A$3,'Core Indicators'!FI52)</f>
        <v>35</v>
      </c>
      <c r="M52" s="241">
        <f>_xlfn.DAYS(About!$A$3,'Core Indicators'!GG52)</f>
        <v>104</v>
      </c>
      <c r="N52" s="241">
        <f>_xlfn.DAYS(About!$A$3,'Core Indicators'!GO52)</f>
        <v>104</v>
      </c>
      <c r="O52" s="241">
        <f>_xlfn.DAYS(About!$A$3,'Core Indicators'!GW52)</f>
        <v>104</v>
      </c>
      <c r="P52" s="241">
        <f>_xlfn.DAYS(About!$A$3,'Core Indicators'!HE52)</f>
        <v>104</v>
      </c>
      <c r="Q52" s="241">
        <f>_xlfn.DAYS(About!$A$3,'Core Indicators'!HM52)</f>
        <v>104</v>
      </c>
      <c r="R52" s="241">
        <f>_xlfn.DAYS(About!$A$3,'Core Indicators'!HU52)</f>
        <v>104</v>
      </c>
      <c r="S52" s="241">
        <f>_xlfn.DAYS(About!$A$3,'Core Indicators'!IC52)</f>
        <v>104</v>
      </c>
      <c r="T52" s="241">
        <f>_xlfn.DAYS(About!$A$3,'Core Indicators'!IK52)</f>
        <v>104</v>
      </c>
      <c r="U52" s="241">
        <f>_xlfn.DAYS(About!$A$3,'Core Indicators'!IS52)</f>
        <v>104</v>
      </c>
      <c r="V52" s="241">
        <f t="shared" si="1"/>
        <v>41.9</v>
      </c>
    </row>
    <row r="53" spans="1:22" x14ac:dyDescent="0.35">
      <c r="A53" s="240" t="str">
        <f>Lists!C:C</f>
        <v>HTI001</v>
      </c>
      <c r="B53" s="241">
        <f>_xlfn.DAYS(About!$A$3,'Core Indicators'!U53)</f>
        <v>5</v>
      </c>
      <c r="C53" s="241">
        <f>_xlfn.DAYS(About!$A$3,'Core Indicators'!AC53)</f>
        <v>5</v>
      </c>
      <c r="D53" s="241">
        <f>_xlfn.DAYS(About!$A$3,'Core Indicators'!AK53)</f>
        <v>5</v>
      </c>
      <c r="E53" s="241">
        <f>_xlfn.DAYS(About!$A$3,'Core Indicators'!AS53)</f>
        <v>5</v>
      </c>
      <c r="F53" s="241">
        <f>_xlfn.DAYS(About!$A$3,'Core Indicators'!BQ53)</f>
        <v>5</v>
      </c>
      <c r="G53" s="241">
        <f>_xlfn.DAYS(About!$A$3,'Core Indicators'!DM53)</f>
        <v>5</v>
      </c>
      <c r="H53" s="241">
        <f>_xlfn.DAYS(About!$A$3,'Core Indicators'!DU53)</f>
        <v>5</v>
      </c>
      <c r="I53" s="241">
        <f>_xlfn.DAYS(About!$A$3,'Core Indicators'!EC53)</f>
        <v>5</v>
      </c>
      <c r="J53" s="241">
        <f>_xlfn.DAYS(About!$A$3,'Core Indicators'!EK53)</f>
        <v>5</v>
      </c>
      <c r="K53" s="241">
        <f>_xlfn.DAYS(About!$A$3,'Core Indicators'!ES53)</f>
        <v>5</v>
      </c>
      <c r="L53" s="241">
        <f>_xlfn.DAYS(About!$A$3,'Core Indicators'!FI53)</f>
        <v>5</v>
      </c>
      <c r="M53" s="241">
        <f>_xlfn.DAYS(About!$A$3,'Core Indicators'!GG53)</f>
        <v>104</v>
      </c>
      <c r="N53" s="241">
        <f>_xlfn.DAYS(About!$A$3,'Core Indicators'!GO53)</f>
        <v>104</v>
      </c>
      <c r="O53" s="241">
        <f>_xlfn.DAYS(About!$A$3,'Core Indicators'!GW53)</f>
        <v>104</v>
      </c>
      <c r="P53" s="241">
        <f>_xlfn.DAYS(About!$A$3,'Core Indicators'!HE53)</f>
        <v>104</v>
      </c>
      <c r="Q53" s="241">
        <f>_xlfn.DAYS(About!$A$3,'Core Indicators'!HM53)</f>
        <v>104</v>
      </c>
      <c r="R53" s="241">
        <f>_xlfn.DAYS(About!$A$3,'Core Indicators'!HU53)</f>
        <v>104</v>
      </c>
      <c r="S53" s="241">
        <f>_xlfn.DAYS(About!$A$3,'Core Indicators'!IC53)</f>
        <v>104</v>
      </c>
      <c r="T53" s="241">
        <f>_xlfn.DAYS(About!$A$3,'Core Indicators'!IK53)</f>
        <v>104</v>
      </c>
      <c r="U53" s="241">
        <f>_xlfn.DAYS(About!$A$3,'Core Indicators'!IS53)</f>
        <v>104</v>
      </c>
      <c r="V53" s="241">
        <f t="shared" si="1"/>
        <v>14.9</v>
      </c>
    </row>
    <row r="54" spans="1:22" x14ac:dyDescent="0.35">
      <c r="A54" s="240" t="str">
        <f>Lists!C:C</f>
        <v>HUN002</v>
      </c>
      <c r="B54" s="241">
        <f>_xlfn.DAYS(About!$A$3,'Core Indicators'!U54)</f>
        <v>2</v>
      </c>
      <c r="C54" s="241">
        <f>_xlfn.DAYS(About!$A$3,'Core Indicators'!AC54)</f>
        <v>2</v>
      </c>
      <c r="D54" s="241">
        <f>_xlfn.DAYS(About!$A$3,'Core Indicators'!AK54)</f>
        <v>2</v>
      </c>
      <c r="E54" s="241">
        <f>_xlfn.DAYS(About!$A$3,'Core Indicators'!AS54)</f>
        <v>2</v>
      </c>
      <c r="F54" s="241">
        <f>_xlfn.DAYS(About!$A$3,'Core Indicators'!BQ54)</f>
        <v>2</v>
      </c>
      <c r="G54" s="241">
        <f>_xlfn.DAYS(About!$A$3,'Core Indicators'!DM54)</f>
        <v>2</v>
      </c>
      <c r="H54" s="241">
        <f>_xlfn.DAYS(About!$A$3,'Core Indicators'!DU54)</f>
        <v>2</v>
      </c>
      <c r="I54" s="241">
        <f>_xlfn.DAYS(About!$A$3,'Core Indicators'!EC54)</f>
        <v>2</v>
      </c>
      <c r="J54" s="241">
        <f>_xlfn.DAYS(About!$A$3,'Core Indicators'!EK54)</f>
        <v>2</v>
      </c>
      <c r="K54" s="241">
        <f>_xlfn.DAYS(About!$A$3,'Core Indicators'!ES54)</f>
        <v>2</v>
      </c>
      <c r="L54" s="241">
        <f>_xlfn.DAYS(About!$A$3,'Core Indicators'!FI54)</f>
        <v>2</v>
      </c>
      <c r="M54" s="241">
        <f>_xlfn.DAYS(About!$A$3,'Core Indicators'!GG54)</f>
        <v>104</v>
      </c>
      <c r="N54" s="241">
        <f>_xlfn.DAYS(About!$A$3,'Core Indicators'!GO54)</f>
        <v>104</v>
      </c>
      <c r="O54" s="241">
        <f>_xlfn.DAYS(About!$A$3,'Core Indicators'!GW54)</f>
        <v>104</v>
      </c>
      <c r="P54" s="241">
        <f>_xlfn.DAYS(About!$A$3,'Core Indicators'!HE54)</f>
        <v>104</v>
      </c>
      <c r="Q54" s="241">
        <f>_xlfn.DAYS(About!$A$3,'Core Indicators'!HM54)</f>
        <v>104</v>
      </c>
      <c r="R54" s="241">
        <f>_xlfn.DAYS(About!$A$3,'Core Indicators'!HU54)</f>
        <v>104</v>
      </c>
      <c r="S54" s="241">
        <f>_xlfn.DAYS(About!$A$3,'Core Indicators'!IC54)</f>
        <v>104</v>
      </c>
      <c r="T54" s="241">
        <f>_xlfn.DAYS(About!$A$3,'Core Indicators'!IK54)</f>
        <v>104</v>
      </c>
      <c r="U54" s="241">
        <f>_xlfn.DAYS(About!$A$3,'Core Indicators'!IS54)</f>
        <v>104</v>
      </c>
      <c r="V54" s="241">
        <f t="shared" si="1"/>
        <v>12.2</v>
      </c>
    </row>
    <row r="55" spans="1:22" x14ac:dyDescent="0.35">
      <c r="A55" s="240" t="str">
        <f>Lists!C:C</f>
        <v>IDN002</v>
      </c>
      <c r="B55" s="241">
        <f>_xlfn.DAYS(About!$A$3,'Core Indicators'!U55)</f>
        <v>36</v>
      </c>
      <c r="C55" s="241">
        <f>_xlfn.DAYS(About!$A$3,'Core Indicators'!AC55)</f>
        <v>36</v>
      </c>
      <c r="D55" s="241">
        <f>_xlfn.DAYS(About!$A$3,'Core Indicators'!AK55)</f>
        <v>36</v>
      </c>
      <c r="E55" s="241">
        <f>_xlfn.DAYS(About!$A$3,'Core Indicators'!AS55)</f>
        <v>36</v>
      </c>
      <c r="F55" s="241">
        <f>_xlfn.DAYS(About!$A$3,'Core Indicators'!BQ55)</f>
        <v>5</v>
      </c>
      <c r="G55" s="241">
        <f>_xlfn.DAYS(About!$A$3,'Core Indicators'!DM55)</f>
        <v>36</v>
      </c>
      <c r="H55" s="241">
        <f>_xlfn.DAYS(About!$A$3,'Core Indicators'!DU55)</f>
        <v>36</v>
      </c>
      <c r="I55" s="241">
        <f>_xlfn.DAYS(About!$A$3,'Core Indicators'!EC55)</f>
        <v>36</v>
      </c>
      <c r="J55" s="241">
        <f>_xlfn.DAYS(About!$A$3,'Core Indicators'!EK55)</f>
        <v>36</v>
      </c>
      <c r="K55" s="241">
        <f>_xlfn.DAYS(About!$A$3,'Core Indicators'!ES55)</f>
        <v>36</v>
      </c>
      <c r="L55" s="241">
        <f>_xlfn.DAYS(About!$A$3,'Core Indicators'!FI55)</f>
        <v>36</v>
      </c>
      <c r="M55" s="241">
        <f>_xlfn.DAYS(About!$A$3,'Core Indicators'!GG55)</f>
        <v>105</v>
      </c>
      <c r="N55" s="241">
        <f>_xlfn.DAYS(About!$A$3,'Core Indicators'!GO55)</f>
        <v>105</v>
      </c>
      <c r="O55" s="241">
        <f>_xlfn.DAYS(About!$A$3,'Core Indicators'!GW55)</f>
        <v>105</v>
      </c>
      <c r="P55" s="241">
        <f>_xlfn.DAYS(About!$A$3,'Core Indicators'!HE55)</f>
        <v>105</v>
      </c>
      <c r="Q55" s="241">
        <f>_xlfn.DAYS(About!$A$3,'Core Indicators'!HM55)</f>
        <v>105</v>
      </c>
      <c r="R55" s="241">
        <f>_xlfn.DAYS(About!$A$3,'Core Indicators'!HU55)</f>
        <v>105</v>
      </c>
      <c r="S55" s="241">
        <f>_xlfn.DAYS(About!$A$3,'Core Indicators'!IC55)</f>
        <v>105</v>
      </c>
      <c r="T55" s="241">
        <f>_xlfn.DAYS(About!$A$3,'Core Indicators'!IK55)</f>
        <v>105</v>
      </c>
      <c r="U55" s="241">
        <f>_xlfn.DAYS(About!$A$3,'Core Indicators'!IS55)</f>
        <v>105</v>
      </c>
      <c r="V55" s="241">
        <f t="shared" si="1"/>
        <v>39.799999999999997</v>
      </c>
    </row>
    <row r="56" spans="1:22" x14ac:dyDescent="0.35">
      <c r="A56" s="240" t="str">
        <f>Lists!C:C</f>
        <v>IND006</v>
      </c>
      <c r="B56" s="241">
        <f>_xlfn.DAYS(About!$A$3,'Core Indicators'!U56)</f>
        <v>3</v>
      </c>
      <c r="C56" s="241">
        <f>_xlfn.DAYS(About!$A$3,'Core Indicators'!AC56)</f>
        <v>3</v>
      </c>
      <c r="D56" s="241">
        <f>_xlfn.DAYS(About!$A$3,'Core Indicators'!AK56)</f>
        <v>3</v>
      </c>
      <c r="E56" s="241">
        <f>_xlfn.DAYS(About!$A$3,'Core Indicators'!AS56)</f>
        <v>3</v>
      </c>
      <c r="F56" s="241">
        <f>_xlfn.DAYS(About!$A$3,'Core Indicators'!BQ56)</f>
        <v>3</v>
      </c>
      <c r="G56" s="241">
        <f>_xlfn.DAYS(About!$A$3,'Core Indicators'!DM56)</f>
        <v>3</v>
      </c>
      <c r="H56" s="241">
        <f>_xlfn.DAYS(About!$A$3,'Core Indicators'!DU56)</f>
        <v>3</v>
      </c>
      <c r="I56" s="241">
        <f>_xlfn.DAYS(About!$A$3,'Core Indicators'!EC56)</f>
        <v>3</v>
      </c>
      <c r="J56" s="241">
        <f>_xlfn.DAYS(About!$A$3,'Core Indicators'!EK56)</f>
        <v>3</v>
      </c>
      <c r="K56" s="241">
        <f>_xlfn.DAYS(About!$A$3,'Core Indicators'!ES56)</f>
        <v>3</v>
      </c>
      <c r="L56" s="241">
        <f>_xlfn.DAYS(About!$A$3,'Core Indicators'!FI56)</f>
        <v>3</v>
      </c>
      <c r="M56" s="241">
        <f>_xlfn.DAYS(About!$A$3,'Core Indicators'!GG56)</f>
        <v>3</v>
      </c>
      <c r="N56" s="241">
        <f>_xlfn.DAYS(About!$A$3,'Core Indicators'!GO56)</f>
        <v>3</v>
      </c>
      <c r="O56" s="241">
        <f>_xlfn.DAYS(About!$A$3,'Core Indicators'!GW56)</f>
        <v>3</v>
      </c>
      <c r="P56" s="241">
        <f>_xlfn.DAYS(About!$A$3,'Core Indicators'!HE56)</f>
        <v>3</v>
      </c>
      <c r="Q56" s="241">
        <f>_xlfn.DAYS(About!$A$3,'Core Indicators'!HM56)</f>
        <v>3</v>
      </c>
      <c r="R56" s="241">
        <f>_xlfn.DAYS(About!$A$3,'Core Indicators'!HU56)</f>
        <v>3</v>
      </c>
      <c r="S56" s="241">
        <f>_xlfn.DAYS(About!$A$3,'Core Indicators'!IC56)</f>
        <v>3</v>
      </c>
      <c r="T56" s="241">
        <f>_xlfn.DAYS(About!$A$3,'Core Indicators'!IK56)</f>
        <v>3</v>
      </c>
      <c r="U56" s="241">
        <f>_xlfn.DAYS(About!$A$3,'Core Indicators'!IS56)</f>
        <v>3</v>
      </c>
      <c r="V56" s="241">
        <f t="shared" si="1"/>
        <v>3</v>
      </c>
    </row>
    <row r="57" spans="1:22" x14ac:dyDescent="0.35">
      <c r="A57" s="240" t="str">
        <f>Lists!C:C</f>
        <v>IRN004</v>
      </c>
      <c r="B57" s="241">
        <f>_xlfn.DAYS(About!$A$3,'Core Indicators'!U57)</f>
        <v>6</v>
      </c>
      <c r="C57" s="241">
        <f>_xlfn.DAYS(About!$A$3,'Core Indicators'!AC57)</f>
        <v>6</v>
      </c>
      <c r="D57" s="241">
        <f>_xlfn.DAYS(About!$A$3,'Core Indicators'!AK57)</f>
        <v>6</v>
      </c>
      <c r="E57" s="241">
        <f>_xlfn.DAYS(About!$A$3,'Core Indicators'!AS57)</f>
        <v>6</v>
      </c>
      <c r="F57" s="241">
        <f>_xlfn.DAYS(About!$A$3,'Core Indicators'!BQ57)</f>
        <v>6</v>
      </c>
      <c r="G57" s="241">
        <f>_xlfn.DAYS(About!$A$3,'Core Indicators'!DM57)</f>
        <v>6</v>
      </c>
      <c r="H57" s="241">
        <f>_xlfn.DAYS(About!$A$3,'Core Indicators'!DU57)</f>
        <v>6</v>
      </c>
      <c r="I57" s="241">
        <f>_xlfn.DAYS(About!$A$3,'Core Indicators'!EC57)</f>
        <v>6</v>
      </c>
      <c r="J57" s="241">
        <f>_xlfn.DAYS(About!$A$3,'Core Indicators'!EK57)</f>
        <v>6</v>
      </c>
      <c r="K57" s="241">
        <f>_xlfn.DAYS(About!$A$3,'Core Indicators'!ES57)</f>
        <v>6</v>
      </c>
      <c r="L57" s="241">
        <f>_xlfn.DAYS(About!$A$3,'Core Indicators'!FI57)</f>
        <v>6</v>
      </c>
      <c r="M57" s="241">
        <f>_xlfn.DAYS(About!$A$3,'Core Indicators'!GG57)</f>
        <v>95</v>
      </c>
      <c r="N57" s="241">
        <f>_xlfn.DAYS(About!$A$3,'Core Indicators'!GO57)</f>
        <v>95</v>
      </c>
      <c r="O57" s="241">
        <f>_xlfn.DAYS(About!$A$3,'Core Indicators'!GW57)</f>
        <v>95</v>
      </c>
      <c r="P57" s="241">
        <f>_xlfn.DAYS(About!$A$3,'Core Indicators'!HE57)</f>
        <v>95</v>
      </c>
      <c r="Q57" s="241">
        <f>_xlfn.DAYS(About!$A$3,'Core Indicators'!HM57)</f>
        <v>95</v>
      </c>
      <c r="R57" s="241">
        <f>_xlfn.DAYS(About!$A$3,'Core Indicators'!HU57)</f>
        <v>95</v>
      </c>
      <c r="S57" s="241">
        <f>_xlfn.DAYS(About!$A$3,'Core Indicators'!IC57)</f>
        <v>95</v>
      </c>
      <c r="T57" s="241">
        <f>_xlfn.DAYS(About!$A$3,'Core Indicators'!IK57)</f>
        <v>95</v>
      </c>
      <c r="U57" s="241">
        <f>_xlfn.DAYS(About!$A$3,'Core Indicators'!IS57)</f>
        <v>95</v>
      </c>
      <c r="V57" s="241">
        <f t="shared" si="1"/>
        <v>14.9</v>
      </c>
    </row>
    <row r="58" spans="1:22" x14ac:dyDescent="0.35">
      <c r="A58" s="240" t="str">
        <f>Lists!C:C</f>
        <v>IRQ001</v>
      </c>
      <c r="B58" s="241">
        <f>_xlfn.DAYS(About!$A$3,'Core Indicators'!U58)</f>
        <v>5</v>
      </c>
      <c r="C58" s="241">
        <f>_xlfn.DAYS(About!$A$3,'Core Indicators'!AC58)</f>
        <v>5</v>
      </c>
      <c r="D58" s="241">
        <f>_xlfn.DAYS(About!$A$3,'Core Indicators'!AK58)</f>
        <v>5</v>
      </c>
      <c r="E58" s="241">
        <f>_xlfn.DAYS(About!$A$3,'Core Indicators'!AS58)</f>
        <v>5</v>
      </c>
      <c r="F58" s="241">
        <f>_xlfn.DAYS(About!$A$3,'Core Indicators'!BQ58)</f>
        <v>5</v>
      </c>
      <c r="G58" s="241">
        <f>_xlfn.DAYS(About!$A$3,'Core Indicators'!DM58)</f>
        <v>5</v>
      </c>
      <c r="H58" s="241">
        <f>_xlfn.DAYS(About!$A$3,'Core Indicators'!DU58)</f>
        <v>5</v>
      </c>
      <c r="I58" s="241">
        <f>_xlfn.DAYS(About!$A$3,'Core Indicators'!EC58)</f>
        <v>5</v>
      </c>
      <c r="J58" s="241">
        <f>_xlfn.DAYS(About!$A$3,'Core Indicators'!EK58)</f>
        <v>5</v>
      </c>
      <c r="K58" s="241">
        <f>_xlfn.DAYS(About!$A$3,'Core Indicators'!ES58)</f>
        <v>5</v>
      </c>
      <c r="L58" s="241">
        <f>_xlfn.DAYS(About!$A$3,'Core Indicators'!FI58)</f>
        <v>5</v>
      </c>
      <c r="M58" s="241">
        <f>_xlfn.DAYS(About!$A$3,'Core Indicators'!GG58)</f>
        <v>109</v>
      </c>
      <c r="N58" s="241">
        <f>_xlfn.DAYS(About!$A$3,'Core Indicators'!GO58)</f>
        <v>109</v>
      </c>
      <c r="O58" s="241">
        <f>_xlfn.DAYS(About!$A$3,'Core Indicators'!GW58)</f>
        <v>109</v>
      </c>
      <c r="P58" s="241">
        <f>_xlfn.DAYS(About!$A$3,'Core Indicators'!HE58)</f>
        <v>109</v>
      </c>
      <c r="Q58" s="241">
        <f>_xlfn.DAYS(About!$A$3,'Core Indicators'!HM58)</f>
        <v>109</v>
      </c>
      <c r="R58" s="241">
        <f>_xlfn.DAYS(About!$A$3,'Core Indicators'!HU58)</f>
        <v>109</v>
      </c>
      <c r="S58" s="241">
        <f>_xlfn.DAYS(About!$A$3,'Core Indicators'!IC58)</f>
        <v>109</v>
      </c>
      <c r="T58" s="241">
        <f>_xlfn.DAYS(About!$A$3,'Core Indicators'!IK58)</f>
        <v>109</v>
      </c>
      <c r="U58" s="241">
        <f>_xlfn.DAYS(About!$A$3,'Core Indicators'!IS58)</f>
        <v>109</v>
      </c>
      <c r="V58" s="241">
        <f t="shared" si="1"/>
        <v>15.4</v>
      </c>
    </row>
    <row r="59" spans="1:22" x14ac:dyDescent="0.35">
      <c r="A59" s="240" t="str">
        <f>Lists!C:C</f>
        <v>IRQ002</v>
      </c>
      <c r="B59" s="241">
        <f>_xlfn.DAYS(About!$A$3,'Core Indicators'!U59)</f>
        <v>5</v>
      </c>
      <c r="C59" s="241">
        <f>_xlfn.DAYS(About!$A$3,'Core Indicators'!AC59)</f>
        <v>5</v>
      </c>
      <c r="D59" s="241">
        <f>_xlfn.DAYS(About!$A$3,'Core Indicators'!AK59)</f>
        <v>5</v>
      </c>
      <c r="E59" s="241">
        <f>_xlfn.DAYS(About!$A$3,'Core Indicators'!AS59)</f>
        <v>5</v>
      </c>
      <c r="F59" s="241">
        <f>_xlfn.DAYS(About!$A$3,'Core Indicators'!BQ59)</f>
        <v>5</v>
      </c>
      <c r="G59" s="241">
        <f>_xlfn.DAYS(About!$A$3,'Core Indicators'!DM59)</f>
        <v>5</v>
      </c>
      <c r="H59" s="241">
        <f>_xlfn.DAYS(About!$A$3,'Core Indicators'!DU59)</f>
        <v>5</v>
      </c>
      <c r="I59" s="241">
        <f>_xlfn.DAYS(About!$A$3,'Core Indicators'!EC59)</f>
        <v>5</v>
      </c>
      <c r="J59" s="241">
        <f>_xlfn.DAYS(About!$A$3,'Core Indicators'!EK59)</f>
        <v>5</v>
      </c>
      <c r="K59" s="241">
        <f>_xlfn.DAYS(About!$A$3,'Core Indicators'!ES59)</f>
        <v>5</v>
      </c>
      <c r="L59" s="241">
        <f>_xlfn.DAYS(About!$A$3,'Core Indicators'!FI59)</f>
        <v>5</v>
      </c>
      <c r="M59" s="241">
        <f>_xlfn.DAYS(About!$A$3,'Core Indicators'!GG59)</f>
        <v>103</v>
      </c>
      <c r="N59" s="241">
        <f>_xlfn.DAYS(About!$A$3,'Core Indicators'!GO59)</f>
        <v>103</v>
      </c>
      <c r="O59" s="241">
        <f>_xlfn.DAYS(About!$A$3,'Core Indicators'!GW59)</f>
        <v>103</v>
      </c>
      <c r="P59" s="241">
        <f>_xlfn.DAYS(About!$A$3,'Core Indicators'!HE59)</f>
        <v>103</v>
      </c>
      <c r="Q59" s="241">
        <f>_xlfn.DAYS(About!$A$3,'Core Indicators'!HM59)</f>
        <v>103</v>
      </c>
      <c r="R59" s="241">
        <f>_xlfn.DAYS(About!$A$3,'Core Indicators'!HU59)</f>
        <v>103</v>
      </c>
      <c r="S59" s="241">
        <f>_xlfn.DAYS(About!$A$3,'Core Indicators'!IC59)</f>
        <v>103</v>
      </c>
      <c r="T59" s="241">
        <f>_xlfn.DAYS(About!$A$3,'Core Indicators'!IK59)</f>
        <v>103</v>
      </c>
      <c r="U59" s="241">
        <f>_xlfn.DAYS(About!$A$3,'Core Indicators'!IS59)</f>
        <v>103</v>
      </c>
      <c r="V59" s="241">
        <f t="shared" si="1"/>
        <v>14.8</v>
      </c>
    </row>
    <row r="60" spans="1:22" x14ac:dyDescent="0.35">
      <c r="A60" s="240" t="str">
        <f>Lists!C:C</f>
        <v>IRQ003</v>
      </c>
      <c r="B60" s="241">
        <f>_xlfn.DAYS(About!$A$3,'Core Indicators'!U60)</f>
        <v>5</v>
      </c>
      <c r="C60" s="241">
        <f>_xlfn.DAYS(About!$A$3,'Core Indicators'!AC60)</f>
        <v>5</v>
      </c>
      <c r="D60" s="241">
        <f>_xlfn.DAYS(About!$A$3,'Core Indicators'!AK60)</f>
        <v>5</v>
      </c>
      <c r="E60" s="241">
        <f>_xlfn.DAYS(About!$A$3,'Core Indicators'!AS60)</f>
        <v>5</v>
      </c>
      <c r="F60" s="241">
        <f>_xlfn.DAYS(About!$A$3,'Core Indicators'!BQ60)</f>
        <v>305</v>
      </c>
      <c r="G60" s="241">
        <f>_xlfn.DAYS(About!$A$3,'Core Indicators'!DM60)</f>
        <v>5</v>
      </c>
      <c r="H60" s="241">
        <f>_xlfn.DAYS(About!$A$3,'Core Indicators'!DU60)</f>
        <v>5</v>
      </c>
      <c r="I60" s="241">
        <f>_xlfn.DAYS(About!$A$3,'Core Indicators'!EC60)</f>
        <v>5</v>
      </c>
      <c r="J60" s="241">
        <f>_xlfn.DAYS(About!$A$3,'Core Indicators'!EK60)</f>
        <v>5</v>
      </c>
      <c r="K60" s="241">
        <f>_xlfn.DAYS(About!$A$3,'Core Indicators'!ES60)</f>
        <v>5</v>
      </c>
      <c r="L60" s="241">
        <f>_xlfn.DAYS(About!$A$3,'Core Indicators'!FI60)</f>
        <v>5</v>
      </c>
      <c r="M60" s="241">
        <f>_xlfn.DAYS(About!$A$3,'Core Indicators'!GG60)</f>
        <v>109</v>
      </c>
      <c r="N60" s="241">
        <f>_xlfn.DAYS(About!$A$3,'Core Indicators'!GO60)</f>
        <v>109</v>
      </c>
      <c r="O60" s="241">
        <f>_xlfn.DAYS(About!$A$3,'Core Indicators'!GW60)</f>
        <v>109</v>
      </c>
      <c r="P60" s="241">
        <f>_xlfn.DAYS(About!$A$3,'Core Indicators'!HE60)</f>
        <v>109</v>
      </c>
      <c r="Q60" s="241">
        <f>_xlfn.DAYS(About!$A$3,'Core Indicators'!HM60)</f>
        <v>109</v>
      </c>
      <c r="R60" s="241">
        <f>_xlfn.DAYS(About!$A$3,'Core Indicators'!HU60)</f>
        <v>109</v>
      </c>
      <c r="S60" s="241">
        <f>_xlfn.DAYS(About!$A$3,'Core Indicators'!IC60)</f>
        <v>109</v>
      </c>
      <c r="T60" s="241">
        <f>_xlfn.DAYS(About!$A$3,'Core Indicators'!IK60)</f>
        <v>109</v>
      </c>
      <c r="U60" s="241">
        <f>_xlfn.DAYS(About!$A$3,'Core Indicators'!IS60)</f>
        <v>109</v>
      </c>
      <c r="V60" s="241">
        <f t="shared" si="1"/>
        <v>45.4</v>
      </c>
    </row>
    <row r="61" spans="1:22" x14ac:dyDescent="0.35">
      <c r="A61" s="240" t="str">
        <f>Lists!C:C</f>
        <v>ITA002</v>
      </c>
      <c r="B61" s="241">
        <f>_xlfn.DAYS(About!$A$3,'Core Indicators'!U61)</f>
        <v>792</v>
      </c>
      <c r="C61" s="241">
        <f>_xlfn.DAYS(About!$A$3,'Core Indicators'!AC61)</f>
        <v>2</v>
      </c>
      <c r="D61" s="241">
        <f>_xlfn.DAYS(About!$A$3,'Core Indicators'!AK61)</f>
        <v>2</v>
      </c>
      <c r="E61" s="241">
        <f>_xlfn.DAYS(About!$A$3,'Core Indicators'!AS61)</f>
        <v>2</v>
      </c>
      <c r="F61" s="241">
        <f>_xlfn.DAYS(About!$A$3,'Core Indicators'!BQ61)</f>
        <v>2</v>
      </c>
      <c r="G61" s="241">
        <f>_xlfn.DAYS(About!$A$3,'Core Indicators'!DM61)</f>
        <v>2</v>
      </c>
      <c r="H61" s="241">
        <f>_xlfn.DAYS(About!$A$3,'Core Indicators'!DU61)</f>
        <v>2</v>
      </c>
      <c r="I61" s="241">
        <f>_xlfn.DAYS(About!$A$3,'Core Indicators'!EC61)</f>
        <v>2</v>
      </c>
      <c r="J61" s="241">
        <f>_xlfn.DAYS(About!$A$3,'Core Indicators'!EK61)</f>
        <v>2</v>
      </c>
      <c r="K61" s="241">
        <f>_xlfn.DAYS(About!$A$3,'Core Indicators'!ES61)</f>
        <v>2</v>
      </c>
      <c r="L61" s="241">
        <f>_xlfn.DAYS(About!$A$3,'Core Indicators'!FI61)</f>
        <v>792</v>
      </c>
      <c r="M61" s="241">
        <f>_xlfn.DAYS(About!$A$3,'Core Indicators'!GG61)</f>
        <v>105</v>
      </c>
      <c r="N61" s="241">
        <f>_xlfn.DAYS(About!$A$3,'Core Indicators'!GO61)</f>
        <v>105</v>
      </c>
      <c r="O61" s="241">
        <f>_xlfn.DAYS(About!$A$3,'Core Indicators'!GW61)</f>
        <v>105</v>
      </c>
      <c r="P61" s="241">
        <f>_xlfn.DAYS(About!$A$3,'Core Indicators'!HE61)</f>
        <v>105</v>
      </c>
      <c r="Q61" s="241">
        <f>_xlfn.DAYS(About!$A$3,'Core Indicators'!HM61)</f>
        <v>105</v>
      </c>
      <c r="R61" s="241">
        <f>_xlfn.DAYS(About!$A$3,'Core Indicators'!HU61)</f>
        <v>105</v>
      </c>
      <c r="S61" s="241">
        <f>_xlfn.DAYS(About!$A$3,'Core Indicators'!IC61)</f>
        <v>105</v>
      </c>
      <c r="T61" s="241">
        <f>_xlfn.DAYS(About!$A$3,'Core Indicators'!IK61)</f>
        <v>105</v>
      </c>
      <c r="U61" s="241">
        <f>_xlfn.DAYS(About!$A$3,'Core Indicators'!IS61)</f>
        <v>105</v>
      </c>
      <c r="V61" s="241">
        <f t="shared" si="1"/>
        <v>91.3</v>
      </c>
    </row>
    <row r="62" spans="1:22" x14ac:dyDescent="0.35">
      <c r="A62" s="240" t="str">
        <f>Lists!C:C</f>
        <v>JOR002</v>
      </c>
      <c r="B62" s="241">
        <f>_xlfn.DAYS(About!$A$3,'Core Indicators'!U62)</f>
        <v>5</v>
      </c>
      <c r="C62" s="241">
        <f>_xlfn.DAYS(About!$A$3,'Core Indicators'!AC62)</f>
        <v>5</v>
      </c>
      <c r="D62" s="241">
        <f>_xlfn.DAYS(About!$A$3,'Core Indicators'!AK62)</f>
        <v>5</v>
      </c>
      <c r="E62" s="241">
        <f>_xlfn.DAYS(About!$A$3,'Core Indicators'!AS62)</f>
        <v>5</v>
      </c>
      <c r="F62" s="241">
        <f>_xlfn.DAYS(About!$A$3,'Core Indicators'!BQ62)</f>
        <v>5</v>
      </c>
      <c r="G62" s="241">
        <f>_xlfn.DAYS(About!$A$3,'Core Indicators'!DM62)</f>
        <v>5</v>
      </c>
      <c r="H62" s="241">
        <f>_xlfn.DAYS(About!$A$3,'Core Indicators'!DU62)</f>
        <v>5</v>
      </c>
      <c r="I62" s="241">
        <f>_xlfn.DAYS(About!$A$3,'Core Indicators'!EC62)</f>
        <v>5</v>
      </c>
      <c r="J62" s="241">
        <f>_xlfn.DAYS(About!$A$3,'Core Indicators'!EK62)</f>
        <v>5</v>
      </c>
      <c r="K62" s="241">
        <f>_xlfn.DAYS(About!$A$3,'Core Indicators'!ES62)</f>
        <v>5</v>
      </c>
      <c r="L62" s="241">
        <f>_xlfn.DAYS(About!$A$3,'Core Indicators'!FI62)</f>
        <v>5</v>
      </c>
      <c r="M62" s="241">
        <f>_xlfn.DAYS(About!$A$3,'Core Indicators'!GG62)</f>
        <v>109</v>
      </c>
      <c r="N62" s="241">
        <f>_xlfn.DAYS(About!$A$3,'Core Indicators'!GO62)</f>
        <v>109</v>
      </c>
      <c r="O62" s="241">
        <f>_xlfn.DAYS(About!$A$3,'Core Indicators'!GW62)</f>
        <v>109</v>
      </c>
      <c r="P62" s="241">
        <f>_xlfn.DAYS(About!$A$3,'Core Indicators'!HE62)</f>
        <v>109</v>
      </c>
      <c r="Q62" s="241">
        <f>_xlfn.DAYS(About!$A$3,'Core Indicators'!HM62)</f>
        <v>109</v>
      </c>
      <c r="R62" s="241">
        <f>_xlfn.DAYS(About!$A$3,'Core Indicators'!HU62)</f>
        <v>109</v>
      </c>
      <c r="S62" s="241">
        <f>_xlfn.DAYS(About!$A$3,'Core Indicators'!IC62)</f>
        <v>109</v>
      </c>
      <c r="T62" s="241">
        <f>_xlfn.DAYS(About!$A$3,'Core Indicators'!IK62)</f>
        <v>109</v>
      </c>
      <c r="U62" s="241">
        <f>_xlfn.DAYS(About!$A$3,'Core Indicators'!IS62)</f>
        <v>109</v>
      </c>
      <c r="V62" s="241">
        <f t="shared" si="1"/>
        <v>15.4</v>
      </c>
    </row>
    <row r="63" spans="1:22" x14ac:dyDescent="0.35">
      <c r="A63" s="240" t="str">
        <f>Lists!C:C</f>
        <v>KEN001</v>
      </c>
      <c r="B63" s="241">
        <f>_xlfn.DAYS(About!$A$3,'Core Indicators'!U63)</f>
        <v>3</v>
      </c>
      <c r="C63" s="241">
        <f>_xlfn.DAYS(About!$A$3,'Core Indicators'!AC63)</f>
        <v>3</v>
      </c>
      <c r="D63" s="241">
        <f>_xlfn.DAYS(About!$A$3,'Core Indicators'!AK63)</f>
        <v>3</v>
      </c>
      <c r="E63" s="241">
        <f>_xlfn.DAYS(About!$A$3,'Core Indicators'!AS63)</f>
        <v>3</v>
      </c>
      <c r="F63" s="241">
        <f>_xlfn.DAYS(About!$A$3,'Core Indicators'!BQ63)</f>
        <v>244</v>
      </c>
      <c r="G63" s="241">
        <f>_xlfn.DAYS(About!$A$3,'Core Indicators'!DM63)</f>
        <v>3</v>
      </c>
      <c r="H63" s="241">
        <f>_xlfn.DAYS(About!$A$3,'Core Indicators'!DU63)</f>
        <v>3</v>
      </c>
      <c r="I63" s="241">
        <f>_xlfn.DAYS(About!$A$3,'Core Indicators'!EC63)</f>
        <v>3</v>
      </c>
      <c r="J63" s="241">
        <f>_xlfn.DAYS(About!$A$3,'Core Indicators'!EK63)</f>
        <v>3</v>
      </c>
      <c r="K63" s="241">
        <f>_xlfn.DAYS(About!$A$3,'Core Indicators'!ES63)</f>
        <v>3</v>
      </c>
      <c r="L63" s="241">
        <f>_xlfn.DAYS(About!$A$3,'Core Indicators'!FI63)</f>
        <v>3</v>
      </c>
      <c r="M63" s="241">
        <f>_xlfn.DAYS(About!$A$3,'Core Indicators'!GG63)</f>
        <v>110</v>
      </c>
      <c r="N63" s="241">
        <f>_xlfn.DAYS(About!$A$3,'Core Indicators'!GO63)</f>
        <v>110</v>
      </c>
      <c r="O63" s="241">
        <f>_xlfn.DAYS(About!$A$3,'Core Indicators'!GW63)</f>
        <v>110</v>
      </c>
      <c r="P63" s="241">
        <f>_xlfn.DAYS(About!$A$3,'Core Indicators'!HE63)</f>
        <v>110</v>
      </c>
      <c r="Q63" s="241">
        <f>_xlfn.DAYS(About!$A$3,'Core Indicators'!HM63)</f>
        <v>110</v>
      </c>
      <c r="R63" s="241">
        <f>_xlfn.DAYS(About!$A$3,'Core Indicators'!HU63)</f>
        <v>110</v>
      </c>
      <c r="S63" s="241">
        <f>_xlfn.DAYS(About!$A$3,'Core Indicators'!IC63)</f>
        <v>110</v>
      </c>
      <c r="T63" s="241">
        <f>_xlfn.DAYS(About!$A$3,'Core Indicators'!IK63)</f>
        <v>110</v>
      </c>
      <c r="U63" s="241">
        <f>_xlfn.DAYS(About!$A$3,'Core Indicators'!IS63)</f>
        <v>110</v>
      </c>
      <c r="V63" s="241">
        <f t="shared" si="1"/>
        <v>37.799999999999997</v>
      </c>
    </row>
    <row r="64" spans="1:22" x14ac:dyDescent="0.35">
      <c r="A64" s="240" t="str">
        <f>Lists!C:C</f>
        <v>KEN002</v>
      </c>
      <c r="B64" s="241">
        <f>_xlfn.DAYS(About!$A$3,'Core Indicators'!U64)</f>
        <v>3</v>
      </c>
      <c r="C64" s="241">
        <f>_xlfn.DAYS(About!$A$3,'Core Indicators'!AC64)</f>
        <v>3</v>
      </c>
      <c r="D64" s="241">
        <f>_xlfn.DAYS(About!$A$3,'Core Indicators'!AK64)</f>
        <v>3</v>
      </c>
      <c r="E64" s="241">
        <f>_xlfn.DAYS(About!$A$3,'Core Indicators'!AS64)</f>
        <v>3</v>
      </c>
      <c r="F64" s="241">
        <f>_xlfn.DAYS(About!$A$3,'Core Indicators'!BQ64)</f>
        <v>34</v>
      </c>
      <c r="G64" s="241">
        <f>_xlfn.DAYS(About!$A$3,'Core Indicators'!DM64)</f>
        <v>3</v>
      </c>
      <c r="H64" s="241">
        <f>_xlfn.DAYS(About!$A$3,'Core Indicators'!DU64)</f>
        <v>3</v>
      </c>
      <c r="I64" s="241">
        <f>_xlfn.DAYS(About!$A$3,'Core Indicators'!EC64)</f>
        <v>3</v>
      </c>
      <c r="J64" s="241">
        <f>_xlfn.DAYS(About!$A$3,'Core Indicators'!EK64)</f>
        <v>3</v>
      </c>
      <c r="K64" s="241">
        <f>_xlfn.DAYS(About!$A$3,'Core Indicators'!ES64)</f>
        <v>3</v>
      </c>
      <c r="L64" s="241">
        <f>_xlfn.DAYS(About!$A$3,'Core Indicators'!FI64)</f>
        <v>3</v>
      </c>
      <c r="M64" s="241">
        <f>_xlfn.DAYS(About!$A$3,'Core Indicators'!GG64)</f>
        <v>110</v>
      </c>
      <c r="N64" s="241">
        <f>_xlfn.DAYS(About!$A$3,'Core Indicators'!GO64)</f>
        <v>110</v>
      </c>
      <c r="O64" s="241">
        <f>_xlfn.DAYS(About!$A$3,'Core Indicators'!GW64)</f>
        <v>110</v>
      </c>
      <c r="P64" s="241">
        <f>_xlfn.DAYS(About!$A$3,'Core Indicators'!HE64)</f>
        <v>110</v>
      </c>
      <c r="Q64" s="241">
        <f>_xlfn.DAYS(About!$A$3,'Core Indicators'!HM64)</f>
        <v>110</v>
      </c>
      <c r="R64" s="241">
        <f>_xlfn.DAYS(About!$A$3,'Core Indicators'!HU64)</f>
        <v>110</v>
      </c>
      <c r="S64" s="241">
        <f>_xlfn.DAYS(About!$A$3,'Core Indicators'!IC64)</f>
        <v>110</v>
      </c>
      <c r="T64" s="241">
        <f>_xlfn.DAYS(About!$A$3,'Core Indicators'!IK64)</f>
        <v>110</v>
      </c>
      <c r="U64" s="241">
        <f>_xlfn.DAYS(About!$A$3,'Core Indicators'!IS64)</f>
        <v>110</v>
      </c>
      <c r="V64" s="241">
        <f t="shared" si="1"/>
        <v>16.8</v>
      </c>
    </row>
    <row r="65" spans="1:22" x14ac:dyDescent="0.35">
      <c r="A65" s="240" t="str">
        <f>Lists!C:C</f>
        <v>KEN003</v>
      </c>
      <c r="B65" s="241">
        <f>_xlfn.DAYS(About!$A$3,'Core Indicators'!U65)</f>
        <v>3</v>
      </c>
      <c r="C65" s="241">
        <f>_xlfn.DAYS(About!$A$3,'Core Indicators'!AC65)</f>
        <v>3</v>
      </c>
      <c r="D65" s="241">
        <f>_xlfn.DAYS(About!$A$3,'Core Indicators'!AK65)</f>
        <v>3</v>
      </c>
      <c r="E65" s="241">
        <f>_xlfn.DAYS(About!$A$3,'Core Indicators'!AS65)</f>
        <v>3</v>
      </c>
      <c r="F65" s="241">
        <f>_xlfn.DAYS(About!$A$3,'Core Indicators'!BQ65)</f>
        <v>3</v>
      </c>
      <c r="G65" s="241">
        <f>_xlfn.DAYS(About!$A$3,'Core Indicators'!DM65)</f>
        <v>3</v>
      </c>
      <c r="H65" s="241">
        <f>_xlfn.DAYS(About!$A$3,'Core Indicators'!DU65)</f>
        <v>3</v>
      </c>
      <c r="I65" s="241">
        <f>_xlfn.DAYS(About!$A$3,'Core Indicators'!EC65)</f>
        <v>3</v>
      </c>
      <c r="J65" s="241">
        <f>_xlfn.DAYS(About!$A$3,'Core Indicators'!EK65)</f>
        <v>3</v>
      </c>
      <c r="K65" s="241">
        <f>_xlfn.DAYS(About!$A$3,'Core Indicators'!ES65)</f>
        <v>3</v>
      </c>
      <c r="L65" s="241">
        <f>_xlfn.DAYS(About!$A$3,'Core Indicators'!FI65)</f>
        <v>3</v>
      </c>
      <c r="M65" s="241">
        <f>_xlfn.DAYS(About!$A$3,'Core Indicators'!GG65)</f>
        <v>110</v>
      </c>
      <c r="N65" s="241">
        <f>_xlfn.DAYS(About!$A$3,'Core Indicators'!GO65)</f>
        <v>110</v>
      </c>
      <c r="O65" s="241">
        <f>_xlfn.DAYS(About!$A$3,'Core Indicators'!GW65)</f>
        <v>110</v>
      </c>
      <c r="P65" s="241">
        <f>_xlfn.DAYS(About!$A$3,'Core Indicators'!HE65)</f>
        <v>110</v>
      </c>
      <c r="Q65" s="241">
        <f>_xlfn.DAYS(About!$A$3,'Core Indicators'!HM65)</f>
        <v>110</v>
      </c>
      <c r="R65" s="241">
        <f>_xlfn.DAYS(About!$A$3,'Core Indicators'!HU65)</f>
        <v>110</v>
      </c>
      <c r="S65" s="241">
        <f>_xlfn.DAYS(About!$A$3,'Core Indicators'!IC65)</f>
        <v>110</v>
      </c>
      <c r="T65" s="241">
        <f>_xlfn.DAYS(About!$A$3,'Core Indicators'!IK65)</f>
        <v>110</v>
      </c>
      <c r="U65" s="241">
        <f>_xlfn.DAYS(About!$A$3,'Core Indicators'!IS65)</f>
        <v>110</v>
      </c>
      <c r="V65" s="241">
        <f t="shared" si="1"/>
        <v>13.7</v>
      </c>
    </row>
    <row r="66" spans="1:22" x14ac:dyDescent="0.35">
      <c r="A66" s="240" t="str">
        <f>Lists!C:C</f>
        <v>LAO004</v>
      </c>
      <c r="B66" s="241">
        <f>_xlfn.DAYS(About!$A$3,'Core Indicators'!U66)</f>
        <v>6</v>
      </c>
      <c r="C66" s="241">
        <f>_xlfn.DAYS(About!$A$3,'Core Indicators'!AC66)</f>
        <v>6</v>
      </c>
      <c r="D66" s="241">
        <f>_xlfn.DAYS(About!$A$3,'Core Indicators'!AK66)</f>
        <v>0</v>
      </c>
      <c r="E66" s="241">
        <f>_xlfn.DAYS(About!$A$3,'Core Indicators'!AS66)</f>
        <v>6</v>
      </c>
      <c r="F66" s="241">
        <f>_xlfn.DAYS(About!$A$3,'Core Indicators'!BQ66)</f>
        <v>6</v>
      </c>
      <c r="G66" s="241">
        <f>_xlfn.DAYS(About!$A$3,'Core Indicators'!DM66)</f>
        <v>0</v>
      </c>
      <c r="H66" s="241">
        <f>_xlfn.DAYS(About!$A$3,'Core Indicators'!DU66)</f>
        <v>0</v>
      </c>
      <c r="I66" s="241">
        <f>_xlfn.DAYS(About!$A$3,'Core Indicators'!EC66)</f>
        <v>0</v>
      </c>
      <c r="J66" s="241">
        <f>_xlfn.DAYS(About!$A$3,'Core Indicators'!EK66)</f>
        <v>0</v>
      </c>
      <c r="K66" s="241">
        <f>_xlfn.DAYS(About!$A$3,'Core Indicators'!ES66)</f>
        <v>0</v>
      </c>
      <c r="L66" s="241">
        <f>_xlfn.DAYS(About!$A$3,'Core Indicators'!FI66)</f>
        <v>6</v>
      </c>
      <c r="M66" s="241">
        <f>_xlfn.DAYS(About!$A$3,'Core Indicators'!GG66)</f>
        <v>6</v>
      </c>
      <c r="N66" s="241">
        <f>_xlfn.DAYS(About!$A$3,'Core Indicators'!GO66)</f>
        <v>6</v>
      </c>
      <c r="O66" s="241">
        <f>_xlfn.DAYS(About!$A$3,'Core Indicators'!GW66)</f>
        <v>6</v>
      </c>
      <c r="P66" s="241">
        <f>_xlfn.DAYS(About!$A$3,'Core Indicators'!HE66)</f>
        <v>6</v>
      </c>
      <c r="Q66" s="241">
        <f>_xlfn.DAYS(About!$A$3,'Core Indicators'!HM66)</f>
        <v>6</v>
      </c>
      <c r="R66" s="241">
        <f>_xlfn.DAYS(About!$A$3,'Core Indicators'!HU66)</f>
        <v>6</v>
      </c>
      <c r="S66" s="241">
        <f>_xlfn.DAYS(About!$A$3,'Core Indicators'!IC66)</f>
        <v>6</v>
      </c>
      <c r="T66" s="241">
        <f>_xlfn.DAYS(About!$A$3,'Core Indicators'!IK66)</f>
        <v>6</v>
      </c>
      <c r="U66" s="241">
        <f>_xlfn.DAYS(About!$A$3,'Core Indicators'!IS66)</f>
        <v>6</v>
      </c>
      <c r="V66" s="241">
        <f t="shared" si="1"/>
        <v>2.4</v>
      </c>
    </row>
    <row r="67" spans="1:22" x14ac:dyDescent="0.35">
      <c r="A67" s="240" t="str">
        <f>Lists!C:C</f>
        <v>LBN002</v>
      </c>
      <c r="B67" s="241">
        <f>_xlfn.DAYS(About!$A$3,'Core Indicators'!U67)</f>
        <v>5</v>
      </c>
      <c r="C67" s="241">
        <f>_xlfn.DAYS(About!$A$3,'Core Indicators'!AC67)</f>
        <v>5</v>
      </c>
      <c r="D67" s="241">
        <f>_xlfn.DAYS(About!$A$3,'Core Indicators'!AK67)</f>
        <v>5</v>
      </c>
      <c r="E67" s="241">
        <f>_xlfn.DAYS(About!$A$3,'Core Indicators'!AS67)</f>
        <v>5</v>
      </c>
      <c r="F67" s="241">
        <f>_xlfn.DAYS(About!$A$3,'Core Indicators'!BQ67)</f>
        <v>5</v>
      </c>
      <c r="G67" s="241">
        <f>_xlfn.DAYS(About!$A$3,'Core Indicators'!DM67)</f>
        <v>5</v>
      </c>
      <c r="H67" s="241">
        <f>_xlfn.DAYS(About!$A$3,'Core Indicators'!DU67)</f>
        <v>5</v>
      </c>
      <c r="I67" s="241">
        <f>_xlfn.DAYS(About!$A$3,'Core Indicators'!EC67)</f>
        <v>5</v>
      </c>
      <c r="J67" s="241">
        <f>_xlfn.DAYS(About!$A$3,'Core Indicators'!EK67)</f>
        <v>5</v>
      </c>
      <c r="K67" s="241">
        <f>_xlfn.DAYS(About!$A$3,'Core Indicators'!ES67)</f>
        <v>5</v>
      </c>
      <c r="L67" s="241">
        <f>_xlfn.DAYS(About!$A$3,'Core Indicators'!FI67)</f>
        <v>5</v>
      </c>
      <c r="M67" s="241">
        <f>_xlfn.DAYS(About!$A$3,'Core Indicators'!GG67)</f>
        <v>105</v>
      </c>
      <c r="N67" s="241">
        <f>_xlfn.DAYS(About!$A$3,'Core Indicators'!GO67)</f>
        <v>105</v>
      </c>
      <c r="O67" s="241">
        <f>_xlfn.DAYS(About!$A$3,'Core Indicators'!GW67)</f>
        <v>105</v>
      </c>
      <c r="P67" s="241">
        <f>_xlfn.DAYS(About!$A$3,'Core Indicators'!HE67)</f>
        <v>105</v>
      </c>
      <c r="Q67" s="241">
        <f>_xlfn.DAYS(About!$A$3,'Core Indicators'!HM67)</f>
        <v>105</v>
      </c>
      <c r="R67" s="241">
        <f>_xlfn.DAYS(About!$A$3,'Core Indicators'!HU67)</f>
        <v>105</v>
      </c>
      <c r="S67" s="241">
        <f>_xlfn.DAYS(About!$A$3,'Core Indicators'!IC67)</f>
        <v>105</v>
      </c>
      <c r="T67" s="241">
        <f>_xlfn.DAYS(About!$A$3,'Core Indicators'!IK67)</f>
        <v>105</v>
      </c>
      <c r="U67" s="241">
        <f>_xlfn.DAYS(About!$A$3,'Core Indicators'!IS67)</f>
        <v>105</v>
      </c>
      <c r="V67" s="241">
        <f t="shared" ref="V67:V98" si="2">AVERAGE(D67:M67)</f>
        <v>15</v>
      </c>
    </row>
    <row r="68" spans="1:22" x14ac:dyDescent="0.35">
      <c r="A68" s="240" t="str">
        <f>Lists!C:C</f>
        <v>LBN006</v>
      </c>
      <c r="B68" s="241">
        <f>_xlfn.DAYS(About!$A$3,'Core Indicators'!U68)</f>
        <v>5</v>
      </c>
      <c r="C68" s="241">
        <f>_xlfn.DAYS(About!$A$3,'Core Indicators'!AC68)</f>
        <v>5</v>
      </c>
      <c r="D68" s="241">
        <f>_xlfn.DAYS(About!$A$3,'Core Indicators'!AK68)</f>
        <v>5</v>
      </c>
      <c r="E68" s="241">
        <f>_xlfn.DAYS(About!$A$3,'Core Indicators'!AS68)</f>
        <v>5</v>
      </c>
      <c r="F68" s="241">
        <f>_xlfn.DAYS(About!$A$3,'Core Indicators'!BQ68)</f>
        <v>5</v>
      </c>
      <c r="G68" s="241">
        <f>_xlfn.DAYS(About!$A$3,'Core Indicators'!DM68)</f>
        <v>5</v>
      </c>
      <c r="H68" s="241">
        <f>_xlfn.DAYS(About!$A$3,'Core Indicators'!DU68)</f>
        <v>5</v>
      </c>
      <c r="I68" s="241">
        <f>_xlfn.DAYS(About!$A$3,'Core Indicators'!EC68)</f>
        <v>5</v>
      </c>
      <c r="J68" s="241">
        <f>_xlfn.DAYS(About!$A$3,'Core Indicators'!EK68)</f>
        <v>5</v>
      </c>
      <c r="K68" s="241">
        <f>_xlfn.DAYS(About!$A$3,'Core Indicators'!ES68)</f>
        <v>5</v>
      </c>
      <c r="L68" s="241">
        <f>_xlfn.DAYS(About!$A$3,'Core Indicators'!FI68)</f>
        <v>5</v>
      </c>
      <c r="M68" s="241">
        <f>_xlfn.DAYS(About!$A$3,'Core Indicators'!GG68)</f>
        <v>105</v>
      </c>
      <c r="N68" s="241">
        <f>_xlfn.DAYS(About!$A$3,'Core Indicators'!GO68)</f>
        <v>105</v>
      </c>
      <c r="O68" s="241">
        <f>_xlfn.DAYS(About!$A$3,'Core Indicators'!GW68)</f>
        <v>105</v>
      </c>
      <c r="P68" s="241">
        <f>_xlfn.DAYS(About!$A$3,'Core Indicators'!HE68)</f>
        <v>105</v>
      </c>
      <c r="Q68" s="241">
        <f>_xlfn.DAYS(About!$A$3,'Core Indicators'!HM68)</f>
        <v>105</v>
      </c>
      <c r="R68" s="241">
        <f>_xlfn.DAYS(About!$A$3,'Core Indicators'!HU68)</f>
        <v>105</v>
      </c>
      <c r="S68" s="241">
        <f>_xlfn.DAYS(About!$A$3,'Core Indicators'!IC68)</f>
        <v>105</v>
      </c>
      <c r="T68" s="241">
        <f>_xlfn.DAYS(About!$A$3,'Core Indicators'!IK68)</f>
        <v>105</v>
      </c>
      <c r="U68" s="241">
        <f>_xlfn.DAYS(About!$A$3,'Core Indicators'!IS68)</f>
        <v>105</v>
      </c>
      <c r="V68" s="241">
        <f t="shared" si="2"/>
        <v>15</v>
      </c>
    </row>
    <row r="69" spans="1:22" x14ac:dyDescent="0.35">
      <c r="A69" s="240" t="str">
        <f>Lists!C:C</f>
        <v>LBY001</v>
      </c>
      <c r="B69" s="241">
        <f>_xlfn.DAYS(About!$A$3,'Core Indicators'!U69)</f>
        <v>2</v>
      </c>
      <c r="C69" s="241">
        <f>_xlfn.DAYS(About!$A$3,'Core Indicators'!AC69)</f>
        <v>2</v>
      </c>
      <c r="D69" s="241">
        <f>_xlfn.DAYS(About!$A$3,'Core Indicators'!AK69)</f>
        <v>2</v>
      </c>
      <c r="E69" s="241">
        <f>_xlfn.DAYS(About!$A$3,'Core Indicators'!AS69)</f>
        <v>2</v>
      </c>
      <c r="F69" s="241">
        <f>_xlfn.DAYS(About!$A$3,'Core Indicators'!BQ69)</f>
        <v>2</v>
      </c>
      <c r="G69" s="241">
        <f>_xlfn.DAYS(About!$A$3,'Core Indicators'!DM69)</f>
        <v>2</v>
      </c>
      <c r="H69" s="241">
        <f>_xlfn.DAYS(About!$A$3,'Core Indicators'!DU69)</f>
        <v>2</v>
      </c>
      <c r="I69" s="241">
        <f>_xlfn.DAYS(About!$A$3,'Core Indicators'!EC69)</f>
        <v>2</v>
      </c>
      <c r="J69" s="241">
        <f>_xlfn.DAYS(About!$A$3,'Core Indicators'!EK69)</f>
        <v>2</v>
      </c>
      <c r="K69" s="241">
        <f>_xlfn.DAYS(About!$A$3,'Core Indicators'!ES69)</f>
        <v>2</v>
      </c>
      <c r="L69" s="241">
        <f>_xlfn.DAYS(About!$A$3,'Core Indicators'!FI69)</f>
        <v>36</v>
      </c>
      <c r="M69" s="241">
        <f>_xlfn.DAYS(About!$A$3,'Core Indicators'!GG69)</f>
        <v>48</v>
      </c>
      <c r="N69" s="241">
        <f>_xlfn.DAYS(About!$A$3,'Core Indicators'!GO69)</f>
        <v>48</v>
      </c>
      <c r="O69" s="241">
        <f>_xlfn.DAYS(About!$A$3,'Core Indicators'!GW69)</f>
        <v>48</v>
      </c>
      <c r="P69" s="241">
        <f>_xlfn.DAYS(About!$A$3,'Core Indicators'!HE69)</f>
        <v>48</v>
      </c>
      <c r="Q69" s="241">
        <f>_xlfn.DAYS(About!$A$3,'Core Indicators'!HM69)</f>
        <v>48</v>
      </c>
      <c r="R69" s="241">
        <f>_xlfn.DAYS(About!$A$3,'Core Indicators'!HU69)</f>
        <v>48</v>
      </c>
      <c r="S69" s="241">
        <f>_xlfn.DAYS(About!$A$3,'Core Indicators'!IC69)</f>
        <v>48</v>
      </c>
      <c r="T69" s="241">
        <f>_xlfn.DAYS(About!$A$3,'Core Indicators'!IK69)</f>
        <v>48</v>
      </c>
      <c r="U69" s="241">
        <f>_xlfn.DAYS(About!$A$3,'Core Indicators'!IS69)</f>
        <v>48</v>
      </c>
      <c r="V69" s="241">
        <f t="shared" si="2"/>
        <v>10</v>
      </c>
    </row>
    <row r="70" spans="1:22" x14ac:dyDescent="0.35">
      <c r="A70" s="240" t="str">
        <f>Lists!C:C</f>
        <v>LBY002</v>
      </c>
      <c r="B70" s="241">
        <f>_xlfn.DAYS(About!$A$3,'Core Indicators'!U70)</f>
        <v>2</v>
      </c>
      <c r="C70" s="241">
        <f>_xlfn.DAYS(About!$A$3,'Core Indicators'!AC70)</f>
        <v>2</v>
      </c>
      <c r="D70" s="241">
        <f>_xlfn.DAYS(About!$A$3,'Core Indicators'!AK70)</f>
        <v>2</v>
      </c>
      <c r="E70" s="241">
        <f>_xlfn.DAYS(About!$A$3,'Core Indicators'!AS70)</f>
        <v>2</v>
      </c>
      <c r="F70" s="241">
        <f>_xlfn.DAYS(About!$A$3,'Core Indicators'!BQ70)</f>
        <v>2</v>
      </c>
      <c r="G70" s="241">
        <f>_xlfn.DAYS(About!$A$3,'Core Indicators'!DM70)</f>
        <v>2</v>
      </c>
      <c r="H70" s="241">
        <f>_xlfn.DAYS(About!$A$3,'Core Indicators'!DU70)</f>
        <v>2</v>
      </c>
      <c r="I70" s="241">
        <f>_xlfn.DAYS(About!$A$3,'Core Indicators'!EC70)</f>
        <v>2</v>
      </c>
      <c r="J70" s="241">
        <f>_xlfn.DAYS(About!$A$3,'Core Indicators'!EK70)</f>
        <v>2</v>
      </c>
      <c r="K70" s="241">
        <f>_xlfn.DAYS(About!$A$3,'Core Indicators'!ES70)</f>
        <v>2</v>
      </c>
      <c r="L70" s="241">
        <f>_xlfn.DAYS(About!$A$3,'Core Indicators'!FI70)</f>
        <v>792</v>
      </c>
      <c r="M70" s="241">
        <f>_xlfn.DAYS(About!$A$3,'Core Indicators'!GG70)</f>
        <v>106</v>
      </c>
      <c r="N70" s="241">
        <f>_xlfn.DAYS(About!$A$3,'Core Indicators'!GO70)</f>
        <v>106</v>
      </c>
      <c r="O70" s="241">
        <f>_xlfn.DAYS(About!$A$3,'Core Indicators'!GW70)</f>
        <v>106</v>
      </c>
      <c r="P70" s="241">
        <f>_xlfn.DAYS(About!$A$3,'Core Indicators'!HE70)</f>
        <v>106</v>
      </c>
      <c r="Q70" s="241">
        <f>_xlfn.DAYS(About!$A$3,'Core Indicators'!HM70)</f>
        <v>106</v>
      </c>
      <c r="R70" s="241">
        <f>_xlfn.DAYS(About!$A$3,'Core Indicators'!HU70)</f>
        <v>106</v>
      </c>
      <c r="S70" s="241">
        <f>_xlfn.DAYS(About!$A$3,'Core Indicators'!IC70)</f>
        <v>106</v>
      </c>
      <c r="T70" s="241">
        <f>_xlfn.DAYS(About!$A$3,'Core Indicators'!IK70)</f>
        <v>106</v>
      </c>
      <c r="U70" s="241">
        <f>_xlfn.DAYS(About!$A$3,'Core Indicators'!IS70)</f>
        <v>106</v>
      </c>
      <c r="V70" s="241">
        <f t="shared" si="2"/>
        <v>91.4</v>
      </c>
    </row>
    <row r="71" spans="1:22" x14ac:dyDescent="0.35">
      <c r="A71" s="240" t="str">
        <f>Lists!C:C</f>
        <v>LBY003</v>
      </c>
      <c r="B71" s="241">
        <f>_xlfn.DAYS(About!$A$3,'Core Indicators'!U71)</f>
        <v>2</v>
      </c>
      <c r="C71" s="241">
        <f>_xlfn.DAYS(About!$A$3,'Core Indicators'!AC71)</f>
        <v>2</v>
      </c>
      <c r="D71" s="241">
        <f>_xlfn.DAYS(About!$A$3,'Core Indicators'!AK71)</f>
        <v>2</v>
      </c>
      <c r="E71" s="241">
        <f>_xlfn.DAYS(About!$A$3,'Core Indicators'!AS71)</f>
        <v>2</v>
      </c>
      <c r="F71" s="241">
        <f>_xlfn.DAYS(About!$A$3,'Core Indicators'!BQ71)</f>
        <v>2</v>
      </c>
      <c r="G71" s="241">
        <f>_xlfn.DAYS(About!$A$3,'Core Indicators'!DM71)</f>
        <v>2</v>
      </c>
      <c r="H71" s="241">
        <f>_xlfn.DAYS(About!$A$3,'Core Indicators'!DU71)</f>
        <v>2</v>
      </c>
      <c r="I71" s="241">
        <f>_xlfn.DAYS(About!$A$3,'Core Indicators'!EC71)</f>
        <v>2</v>
      </c>
      <c r="J71" s="241">
        <f>_xlfn.DAYS(About!$A$3,'Core Indicators'!EK71)</f>
        <v>2</v>
      </c>
      <c r="K71" s="241">
        <f>_xlfn.DAYS(About!$A$3,'Core Indicators'!ES71)</f>
        <v>2</v>
      </c>
      <c r="L71" s="241">
        <f>_xlfn.DAYS(About!$A$3,'Core Indicators'!FI71)</f>
        <v>371</v>
      </c>
      <c r="M71" s="241">
        <f>_xlfn.DAYS(About!$A$3,'Core Indicators'!GG71)</f>
        <v>106</v>
      </c>
      <c r="N71" s="241">
        <f>_xlfn.DAYS(About!$A$3,'Core Indicators'!GO71)</f>
        <v>106</v>
      </c>
      <c r="O71" s="241">
        <f>_xlfn.DAYS(About!$A$3,'Core Indicators'!GW71)</f>
        <v>106</v>
      </c>
      <c r="P71" s="241">
        <f>_xlfn.DAYS(About!$A$3,'Core Indicators'!HE71)</f>
        <v>106</v>
      </c>
      <c r="Q71" s="241">
        <f>_xlfn.DAYS(About!$A$3,'Core Indicators'!HM71)</f>
        <v>106</v>
      </c>
      <c r="R71" s="241">
        <f>_xlfn.DAYS(About!$A$3,'Core Indicators'!HU71)</f>
        <v>106</v>
      </c>
      <c r="S71" s="241">
        <f>_xlfn.DAYS(About!$A$3,'Core Indicators'!IC71)</f>
        <v>106</v>
      </c>
      <c r="T71" s="241">
        <f>_xlfn.DAYS(About!$A$3,'Core Indicators'!IK71)</f>
        <v>106</v>
      </c>
      <c r="U71" s="241">
        <f>_xlfn.DAYS(About!$A$3,'Core Indicators'!IS71)</f>
        <v>106</v>
      </c>
      <c r="V71" s="241">
        <f t="shared" si="2"/>
        <v>49.3</v>
      </c>
    </row>
    <row r="72" spans="1:22" x14ac:dyDescent="0.35">
      <c r="A72" s="240" t="str">
        <f>Lists!C:C</f>
        <v>LBY004</v>
      </c>
      <c r="B72" s="241">
        <f>_xlfn.DAYS(About!$A$3,'Core Indicators'!U72)</f>
        <v>2</v>
      </c>
      <c r="C72" s="241">
        <f>_xlfn.DAYS(About!$A$3,'Core Indicators'!AC72)</f>
        <v>2</v>
      </c>
      <c r="D72" s="241">
        <f>_xlfn.DAYS(About!$A$3,'Core Indicators'!AK72)</f>
        <v>2</v>
      </c>
      <c r="E72" s="241">
        <f>_xlfn.DAYS(About!$A$3,'Core Indicators'!AS72)</f>
        <v>2</v>
      </c>
      <c r="F72" s="241">
        <f>_xlfn.DAYS(About!$A$3,'Core Indicators'!BQ72)</f>
        <v>2</v>
      </c>
      <c r="G72" s="241">
        <f>_xlfn.DAYS(About!$A$3,'Core Indicators'!DM72)</f>
        <v>2</v>
      </c>
      <c r="H72" s="241">
        <f>_xlfn.DAYS(About!$A$3,'Core Indicators'!DU72)</f>
        <v>2</v>
      </c>
      <c r="I72" s="241">
        <f>_xlfn.DAYS(About!$A$3,'Core Indicators'!EC72)</f>
        <v>2</v>
      </c>
      <c r="J72" s="241">
        <f>_xlfn.DAYS(About!$A$3,'Core Indicators'!EK72)</f>
        <v>2</v>
      </c>
      <c r="K72" s="241">
        <f>_xlfn.DAYS(About!$A$3,'Core Indicators'!ES72)</f>
        <v>2</v>
      </c>
      <c r="L72" s="241">
        <f>_xlfn.DAYS(About!$A$3,'Core Indicators'!FI72)</f>
        <v>36</v>
      </c>
      <c r="M72" s="241">
        <f>_xlfn.DAYS(About!$A$3,'Core Indicators'!GG72)</f>
        <v>49</v>
      </c>
      <c r="N72" s="241">
        <f>_xlfn.DAYS(About!$A$3,'Core Indicators'!GO72)</f>
        <v>49</v>
      </c>
      <c r="O72" s="241">
        <f>_xlfn.DAYS(About!$A$3,'Core Indicators'!GW72)</f>
        <v>49</v>
      </c>
      <c r="P72" s="241">
        <f>_xlfn.DAYS(About!$A$3,'Core Indicators'!HE72)</f>
        <v>49</v>
      </c>
      <c r="Q72" s="241">
        <f>_xlfn.DAYS(About!$A$3,'Core Indicators'!HM72)</f>
        <v>49</v>
      </c>
      <c r="R72" s="241">
        <f>_xlfn.DAYS(About!$A$3,'Core Indicators'!HU72)</f>
        <v>49</v>
      </c>
      <c r="S72" s="241">
        <f>_xlfn.DAYS(About!$A$3,'Core Indicators'!IC72)</f>
        <v>49</v>
      </c>
      <c r="T72" s="241">
        <f>_xlfn.DAYS(About!$A$3,'Core Indicators'!IK72)</f>
        <v>49</v>
      </c>
      <c r="U72" s="241">
        <f>_xlfn.DAYS(About!$A$3,'Core Indicators'!IS72)</f>
        <v>49</v>
      </c>
      <c r="V72" s="241">
        <f t="shared" si="2"/>
        <v>10.1</v>
      </c>
    </row>
    <row r="73" spans="1:22" x14ac:dyDescent="0.35">
      <c r="A73" s="240" t="str">
        <f>Lists!C:C</f>
        <v>LKA004</v>
      </c>
      <c r="B73" s="241">
        <f>_xlfn.DAYS(About!$A$3,'Core Indicators'!U73)</f>
        <v>36</v>
      </c>
      <c r="C73" s="241">
        <f>_xlfn.DAYS(About!$A$3,'Core Indicators'!AC73)</f>
        <v>36</v>
      </c>
      <c r="D73" s="241">
        <f>_xlfn.DAYS(About!$A$3,'Core Indicators'!AK73)</f>
        <v>36</v>
      </c>
      <c r="E73" s="241">
        <f>_xlfn.DAYS(About!$A$3,'Core Indicators'!AS73)</f>
        <v>5</v>
      </c>
      <c r="F73" s="241">
        <f>_xlfn.DAYS(About!$A$3,'Core Indicators'!BQ73)</f>
        <v>36</v>
      </c>
      <c r="G73" s="241">
        <f>_xlfn.DAYS(About!$A$3,'Core Indicators'!DM73)</f>
        <v>36</v>
      </c>
      <c r="H73" s="241">
        <f>_xlfn.DAYS(About!$A$3,'Core Indicators'!DU73)</f>
        <v>36</v>
      </c>
      <c r="I73" s="241">
        <f>_xlfn.DAYS(About!$A$3,'Core Indicators'!EC73)</f>
        <v>36</v>
      </c>
      <c r="J73" s="241">
        <f>_xlfn.DAYS(About!$A$3,'Core Indicators'!EK73)</f>
        <v>36</v>
      </c>
      <c r="K73" s="241">
        <f>_xlfn.DAYS(About!$A$3,'Core Indicators'!ES73)</f>
        <v>36</v>
      </c>
      <c r="L73" s="241">
        <f>_xlfn.DAYS(About!$A$3,'Core Indicators'!FI73)</f>
        <v>36</v>
      </c>
      <c r="M73" s="241">
        <f>_xlfn.DAYS(About!$A$3,'Core Indicators'!GG73)</f>
        <v>105</v>
      </c>
      <c r="N73" s="241">
        <f>_xlfn.DAYS(About!$A$3,'Core Indicators'!GO73)</f>
        <v>105</v>
      </c>
      <c r="O73" s="241">
        <f>_xlfn.DAYS(About!$A$3,'Core Indicators'!GW73)</f>
        <v>105</v>
      </c>
      <c r="P73" s="241">
        <f>_xlfn.DAYS(About!$A$3,'Core Indicators'!HE73)</f>
        <v>105</v>
      </c>
      <c r="Q73" s="241">
        <f>_xlfn.DAYS(About!$A$3,'Core Indicators'!HM73)</f>
        <v>105</v>
      </c>
      <c r="R73" s="241">
        <f>_xlfn.DAYS(About!$A$3,'Core Indicators'!HU73)</f>
        <v>105</v>
      </c>
      <c r="S73" s="241">
        <f>_xlfn.DAYS(About!$A$3,'Core Indicators'!IC73)</f>
        <v>105</v>
      </c>
      <c r="T73" s="241">
        <f>_xlfn.DAYS(About!$A$3,'Core Indicators'!IK73)</f>
        <v>105</v>
      </c>
      <c r="U73" s="241">
        <f>_xlfn.DAYS(About!$A$3,'Core Indicators'!IS73)</f>
        <v>105</v>
      </c>
      <c r="V73" s="241">
        <f t="shared" si="2"/>
        <v>39.799999999999997</v>
      </c>
    </row>
    <row r="74" spans="1:22" x14ac:dyDescent="0.35">
      <c r="A74" s="240" t="str">
        <f>Lists!C:C</f>
        <v>LSO004</v>
      </c>
      <c r="B74" s="241">
        <f>_xlfn.DAYS(About!$A$3,'Core Indicators'!U74)</f>
        <v>3</v>
      </c>
      <c r="C74" s="241">
        <f>_xlfn.DAYS(About!$A$3,'Core Indicators'!AC74)</f>
        <v>3</v>
      </c>
      <c r="D74" s="241">
        <f>_xlfn.DAYS(About!$A$3,'Core Indicators'!AK74)</f>
        <v>3</v>
      </c>
      <c r="E74" s="241">
        <f>_xlfn.DAYS(About!$A$3,'Core Indicators'!AS74)</f>
        <v>3</v>
      </c>
      <c r="F74" s="241">
        <f>_xlfn.DAYS(About!$A$3,'Core Indicators'!BQ74)</f>
        <v>3</v>
      </c>
      <c r="G74" s="241">
        <f>_xlfn.DAYS(About!$A$3,'Core Indicators'!DM74)</f>
        <v>3</v>
      </c>
      <c r="H74" s="241">
        <f>_xlfn.DAYS(About!$A$3,'Core Indicators'!DU74)</f>
        <v>3</v>
      </c>
      <c r="I74" s="241">
        <f>_xlfn.DAYS(About!$A$3,'Core Indicators'!EC74)</f>
        <v>3</v>
      </c>
      <c r="J74" s="241">
        <f>_xlfn.DAYS(About!$A$3,'Core Indicators'!EK74)</f>
        <v>3</v>
      </c>
      <c r="K74" s="241">
        <f>_xlfn.DAYS(About!$A$3,'Core Indicators'!ES74)</f>
        <v>3</v>
      </c>
      <c r="L74" s="241">
        <f>_xlfn.DAYS(About!$A$3,'Core Indicators'!FI74)</f>
        <v>3</v>
      </c>
      <c r="M74" s="241">
        <f>_xlfn.DAYS(About!$A$3,'Core Indicators'!GG74)</f>
        <v>35</v>
      </c>
      <c r="N74" s="241">
        <f>_xlfn.DAYS(About!$A$3,'Core Indicators'!GO74)</f>
        <v>35</v>
      </c>
      <c r="O74" s="241">
        <f>_xlfn.DAYS(About!$A$3,'Core Indicators'!GW74)</f>
        <v>35</v>
      </c>
      <c r="P74" s="241">
        <f>_xlfn.DAYS(About!$A$3,'Core Indicators'!HE74)</f>
        <v>35</v>
      </c>
      <c r="Q74" s="241">
        <f>_xlfn.DAYS(About!$A$3,'Core Indicators'!HM74)</f>
        <v>35</v>
      </c>
      <c r="R74" s="241">
        <f>_xlfn.DAYS(About!$A$3,'Core Indicators'!HU74)</f>
        <v>35</v>
      </c>
      <c r="S74" s="241">
        <f>_xlfn.DAYS(About!$A$3,'Core Indicators'!IC74)</f>
        <v>35</v>
      </c>
      <c r="T74" s="241">
        <f>_xlfn.DAYS(About!$A$3,'Core Indicators'!IK74)</f>
        <v>35</v>
      </c>
      <c r="U74" s="241">
        <f>_xlfn.DAYS(About!$A$3,'Core Indicators'!IS74)</f>
        <v>35</v>
      </c>
      <c r="V74" s="241">
        <f t="shared" si="2"/>
        <v>6.2</v>
      </c>
    </row>
    <row r="75" spans="1:22" x14ac:dyDescent="0.35">
      <c r="A75" s="240" t="str">
        <f>Lists!C:C</f>
        <v>LTU002</v>
      </c>
      <c r="B75" s="241">
        <f>_xlfn.DAYS(About!$A$3,'Core Indicators'!U75)</f>
        <v>2</v>
      </c>
      <c r="C75" s="241">
        <f>_xlfn.DAYS(About!$A$3,'Core Indicators'!AC75)</f>
        <v>2</v>
      </c>
      <c r="D75" s="241">
        <f>_xlfn.DAYS(About!$A$3,'Core Indicators'!AK75)</f>
        <v>2</v>
      </c>
      <c r="E75" s="241">
        <f>_xlfn.DAYS(About!$A$3,'Core Indicators'!AS75)</f>
        <v>2</v>
      </c>
      <c r="F75" s="241">
        <f>_xlfn.DAYS(About!$A$3,'Core Indicators'!BQ75)</f>
        <v>2</v>
      </c>
      <c r="G75" s="241">
        <f>_xlfn.DAYS(About!$A$3,'Core Indicators'!DM75)</f>
        <v>2</v>
      </c>
      <c r="H75" s="241">
        <f>_xlfn.DAYS(About!$A$3,'Core Indicators'!DU75)</f>
        <v>2</v>
      </c>
      <c r="I75" s="241">
        <f>_xlfn.DAYS(About!$A$3,'Core Indicators'!EC75)</f>
        <v>2</v>
      </c>
      <c r="J75" s="241">
        <f>_xlfn.DAYS(About!$A$3,'Core Indicators'!EK75)</f>
        <v>2</v>
      </c>
      <c r="K75" s="241">
        <f>_xlfn.DAYS(About!$A$3,'Core Indicators'!ES75)</f>
        <v>2</v>
      </c>
      <c r="L75" s="241">
        <f>_xlfn.DAYS(About!$A$3,'Core Indicators'!FI75)</f>
        <v>2</v>
      </c>
      <c r="M75" s="241">
        <f>_xlfn.DAYS(About!$A$3,'Core Indicators'!GG75)</f>
        <v>104</v>
      </c>
      <c r="N75" s="241">
        <f>_xlfn.DAYS(About!$A$3,'Core Indicators'!GO75)</f>
        <v>104</v>
      </c>
      <c r="O75" s="241">
        <f>_xlfn.DAYS(About!$A$3,'Core Indicators'!GW75)</f>
        <v>104</v>
      </c>
      <c r="P75" s="241">
        <f>_xlfn.DAYS(About!$A$3,'Core Indicators'!HE75)</f>
        <v>104</v>
      </c>
      <c r="Q75" s="241">
        <f>_xlfn.DAYS(About!$A$3,'Core Indicators'!HM75)</f>
        <v>104</v>
      </c>
      <c r="R75" s="241">
        <f>_xlfn.DAYS(About!$A$3,'Core Indicators'!HU75)</f>
        <v>104</v>
      </c>
      <c r="S75" s="241">
        <f>_xlfn.DAYS(About!$A$3,'Core Indicators'!IC75)</f>
        <v>104</v>
      </c>
      <c r="T75" s="241">
        <f>_xlfn.DAYS(About!$A$3,'Core Indicators'!IK75)</f>
        <v>104</v>
      </c>
      <c r="U75" s="241">
        <f>_xlfn.DAYS(About!$A$3,'Core Indicators'!IS75)</f>
        <v>104</v>
      </c>
      <c r="V75" s="241">
        <f t="shared" si="2"/>
        <v>12.2</v>
      </c>
    </row>
    <row r="76" spans="1:22" x14ac:dyDescent="0.35">
      <c r="A76" s="240" t="str">
        <f>Lists!C:C</f>
        <v>LVA002</v>
      </c>
      <c r="B76" s="241">
        <f>_xlfn.DAYS(About!$A$3,'Core Indicators'!U76)</f>
        <v>2</v>
      </c>
      <c r="C76" s="241">
        <f>_xlfn.DAYS(About!$A$3,'Core Indicators'!AC76)</f>
        <v>2</v>
      </c>
      <c r="D76" s="241">
        <f>_xlfn.DAYS(About!$A$3,'Core Indicators'!AK76)</f>
        <v>2</v>
      </c>
      <c r="E76" s="241">
        <f>_xlfn.DAYS(About!$A$3,'Core Indicators'!AS76)</f>
        <v>2</v>
      </c>
      <c r="F76" s="241">
        <f>_xlfn.DAYS(About!$A$3,'Core Indicators'!BQ76)</f>
        <v>2</v>
      </c>
      <c r="G76" s="241">
        <f>_xlfn.DAYS(About!$A$3,'Core Indicators'!DM76)</f>
        <v>2</v>
      </c>
      <c r="H76" s="241">
        <f>_xlfn.DAYS(About!$A$3,'Core Indicators'!DU76)</f>
        <v>2</v>
      </c>
      <c r="I76" s="241">
        <f>_xlfn.DAYS(About!$A$3,'Core Indicators'!EC76)</f>
        <v>2</v>
      </c>
      <c r="J76" s="241">
        <f>_xlfn.DAYS(About!$A$3,'Core Indicators'!EK76)</f>
        <v>2</v>
      </c>
      <c r="K76" s="241">
        <f>_xlfn.DAYS(About!$A$3,'Core Indicators'!ES76)</f>
        <v>2</v>
      </c>
      <c r="L76" s="241">
        <f>_xlfn.DAYS(About!$A$3,'Core Indicators'!FI76)</f>
        <v>2</v>
      </c>
      <c r="M76" s="241">
        <f>_xlfn.DAYS(About!$A$3,'Core Indicators'!GG76)</f>
        <v>104</v>
      </c>
      <c r="N76" s="241">
        <f>_xlfn.DAYS(About!$A$3,'Core Indicators'!GO76)</f>
        <v>104</v>
      </c>
      <c r="O76" s="241">
        <f>_xlfn.DAYS(About!$A$3,'Core Indicators'!GW76)</f>
        <v>104</v>
      </c>
      <c r="P76" s="241">
        <f>_xlfn.DAYS(About!$A$3,'Core Indicators'!HE76)</f>
        <v>104</v>
      </c>
      <c r="Q76" s="241">
        <f>_xlfn.DAYS(About!$A$3,'Core Indicators'!HM76)</f>
        <v>104</v>
      </c>
      <c r="R76" s="241">
        <f>_xlfn.DAYS(About!$A$3,'Core Indicators'!HU76)</f>
        <v>104</v>
      </c>
      <c r="S76" s="241">
        <f>_xlfn.DAYS(About!$A$3,'Core Indicators'!IC76)</f>
        <v>104</v>
      </c>
      <c r="T76" s="241">
        <f>_xlfn.DAYS(About!$A$3,'Core Indicators'!IK76)</f>
        <v>104</v>
      </c>
      <c r="U76" s="241">
        <f>_xlfn.DAYS(About!$A$3,'Core Indicators'!IS76)</f>
        <v>104</v>
      </c>
      <c r="V76" s="241">
        <f t="shared" si="2"/>
        <v>12.2</v>
      </c>
    </row>
    <row r="77" spans="1:22" x14ac:dyDescent="0.35">
      <c r="A77" s="240" t="str">
        <f>Lists!C:C</f>
        <v>MAR001</v>
      </c>
      <c r="B77" s="241">
        <f>_xlfn.DAYS(About!$A$3,'Core Indicators'!U77)</f>
        <v>370</v>
      </c>
      <c r="C77" s="241">
        <f>_xlfn.DAYS(About!$A$3,'Core Indicators'!AC77)</f>
        <v>2</v>
      </c>
      <c r="D77" s="241">
        <f>_xlfn.DAYS(About!$A$3,'Core Indicators'!AK77)</f>
        <v>2</v>
      </c>
      <c r="E77" s="241">
        <f>_xlfn.DAYS(About!$A$3,'Core Indicators'!AS77)</f>
        <v>2</v>
      </c>
      <c r="F77" s="241">
        <f>_xlfn.DAYS(About!$A$3,'Core Indicators'!BQ77)</f>
        <v>2</v>
      </c>
      <c r="G77" s="241">
        <f>_xlfn.DAYS(About!$A$3,'Core Indicators'!DM77)</f>
        <v>2</v>
      </c>
      <c r="H77" s="241">
        <f>_xlfn.DAYS(About!$A$3,'Core Indicators'!DU77)</f>
        <v>2</v>
      </c>
      <c r="I77" s="241">
        <f>_xlfn.DAYS(About!$A$3,'Core Indicators'!EC77)</f>
        <v>2</v>
      </c>
      <c r="J77" s="241">
        <f>_xlfn.DAYS(About!$A$3,'Core Indicators'!EK77)</f>
        <v>2</v>
      </c>
      <c r="K77" s="241">
        <f>_xlfn.DAYS(About!$A$3,'Core Indicators'!ES77)</f>
        <v>2</v>
      </c>
      <c r="L77" s="241">
        <f>_xlfn.DAYS(About!$A$3,'Core Indicators'!FI77)</f>
        <v>370</v>
      </c>
      <c r="M77" s="241">
        <f>_xlfn.DAYS(About!$A$3,'Core Indicators'!GG77)</f>
        <v>112</v>
      </c>
      <c r="N77" s="241">
        <f>_xlfn.DAYS(About!$A$3,'Core Indicators'!GO77)</f>
        <v>112</v>
      </c>
      <c r="O77" s="241">
        <f>_xlfn.DAYS(About!$A$3,'Core Indicators'!GW77)</f>
        <v>112</v>
      </c>
      <c r="P77" s="241">
        <f>_xlfn.DAYS(About!$A$3,'Core Indicators'!HE77)</f>
        <v>112</v>
      </c>
      <c r="Q77" s="241">
        <f>_xlfn.DAYS(About!$A$3,'Core Indicators'!HM77)</f>
        <v>112</v>
      </c>
      <c r="R77" s="241">
        <f>_xlfn.DAYS(About!$A$3,'Core Indicators'!HU77)</f>
        <v>112</v>
      </c>
      <c r="S77" s="241">
        <f>_xlfn.DAYS(About!$A$3,'Core Indicators'!IC77)</f>
        <v>112</v>
      </c>
      <c r="T77" s="241">
        <f>_xlfn.DAYS(About!$A$3,'Core Indicators'!IK77)</f>
        <v>112</v>
      </c>
      <c r="U77" s="241">
        <f>_xlfn.DAYS(About!$A$3,'Core Indicators'!IS77)</f>
        <v>112</v>
      </c>
      <c r="V77" s="241">
        <f t="shared" si="2"/>
        <v>49.8</v>
      </c>
    </row>
    <row r="78" spans="1:22" x14ac:dyDescent="0.35">
      <c r="A78" s="240" t="str">
        <f>Lists!C:C</f>
        <v>MAR002</v>
      </c>
      <c r="B78" s="241">
        <f>_xlfn.DAYS(About!$A$3,'Core Indicators'!U78)</f>
        <v>792</v>
      </c>
      <c r="C78" s="241">
        <f>_xlfn.DAYS(About!$A$3,'Core Indicators'!AC78)</f>
        <v>2</v>
      </c>
      <c r="D78" s="241">
        <f>_xlfn.DAYS(About!$A$3,'Core Indicators'!AK78)</f>
        <v>2</v>
      </c>
      <c r="E78" s="241">
        <f>_xlfn.DAYS(About!$A$3,'Core Indicators'!AS78)</f>
        <v>1</v>
      </c>
      <c r="F78" s="241">
        <f>_xlfn.DAYS(About!$A$3,'Core Indicators'!BQ78)</f>
        <v>1</v>
      </c>
      <c r="G78" s="241">
        <f>_xlfn.DAYS(About!$A$3,'Core Indicators'!DM78)</f>
        <v>1</v>
      </c>
      <c r="H78" s="241">
        <f>_xlfn.DAYS(About!$A$3,'Core Indicators'!DU78)</f>
        <v>1</v>
      </c>
      <c r="I78" s="241">
        <f>_xlfn.DAYS(About!$A$3,'Core Indicators'!EC78)</f>
        <v>1</v>
      </c>
      <c r="J78" s="241">
        <f>_xlfn.DAYS(About!$A$3,'Core Indicators'!EK78)</f>
        <v>1</v>
      </c>
      <c r="K78" s="241">
        <f>_xlfn.DAYS(About!$A$3,'Core Indicators'!ES78)</f>
        <v>1</v>
      </c>
      <c r="L78" s="241">
        <f>_xlfn.DAYS(About!$A$3,'Core Indicators'!FI78)</f>
        <v>792</v>
      </c>
      <c r="M78" s="241">
        <f>_xlfn.DAYS(About!$A$3,'Core Indicators'!GG78)</f>
        <v>112</v>
      </c>
      <c r="N78" s="241">
        <f>_xlfn.DAYS(About!$A$3,'Core Indicators'!GO78)</f>
        <v>112</v>
      </c>
      <c r="O78" s="241">
        <f>_xlfn.DAYS(About!$A$3,'Core Indicators'!GW78)</f>
        <v>112</v>
      </c>
      <c r="P78" s="241">
        <f>_xlfn.DAYS(About!$A$3,'Core Indicators'!HE78)</f>
        <v>112</v>
      </c>
      <c r="Q78" s="241">
        <f>_xlfn.DAYS(About!$A$3,'Core Indicators'!HM78)</f>
        <v>112</v>
      </c>
      <c r="R78" s="241">
        <f>_xlfn.DAYS(About!$A$3,'Core Indicators'!HU78)</f>
        <v>112</v>
      </c>
      <c r="S78" s="241">
        <f>_xlfn.DAYS(About!$A$3,'Core Indicators'!IC78)</f>
        <v>112</v>
      </c>
      <c r="T78" s="241">
        <f>_xlfn.DAYS(About!$A$3,'Core Indicators'!IK78)</f>
        <v>112</v>
      </c>
      <c r="U78" s="241">
        <f>_xlfn.DAYS(About!$A$3,'Core Indicators'!IS78)</f>
        <v>112</v>
      </c>
      <c r="V78" s="241">
        <f t="shared" si="2"/>
        <v>91.3</v>
      </c>
    </row>
    <row r="79" spans="1:22" x14ac:dyDescent="0.35">
      <c r="A79" s="240" t="str">
        <f>Lists!C:C</f>
        <v>MAR003</v>
      </c>
      <c r="B79" s="241">
        <f>_xlfn.DAYS(About!$A$3,'Core Indicators'!U79)</f>
        <v>214</v>
      </c>
      <c r="C79" s="241">
        <f>_xlfn.DAYS(About!$A$3,'Core Indicators'!AC79)</f>
        <v>1</v>
      </c>
      <c r="D79" s="241">
        <f>_xlfn.DAYS(About!$A$3,'Core Indicators'!AK79)</f>
        <v>1</v>
      </c>
      <c r="E79" s="241">
        <f>_xlfn.DAYS(About!$A$3,'Core Indicators'!AS79)</f>
        <v>1</v>
      </c>
      <c r="F79" s="241">
        <f>_xlfn.DAYS(About!$A$3,'Core Indicators'!BQ79)</f>
        <v>1</v>
      </c>
      <c r="G79" s="241">
        <f>_xlfn.DAYS(About!$A$3,'Core Indicators'!DM79)</f>
        <v>1</v>
      </c>
      <c r="H79" s="241">
        <f>_xlfn.DAYS(About!$A$3,'Core Indicators'!DU79)</f>
        <v>1</v>
      </c>
      <c r="I79" s="241">
        <f>_xlfn.DAYS(About!$A$3,'Core Indicators'!EC79)</f>
        <v>1</v>
      </c>
      <c r="J79" s="241">
        <f>_xlfn.DAYS(About!$A$3,'Core Indicators'!EK79)</f>
        <v>1</v>
      </c>
      <c r="K79" s="241">
        <f>_xlfn.DAYS(About!$A$3,'Core Indicators'!ES79)</f>
        <v>1</v>
      </c>
      <c r="L79" s="241">
        <f>_xlfn.DAYS(About!$A$3,'Core Indicators'!FI79)</f>
        <v>370</v>
      </c>
      <c r="M79" s="241">
        <f>_xlfn.DAYS(About!$A$3,'Core Indicators'!GG79)</f>
        <v>112</v>
      </c>
      <c r="N79" s="241">
        <f>_xlfn.DAYS(About!$A$3,'Core Indicators'!GO79)</f>
        <v>112</v>
      </c>
      <c r="O79" s="241">
        <f>_xlfn.DAYS(About!$A$3,'Core Indicators'!GW79)</f>
        <v>112</v>
      </c>
      <c r="P79" s="241">
        <f>_xlfn.DAYS(About!$A$3,'Core Indicators'!HE79)</f>
        <v>112</v>
      </c>
      <c r="Q79" s="241">
        <f>_xlfn.DAYS(About!$A$3,'Core Indicators'!HM79)</f>
        <v>112</v>
      </c>
      <c r="R79" s="241">
        <f>_xlfn.DAYS(About!$A$3,'Core Indicators'!HU79)</f>
        <v>112</v>
      </c>
      <c r="S79" s="241">
        <f>_xlfn.DAYS(About!$A$3,'Core Indicators'!IC79)</f>
        <v>112</v>
      </c>
      <c r="T79" s="241">
        <f>_xlfn.DAYS(About!$A$3,'Core Indicators'!IK79)</f>
        <v>112</v>
      </c>
      <c r="U79" s="241">
        <f>_xlfn.DAYS(About!$A$3,'Core Indicators'!IS79)</f>
        <v>112</v>
      </c>
      <c r="V79" s="241">
        <f t="shared" si="2"/>
        <v>49</v>
      </c>
    </row>
    <row r="80" spans="1:22" x14ac:dyDescent="0.35">
      <c r="A80" s="240" t="str">
        <f>Lists!C:C</f>
        <v>MDA002</v>
      </c>
      <c r="B80" s="241">
        <f>_xlfn.DAYS(About!$A$3,'Core Indicators'!U80)</f>
        <v>2</v>
      </c>
      <c r="C80" s="241">
        <f>_xlfn.DAYS(About!$A$3,'Core Indicators'!AC80)</f>
        <v>2</v>
      </c>
      <c r="D80" s="241">
        <f>_xlfn.DAYS(About!$A$3,'Core Indicators'!AK80)</f>
        <v>2</v>
      </c>
      <c r="E80" s="241">
        <f>_xlfn.DAYS(About!$A$3,'Core Indicators'!AS80)</f>
        <v>2</v>
      </c>
      <c r="F80" s="241">
        <f>_xlfn.DAYS(About!$A$3,'Core Indicators'!BQ80)</f>
        <v>2</v>
      </c>
      <c r="G80" s="241">
        <f>_xlfn.DAYS(About!$A$3,'Core Indicators'!DM80)</f>
        <v>2</v>
      </c>
      <c r="H80" s="241">
        <f>_xlfn.DAYS(About!$A$3,'Core Indicators'!DU80)</f>
        <v>2</v>
      </c>
      <c r="I80" s="241">
        <f>_xlfn.DAYS(About!$A$3,'Core Indicators'!EC80)</f>
        <v>2</v>
      </c>
      <c r="J80" s="241">
        <f>_xlfn.DAYS(About!$A$3,'Core Indicators'!EK80)</f>
        <v>2</v>
      </c>
      <c r="K80" s="241">
        <f>_xlfn.DAYS(About!$A$3,'Core Indicators'!ES80)</f>
        <v>2</v>
      </c>
      <c r="L80" s="241">
        <f>_xlfn.DAYS(About!$A$3,'Core Indicators'!FI80)</f>
        <v>2</v>
      </c>
      <c r="M80" s="241">
        <f>_xlfn.DAYS(About!$A$3,'Core Indicators'!GG80)</f>
        <v>104</v>
      </c>
      <c r="N80" s="241">
        <f>_xlfn.DAYS(About!$A$3,'Core Indicators'!GO80)</f>
        <v>104</v>
      </c>
      <c r="O80" s="241">
        <f>_xlfn.DAYS(About!$A$3,'Core Indicators'!GW80)</f>
        <v>104</v>
      </c>
      <c r="P80" s="241">
        <f>_xlfn.DAYS(About!$A$3,'Core Indicators'!HE80)</f>
        <v>104</v>
      </c>
      <c r="Q80" s="241">
        <f>_xlfn.DAYS(About!$A$3,'Core Indicators'!HM80)</f>
        <v>104</v>
      </c>
      <c r="R80" s="241">
        <f>_xlfn.DAYS(About!$A$3,'Core Indicators'!HU80)</f>
        <v>104</v>
      </c>
      <c r="S80" s="241">
        <f>_xlfn.DAYS(About!$A$3,'Core Indicators'!IC80)</f>
        <v>104</v>
      </c>
      <c r="T80" s="241">
        <f>_xlfn.DAYS(About!$A$3,'Core Indicators'!IK80)</f>
        <v>104</v>
      </c>
      <c r="U80" s="241">
        <f>_xlfn.DAYS(About!$A$3,'Core Indicators'!IS80)</f>
        <v>104</v>
      </c>
      <c r="V80" s="241">
        <f t="shared" si="2"/>
        <v>12.2</v>
      </c>
    </row>
    <row r="81" spans="1:22" x14ac:dyDescent="0.35">
      <c r="A81" s="240" t="str">
        <f>Lists!C:C</f>
        <v>MDG001</v>
      </c>
      <c r="B81" s="241">
        <f>_xlfn.DAYS(About!$A$3,'Core Indicators'!U81)</f>
        <v>0</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122</v>
      </c>
      <c r="M81" s="241">
        <f>_xlfn.DAYS(About!$A$3,'Core Indicators'!GG81)</f>
        <v>110</v>
      </c>
      <c r="N81" s="241">
        <f>_xlfn.DAYS(About!$A$3,'Core Indicators'!GO81)</f>
        <v>110</v>
      </c>
      <c r="O81" s="241">
        <f>_xlfn.DAYS(About!$A$3,'Core Indicators'!GW81)</f>
        <v>110</v>
      </c>
      <c r="P81" s="241">
        <f>_xlfn.DAYS(About!$A$3,'Core Indicators'!HE81)</f>
        <v>110</v>
      </c>
      <c r="Q81" s="241">
        <f>_xlfn.DAYS(About!$A$3,'Core Indicators'!HM81)</f>
        <v>110</v>
      </c>
      <c r="R81" s="241">
        <f>_xlfn.DAYS(About!$A$3,'Core Indicators'!HU81)</f>
        <v>110</v>
      </c>
      <c r="S81" s="241">
        <f>_xlfn.DAYS(About!$A$3,'Core Indicators'!IC81)</f>
        <v>110</v>
      </c>
      <c r="T81" s="241">
        <f>_xlfn.DAYS(About!$A$3,'Core Indicators'!IK81)</f>
        <v>110</v>
      </c>
      <c r="U81" s="241">
        <f>_xlfn.DAYS(About!$A$3,'Core Indicators'!IS81)</f>
        <v>110</v>
      </c>
      <c r="V81" s="241">
        <f t="shared" si="2"/>
        <v>23.2</v>
      </c>
    </row>
    <row r="82" spans="1:22" x14ac:dyDescent="0.35">
      <c r="A82" s="240" t="str">
        <f>Lists!C:C</f>
        <v>MDG002</v>
      </c>
      <c r="B82" s="241">
        <f>_xlfn.DAYS(About!$A$3,'Core Indicators'!U82)</f>
        <v>0</v>
      </c>
      <c r="C82" s="241">
        <f>_xlfn.DAYS(About!$A$3,'Core Indicators'!AC82)</f>
        <v>0</v>
      </c>
      <c r="D82" s="241">
        <f>_xlfn.DAYS(About!$A$3,'Core Indicators'!AK82)</f>
        <v>0</v>
      </c>
      <c r="E82" s="241">
        <f>_xlfn.DAYS(About!$A$3,'Core Indicators'!AS82)</f>
        <v>0</v>
      </c>
      <c r="F82" s="241">
        <f>_xlfn.DAYS(About!$A$3,'Core Indicators'!BQ82)</f>
        <v>122</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122</v>
      </c>
      <c r="M82" s="241">
        <f>_xlfn.DAYS(About!$A$3,'Core Indicators'!GG82)</f>
        <v>110</v>
      </c>
      <c r="N82" s="241">
        <f>_xlfn.DAYS(About!$A$3,'Core Indicators'!GO82)</f>
        <v>110</v>
      </c>
      <c r="O82" s="241">
        <f>_xlfn.DAYS(About!$A$3,'Core Indicators'!GW82)</f>
        <v>110</v>
      </c>
      <c r="P82" s="241">
        <f>_xlfn.DAYS(About!$A$3,'Core Indicators'!HE82)</f>
        <v>110</v>
      </c>
      <c r="Q82" s="241">
        <f>_xlfn.DAYS(About!$A$3,'Core Indicators'!HM82)</f>
        <v>110</v>
      </c>
      <c r="R82" s="241">
        <f>_xlfn.DAYS(About!$A$3,'Core Indicators'!HU82)</f>
        <v>110</v>
      </c>
      <c r="S82" s="241">
        <f>_xlfn.DAYS(About!$A$3,'Core Indicators'!IC82)</f>
        <v>110</v>
      </c>
      <c r="T82" s="241">
        <f>_xlfn.DAYS(About!$A$3,'Core Indicators'!IK82)</f>
        <v>110</v>
      </c>
      <c r="U82" s="241">
        <f>_xlfn.DAYS(About!$A$3,'Core Indicators'!IS82)</f>
        <v>110</v>
      </c>
      <c r="V82" s="241">
        <f t="shared" si="2"/>
        <v>35.4</v>
      </c>
    </row>
    <row r="83" spans="1:22" x14ac:dyDescent="0.35">
      <c r="A83" s="240" t="str">
        <f>Lists!C:C</f>
        <v>MDG009</v>
      </c>
      <c r="B83" s="241">
        <f>_xlfn.DAYS(About!$A$3,'Core Indicators'!U83)</f>
        <v>0</v>
      </c>
      <c r="C83" s="241">
        <f>_xlfn.DAYS(About!$A$3,'Core Indicators'!AC83)</f>
        <v>0</v>
      </c>
      <c r="D83" s="241">
        <f>_xlfn.DAYS(About!$A$3,'Core Indicators'!AK83)</f>
        <v>0</v>
      </c>
      <c r="E83" s="241">
        <f>_xlfn.DAYS(About!$A$3,'Core Indicators'!AS83)</f>
        <v>0</v>
      </c>
      <c r="F83" s="241">
        <f>_xlfn.DAYS(About!$A$3,'Core Indicators'!BQ83)</f>
        <v>0</v>
      </c>
      <c r="G83" s="241">
        <f>_xlfn.DAYS(About!$A$3,'Core Indicators'!DM83)</f>
        <v>0</v>
      </c>
      <c r="H83" s="241">
        <f>_xlfn.DAYS(About!$A$3,'Core Indicators'!DU83)</f>
        <v>0</v>
      </c>
      <c r="I83" s="241">
        <f>_xlfn.DAYS(About!$A$3,'Core Indicators'!EC83)</f>
        <v>0</v>
      </c>
      <c r="J83" s="241">
        <f>_xlfn.DAYS(About!$A$3,'Core Indicators'!EK83)</f>
        <v>0</v>
      </c>
      <c r="K83" s="241">
        <f>_xlfn.DAYS(About!$A$3,'Core Indicators'!ES83)</f>
        <v>0</v>
      </c>
      <c r="L83" s="241">
        <f>_xlfn.DAYS(About!$A$3,'Core Indicators'!FI83)</f>
        <v>122</v>
      </c>
      <c r="M83" s="241">
        <f>_xlfn.DAYS(About!$A$3,'Core Indicators'!GG83)</f>
        <v>110</v>
      </c>
      <c r="N83" s="241">
        <f>_xlfn.DAYS(About!$A$3,'Core Indicators'!GO83)</f>
        <v>110</v>
      </c>
      <c r="O83" s="241">
        <f>_xlfn.DAYS(About!$A$3,'Core Indicators'!GW83)</f>
        <v>110</v>
      </c>
      <c r="P83" s="241">
        <f>_xlfn.DAYS(About!$A$3,'Core Indicators'!HE83)</f>
        <v>110</v>
      </c>
      <c r="Q83" s="241">
        <f>_xlfn.DAYS(About!$A$3,'Core Indicators'!HM83)</f>
        <v>110</v>
      </c>
      <c r="R83" s="241">
        <f>_xlfn.DAYS(About!$A$3,'Core Indicators'!HU83)</f>
        <v>110</v>
      </c>
      <c r="S83" s="241">
        <f>_xlfn.DAYS(About!$A$3,'Core Indicators'!IC83)</f>
        <v>110</v>
      </c>
      <c r="T83" s="241">
        <f>_xlfn.DAYS(About!$A$3,'Core Indicators'!IK83)</f>
        <v>110</v>
      </c>
      <c r="U83" s="241">
        <f>_xlfn.DAYS(About!$A$3,'Core Indicators'!IS83)</f>
        <v>110</v>
      </c>
      <c r="V83" s="241">
        <f t="shared" si="2"/>
        <v>23.2</v>
      </c>
    </row>
    <row r="84" spans="1:22" x14ac:dyDescent="0.35">
      <c r="A84" s="240" t="str">
        <f>Lists!C:C</f>
        <v>MEX001</v>
      </c>
      <c r="B84" s="241">
        <f>_xlfn.DAYS(About!$A$3,'Core Indicators'!U84)</f>
        <v>3</v>
      </c>
      <c r="C84" s="241">
        <f>_xlfn.DAYS(About!$A$3,'Core Indicators'!AC84)</f>
        <v>3</v>
      </c>
      <c r="D84" s="241">
        <f>_xlfn.DAYS(About!$A$3,'Core Indicators'!AK84)</f>
        <v>3</v>
      </c>
      <c r="E84" s="241">
        <f>_xlfn.DAYS(About!$A$3,'Core Indicators'!AS84)</f>
        <v>3</v>
      </c>
      <c r="F84" s="241">
        <f>_xlfn.DAYS(About!$A$3,'Core Indicators'!BQ84)</f>
        <v>3</v>
      </c>
      <c r="G84" s="241">
        <f>_xlfn.DAYS(About!$A$3,'Core Indicators'!DM84)</f>
        <v>3</v>
      </c>
      <c r="H84" s="241">
        <f>_xlfn.DAYS(About!$A$3,'Core Indicators'!DU84)</f>
        <v>3</v>
      </c>
      <c r="I84" s="241">
        <f>_xlfn.DAYS(About!$A$3,'Core Indicators'!EC84)</f>
        <v>3</v>
      </c>
      <c r="J84" s="241">
        <f>_xlfn.DAYS(About!$A$3,'Core Indicators'!EK84)</f>
        <v>3</v>
      </c>
      <c r="K84" s="241">
        <f>_xlfn.DAYS(About!$A$3,'Core Indicators'!ES84)</f>
        <v>3</v>
      </c>
      <c r="L84" s="241">
        <f>_xlfn.DAYS(About!$A$3,'Core Indicators'!FI84)</f>
        <v>3</v>
      </c>
      <c r="M84" s="241">
        <f>_xlfn.DAYS(About!$A$3,'Core Indicators'!GG84)</f>
        <v>104</v>
      </c>
      <c r="N84" s="241">
        <f>_xlfn.DAYS(About!$A$3,'Core Indicators'!GO84)</f>
        <v>104</v>
      </c>
      <c r="O84" s="241">
        <f>_xlfn.DAYS(About!$A$3,'Core Indicators'!GW84)</f>
        <v>104</v>
      </c>
      <c r="P84" s="241">
        <f>_xlfn.DAYS(About!$A$3,'Core Indicators'!HE84)</f>
        <v>104</v>
      </c>
      <c r="Q84" s="241">
        <f>_xlfn.DAYS(About!$A$3,'Core Indicators'!HM84)</f>
        <v>104</v>
      </c>
      <c r="R84" s="241">
        <f>_xlfn.DAYS(About!$A$3,'Core Indicators'!HU84)</f>
        <v>104</v>
      </c>
      <c r="S84" s="241">
        <f>_xlfn.DAYS(About!$A$3,'Core Indicators'!IC84)</f>
        <v>104</v>
      </c>
      <c r="T84" s="241">
        <f>_xlfn.DAYS(About!$A$3,'Core Indicators'!IK84)</f>
        <v>104</v>
      </c>
      <c r="U84" s="241">
        <f>_xlfn.DAYS(About!$A$3,'Core Indicators'!IS84)</f>
        <v>104</v>
      </c>
      <c r="V84" s="241">
        <f t="shared" si="2"/>
        <v>13.1</v>
      </c>
    </row>
    <row r="85" spans="1:22" x14ac:dyDescent="0.35">
      <c r="A85" s="240" t="str">
        <f>Lists!C:C</f>
        <v>MEX002</v>
      </c>
      <c r="B85" s="241">
        <f>_xlfn.DAYS(About!$A$3,'Core Indicators'!U85)</f>
        <v>3</v>
      </c>
      <c r="C85" s="241">
        <f>_xlfn.DAYS(About!$A$3,'Core Indicators'!AC85)</f>
        <v>3</v>
      </c>
      <c r="D85" s="241">
        <f>_xlfn.DAYS(About!$A$3,'Core Indicators'!AK85)</f>
        <v>3</v>
      </c>
      <c r="E85" s="241">
        <f>_xlfn.DAYS(About!$A$3,'Core Indicators'!AS85)</f>
        <v>3</v>
      </c>
      <c r="F85" s="241">
        <f>_xlfn.DAYS(About!$A$3,'Core Indicators'!BQ85)</f>
        <v>3</v>
      </c>
      <c r="G85" s="241">
        <f>_xlfn.DAYS(About!$A$3,'Core Indicators'!DM85)</f>
        <v>3</v>
      </c>
      <c r="H85" s="241">
        <f>_xlfn.DAYS(About!$A$3,'Core Indicators'!DU85)</f>
        <v>3</v>
      </c>
      <c r="I85" s="241">
        <f>_xlfn.DAYS(About!$A$3,'Core Indicators'!EC85)</f>
        <v>3</v>
      </c>
      <c r="J85" s="241">
        <f>_xlfn.DAYS(About!$A$3,'Core Indicators'!EK85)</f>
        <v>3</v>
      </c>
      <c r="K85" s="241">
        <f>_xlfn.DAYS(About!$A$3,'Core Indicators'!ES85)</f>
        <v>3</v>
      </c>
      <c r="L85" s="241">
        <f>_xlfn.DAYS(About!$A$3,'Core Indicators'!FI85)</f>
        <v>3</v>
      </c>
      <c r="M85" s="241">
        <f>_xlfn.DAYS(About!$A$3,'Core Indicators'!GG85)</f>
        <v>104</v>
      </c>
      <c r="N85" s="241">
        <f>_xlfn.DAYS(About!$A$3,'Core Indicators'!GO85)</f>
        <v>104</v>
      </c>
      <c r="O85" s="241">
        <f>_xlfn.DAYS(About!$A$3,'Core Indicators'!GW85)</f>
        <v>104</v>
      </c>
      <c r="P85" s="241">
        <f>_xlfn.DAYS(About!$A$3,'Core Indicators'!HE85)</f>
        <v>104</v>
      </c>
      <c r="Q85" s="241">
        <f>_xlfn.DAYS(About!$A$3,'Core Indicators'!HM85)</f>
        <v>104</v>
      </c>
      <c r="R85" s="241">
        <f>_xlfn.DAYS(About!$A$3,'Core Indicators'!HU85)</f>
        <v>104</v>
      </c>
      <c r="S85" s="241">
        <f>_xlfn.DAYS(About!$A$3,'Core Indicators'!IC85)</f>
        <v>104</v>
      </c>
      <c r="T85" s="241">
        <f>_xlfn.DAYS(About!$A$3,'Core Indicators'!IK85)</f>
        <v>104</v>
      </c>
      <c r="U85" s="241">
        <f>_xlfn.DAYS(About!$A$3,'Core Indicators'!IS85)</f>
        <v>104</v>
      </c>
      <c r="V85" s="241">
        <f t="shared" si="2"/>
        <v>13.1</v>
      </c>
    </row>
    <row r="86" spans="1:22" x14ac:dyDescent="0.35">
      <c r="A86" s="240" t="str">
        <f>Lists!C:C</f>
        <v>MEX003</v>
      </c>
      <c r="B86" s="241">
        <f>_xlfn.DAYS(About!$A$3,'Core Indicators'!U86)</f>
        <v>3</v>
      </c>
      <c r="C86" s="241">
        <f>_xlfn.DAYS(About!$A$3,'Core Indicators'!AC86)</f>
        <v>3</v>
      </c>
      <c r="D86" s="241">
        <f>_xlfn.DAYS(About!$A$3,'Core Indicators'!AK86)</f>
        <v>3</v>
      </c>
      <c r="E86" s="241">
        <f>_xlfn.DAYS(About!$A$3,'Core Indicators'!AS86)</f>
        <v>3</v>
      </c>
      <c r="F86" s="241">
        <f>_xlfn.DAYS(About!$A$3,'Core Indicators'!BQ86)</f>
        <v>3</v>
      </c>
      <c r="G86" s="241">
        <f>_xlfn.DAYS(About!$A$3,'Core Indicators'!DM86)</f>
        <v>3</v>
      </c>
      <c r="H86" s="241">
        <f>_xlfn.DAYS(About!$A$3,'Core Indicators'!DU86)</f>
        <v>3</v>
      </c>
      <c r="I86" s="241">
        <f>_xlfn.DAYS(About!$A$3,'Core Indicators'!EC86)</f>
        <v>3</v>
      </c>
      <c r="J86" s="241">
        <f>_xlfn.DAYS(About!$A$3,'Core Indicators'!EK86)</f>
        <v>3</v>
      </c>
      <c r="K86" s="241">
        <f>_xlfn.DAYS(About!$A$3,'Core Indicators'!ES86)</f>
        <v>3</v>
      </c>
      <c r="L86" s="241">
        <f>_xlfn.DAYS(About!$A$3,'Core Indicators'!FI86)</f>
        <v>3</v>
      </c>
      <c r="M86" s="241">
        <f>_xlfn.DAYS(About!$A$3,'Core Indicators'!GG86)</f>
        <v>104</v>
      </c>
      <c r="N86" s="241">
        <f>_xlfn.DAYS(About!$A$3,'Core Indicators'!GO86)</f>
        <v>104</v>
      </c>
      <c r="O86" s="241">
        <f>_xlfn.DAYS(About!$A$3,'Core Indicators'!GW86)</f>
        <v>104</v>
      </c>
      <c r="P86" s="241">
        <f>_xlfn.DAYS(About!$A$3,'Core Indicators'!HE86)</f>
        <v>104</v>
      </c>
      <c r="Q86" s="241">
        <f>_xlfn.DAYS(About!$A$3,'Core Indicators'!HM86)</f>
        <v>104</v>
      </c>
      <c r="R86" s="241">
        <f>_xlfn.DAYS(About!$A$3,'Core Indicators'!HU86)</f>
        <v>104</v>
      </c>
      <c r="S86" s="241">
        <f>_xlfn.DAYS(About!$A$3,'Core Indicators'!IC86)</f>
        <v>104</v>
      </c>
      <c r="T86" s="241">
        <f>_xlfn.DAYS(About!$A$3,'Core Indicators'!IK86)</f>
        <v>104</v>
      </c>
      <c r="U86" s="241">
        <f>_xlfn.DAYS(About!$A$3,'Core Indicators'!IS86)</f>
        <v>104</v>
      </c>
      <c r="V86" s="241">
        <f t="shared" si="2"/>
        <v>13.1</v>
      </c>
    </row>
    <row r="87" spans="1:22" x14ac:dyDescent="0.35">
      <c r="A87" s="240" t="str">
        <f>Lists!C:C</f>
        <v>MLI001</v>
      </c>
      <c r="B87" s="241">
        <f>_xlfn.DAYS(About!$A$3,'Core Indicators'!U87)</f>
        <v>165</v>
      </c>
      <c r="C87" s="241">
        <f>_xlfn.DAYS(About!$A$3,'Core Indicators'!AC87)</f>
        <v>126</v>
      </c>
      <c r="D87" s="241">
        <f>_xlfn.DAYS(About!$A$3,'Core Indicators'!AK87)</f>
        <v>126</v>
      </c>
      <c r="E87" s="241">
        <f>_xlfn.DAYS(About!$A$3,'Core Indicators'!AS87)</f>
        <v>5</v>
      </c>
      <c r="F87" s="241">
        <f>_xlfn.DAYS(About!$A$3,'Core Indicators'!BQ87)</f>
        <v>5</v>
      </c>
      <c r="G87" s="241">
        <f>_xlfn.DAYS(About!$A$3,'Core Indicators'!DM87)</f>
        <v>126</v>
      </c>
      <c r="H87" s="241">
        <f>_xlfn.DAYS(About!$A$3,'Core Indicators'!DU87)</f>
        <v>126</v>
      </c>
      <c r="I87" s="241">
        <f>_xlfn.DAYS(About!$A$3,'Core Indicators'!EC87)</f>
        <v>126</v>
      </c>
      <c r="J87" s="241">
        <f>_xlfn.DAYS(About!$A$3,'Core Indicators'!EK87)</f>
        <v>126</v>
      </c>
      <c r="K87" s="241">
        <f>_xlfn.DAYS(About!$A$3,'Core Indicators'!ES87)</f>
        <v>126</v>
      </c>
      <c r="L87" s="241">
        <f>_xlfn.DAYS(About!$A$3,'Core Indicators'!FI87)</f>
        <v>5</v>
      </c>
      <c r="M87" s="241">
        <f>_xlfn.DAYS(About!$A$3,'Core Indicators'!GG87)</f>
        <v>99</v>
      </c>
      <c r="N87" s="241">
        <f>_xlfn.DAYS(About!$A$3,'Core Indicators'!GO87)</f>
        <v>99</v>
      </c>
      <c r="O87" s="241">
        <f>_xlfn.DAYS(About!$A$3,'Core Indicators'!GW87)</f>
        <v>99</v>
      </c>
      <c r="P87" s="241">
        <f>_xlfn.DAYS(About!$A$3,'Core Indicators'!HE87)</f>
        <v>99</v>
      </c>
      <c r="Q87" s="241">
        <f>_xlfn.DAYS(About!$A$3,'Core Indicators'!HM87)</f>
        <v>99</v>
      </c>
      <c r="R87" s="241">
        <f>_xlfn.DAYS(About!$A$3,'Core Indicators'!HU87)</f>
        <v>99</v>
      </c>
      <c r="S87" s="241">
        <f>_xlfn.DAYS(About!$A$3,'Core Indicators'!IC87)</f>
        <v>99</v>
      </c>
      <c r="T87" s="241">
        <f>_xlfn.DAYS(About!$A$3,'Core Indicators'!IK87)</f>
        <v>99</v>
      </c>
      <c r="U87" s="241">
        <f>_xlfn.DAYS(About!$A$3,'Core Indicators'!IS87)</f>
        <v>99</v>
      </c>
      <c r="V87" s="241">
        <f t="shared" si="2"/>
        <v>87</v>
      </c>
    </row>
    <row r="88" spans="1:22" x14ac:dyDescent="0.35">
      <c r="A88" s="240" t="str">
        <f>Lists!C:C</f>
        <v>MMR001</v>
      </c>
      <c r="B88" s="241">
        <f>_xlfn.DAYS(About!$A$3,'Core Indicators'!U88)</f>
        <v>5</v>
      </c>
      <c r="C88" s="241">
        <f>_xlfn.DAYS(About!$A$3,'Core Indicators'!AC88)</f>
        <v>5</v>
      </c>
      <c r="D88" s="241">
        <f>_xlfn.DAYS(About!$A$3,'Core Indicators'!AK88)</f>
        <v>5</v>
      </c>
      <c r="E88" s="241">
        <f>_xlfn.DAYS(About!$A$3,'Core Indicators'!AS88)</f>
        <v>5</v>
      </c>
      <c r="F88" s="241">
        <f>_xlfn.DAYS(About!$A$3,'Core Indicators'!BQ88)</f>
        <v>5</v>
      </c>
      <c r="G88" s="241">
        <f>_xlfn.DAYS(About!$A$3,'Core Indicators'!DM88)</f>
        <v>5</v>
      </c>
      <c r="H88" s="241">
        <f>_xlfn.DAYS(About!$A$3,'Core Indicators'!DU88)</f>
        <v>5</v>
      </c>
      <c r="I88" s="241">
        <f>_xlfn.DAYS(About!$A$3,'Core Indicators'!EC88)</f>
        <v>5</v>
      </c>
      <c r="J88" s="241">
        <f>_xlfn.DAYS(About!$A$3,'Core Indicators'!EK88)</f>
        <v>40</v>
      </c>
      <c r="K88" s="241">
        <f>_xlfn.DAYS(About!$A$3,'Core Indicators'!ES88)</f>
        <v>40</v>
      </c>
      <c r="L88" s="241">
        <f>_xlfn.DAYS(About!$A$3,'Core Indicators'!FI88)</f>
        <v>5</v>
      </c>
      <c r="M88" s="241">
        <f>_xlfn.DAYS(About!$A$3,'Core Indicators'!GG88)</f>
        <v>40</v>
      </c>
      <c r="N88" s="241">
        <f>_xlfn.DAYS(About!$A$3,'Core Indicators'!GO88)</f>
        <v>40</v>
      </c>
      <c r="O88" s="241">
        <f>_xlfn.DAYS(About!$A$3,'Core Indicators'!GW88)</f>
        <v>40</v>
      </c>
      <c r="P88" s="241">
        <f>_xlfn.DAYS(About!$A$3,'Core Indicators'!HE88)</f>
        <v>40</v>
      </c>
      <c r="Q88" s="241">
        <f>_xlfn.DAYS(About!$A$3,'Core Indicators'!HM88)</f>
        <v>40</v>
      </c>
      <c r="R88" s="241">
        <f>_xlfn.DAYS(About!$A$3,'Core Indicators'!HU88)</f>
        <v>40</v>
      </c>
      <c r="S88" s="241">
        <f>_xlfn.DAYS(About!$A$3,'Core Indicators'!IC88)</f>
        <v>40</v>
      </c>
      <c r="T88" s="241">
        <f>_xlfn.DAYS(About!$A$3,'Core Indicators'!IK88)</f>
        <v>40</v>
      </c>
      <c r="U88" s="241">
        <f>_xlfn.DAYS(About!$A$3,'Core Indicators'!IS88)</f>
        <v>40</v>
      </c>
      <c r="V88" s="241">
        <f t="shared" si="2"/>
        <v>15.5</v>
      </c>
    </row>
    <row r="89" spans="1:22" x14ac:dyDescent="0.35">
      <c r="A89" s="240" t="str">
        <f>Lists!C:C</f>
        <v>MMR002</v>
      </c>
      <c r="B89" s="241">
        <f>_xlfn.DAYS(About!$A$3,'Core Indicators'!U89)</f>
        <v>40</v>
      </c>
      <c r="C89" s="241">
        <f>_xlfn.DAYS(About!$A$3,'Core Indicators'!AC89)</f>
        <v>40</v>
      </c>
      <c r="D89" s="241">
        <f>_xlfn.DAYS(About!$A$3,'Core Indicators'!AK89)</f>
        <v>40</v>
      </c>
      <c r="E89" s="241">
        <f>_xlfn.DAYS(About!$A$3,'Core Indicators'!AS89)</f>
        <v>5</v>
      </c>
      <c r="F89" s="241">
        <f>_xlfn.DAYS(About!$A$3,'Core Indicators'!BQ89)</f>
        <v>5</v>
      </c>
      <c r="G89" s="241">
        <f>_xlfn.DAYS(About!$A$3,'Core Indicators'!DM89)</f>
        <v>40</v>
      </c>
      <c r="H89" s="241">
        <f>_xlfn.DAYS(About!$A$3,'Core Indicators'!DU89)</f>
        <v>40</v>
      </c>
      <c r="I89" s="241">
        <f>_xlfn.DAYS(About!$A$3,'Core Indicators'!EC89)</f>
        <v>40</v>
      </c>
      <c r="J89" s="241">
        <f>_xlfn.DAYS(About!$A$3,'Core Indicators'!EK89)</f>
        <v>40</v>
      </c>
      <c r="K89" s="241">
        <f>_xlfn.DAYS(About!$A$3,'Core Indicators'!ES89)</f>
        <v>40</v>
      </c>
      <c r="L89" s="241">
        <f>_xlfn.DAYS(About!$A$3,'Core Indicators'!FI89)</f>
        <v>40</v>
      </c>
      <c r="M89" s="241">
        <f>_xlfn.DAYS(About!$A$3,'Core Indicators'!GG89)</f>
        <v>109</v>
      </c>
      <c r="N89" s="241">
        <f>_xlfn.DAYS(About!$A$3,'Core Indicators'!GO89)</f>
        <v>109</v>
      </c>
      <c r="O89" s="241">
        <f>_xlfn.DAYS(About!$A$3,'Core Indicators'!GW89)</f>
        <v>109</v>
      </c>
      <c r="P89" s="241">
        <f>_xlfn.DAYS(About!$A$3,'Core Indicators'!HE89)</f>
        <v>109</v>
      </c>
      <c r="Q89" s="241">
        <f>_xlfn.DAYS(About!$A$3,'Core Indicators'!HM89)</f>
        <v>109</v>
      </c>
      <c r="R89" s="241">
        <f>_xlfn.DAYS(About!$A$3,'Core Indicators'!HU89)</f>
        <v>109</v>
      </c>
      <c r="S89" s="241">
        <f>_xlfn.DAYS(About!$A$3,'Core Indicators'!IC89)</f>
        <v>109</v>
      </c>
      <c r="T89" s="241">
        <f>_xlfn.DAYS(About!$A$3,'Core Indicators'!IK89)</f>
        <v>109</v>
      </c>
      <c r="U89" s="241">
        <f>_xlfn.DAYS(About!$A$3,'Core Indicators'!IS89)</f>
        <v>109</v>
      </c>
      <c r="V89" s="241">
        <f t="shared" si="2"/>
        <v>39.9</v>
      </c>
    </row>
    <row r="90" spans="1:22" x14ac:dyDescent="0.35">
      <c r="A90" s="240" t="str">
        <f>Lists!C:C</f>
        <v>MMR003</v>
      </c>
      <c r="B90" s="241">
        <f>_xlfn.DAYS(About!$A$3,'Core Indicators'!U90)</f>
        <v>5</v>
      </c>
      <c r="C90" s="241">
        <f>_xlfn.DAYS(About!$A$3,'Core Indicators'!AC90)</f>
        <v>40</v>
      </c>
      <c r="D90" s="241">
        <f>_xlfn.DAYS(About!$A$3,'Core Indicators'!AK90)</f>
        <v>40</v>
      </c>
      <c r="E90" s="241">
        <f>_xlfn.DAYS(About!$A$3,'Core Indicators'!AS90)</f>
        <v>5</v>
      </c>
      <c r="F90" s="241">
        <f>_xlfn.DAYS(About!$A$3,'Core Indicators'!BQ90)</f>
        <v>5</v>
      </c>
      <c r="G90" s="241">
        <f>_xlfn.DAYS(About!$A$3,'Core Indicators'!DM90)</f>
        <v>40</v>
      </c>
      <c r="H90" s="241">
        <f>_xlfn.DAYS(About!$A$3,'Core Indicators'!DU90)</f>
        <v>40</v>
      </c>
      <c r="I90" s="241">
        <f>_xlfn.DAYS(About!$A$3,'Core Indicators'!EC90)</f>
        <v>40</v>
      </c>
      <c r="J90" s="241">
        <f>_xlfn.DAYS(About!$A$3,'Core Indicators'!EK90)</f>
        <v>40</v>
      </c>
      <c r="K90" s="241">
        <f>_xlfn.DAYS(About!$A$3,'Core Indicators'!ES90)</f>
        <v>40</v>
      </c>
      <c r="L90" s="241">
        <f>_xlfn.DAYS(About!$A$3,'Core Indicators'!FI90)</f>
        <v>40</v>
      </c>
      <c r="M90" s="241">
        <f>_xlfn.DAYS(About!$A$3,'Core Indicators'!GG90)</f>
        <v>109</v>
      </c>
      <c r="N90" s="241">
        <f>_xlfn.DAYS(About!$A$3,'Core Indicators'!GO90)</f>
        <v>109</v>
      </c>
      <c r="O90" s="241">
        <f>_xlfn.DAYS(About!$A$3,'Core Indicators'!GW90)</f>
        <v>109</v>
      </c>
      <c r="P90" s="241">
        <f>_xlfn.DAYS(About!$A$3,'Core Indicators'!HE90)</f>
        <v>109</v>
      </c>
      <c r="Q90" s="241">
        <f>_xlfn.DAYS(About!$A$3,'Core Indicators'!HM90)</f>
        <v>109</v>
      </c>
      <c r="R90" s="241">
        <f>_xlfn.DAYS(About!$A$3,'Core Indicators'!HU90)</f>
        <v>109</v>
      </c>
      <c r="S90" s="241">
        <f>_xlfn.DAYS(About!$A$3,'Core Indicators'!IC90)</f>
        <v>109</v>
      </c>
      <c r="T90" s="241">
        <f>_xlfn.DAYS(About!$A$3,'Core Indicators'!IK90)</f>
        <v>109</v>
      </c>
      <c r="U90" s="241">
        <f>_xlfn.DAYS(About!$A$3,'Core Indicators'!IS90)</f>
        <v>109</v>
      </c>
      <c r="V90" s="241">
        <f t="shared" si="2"/>
        <v>39.9</v>
      </c>
    </row>
    <row r="91" spans="1:22" x14ac:dyDescent="0.35">
      <c r="A91" s="240" t="str">
        <f>Lists!C:C</f>
        <v>MMR004</v>
      </c>
      <c r="B91" s="241">
        <f>_xlfn.DAYS(About!$A$3,'Core Indicators'!U91)</f>
        <v>40</v>
      </c>
      <c r="C91" s="241">
        <f>_xlfn.DAYS(About!$A$3,'Core Indicators'!AC91)</f>
        <v>40</v>
      </c>
      <c r="D91" s="241">
        <f>_xlfn.DAYS(About!$A$3,'Core Indicators'!AK91)</f>
        <v>40</v>
      </c>
      <c r="E91" s="241">
        <f>_xlfn.DAYS(About!$A$3,'Core Indicators'!AS91)</f>
        <v>5</v>
      </c>
      <c r="F91" s="241">
        <f>_xlfn.DAYS(About!$A$3,'Core Indicators'!BQ91)</f>
        <v>5</v>
      </c>
      <c r="G91" s="241">
        <f>_xlfn.DAYS(About!$A$3,'Core Indicators'!DM91)</f>
        <v>40</v>
      </c>
      <c r="H91" s="241">
        <f>_xlfn.DAYS(About!$A$3,'Core Indicators'!DU91)</f>
        <v>40</v>
      </c>
      <c r="I91" s="241">
        <f>_xlfn.DAYS(About!$A$3,'Core Indicators'!EC91)</f>
        <v>40</v>
      </c>
      <c r="J91" s="241">
        <f>_xlfn.DAYS(About!$A$3,'Core Indicators'!EK91)</f>
        <v>40</v>
      </c>
      <c r="K91" s="241">
        <f>_xlfn.DAYS(About!$A$3,'Core Indicators'!ES91)</f>
        <v>40</v>
      </c>
      <c r="L91" s="241">
        <f>_xlfn.DAYS(About!$A$3,'Core Indicators'!FI91)</f>
        <v>40</v>
      </c>
      <c r="M91" s="241">
        <f>_xlfn.DAYS(About!$A$3,'Core Indicators'!GG91)</f>
        <v>109</v>
      </c>
      <c r="N91" s="241">
        <f>_xlfn.DAYS(About!$A$3,'Core Indicators'!GO91)</f>
        <v>109</v>
      </c>
      <c r="O91" s="241">
        <f>_xlfn.DAYS(About!$A$3,'Core Indicators'!GW91)</f>
        <v>109</v>
      </c>
      <c r="P91" s="241">
        <f>_xlfn.DAYS(About!$A$3,'Core Indicators'!HE91)</f>
        <v>109</v>
      </c>
      <c r="Q91" s="241">
        <f>_xlfn.DAYS(About!$A$3,'Core Indicators'!HM91)</f>
        <v>109</v>
      </c>
      <c r="R91" s="241">
        <f>_xlfn.DAYS(About!$A$3,'Core Indicators'!HU91)</f>
        <v>109</v>
      </c>
      <c r="S91" s="241">
        <f>_xlfn.DAYS(About!$A$3,'Core Indicators'!IC91)</f>
        <v>109</v>
      </c>
      <c r="T91" s="241">
        <f>_xlfn.DAYS(About!$A$3,'Core Indicators'!IK91)</f>
        <v>109</v>
      </c>
      <c r="U91" s="241">
        <f>_xlfn.DAYS(About!$A$3,'Core Indicators'!IS91)</f>
        <v>109</v>
      </c>
      <c r="V91" s="241">
        <f t="shared" si="2"/>
        <v>39.9</v>
      </c>
    </row>
    <row r="92" spans="1:22" x14ac:dyDescent="0.35">
      <c r="A92" s="240" t="str">
        <f>Lists!C:C</f>
        <v>MMR006</v>
      </c>
      <c r="B92" s="241">
        <f>_xlfn.DAYS(About!$A$3,'Core Indicators'!U92)</f>
        <v>5</v>
      </c>
      <c r="C92" s="241">
        <f>_xlfn.DAYS(About!$A$3,'Core Indicators'!AC92)</f>
        <v>5</v>
      </c>
      <c r="D92" s="241">
        <f>_xlfn.DAYS(About!$A$3,'Core Indicators'!AK92)</f>
        <v>5</v>
      </c>
      <c r="E92" s="241">
        <f>_xlfn.DAYS(About!$A$3,'Core Indicators'!AS92)</f>
        <v>5</v>
      </c>
      <c r="F92" s="241">
        <f>_xlfn.DAYS(About!$A$3,'Core Indicators'!BQ92)</f>
        <v>5</v>
      </c>
      <c r="G92" s="241">
        <f>_xlfn.DAYS(About!$A$3,'Core Indicators'!DM92)</f>
        <v>5</v>
      </c>
      <c r="H92" s="241">
        <f>_xlfn.DAYS(About!$A$3,'Core Indicators'!DU92)</f>
        <v>5</v>
      </c>
      <c r="I92" s="241">
        <f>_xlfn.DAYS(About!$A$3,'Core Indicators'!EC92)</f>
        <v>5</v>
      </c>
      <c r="J92" s="241">
        <f>_xlfn.DAYS(About!$A$3,'Core Indicators'!EK92)</f>
        <v>40</v>
      </c>
      <c r="K92" s="241">
        <f>_xlfn.DAYS(About!$A$3,'Core Indicators'!ES92)</f>
        <v>40</v>
      </c>
      <c r="L92" s="241">
        <f>_xlfn.DAYS(About!$A$3,'Core Indicators'!FI92)</f>
        <v>5</v>
      </c>
      <c r="M92" s="241">
        <f>_xlfn.DAYS(About!$A$3,'Core Indicators'!GG92)</f>
        <v>40</v>
      </c>
      <c r="N92" s="241">
        <f>_xlfn.DAYS(About!$A$3,'Core Indicators'!GO92)</f>
        <v>40</v>
      </c>
      <c r="O92" s="241">
        <f>_xlfn.DAYS(About!$A$3,'Core Indicators'!GW92)</f>
        <v>40</v>
      </c>
      <c r="P92" s="241">
        <f>_xlfn.DAYS(About!$A$3,'Core Indicators'!HE92)</f>
        <v>40</v>
      </c>
      <c r="Q92" s="241">
        <f>_xlfn.DAYS(About!$A$3,'Core Indicators'!HM92)</f>
        <v>40</v>
      </c>
      <c r="R92" s="241">
        <f>_xlfn.DAYS(About!$A$3,'Core Indicators'!HU92)</f>
        <v>40</v>
      </c>
      <c r="S92" s="241">
        <f>_xlfn.DAYS(About!$A$3,'Core Indicators'!IC92)</f>
        <v>40</v>
      </c>
      <c r="T92" s="241">
        <f>_xlfn.DAYS(About!$A$3,'Core Indicators'!IK92)</f>
        <v>40</v>
      </c>
      <c r="U92" s="241">
        <f>_xlfn.DAYS(About!$A$3,'Core Indicators'!IS92)</f>
        <v>40</v>
      </c>
      <c r="V92" s="241">
        <f t="shared" si="2"/>
        <v>15.5</v>
      </c>
    </row>
    <row r="93" spans="1:22" x14ac:dyDescent="0.35">
      <c r="A93" s="240" t="str">
        <f>Lists!C:C</f>
        <v>MOZ001</v>
      </c>
      <c r="B93" s="241">
        <f>_xlfn.DAYS(About!$A$3,'Core Indicators'!U93)</f>
        <v>61</v>
      </c>
      <c r="C93" s="241">
        <f>_xlfn.DAYS(About!$A$3,'Core Indicators'!AC93)</f>
        <v>0</v>
      </c>
      <c r="D93" s="241">
        <f>_xlfn.DAYS(About!$A$3,'Core Indicators'!AK93)</f>
        <v>0</v>
      </c>
      <c r="E93" s="241">
        <f>_xlfn.DAYS(About!$A$3,'Core Indicators'!AS93)</f>
        <v>0</v>
      </c>
      <c r="F93" s="241">
        <f>_xlfn.DAYS(About!$A$3,'Core Indicators'!BQ93)</f>
        <v>0</v>
      </c>
      <c r="G93" s="241">
        <f>_xlfn.DAYS(About!$A$3,'Core Indicators'!DM93)</f>
        <v>0</v>
      </c>
      <c r="H93" s="241">
        <f>_xlfn.DAYS(About!$A$3,'Core Indicators'!DU93)</f>
        <v>0</v>
      </c>
      <c r="I93" s="241">
        <f>_xlfn.DAYS(About!$A$3,'Core Indicators'!EC93)</f>
        <v>0</v>
      </c>
      <c r="J93" s="241">
        <f>_xlfn.DAYS(About!$A$3,'Core Indicators'!EK93)</f>
        <v>0</v>
      </c>
      <c r="K93" s="241">
        <f>_xlfn.DAYS(About!$A$3,'Core Indicators'!ES93)</f>
        <v>0</v>
      </c>
      <c r="L93" s="241">
        <f>_xlfn.DAYS(About!$A$3,'Core Indicators'!FI93)</f>
        <v>61</v>
      </c>
      <c r="M93" s="241">
        <f>_xlfn.DAYS(About!$A$3,'Core Indicators'!GG93)</f>
        <v>45</v>
      </c>
      <c r="N93" s="241">
        <f>_xlfn.DAYS(About!$A$3,'Core Indicators'!GO93)</f>
        <v>45</v>
      </c>
      <c r="O93" s="241">
        <f>_xlfn.DAYS(About!$A$3,'Core Indicators'!GW93)</f>
        <v>45</v>
      </c>
      <c r="P93" s="241">
        <f>_xlfn.DAYS(About!$A$3,'Core Indicators'!HE93)</f>
        <v>45</v>
      </c>
      <c r="Q93" s="241">
        <f>_xlfn.DAYS(About!$A$3,'Core Indicators'!HM93)</f>
        <v>45</v>
      </c>
      <c r="R93" s="241">
        <f>_xlfn.DAYS(About!$A$3,'Core Indicators'!HU93)</f>
        <v>45</v>
      </c>
      <c r="S93" s="241">
        <f>_xlfn.DAYS(About!$A$3,'Core Indicators'!IC93)</f>
        <v>45</v>
      </c>
      <c r="T93" s="241">
        <f>_xlfn.DAYS(About!$A$3,'Core Indicators'!IK93)</f>
        <v>45</v>
      </c>
      <c r="U93" s="241">
        <f>_xlfn.DAYS(About!$A$3,'Core Indicators'!IS93)</f>
        <v>45</v>
      </c>
      <c r="V93" s="241">
        <f t="shared" si="2"/>
        <v>10.6</v>
      </c>
    </row>
    <row r="94" spans="1:22" x14ac:dyDescent="0.35">
      <c r="A94" s="240" t="str">
        <f>Lists!C:C</f>
        <v>MOZ004</v>
      </c>
      <c r="B94" s="241">
        <f>_xlfn.DAYS(About!$A$3,'Core Indicators'!U94)</f>
        <v>166</v>
      </c>
      <c r="C94" s="241">
        <f>_xlfn.DAYS(About!$A$3,'Core Indicators'!AC94)</f>
        <v>0</v>
      </c>
      <c r="D94" s="241">
        <f>_xlfn.DAYS(About!$A$3,'Core Indicators'!AK94)</f>
        <v>0</v>
      </c>
      <c r="E94" s="241">
        <f>_xlfn.DAYS(About!$A$3,'Core Indicators'!AS94)</f>
        <v>0</v>
      </c>
      <c r="F94" s="241">
        <f>_xlfn.DAYS(About!$A$3,'Core Indicators'!BQ94)</f>
        <v>0</v>
      </c>
      <c r="G94" s="241">
        <f>_xlfn.DAYS(About!$A$3,'Core Indicators'!DM94)</f>
        <v>0</v>
      </c>
      <c r="H94" s="241">
        <f>_xlfn.DAYS(About!$A$3,'Core Indicators'!DU94)</f>
        <v>0</v>
      </c>
      <c r="I94" s="241">
        <f>_xlfn.DAYS(About!$A$3,'Core Indicators'!EC94)</f>
        <v>0</v>
      </c>
      <c r="J94" s="241">
        <f>_xlfn.DAYS(About!$A$3,'Core Indicators'!EK94)</f>
        <v>0</v>
      </c>
      <c r="K94" s="241">
        <f>_xlfn.DAYS(About!$A$3,'Core Indicators'!ES94)</f>
        <v>0</v>
      </c>
      <c r="L94" s="241">
        <f>_xlfn.DAYS(About!$A$3,'Core Indicators'!FI94)</f>
        <v>166</v>
      </c>
      <c r="M94" s="241">
        <f>_xlfn.DAYS(About!$A$3,'Core Indicators'!GG94)</f>
        <v>103</v>
      </c>
      <c r="N94" s="241">
        <f>_xlfn.DAYS(About!$A$3,'Core Indicators'!GO94)</f>
        <v>103</v>
      </c>
      <c r="O94" s="241">
        <f>_xlfn.DAYS(About!$A$3,'Core Indicators'!GW94)</f>
        <v>103</v>
      </c>
      <c r="P94" s="241">
        <f>_xlfn.DAYS(About!$A$3,'Core Indicators'!HE94)</f>
        <v>103</v>
      </c>
      <c r="Q94" s="241">
        <f>_xlfn.DAYS(About!$A$3,'Core Indicators'!HM94)</f>
        <v>103</v>
      </c>
      <c r="R94" s="241">
        <f>_xlfn.DAYS(About!$A$3,'Core Indicators'!HU94)</f>
        <v>103</v>
      </c>
      <c r="S94" s="241">
        <f>_xlfn.DAYS(About!$A$3,'Core Indicators'!IC94)</f>
        <v>103</v>
      </c>
      <c r="T94" s="241">
        <f>_xlfn.DAYS(About!$A$3,'Core Indicators'!IK94)</f>
        <v>103</v>
      </c>
      <c r="U94" s="241">
        <f>_xlfn.DAYS(About!$A$3,'Core Indicators'!IS94)</f>
        <v>103</v>
      </c>
      <c r="V94" s="241">
        <f t="shared" si="2"/>
        <v>26.9</v>
      </c>
    </row>
    <row r="95" spans="1:22" x14ac:dyDescent="0.35">
      <c r="A95" s="240" t="str">
        <f>Lists!C:C</f>
        <v>MOZ011</v>
      </c>
      <c r="B95" s="241">
        <f>_xlfn.DAYS(About!$A$3,'Core Indicators'!U95)</f>
        <v>166</v>
      </c>
      <c r="C95" s="241">
        <f>_xlfn.DAYS(About!$A$3,'Core Indicators'!AC95)</f>
        <v>0</v>
      </c>
      <c r="D95" s="241">
        <f>_xlfn.DAYS(About!$A$3,'Core Indicators'!AK95)</f>
        <v>0</v>
      </c>
      <c r="E95" s="241">
        <f>_xlfn.DAYS(About!$A$3,'Core Indicators'!AS95)</f>
        <v>0</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166</v>
      </c>
      <c r="M95" s="241">
        <f>_xlfn.DAYS(About!$A$3,'Core Indicators'!GG95)</f>
        <v>103</v>
      </c>
      <c r="N95" s="241">
        <f>_xlfn.DAYS(About!$A$3,'Core Indicators'!GO95)</f>
        <v>103</v>
      </c>
      <c r="O95" s="241">
        <f>_xlfn.DAYS(About!$A$3,'Core Indicators'!GW95)</f>
        <v>103</v>
      </c>
      <c r="P95" s="241">
        <f>_xlfn.DAYS(About!$A$3,'Core Indicators'!HE95)</f>
        <v>103</v>
      </c>
      <c r="Q95" s="241">
        <f>_xlfn.DAYS(About!$A$3,'Core Indicators'!HM95)</f>
        <v>103</v>
      </c>
      <c r="R95" s="241">
        <f>_xlfn.DAYS(About!$A$3,'Core Indicators'!HU95)</f>
        <v>103</v>
      </c>
      <c r="S95" s="241">
        <f>_xlfn.DAYS(About!$A$3,'Core Indicators'!IC95)</f>
        <v>103</v>
      </c>
      <c r="T95" s="241">
        <f>_xlfn.DAYS(About!$A$3,'Core Indicators'!IK95)</f>
        <v>103</v>
      </c>
      <c r="U95" s="241">
        <f>_xlfn.DAYS(About!$A$3,'Core Indicators'!IS95)</f>
        <v>103</v>
      </c>
      <c r="V95" s="241">
        <f t="shared" si="2"/>
        <v>26.9</v>
      </c>
    </row>
    <row r="96" spans="1:22" x14ac:dyDescent="0.35">
      <c r="A96" s="240" t="str">
        <f>Lists!C:C</f>
        <v>MOZ012</v>
      </c>
      <c r="B96" s="241">
        <f>_xlfn.DAYS(About!$A$3,'Core Indicators'!U96)</f>
        <v>61</v>
      </c>
      <c r="C96" s="241">
        <f>_xlfn.DAYS(About!$A$3,'Core Indicators'!AC96)</f>
        <v>61</v>
      </c>
      <c r="D96" s="241">
        <f>_xlfn.DAYS(About!$A$3,'Core Indicators'!AK96)</f>
        <v>61</v>
      </c>
      <c r="E96" s="241">
        <f>_xlfn.DAYS(About!$A$3,'Core Indicators'!AS96)</f>
        <v>61</v>
      </c>
      <c r="F96" s="241">
        <f>_xlfn.DAYS(About!$A$3,'Core Indicators'!BQ96)</f>
        <v>61</v>
      </c>
      <c r="G96" s="241">
        <f>_xlfn.DAYS(About!$A$3,'Core Indicators'!DM96)</f>
        <v>61</v>
      </c>
      <c r="H96" s="241">
        <f>_xlfn.DAYS(About!$A$3,'Core Indicators'!DU96)</f>
        <v>61</v>
      </c>
      <c r="I96" s="241">
        <f>_xlfn.DAYS(About!$A$3,'Core Indicators'!EC96)</f>
        <v>61</v>
      </c>
      <c r="J96" s="241">
        <f>_xlfn.DAYS(About!$A$3,'Core Indicators'!EK96)</f>
        <v>61</v>
      </c>
      <c r="K96" s="241">
        <f>_xlfn.DAYS(About!$A$3,'Core Indicators'!ES96)</f>
        <v>61</v>
      </c>
      <c r="L96" s="241">
        <f>_xlfn.DAYS(About!$A$3,'Core Indicators'!FI96)</f>
        <v>61</v>
      </c>
      <c r="M96" s="241">
        <f>_xlfn.DAYS(About!$A$3,'Core Indicators'!GG96)</f>
        <v>45</v>
      </c>
      <c r="N96" s="241">
        <f>_xlfn.DAYS(About!$A$3,'Core Indicators'!GO96)</f>
        <v>45</v>
      </c>
      <c r="O96" s="241">
        <f>_xlfn.DAYS(About!$A$3,'Core Indicators'!GW96)</f>
        <v>45</v>
      </c>
      <c r="P96" s="241">
        <f>_xlfn.DAYS(About!$A$3,'Core Indicators'!HE96)</f>
        <v>45</v>
      </c>
      <c r="Q96" s="241">
        <f>_xlfn.DAYS(About!$A$3,'Core Indicators'!HM96)</f>
        <v>45</v>
      </c>
      <c r="R96" s="241">
        <f>_xlfn.DAYS(About!$A$3,'Core Indicators'!HU96)</f>
        <v>45</v>
      </c>
      <c r="S96" s="241">
        <f>_xlfn.DAYS(About!$A$3,'Core Indicators'!IC96)</f>
        <v>45</v>
      </c>
      <c r="T96" s="241">
        <f>_xlfn.DAYS(About!$A$3,'Core Indicators'!IK96)</f>
        <v>45</v>
      </c>
      <c r="U96" s="241">
        <f>_xlfn.DAYS(About!$A$3,'Core Indicators'!IS96)</f>
        <v>45</v>
      </c>
      <c r="V96" s="241">
        <f t="shared" si="2"/>
        <v>59.4</v>
      </c>
    </row>
    <row r="97" spans="1:22" x14ac:dyDescent="0.35">
      <c r="A97" s="240" t="str">
        <f>Lists!C:C</f>
        <v>MRT002</v>
      </c>
      <c r="B97" s="241">
        <f>_xlfn.DAYS(About!$A$3,'Core Indicators'!U97)</f>
        <v>519</v>
      </c>
      <c r="C97" s="241">
        <f>_xlfn.DAYS(About!$A$3,'Core Indicators'!AC97)</f>
        <v>1</v>
      </c>
      <c r="D97" s="241">
        <f>_xlfn.DAYS(About!$A$3,'Core Indicators'!AK97)</f>
        <v>1</v>
      </c>
      <c r="E97" s="241">
        <f>_xlfn.DAYS(About!$A$3,'Core Indicators'!AS97)</f>
        <v>1</v>
      </c>
      <c r="F97" s="241">
        <f>_xlfn.DAYS(About!$A$3,'Core Indicators'!BQ97)</f>
        <v>1</v>
      </c>
      <c r="G97" s="241">
        <f>_xlfn.DAYS(About!$A$3,'Core Indicators'!DM97)</f>
        <v>1</v>
      </c>
      <c r="H97" s="241">
        <f>_xlfn.DAYS(About!$A$3,'Core Indicators'!DU97)</f>
        <v>1</v>
      </c>
      <c r="I97" s="241">
        <f>_xlfn.DAYS(About!$A$3,'Core Indicators'!EC97)</f>
        <v>1</v>
      </c>
      <c r="J97" s="241">
        <f>_xlfn.DAYS(About!$A$3,'Core Indicators'!EK97)</f>
        <v>1</v>
      </c>
      <c r="K97" s="241">
        <f>_xlfn.DAYS(About!$A$3,'Core Indicators'!ES97)</f>
        <v>1</v>
      </c>
      <c r="L97" s="241">
        <f>_xlfn.DAYS(About!$A$3,'Core Indicators'!FI97)</f>
        <v>519</v>
      </c>
      <c r="M97" s="241">
        <f>_xlfn.DAYS(About!$A$3,'Core Indicators'!GG97)</f>
        <v>111</v>
      </c>
      <c r="N97" s="241">
        <f>_xlfn.DAYS(About!$A$3,'Core Indicators'!GO97)</f>
        <v>111</v>
      </c>
      <c r="O97" s="241">
        <f>_xlfn.DAYS(About!$A$3,'Core Indicators'!GW97)</f>
        <v>111</v>
      </c>
      <c r="P97" s="241">
        <f>_xlfn.DAYS(About!$A$3,'Core Indicators'!HE97)</f>
        <v>111</v>
      </c>
      <c r="Q97" s="241">
        <f>_xlfn.DAYS(About!$A$3,'Core Indicators'!HM97)</f>
        <v>111</v>
      </c>
      <c r="R97" s="241">
        <f>_xlfn.DAYS(About!$A$3,'Core Indicators'!HU97)</f>
        <v>111</v>
      </c>
      <c r="S97" s="241">
        <f>_xlfn.DAYS(About!$A$3,'Core Indicators'!IC97)</f>
        <v>111</v>
      </c>
      <c r="T97" s="241">
        <f>_xlfn.DAYS(About!$A$3,'Core Indicators'!IK97)</f>
        <v>111</v>
      </c>
      <c r="U97" s="241">
        <f>_xlfn.DAYS(About!$A$3,'Core Indicators'!IS97)</f>
        <v>111</v>
      </c>
      <c r="V97" s="241">
        <f t="shared" si="2"/>
        <v>63.8</v>
      </c>
    </row>
    <row r="98" spans="1:22" x14ac:dyDescent="0.35">
      <c r="A98" s="240" t="str">
        <f>Lists!C:C</f>
        <v>MRT003</v>
      </c>
      <c r="B98" s="241">
        <f>_xlfn.DAYS(About!$A$3,'Core Indicators'!U98)</f>
        <v>1463</v>
      </c>
      <c r="C98" s="241">
        <f>_xlfn.DAYS(About!$A$3,'Core Indicators'!AC98)</f>
        <v>1</v>
      </c>
      <c r="D98" s="241">
        <f>_xlfn.DAYS(About!$A$3,'Core Indicators'!AK98)</f>
        <v>1</v>
      </c>
      <c r="E98" s="241">
        <f>_xlfn.DAYS(About!$A$3,'Core Indicators'!AS98)</f>
        <v>1</v>
      </c>
      <c r="F98" s="241">
        <f>_xlfn.DAYS(About!$A$3,'Core Indicators'!BQ98)</f>
        <v>1</v>
      </c>
      <c r="G98" s="241">
        <f>_xlfn.DAYS(About!$A$3,'Core Indicators'!DM98)</f>
        <v>1</v>
      </c>
      <c r="H98" s="241">
        <f>_xlfn.DAYS(About!$A$3,'Core Indicators'!DU98)</f>
        <v>1</v>
      </c>
      <c r="I98" s="241">
        <f>_xlfn.DAYS(About!$A$3,'Core Indicators'!EC98)</f>
        <v>1</v>
      </c>
      <c r="J98" s="241">
        <f>_xlfn.DAYS(About!$A$3,'Core Indicators'!EK98)</f>
        <v>1</v>
      </c>
      <c r="K98" s="241">
        <f>_xlfn.DAYS(About!$A$3,'Core Indicators'!ES98)</f>
        <v>1</v>
      </c>
      <c r="L98" s="241">
        <f>_xlfn.DAYS(About!$A$3,'Core Indicators'!FI98)</f>
        <v>627</v>
      </c>
      <c r="M98" s="241">
        <f>_xlfn.DAYS(About!$A$3,'Core Indicators'!GG98)</f>
        <v>111</v>
      </c>
      <c r="N98" s="241">
        <f>_xlfn.DAYS(About!$A$3,'Core Indicators'!GO98)</f>
        <v>111</v>
      </c>
      <c r="O98" s="241">
        <f>_xlfn.DAYS(About!$A$3,'Core Indicators'!GW98)</f>
        <v>111</v>
      </c>
      <c r="P98" s="241">
        <f>_xlfn.DAYS(About!$A$3,'Core Indicators'!HE98)</f>
        <v>111</v>
      </c>
      <c r="Q98" s="241">
        <f>_xlfn.DAYS(About!$A$3,'Core Indicators'!HM98)</f>
        <v>111</v>
      </c>
      <c r="R98" s="241">
        <f>_xlfn.DAYS(About!$A$3,'Core Indicators'!HU98)</f>
        <v>111</v>
      </c>
      <c r="S98" s="241">
        <f>_xlfn.DAYS(About!$A$3,'Core Indicators'!IC98)</f>
        <v>111</v>
      </c>
      <c r="T98" s="241">
        <f>_xlfn.DAYS(About!$A$3,'Core Indicators'!IK98)</f>
        <v>111</v>
      </c>
      <c r="U98" s="241">
        <f>_xlfn.DAYS(About!$A$3,'Core Indicators'!IS98)</f>
        <v>111</v>
      </c>
      <c r="V98" s="241">
        <f t="shared" si="2"/>
        <v>74.599999999999994</v>
      </c>
    </row>
    <row r="99" spans="1:22" x14ac:dyDescent="0.35">
      <c r="A99" s="240" t="str">
        <f>Lists!C:C</f>
        <v>MWI002</v>
      </c>
      <c r="B99" s="241">
        <f>_xlfn.DAYS(About!$A$3,'Core Indicators'!U99)</f>
        <v>0</v>
      </c>
      <c r="C99" s="241">
        <f>_xlfn.DAYS(About!$A$3,'Core Indicators'!AC99)</f>
        <v>0</v>
      </c>
      <c r="D99" s="241">
        <f>_xlfn.DAYS(About!$A$3,'Core Indicators'!AK99)</f>
        <v>0</v>
      </c>
      <c r="E99" s="241">
        <f>_xlfn.DAYS(About!$A$3,'Core Indicators'!AS99)</f>
        <v>0</v>
      </c>
      <c r="F99" s="241">
        <f>_xlfn.DAYS(About!$A$3,'Core Indicators'!BQ99)</f>
        <v>0</v>
      </c>
      <c r="G99" s="241">
        <f>_xlfn.DAYS(About!$A$3,'Core Indicators'!DM99)</f>
        <v>0</v>
      </c>
      <c r="H99" s="241">
        <f>_xlfn.DAYS(About!$A$3,'Core Indicators'!DU99)</f>
        <v>0</v>
      </c>
      <c r="I99" s="241">
        <f>_xlfn.DAYS(About!$A$3,'Core Indicators'!EC99)</f>
        <v>0</v>
      </c>
      <c r="J99" s="241">
        <f>_xlfn.DAYS(About!$A$3,'Core Indicators'!EK99)</f>
        <v>0</v>
      </c>
      <c r="K99" s="241">
        <f>_xlfn.DAYS(About!$A$3,'Core Indicators'!ES99)</f>
        <v>0</v>
      </c>
      <c r="L99" s="241">
        <f>_xlfn.DAYS(About!$A$3,'Core Indicators'!FI99)</f>
        <v>521</v>
      </c>
      <c r="M99" s="241">
        <f>_xlfn.DAYS(About!$A$3,'Core Indicators'!GG99)</f>
        <v>109</v>
      </c>
      <c r="N99" s="241">
        <f>_xlfn.DAYS(About!$A$3,'Core Indicators'!GO99)</f>
        <v>109</v>
      </c>
      <c r="O99" s="241">
        <f>_xlfn.DAYS(About!$A$3,'Core Indicators'!GW99)</f>
        <v>109</v>
      </c>
      <c r="P99" s="241">
        <f>_xlfn.DAYS(About!$A$3,'Core Indicators'!HE99)</f>
        <v>109</v>
      </c>
      <c r="Q99" s="241">
        <f>_xlfn.DAYS(About!$A$3,'Core Indicators'!HM99)</f>
        <v>109</v>
      </c>
      <c r="R99" s="241">
        <f>_xlfn.DAYS(About!$A$3,'Core Indicators'!HU99)</f>
        <v>109</v>
      </c>
      <c r="S99" s="241">
        <f>_xlfn.DAYS(About!$A$3,'Core Indicators'!IC99)</f>
        <v>109</v>
      </c>
      <c r="T99" s="241">
        <f>_xlfn.DAYS(About!$A$3,'Core Indicators'!IK99)</f>
        <v>109</v>
      </c>
      <c r="U99" s="241">
        <f>_xlfn.DAYS(About!$A$3,'Core Indicators'!IS99)</f>
        <v>109</v>
      </c>
      <c r="V99" s="241">
        <f t="shared" ref="V99:V130" si="3">AVERAGE(D99:M99)</f>
        <v>63</v>
      </c>
    </row>
    <row r="100" spans="1:22" x14ac:dyDescent="0.35">
      <c r="A100" s="240" t="str">
        <f>Lists!C:C</f>
        <v>MYS001</v>
      </c>
      <c r="B100" s="241">
        <f>_xlfn.DAYS(About!$A$3,'Core Indicators'!U100)</f>
        <v>36</v>
      </c>
      <c r="C100" s="241">
        <f>_xlfn.DAYS(About!$A$3,'Core Indicators'!AC100)</f>
        <v>36</v>
      </c>
      <c r="D100" s="241">
        <f>_xlfn.DAYS(About!$A$3,'Core Indicators'!AK100)</f>
        <v>36</v>
      </c>
      <c r="E100" s="241">
        <f>_xlfn.DAYS(About!$A$3,'Core Indicators'!AS100)</f>
        <v>5</v>
      </c>
      <c r="F100" s="241">
        <f>_xlfn.DAYS(About!$A$3,'Core Indicators'!BQ100)</f>
        <v>5</v>
      </c>
      <c r="G100" s="241">
        <f>_xlfn.DAYS(About!$A$3,'Core Indicators'!DM100)</f>
        <v>36</v>
      </c>
      <c r="H100" s="241">
        <f>_xlfn.DAYS(About!$A$3,'Core Indicators'!DU100)</f>
        <v>5</v>
      </c>
      <c r="I100" s="241">
        <f>_xlfn.DAYS(About!$A$3,'Core Indicators'!EC100)</f>
        <v>5</v>
      </c>
      <c r="J100" s="241">
        <f>_xlfn.DAYS(About!$A$3,'Core Indicators'!EK100)</f>
        <v>36</v>
      </c>
      <c r="K100" s="241">
        <f>_xlfn.DAYS(About!$A$3,'Core Indicators'!ES100)</f>
        <v>36</v>
      </c>
      <c r="L100" s="241">
        <f>_xlfn.DAYS(About!$A$3,'Core Indicators'!FI100)</f>
        <v>36</v>
      </c>
      <c r="M100" s="241">
        <f>_xlfn.DAYS(About!$A$3,'Core Indicators'!GG100)</f>
        <v>105</v>
      </c>
      <c r="N100" s="241">
        <f>_xlfn.DAYS(About!$A$3,'Core Indicators'!GO100)</f>
        <v>105</v>
      </c>
      <c r="O100" s="241">
        <f>_xlfn.DAYS(About!$A$3,'Core Indicators'!GW100)</f>
        <v>105</v>
      </c>
      <c r="P100" s="241">
        <f>_xlfn.DAYS(About!$A$3,'Core Indicators'!HE100)</f>
        <v>105</v>
      </c>
      <c r="Q100" s="241">
        <f>_xlfn.DAYS(About!$A$3,'Core Indicators'!HM100)</f>
        <v>105</v>
      </c>
      <c r="R100" s="241">
        <f>_xlfn.DAYS(About!$A$3,'Core Indicators'!HU100)</f>
        <v>105</v>
      </c>
      <c r="S100" s="241">
        <f>_xlfn.DAYS(About!$A$3,'Core Indicators'!IC100)</f>
        <v>105</v>
      </c>
      <c r="T100" s="241">
        <f>_xlfn.DAYS(About!$A$3,'Core Indicators'!IK100)</f>
        <v>105</v>
      </c>
      <c r="U100" s="241">
        <f>_xlfn.DAYS(About!$A$3,'Core Indicators'!IS100)</f>
        <v>105</v>
      </c>
      <c r="V100" s="241">
        <f t="shared" si="3"/>
        <v>30.5</v>
      </c>
    </row>
    <row r="101" spans="1:22" x14ac:dyDescent="0.35">
      <c r="A101" s="240" t="str">
        <f>Lists!C:C</f>
        <v>NAM002</v>
      </c>
      <c r="B101" s="241">
        <f>_xlfn.DAYS(About!$A$3,'Core Indicators'!U101)</f>
        <v>0</v>
      </c>
      <c r="C101" s="241">
        <f>_xlfn.DAYS(About!$A$3,'Core Indicators'!AC101)</f>
        <v>0</v>
      </c>
      <c r="D101" s="241">
        <f>_xlfn.DAYS(About!$A$3,'Core Indicators'!AK101)</f>
        <v>0</v>
      </c>
      <c r="E101" s="241">
        <f>_xlfn.DAYS(About!$A$3,'Core Indicators'!AS101)</f>
        <v>1697</v>
      </c>
      <c r="F101" s="241">
        <f>_xlfn.DAYS(About!$A$3,'Core Indicators'!BQ101)</f>
        <v>0</v>
      </c>
      <c r="G101" s="241">
        <f>_xlfn.DAYS(About!$A$3,'Core Indicators'!DM101)</f>
        <v>0</v>
      </c>
      <c r="H101" s="241">
        <f>_xlfn.DAYS(About!$A$3,'Core Indicators'!DU101)</f>
        <v>0</v>
      </c>
      <c r="I101" s="241">
        <f>_xlfn.DAYS(About!$A$3,'Core Indicators'!EC101)</f>
        <v>0</v>
      </c>
      <c r="J101" s="241">
        <f>_xlfn.DAYS(About!$A$3,'Core Indicators'!EK101)</f>
        <v>0</v>
      </c>
      <c r="K101" s="241">
        <f>_xlfn.DAYS(About!$A$3,'Core Indicators'!ES101)</f>
        <v>0</v>
      </c>
      <c r="L101" s="241">
        <f>_xlfn.DAYS(About!$A$3,'Core Indicators'!FI101)</f>
        <v>1177</v>
      </c>
      <c r="M101" s="241">
        <f>_xlfn.DAYS(About!$A$3,'Core Indicators'!GG101)</f>
        <v>109</v>
      </c>
      <c r="N101" s="241">
        <f>_xlfn.DAYS(About!$A$3,'Core Indicators'!GO101)</f>
        <v>109</v>
      </c>
      <c r="O101" s="241">
        <f>_xlfn.DAYS(About!$A$3,'Core Indicators'!GW101)</f>
        <v>109</v>
      </c>
      <c r="P101" s="241">
        <f>_xlfn.DAYS(About!$A$3,'Core Indicators'!HE101)</f>
        <v>109</v>
      </c>
      <c r="Q101" s="241">
        <f>_xlfn.DAYS(About!$A$3,'Core Indicators'!HM101)</f>
        <v>109</v>
      </c>
      <c r="R101" s="241">
        <f>_xlfn.DAYS(About!$A$3,'Core Indicators'!HU101)</f>
        <v>109</v>
      </c>
      <c r="S101" s="241">
        <f>_xlfn.DAYS(About!$A$3,'Core Indicators'!IC101)</f>
        <v>109</v>
      </c>
      <c r="T101" s="241">
        <f>_xlfn.DAYS(About!$A$3,'Core Indicators'!IK101)</f>
        <v>109</v>
      </c>
      <c r="U101" s="241">
        <f>_xlfn.DAYS(About!$A$3,'Core Indicators'!IS101)</f>
        <v>109</v>
      </c>
      <c r="V101" s="241">
        <f t="shared" si="3"/>
        <v>298.3</v>
      </c>
    </row>
    <row r="102" spans="1:22" x14ac:dyDescent="0.35">
      <c r="A102" s="240" t="str">
        <f>Lists!C:C</f>
        <v>NER002</v>
      </c>
      <c r="B102" s="241">
        <f>_xlfn.DAYS(About!$A$3,'Core Indicators'!U102)</f>
        <v>129</v>
      </c>
      <c r="C102" s="241">
        <f>_xlfn.DAYS(About!$A$3,'Core Indicators'!AC102)</f>
        <v>129</v>
      </c>
      <c r="D102" s="241">
        <f>_xlfn.DAYS(About!$A$3,'Core Indicators'!AK102)</f>
        <v>129</v>
      </c>
      <c r="E102" s="241">
        <f>_xlfn.DAYS(About!$A$3,'Core Indicators'!AS102)</f>
        <v>4</v>
      </c>
      <c r="F102" s="241">
        <f>_xlfn.DAYS(About!$A$3,'Core Indicators'!BQ102)</f>
        <v>4</v>
      </c>
      <c r="G102" s="241">
        <f>_xlfn.DAYS(About!$A$3,'Core Indicators'!DM102)</f>
        <v>129</v>
      </c>
      <c r="H102" s="241">
        <f>_xlfn.DAYS(About!$A$3,'Core Indicators'!DU102)</f>
        <v>129</v>
      </c>
      <c r="I102" s="241">
        <f>_xlfn.DAYS(About!$A$3,'Core Indicators'!EC102)</f>
        <v>129</v>
      </c>
      <c r="J102" s="241">
        <f>_xlfn.DAYS(About!$A$3,'Core Indicators'!EK102)</f>
        <v>129</v>
      </c>
      <c r="K102" s="241">
        <f>_xlfn.DAYS(About!$A$3,'Core Indicators'!ES102)</f>
        <v>129</v>
      </c>
      <c r="L102" s="241">
        <f>_xlfn.DAYS(About!$A$3,'Core Indicators'!FI102)</f>
        <v>4</v>
      </c>
      <c r="M102" s="241">
        <f>_xlfn.DAYS(About!$A$3,'Core Indicators'!GG102)</f>
        <v>99</v>
      </c>
      <c r="N102" s="241">
        <f>_xlfn.DAYS(About!$A$3,'Core Indicators'!GO102)</f>
        <v>99</v>
      </c>
      <c r="O102" s="241">
        <f>_xlfn.DAYS(About!$A$3,'Core Indicators'!GW102)</f>
        <v>99</v>
      </c>
      <c r="P102" s="241">
        <f>_xlfn.DAYS(About!$A$3,'Core Indicators'!HE102)</f>
        <v>99</v>
      </c>
      <c r="Q102" s="241">
        <f>_xlfn.DAYS(About!$A$3,'Core Indicators'!HM102)</f>
        <v>99</v>
      </c>
      <c r="R102" s="241">
        <f>_xlfn.DAYS(About!$A$3,'Core Indicators'!HU102)</f>
        <v>99</v>
      </c>
      <c r="S102" s="241">
        <f>_xlfn.DAYS(About!$A$3,'Core Indicators'!IC102)</f>
        <v>99</v>
      </c>
      <c r="T102" s="241">
        <f>_xlfn.DAYS(About!$A$3,'Core Indicators'!IK102)</f>
        <v>99</v>
      </c>
      <c r="U102" s="241">
        <f>_xlfn.DAYS(About!$A$3,'Core Indicators'!IS102)</f>
        <v>99</v>
      </c>
      <c r="V102" s="241">
        <f t="shared" si="3"/>
        <v>88.5</v>
      </c>
    </row>
    <row r="103" spans="1:22" x14ac:dyDescent="0.35">
      <c r="A103" s="240" t="str">
        <f>Lists!C:C</f>
        <v>NER003</v>
      </c>
      <c r="B103" s="241">
        <f>_xlfn.DAYS(About!$A$3,'Core Indicators'!U103)</f>
        <v>129</v>
      </c>
      <c r="C103" s="241">
        <f>_xlfn.DAYS(About!$A$3,'Core Indicators'!AC103)</f>
        <v>129</v>
      </c>
      <c r="D103" s="241">
        <f>_xlfn.DAYS(About!$A$3,'Core Indicators'!AK103)</f>
        <v>129</v>
      </c>
      <c r="E103" s="241">
        <f>_xlfn.DAYS(About!$A$3,'Core Indicators'!AS103)</f>
        <v>4</v>
      </c>
      <c r="F103" s="241">
        <f>_xlfn.DAYS(About!$A$3,'Core Indicators'!BQ103)</f>
        <v>4</v>
      </c>
      <c r="G103" s="241">
        <f>_xlfn.DAYS(About!$A$3,'Core Indicators'!DM103)</f>
        <v>129</v>
      </c>
      <c r="H103" s="241">
        <f>_xlfn.DAYS(About!$A$3,'Core Indicators'!DU103)</f>
        <v>129</v>
      </c>
      <c r="I103" s="241">
        <f>_xlfn.DAYS(About!$A$3,'Core Indicators'!EC103)</f>
        <v>129</v>
      </c>
      <c r="J103" s="241">
        <f>_xlfn.DAYS(About!$A$3,'Core Indicators'!EK103)</f>
        <v>129</v>
      </c>
      <c r="K103" s="241">
        <f>_xlfn.DAYS(About!$A$3,'Core Indicators'!ES103)</f>
        <v>129</v>
      </c>
      <c r="L103" s="241">
        <f>_xlfn.DAYS(About!$A$3,'Core Indicators'!FI103)</f>
        <v>4</v>
      </c>
      <c r="M103" s="241">
        <f>_xlfn.DAYS(About!$A$3,'Core Indicators'!GG103)</f>
        <v>99</v>
      </c>
      <c r="N103" s="241">
        <f>_xlfn.DAYS(About!$A$3,'Core Indicators'!GO103)</f>
        <v>99</v>
      </c>
      <c r="O103" s="241">
        <f>_xlfn.DAYS(About!$A$3,'Core Indicators'!GW103)</f>
        <v>99</v>
      </c>
      <c r="P103" s="241">
        <f>_xlfn.DAYS(About!$A$3,'Core Indicators'!HE103)</f>
        <v>99</v>
      </c>
      <c r="Q103" s="241">
        <f>_xlfn.DAYS(About!$A$3,'Core Indicators'!HM103)</f>
        <v>99</v>
      </c>
      <c r="R103" s="241">
        <f>_xlfn.DAYS(About!$A$3,'Core Indicators'!HU103)</f>
        <v>99</v>
      </c>
      <c r="S103" s="241">
        <f>_xlfn.DAYS(About!$A$3,'Core Indicators'!IC103)</f>
        <v>99</v>
      </c>
      <c r="T103" s="241">
        <f>_xlfn.DAYS(About!$A$3,'Core Indicators'!IK103)</f>
        <v>99</v>
      </c>
      <c r="U103" s="241">
        <f>_xlfn.DAYS(About!$A$3,'Core Indicators'!IS103)</f>
        <v>99</v>
      </c>
      <c r="V103" s="241">
        <f t="shared" si="3"/>
        <v>88.5</v>
      </c>
    </row>
    <row r="104" spans="1:22" x14ac:dyDescent="0.35">
      <c r="A104" s="240" t="str">
        <f>Lists!C:C</f>
        <v>NER004</v>
      </c>
      <c r="B104" s="241">
        <f>_xlfn.DAYS(About!$A$3,'Core Indicators'!U104)</f>
        <v>129</v>
      </c>
      <c r="C104" s="241">
        <f>_xlfn.DAYS(About!$A$3,'Core Indicators'!AC104)</f>
        <v>129</v>
      </c>
      <c r="D104" s="241">
        <f>_xlfn.DAYS(About!$A$3,'Core Indicators'!AK104)</f>
        <v>129</v>
      </c>
      <c r="E104" s="241">
        <f>_xlfn.DAYS(About!$A$3,'Core Indicators'!AS104)</f>
        <v>4</v>
      </c>
      <c r="F104" s="241">
        <f>_xlfn.DAYS(About!$A$3,'Core Indicators'!BQ104)</f>
        <v>4</v>
      </c>
      <c r="G104" s="241">
        <f>_xlfn.DAYS(About!$A$3,'Core Indicators'!DM104)</f>
        <v>129</v>
      </c>
      <c r="H104" s="241">
        <f>_xlfn.DAYS(About!$A$3,'Core Indicators'!DU104)</f>
        <v>129</v>
      </c>
      <c r="I104" s="241">
        <f>_xlfn.DAYS(About!$A$3,'Core Indicators'!EC104)</f>
        <v>129</v>
      </c>
      <c r="J104" s="241">
        <f>_xlfn.DAYS(About!$A$3,'Core Indicators'!EK104)</f>
        <v>129</v>
      </c>
      <c r="K104" s="241">
        <f>_xlfn.DAYS(About!$A$3,'Core Indicators'!ES104)</f>
        <v>129</v>
      </c>
      <c r="L104" s="241">
        <f>_xlfn.DAYS(About!$A$3,'Core Indicators'!FI104)</f>
        <v>4</v>
      </c>
      <c r="M104" s="241">
        <f>_xlfn.DAYS(About!$A$3,'Core Indicators'!GG104)</f>
        <v>99</v>
      </c>
      <c r="N104" s="241">
        <f>_xlfn.DAYS(About!$A$3,'Core Indicators'!GO104)</f>
        <v>99</v>
      </c>
      <c r="O104" s="241">
        <f>_xlfn.DAYS(About!$A$3,'Core Indicators'!GW104)</f>
        <v>99</v>
      </c>
      <c r="P104" s="241">
        <f>_xlfn.DAYS(About!$A$3,'Core Indicators'!HE104)</f>
        <v>99</v>
      </c>
      <c r="Q104" s="241">
        <f>_xlfn.DAYS(About!$A$3,'Core Indicators'!HM104)</f>
        <v>99</v>
      </c>
      <c r="R104" s="241">
        <f>_xlfn.DAYS(About!$A$3,'Core Indicators'!HU104)</f>
        <v>99</v>
      </c>
      <c r="S104" s="241">
        <f>_xlfn.DAYS(About!$A$3,'Core Indicators'!IC104)</f>
        <v>99</v>
      </c>
      <c r="T104" s="241">
        <f>_xlfn.DAYS(About!$A$3,'Core Indicators'!IK104)</f>
        <v>99</v>
      </c>
      <c r="U104" s="241">
        <f>_xlfn.DAYS(About!$A$3,'Core Indicators'!IS104)</f>
        <v>99</v>
      </c>
      <c r="V104" s="241">
        <f t="shared" si="3"/>
        <v>88.5</v>
      </c>
    </row>
    <row r="105" spans="1:22" x14ac:dyDescent="0.35">
      <c r="A105" s="240" t="str">
        <f>Lists!C:C</f>
        <v>NER006</v>
      </c>
      <c r="B105" s="241">
        <f>_xlfn.DAYS(About!$A$3,'Core Indicators'!U105)</f>
        <v>61</v>
      </c>
      <c r="C105" s="241">
        <f>_xlfn.DAYS(About!$A$3,'Core Indicators'!AC105)</f>
        <v>61</v>
      </c>
      <c r="D105" s="241">
        <f>_xlfn.DAYS(About!$A$3,'Core Indicators'!AK105)</f>
        <v>61</v>
      </c>
      <c r="E105" s="241">
        <f>_xlfn.DAYS(About!$A$3,'Core Indicators'!AS105)</f>
        <v>34</v>
      </c>
      <c r="F105" s="241">
        <f>_xlfn.DAYS(About!$A$3,'Core Indicators'!BQ105)</f>
        <v>34</v>
      </c>
      <c r="G105" s="241">
        <f>_xlfn.DAYS(About!$A$3,'Core Indicators'!DM105)</f>
        <v>61</v>
      </c>
      <c r="H105" s="241">
        <f>_xlfn.DAYS(About!$A$3,'Core Indicators'!DU105)</f>
        <v>61</v>
      </c>
      <c r="I105" s="241">
        <f>_xlfn.DAYS(About!$A$3,'Core Indicators'!EC105)</f>
        <v>61</v>
      </c>
      <c r="J105" s="241">
        <f>_xlfn.DAYS(About!$A$3,'Core Indicators'!EK105)</f>
        <v>61</v>
      </c>
      <c r="K105" s="241">
        <f>_xlfn.DAYS(About!$A$3,'Core Indicators'!ES105)</f>
        <v>61</v>
      </c>
      <c r="L105" s="241">
        <f>_xlfn.DAYS(About!$A$3,'Core Indicators'!FI105)</f>
        <v>34</v>
      </c>
      <c r="M105" s="241">
        <f>_xlfn.DAYS(About!$A$3,'Core Indicators'!GG105)</f>
        <v>47</v>
      </c>
      <c r="N105" s="241">
        <f>_xlfn.DAYS(About!$A$3,'Core Indicators'!GO105)</f>
        <v>47</v>
      </c>
      <c r="O105" s="241">
        <f>_xlfn.DAYS(About!$A$3,'Core Indicators'!GW105)</f>
        <v>47</v>
      </c>
      <c r="P105" s="241">
        <f>_xlfn.DAYS(About!$A$3,'Core Indicators'!HE105)</f>
        <v>47</v>
      </c>
      <c r="Q105" s="241">
        <f>_xlfn.DAYS(About!$A$3,'Core Indicators'!HM105)</f>
        <v>47</v>
      </c>
      <c r="R105" s="241">
        <f>_xlfn.DAYS(About!$A$3,'Core Indicators'!HU105)</f>
        <v>47</v>
      </c>
      <c r="S105" s="241">
        <f>_xlfn.DAYS(About!$A$3,'Core Indicators'!IC105)</f>
        <v>47</v>
      </c>
      <c r="T105" s="241">
        <f>_xlfn.DAYS(About!$A$3,'Core Indicators'!IK105)</f>
        <v>47</v>
      </c>
      <c r="U105" s="241">
        <f>_xlfn.DAYS(About!$A$3,'Core Indicators'!IS105)</f>
        <v>47</v>
      </c>
      <c r="V105" s="241">
        <f t="shared" si="3"/>
        <v>51.5</v>
      </c>
    </row>
    <row r="106" spans="1:22" x14ac:dyDescent="0.35">
      <c r="A106" s="240" t="str">
        <f>Lists!C:C</f>
        <v>NGA001</v>
      </c>
      <c r="B106" s="241">
        <f>_xlfn.DAYS(About!$A$3,'Core Indicators'!U106)</f>
        <v>3</v>
      </c>
      <c r="C106" s="241">
        <f>_xlfn.DAYS(About!$A$3,'Core Indicators'!AC106)</f>
        <v>3</v>
      </c>
      <c r="D106" s="241">
        <f>_xlfn.DAYS(About!$A$3,'Core Indicators'!AK106)</f>
        <v>3</v>
      </c>
      <c r="E106" s="241">
        <f>_xlfn.DAYS(About!$A$3,'Core Indicators'!AS106)</f>
        <v>3</v>
      </c>
      <c r="F106" s="241">
        <f>_xlfn.DAYS(About!$A$3,'Core Indicators'!BQ106)</f>
        <v>164</v>
      </c>
      <c r="G106" s="241">
        <f>_xlfn.DAYS(About!$A$3,'Core Indicators'!DM106)</f>
        <v>3</v>
      </c>
      <c r="H106" s="241">
        <f>_xlfn.DAYS(About!$A$3,'Core Indicators'!DU106)</f>
        <v>3</v>
      </c>
      <c r="I106" s="241">
        <f>_xlfn.DAYS(About!$A$3,'Core Indicators'!EC106)</f>
        <v>3</v>
      </c>
      <c r="J106" s="241">
        <f>_xlfn.DAYS(About!$A$3,'Core Indicators'!EK106)</f>
        <v>3</v>
      </c>
      <c r="K106" s="241">
        <f>_xlfn.DAYS(About!$A$3,'Core Indicators'!ES106)</f>
        <v>3</v>
      </c>
      <c r="L106" s="241">
        <f>_xlfn.DAYS(About!$A$3,'Core Indicators'!FI106)</f>
        <v>3</v>
      </c>
      <c r="M106" s="241">
        <f>_xlfn.DAYS(About!$A$3,'Core Indicators'!GG106)</f>
        <v>110</v>
      </c>
      <c r="N106" s="241">
        <f>_xlfn.DAYS(About!$A$3,'Core Indicators'!GO106)</f>
        <v>110</v>
      </c>
      <c r="O106" s="241">
        <f>_xlfn.DAYS(About!$A$3,'Core Indicators'!GW106)</f>
        <v>110</v>
      </c>
      <c r="P106" s="241">
        <f>_xlfn.DAYS(About!$A$3,'Core Indicators'!HE106)</f>
        <v>110</v>
      </c>
      <c r="Q106" s="241">
        <f>_xlfn.DAYS(About!$A$3,'Core Indicators'!HM106)</f>
        <v>110</v>
      </c>
      <c r="R106" s="241">
        <f>_xlfn.DAYS(About!$A$3,'Core Indicators'!HU106)</f>
        <v>110</v>
      </c>
      <c r="S106" s="241">
        <f>_xlfn.DAYS(About!$A$3,'Core Indicators'!IC106)</f>
        <v>110</v>
      </c>
      <c r="T106" s="241">
        <f>_xlfn.DAYS(About!$A$3,'Core Indicators'!IK106)</f>
        <v>110</v>
      </c>
      <c r="U106" s="241">
        <f>_xlfn.DAYS(About!$A$3,'Core Indicators'!IS106)</f>
        <v>110</v>
      </c>
      <c r="V106" s="241">
        <f t="shared" si="3"/>
        <v>29.8</v>
      </c>
    </row>
    <row r="107" spans="1:22" x14ac:dyDescent="0.35">
      <c r="A107" s="240" t="str">
        <f>Lists!C:C</f>
        <v>NGA003</v>
      </c>
      <c r="B107" s="241">
        <f>_xlfn.DAYS(About!$A$3,'Core Indicators'!U107)</f>
        <v>3</v>
      </c>
      <c r="C107" s="241">
        <f>_xlfn.DAYS(About!$A$3,'Core Indicators'!AC107)</f>
        <v>3</v>
      </c>
      <c r="D107" s="241">
        <f>_xlfn.DAYS(About!$A$3,'Core Indicators'!AK107)</f>
        <v>3</v>
      </c>
      <c r="E107" s="241">
        <f>_xlfn.DAYS(About!$A$3,'Core Indicators'!AS107)</f>
        <v>3</v>
      </c>
      <c r="F107" s="241">
        <f>_xlfn.DAYS(About!$A$3,'Core Indicators'!BQ107)</f>
        <v>3</v>
      </c>
      <c r="G107" s="241">
        <f>_xlfn.DAYS(About!$A$3,'Core Indicators'!DM107)</f>
        <v>3</v>
      </c>
      <c r="H107" s="241">
        <f>_xlfn.DAYS(About!$A$3,'Core Indicators'!DU107)</f>
        <v>3</v>
      </c>
      <c r="I107" s="241">
        <f>_xlfn.DAYS(About!$A$3,'Core Indicators'!EC107)</f>
        <v>3</v>
      </c>
      <c r="J107" s="241">
        <f>_xlfn.DAYS(About!$A$3,'Core Indicators'!EK107)</f>
        <v>3</v>
      </c>
      <c r="K107" s="241">
        <f>_xlfn.DAYS(About!$A$3,'Core Indicators'!ES107)</f>
        <v>3</v>
      </c>
      <c r="L107" s="241">
        <f>_xlfn.DAYS(About!$A$3,'Core Indicators'!FI107)</f>
        <v>3</v>
      </c>
      <c r="M107" s="241">
        <f>_xlfn.DAYS(About!$A$3,'Core Indicators'!GG107)</f>
        <v>110</v>
      </c>
      <c r="N107" s="241">
        <f>_xlfn.DAYS(About!$A$3,'Core Indicators'!GO107)</f>
        <v>110</v>
      </c>
      <c r="O107" s="241">
        <f>_xlfn.DAYS(About!$A$3,'Core Indicators'!GW107)</f>
        <v>110</v>
      </c>
      <c r="P107" s="241">
        <f>_xlfn.DAYS(About!$A$3,'Core Indicators'!HE107)</f>
        <v>110</v>
      </c>
      <c r="Q107" s="241">
        <f>_xlfn.DAYS(About!$A$3,'Core Indicators'!HM107)</f>
        <v>110</v>
      </c>
      <c r="R107" s="241">
        <f>_xlfn.DAYS(About!$A$3,'Core Indicators'!HU107)</f>
        <v>110</v>
      </c>
      <c r="S107" s="241">
        <f>_xlfn.DAYS(About!$A$3,'Core Indicators'!IC107)</f>
        <v>110</v>
      </c>
      <c r="T107" s="241">
        <f>_xlfn.DAYS(About!$A$3,'Core Indicators'!IK107)</f>
        <v>110</v>
      </c>
      <c r="U107" s="241">
        <f>_xlfn.DAYS(About!$A$3,'Core Indicators'!IS107)</f>
        <v>110</v>
      </c>
      <c r="V107" s="241">
        <f t="shared" si="3"/>
        <v>13.7</v>
      </c>
    </row>
    <row r="108" spans="1:22" x14ac:dyDescent="0.35">
      <c r="A108" s="240" t="str">
        <f>Lists!C:C</f>
        <v>NGA004</v>
      </c>
      <c r="B108" s="241">
        <f>_xlfn.DAYS(About!$A$3,'Core Indicators'!U108)</f>
        <v>3</v>
      </c>
      <c r="C108" s="241">
        <f>_xlfn.DAYS(About!$A$3,'Core Indicators'!AC108)</f>
        <v>3</v>
      </c>
      <c r="D108" s="241">
        <f>_xlfn.DAYS(About!$A$3,'Core Indicators'!AK108)</f>
        <v>3</v>
      </c>
      <c r="E108" s="241">
        <f>_xlfn.DAYS(About!$A$3,'Core Indicators'!AS108)</f>
        <v>3</v>
      </c>
      <c r="F108" s="241">
        <f>_xlfn.DAYS(About!$A$3,'Core Indicators'!BQ108)</f>
        <v>3</v>
      </c>
      <c r="G108" s="241">
        <f>_xlfn.DAYS(About!$A$3,'Core Indicators'!DM108)</f>
        <v>3</v>
      </c>
      <c r="H108" s="241">
        <f>_xlfn.DAYS(About!$A$3,'Core Indicators'!DU108)</f>
        <v>3</v>
      </c>
      <c r="I108" s="241">
        <f>_xlfn.DAYS(About!$A$3,'Core Indicators'!EC108)</f>
        <v>3</v>
      </c>
      <c r="J108" s="241">
        <f>_xlfn.DAYS(About!$A$3,'Core Indicators'!EK108)</f>
        <v>3</v>
      </c>
      <c r="K108" s="241">
        <f>_xlfn.DAYS(About!$A$3,'Core Indicators'!ES108)</f>
        <v>3</v>
      </c>
      <c r="L108" s="241">
        <f>_xlfn.DAYS(About!$A$3,'Core Indicators'!FI108)</f>
        <v>3</v>
      </c>
      <c r="M108" s="241">
        <f>_xlfn.DAYS(About!$A$3,'Core Indicators'!GG108)</f>
        <v>110</v>
      </c>
      <c r="N108" s="241">
        <f>_xlfn.DAYS(About!$A$3,'Core Indicators'!GO108)</f>
        <v>110</v>
      </c>
      <c r="O108" s="241">
        <f>_xlfn.DAYS(About!$A$3,'Core Indicators'!GW108)</f>
        <v>110</v>
      </c>
      <c r="P108" s="241">
        <f>_xlfn.DAYS(About!$A$3,'Core Indicators'!HE108)</f>
        <v>110</v>
      </c>
      <c r="Q108" s="241">
        <f>_xlfn.DAYS(About!$A$3,'Core Indicators'!HM108)</f>
        <v>110</v>
      </c>
      <c r="R108" s="241">
        <f>_xlfn.DAYS(About!$A$3,'Core Indicators'!HU108)</f>
        <v>110</v>
      </c>
      <c r="S108" s="241">
        <f>_xlfn.DAYS(About!$A$3,'Core Indicators'!IC108)</f>
        <v>110</v>
      </c>
      <c r="T108" s="241">
        <f>_xlfn.DAYS(About!$A$3,'Core Indicators'!IK108)</f>
        <v>110</v>
      </c>
      <c r="U108" s="241">
        <f>_xlfn.DAYS(About!$A$3,'Core Indicators'!IS108)</f>
        <v>110</v>
      </c>
      <c r="V108" s="241">
        <f t="shared" si="3"/>
        <v>13.7</v>
      </c>
    </row>
    <row r="109" spans="1:22" x14ac:dyDescent="0.35">
      <c r="A109" s="240" t="str">
        <f>Lists!C:C</f>
        <v>NGA007</v>
      </c>
      <c r="B109" s="241">
        <f>_xlfn.DAYS(About!$A$3,'Core Indicators'!U109)</f>
        <v>3</v>
      </c>
      <c r="C109" s="241">
        <f>_xlfn.DAYS(About!$A$3,'Core Indicators'!AC109)</f>
        <v>3</v>
      </c>
      <c r="D109" s="241">
        <f>_xlfn.DAYS(About!$A$3,'Core Indicators'!AK109)</f>
        <v>3</v>
      </c>
      <c r="E109" s="241">
        <f>_xlfn.DAYS(About!$A$3,'Core Indicators'!AS109)</f>
        <v>3</v>
      </c>
      <c r="F109" s="241">
        <f>_xlfn.DAYS(About!$A$3,'Core Indicators'!BQ109)</f>
        <v>3</v>
      </c>
      <c r="G109" s="241">
        <f>_xlfn.DAYS(About!$A$3,'Core Indicators'!DM109)</f>
        <v>3</v>
      </c>
      <c r="H109" s="241">
        <f>_xlfn.DAYS(About!$A$3,'Core Indicators'!DU109)</f>
        <v>3</v>
      </c>
      <c r="I109" s="241">
        <f>_xlfn.DAYS(About!$A$3,'Core Indicators'!EC109)</f>
        <v>3</v>
      </c>
      <c r="J109" s="241">
        <f>_xlfn.DAYS(About!$A$3,'Core Indicators'!EK109)</f>
        <v>3</v>
      </c>
      <c r="K109" s="241">
        <f>_xlfn.DAYS(About!$A$3,'Core Indicators'!ES109)</f>
        <v>3</v>
      </c>
      <c r="L109" s="241">
        <f>_xlfn.DAYS(About!$A$3,'Core Indicators'!FI109)</f>
        <v>3</v>
      </c>
      <c r="M109" s="241">
        <f>_xlfn.DAYS(About!$A$3,'Core Indicators'!GG109)</f>
        <v>110</v>
      </c>
      <c r="N109" s="241">
        <f>_xlfn.DAYS(About!$A$3,'Core Indicators'!GO109)</f>
        <v>110</v>
      </c>
      <c r="O109" s="241">
        <f>_xlfn.DAYS(About!$A$3,'Core Indicators'!GW109)</f>
        <v>110</v>
      </c>
      <c r="P109" s="241">
        <f>_xlfn.DAYS(About!$A$3,'Core Indicators'!HE109)</f>
        <v>110</v>
      </c>
      <c r="Q109" s="241">
        <f>_xlfn.DAYS(About!$A$3,'Core Indicators'!HM109)</f>
        <v>110</v>
      </c>
      <c r="R109" s="241">
        <f>_xlfn.DAYS(About!$A$3,'Core Indicators'!HU109)</f>
        <v>110</v>
      </c>
      <c r="S109" s="241">
        <f>_xlfn.DAYS(About!$A$3,'Core Indicators'!IC109)</f>
        <v>110</v>
      </c>
      <c r="T109" s="241">
        <f>_xlfn.DAYS(About!$A$3,'Core Indicators'!IK109)</f>
        <v>110</v>
      </c>
      <c r="U109" s="241">
        <f>_xlfn.DAYS(About!$A$3,'Core Indicators'!IS109)</f>
        <v>110</v>
      </c>
      <c r="V109" s="241">
        <f t="shared" si="3"/>
        <v>13.7</v>
      </c>
    </row>
    <row r="110" spans="1:22" x14ac:dyDescent="0.35">
      <c r="A110" s="240" t="str">
        <f>Lists!C:C</f>
        <v>NGA008</v>
      </c>
      <c r="B110" s="241">
        <f>_xlfn.DAYS(About!$A$3,'Core Indicators'!U110)</f>
        <v>3</v>
      </c>
      <c r="C110" s="241">
        <f>_xlfn.DAYS(About!$A$3,'Core Indicators'!AC110)</f>
        <v>3</v>
      </c>
      <c r="D110" s="241">
        <f>_xlfn.DAYS(About!$A$3,'Core Indicators'!AK110)</f>
        <v>3</v>
      </c>
      <c r="E110" s="241">
        <f>_xlfn.DAYS(About!$A$3,'Core Indicators'!AS110)</f>
        <v>3</v>
      </c>
      <c r="F110" s="241">
        <f>_xlfn.DAYS(About!$A$3,'Core Indicators'!BQ110)</f>
        <v>3</v>
      </c>
      <c r="G110" s="241">
        <f>_xlfn.DAYS(About!$A$3,'Core Indicators'!DM110)</f>
        <v>3</v>
      </c>
      <c r="H110" s="241">
        <f>_xlfn.DAYS(About!$A$3,'Core Indicators'!DU110)</f>
        <v>3</v>
      </c>
      <c r="I110" s="241">
        <f>_xlfn.DAYS(About!$A$3,'Core Indicators'!EC110)</f>
        <v>3</v>
      </c>
      <c r="J110" s="241">
        <f>_xlfn.DAYS(About!$A$3,'Core Indicators'!EK110)</f>
        <v>3</v>
      </c>
      <c r="K110" s="241">
        <f>_xlfn.DAYS(About!$A$3,'Core Indicators'!ES110)</f>
        <v>3</v>
      </c>
      <c r="L110" s="241">
        <f>_xlfn.DAYS(About!$A$3,'Core Indicators'!FI110)</f>
        <v>3</v>
      </c>
      <c r="M110" s="241">
        <f>_xlfn.DAYS(About!$A$3,'Core Indicators'!GG110)</f>
        <v>110</v>
      </c>
      <c r="N110" s="241">
        <f>_xlfn.DAYS(About!$A$3,'Core Indicators'!GO110)</f>
        <v>110</v>
      </c>
      <c r="O110" s="241">
        <f>_xlfn.DAYS(About!$A$3,'Core Indicators'!GW110)</f>
        <v>110</v>
      </c>
      <c r="P110" s="241">
        <f>_xlfn.DAYS(About!$A$3,'Core Indicators'!HE110)</f>
        <v>110</v>
      </c>
      <c r="Q110" s="241">
        <f>_xlfn.DAYS(About!$A$3,'Core Indicators'!HM110)</f>
        <v>110</v>
      </c>
      <c r="R110" s="241">
        <f>_xlfn.DAYS(About!$A$3,'Core Indicators'!HU110)</f>
        <v>110</v>
      </c>
      <c r="S110" s="241">
        <f>_xlfn.DAYS(About!$A$3,'Core Indicators'!IC110)</f>
        <v>110</v>
      </c>
      <c r="T110" s="241">
        <f>_xlfn.DAYS(About!$A$3,'Core Indicators'!IK110)</f>
        <v>110</v>
      </c>
      <c r="U110" s="241">
        <f>_xlfn.DAYS(About!$A$3,'Core Indicators'!IS110)</f>
        <v>110</v>
      </c>
      <c r="V110" s="241">
        <f t="shared" si="3"/>
        <v>13.7</v>
      </c>
    </row>
    <row r="111" spans="1:22" x14ac:dyDescent="0.35">
      <c r="A111" s="240" t="str">
        <f>Lists!C:C</f>
        <v>NIC001</v>
      </c>
      <c r="B111" s="241">
        <f>_xlfn.DAYS(About!$A$3,'Core Indicators'!U111)</f>
        <v>35</v>
      </c>
      <c r="C111" s="241">
        <f>_xlfn.DAYS(About!$A$3,'Core Indicators'!AC111)</f>
        <v>35</v>
      </c>
      <c r="D111" s="241">
        <f>_xlfn.DAYS(About!$A$3,'Core Indicators'!AK111)</f>
        <v>35</v>
      </c>
      <c r="E111" s="241">
        <f>_xlfn.DAYS(About!$A$3,'Core Indicators'!AS111)</f>
        <v>35</v>
      </c>
      <c r="F111" s="241">
        <f>_xlfn.DAYS(About!$A$3,'Core Indicators'!BQ111)</f>
        <v>35</v>
      </c>
      <c r="G111" s="241">
        <f>_xlfn.DAYS(About!$A$3,'Core Indicators'!DM111)</f>
        <v>35</v>
      </c>
      <c r="H111" s="241">
        <f>_xlfn.DAYS(About!$A$3,'Core Indicators'!DU111)</f>
        <v>35</v>
      </c>
      <c r="I111" s="241">
        <f>_xlfn.DAYS(About!$A$3,'Core Indicators'!EC111)</f>
        <v>35</v>
      </c>
      <c r="J111" s="241">
        <f>_xlfn.DAYS(About!$A$3,'Core Indicators'!EK111)</f>
        <v>35</v>
      </c>
      <c r="K111" s="241">
        <f>_xlfn.DAYS(About!$A$3,'Core Indicators'!ES111)</f>
        <v>35</v>
      </c>
      <c r="L111" s="241">
        <f>_xlfn.DAYS(About!$A$3,'Core Indicators'!FI111)</f>
        <v>35</v>
      </c>
      <c r="M111" s="241">
        <f>_xlfn.DAYS(About!$A$3,'Core Indicators'!GG111)</f>
        <v>104</v>
      </c>
      <c r="N111" s="241">
        <f>_xlfn.DAYS(About!$A$3,'Core Indicators'!GO111)</f>
        <v>104</v>
      </c>
      <c r="O111" s="241">
        <f>_xlfn.DAYS(About!$A$3,'Core Indicators'!GW111)</f>
        <v>104</v>
      </c>
      <c r="P111" s="241">
        <f>_xlfn.DAYS(About!$A$3,'Core Indicators'!HE111)</f>
        <v>104</v>
      </c>
      <c r="Q111" s="241">
        <f>_xlfn.DAYS(About!$A$3,'Core Indicators'!HM111)</f>
        <v>104</v>
      </c>
      <c r="R111" s="241">
        <f>_xlfn.DAYS(About!$A$3,'Core Indicators'!HU111)</f>
        <v>104</v>
      </c>
      <c r="S111" s="241">
        <f>_xlfn.DAYS(About!$A$3,'Core Indicators'!IC111)</f>
        <v>104</v>
      </c>
      <c r="T111" s="241">
        <f>_xlfn.DAYS(About!$A$3,'Core Indicators'!IK111)</f>
        <v>104</v>
      </c>
      <c r="U111" s="241">
        <f>_xlfn.DAYS(About!$A$3,'Core Indicators'!IS111)</f>
        <v>104</v>
      </c>
      <c r="V111" s="241">
        <f t="shared" si="3"/>
        <v>41.9</v>
      </c>
    </row>
    <row r="112" spans="1:22" x14ac:dyDescent="0.35">
      <c r="A112" s="240" t="str">
        <f>Lists!C:C</f>
        <v>PAK001</v>
      </c>
      <c r="B112" s="241">
        <f>_xlfn.DAYS(About!$A$3,'Core Indicators'!U112)</f>
        <v>6</v>
      </c>
      <c r="C112" s="241">
        <f>_xlfn.DAYS(About!$A$3,'Core Indicators'!AC112)</f>
        <v>6</v>
      </c>
      <c r="D112" s="241">
        <f>_xlfn.DAYS(About!$A$3,'Core Indicators'!AK112)</f>
        <v>6</v>
      </c>
      <c r="E112" s="241">
        <f>_xlfn.DAYS(About!$A$3,'Core Indicators'!AS112)</f>
        <v>6</v>
      </c>
      <c r="F112" s="241">
        <f>_xlfn.DAYS(About!$A$3,'Core Indicators'!BQ112)</f>
        <v>5</v>
      </c>
      <c r="G112" s="241">
        <f>_xlfn.DAYS(About!$A$3,'Core Indicators'!DM112)</f>
        <v>5</v>
      </c>
      <c r="H112" s="241">
        <f>_xlfn.DAYS(About!$A$3,'Core Indicators'!DU112)</f>
        <v>5</v>
      </c>
      <c r="I112" s="241">
        <f>_xlfn.DAYS(About!$A$3,'Core Indicators'!EC112)</f>
        <v>5</v>
      </c>
      <c r="J112" s="241">
        <f>_xlfn.DAYS(About!$A$3,'Core Indicators'!EK112)</f>
        <v>5</v>
      </c>
      <c r="K112" s="241">
        <f>_xlfn.DAYS(About!$A$3,'Core Indicators'!ES112)</f>
        <v>5</v>
      </c>
      <c r="L112" s="241">
        <f>_xlfn.DAYS(About!$A$3,'Core Indicators'!FI112)</f>
        <v>5</v>
      </c>
      <c r="M112" s="241">
        <f>_xlfn.DAYS(About!$A$3,'Core Indicators'!GG112)</f>
        <v>106</v>
      </c>
      <c r="N112" s="241">
        <f>_xlfn.DAYS(About!$A$3,'Core Indicators'!GO112)</f>
        <v>106</v>
      </c>
      <c r="O112" s="241">
        <f>_xlfn.DAYS(About!$A$3,'Core Indicators'!GW112)</f>
        <v>106</v>
      </c>
      <c r="P112" s="241">
        <f>_xlfn.DAYS(About!$A$3,'Core Indicators'!HE112)</f>
        <v>106</v>
      </c>
      <c r="Q112" s="241">
        <f>_xlfn.DAYS(About!$A$3,'Core Indicators'!HM112)</f>
        <v>106</v>
      </c>
      <c r="R112" s="241">
        <f>_xlfn.DAYS(About!$A$3,'Core Indicators'!HU112)</f>
        <v>106</v>
      </c>
      <c r="S112" s="241">
        <f>_xlfn.DAYS(About!$A$3,'Core Indicators'!IC112)</f>
        <v>106</v>
      </c>
      <c r="T112" s="241">
        <f>_xlfn.DAYS(About!$A$3,'Core Indicators'!IK112)</f>
        <v>106</v>
      </c>
      <c r="U112" s="241">
        <f>_xlfn.DAYS(About!$A$3,'Core Indicators'!IS112)</f>
        <v>106</v>
      </c>
      <c r="V112" s="241">
        <f t="shared" si="3"/>
        <v>15.3</v>
      </c>
    </row>
    <row r="113" spans="1:22" x14ac:dyDescent="0.35">
      <c r="A113" s="240" t="str">
        <f>Lists!C:C</f>
        <v>PAK004</v>
      </c>
      <c r="B113" s="241">
        <f>_xlfn.DAYS(About!$A$3,'Core Indicators'!U113)</f>
        <v>35</v>
      </c>
      <c r="C113" s="241">
        <f>_xlfn.DAYS(About!$A$3,'Core Indicators'!AC113)</f>
        <v>35</v>
      </c>
      <c r="D113" s="241">
        <f>_xlfn.DAYS(About!$A$3,'Core Indicators'!AK113)</f>
        <v>35</v>
      </c>
      <c r="E113" s="241">
        <f>_xlfn.DAYS(About!$A$3,'Core Indicators'!AS113)</f>
        <v>35</v>
      </c>
      <c r="F113" s="241">
        <f>_xlfn.DAYS(About!$A$3,'Core Indicators'!BQ113)</f>
        <v>5</v>
      </c>
      <c r="G113" s="241">
        <f>_xlfn.DAYS(About!$A$3,'Core Indicators'!DM113)</f>
        <v>35</v>
      </c>
      <c r="H113" s="241">
        <f>_xlfn.DAYS(About!$A$3,'Core Indicators'!DU113)</f>
        <v>35</v>
      </c>
      <c r="I113" s="241">
        <f>_xlfn.DAYS(About!$A$3,'Core Indicators'!EC113)</f>
        <v>35</v>
      </c>
      <c r="J113" s="241">
        <f>_xlfn.DAYS(About!$A$3,'Core Indicators'!EK113)</f>
        <v>35</v>
      </c>
      <c r="K113" s="241">
        <f>_xlfn.DAYS(About!$A$3,'Core Indicators'!ES113)</f>
        <v>35</v>
      </c>
      <c r="L113" s="241">
        <f>_xlfn.DAYS(About!$A$3,'Core Indicators'!FI113)</f>
        <v>2042</v>
      </c>
      <c r="M113" s="241">
        <f>_xlfn.DAYS(About!$A$3,'Core Indicators'!GG113)</f>
        <v>106</v>
      </c>
      <c r="N113" s="241">
        <f>_xlfn.DAYS(About!$A$3,'Core Indicators'!GO113)</f>
        <v>106</v>
      </c>
      <c r="O113" s="241">
        <f>_xlfn.DAYS(About!$A$3,'Core Indicators'!GW113)</f>
        <v>106</v>
      </c>
      <c r="P113" s="241">
        <f>_xlfn.DAYS(About!$A$3,'Core Indicators'!HE113)</f>
        <v>106</v>
      </c>
      <c r="Q113" s="241">
        <f>_xlfn.DAYS(About!$A$3,'Core Indicators'!HM113)</f>
        <v>106</v>
      </c>
      <c r="R113" s="241">
        <f>_xlfn.DAYS(About!$A$3,'Core Indicators'!HU113)</f>
        <v>106</v>
      </c>
      <c r="S113" s="241">
        <f>_xlfn.DAYS(About!$A$3,'Core Indicators'!IC113)</f>
        <v>106</v>
      </c>
      <c r="T113" s="241">
        <f>_xlfn.DAYS(About!$A$3,'Core Indicators'!IK113)</f>
        <v>106</v>
      </c>
      <c r="U113" s="241">
        <f>_xlfn.DAYS(About!$A$3,'Core Indicators'!IS113)</f>
        <v>106</v>
      </c>
      <c r="V113" s="241">
        <f t="shared" si="3"/>
        <v>239.8</v>
      </c>
    </row>
    <row r="114" spans="1:22" x14ac:dyDescent="0.35">
      <c r="A114" s="240" t="str">
        <f>Lists!C:C</f>
        <v>PAK005</v>
      </c>
      <c r="B114" s="241">
        <f>_xlfn.DAYS(About!$A$3,'Core Indicators'!U114)</f>
        <v>5</v>
      </c>
      <c r="C114" s="241">
        <f>_xlfn.DAYS(About!$A$3,'Core Indicators'!AC114)</f>
        <v>5</v>
      </c>
      <c r="D114" s="241">
        <f>_xlfn.DAYS(About!$A$3,'Core Indicators'!AK114)</f>
        <v>5</v>
      </c>
      <c r="E114" s="241">
        <f>_xlfn.DAYS(About!$A$3,'Core Indicators'!AS114)</f>
        <v>5</v>
      </c>
      <c r="F114" s="241">
        <f>_xlfn.DAYS(About!$A$3,'Core Indicators'!BQ114)</f>
        <v>5</v>
      </c>
      <c r="G114" s="241">
        <f>_xlfn.DAYS(About!$A$3,'Core Indicators'!DM114)</f>
        <v>5</v>
      </c>
      <c r="H114" s="241">
        <f>_xlfn.DAYS(About!$A$3,'Core Indicators'!DU114)</f>
        <v>5</v>
      </c>
      <c r="I114" s="241">
        <f>_xlfn.DAYS(About!$A$3,'Core Indicators'!EC114)</f>
        <v>5</v>
      </c>
      <c r="J114" s="241">
        <f>_xlfn.DAYS(About!$A$3,'Core Indicators'!EK114)</f>
        <v>5</v>
      </c>
      <c r="K114" s="241">
        <f>_xlfn.DAYS(About!$A$3,'Core Indicators'!ES114)</f>
        <v>5</v>
      </c>
      <c r="L114" s="241">
        <f>_xlfn.DAYS(About!$A$3,'Core Indicators'!FI114)</f>
        <v>5</v>
      </c>
      <c r="M114" s="241">
        <f>_xlfn.DAYS(About!$A$3,'Core Indicators'!GG114)</f>
        <v>102</v>
      </c>
      <c r="N114" s="241">
        <f>_xlfn.DAYS(About!$A$3,'Core Indicators'!GO114)</f>
        <v>102</v>
      </c>
      <c r="O114" s="241">
        <f>_xlfn.DAYS(About!$A$3,'Core Indicators'!GW114)</f>
        <v>102</v>
      </c>
      <c r="P114" s="241">
        <f>_xlfn.DAYS(About!$A$3,'Core Indicators'!HE114)</f>
        <v>102</v>
      </c>
      <c r="Q114" s="241">
        <f>_xlfn.DAYS(About!$A$3,'Core Indicators'!HM114)</f>
        <v>102</v>
      </c>
      <c r="R114" s="241">
        <f>_xlfn.DAYS(About!$A$3,'Core Indicators'!HU114)</f>
        <v>102</v>
      </c>
      <c r="S114" s="241">
        <f>_xlfn.DAYS(About!$A$3,'Core Indicators'!IC114)</f>
        <v>102</v>
      </c>
      <c r="T114" s="241">
        <f>_xlfn.DAYS(About!$A$3,'Core Indicators'!IK114)</f>
        <v>102</v>
      </c>
      <c r="U114" s="241">
        <f>_xlfn.DAYS(About!$A$3,'Core Indicators'!IS114)</f>
        <v>102</v>
      </c>
      <c r="V114" s="241">
        <f t="shared" si="3"/>
        <v>14.7</v>
      </c>
    </row>
    <row r="115" spans="1:22" x14ac:dyDescent="0.35">
      <c r="A115" s="240" t="str">
        <f>Lists!C:C</f>
        <v>PAN002</v>
      </c>
      <c r="B115" s="241">
        <f>_xlfn.DAYS(About!$A$3,'Core Indicators'!U115)</f>
        <v>35</v>
      </c>
      <c r="C115" s="241">
        <f>_xlfn.DAYS(About!$A$3,'Core Indicators'!AC115)</f>
        <v>35</v>
      </c>
      <c r="D115" s="241">
        <f>_xlfn.DAYS(About!$A$3,'Core Indicators'!AK115)</f>
        <v>35</v>
      </c>
      <c r="E115" s="241">
        <f>_xlfn.DAYS(About!$A$3,'Core Indicators'!AS115)</f>
        <v>35</v>
      </c>
      <c r="F115" s="241">
        <f>_xlfn.DAYS(About!$A$3,'Core Indicators'!BQ115)</f>
        <v>35</v>
      </c>
      <c r="G115" s="241">
        <f>_xlfn.DAYS(About!$A$3,'Core Indicators'!DM115)</f>
        <v>35</v>
      </c>
      <c r="H115" s="241">
        <f>_xlfn.DAYS(About!$A$3,'Core Indicators'!DU115)</f>
        <v>35</v>
      </c>
      <c r="I115" s="241">
        <f>_xlfn.DAYS(About!$A$3,'Core Indicators'!EC115)</f>
        <v>35</v>
      </c>
      <c r="J115" s="241">
        <f>_xlfn.DAYS(About!$A$3,'Core Indicators'!EK115)</f>
        <v>35</v>
      </c>
      <c r="K115" s="241">
        <f>_xlfn.DAYS(About!$A$3,'Core Indicators'!ES115)</f>
        <v>35</v>
      </c>
      <c r="L115" s="241">
        <f>_xlfn.DAYS(About!$A$3,'Core Indicators'!FI115)</f>
        <v>35</v>
      </c>
      <c r="M115" s="241">
        <f>_xlfn.DAYS(About!$A$3,'Core Indicators'!GG115)</f>
        <v>104</v>
      </c>
      <c r="N115" s="241">
        <f>_xlfn.DAYS(About!$A$3,'Core Indicators'!GO115)</f>
        <v>104</v>
      </c>
      <c r="O115" s="241">
        <f>_xlfn.DAYS(About!$A$3,'Core Indicators'!GW115)</f>
        <v>104</v>
      </c>
      <c r="P115" s="241">
        <f>_xlfn.DAYS(About!$A$3,'Core Indicators'!HE115)</f>
        <v>104</v>
      </c>
      <c r="Q115" s="241">
        <f>_xlfn.DAYS(About!$A$3,'Core Indicators'!HM115)</f>
        <v>104</v>
      </c>
      <c r="R115" s="241">
        <f>_xlfn.DAYS(About!$A$3,'Core Indicators'!HU115)</f>
        <v>104</v>
      </c>
      <c r="S115" s="241">
        <f>_xlfn.DAYS(About!$A$3,'Core Indicators'!IC115)</f>
        <v>104</v>
      </c>
      <c r="T115" s="241">
        <f>_xlfn.DAYS(About!$A$3,'Core Indicators'!IK115)</f>
        <v>104</v>
      </c>
      <c r="U115" s="241">
        <f>_xlfn.DAYS(About!$A$3,'Core Indicators'!IS115)</f>
        <v>104</v>
      </c>
      <c r="V115" s="241">
        <f t="shared" si="3"/>
        <v>41.9</v>
      </c>
    </row>
    <row r="116" spans="1:22" x14ac:dyDescent="0.35">
      <c r="A116" s="240" t="str">
        <f>Lists!C:C</f>
        <v>PER002</v>
      </c>
      <c r="B116" s="241">
        <f>_xlfn.DAYS(About!$A$3,'Core Indicators'!U116)</f>
        <v>5</v>
      </c>
      <c r="C116" s="241">
        <f>_xlfn.DAYS(About!$A$3,'Core Indicators'!AC116)</f>
        <v>5</v>
      </c>
      <c r="D116" s="241">
        <f>_xlfn.DAYS(About!$A$3,'Core Indicators'!AK116)</f>
        <v>5</v>
      </c>
      <c r="E116" s="241">
        <f>_xlfn.DAYS(About!$A$3,'Core Indicators'!AS116)</f>
        <v>5</v>
      </c>
      <c r="F116" s="241">
        <f>_xlfn.DAYS(About!$A$3,'Core Indicators'!BQ116)</f>
        <v>5</v>
      </c>
      <c r="G116" s="241">
        <f>_xlfn.DAYS(About!$A$3,'Core Indicators'!DM116)</f>
        <v>5</v>
      </c>
      <c r="H116" s="241">
        <f>_xlfn.DAYS(About!$A$3,'Core Indicators'!DU116)</f>
        <v>5</v>
      </c>
      <c r="I116" s="241">
        <f>_xlfn.DAYS(About!$A$3,'Core Indicators'!EC116)</f>
        <v>5</v>
      </c>
      <c r="J116" s="241">
        <f>_xlfn.DAYS(About!$A$3,'Core Indicators'!EK116)</f>
        <v>5</v>
      </c>
      <c r="K116" s="241">
        <f>_xlfn.DAYS(About!$A$3,'Core Indicators'!ES116)</f>
        <v>5</v>
      </c>
      <c r="L116" s="241">
        <f>_xlfn.DAYS(About!$A$3,'Core Indicators'!FI116)</f>
        <v>5</v>
      </c>
      <c r="M116" s="241">
        <f>_xlfn.DAYS(About!$A$3,'Core Indicators'!GG116)</f>
        <v>104</v>
      </c>
      <c r="N116" s="241">
        <f>_xlfn.DAYS(About!$A$3,'Core Indicators'!GO116)</f>
        <v>104</v>
      </c>
      <c r="O116" s="241">
        <f>_xlfn.DAYS(About!$A$3,'Core Indicators'!GW116)</f>
        <v>104</v>
      </c>
      <c r="P116" s="241">
        <f>_xlfn.DAYS(About!$A$3,'Core Indicators'!HE116)</f>
        <v>104</v>
      </c>
      <c r="Q116" s="241">
        <f>_xlfn.DAYS(About!$A$3,'Core Indicators'!HM116)</f>
        <v>104</v>
      </c>
      <c r="R116" s="241">
        <f>_xlfn.DAYS(About!$A$3,'Core Indicators'!HU116)</f>
        <v>104</v>
      </c>
      <c r="S116" s="241">
        <f>_xlfn.DAYS(About!$A$3,'Core Indicators'!IC116)</f>
        <v>104</v>
      </c>
      <c r="T116" s="241">
        <f>_xlfn.DAYS(About!$A$3,'Core Indicators'!IK116)</f>
        <v>104</v>
      </c>
      <c r="U116" s="241">
        <f>_xlfn.DAYS(About!$A$3,'Core Indicators'!IS116)</f>
        <v>104</v>
      </c>
      <c r="V116" s="241">
        <f t="shared" si="3"/>
        <v>14.9</v>
      </c>
    </row>
    <row r="117" spans="1:22" x14ac:dyDescent="0.35">
      <c r="A117" s="240" t="str">
        <f>Lists!C:C</f>
        <v>PHL001</v>
      </c>
      <c r="B117" s="241">
        <f>_xlfn.DAYS(About!$A$3,'Core Indicators'!U117)</f>
        <v>5</v>
      </c>
      <c r="C117" s="241">
        <f>_xlfn.DAYS(About!$A$3,'Core Indicators'!AC117)</f>
        <v>5</v>
      </c>
      <c r="D117" s="241">
        <f>_xlfn.DAYS(About!$A$3,'Core Indicators'!AK117)</f>
        <v>5</v>
      </c>
      <c r="E117" s="241">
        <f>_xlfn.DAYS(About!$A$3,'Core Indicators'!AS117)</f>
        <v>5</v>
      </c>
      <c r="F117" s="241">
        <f>_xlfn.DAYS(About!$A$3,'Core Indicators'!BQ117)</f>
        <v>5</v>
      </c>
      <c r="G117" s="241">
        <f>_xlfn.DAYS(About!$A$3,'Core Indicators'!DM117)</f>
        <v>5</v>
      </c>
      <c r="H117" s="241">
        <f>_xlfn.DAYS(About!$A$3,'Core Indicators'!DU117)</f>
        <v>5</v>
      </c>
      <c r="I117" s="241">
        <f>_xlfn.DAYS(About!$A$3,'Core Indicators'!EC117)</f>
        <v>5</v>
      </c>
      <c r="J117" s="241">
        <f>_xlfn.DAYS(About!$A$3,'Core Indicators'!EK117)</f>
        <v>5</v>
      </c>
      <c r="K117" s="241">
        <f>_xlfn.DAYS(About!$A$3,'Core Indicators'!ES117)</f>
        <v>5</v>
      </c>
      <c r="L117" s="241">
        <f>_xlfn.DAYS(About!$A$3,'Core Indicators'!FI117)</f>
        <v>5</v>
      </c>
      <c r="M117" s="241">
        <f>_xlfn.DAYS(About!$A$3,'Core Indicators'!GG117)</f>
        <v>40</v>
      </c>
      <c r="N117" s="241">
        <f>_xlfn.DAYS(About!$A$3,'Core Indicators'!GO117)</f>
        <v>40</v>
      </c>
      <c r="O117" s="241">
        <f>_xlfn.DAYS(About!$A$3,'Core Indicators'!GW117)</f>
        <v>40</v>
      </c>
      <c r="P117" s="241">
        <f>_xlfn.DAYS(About!$A$3,'Core Indicators'!HE117)</f>
        <v>40</v>
      </c>
      <c r="Q117" s="241">
        <f>_xlfn.DAYS(About!$A$3,'Core Indicators'!HM117)</f>
        <v>40</v>
      </c>
      <c r="R117" s="241">
        <f>_xlfn.DAYS(About!$A$3,'Core Indicators'!HU117)</f>
        <v>40</v>
      </c>
      <c r="S117" s="241">
        <f>_xlfn.DAYS(About!$A$3,'Core Indicators'!IC117)</f>
        <v>40</v>
      </c>
      <c r="T117" s="241">
        <f>_xlfn.DAYS(About!$A$3,'Core Indicators'!IK117)</f>
        <v>40</v>
      </c>
      <c r="U117" s="241">
        <f>_xlfn.DAYS(About!$A$3,'Core Indicators'!IS117)</f>
        <v>40</v>
      </c>
      <c r="V117" s="241">
        <f t="shared" si="3"/>
        <v>8.5</v>
      </c>
    </row>
    <row r="118" spans="1:22" x14ac:dyDescent="0.35">
      <c r="A118" s="240" t="str">
        <f>Lists!C:C</f>
        <v>PHL003</v>
      </c>
      <c r="B118" s="241">
        <f>_xlfn.DAYS(About!$A$3,'Core Indicators'!U118)</f>
        <v>40</v>
      </c>
      <c r="C118" s="241">
        <f>_xlfn.DAYS(About!$A$3,'Core Indicators'!AC118)</f>
        <v>40</v>
      </c>
      <c r="D118" s="241">
        <f>_xlfn.DAYS(About!$A$3,'Core Indicators'!AK118)</f>
        <v>5</v>
      </c>
      <c r="E118" s="241">
        <f>_xlfn.DAYS(About!$A$3,'Core Indicators'!AS118)</f>
        <v>5</v>
      </c>
      <c r="F118" s="241">
        <f>_xlfn.DAYS(About!$A$3,'Core Indicators'!BQ118)</f>
        <v>5</v>
      </c>
      <c r="G118" s="241">
        <f>_xlfn.DAYS(About!$A$3,'Core Indicators'!DM118)</f>
        <v>5</v>
      </c>
      <c r="H118" s="241">
        <f>_xlfn.DAYS(About!$A$3,'Core Indicators'!DU118)</f>
        <v>40</v>
      </c>
      <c r="I118" s="241">
        <f>_xlfn.DAYS(About!$A$3,'Core Indicators'!EC118)</f>
        <v>5</v>
      </c>
      <c r="J118" s="241">
        <f>_xlfn.DAYS(About!$A$3,'Core Indicators'!EK118)</f>
        <v>40</v>
      </c>
      <c r="K118" s="241">
        <f>_xlfn.DAYS(About!$A$3,'Core Indicators'!ES118)</f>
        <v>40</v>
      </c>
      <c r="L118" s="241">
        <f>_xlfn.DAYS(About!$A$3,'Core Indicators'!FI118)</f>
        <v>40</v>
      </c>
      <c r="M118" s="241">
        <f>_xlfn.DAYS(About!$A$3,'Core Indicators'!GG118)</f>
        <v>105</v>
      </c>
      <c r="N118" s="241">
        <f>_xlfn.DAYS(About!$A$3,'Core Indicators'!GO118)</f>
        <v>105</v>
      </c>
      <c r="O118" s="241">
        <f>_xlfn.DAYS(About!$A$3,'Core Indicators'!GW118)</f>
        <v>105</v>
      </c>
      <c r="P118" s="241">
        <f>_xlfn.DAYS(About!$A$3,'Core Indicators'!HE118)</f>
        <v>105</v>
      </c>
      <c r="Q118" s="241">
        <f>_xlfn.DAYS(About!$A$3,'Core Indicators'!HM118)</f>
        <v>105</v>
      </c>
      <c r="R118" s="241">
        <f>_xlfn.DAYS(About!$A$3,'Core Indicators'!HU118)</f>
        <v>105</v>
      </c>
      <c r="S118" s="241">
        <f>_xlfn.DAYS(About!$A$3,'Core Indicators'!IC118)</f>
        <v>105</v>
      </c>
      <c r="T118" s="241">
        <f>_xlfn.DAYS(About!$A$3,'Core Indicators'!IK118)</f>
        <v>105</v>
      </c>
      <c r="U118" s="241">
        <f>_xlfn.DAYS(About!$A$3,'Core Indicators'!IS118)</f>
        <v>105</v>
      </c>
      <c r="V118" s="241">
        <f t="shared" si="3"/>
        <v>29</v>
      </c>
    </row>
    <row r="119" spans="1:22" x14ac:dyDescent="0.35">
      <c r="A119" s="240" t="str">
        <f>Lists!C:C</f>
        <v>PHL015</v>
      </c>
      <c r="B119" s="241">
        <f>_xlfn.DAYS(About!$A$3,'Core Indicators'!U119)</f>
        <v>5</v>
      </c>
      <c r="C119" s="241">
        <f>_xlfn.DAYS(About!$A$3,'Core Indicators'!AC119)</f>
        <v>5</v>
      </c>
      <c r="D119" s="241">
        <f>_xlfn.DAYS(About!$A$3,'Core Indicators'!AK119)</f>
        <v>5</v>
      </c>
      <c r="E119" s="241">
        <f>_xlfn.DAYS(About!$A$3,'Core Indicators'!AS119)</f>
        <v>5</v>
      </c>
      <c r="F119" s="241">
        <f>_xlfn.DAYS(About!$A$3,'Core Indicators'!BQ119)</f>
        <v>5</v>
      </c>
      <c r="G119" s="241">
        <f>_xlfn.DAYS(About!$A$3,'Core Indicators'!DM119)</f>
        <v>5</v>
      </c>
      <c r="H119" s="241">
        <f>_xlfn.DAYS(About!$A$3,'Core Indicators'!DU119)</f>
        <v>5</v>
      </c>
      <c r="I119" s="241">
        <f>_xlfn.DAYS(About!$A$3,'Core Indicators'!EC119)</f>
        <v>5</v>
      </c>
      <c r="J119" s="241">
        <f>_xlfn.DAYS(About!$A$3,'Core Indicators'!EK119)</f>
        <v>5</v>
      </c>
      <c r="K119" s="241">
        <f>_xlfn.DAYS(About!$A$3,'Core Indicators'!ES119)</f>
        <v>5</v>
      </c>
      <c r="L119" s="241">
        <f>_xlfn.DAYS(About!$A$3,'Core Indicators'!FI119)</f>
        <v>5</v>
      </c>
      <c r="M119" s="241">
        <f>_xlfn.DAYS(About!$A$3,'Core Indicators'!GG119)</f>
        <v>40</v>
      </c>
      <c r="N119" s="241">
        <f>_xlfn.DAYS(About!$A$3,'Core Indicators'!GO119)</f>
        <v>40</v>
      </c>
      <c r="O119" s="241">
        <f>_xlfn.DAYS(About!$A$3,'Core Indicators'!GW119)</f>
        <v>40</v>
      </c>
      <c r="P119" s="241">
        <f>_xlfn.DAYS(About!$A$3,'Core Indicators'!HE119)</f>
        <v>40</v>
      </c>
      <c r="Q119" s="241">
        <f>_xlfn.DAYS(About!$A$3,'Core Indicators'!HM119)</f>
        <v>40</v>
      </c>
      <c r="R119" s="241">
        <f>_xlfn.DAYS(About!$A$3,'Core Indicators'!HU119)</f>
        <v>40</v>
      </c>
      <c r="S119" s="241">
        <f>_xlfn.DAYS(About!$A$3,'Core Indicators'!IC119)</f>
        <v>40</v>
      </c>
      <c r="T119" s="241">
        <f>_xlfn.DAYS(About!$A$3,'Core Indicators'!IK119)</f>
        <v>40</v>
      </c>
      <c r="U119" s="241">
        <f>_xlfn.DAYS(About!$A$3,'Core Indicators'!IS119)</f>
        <v>40</v>
      </c>
      <c r="V119" s="241">
        <f t="shared" si="3"/>
        <v>8.5</v>
      </c>
    </row>
    <row r="120" spans="1:22" x14ac:dyDescent="0.35">
      <c r="A120" s="240" t="str">
        <f>Lists!C:C</f>
        <v>PNG001</v>
      </c>
      <c r="B120" s="241">
        <f>_xlfn.DAYS(About!$A$3,'Core Indicators'!U120)</f>
        <v>40</v>
      </c>
      <c r="C120" s="241">
        <f>_xlfn.DAYS(About!$A$3,'Core Indicators'!AC120)</f>
        <v>40</v>
      </c>
      <c r="D120" s="241">
        <f>_xlfn.DAYS(About!$A$3,'Core Indicators'!AK120)</f>
        <v>40</v>
      </c>
      <c r="E120" s="241">
        <f>_xlfn.DAYS(About!$A$3,'Core Indicators'!AS120)</f>
        <v>40</v>
      </c>
      <c r="F120" s="241">
        <f>_xlfn.DAYS(About!$A$3,'Core Indicators'!BQ120)</f>
        <v>5</v>
      </c>
      <c r="G120" s="241">
        <f>_xlfn.DAYS(About!$A$3,'Core Indicators'!DM120)</f>
        <v>40</v>
      </c>
      <c r="H120" s="241">
        <f>_xlfn.DAYS(About!$A$3,'Core Indicators'!DU120)</f>
        <v>40</v>
      </c>
      <c r="I120" s="241">
        <f>_xlfn.DAYS(About!$A$3,'Core Indicators'!EC120)</f>
        <v>40</v>
      </c>
      <c r="J120" s="241">
        <f>_xlfn.DAYS(About!$A$3,'Core Indicators'!EK120)</f>
        <v>40</v>
      </c>
      <c r="K120" s="241">
        <f>_xlfn.DAYS(About!$A$3,'Core Indicators'!ES120)</f>
        <v>40</v>
      </c>
      <c r="L120" s="241">
        <f>_xlfn.DAYS(About!$A$3,'Core Indicators'!FI120)</f>
        <v>40</v>
      </c>
      <c r="M120" s="241">
        <f>_xlfn.DAYS(About!$A$3,'Core Indicators'!GG120)</f>
        <v>40</v>
      </c>
      <c r="N120" s="241">
        <f>_xlfn.DAYS(About!$A$3,'Core Indicators'!GO120)</f>
        <v>40</v>
      </c>
      <c r="O120" s="241">
        <f>_xlfn.DAYS(About!$A$3,'Core Indicators'!GW120)</f>
        <v>40</v>
      </c>
      <c r="P120" s="241">
        <f>_xlfn.DAYS(About!$A$3,'Core Indicators'!HE120)</f>
        <v>40</v>
      </c>
      <c r="Q120" s="241">
        <f>_xlfn.DAYS(About!$A$3,'Core Indicators'!HM120)</f>
        <v>40</v>
      </c>
      <c r="R120" s="241">
        <f>_xlfn.DAYS(About!$A$3,'Core Indicators'!HU120)</f>
        <v>40</v>
      </c>
      <c r="S120" s="241">
        <f>_xlfn.DAYS(About!$A$3,'Core Indicators'!IC120)</f>
        <v>40</v>
      </c>
      <c r="T120" s="241">
        <f>_xlfn.DAYS(About!$A$3,'Core Indicators'!IK120)</f>
        <v>40</v>
      </c>
      <c r="U120" s="241">
        <f>_xlfn.DAYS(About!$A$3,'Core Indicators'!IS120)</f>
        <v>40</v>
      </c>
      <c r="V120" s="241">
        <f t="shared" si="3"/>
        <v>36.5</v>
      </c>
    </row>
    <row r="121" spans="1:22" x14ac:dyDescent="0.35">
      <c r="A121" s="240" t="str">
        <f>Lists!C:C</f>
        <v>PNG003</v>
      </c>
      <c r="B121" s="241">
        <f>_xlfn.DAYS(About!$A$3,'Core Indicators'!U121)</f>
        <v>40</v>
      </c>
      <c r="C121" s="241">
        <f>_xlfn.DAYS(About!$A$3,'Core Indicators'!AC121)</f>
        <v>40</v>
      </c>
      <c r="D121" s="241">
        <f>_xlfn.DAYS(About!$A$3,'Core Indicators'!AK121)</f>
        <v>40</v>
      </c>
      <c r="E121" s="241">
        <f>_xlfn.DAYS(About!$A$3,'Core Indicators'!AS121)</f>
        <v>40</v>
      </c>
      <c r="F121" s="241">
        <f>_xlfn.DAYS(About!$A$3,'Core Indicators'!BQ121)</f>
        <v>5</v>
      </c>
      <c r="G121" s="241">
        <f>_xlfn.DAYS(About!$A$3,'Core Indicators'!DM121)</f>
        <v>40</v>
      </c>
      <c r="H121" s="241">
        <f>_xlfn.DAYS(About!$A$3,'Core Indicators'!DU121)</f>
        <v>40</v>
      </c>
      <c r="I121" s="241">
        <f>_xlfn.DAYS(About!$A$3,'Core Indicators'!EC121)</f>
        <v>40</v>
      </c>
      <c r="J121" s="241">
        <f>_xlfn.DAYS(About!$A$3,'Core Indicators'!EK121)</f>
        <v>40</v>
      </c>
      <c r="K121" s="241">
        <f>_xlfn.DAYS(About!$A$3,'Core Indicators'!ES121)</f>
        <v>40</v>
      </c>
      <c r="L121" s="241">
        <f>_xlfn.DAYS(About!$A$3,'Core Indicators'!FI121)</f>
        <v>40</v>
      </c>
      <c r="M121" s="241">
        <f>_xlfn.DAYS(About!$A$3,'Core Indicators'!GG121)</f>
        <v>105</v>
      </c>
      <c r="N121" s="241">
        <f>_xlfn.DAYS(About!$A$3,'Core Indicators'!GO121)</f>
        <v>105</v>
      </c>
      <c r="O121" s="241">
        <f>_xlfn.DAYS(About!$A$3,'Core Indicators'!GW121)</f>
        <v>105</v>
      </c>
      <c r="P121" s="241">
        <f>_xlfn.DAYS(About!$A$3,'Core Indicators'!HE121)</f>
        <v>105</v>
      </c>
      <c r="Q121" s="241">
        <f>_xlfn.DAYS(About!$A$3,'Core Indicators'!HM121)</f>
        <v>105</v>
      </c>
      <c r="R121" s="241">
        <f>_xlfn.DAYS(About!$A$3,'Core Indicators'!HU121)</f>
        <v>105</v>
      </c>
      <c r="S121" s="241">
        <f>_xlfn.DAYS(About!$A$3,'Core Indicators'!IC121)</f>
        <v>105</v>
      </c>
      <c r="T121" s="241">
        <f>_xlfn.DAYS(About!$A$3,'Core Indicators'!IK121)</f>
        <v>105</v>
      </c>
      <c r="U121" s="241">
        <f>_xlfn.DAYS(About!$A$3,'Core Indicators'!IS121)</f>
        <v>105</v>
      </c>
      <c r="V121" s="241">
        <f t="shared" si="3"/>
        <v>43</v>
      </c>
    </row>
    <row r="122" spans="1:22" x14ac:dyDescent="0.35">
      <c r="A122" s="240" t="str">
        <f>Lists!C:C</f>
        <v>PNG005</v>
      </c>
      <c r="B122" s="241">
        <f>_xlfn.DAYS(About!$A$3,'Core Indicators'!U122)</f>
        <v>40</v>
      </c>
      <c r="C122" s="241">
        <f>_xlfn.DAYS(About!$A$3,'Core Indicators'!AC122)</f>
        <v>40</v>
      </c>
      <c r="D122" s="241">
        <f>_xlfn.DAYS(About!$A$3,'Core Indicators'!AK122)</f>
        <v>40</v>
      </c>
      <c r="E122" s="241">
        <f>_xlfn.DAYS(About!$A$3,'Core Indicators'!AS122)</f>
        <v>40</v>
      </c>
      <c r="F122" s="241">
        <f>_xlfn.DAYS(About!$A$3,'Core Indicators'!BQ122)</f>
        <v>40</v>
      </c>
      <c r="G122" s="241">
        <f>_xlfn.DAYS(About!$A$3,'Core Indicators'!DM122)</f>
        <v>40</v>
      </c>
      <c r="H122" s="241">
        <f>_xlfn.DAYS(About!$A$3,'Core Indicators'!DU122)</f>
        <v>40</v>
      </c>
      <c r="I122" s="241">
        <f>_xlfn.DAYS(About!$A$3,'Core Indicators'!EC122)</f>
        <v>40</v>
      </c>
      <c r="J122" s="241">
        <f>_xlfn.DAYS(About!$A$3,'Core Indicators'!EK122)</f>
        <v>40</v>
      </c>
      <c r="K122" s="241">
        <f>_xlfn.DAYS(About!$A$3,'Core Indicators'!ES122)</f>
        <v>40</v>
      </c>
      <c r="L122" s="241">
        <f>_xlfn.DAYS(About!$A$3,'Core Indicators'!FI122)</f>
        <v>40</v>
      </c>
      <c r="M122" s="241">
        <f>_xlfn.DAYS(About!$A$3,'Core Indicators'!GG122)</f>
        <v>40</v>
      </c>
      <c r="N122" s="241">
        <f>_xlfn.DAYS(About!$A$3,'Core Indicators'!GO122)</f>
        <v>40</v>
      </c>
      <c r="O122" s="241">
        <f>_xlfn.DAYS(About!$A$3,'Core Indicators'!GW122)</f>
        <v>40</v>
      </c>
      <c r="P122" s="241">
        <f>_xlfn.DAYS(About!$A$3,'Core Indicators'!HE122)</f>
        <v>40</v>
      </c>
      <c r="Q122" s="241">
        <f>_xlfn.DAYS(About!$A$3,'Core Indicators'!HM122)</f>
        <v>40</v>
      </c>
      <c r="R122" s="241">
        <f>_xlfn.DAYS(About!$A$3,'Core Indicators'!HU122)</f>
        <v>40</v>
      </c>
      <c r="S122" s="241">
        <f>_xlfn.DAYS(About!$A$3,'Core Indicators'!IC122)</f>
        <v>40</v>
      </c>
      <c r="T122" s="241">
        <f>_xlfn.DAYS(About!$A$3,'Core Indicators'!IK122)</f>
        <v>40</v>
      </c>
      <c r="U122" s="241">
        <f>_xlfn.DAYS(About!$A$3,'Core Indicators'!IS122)</f>
        <v>40</v>
      </c>
      <c r="V122" s="241">
        <f t="shared" si="3"/>
        <v>40</v>
      </c>
    </row>
    <row r="123" spans="1:22" x14ac:dyDescent="0.35">
      <c r="A123" s="240" t="str">
        <f>Lists!C:C</f>
        <v>POL002</v>
      </c>
      <c r="B123" s="241">
        <f>_xlfn.DAYS(About!$A$3,'Core Indicators'!U123)</f>
        <v>2</v>
      </c>
      <c r="C123" s="241">
        <f>_xlfn.DAYS(About!$A$3,'Core Indicators'!AC123)</f>
        <v>2</v>
      </c>
      <c r="D123" s="241">
        <f>_xlfn.DAYS(About!$A$3,'Core Indicators'!AK123)</f>
        <v>2</v>
      </c>
      <c r="E123" s="241">
        <f>_xlfn.DAYS(About!$A$3,'Core Indicators'!AS123)</f>
        <v>2</v>
      </c>
      <c r="F123" s="241">
        <f>_xlfn.DAYS(About!$A$3,'Core Indicators'!BQ123)</f>
        <v>2</v>
      </c>
      <c r="G123" s="241">
        <f>_xlfn.DAYS(About!$A$3,'Core Indicators'!DM123)</f>
        <v>2</v>
      </c>
      <c r="H123" s="241">
        <f>_xlfn.DAYS(About!$A$3,'Core Indicators'!DU123)</f>
        <v>2</v>
      </c>
      <c r="I123" s="241">
        <f>_xlfn.DAYS(About!$A$3,'Core Indicators'!EC123)</f>
        <v>2</v>
      </c>
      <c r="J123" s="241">
        <f>_xlfn.DAYS(About!$A$3,'Core Indicators'!EK123)</f>
        <v>2</v>
      </c>
      <c r="K123" s="241">
        <f>_xlfn.DAYS(About!$A$3,'Core Indicators'!ES123)</f>
        <v>2</v>
      </c>
      <c r="L123" s="241">
        <f>_xlfn.DAYS(About!$A$3,'Core Indicators'!FI123)</f>
        <v>2</v>
      </c>
      <c r="M123" s="241">
        <f>_xlfn.DAYS(About!$A$3,'Core Indicators'!GG123)</f>
        <v>104</v>
      </c>
      <c r="N123" s="241">
        <f>_xlfn.DAYS(About!$A$3,'Core Indicators'!GO123)</f>
        <v>104</v>
      </c>
      <c r="O123" s="241">
        <f>_xlfn.DAYS(About!$A$3,'Core Indicators'!GW123)</f>
        <v>104</v>
      </c>
      <c r="P123" s="241">
        <f>_xlfn.DAYS(About!$A$3,'Core Indicators'!HE123)</f>
        <v>104</v>
      </c>
      <c r="Q123" s="241">
        <f>_xlfn.DAYS(About!$A$3,'Core Indicators'!HM123)</f>
        <v>104</v>
      </c>
      <c r="R123" s="241">
        <f>_xlfn.DAYS(About!$A$3,'Core Indicators'!HU123)</f>
        <v>104</v>
      </c>
      <c r="S123" s="241">
        <f>_xlfn.DAYS(About!$A$3,'Core Indicators'!IC123)</f>
        <v>104</v>
      </c>
      <c r="T123" s="241">
        <f>_xlfn.DAYS(About!$A$3,'Core Indicators'!IK123)</f>
        <v>104</v>
      </c>
      <c r="U123" s="241">
        <f>_xlfn.DAYS(About!$A$3,'Core Indicators'!IS123)</f>
        <v>104</v>
      </c>
      <c r="V123" s="241">
        <f t="shared" si="3"/>
        <v>12.2</v>
      </c>
    </row>
    <row r="124" spans="1:22" x14ac:dyDescent="0.35">
      <c r="A124" s="240" t="str">
        <f>Lists!C:C</f>
        <v>PRK001</v>
      </c>
      <c r="B124" s="241">
        <f>_xlfn.DAYS(About!$A$3,'Core Indicators'!U124)</f>
        <v>6</v>
      </c>
      <c r="C124" s="241">
        <f>_xlfn.DAYS(About!$A$3,'Core Indicators'!AC124)</f>
        <v>6</v>
      </c>
      <c r="D124" s="241">
        <f>_xlfn.DAYS(About!$A$3,'Core Indicators'!AK124)</f>
        <v>6</v>
      </c>
      <c r="E124" s="241">
        <f>_xlfn.DAYS(About!$A$3,'Core Indicators'!AS124)</f>
        <v>6</v>
      </c>
      <c r="F124" s="241">
        <f>_xlfn.DAYS(About!$A$3,'Core Indicators'!BQ124)</f>
        <v>6</v>
      </c>
      <c r="G124" s="241">
        <f>_xlfn.DAYS(About!$A$3,'Core Indicators'!DM124)</f>
        <v>6</v>
      </c>
      <c r="H124" s="241">
        <f>_xlfn.DAYS(About!$A$3,'Core Indicators'!DU124)</f>
        <v>6</v>
      </c>
      <c r="I124" s="241">
        <f>_xlfn.DAYS(About!$A$3,'Core Indicators'!EC124)</f>
        <v>6</v>
      </c>
      <c r="J124" s="241">
        <f>_xlfn.DAYS(About!$A$3,'Core Indicators'!EK124)</f>
        <v>6</v>
      </c>
      <c r="K124" s="241">
        <f>_xlfn.DAYS(About!$A$3,'Core Indicators'!ES124)</f>
        <v>6</v>
      </c>
      <c r="L124" s="241">
        <f>_xlfn.DAYS(About!$A$3,'Core Indicators'!FI124)</f>
        <v>6</v>
      </c>
      <c r="M124" s="241">
        <f>_xlfn.DAYS(About!$A$3,'Core Indicators'!GG124)</f>
        <v>104</v>
      </c>
      <c r="N124" s="241">
        <f>_xlfn.DAYS(About!$A$3,'Core Indicators'!GO124)</f>
        <v>104</v>
      </c>
      <c r="O124" s="241">
        <f>_xlfn.DAYS(About!$A$3,'Core Indicators'!GW124)</f>
        <v>104</v>
      </c>
      <c r="P124" s="241">
        <f>_xlfn.DAYS(About!$A$3,'Core Indicators'!HE124)</f>
        <v>104</v>
      </c>
      <c r="Q124" s="241">
        <f>_xlfn.DAYS(About!$A$3,'Core Indicators'!HM124)</f>
        <v>104</v>
      </c>
      <c r="R124" s="241">
        <f>_xlfn.DAYS(About!$A$3,'Core Indicators'!HU124)</f>
        <v>104</v>
      </c>
      <c r="S124" s="241">
        <f>_xlfn.DAYS(About!$A$3,'Core Indicators'!IC124)</f>
        <v>104</v>
      </c>
      <c r="T124" s="241">
        <f>_xlfn.DAYS(About!$A$3,'Core Indicators'!IK124)</f>
        <v>104</v>
      </c>
      <c r="U124" s="241">
        <f>_xlfn.DAYS(About!$A$3,'Core Indicators'!IS124)</f>
        <v>104</v>
      </c>
      <c r="V124" s="241">
        <f t="shared" si="3"/>
        <v>15.8</v>
      </c>
    </row>
    <row r="125" spans="1:22" x14ac:dyDescent="0.35">
      <c r="A125" s="240" t="str">
        <f>Lists!C:C</f>
        <v>PSE002</v>
      </c>
      <c r="B125" s="241">
        <f>_xlfn.DAYS(About!$A$3,'Core Indicators'!U125)</f>
        <v>5</v>
      </c>
      <c r="C125" s="241">
        <f>_xlfn.DAYS(About!$A$3,'Core Indicators'!AC125)</f>
        <v>5</v>
      </c>
      <c r="D125" s="241">
        <f>_xlfn.DAYS(About!$A$3,'Core Indicators'!AK125)</f>
        <v>5</v>
      </c>
      <c r="E125" s="241">
        <f>_xlfn.DAYS(About!$A$3,'Core Indicators'!AS125)</f>
        <v>5</v>
      </c>
      <c r="F125" s="241">
        <f>_xlfn.DAYS(About!$A$3,'Core Indicators'!BQ125)</f>
        <v>5</v>
      </c>
      <c r="G125" s="241">
        <f>_xlfn.DAYS(About!$A$3,'Core Indicators'!DM125)</f>
        <v>5</v>
      </c>
      <c r="H125" s="241">
        <f>_xlfn.DAYS(About!$A$3,'Core Indicators'!DU125)</f>
        <v>5</v>
      </c>
      <c r="I125" s="241">
        <f>_xlfn.DAYS(About!$A$3,'Core Indicators'!EC125)</f>
        <v>5</v>
      </c>
      <c r="J125" s="241">
        <f>_xlfn.DAYS(About!$A$3,'Core Indicators'!EK125)</f>
        <v>5</v>
      </c>
      <c r="K125" s="241">
        <f>_xlfn.DAYS(About!$A$3,'Core Indicators'!ES125)</f>
        <v>5</v>
      </c>
      <c r="L125" s="241">
        <f>_xlfn.DAYS(About!$A$3,'Core Indicators'!FI125)</f>
        <v>5</v>
      </c>
      <c r="M125" s="241">
        <f>_xlfn.DAYS(About!$A$3,'Core Indicators'!GG125)</f>
        <v>110</v>
      </c>
      <c r="N125" s="241">
        <f>_xlfn.DAYS(About!$A$3,'Core Indicators'!GO125)</f>
        <v>110</v>
      </c>
      <c r="O125" s="241">
        <f>_xlfn.DAYS(About!$A$3,'Core Indicators'!GW125)</f>
        <v>110</v>
      </c>
      <c r="P125" s="241">
        <f>_xlfn.DAYS(About!$A$3,'Core Indicators'!HE125)</f>
        <v>110</v>
      </c>
      <c r="Q125" s="241">
        <f>_xlfn.DAYS(About!$A$3,'Core Indicators'!HM125)</f>
        <v>110</v>
      </c>
      <c r="R125" s="241">
        <f>_xlfn.DAYS(About!$A$3,'Core Indicators'!HU125)</f>
        <v>110</v>
      </c>
      <c r="S125" s="241">
        <f>_xlfn.DAYS(About!$A$3,'Core Indicators'!IC125)</f>
        <v>110</v>
      </c>
      <c r="T125" s="241">
        <f>_xlfn.DAYS(About!$A$3,'Core Indicators'!IK125)</f>
        <v>110</v>
      </c>
      <c r="U125" s="241">
        <f>_xlfn.DAYS(About!$A$3,'Core Indicators'!IS125)</f>
        <v>110</v>
      </c>
      <c r="V125" s="241">
        <f t="shared" si="3"/>
        <v>15.5</v>
      </c>
    </row>
    <row r="126" spans="1:22" x14ac:dyDescent="0.35">
      <c r="A126" s="240" t="str">
        <f>Lists!C:C</f>
        <v>PSE003</v>
      </c>
      <c r="B126" s="241">
        <f>_xlfn.DAYS(About!$A$3,'Core Indicators'!U126)</f>
        <v>5</v>
      </c>
      <c r="C126" s="241">
        <f>_xlfn.DAYS(About!$A$3,'Core Indicators'!AC126)</f>
        <v>5</v>
      </c>
      <c r="D126" s="241">
        <f>_xlfn.DAYS(About!$A$3,'Core Indicators'!AK126)</f>
        <v>5</v>
      </c>
      <c r="E126" s="241">
        <f>_xlfn.DAYS(About!$A$3,'Core Indicators'!AS126)</f>
        <v>5</v>
      </c>
      <c r="F126" s="241">
        <f>_xlfn.DAYS(About!$A$3,'Core Indicators'!BQ126)</f>
        <v>5</v>
      </c>
      <c r="G126" s="241">
        <f>_xlfn.DAYS(About!$A$3,'Core Indicators'!DM126)</f>
        <v>5</v>
      </c>
      <c r="H126" s="241">
        <f>_xlfn.DAYS(About!$A$3,'Core Indicators'!DU126)</f>
        <v>5</v>
      </c>
      <c r="I126" s="241">
        <f>_xlfn.DAYS(About!$A$3,'Core Indicators'!EC126)</f>
        <v>5</v>
      </c>
      <c r="J126" s="241">
        <f>_xlfn.DAYS(About!$A$3,'Core Indicators'!EK126)</f>
        <v>5</v>
      </c>
      <c r="K126" s="241">
        <f>_xlfn.DAYS(About!$A$3,'Core Indicators'!ES126)</f>
        <v>5</v>
      </c>
      <c r="L126" s="241">
        <f>_xlfn.DAYS(About!$A$3,'Core Indicators'!FI126)</f>
        <v>5</v>
      </c>
      <c r="M126" s="241">
        <f>_xlfn.DAYS(About!$A$3,'Core Indicators'!GG126)</f>
        <v>110</v>
      </c>
      <c r="N126" s="241">
        <f>_xlfn.DAYS(About!$A$3,'Core Indicators'!GO126)</f>
        <v>110</v>
      </c>
      <c r="O126" s="241">
        <f>_xlfn.DAYS(About!$A$3,'Core Indicators'!GW126)</f>
        <v>110</v>
      </c>
      <c r="P126" s="241">
        <f>_xlfn.DAYS(About!$A$3,'Core Indicators'!HE126)</f>
        <v>110</v>
      </c>
      <c r="Q126" s="241">
        <f>_xlfn.DAYS(About!$A$3,'Core Indicators'!HM126)</f>
        <v>110</v>
      </c>
      <c r="R126" s="241">
        <f>_xlfn.DAYS(About!$A$3,'Core Indicators'!HU126)</f>
        <v>110</v>
      </c>
      <c r="S126" s="241">
        <f>_xlfn.DAYS(About!$A$3,'Core Indicators'!IC126)</f>
        <v>110</v>
      </c>
      <c r="T126" s="241">
        <f>_xlfn.DAYS(About!$A$3,'Core Indicators'!IK126)</f>
        <v>110</v>
      </c>
      <c r="U126" s="241">
        <f>_xlfn.DAYS(About!$A$3,'Core Indicators'!IS126)</f>
        <v>110</v>
      </c>
      <c r="V126" s="241">
        <f t="shared" si="3"/>
        <v>15.5</v>
      </c>
    </row>
    <row r="127" spans="1:22" x14ac:dyDescent="0.35">
      <c r="A127" s="240" t="str">
        <f>Lists!C:C</f>
        <v>PSE004</v>
      </c>
      <c r="B127" s="241">
        <f>_xlfn.DAYS(About!$A$3,'Core Indicators'!U127)</f>
        <v>5</v>
      </c>
      <c r="C127" s="241">
        <f>_xlfn.DAYS(About!$A$3,'Core Indicators'!AC127)</f>
        <v>5</v>
      </c>
      <c r="D127" s="241">
        <f>_xlfn.DAYS(About!$A$3,'Core Indicators'!AK127)</f>
        <v>5</v>
      </c>
      <c r="E127" s="241">
        <f>_xlfn.DAYS(About!$A$3,'Core Indicators'!AS127)</f>
        <v>5</v>
      </c>
      <c r="F127" s="241">
        <f>_xlfn.DAYS(About!$A$3,'Core Indicators'!BQ127)</f>
        <v>5</v>
      </c>
      <c r="G127" s="241">
        <f>_xlfn.DAYS(About!$A$3,'Core Indicators'!DM127)</f>
        <v>5</v>
      </c>
      <c r="H127" s="241">
        <f>_xlfn.DAYS(About!$A$3,'Core Indicators'!DU127)</f>
        <v>5</v>
      </c>
      <c r="I127" s="241">
        <f>_xlfn.DAYS(About!$A$3,'Core Indicators'!EC127)</f>
        <v>5</v>
      </c>
      <c r="J127" s="241">
        <f>_xlfn.DAYS(About!$A$3,'Core Indicators'!EK127)</f>
        <v>5</v>
      </c>
      <c r="K127" s="241">
        <f>_xlfn.DAYS(About!$A$3,'Core Indicators'!ES127)</f>
        <v>5</v>
      </c>
      <c r="L127" s="241">
        <f>_xlfn.DAYS(About!$A$3,'Core Indicators'!FI127)</f>
        <v>5</v>
      </c>
      <c r="M127" s="241">
        <f>_xlfn.DAYS(About!$A$3,'Core Indicators'!GG127)</f>
        <v>110</v>
      </c>
      <c r="N127" s="241">
        <f>_xlfn.DAYS(About!$A$3,'Core Indicators'!GO127)</f>
        <v>110</v>
      </c>
      <c r="O127" s="241">
        <f>_xlfn.DAYS(About!$A$3,'Core Indicators'!GW127)</f>
        <v>110</v>
      </c>
      <c r="P127" s="241">
        <f>_xlfn.DAYS(About!$A$3,'Core Indicators'!HE127)</f>
        <v>110</v>
      </c>
      <c r="Q127" s="241">
        <f>_xlfn.DAYS(About!$A$3,'Core Indicators'!HM127)</f>
        <v>110</v>
      </c>
      <c r="R127" s="241">
        <f>_xlfn.DAYS(About!$A$3,'Core Indicators'!HU127)</f>
        <v>110</v>
      </c>
      <c r="S127" s="241">
        <f>_xlfn.DAYS(About!$A$3,'Core Indicators'!IC127)</f>
        <v>110</v>
      </c>
      <c r="T127" s="241">
        <f>_xlfn.DAYS(About!$A$3,'Core Indicators'!IK127)</f>
        <v>110</v>
      </c>
      <c r="U127" s="241">
        <f>_xlfn.DAYS(About!$A$3,'Core Indicators'!IS127)</f>
        <v>110</v>
      </c>
      <c r="V127" s="241">
        <f t="shared" si="3"/>
        <v>15.5</v>
      </c>
    </row>
    <row r="128" spans="1:22" x14ac:dyDescent="0.35">
      <c r="A128" s="240" t="str">
        <f>Lists!C:C</f>
        <v>REG001</v>
      </c>
      <c r="B128" s="241">
        <f>_xlfn.DAYS(About!$A$3,'Core Indicators'!U128)</f>
        <v>452</v>
      </c>
      <c r="C128" s="241">
        <f>_xlfn.DAYS(About!$A$3,'Core Indicators'!AC128)</f>
        <v>452</v>
      </c>
      <c r="D128" s="241">
        <f>_xlfn.DAYS(About!$A$3,'Core Indicators'!AK128)</f>
        <v>452</v>
      </c>
      <c r="E128" s="241">
        <f>_xlfn.DAYS(About!$A$3,'Core Indicators'!AS128)</f>
        <v>4</v>
      </c>
      <c r="F128" s="241">
        <f>_xlfn.DAYS(About!$A$3,'Core Indicators'!BQ128)</f>
        <v>4</v>
      </c>
      <c r="G128" s="241">
        <f>_xlfn.DAYS(About!$A$3,'Core Indicators'!DM128)</f>
        <v>452</v>
      </c>
      <c r="H128" s="241">
        <f>_xlfn.DAYS(About!$A$3,'Core Indicators'!DU128)</f>
        <v>452</v>
      </c>
      <c r="I128" s="241">
        <f>_xlfn.DAYS(About!$A$3,'Core Indicators'!EC128)</f>
        <v>452</v>
      </c>
      <c r="J128" s="241">
        <f>_xlfn.DAYS(About!$A$3,'Core Indicators'!EK128)</f>
        <v>452</v>
      </c>
      <c r="K128" s="241">
        <f>_xlfn.DAYS(About!$A$3,'Core Indicators'!ES128)</f>
        <v>452</v>
      </c>
      <c r="L128" s="241">
        <f>_xlfn.DAYS(About!$A$3,'Core Indicators'!FI128)</f>
        <v>4</v>
      </c>
      <c r="M128" s="241">
        <f>_xlfn.DAYS(About!$A$3,'Core Indicators'!GG128)</f>
        <v>99</v>
      </c>
      <c r="N128" s="241">
        <f>_xlfn.DAYS(About!$A$3,'Core Indicators'!GO128)</f>
        <v>99</v>
      </c>
      <c r="O128" s="241">
        <f>_xlfn.DAYS(About!$A$3,'Core Indicators'!GW128)</f>
        <v>99</v>
      </c>
      <c r="P128" s="241">
        <f>_xlfn.DAYS(About!$A$3,'Core Indicators'!HE128)</f>
        <v>99</v>
      </c>
      <c r="Q128" s="241">
        <f>_xlfn.DAYS(About!$A$3,'Core Indicators'!HM128)</f>
        <v>99</v>
      </c>
      <c r="R128" s="241">
        <f>_xlfn.DAYS(About!$A$3,'Core Indicators'!HU128)</f>
        <v>99</v>
      </c>
      <c r="S128" s="241">
        <f>_xlfn.DAYS(About!$A$3,'Core Indicators'!IC128)</f>
        <v>99</v>
      </c>
      <c r="T128" s="241">
        <f>_xlfn.DAYS(About!$A$3,'Core Indicators'!IK128)</f>
        <v>99</v>
      </c>
      <c r="U128" s="241">
        <f>_xlfn.DAYS(About!$A$3,'Core Indicators'!IS128)</f>
        <v>99</v>
      </c>
      <c r="V128" s="241">
        <f t="shared" si="3"/>
        <v>282.3</v>
      </c>
    </row>
    <row r="129" spans="1:22" x14ac:dyDescent="0.35">
      <c r="A129" s="240" t="str">
        <f>Lists!C:C</f>
        <v>REG002</v>
      </c>
      <c r="B129" s="241">
        <f>_xlfn.DAYS(About!$A$3,'Core Indicators'!U129)</f>
        <v>763</v>
      </c>
      <c r="C129" s="241">
        <f>_xlfn.DAYS(About!$A$3,'Core Indicators'!AC129)</f>
        <v>763</v>
      </c>
      <c r="D129" s="241">
        <f>_xlfn.DAYS(About!$A$3,'Core Indicators'!AK129)</f>
        <v>763</v>
      </c>
      <c r="E129" s="241">
        <f>_xlfn.DAYS(About!$A$3,'Core Indicators'!AS129)</f>
        <v>763</v>
      </c>
      <c r="F129" s="241">
        <f>_xlfn.DAYS(About!$A$3,'Core Indicators'!BQ129)</f>
        <v>763</v>
      </c>
      <c r="G129" s="241">
        <f>_xlfn.DAYS(About!$A$3,'Core Indicators'!DM129)</f>
        <v>763</v>
      </c>
      <c r="H129" s="241">
        <f>_xlfn.DAYS(About!$A$3,'Core Indicators'!DU129)</f>
        <v>763</v>
      </c>
      <c r="I129" s="241">
        <f>_xlfn.DAYS(About!$A$3,'Core Indicators'!EC129)</f>
        <v>763</v>
      </c>
      <c r="J129" s="241">
        <f>_xlfn.DAYS(About!$A$3,'Core Indicators'!EK129)</f>
        <v>763</v>
      </c>
      <c r="K129" s="241">
        <f>_xlfn.DAYS(About!$A$3,'Core Indicators'!ES129)</f>
        <v>931</v>
      </c>
      <c r="L129" s="241">
        <f>_xlfn.DAYS(About!$A$3,'Core Indicators'!FI129)</f>
        <v>763</v>
      </c>
      <c r="M129" s="241">
        <f>_xlfn.DAYS(About!$A$3,'Core Indicators'!GG129)</f>
        <v>104</v>
      </c>
      <c r="N129" s="241">
        <f>_xlfn.DAYS(About!$A$3,'Core Indicators'!GO129)</f>
        <v>104</v>
      </c>
      <c r="O129" s="241">
        <f>_xlfn.DAYS(About!$A$3,'Core Indicators'!GW129)</f>
        <v>104</v>
      </c>
      <c r="P129" s="241">
        <f>_xlfn.DAYS(About!$A$3,'Core Indicators'!HE129)</f>
        <v>104</v>
      </c>
      <c r="Q129" s="241">
        <f>_xlfn.DAYS(About!$A$3,'Core Indicators'!HM129)</f>
        <v>104</v>
      </c>
      <c r="R129" s="241">
        <f>_xlfn.DAYS(About!$A$3,'Core Indicators'!HU129)</f>
        <v>104</v>
      </c>
      <c r="S129" s="241">
        <f>_xlfn.DAYS(About!$A$3,'Core Indicators'!IC129)</f>
        <v>104</v>
      </c>
      <c r="T129" s="241">
        <f>_xlfn.DAYS(About!$A$3,'Core Indicators'!IK129)</f>
        <v>104</v>
      </c>
      <c r="U129" s="241">
        <f>_xlfn.DAYS(About!$A$3,'Core Indicators'!IS129)</f>
        <v>104</v>
      </c>
      <c r="V129" s="241">
        <f t="shared" si="3"/>
        <v>713.9</v>
      </c>
    </row>
    <row r="130" spans="1:22" x14ac:dyDescent="0.35">
      <c r="A130" s="240" t="str">
        <f>Lists!C:C</f>
        <v>REG004</v>
      </c>
      <c r="B130" s="241">
        <f>_xlfn.DAYS(About!$A$3,'Core Indicators'!U130)</f>
        <v>92</v>
      </c>
      <c r="C130" s="241">
        <f>_xlfn.DAYS(About!$A$3,'Core Indicators'!AC130)</f>
        <v>92</v>
      </c>
      <c r="D130" s="241">
        <f>_xlfn.DAYS(About!$A$3,'Core Indicators'!AK130)</f>
        <v>92</v>
      </c>
      <c r="E130" s="241">
        <f>_xlfn.DAYS(About!$A$3,'Core Indicators'!AS130)</f>
        <v>92</v>
      </c>
      <c r="F130" s="241">
        <f>_xlfn.DAYS(About!$A$3,'Core Indicators'!BQ130)</f>
        <v>92</v>
      </c>
      <c r="G130" s="241">
        <f>_xlfn.DAYS(About!$A$3,'Core Indicators'!DM130)</f>
        <v>92</v>
      </c>
      <c r="H130" s="241">
        <f>_xlfn.DAYS(About!$A$3,'Core Indicators'!DU130)</f>
        <v>92</v>
      </c>
      <c r="I130" s="241">
        <f>_xlfn.DAYS(About!$A$3,'Core Indicators'!EC130)</f>
        <v>92</v>
      </c>
      <c r="J130" s="241">
        <f>_xlfn.DAYS(About!$A$3,'Core Indicators'!EK130)</f>
        <v>92</v>
      </c>
      <c r="K130" s="241">
        <f>_xlfn.DAYS(About!$A$3,'Core Indicators'!ES130)</f>
        <v>92</v>
      </c>
      <c r="L130" s="241">
        <f>_xlfn.DAYS(About!$A$3,'Core Indicators'!FI130)</f>
        <v>1959</v>
      </c>
      <c r="M130" s="241">
        <f>_xlfn.DAYS(About!$A$3,'Core Indicators'!GG130)</f>
        <v>103</v>
      </c>
      <c r="N130" s="241">
        <f>_xlfn.DAYS(About!$A$3,'Core Indicators'!GO130)</f>
        <v>103</v>
      </c>
      <c r="O130" s="241">
        <f>_xlfn.DAYS(About!$A$3,'Core Indicators'!GW130)</f>
        <v>103</v>
      </c>
      <c r="P130" s="241">
        <f>_xlfn.DAYS(About!$A$3,'Core Indicators'!HE130)</f>
        <v>103</v>
      </c>
      <c r="Q130" s="241">
        <f>_xlfn.DAYS(About!$A$3,'Core Indicators'!HM130)</f>
        <v>103</v>
      </c>
      <c r="R130" s="241">
        <f>_xlfn.DAYS(About!$A$3,'Core Indicators'!HU130)</f>
        <v>103</v>
      </c>
      <c r="S130" s="241">
        <f>_xlfn.DAYS(About!$A$3,'Core Indicators'!IC130)</f>
        <v>103</v>
      </c>
      <c r="T130" s="241">
        <f>_xlfn.DAYS(About!$A$3,'Core Indicators'!IK130)</f>
        <v>103</v>
      </c>
      <c r="U130" s="241">
        <f>_xlfn.DAYS(About!$A$3,'Core Indicators'!IS130)</f>
        <v>103</v>
      </c>
      <c r="V130" s="241">
        <f t="shared" si="3"/>
        <v>279.8</v>
      </c>
    </row>
    <row r="131" spans="1:22" x14ac:dyDescent="0.35">
      <c r="A131" s="240" t="str">
        <f>Lists!C:C</f>
        <v>REG006</v>
      </c>
      <c r="B131" s="241">
        <f>_xlfn.DAYS(About!$A$3,'Core Indicators'!U131)</f>
        <v>92</v>
      </c>
      <c r="C131" s="241">
        <f>_xlfn.DAYS(About!$A$3,'Core Indicators'!AC131)</f>
        <v>92</v>
      </c>
      <c r="D131" s="241">
        <f>_xlfn.DAYS(About!$A$3,'Core Indicators'!AK131)</f>
        <v>92</v>
      </c>
      <c r="E131" s="241">
        <f>_xlfn.DAYS(About!$A$3,'Core Indicators'!AS131)</f>
        <v>92</v>
      </c>
      <c r="F131" s="241">
        <f>_xlfn.DAYS(About!$A$3,'Core Indicators'!BQ131)</f>
        <v>92</v>
      </c>
      <c r="G131" s="241">
        <f>_xlfn.DAYS(About!$A$3,'Core Indicators'!DM131)</f>
        <v>92</v>
      </c>
      <c r="H131" s="241">
        <f>_xlfn.DAYS(About!$A$3,'Core Indicators'!DU131)</f>
        <v>92</v>
      </c>
      <c r="I131" s="241">
        <f>_xlfn.DAYS(About!$A$3,'Core Indicators'!EC131)</f>
        <v>92</v>
      </c>
      <c r="J131" s="241">
        <f>_xlfn.DAYS(About!$A$3,'Core Indicators'!EK131)</f>
        <v>92</v>
      </c>
      <c r="K131" s="241">
        <f>_xlfn.DAYS(About!$A$3,'Core Indicators'!ES131)</f>
        <v>92</v>
      </c>
      <c r="L131" s="241">
        <f>_xlfn.DAYS(About!$A$3,'Core Indicators'!FI131)</f>
        <v>92</v>
      </c>
      <c r="M131" s="241">
        <f>_xlfn.DAYS(About!$A$3,'Core Indicators'!GG131)</f>
        <v>103</v>
      </c>
      <c r="N131" s="241">
        <f>_xlfn.DAYS(About!$A$3,'Core Indicators'!GO131)</f>
        <v>103</v>
      </c>
      <c r="O131" s="241">
        <f>_xlfn.DAYS(About!$A$3,'Core Indicators'!GW131)</f>
        <v>103</v>
      </c>
      <c r="P131" s="241">
        <f>_xlfn.DAYS(About!$A$3,'Core Indicators'!HE131)</f>
        <v>103</v>
      </c>
      <c r="Q131" s="241">
        <f>_xlfn.DAYS(About!$A$3,'Core Indicators'!HM131)</f>
        <v>103</v>
      </c>
      <c r="R131" s="241">
        <f>_xlfn.DAYS(About!$A$3,'Core Indicators'!HU131)</f>
        <v>103</v>
      </c>
      <c r="S131" s="241">
        <f>_xlfn.DAYS(About!$A$3,'Core Indicators'!IC131)</f>
        <v>103</v>
      </c>
      <c r="T131" s="241">
        <f>_xlfn.DAYS(About!$A$3,'Core Indicators'!IK131)</f>
        <v>103</v>
      </c>
      <c r="U131" s="241">
        <f>_xlfn.DAYS(About!$A$3,'Core Indicators'!IS131)</f>
        <v>103</v>
      </c>
      <c r="V131" s="241">
        <f t="shared" ref="V131:V162" si="4">AVERAGE(D131:M131)</f>
        <v>93.1</v>
      </c>
    </row>
    <row r="132" spans="1:22" x14ac:dyDescent="0.35">
      <c r="A132" s="240" t="str">
        <f>Lists!C:C</f>
        <v>REG007</v>
      </c>
      <c r="B132" s="241">
        <f>_xlfn.DAYS(About!$A$3,'Core Indicators'!U132)</f>
        <v>1</v>
      </c>
      <c r="C132" s="241">
        <f>_xlfn.DAYS(About!$A$3,'Core Indicators'!AC132)</f>
        <v>1</v>
      </c>
      <c r="D132" s="241">
        <f>_xlfn.DAYS(About!$A$3,'Core Indicators'!AK132)</f>
        <v>1</v>
      </c>
      <c r="E132" s="241">
        <f>_xlfn.DAYS(About!$A$3,'Core Indicators'!AS132)</f>
        <v>1</v>
      </c>
      <c r="F132" s="241">
        <f>_xlfn.DAYS(About!$A$3,'Core Indicators'!BQ132)</f>
        <v>1</v>
      </c>
      <c r="G132" s="241">
        <f>_xlfn.DAYS(About!$A$3,'Core Indicators'!DM132)</f>
        <v>1</v>
      </c>
      <c r="H132" s="241">
        <f>_xlfn.DAYS(About!$A$3,'Core Indicators'!DU132)</f>
        <v>1</v>
      </c>
      <c r="I132" s="241">
        <f>_xlfn.DAYS(About!$A$3,'Core Indicators'!EC132)</f>
        <v>1</v>
      </c>
      <c r="J132" s="241">
        <f>_xlfn.DAYS(About!$A$3,'Core Indicators'!EK132)</f>
        <v>1</v>
      </c>
      <c r="K132" s="241">
        <f>_xlfn.DAYS(About!$A$3,'Core Indicators'!ES132)</f>
        <v>1</v>
      </c>
      <c r="L132" s="241">
        <f>_xlfn.DAYS(About!$A$3,'Core Indicators'!FI132)</f>
        <v>764</v>
      </c>
      <c r="M132" s="241">
        <f>_xlfn.DAYS(About!$A$3,'Core Indicators'!GG132)</f>
        <v>105</v>
      </c>
      <c r="N132" s="241">
        <f>_xlfn.DAYS(About!$A$3,'Core Indicators'!GO132)</f>
        <v>105</v>
      </c>
      <c r="O132" s="241">
        <f>_xlfn.DAYS(About!$A$3,'Core Indicators'!GW132)</f>
        <v>105</v>
      </c>
      <c r="P132" s="241">
        <f>_xlfn.DAYS(About!$A$3,'Core Indicators'!HE132)</f>
        <v>105</v>
      </c>
      <c r="Q132" s="241">
        <f>_xlfn.DAYS(About!$A$3,'Core Indicators'!HM132)</f>
        <v>105</v>
      </c>
      <c r="R132" s="241">
        <f>_xlfn.DAYS(About!$A$3,'Core Indicators'!HU132)</f>
        <v>105</v>
      </c>
      <c r="S132" s="241">
        <f>_xlfn.DAYS(About!$A$3,'Core Indicators'!IC132)</f>
        <v>105</v>
      </c>
      <c r="T132" s="241">
        <f>_xlfn.DAYS(About!$A$3,'Core Indicators'!IK132)</f>
        <v>105</v>
      </c>
      <c r="U132" s="241">
        <f>_xlfn.DAYS(About!$A$3,'Core Indicators'!IS132)</f>
        <v>105</v>
      </c>
      <c r="V132" s="241">
        <f t="shared" si="4"/>
        <v>87.7</v>
      </c>
    </row>
    <row r="133" spans="1:22" x14ac:dyDescent="0.35">
      <c r="A133" s="240" t="str">
        <f>Lists!C:C</f>
        <v>REG008</v>
      </c>
      <c r="B133" s="241">
        <f>_xlfn.DAYS(About!$A$3,'Core Indicators'!U133)</f>
        <v>1</v>
      </c>
      <c r="C133" s="241">
        <f>_xlfn.DAYS(About!$A$3,'Core Indicators'!AC133)</f>
        <v>1</v>
      </c>
      <c r="D133" s="241">
        <f>_xlfn.DAYS(About!$A$3,'Core Indicators'!AK133)</f>
        <v>1</v>
      </c>
      <c r="E133" s="241">
        <f>_xlfn.DAYS(About!$A$3,'Core Indicators'!AS133)</f>
        <v>1</v>
      </c>
      <c r="F133" s="241">
        <f>_xlfn.DAYS(About!$A$3,'Core Indicators'!BQ133)</f>
        <v>1</v>
      </c>
      <c r="G133" s="241">
        <f>_xlfn.DAYS(About!$A$3,'Core Indicators'!DM133)</f>
        <v>1</v>
      </c>
      <c r="H133" s="241">
        <f>_xlfn.DAYS(About!$A$3,'Core Indicators'!DU133)</f>
        <v>1</v>
      </c>
      <c r="I133" s="241">
        <f>_xlfn.DAYS(About!$A$3,'Core Indicators'!EC133)</f>
        <v>1</v>
      </c>
      <c r="J133" s="241">
        <f>_xlfn.DAYS(About!$A$3,'Core Indicators'!EK133)</f>
        <v>1</v>
      </c>
      <c r="K133" s="241">
        <f>_xlfn.DAYS(About!$A$3,'Core Indicators'!ES133)</f>
        <v>1</v>
      </c>
      <c r="L133" s="241">
        <f>_xlfn.DAYS(About!$A$3,'Core Indicators'!FI133)</f>
        <v>764</v>
      </c>
      <c r="M133" s="241">
        <f>_xlfn.DAYS(About!$A$3,'Core Indicators'!GG133)</f>
        <v>105</v>
      </c>
      <c r="N133" s="241">
        <f>_xlfn.DAYS(About!$A$3,'Core Indicators'!GO133)</f>
        <v>105</v>
      </c>
      <c r="O133" s="241">
        <f>_xlfn.DAYS(About!$A$3,'Core Indicators'!GW133)</f>
        <v>105</v>
      </c>
      <c r="P133" s="241">
        <f>_xlfn.DAYS(About!$A$3,'Core Indicators'!HE133)</f>
        <v>105</v>
      </c>
      <c r="Q133" s="241">
        <f>_xlfn.DAYS(About!$A$3,'Core Indicators'!HM133)</f>
        <v>105</v>
      </c>
      <c r="R133" s="241">
        <f>_xlfn.DAYS(About!$A$3,'Core Indicators'!HU133)</f>
        <v>105</v>
      </c>
      <c r="S133" s="241">
        <f>_xlfn.DAYS(About!$A$3,'Core Indicators'!IC133)</f>
        <v>105</v>
      </c>
      <c r="T133" s="241">
        <f>_xlfn.DAYS(About!$A$3,'Core Indicators'!IK133)</f>
        <v>105</v>
      </c>
      <c r="U133" s="241">
        <f>_xlfn.DAYS(About!$A$3,'Core Indicators'!IS133)</f>
        <v>105</v>
      </c>
      <c r="V133" s="241">
        <f t="shared" si="4"/>
        <v>87.7</v>
      </c>
    </row>
    <row r="134" spans="1:22" x14ac:dyDescent="0.35">
      <c r="A134" s="240" t="str">
        <f>Lists!C:C</f>
        <v>REG011</v>
      </c>
      <c r="B134" s="241">
        <f>_xlfn.DAYS(About!$A$3,'Core Indicators'!U134)</f>
        <v>36</v>
      </c>
      <c r="C134" s="241">
        <f>_xlfn.DAYS(About!$A$3,'Core Indicators'!AC134)</f>
        <v>5</v>
      </c>
      <c r="D134" s="241">
        <f>_xlfn.DAYS(About!$A$3,'Core Indicators'!AK134)</f>
        <v>5</v>
      </c>
      <c r="E134" s="241">
        <f>_xlfn.DAYS(About!$A$3,'Core Indicators'!AS134)</f>
        <v>5</v>
      </c>
      <c r="F134" s="241">
        <f>_xlfn.DAYS(About!$A$3,'Core Indicators'!BQ134)</f>
        <v>5</v>
      </c>
      <c r="G134" s="241">
        <f>_xlfn.DAYS(About!$A$3,'Core Indicators'!DM134)</f>
        <v>36</v>
      </c>
      <c r="H134" s="241">
        <f>_xlfn.DAYS(About!$A$3,'Core Indicators'!DU134)</f>
        <v>36</v>
      </c>
      <c r="I134" s="241">
        <f>_xlfn.DAYS(About!$A$3,'Core Indicators'!EC134)</f>
        <v>5</v>
      </c>
      <c r="J134" s="241">
        <f>_xlfn.DAYS(About!$A$3,'Core Indicators'!EK134)</f>
        <v>36</v>
      </c>
      <c r="K134" s="241">
        <f>_xlfn.DAYS(About!$A$3,'Core Indicators'!ES134)</f>
        <v>36</v>
      </c>
      <c r="L134" s="241">
        <f>_xlfn.DAYS(About!$A$3,'Core Indicators'!FI134)</f>
        <v>5</v>
      </c>
      <c r="M134" s="241">
        <f>_xlfn.DAYS(About!$A$3,'Core Indicators'!GG134)</f>
        <v>105</v>
      </c>
      <c r="N134" s="241">
        <f>_xlfn.DAYS(About!$A$3,'Core Indicators'!GO134)</f>
        <v>105</v>
      </c>
      <c r="O134" s="241">
        <f>_xlfn.DAYS(About!$A$3,'Core Indicators'!GW134)</f>
        <v>105</v>
      </c>
      <c r="P134" s="241">
        <f>_xlfn.DAYS(About!$A$3,'Core Indicators'!HE134)</f>
        <v>105</v>
      </c>
      <c r="Q134" s="241">
        <f>_xlfn.DAYS(About!$A$3,'Core Indicators'!HM134)</f>
        <v>105</v>
      </c>
      <c r="R134" s="241">
        <f>_xlfn.DAYS(About!$A$3,'Core Indicators'!HU134)</f>
        <v>105</v>
      </c>
      <c r="S134" s="241">
        <f>_xlfn.DAYS(About!$A$3,'Core Indicators'!IC134)</f>
        <v>105</v>
      </c>
      <c r="T134" s="241">
        <f>_xlfn.DAYS(About!$A$3,'Core Indicators'!IK134)</f>
        <v>105</v>
      </c>
      <c r="U134" s="241">
        <f>_xlfn.DAYS(About!$A$3,'Core Indicators'!IS134)</f>
        <v>105</v>
      </c>
      <c r="V134" s="241">
        <f t="shared" si="4"/>
        <v>27.4</v>
      </c>
    </row>
    <row r="135" spans="1:22" x14ac:dyDescent="0.35">
      <c r="A135" s="240" t="str">
        <f>Lists!C:C</f>
        <v>REG012</v>
      </c>
      <c r="B135" s="241">
        <f>_xlfn.DAYS(About!$A$3,'Core Indicators'!U135)</f>
        <v>0</v>
      </c>
      <c r="C135" s="241">
        <f>_xlfn.DAYS(About!$A$3,'Core Indicators'!AC135)</f>
        <v>0</v>
      </c>
      <c r="D135" s="241">
        <f>_xlfn.DAYS(About!$A$3,'Core Indicators'!AK135)</f>
        <v>0</v>
      </c>
      <c r="E135" s="241">
        <f>_xlfn.DAYS(About!$A$3,'Core Indicators'!AS135)</f>
        <v>0</v>
      </c>
      <c r="F135" s="241">
        <f>_xlfn.DAYS(About!$A$3,'Core Indicators'!BQ135)</f>
        <v>0</v>
      </c>
      <c r="G135" s="241">
        <f>_xlfn.DAYS(About!$A$3,'Core Indicators'!DM135)</f>
        <v>0</v>
      </c>
      <c r="H135" s="241">
        <f>_xlfn.DAYS(About!$A$3,'Core Indicators'!DU135)</f>
        <v>0</v>
      </c>
      <c r="I135" s="241">
        <f>_xlfn.DAYS(About!$A$3,'Core Indicators'!EC135)</f>
        <v>0</v>
      </c>
      <c r="J135" s="241">
        <f>_xlfn.DAYS(About!$A$3,'Core Indicators'!EK135)</f>
        <v>0</v>
      </c>
      <c r="K135" s="241">
        <f>_xlfn.DAYS(About!$A$3,'Core Indicators'!ES135)</f>
        <v>0</v>
      </c>
      <c r="L135" s="241">
        <f>_xlfn.DAYS(About!$A$3,'Core Indicators'!FI135)</f>
        <v>0</v>
      </c>
      <c r="M135" s="241">
        <f>_xlfn.DAYS(About!$A$3,'Core Indicators'!GG135)</f>
        <v>103</v>
      </c>
      <c r="N135" s="241">
        <f>_xlfn.DAYS(About!$A$3,'Core Indicators'!GO135)</f>
        <v>103</v>
      </c>
      <c r="O135" s="241">
        <f>_xlfn.DAYS(About!$A$3,'Core Indicators'!GW135)</f>
        <v>103</v>
      </c>
      <c r="P135" s="241">
        <f>_xlfn.DAYS(About!$A$3,'Core Indicators'!HE135)</f>
        <v>103</v>
      </c>
      <c r="Q135" s="241">
        <f>_xlfn.DAYS(About!$A$3,'Core Indicators'!HM135)</f>
        <v>103</v>
      </c>
      <c r="R135" s="241">
        <f>_xlfn.DAYS(About!$A$3,'Core Indicators'!HU135)</f>
        <v>103</v>
      </c>
      <c r="S135" s="241">
        <f>_xlfn.DAYS(About!$A$3,'Core Indicators'!IC135)</f>
        <v>103</v>
      </c>
      <c r="T135" s="241">
        <f>_xlfn.DAYS(About!$A$3,'Core Indicators'!IK135)</f>
        <v>103</v>
      </c>
      <c r="U135" s="241">
        <f>_xlfn.DAYS(About!$A$3,'Core Indicators'!IS135)</f>
        <v>103</v>
      </c>
      <c r="V135" s="241">
        <f t="shared" si="4"/>
        <v>10.3</v>
      </c>
    </row>
    <row r="136" spans="1:22" x14ac:dyDescent="0.35">
      <c r="A136" s="240" t="str">
        <f>Lists!C:C</f>
        <v>REG013</v>
      </c>
      <c r="B136" s="241">
        <f>_xlfn.DAYS(About!$A$3,'Core Indicators'!U136)</f>
        <v>99</v>
      </c>
      <c r="C136" s="241">
        <f>_xlfn.DAYS(About!$A$3,'Core Indicators'!AC136)</f>
        <v>99</v>
      </c>
      <c r="D136" s="241">
        <f>_xlfn.DAYS(About!$A$3,'Core Indicators'!AK136)</f>
        <v>99</v>
      </c>
      <c r="E136" s="241">
        <f>_xlfn.DAYS(About!$A$3,'Core Indicators'!AS136)</f>
        <v>99</v>
      </c>
      <c r="F136" s="241">
        <f>_xlfn.DAYS(About!$A$3,'Core Indicators'!BQ136)</f>
        <v>92</v>
      </c>
      <c r="G136" s="241">
        <f>_xlfn.DAYS(About!$A$3,'Core Indicators'!DM136)</f>
        <v>92</v>
      </c>
      <c r="H136" s="241">
        <f>_xlfn.DAYS(About!$A$3,'Core Indicators'!DU136)</f>
        <v>92</v>
      </c>
      <c r="I136" s="241">
        <f>_xlfn.DAYS(About!$A$3,'Core Indicators'!EC136)</f>
        <v>92</v>
      </c>
      <c r="J136" s="241">
        <f>_xlfn.DAYS(About!$A$3,'Core Indicators'!EK136)</f>
        <v>92</v>
      </c>
      <c r="K136" s="241">
        <f>_xlfn.DAYS(About!$A$3,'Core Indicators'!ES136)</f>
        <v>92</v>
      </c>
      <c r="L136" s="241">
        <f>_xlfn.DAYS(About!$A$3,'Core Indicators'!FI136)</f>
        <v>92</v>
      </c>
      <c r="M136" s="241">
        <f>_xlfn.DAYS(About!$A$3,'Core Indicators'!GG136)</f>
        <v>103</v>
      </c>
      <c r="N136" s="241">
        <f>_xlfn.DAYS(About!$A$3,'Core Indicators'!GO136)</f>
        <v>103</v>
      </c>
      <c r="O136" s="241">
        <f>_xlfn.DAYS(About!$A$3,'Core Indicators'!GW136)</f>
        <v>103</v>
      </c>
      <c r="P136" s="241">
        <f>_xlfn.DAYS(About!$A$3,'Core Indicators'!HE136)</f>
        <v>103</v>
      </c>
      <c r="Q136" s="241">
        <f>_xlfn.DAYS(About!$A$3,'Core Indicators'!HM136)</f>
        <v>103</v>
      </c>
      <c r="R136" s="241">
        <f>_xlfn.DAYS(About!$A$3,'Core Indicators'!HU136)</f>
        <v>103</v>
      </c>
      <c r="S136" s="241">
        <f>_xlfn.DAYS(About!$A$3,'Core Indicators'!IC136)</f>
        <v>103</v>
      </c>
      <c r="T136" s="241">
        <f>_xlfn.DAYS(About!$A$3,'Core Indicators'!IK136)</f>
        <v>103</v>
      </c>
      <c r="U136" s="241">
        <f>_xlfn.DAYS(About!$A$3,'Core Indicators'!IS136)</f>
        <v>103</v>
      </c>
      <c r="V136" s="241">
        <f t="shared" si="4"/>
        <v>94.5</v>
      </c>
    </row>
    <row r="137" spans="1:22" x14ac:dyDescent="0.35">
      <c r="A137" s="240" t="str">
        <f>Lists!C:C</f>
        <v>REG014</v>
      </c>
      <c r="B137" s="241">
        <f>_xlfn.DAYS(About!$A$3,'Core Indicators'!U137)</f>
        <v>3</v>
      </c>
      <c r="C137" s="241">
        <f>_xlfn.DAYS(About!$A$3,'Core Indicators'!AC137)</f>
        <v>3</v>
      </c>
      <c r="D137" s="241">
        <f>_xlfn.DAYS(About!$A$3,'Core Indicators'!AK137)</f>
        <v>3</v>
      </c>
      <c r="E137" s="241">
        <f>_xlfn.DAYS(About!$A$3,'Core Indicators'!AS137)</f>
        <v>3</v>
      </c>
      <c r="F137" s="241">
        <f>_xlfn.DAYS(About!$A$3,'Core Indicators'!BQ137)</f>
        <v>3</v>
      </c>
      <c r="G137" s="241">
        <f>_xlfn.DAYS(About!$A$3,'Core Indicators'!DM137)</f>
        <v>3</v>
      </c>
      <c r="H137" s="241">
        <f>_xlfn.DAYS(About!$A$3,'Core Indicators'!DU137)</f>
        <v>3</v>
      </c>
      <c r="I137" s="241">
        <f>_xlfn.DAYS(About!$A$3,'Core Indicators'!EC137)</f>
        <v>3</v>
      </c>
      <c r="J137" s="241">
        <f>_xlfn.DAYS(About!$A$3,'Core Indicators'!EK137)</f>
        <v>3</v>
      </c>
      <c r="K137" s="241">
        <f>_xlfn.DAYS(About!$A$3,'Core Indicators'!ES137)</f>
        <v>3</v>
      </c>
      <c r="L137" s="241">
        <f>_xlfn.DAYS(About!$A$3,'Core Indicators'!FI137)</f>
        <v>943</v>
      </c>
      <c r="M137" s="241">
        <f>_xlfn.DAYS(About!$A$3,'Core Indicators'!GG137)</f>
        <v>104</v>
      </c>
      <c r="N137" s="241">
        <f>_xlfn.DAYS(About!$A$3,'Core Indicators'!GO137)</f>
        <v>104</v>
      </c>
      <c r="O137" s="241">
        <f>_xlfn.DAYS(About!$A$3,'Core Indicators'!GW137)</f>
        <v>104</v>
      </c>
      <c r="P137" s="241">
        <f>_xlfn.DAYS(About!$A$3,'Core Indicators'!HE137)</f>
        <v>104</v>
      </c>
      <c r="Q137" s="241">
        <f>_xlfn.DAYS(About!$A$3,'Core Indicators'!HM137)</f>
        <v>104</v>
      </c>
      <c r="R137" s="241">
        <f>_xlfn.DAYS(About!$A$3,'Core Indicators'!HU137)</f>
        <v>104</v>
      </c>
      <c r="S137" s="241">
        <f>_xlfn.DAYS(About!$A$3,'Core Indicators'!IC137)</f>
        <v>104</v>
      </c>
      <c r="T137" s="241">
        <f>_xlfn.DAYS(About!$A$3,'Core Indicators'!IK137)</f>
        <v>104</v>
      </c>
      <c r="U137" s="241">
        <f>_xlfn.DAYS(About!$A$3,'Core Indicators'!IS137)</f>
        <v>104</v>
      </c>
      <c r="V137" s="241">
        <f t="shared" si="4"/>
        <v>107.1</v>
      </c>
    </row>
    <row r="138" spans="1:22" x14ac:dyDescent="0.35">
      <c r="A138" s="240" t="str">
        <f>Lists!C:C</f>
        <v>REG015</v>
      </c>
      <c r="B138" s="241">
        <f>_xlfn.DAYS(About!$A$3,'Core Indicators'!U138)</f>
        <v>460</v>
      </c>
      <c r="C138" s="241">
        <f>_xlfn.DAYS(About!$A$3,'Core Indicators'!AC138)</f>
        <v>460</v>
      </c>
      <c r="D138" s="241">
        <f>_xlfn.DAYS(About!$A$3,'Core Indicators'!AK138)</f>
        <v>460</v>
      </c>
      <c r="E138" s="241">
        <f>_xlfn.DAYS(About!$A$3,'Core Indicators'!AS138)</f>
        <v>305</v>
      </c>
      <c r="F138" s="241">
        <f>_xlfn.DAYS(About!$A$3,'Core Indicators'!BQ138)</f>
        <v>305</v>
      </c>
      <c r="G138" s="241">
        <f>_xlfn.DAYS(About!$A$3,'Core Indicators'!DM138)</f>
        <v>305</v>
      </c>
      <c r="H138" s="241">
        <f>_xlfn.DAYS(About!$A$3,'Core Indicators'!DU138)</f>
        <v>305</v>
      </c>
      <c r="I138" s="241">
        <f>_xlfn.DAYS(About!$A$3,'Core Indicators'!EC138)</f>
        <v>305</v>
      </c>
      <c r="J138" s="241">
        <f>_xlfn.DAYS(About!$A$3,'Core Indicators'!EK138)</f>
        <v>305</v>
      </c>
      <c r="K138" s="241">
        <f>_xlfn.DAYS(About!$A$3,'Core Indicators'!ES138)</f>
        <v>305</v>
      </c>
      <c r="L138" s="241">
        <f>_xlfn.DAYS(About!$A$3,'Core Indicators'!FI138)</f>
        <v>460</v>
      </c>
      <c r="M138" s="241">
        <f>_xlfn.DAYS(About!$A$3,'Core Indicators'!GG138)</f>
        <v>103</v>
      </c>
      <c r="N138" s="241">
        <f>_xlfn.DAYS(About!$A$3,'Core Indicators'!GO138)</f>
        <v>103</v>
      </c>
      <c r="O138" s="241">
        <f>_xlfn.DAYS(About!$A$3,'Core Indicators'!GW138)</f>
        <v>103</v>
      </c>
      <c r="P138" s="241">
        <f>_xlfn.DAYS(About!$A$3,'Core Indicators'!HE138)</f>
        <v>103</v>
      </c>
      <c r="Q138" s="241">
        <f>_xlfn.DAYS(About!$A$3,'Core Indicators'!HM138)</f>
        <v>103</v>
      </c>
      <c r="R138" s="241">
        <f>_xlfn.DAYS(About!$A$3,'Core Indicators'!HU138)</f>
        <v>103</v>
      </c>
      <c r="S138" s="241">
        <f>_xlfn.DAYS(About!$A$3,'Core Indicators'!IC138)</f>
        <v>103</v>
      </c>
      <c r="T138" s="241">
        <f>_xlfn.DAYS(About!$A$3,'Core Indicators'!IK138)</f>
        <v>103</v>
      </c>
      <c r="U138" s="241">
        <f>_xlfn.DAYS(About!$A$3,'Core Indicators'!IS138)</f>
        <v>103</v>
      </c>
      <c r="V138" s="241">
        <f t="shared" si="4"/>
        <v>315.8</v>
      </c>
    </row>
    <row r="139" spans="1:22" x14ac:dyDescent="0.35">
      <c r="A139" s="240" t="str">
        <f>Lists!C:C</f>
        <v>ROU002</v>
      </c>
      <c r="B139" s="241">
        <f>_xlfn.DAYS(About!$A$3,'Core Indicators'!U139)</f>
        <v>2</v>
      </c>
      <c r="C139" s="241">
        <f>_xlfn.DAYS(About!$A$3,'Core Indicators'!AC139)</f>
        <v>2</v>
      </c>
      <c r="D139" s="241">
        <f>_xlfn.DAYS(About!$A$3,'Core Indicators'!AK139)</f>
        <v>2</v>
      </c>
      <c r="E139" s="241">
        <f>_xlfn.DAYS(About!$A$3,'Core Indicators'!AS139)</f>
        <v>2</v>
      </c>
      <c r="F139" s="241">
        <f>_xlfn.DAYS(About!$A$3,'Core Indicators'!BQ139)</f>
        <v>2</v>
      </c>
      <c r="G139" s="241">
        <f>_xlfn.DAYS(About!$A$3,'Core Indicators'!DM139)</f>
        <v>2</v>
      </c>
      <c r="H139" s="241">
        <f>_xlfn.DAYS(About!$A$3,'Core Indicators'!DU139)</f>
        <v>2</v>
      </c>
      <c r="I139" s="241">
        <f>_xlfn.DAYS(About!$A$3,'Core Indicators'!EC139)</f>
        <v>2</v>
      </c>
      <c r="J139" s="241">
        <f>_xlfn.DAYS(About!$A$3,'Core Indicators'!EK139)</f>
        <v>2</v>
      </c>
      <c r="K139" s="241">
        <f>_xlfn.DAYS(About!$A$3,'Core Indicators'!ES139)</f>
        <v>2</v>
      </c>
      <c r="L139" s="241">
        <f>_xlfn.DAYS(About!$A$3,'Core Indicators'!FI139)</f>
        <v>2</v>
      </c>
      <c r="M139" s="241">
        <f>_xlfn.DAYS(About!$A$3,'Core Indicators'!GG139)</f>
        <v>104</v>
      </c>
      <c r="N139" s="241">
        <f>_xlfn.DAYS(About!$A$3,'Core Indicators'!GO139)</f>
        <v>104</v>
      </c>
      <c r="O139" s="241">
        <f>_xlfn.DAYS(About!$A$3,'Core Indicators'!GW139)</f>
        <v>104</v>
      </c>
      <c r="P139" s="241">
        <f>_xlfn.DAYS(About!$A$3,'Core Indicators'!HE139)</f>
        <v>104</v>
      </c>
      <c r="Q139" s="241">
        <f>_xlfn.DAYS(About!$A$3,'Core Indicators'!HM139)</f>
        <v>104</v>
      </c>
      <c r="R139" s="241">
        <f>_xlfn.DAYS(About!$A$3,'Core Indicators'!HU139)</f>
        <v>104</v>
      </c>
      <c r="S139" s="241">
        <f>_xlfn.DAYS(About!$A$3,'Core Indicators'!IC139)</f>
        <v>104</v>
      </c>
      <c r="T139" s="241">
        <f>_xlfn.DAYS(About!$A$3,'Core Indicators'!IK139)</f>
        <v>104</v>
      </c>
      <c r="U139" s="241">
        <f>_xlfn.DAYS(About!$A$3,'Core Indicators'!IS139)</f>
        <v>104</v>
      </c>
      <c r="V139" s="241">
        <f t="shared" si="4"/>
        <v>12.2</v>
      </c>
    </row>
    <row r="140" spans="1:22" x14ac:dyDescent="0.35">
      <c r="A140" s="240" t="str">
        <f>Lists!C:C</f>
        <v>RUS002</v>
      </c>
      <c r="B140" s="241">
        <f>_xlfn.DAYS(About!$A$3,'Core Indicators'!U140)</f>
        <v>2</v>
      </c>
      <c r="C140" s="241">
        <f>_xlfn.DAYS(About!$A$3,'Core Indicators'!AC140)</f>
        <v>2</v>
      </c>
      <c r="D140" s="241">
        <f>_xlfn.DAYS(About!$A$3,'Core Indicators'!AK140)</f>
        <v>2</v>
      </c>
      <c r="E140" s="241">
        <f>_xlfn.DAYS(About!$A$3,'Core Indicators'!AS140)</f>
        <v>2</v>
      </c>
      <c r="F140" s="241">
        <f>_xlfn.DAYS(About!$A$3,'Core Indicators'!BQ140)</f>
        <v>2</v>
      </c>
      <c r="G140" s="241">
        <f>_xlfn.DAYS(About!$A$3,'Core Indicators'!DM140)</f>
        <v>2</v>
      </c>
      <c r="H140" s="241">
        <f>_xlfn.DAYS(About!$A$3,'Core Indicators'!DU140)</f>
        <v>2</v>
      </c>
      <c r="I140" s="241">
        <f>_xlfn.DAYS(About!$A$3,'Core Indicators'!EC140)</f>
        <v>2</v>
      </c>
      <c r="J140" s="241">
        <f>_xlfn.DAYS(About!$A$3,'Core Indicators'!EK140)</f>
        <v>2</v>
      </c>
      <c r="K140" s="241">
        <f>_xlfn.DAYS(About!$A$3,'Core Indicators'!ES140)</f>
        <v>2</v>
      </c>
      <c r="L140" s="241">
        <f>_xlfn.DAYS(About!$A$3,'Core Indicators'!FI140)</f>
        <v>2</v>
      </c>
      <c r="M140" s="241">
        <f>_xlfn.DAYS(About!$A$3,'Core Indicators'!GG140)</f>
        <v>104</v>
      </c>
      <c r="N140" s="241">
        <f>_xlfn.DAYS(About!$A$3,'Core Indicators'!GO140)</f>
        <v>104</v>
      </c>
      <c r="O140" s="241">
        <f>_xlfn.DAYS(About!$A$3,'Core Indicators'!GW140)</f>
        <v>104</v>
      </c>
      <c r="P140" s="241">
        <f>_xlfn.DAYS(About!$A$3,'Core Indicators'!HE140)</f>
        <v>104</v>
      </c>
      <c r="Q140" s="241">
        <f>_xlfn.DAYS(About!$A$3,'Core Indicators'!HM140)</f>
        <v>104</v>
      </c>
      <c r="R140" s="241">
        <f>_xlfn.DAYS(About!$A$3,'Core Indicators'!HU140)</f>
        <v>104</v>
      </c>
      <c r="S140" s="241">
        <f>_xlfn.DAYS(About!$A$3,'Core Indicators'!IC140)</f>
        <v>104</v>
      </c>
      <c r="T140" s="241">
        <f>_xlfn.DAYS(About!$A$3,'Core Indicators'!IK140)</f>
        <v>104</v>
      </c>
      <c r="U140" s="241">
        <f>_xlfn.DAYS(About!$A$3,'Core Indicators'!IS140)</f>
        <v>104</v>
      </c>
      <c r="V140" s="241">
        <f t="shared" si="4"/>
        <v>12.2</v>
      </c>
    </row>
    <row r="141" spans="1:22" x14ac:dyDescent="0.35">
      <c r="A141" s="240" t="str">
        <f>Lists!C:C</f>
        <v>RWA002</v>
      </c>
      <c r="B141" s="241">
        <f>_xlfn.DAYS(About!$A$3,'Core Indicators'!U141)</f>
        <v>3</v>
      </c>
      <c r="C141" s="241">
        <f>_xlfn.DAYS(About!$A$3,'Core Indicators'!AC141)</f>
        <v>3</v>
      </c>
      <c r="D141" s="241">
        <f>_xlfn.DAYS(About!$A$3,'Core Indicators'!AK141)</f>
        <v>3</v>
      </c>
      <c r="E141" s="241">
        <f>_xlfn.DAYS(About!$A$3,'Core Indicators'!AS141)</f>
        <v>3</v>
      </c>
      <c r="F141" s="241">
        <f>_xlfn.DAYS(About!$A$3,'Core Indicators'!BQ141)</f>
        <v>3</v>
      </c>
      <c r="G141" s="241">
        <f>_xlfn.DAYS(About!$A$3,'Core Indicators'!DM141)</f>
        <v>3</v>
      </c>
      <c r="H141" s="241">
        <f>_xlfn.DAYS(About!$A$3,'Core Indicators'!DU141)</f>
        <v>3</v>
      </c>
      <c r="I141" s="241">
        <f>_xlfn.DAYS(About!$A$3,'Core Indicators'!EC141)</f>
        <v>3</v>
      </c>
      <c r="J141" s="241">
        <f>_xlfn.DAYS(About!$A$3,'Core Indicators'!EK141)</f>
        <v>3</v>
      </c>
      <c r="K141" s="241">
        <f>_xlfn.DAYS(About!$A$3,'Core Indicators'!ES141)</f>
        <v>3</v>
      </c>
      <c r="L141" s="241">
        <f>_xlfn.DAYS(About!$A$3,'Core Indicators'!FI141)</f>
        <v>3</v>
      </c>
      <c r="M141" s="241">
        <f>_xlfn.DAYS(About!$A$3,'Core Indicators'!GG141)</f>
        <v>102</v>
      </c>
      <c r="N141" s="241">
        <f>_xlfn.DAYS(About!$A$3,'Core Indicators'!GO141)</f>
        <v>102</v>
      </c>
      <c r="O141" s="241">
        <f>_xlfn.DAYS(About!$A$3,'Core Indicators'!GW141)</f>
        <v>102</v>
      </c>
      <c r="P141" s="241">
        <f>_xlfn.DAYS(About!$A$3,'Core Indicators'!HE141)</f>
        <v>102</v>
      </c>
      <c r="Q141" s="241">
        <f>_xlfn.DAYS(About!$A$3,'Core Indicators'!HM141)</f>
        <v>102</v>
      </c>
      <c r="R141" s="241">
        <f>_xlfn.DAYS(About!$A$3,'Core Indicators'!HU141)</f>
        <v>102</v>
      </c>
      <c r="S141" s="241">
        <f>_xlfn.DAYS(About!$A$3,'Core Indicators'!IC141)</f>
        <v>102</v>
      </c>
      <c r="T141" s="241">
        <f>_xlfn.DAYS(About!$A$3,'Core Indicators'!IK141)</f>
        <v>102</v>
      </c>
      <c r="U141" s="241">
        <f>_xlfn.DAYS(About!$A$3,'Core Indicators'!IS141)</f>
        <v>102</v>
      </c>
      <c r="V141" s="241">
        <f t="shared" si="4"/>
        <v>12.9</v>
      </c>
    </row>
    <row r="142" spans="1:22" x14ac:dyDescent="0.35">
      <c r="A142" s="240" t="str">
        <f>Lists!C:C</f>
        <v>SDN001</v>
      </c>
      <c r="B142" s="241">
        <f>_xlfn.DAYS(About!$A$3,'Core Indicators'!U142)</f>
        <v>5</v>
      </c>
      <c r="C142" s="241">
        <f>_xlfn.DAYS(About!$A$3,'Core Indicators'!AC142)</f>
        <v>5</v>
      </c>
      <c r="D142" s="241">
        <f>_xlfn.DAYS(About!$A$3,'Core Indicators'!AK142)</f>
        <v>5</v>
      </c>
      <c r="E142" s="241">
        <f>_xlfn.DAYS(About!$A$3,'Core Indicators'!AS142)</f>
        <v>5</v>
      </c>
      <c r="F142" s="241">
        <f>_xlfn.DAYS(About!$A$3,'Core Indicators'!BQ142)</f>
        <v>5</v>
      </c>
      <c r="G142" s="241">
        <f>_xlfn.DAYS(About!$A$3,'Core Indicators'!DM142)</f>
        <v>5</v>
      </c>
      <c r="H142" s="241">
        <f>_xlfn.DAYS(About!$A$3,'Core Indicators'!DU142)</f>
        <v>5</v>
      </c>
      <c r="I142" s="241">
        <f>_xlfn.DAYS(About!$A$3,'Core Indicators'!EC142)</f>
        <v>5</v>
      </c>
      <c r="J142" s="241">
        <f>_xlfn.DAYS(About!$A$3,'Core Indicators'!EK142)</f>
        <v>5</v>
      </c>
      <c r="K142" s="241">
        <f>_xlfn.DAYS(About!$A$3,'Core Indicators'!ES142)</f>
        <v>5</v>
      </c>
      <c r="L142" s="241">
        <f>_xlfn.DAYS(About!$A$3,'Core Indicators'!FI142)</f>
        <v>5</v>
      </c>
      <c r="M142" s="241">
        <f>_xlfn.DAYS(About!$A$3,'Core Indicators'!GG142)</f>
        <v>109</v>
      </c>
      <c r="N142" s="241">
        <f>_xlfn.DAYS(About!$A$3,'Core Indicators'!GO142)</f>
        <v>109</v>
      </c>
      <c r="O142" s="241">
        <f>_xlfn.DAYS(About!$A$3,'Core Indicators'!GW142)</f>
        <v>109</v>
      </c>
      <c r="P142" s="241">
        <f>_xlfn.DAYS(About!$A$3,'Core Indicators'!HE142)</f>
        <v>109</v>
      </c>
      <c r="Q142" s="241">
        <f>_xlfn.DAYS(About!$A$3,'Core Indicators'!HM142)</f>
        <v>109</v>
      </c>
      <c r="R142" s="241">
        <f>_xlfn.DAYS(About!$A$3,'Core Indicators'!HU142)</f>
        <v>109</v>
      </c>
      <c r="S142" s="241">
        <f>_xlfn.DAYS(About!$A$3,'Core Indicators'!IC142)</f>
        <v>109</v>
      </c>
      <c r="T142" s="241">
        <f>_xlfn.DAYS(About!$A$3,'Core Indicators'!IK142)</f>
        <v>109</v>
      </c>
      <c r="U142" s="241">
        <f>_xlfn.DAYS(About!$A$3,'Core Indicators'!IS142)</f>
        <v>109</v>
      </c>
      <c r="V142" s="241">
        <f t="shared" si="4"/>
        <v>15.4</v>
      </c>
    </row>
    <row r="143" spans="1:22" x14ac:dyDescent="0.35">
      <c r="A143" s="240" t="str">
        <f>Lists!C:C</f>
        <v>SDN005</v>
      </c>
      <c r="B143" s="241">
        <f>_xlfn.DAYS(About!$A$3,'Core Indicators'!U143)</f>
        <v>5</v>
      </c>
      <c r="C143" s="241">
        <f>_xlfn.DAYS(About!$A$3,'Core Indicators'!AC143)</f>
        <v>5</v>
      </c>
      <c r="D143" s="241">
        <f>_xlfn.DAYS(About!$A$3,'Core Indicators'!AK143)</f>
        <v>5</v>
      </c>
      <c r="E143" s="241">
        <f>_xlfn.DAYS(About!$A$3,'Core Indicators'!AS143)</f>
        <v>5</v>
      </c>
      <c r="F143" s="241">
        <f>_xlfn.DAYS(About!$A$3,'Core Indicators'!BQ143)</f>
        <v>5</v>
      </c>
      <c r="G143" s="241">
        <f>_xlfn.DAYS(About!$A$3,'Core Indicators'!DM143)</f>
        <v>5</v>
      </c>
      <c r="H143" s="241">
        <f>_xlfn.DAYS(About!$A$3,'Core Indicators'!DU143)</f>
        <v>5</v>
      </c>
      <c r="I143" s="241">
        <f>_xlfn.DAYS(About!$A$3,'Core Indicators'!EC143)</f>
        <v>5</v>
      </c>
      <c r="J143" s="241">
        <f>_xlfn.DAYS(About!$A$3,'Core Indicators'!EK143)</f>
        <v>5</v>
      </c>
      <c r="K143" s="241">
        <f>_xlfn.DAYS(About!$A$3,'Core Indicators'!ES143)</f>
        <v>5</v>
      </c>
      <c r="L143" s="241">
        <f>_xlfn.DAYS(About!$A$3,'Core Indicators'!FI143)</f>
        <v>5</v>
      </c>
      <c r="M143" s="241">
        <f>_xlfn.DAYS(About!$A$3,'Core Indicators'!GG143)</f>
        <v>109</v>
      </c>
      <c r="N143" s="241">
        <f>_xlfn.DAYS(About!$A$3,'Core Indicators'!GO143)</f>
        <v>109</v>
      </c>
      <c r="O143" s="241">
        <f>_xlfn.DAYS(About!$A$3,'Core Indicators'!GW143)</f>
        <v>109</v>
      </c>
      <c r="P143" s="241">
        <f>_xlfn.DAYS(About!$A$3,'Core Indicators'!HE143)</f>
        <v>109</v>
      </c>
      <c r="Q143" s="241">
        <f>_xlfn.DAYS(About!$A$3,'Core Indicators'!HM143)</f>
        <v>109</v>
      </c>
      <c r="R143" s="241">
        <f>_xlfn.DAYS(About!$A$3,'Core Indicators'!HU143)</f>
        <v>109</v>
      </c>
      <c r="S143" s="241">
        <f>_xlfn.DAYS(About!$A$3,'Core Indicators'!IC143)</f>
        <v>109</v>
      </c>
      <c r="T143" s="241">
        <f>_xlfn.DAYS(About!$A$3,'Core Indicators'!IK143)</f>
        <v>109</v>
      </c>
      <c r="U143" s="241">
        <f>_xlfn.DAYS(About!$A$3,'Core Indicators'!IS143)</f>
        <v>109</v>
      </c>
      <c r="V143" s="241">
        <f t="shared" si="4"/>
        <v>15.4</v>
      </c>
    </row>
    <row r="144" spans="1:22" x14ac:dyDescent="0.35">
      <c r="A144" s="240" t="str">
        <f>Lists!C:C</f>
        <v>SEN002</v>
      </c>
      <c r="B144" s="241">
        <f>_xlfn.DAYS(About!$A$3,'Core Indicators'!U144)</f>
        <v>4</v>
      </c>
      <c r="C144" s="241">
        <f>_xlfn.DAYS(About!$A$3,'Core Indicators'!AC144)</f>
        <v>4</v>
      </c>
      <c r="D144" s="241">
        <f>_xlfn.DAYS(About!$A$3,'Core Indicators'!AK144)</f>
        <v>4</v>
      </c>
      <c r="E144" s="241">
        <f>_xlfn.DAYS(About!$A$3,'Core Indicators'!AS144)</f>
        <v>696</v>
      </c>
      <c r="F144" s="241">
        <f>_xlfn.DAYS(About!$A$3,'Core Indicators'!BQ144)</f>
        <v>761</v>
      </c>
      <c r="G144" s="241">
        <f>_xlfn.DAYS(About!$A$3,'Core Indicators'!DM144)</f>
        <v>4</v>
      </c>
      <c r="H144" s="241">
        <f>_xlfn.DAYS(About!$A$3,'Core Indicators'!DU144)</f>
        <v>4</v>
      </c>
      <c r="I144" s="241">
        <f>_xlfn.DAYS(About!$A$3,'Core Indicators'!EC144)</f>
        <v>4</v>
      </c>
      <c r="J144" s="241">
        <f>_xlfn.DAYS(About!$A$3,'Core Indicators'!EK144)</f>
        <v>4</v>
      </c>
      <c r="K144" s="241">
        <f>_xlfn.DAYS(About!$A$3,'Core Indicators'!ES144)</f>
        <v>4</v>
      </c>
      <c r="L144" s="241">
        <f>_xlfn.DAYS(About!$A$3,'Core Indicators'!FI144)</f>
        <v>696</v>
      </c>
      <c r="M144" s="241">
        <f>_xlfn.DAYS(About!$A$3,'Core Indicators'!GG144)</f>
        <v>90</v>
      </c>
      <c r="N144" s="241">
        <f>_xlfn.DAYS(About!$A$3,'Core Indicators'!GO144)</f>
        <v>90</v>
      </c>
      <c r="O144" s="241">
        <f>_xlfn.DAYS(About!$A$3,'Core Indicators'!GW144)</f>
        <v>90</v>
      </c>
      <c r="P144" s="241">
        <f>_xlfn.DAYS(About!$A$3,'Core Indicators'!HE144)</f>
        <v>90</v>
      </c>
      <c r="Q144" s="241">
        <f>_xlfn.DAYS(About!$A$3,'Core Indicators'!HM144)</f>
        <v>90</v>
      </c>
      <c r="R144" s="241">
        <f>_xlfn.DAYS(About!$A$3,'Core Indicators'!HU144)</f>
        <v>90</v>
      </c>
      <c r="S144" s="241">
        <f>_xlfn.DAYS(About!$A$3,'Core Indicators'!IC144)</f>
        <v>90</v>
      </c>
      <c r="T144" s="241">
        <f>_xlfn.DAYS(About!$A$3,'Core Indicators'!IK144)</f>
        <v>90</v>
      </c>
      <c r="U144" s="241">
        <f>_xlfn.DAYS(About!$A$3,'Core Indicators'!IS144)</f>
        <v>90</v>
      </c>
      <c r="V144" s="241">
        <f t="shared" si="4"/>
        <v>226.7</v>
      </c>
    </row>
    <row r="145" spans="1:22" x14ac:dyDescent="0.35">
      <c r="A145" s="240" t="str">
        <f>Lists!C:C</f>
        <v>SLV001</v>
      </c>
      <c r="B145" s="241">
        <f>_xlfn.DAYS(About!$A$3,'Core Indicators'!U145)</f>
        <v>35</v>
      </c>
      <c r="C145" s="241">
        <f>_xlfn.DAYS(About!$A$3,'Core Indicators'!AC145)</f>
        <v>35</v>
      </c>
      <c r="D145" s="241">
        <f>_xlfn.DAYS(About!$A$3,'Core Indicators'!AK145)</f>
        <v>35</v>
      </c>
      <c r="E145" s="241">
        <f>_xlfn.DAYS(About!$A$3,'Core Indicators'!AS145)</f>
        <v>35</v>
      </c>
      <c r="F145" s="241">
        <f>_xlfn.DAYS(About!$A$3,'Core Indicators'!BQ145)</f>
        <v>35</v>
      </c>
      <c r="G145" s="241">
        <f>_xlfn.DAYS(About!$A$3,'Core Indicators'!DM145)</f>
        <v>35</v>
      </c>
      <c r="H145" s="241">
        <f>_xlfn.DAYS(About!$A$3,'Core Indicators'!DU145)</f>
        <v>35</v>
      </c>
      <c r="I145" s="241">
        <f>_xlfn.DAYS(About!$A$3,'Core Indicators'!EC145)</f>
        <v>35</v>
      </c>
      <c r="J145" s="241">
        <f>_xlfn.DAYS(About!$A$3,'Core Indicators'!EK145)</f>
        <v>35</v>
      </c>
      <c r="K145" s="241">
        <f>_xlfn.DAYS(About!$A$3,'Core Indicators'!ES145)</f>
        <v>35</v>
      </c>
      <c r="L145" s="241">
        <f>_xlfn.DAYS(About!$A$3,'Core Indicators'!FI145)</f>
        <v>35</v>
      </c>
      <c r="M145" s="241">
        <f>_xlfn.DAYS(About!$A$3,'Core Indicators'!GG145)</f>
        <v>104</v>
      </c>
      <c r="N145" s="241">
        <f>_xlfn.DAYS(About!$A$3,'Core Indicators'!GO145)</f>
        <v>104</v>
      </c>
      <c r="O145" s="241">
        <f>_xlfn.DAYS(About!$A$3,'Core Indicators'!GW145)</f>
        <v>104</v>
      </c>
      <c r="P145" s="241">
        <f>_xlfn.DAYS(About!$A$3,'Core Indicators'!HE145)</f>
        <v>104</v>
      </c>
      <c r="Q145" s="241">
        <f>_xlfn.DAYS(About!$A$3,'Core Indicators'!HM145)</f>
        <v>104</v>
      </c>
      <c r="R145" s="241">
        <f>_xlfn.DAYS(About!$A$3,'Core Indicators'!HU145)</f>
        <v>104</v>
      </c>
      <c r="S145" s="241">
        <f>_xlfn.DAYS(About!$A$3,'Core Indicators'!IC145)</f>
        <v>104</v>
      </c>
      <c r="T145" s="241">
        <f>_xlfn.DAYS(About!$A$3,'Core Indicators'!IK145)</f>
        <v>104</v>
      </c>
      <c r="U145" s="241">
        <f>_xlfn.DAYS(About!$A$3,'Core Indicators'!IS145)</f>
        <v>104</v>
      </c>
      <c r="V145" s="241">
        <f t="shared" si="4"/>
        <v>41.9</v>
      </c>
    </row>
    <row r="146" spans="1:22" x14ac:dyDescent="0.35">
      <c r="A146" s="240" t="str">
        <f>Lists!C:C</f>
        <v>SOM001</v>
      </c>
      <c r="B146" s="241">
        <f>_xlfn.DAYS(About!$A$3,'Core Indicators'!U146)</f>
        <v>3</v>
      </c>
      <c r="C146" s="241">
        <f>_xlfn.DAYS(About!$A$3,'Core Indicators'!AC146)</f>
        <v>3</v>
      </c>
      <c r="D146" s="241">
        <f>_xlfn.DAYS(About!$A$3,'Core Indicators'!AK146)</f>
        <v>3</v>
      </c>
      <c r="E146" s="241">
        <f>_xlfn.DAYS(About!$A$3,'Core Indicators'!AS146)</f>
        <v>3</v>
      </c>
      <c r="F146" s="241">
        <f>_xlfn.DAYS(About!$A$3,'Core Indicators'!BQ146)</f>
        <v>165</v>
      </c>
      <c r="G146" s="241">
        <f>_xlfn.DAYS(About!$A$3,'Core Indicators'!DM146)</f>
        <v>3</v>
      </c>
      <c r="H146" s="241">
        <f>_xlfn.DAYS(About!$A$3,'Core Indicators'!DU146)</f>
        <v>3</v>
      </c>
      <c r="I146" s="241">
        <f>_xlfn.DAYS(About!$A$3,'Core Indicators'!EC146)</f>
        <v>3</v>
      </c>
      <c r="J146" s="241">
        <f>_xlfn.DAYS(About!$A$3,'Core Indicators'!EK146)</f>
        <v>3</v>
      </c>
      <c r="K146" s="241">
        <f>_xlfn.DAYS(About!$A$3,'Core Indicators'!ES146)</f>
        <v>3</v>
      </c>
      <c r="L146" s="241">
        <f>_xlfn.DAYS(About!$A$3,'Core Indicators'!FI146)</f>
        <v>3</v>
      </c>
      <c r="M146" s="241">
        <f>_xlfn.DAYS(About!$A$3,'Core Indicators'!GG146)</f>
        <v>110</v>
      </c>
      <c r="N146" s="241">
        <f>_xlfn.DAYS(About!$A$3,'Core Indicators'!GO146)</f>
        <v>110</v>
      </c>
      <c r="O146" s="241">
        <f>_xlfn.DAYS(About!$A$3,'Core Indicators'!GW146)</f>
        <v>110</v>
      </c>
      <c r="P146" s="241">
        <f>_xlfn.DAYS(About!$A$3,'Core Indicators'!HE146)</f>
        <v>110</v>
      </c>
      <c r="Q146" s="241">
        <f>_xlfn.DAYS(About!$A$3,'Core Indicators'!HM146)</f>
        <v>109</v>
      </c>
      <c r="R146" s="241">
        <f>_xlfn.DAYS(About!$A$3,'Core Indicators'!HU146)</f>
        <v>110</v>
      </c>
      <c r="S146" s="241">
        <f>_xlfn.DAYS(About!$A$3,'Core Indicators'!IC146)</f>
        <v>110</v>
      </c>
      <c r="T146" s="241">
        <f>_xlfn.DAYS(About!$A$3,'Core Indicators'!IK146)</f>
        <v>110</v>
      </c>
      <c r="U146" s="241">
        <f>_xlfn.DAYS(About!$A$3,'Core Indicators'!IS146)</f>
        <v>110</v>
      </c>
      <c r="V146" s="241">
        <f t="shared" si="4"/>
        <v>29.9</v>
      </c>
    </row>
    <row r="147" spans="1:22" x14ac:dyDescent="0.35">
      <c r="A147" s="240" t="str">
        <f>Lists!C:C</f>
        <v>SOM002</v>
      </c>
      <c r="B147" s="241">
        <f>_xlfn.DAYS(About!$A$3,'Core Indicators'!U147)</f>
        <v>3</v>
      </c>
      <c r="C147" s="241">
        <f>_xlfn.DAYS(About!$A$3,'Core Indicators'!AC147)</f>
        <v>3</v>
      </c>
      <c r="D147" s="241">
        <f>_xlfn.DAYS(About!$A$3,'Core Indicators'!AK147)</f>
        <v>3</v>
      </c>
      <c r="E147" s="241">
        <f>_xlfn.DAYS(About!$A$3,'Core Indicators'!AS147)</f>
        <v>3</v>
      </c>
      <c r="F147" s="241">
        <f>_xlfn.DAYS(About!$A$3,'Core Indicators'!BQ147)</f>
        <v>3</v>
      </c>
      <c r="G147" s="241">
        <f>_xlfn.DAYS(About!$A$3,'Core Indicators'!DM147)</f>
        <v>3</v>
      </c>
      <c r="H147" s="241">
        <f>_xlfn.DAYS(About!$A$3,'Core Indicators'!DU147)</f>
        <v>3</v>
      </c>
      <c r="I147" s="241">
        <f>_xlfn.DAYS(About!$A$3,'Core Indicators'!EC147)</f>
        <v>3</v>
      </c>
      <c r="J147" s="241">
        <f>_xlfn.DAYS(About!$A$3,'Core Indicators'!EK147)</f>
        <v>3</v>
      </c>
      <c r="K147" s="241">
        <f>_xlfn.DAYS(About!$A$3,'Core Indicators'!ES147)</f>
        <v>3</v>
      </c>
      <c r="L147" s="241">
        <f>_xlfn.DAYS(About!$A$3,'Core Indicators'!FI147)</f>
        <v>3</v>
      </c>
      <c r="M147" s="241">
        <f>_xlfn.DAYS(About!$A$3,'Core Indicators'!GG147)</f>
        <v>110</v>
      </c>
      <c r="N147" s="241">
        <f>_xlfn.DAYS(About!$A$3,'Core Indicators'!GO147)</f>
        <v>110</v>
      </c>
      <c r="O147" s="241">
        <f>_xlfn.DAYS(About!$A$3,'Core Indicators'!GW147)</f>
        <v>110</v>
      </c>
      <c r="P147" s="241">
        <f>_xlfn.DAYS(About!$A$3,'Core Indicators'!HE147)</f>
        <v>110</v>
      </c>
      <c r="Q147" s="241">
        <f>_xlfn.DAYS(About!$A$3,'Core Indicators'!HM147)</f>
        <v>110</v>
      </c>
      <c r="R147" s="241">
        <f>_xlfn.DAYS(About!$A$3,'Core Indicators'!HU147)</f>
        <v>110</v>
      </c>
      <c r="S147" s="241">
        <f>_xlfn.DAYS(About!$A$3,'Core Indicators'!IC147)</f>
        <v>110</v>
      </c>
      <c r="T147" s="241">
        <f>_xlfn.DAYS(About!$A$3,'Core Indicators'!IK147)</f>
        <v>110</v>
      </c>
      <c r="U147" s="241">
        <f>_xlfn.DAYS(About!$A$3,'Core Indicators'!IS147)</f>
        <v>110</v>
      </c>
      <c r="V147" s="241">
        <f t="shared" si="4"/>
        <v>13.7</v>
      </c>
    </row>
    <row r="148" spans="1:22" x14ac:dyDescent="0.35">
      <c r="A148" s="240" t="str">
        <f>Lists!C:C</f>
        <v>SSD001</v>
      </c>
      <c r="B148" s="241">
        <f>_xlfn.DAYS(About!$A$3,'Core Indicators'!U148)</f>
        <v>3</v>
      </c>
      <c r="C148" s="241">
        <f>_xlfn.DAYS(About!$A$3,'Core Indicators'!AC148)</f>
        <v>3</v>
      </c>
      <c r="D148" s="241">
        <f>_xlfn.DAYS(About!$A$3,'Core Indicators'!AK148)</f>
        <v>3</v>
      </c>
      <c r="E148" s="241">
        <f>_xlfn.DAYS(About!$A$3,'Core Indicators'!AS148)</f>
        <v>3</v>
      </c>
      <c r="F148" s="241">
        <f>_xlfn.DAYS(About!$A$3,'Core Indicators'!BQ148)</f>
        <v>3</v>
      </c>
      <c r="G148" s="241">
        <f>_xlfn.DAYS(About!$A$3,'Core Indicators'!DM148)</f>
        <v>3</v>
      </c>
      <c r="H148" s="241">
        <f>_xlfn.DAYS(About!$A$3,'Core Indicators'!DU148)</f>
        <v>3</v>
      </c>
      <c r="I148" s="241">
        <f>_xlfn.DAYS(About!$A$3,'Core Indicators'!EC148)</f>
        <v>3</v>
      </c>
      <c r="J148" s="241">
        <f>_xlfn.DAYS(About!$A$3,'Core Indicators'!EK148)</f>
        <v>3</v>
      </c>
      <c r="K148" s="241">
        <f>_xlfn.DAYS(About!$A$3,'Core Indicators'!ES148)</f>
        <v>3</v>
      </c>
      <c r="L148" s="241">
        <f>_xlfn.DAYS(About!$A$3,'Core Indicators'!FI148)</f>
        <v>3</v>
      </c>
      <c r="M148" s="241">
        <f>_xlfn.DAYS(About!$A$3,'Core Indicators'!GG148)</f>
        <v>110</v>
      </c>
      <c r="N148" s="241">
        <f>_xlfn.DAYS(About!$A$3,'Core Indicators'!GO148)</f>
        <v>110</v>
      </c>
      <c r="O148" s="241">
        <f>_xlfn.DAYS(About!$A$3,'Core Indicators'!GW148)</f>
        <v>110</v>
      </c>
      <c r="P148" s="241">
        <f>_xlfn.DAYS(About!$A$3,'Core Indicators'!HE148)</f>
        <v>110</v>
      </c>
      <c r="Q148" s="241">
        <f>_xlfn.DAYS(About!$A$3,'Core Indicators'!HM148)</f>
        <v>110</v>
      </c>
      <c r="R148" s="241">
        <f>_xlfn.DAYS(About!$A$3,'Core Indicators'!HU148)</f>
        <v>110</v>
      </c>
      <c r="S148" s="241">
        <f>_xlfn.DAYS(About!$A$3,'Core Indicators'!IC148)</f>
        <v>110</v>
      </c>
      <c r="T148" s="241">
        <f>_xlfn.DAYS(About!$A$3,'Core Indicators'!IK148)</f>
        <v>110</v>
      </c>
      <c r="U148" s="241">
        <f>_xlfn.DAYS(About!$A$3,'Core Indicators'!IS148)</f>
        <v>110</v>
      </c>
      <c r="V148" s="241">
        <f t="shared" si="4"/>
        <v>13.7</v>
      </c>
    </row>
    <row r="149" spans="1:22" x14ac:dyDescent="0.35">
      <c r="A149" s="240" t="str">
        <f>Lists!C:C</f>
        <v>SVK002</v>
      </c>
      <c r="B149" s="241">
        <f>_xlfn.DAYS(About!$A$3,'Core Indicators'!U149)</f>
        <v>2</v>
      </c>
      <c r="C149" s="241">
        <f>_xlfn.DAYS(About!$A$3,'Core Indicators'!AC149)</f>
        <v>2</v>
      </c>
      <c r="D149" s="241">
        <f>_xlfn.DAYS(About!$A$3,'Core Indicators'!AK149)</f>
        <v>2</v>
      </c>
      <c r="E149" s="241">
        <f>_xlfn.DAYS(About!$A$3,'Core Indicators'!AS149)</f>
        <v>2</v>
      </c>
      <c r="F149" s="241">
        <f>_xlfn.DAYS(About!$A$3,'Core Indicators'!BQ149)</f>
        <v>2</v>
      </c>
      <c r="G149" s="241">
        <f>_xlfn.DAYS(About!$A$3,'Core Indicators'!DM149)</f>
        <v>2</v>
      </c>
      <c r="H149" s="241">
        <f>_xlfn.DAYS(About!$A$3,'Core Indicators'!DU149)</f>
        <v>2</v>
      </c>
      <c r="I149" s="241">
        <f>_xlfn.DAYS(About!$A$3,'Core Indicators'!EC149)</f>
        <v>2</v>
      </c>
      <c r="J149" s="241">
        <f>_xlfn.DAYS(About!$A$3,'Core Indicators'!EK149)</f>
        <v>2</v>
      </c>
      <c r="K149" s="241">
        <f>_xlfn.DAYS(About!$A$3,'Core Indicators'!ES149)</f>
        <v>2</v>
      </c>
      <c r="L149" s="241">
        <f>_xlfn.DAYS(About!$A$3,'Core Indicators'!FI149)</f>
        <v>2</v>
      </c>
      <c r="M149" s="241">
        <f>_xlfn.DAYS(About!$A$3,'Core Indicators'!GG149)</f>
        <v>104</v>
      </c>
      <c r="N149" s="241">
        <f>_xlfn.DAYS(About!$A$3,'Core Indicators'!GO149)</f>
        <v>104</v>
      </c>
      <c r="O149" s="241">
        <f>_xlfn.DAYS(About!$A$3,'Core Indicators'!GW149)</f>
        <v>104</v>
      </c>
      <c r="P149" s="241">
        <f>_xlfn.DAYS(About!$A$3,'Core Indicators'!HE149)</f>
        <v>104</v>
      </c>
      <c r="Q149" s="241">
        <f>_xlfn.DAYS(About!$A$3,'Core Indicators'!HM149)</f>
        <v>104</v>
      </c>
      <c r="R149" s="241">
        <f>_xlfn.DAYS(About!$A$3,'Core Indicators'!HU149)</f>
        <v>104</v>
      </c>
      <c r="S149" s="241">
        <f>_xlfn.DAYS(About!$A$3,'Core Indicators'!IC149)</f>
        <v>104</v>
      </c>
      <c r="T149" s="241">
        <f>_xlfn.DAYS(About!$A$3,'Core Indicators'!IK149)</f>
        <v>104</v>
      </c>
      <c r="U149" s="241">
        <f>_xlfn.DAYS(About!$A$3,'Core Indicators'!IS149)</f>
        <v>104</v>
      </c>
      <c r="V149" s="241">
        <f t="shared" si="4"/>
        <v>12.2</v>
      </c>
    </row>
    <row r="150" spans="1:22" x14ac:dyDescent="0.35">
      <c r="A150" s="240" t="str">
        <f>Lists!C:C</f>
        <v>SWZ001</v>
      </c>
      <c r="B150" s="241">
        <f>_xlfn.DAYS(About!$A$3,'Core Indicators'!U150)</f>
        <v>0</v>
      </c>
      <c r="C150" s="241">
        <f>_xlfn.DAYS(About!$A$3,'Core Indicators'!AC150)</f>
        <v>0</v>
      </c>
      <c r="D150" s="241">
        <f>_xlfn.DAYS(About!$A$3,'Core Indicators'!AK150)</f>
        <v>0</v>
      </c>
      <c r="E150" s="241">
        <f>_xlfn.DAYS(About!$A$3,'Core Indicators'!AS150)</f>
        <v>0</v>
      </c>
      <c r="F150" s="241">
        <f>_xlfn.DAYS(About!$A$3,'Core Indicators'!BQ150)</f>
        <v>0</v>
      </c>
      <c r="G150" s="241">
        <f>_xlfn.DAYS(About!$A$3,'Core Indicators'!DM150)</f>
        <v>0</v>
      </c>
      <c r="H150" s="241">
        <f>_xlfn.DAYS(About!$A$3,'Core Indicators'!DU150)</f>
        <v>0</v>
      </c>
      <c r="I150" s="241">
        <f>_xlfn.DAYS(About!$A$3,'Core Indicators'!EC150)</f>
        <v>0</v>
      </c>
      <c r="J150" s="241">
        <f>_xlfn.DAYS(About!$A$3,'Core Indicators'!EK150)</f>
        <v>0</v>
      </c>
      <c r="K150" s="241">
        <f>_xlfn.DAYS(About!$A$3,'Core Indicators'!ES150)</f>
        <v>0</v>
      </c>
      <c r="L150" s="241">
        <f>_xlfn.DAYS(About!$A$3,'Core Indicators'!FI150)</f>
        <v>122</v>
      </c>
      <c r="M150" s="241">
        <f>_xlfn.DAYS(About!$A$3,'Core Indicators'!GG150)</f>
        <v>109</v>
      </c>
      <c r="N150" s="241">
        <f>_xlfn.DAYS(About!$A$3,'Core Indicators'!GO150)</f>
        <v>109</v>
      </c>
      <c r="O150" s="241">
        <f>_xlfn.DAYS(About!$A$3,'Core Indicators'!GW150)</f>
        <v>109</v>
      </c>
      <c r="P150" s="241">
        <f>_xlfn.DAYS(About!$A$3,'Core Indicators'!HE150)</f>
        <v>109</v>
      </c>
      <c r="Q150" s="241">
        <f>_xlfn.DAYS(About!$A$3,'Core Indicators'!HM150)</f>
        <v>109</v>
      </c>
      <c r="R150" s="241">
        <f>_xlfn.DAYS(About!$A$3,'Core Indicators'!HU150)</f>
        <v>109</v>
      </c>
      <c r="S150" s="241">
        <f>_xlfn.DAYS(About!$A$3,'Core Indicators'!IC150)</f>
        <v>109</v>
      </c>
      <c r="T150" s="241">
        <f>_xlfn.DAYS(About!$A$3,'Core Indicators'!IK150)</f>
        <v>109</v>
      </c>
      <c r="U150" s="241">
        <f>_xlfn.DAYS(About!$A$3,'Core Indicators'!IS150)</f>
        <v>109</v>
      </c>
      <c r="V150" s="241">
        <f t="shared" si="4"/>
        <v>23.1</v>
      </c>
    </row>
    <row r="151" spans="1:22" x14ac:dyDescent="0.35">
      <c r="A151" s="240" t="str">
        <f>Lists!C:C</f>
        <v>SYR001</v>
      </c>
      <c r="B151" s="241">
        <f>_xlfn.DAYS(About!$A$3,'Core Indicators'!U151)</f>
        <v>8</v>
      </c>
      <c r="C151" s="241">
        <f>_xlfn.DAYS(About!$A$3,'Core Indicators'!AC151)</f>
        <v>8</v>
      </c>
      <c r="D151" s="241">
        <f>_xlfn.DAYS(About!$A$3,'Core Indicators'!AK151)</f>
        <v>8</v>
      </c>
      <c r="E151" s="241">
        <f>_xlfn.DAYS(About!$A$3,'Core Indicators'!AS151)</f>
        <v>8</v>
      </c>
      <c r="F151" s="241">
        <f>_xlfn.DAYS(About!$A$3,'Core Indicators'!BQ151)</f>
        <v>8</v>
      </c>
      <c r="G151" s="241">
        <f>_xlfn.DAYS(About!$A$3,'Core Indicators'!DM151)</f>
        <v>8</v>
      </c>
      <c r="H151" s="241">
        <f>_xlfn.DAYS(About!$A$3,'Core Indicators'!DU151)</f>
        <v>8</v>
      </c>
      <c r="I151" s="241">
        <f>_xlfn.DAYS(About!$A$3,'Core Indicators'!EC151)</f>
        <v>8</v>
      </c>
      <c r="J151" s="241">
        <f>_xlfn.DAYS(About!$A$3,'Core Indicators'!EK151)</f>
        <v>8</v>
      </c>
      <c r="K151" s="241">
        <f>_xlfn.DAYS(About!$A$3,'Core Indicators'!ES151)</f>
        <v>8</v>
      </c>
      <c r="L151" s="241">
        <f>_xlfn.DAYS(About!$A$3,'Core Indicators'!FI151)</f>
        <v>8</v>
      </c>
      <c r="M151" s="241">
        <f>_xlfn.DAYS(About!$A$3,'Core Indicators'!GG151)</f>
        <v>105</v>
      </c>
      <c r="N151" s="241">
        <f>_xlfn.DAYS(About!$A$3,'Core Indicators'!GO151)</f>
        <v>105</v>
      </c>
      <c r="O151" s="241">
        <f>_xlfn.DAYS(About!$A$3,'Core Indicators'!GW151)</f>
        <v>105</v>
      </c>
      <c r="P151" s="241">
        <f>_xlfn.DAYS(About!$A$3,'Core Indicators'!HE151)</f>
        <v>105</v>
      </c>
      <c r="Q151" s="241">
        <f>_xlfn.DAYS(About!$A$3,'Core Indicators'!HM151)</f>
        <v>105</v>
      </c>
      <c r="R151" s="241">
        <f>_xlfn.DAYS(About!$A$3,'Core Indicators'!HU151)</f>
        <v>105</v>
      </c>
      <c r="S151" s="241">
        <f>_xlfn.DAYS(About!$A$3,'Core Indicators'!IC151)</f>
        <v>105</v>
      </c>
      <c r="T151" s="241">
        <f>_xlfn.DAYS(About!$A$3,'Core Indicators'!IK151)</f>
        <v>105</v>
      </c>
      <c r="U151" s="241">
        <f>_xlfn.DAYS(About!$A$3,'Core Indicators'!IS151)</f>
        <v>105</v>
      </c>
      <c r="V151" s="241">
        <f t="shared" si="4"/>
        <v>17.7</v>
      </c>
    </row>
    <row r="152" spans="1:22" x14ac:dyDescent="0.35">
      <c r="A152" s="240" t="str">
        <f>Lists!C:C</f>
        <v>SYR002</v>
      </c>
      <c r="B152" s="241">
        <f>_xlfn.DAYS(About!$A$3,'Core Indicators'!U152)</f>
        <v>8</v>
      </c>
      <c r="C152" s="241">
        <f>_xlfn.DAYS(About!$A$3,'Core Indicators'!AC152)</f>
        <v>8</v>
      </c>
      <c r="D152" s="241">
        <f>_xlfn.DAYS(About!$A$3,'Core Indicators'!AK152)</f>
        <v>8</v>
      </c>
      <c r="E152" s="241">
        <f>_xlfn.DAYS(About!$A$3,'Core Indicators'!AS152)</f>
        <v>8</v>
      </c>
      <c r="F152" s="241">
        <f>_xlfn.DAYS(About!$A$3,'Core Indicators'!BQ152)</f>
        <v>8</v>
      </c>
      <c r="G152" s="241">
        <f>_xlfn.DAYS(About!$A$3,'Core Indicators'!DM152)</f>
        <v>8</v>
      </c>
      <c r="H152" s="241">
        <f>_xlfn.DAYS(About!$A$3,'Core Indicators'!DU152)</f>
        <v>8</v>
      </c>
      <c r="I152" s="241">
        <f>_xlfn.DAYS(About!$A$3,'Core Indicators'!EC152)</f>
        <v>8</v>
      </c>
      <c r="J152" s="241">
        <f>_xlfn.DAYS(About!$A$3,'Core Indicators'!EK152)</f>
        <v>8</v>
      </c>
      <c r="K152" s="241">
        <f>_xlfn.DAYS(About!$A$3,'Core Indicators'!ES152)</f>
        <v>8</v>
      </c>
      <c r="L152" s="241">
        <f>_xlfn.DAYS(About!$A$3,'Core Indicators'!FI152)</f>
        <v>8</v>
      </c>
      <c r="M152" s="241">
        <f>_xlfn.DAYS(About!$A$3,'Core Indicators'!GG152)</f>
        <v>105</v>
      </c>
      <c r="N152" s="241">
        <f>_xlfn.DAYS(About!$A$3,'Core Indicators'!GO152)</f>
        <v>105</v>
      </c>
      <c r="O152" s="241">
        <f>_xlfn.DAYS(About!$A$3,'Core Indicators'!GW152)</f>
        <v>105</v>
      </c>
      <c r="P152" s="241">
        <f>_xlfn.DAYS(About!$A$3,'Core Indicators'!HE152)</f>
        <v>105</v>
      </c>
      <c r="Q152" s="241">
        <f>_xlfn.DAYS(About!$A$3,'Core Indicators'!HM152)</f>
        <v>105</v>
      </c>
      <c r="R152" s="241">
        <f>_xlfn.DAYS(About!$A$3,'Core Indicators'!HU152)</f>
        <v>105</v>
      </c>
      <c r="S152" s="241">
        <f>_xlfn.DAYS(About!$A$3,'Core Indicators'!IC152)</f>
        <v>105</v>
      </c>
      <c r="T152" s="241">
        <f>_xlfn.DAYS(About!$A$3,'Core Indicators'!IK152)</f>
        <v>105</v>
      </c>
      <c r="U152" s="241">
        <f>_xlfn.DAYS(About!$A$3,'Core Indicators'!IS152)</f>
        <v>105</v>
      </c>
      <c r="V152" s="241">
        <f t="shared" si="4"/>
        <v>17.7</v>
      </c>
    </row>
    <row r="153" spans="1:22" x14ac:dyDescent="0.35">
      <c r="A153" s="240" t="str">
        <f>Lists!C:C</f>
        <v>TCD001</v>
      </c>
      <c r="B153" s="241">
        <f>_xlfn.DAYS(About!$A$3,'Core Indicators'!U153)</f>
        <v>165</v>
      </c>
      <c r="C153" s="241">
        <f>_xlfn.DAYS(About!$A$3,'Core Indicators'!AC153)</f>
        <v>136</v>
      </c>
      <c r="D153" s="241">
        <f>_xlfn.DAYS(About!$A$3,'Core Indicators'!AK153)</f>
        <v>136</v>
      </c>
      <c r="E153" s="241">
        <f>_xlfn.DAYS(About!$A$3,'Core Indicators'!AS153)</f>
        <v>4</v>
      </c>
      <c r="F153" s="241">
        <f>_xlfn.DAYS(About!$A$3,'Core Indicators'!BQ153)</f>
        <v>4</v>
      </c>
      <c r="G153" s="241">
        <f>_xlfn.DAYS(About!$A$3,'Core Indicators'!DM153)</f>
        <v>136</v>
      </c>
      <c r="H153" s="241">
        <f>_xlfn.DAYS(About!$A$3,'Core Indicators'!DU153)</f>
        <v>136</v>
      </c>
      <c r="I153" s="241">
        <f>_xlfn.DAYS(About!$A$3,'Core Indicators'!EC153)</f>
        <v>136</v>
      </c>
      <c r="J153" s="241">
        <f>_xlfn.DAYS(About!$A$3,'Core Indicators'!EK153)</f>
        <v>136</v>
      </c>
      <c r="K153" s="241">
        <f>_xlfn.DAYS(About!$A$3,'Core Indicators'!ES153)</f>
        <v>136</v>
      </c>
      <c r="L153" s="241">
        <f>_xlfn.DAYS(About!$A$3,'Core Indicators'!FI153)</f>
        <v>4</v>
      </c>
      <c r="M153" s="241">
        <f>_xlfn.DAYS(About!$A$3,'Core Indicators'!GG153)</f>
        <v>99</v>
      </c>
      <c r="N153" s="241">
        <f>_xlfn.DAYS(About!$A$3,'Core Indicators'!GO153)</f>
        <v>99</v>
      </c>
      <c r="O153" s="241">
        <f>_xlfn.DAYS(About!$A$3,'Core Indicators'!GW153)</f>
        <v>99</v>
      </c>
      <c r="P153" s="241">
        <f>_xlfn.DAYS(About!$A$3,'Core Indicators'!HE153)</f>
        <v>99</v>
      </c>
      <c r="Q153" s="241">
        <f>_xlfn.DAYS(About!$A$3,'Core Indicators'!HM153)</f>
        <v>99</v>
      </c>
      <c r="R153" s="241">
        <f>_xlfn.DAYS(About!$A$3,'Core Indicators'!HU153)</f>
        <v>99</v>
      </c>
      <c r="S153" s="241">
        <f>_xlfn.DAYS(About!$A$3,'Core Indicators'!IC153)</f>
        <v>99</v>
      </c>
      <c r="T153" s="241">
        <f>_xlfn.DAYS(About!$A$3,'Core Indicators'!IK153)</f>
        <v>99</v>
      </c>
      <c r="U153" s="241">
        <f>_xlfn.DAYS(About!$A$3,'Core Indicators'!IS153)</f>
        <v>99</v>
      </c>
      <c r="V153" s="241">
        <f t="shared" si="4"/>
        <v>92.7</v>
      </c>
    </row>
    <row r="154" spans="1:22" x14ac:dyDescent="0.35">
      <c r="A154" s="240" t="str">
        <f>Lists!C:C</f>
        <v>TCD003</v>
      </c>
      <c r="B154" s="241">
        <f>_xlfn.DAYS(About!$A$3,'Core Indicators'!U154)</f>
        <v>453</v>
      </c>
      <c r="C154" s="241">
        <f>_xlfn.DAYS(About!$A$3,'Core Indicators'!AC154)</f>
        <v>136</v>
      </c>
      <c r="D154" s="241">
        <f>_xlfn.DAYS(About!$A$3,'Core Indicators'!AK154)</f>
        <v>136</v>
      </c>
      <c r="E154" s="241">
        <f>_xlfn.DAYS(About!$A$3,'Core Indicators'!AS154)</f>
        <v>4</v>
      </c>
      <c r="F154" s="241">
        <f>_xlfn.DAYS(About!$A$3,'Core Indicators'!BQ154)</f>
        <v>4</v>
      </c>
      <c r="G154" s="241">
        <f>_xlfn.DAYS(About!$A$3,'Core Indicators'!DM154)</f>
        <v>136</v>
      </c>
      <c r="H154" s="241">
        <f>_xlfn.DAYS(About!$A$3,'Core Indicators'!DU154)</f>
        <v>136</v>
      </c>
      <c r="I154" s="241">
        <f>_xlfn.DAYS(About!$A$3,'Core Indicators'!EC154)</f>
        <v>136</v>
      </c>
      <c r="J154" s="241">
        <f>_xlfn.DAYS(About!$A$3,'Core Indicators'!EK154)</f>
        <v>136</v>
      </c>
      <c r="K154" s="241">
        <f>_xlfn.DAYS(About!$A$3,'Core Indicators'!ES154)</f>
        <v>136</v>
      </c>
      <c r="L154" s="241">
        <f>_xlfn.DAYS(About!$A$3,'Core Indicators'!FI154)</f>
        <v>4</v>
      </c>
      <c r="M154" s="241">
        <f>_xlfn.DAYS(About!$A$3,'Core Indicators'!GG154)</f>
        <v>99</v>
      </c>
      <c r="N154" s="241">
        <f>_xlfn.DAYS(About!$A$3,'Core Indicators'!GO154)</f>
        <v>99</v>
      </c>
      <c r="O154" s="241">
        <f>_xlfn.DAYS(About!$A$3,'Core Indicators'!GW154)</f>
        <v>99</v>
      </c>
      <c r="P154" s="241">
        <f>_xlfn.DAYS(About!$A$3,'Core Indicators'!HE154)</f>
        <v>99</v>
      </c>
      <c r="Q154" s="241">
        <f>_xlfn.DAYS(About!$A$3,'Core Indicators'!HM154)</f>
        <v>99</v>
      </c>
      <c r="R154" s="241">
        <f>_xlfn.DAYS(About!$A$3,'Core Indicators'!HU154)</f>
        <v>99</v>
      </c>
      <c r="S154" s="241">
        <f>_xlfn.DAYS(About!$A$3,'Core Indicators'!IC154)</f>
        <v>99</v>
      </c>
      <c r="T154" s="241">
        <f>_xlfn.DAYS(About!$A$3,'Core Indicators'!IK154)</f>
        <v>99</v>
      </c>
      <c r="U154" s="241">
        <f>_xlfn.DAYS(About!$A$3,'Core Indicators'!IS154)</f>
        <v>99</v>
      </c>
      <c r="V154" s="241">
        <f t="shared" si="4"/>
        <v>92.7</v>
      </c>
    </row>
    <row r="155" spans="1:22" x14ac:dyDescent="0.35">
      <c r="A155" s="240" t="str">
        <f>Lists!C:C</f>
        <v>TCD004</v>
      </c>
      <c r="B155" s="241">
        <f>_xlfn.DAYS(About!$A$3,'Core Indicators'!U155)</f>
        <v>453</v>
      </c>
      <c r="C155" s="241">
        <f>_xlfn.DAYS(About!$A$3,'Core Indicators'!AC155)</f>
        <v>136</v>
      </c>
      <c r="D155" s="241">
        <f>_xlfn.DAYS(About!$A$3,'Core Indicators'!AK155)</f>
        <v>136</v>
      </c>
      <c r="E155" s="241">
        <f>_xlfn.DAYS(About!$A$3,'Core Indicators'!AS155)</f>
        <v>4</v>
      </c>
      <c r="F155" s="241">
        <f>_xlfn.DAYS(About!$A$3,'Core Indicators'!BQ155)</f>
        <v>4</v>
      </c>
      <c r="G155" s="241">
        <f>_xlfn.DAYS(About!$A$3,'Core Indicators'!DM155)</f>
        <v>136</v>
      </c>
      <c r="H155" s="241">
        <f>_xlfn.DAYS(About!$A$3,'Core Indicators'!DU155)</f>
        <v>136</v>
      </c>
      <c r="I155" s="241">
        <f>_xlfn.DAYS(About!$A$3,'Core Indicators'!EC155)</f>
        <v>136</v>
      </c>
      <c r="J155" s="241">
        <f>_xlfn.DAYS(About!$A$3,'Core Indicators'!EK155)</f>
        <v>136</v>
      </c>
      <c r="K155" s="241">
        <f>_xlfn.DAYS(About!$A$3,'Core Indicators'!ES155)</f>
        <v>136</v>
      </c>
      <c r="L155" s="241">
        <f>_xlfn.DAYS(About!$A$3,'Core Indicators'!FI155)</f>
        <v>4</v>
      </c>
      <c r="M155" s="241">
        <f>_xlfn.DAYS(About!$A$3,'Core Indicators'!GG155)</f>
        <v>99</v>
      </c>
      <c r="N155" s="241">
        <f>_xlfn.DAYS(About!$A$3,'Core Indicators'!GO155)</f>
        <v>99</v>
      </c>
      <c r="O155" s="241">
        <f>_xlfn.DAYS(About!$A$3,'Core Indicators'!GW155)</f>
        <v>99</v>
      </c>
      <c r="P155" s="241">
        <f>_xlfn.DAYS(About!$A$3,'Core Indicators'!HE155)</f>
        <v>99</v>
      </c>
      <c r="Q155" s="241">
        <f>_xlfn.DAYS(About!$A$3,'Core Indicators'!HM155)</f>
        <v>99</v>
      </c>
      <c r="R155" s="241">
        <f>_xlfn.DAYS(About!$A$3,'Core Indicators'!HU155)</f>
        <v>99</v>
      </c>
      <c r="S155" s="241">
        <f>_xlfn.DAYS(About!$A$3,'Core Indicators'!IC155)</f>
        <v>99</v>
      </c>
      <c r="T155" s="241">
        <f>_xlfn.DAYS(About!$A$3,'Core Indicators'!IK155)</f>
        <v>99</v>
      </c>
      <c r="U155" s="241">
        <f>_xlfn.DAYS(About!$A$3,'Core Indicators'!IS155)</f>
        <v>86</v>
      </c>
      <c r="V155" s="241">
        <f t="shared" si="4"/>
        <v>92.7</v>
      </c>
    </row>
    <row r="156" spans="1:22" x14ac:dyDescent="0.35">
      <c r="A156" s="240" t="str">
        <f>Lists!C:C</f>
        <v>TCD005</v>
      </c>
      <c r="B156" s="241">
        <f>_xlfn.DAYS(About!$A$3,'Core Indicators'!U156)</f>
        <v>453</v>
      </c>
      <c r="C156" s="241">
        <f>_xlfn.DAYS(About!$A$3,'Core Indicators'!AC156)</f>
        <v>136</v>
      </c>
      <c r="D156" s="241">
        <f>_xlfn.DAYS(About!$A$3,'Core Indicators'!AK156)</f>
        <v>136</v>
      </c>
      <c r="E156" s="241">
        <f>_xlfn.DAYS(About!$A$3,'Core Indicators'!AS156)</f>
        <v>4</v>
      </c>
      <c r="F156" s="241">
        <f>_xlfn.DAYS(About!$A$3,'Core Indicators'!BQ156)</f>
        <v>4</v>
      </c>
      <c r="G156" s="241">
        <f>_xlfn.DAYS(About!$A$3,'Core Indicators'!DM156)</f>
        <v>136</v>
      </c>
      <c r="H156" s="241">
        <f>_xlfn.DAYS(About!$A$3,'Core Indicators'!DU156)</f>
        <v>136</v>
      </c>
      <c r="I156" s="241">
        <f>_xlfn.DAYS(About!$A$3,'Core Indicators'!EC156)</f>
        <v>136</v>
      </c>
      <c r="J156" s="241">
        <f>_xlfn.DAYS(About!$A$3,'Core Indicators'!EK156)</f>
        <v>136</v>
      </c>
      <c r="K156" s="241">
        <f>_xlfn.DAYS(About!$A$3,'Core Indicators'!ES156)</f>
        <v>136</v>
      </c>
      <c r="L156" s="241">
        <f>_xlfn.DAYS(About!$A$3,'Core Indicators'!FI156)</f>
        <v>4</v>
      </c>
      <c r="M156" s="241">
        <f>_xlfn.DAYS(About!$A$3,'Core Indicators'!GG156)</f>
        <v>99</v>
      </c>
      <c r="N156" s="241">
        <f>_xlfn.DAYS(About!$A$3,'Core Indicators'!GO156)</f>
        <v>99</v>
      </c>
      <c r="O156" s="241">
        <f>_xlfn.DAYS(About!$A$3,'Core Indicators'!GW156)</f>
        <v>99</v>
      </c>
      <c r="P156" s="241">
        <f>_xlfn.DAYS(About!$A$3,'Core Indicators'!HE156)</f>
        <v>99</v>
      </c>
      <c r="Q156" s="241">
        <f>_xlfn.DAYS(About!$A$3,'Core Indicators'!HM156)</f>
        <v>99</v>
      </c>
      <c r="R156" s="241">
        <f>_xlfn.DAYS(About!$A$3,'Core Indicators'!HU156)</f>
        <v>99</v>
      </c>
      <c r="S156" s="241">
        <f>_xlfn.DAYS(About!$A$3,'Core Indicators'!IC156)</f>
        <v>99</v>
      </c>
      <c r="T156" s="241">
        <f>_xlfn.DAYS(About!$A$3,'Core Indicators'!IK156)</f>
        <v>99</v>
      </c>
      <c r="U156" s="241">
        <f>_xlfn.DAYS(About!$A$3,'Core Indicators'!IS156)</f>
        <v>99</v>
      </c>
      <c r="V156" s="241">
        <f t="shared" si="4"/>
        <v>92.7</v>
      </c>
    </row>
    <row r="157" spans="1:22" x14ac:dyDescent="0.35">
      <c r="A157" s="240" t="str">
        <f>Lists!C:C</f>
        <v>TGO002</v>
      </c>
      <c r="B157" s="241">
        <f>_xlfn.DAYS(About!$A$3,'Core Indicators'!U157)</f>
        <v>172</v>
      </c>
      <c r="C157" s="241">
        <f>_xlfn.DAYS(About!$A$3,'Core Indicators'!AC157)</f>
        <v>172</v>
      </c>
      <c r="D157" s="241">
        <f>_xlfn.DAYS(About!$A$3,'Core Indicators'!AK157)</f>
        <v>172</v>
      </c>
      <c r="E157" s="241">
        <f>_xlfn.DAYS(About!$A$3,'Core Indicators'!AS157)</f>
        <v>4</v>
      </c>
      <c r="F157" s="241">
        <f>_xlfn.DAYS(About!$A$3,'Core Indicators'!BQ157)</f>
        <v>4</v>
      </c>
      <c r="G157" s="241">
        <f>_xlfn.DAYS(About!$A$3,'Core Indicators'!DM157)</f>
        <v>171</v>
      </c>
      <c r="H157" s="241">
        <f>_xlfn.DAYS(About!$A$3,'Core Indicators'!DU157)</f>
        <v>171</v>
      </c>
      <c r="I157" s="241">
        <f>_xlfn.DAYS(About!$A$3,'Core Indicators'!EC157)</f>
        <v>171</v>
      </c>
      <c r="J157" s="241">
        <f>_xlfn.DAYS(About!$A$3,'Core Indicators'!EK157)</f>
        <v>171</v>
      </c>
      <c r="K157" s="241">
        <f>_xlfn.DAYS(About!$A$3,'Core Indicators'!ES157)</f>
        <v>171</v>
      </c>
      <c r="L157" s="241">
        <f>_xlfn.DAYS(About!$A$3,'Core Indicators'!FI157)</f>
        <v>4</v>
      </c>
      <c r="M157" s="241">
        <f>_xlfn.DAYS(About!$A$3,'Core Indicators'!GG157)</f>
        <v>99</v>
      </c>
      <c r="N157" s="241">
        <f>_xlfn.DAYS(About!$A$3,'Core Indicators'!GO157)</f>
        <v>99</v>
      </c>
      <c r="O157" s="241">
        <f>_xlfn.DAYS(About!$A$3,'Core Indicators'!GW157)</f>
        <v>99</v>
      </c>
      <c r="P157" s="241">
        <f>_xlfn.DAYS(About!$A$3,'Core Indicators'!HE157)</f>
        <v>99</v>
      </c>
      <c r="Q157" s="241">
        <f>_xlfn.DAYS(About!$A$3,'Core Indicators'!HM157)</f>
        <v>99</v>
      </c>
      <c r="R157" s="241">
        <f>_xlfn.DAYS(About!$A$3,'Core Indicators'!HU157)</f>
        <v>99</v>
      </c>
      <c r="S157" s="241">
        <f>_xlfn.DAYS(About!$A$3,'Core Indicators'!IC157)</f>
        <v>99</v>
      </c>
      <c r="T157" s="241">
        <f>_xlfn.DAYS(About!$A$3,'Core Indicators'!IK157)</f>
        <v>99</v>
      </c>
      <c r="U157" s="241">
        <f>_xlfn.DAYS(About!$A$3,'Core Indicators'!IS157)</f>
        <v>99</v>
      </c>
      <c r="V157" s="241">
        <f t="shared" si="4"/>
        <v>113.8</v>
      </c>
    </row>
    <row r="158" spans="1:22" x14ac:dyDescent="0.35">
      <c r="A158" s="240" t="str">
        <f>Lists!C:C</f>
        <v>THA003</v>
      </c>
      <c r="B158" s="241">
        <f>_xlfn.DAYS(About!$A$3,'Core Indicators'!U158)</f>
        <v>126</v>
      </c>
      <c r="C158" s="241">
        <f>_xlfn.DAYS(About!$A$3,'Core Indicators'!AC158)</f>
        <v>5</v>
      </c>
      <c r="D158" s="241">
        <f>_xlfn.DAYS(About!$A$3,'Core Indicators'!AK158)</f>
        <v>5</v>
      </c>
      <c r="E158" s="241">
        <f>_xlfn.DAYS(About!$A$3,'Core Indicators'!AS158)</f>
        <v>5</v>
      </c>
      <c r="F158" s="241">
        <f>_xlfn.DAYS(About!$A$3,'Core Indicators'!BQ158)</f>
        <v>5</v>
      </c>
      <c r="G158" s="241">
        <f>_xlfn.DAYS(About!$A$3,'Core Indicators'!DM158)</f>
        <v>95</v>
      </c>
      <c r="H158" s="241">
        <f>_xlfn.DAYS(About!$A$3,'Core Indicators'!DU158)</f>
        <v>95</v>
      </c>
      <c r="I158" s="241">
        <f>_xlfn.DAYS(About!$A$3,'Core Indicators'!EC158)</f>
        <v>5</v>
      </c>
      <c r="J158" s="241">
        <f>_xlfn.DAYS(About!$A$3,'Core Indicators'!EK158)</f>
        <v>95</v>
      </c>
      <c r="K158" s="241">
        <f>_xlfn.DAYS(About!$A$3,'Core Indicators'!ES158)</f>
        <v>95</v>
      </c>
      <c r="L158" s="241">
        <f>_xlfn.DAYS(About!$A$3,'Core Indicators'!FI158)</f>
        <v>95</v>
      </c>
      <c r="M158" s="241">
        <f>_xlfn.DAYS(About!$A$3,'Core Indicators'!GG158)</f>
        <v>105</v>
      </c>
      <c r="N158" s="241">
        <f>_xlfn.DAYS(About!$A$3,'Core Indicators'!GO158)</f>
        <v>105</v>
      </c>
      <c r="O158" s="241">
        <f>_xlfn.DAYS(About!$A$3,'Core Indicators'!GW158)</f>
        <v>105</v>
      </c>
      <c r="P158" s="241">
        <f>_xlfn.DAYS(About!$A$3,'Core Indicators'!HE158)</f>
        <v>105</v>
      </c>
      <c r="Q158" s="241">
        <f>_xlfn.DAYS(About!$A$3,'Core Indicators'!HM158)</f>
        <v>105</v>
      </c>
      <c r="R158" s="241">
        <f>_xlfn.DAYS(About!$A$3,'Core Indicators'!HU158)</f>
        <v>105</v>
      </c>
      <c r="S158" s="241">
        <f>_xlfn.DAYS(About!$A$3,'Core Indicators'!IC158)</f>
        <v>105</v>
      </c>
      <c r="T158" s="241">
        <f>_xlfn.DAYS(About!$A$3,'Core Indicators'!IK158)</f>
        <v>105</v>
      </c>
      <c r="U158" s="241">
        <f>_xlfn.DAYS(About!$A$3,'Core Indicators'!IS158)</f>
        <v>105</v>
      </c>
      <c r="V158" s="241">
        <f t="shared" si="4"/>
        <v>60</v>
      </c>
    </row>
    <row r="159" spans="1:22" x14ac:dyDescent="0.35">
      <c r="A159" s="240" t="str">
        <f>Lists!C:C</f>
        <v>TLS003</v>
      </c>
      <c r="B159" s="241">
        <f>_xlfn.DAYS(About!$A$3,'Core Indicators'!U159)</f>
        <v>5</v>
      </c>
      <c r="C159" s="241">
        <f>_xlfn.DAYS(About!$A$3,'Core Indicators'!AC159)</f>
        <v>5</v>
      </c>
      <c r="D159" s="241">
        <f>_xlfn.DAYS(About!$A$3,'Core Indicators'!AK159)</f>
        <v>5</v>
      </c>
      <c r="E159" s="241">
        <f>_xlfn.DAYS(About!$A$3,'Core Indicators'!AS159)</f>
        <v>5</v>
      </c>
      <c r="F159" s="241">
        <f>_xlfn.DAYS(About!$A$3,'Core Indicators'!BQ159)</f>
        <v>5</v>
      </c>
      <c r="G159" s="241">
        <f>_xlfn.DAYS(About!$A$3,'Core Indicators'!DM159)</f>
        <v>5</v>
      </c>
      <c r="H159" s="241">
        <f>_xlfn.DAYS(About!$A$3,'Core Indicators'!DU159)</f>
        <v>5</v>
      </c>
      <c r="I159" s="241">
        <f>_xlfn.DAYS(About!$A$3,'Core Indicators'!EC159)</f>
        <v>5</v>
      </c>
      <c r="J159" s="241">
        <f>_xlfn.DAYS(About!$A$3,'Core Indicators'!EK159)</f>
        <v>5</v>
      </c>
      <c r="K159" s="241">
        <f>_xlfn.DAYS(About!$A$3,'Core Indicators'!ES159)</f>
        <v>5</v>
      </c>
      <c r="L159" s="241">
        <f>_xlfn.DAYS(About!$A$3,'Core Indicators'!FI159)</f>
        <v>5</v>
      </c>
      <c r="M159" s="241">
        <f>_xlfn.DAYS(About!$A$3,'Core Indicators'!GG159)</f>
        <v>105</v>
      </c>
      <c r="N159" s="241">
        <f>_xlfn.DAYS(About!$A$3,'Core Indicators'!GO159)</f>
        <v>105</v>
      </c>
      <c r="O159" s="241">
        <f>_xlfn.DAYS(About!$A$3,'Core Indicators'!GW159)</f>
        <v>105</v>
      </c>
      <c r="P159" s="241">
        <f>_xlfn.DAYS(About!$A$3,'Core Indicators'!HE159)</f>
        <v>105</v>
      </c>
      <c r="Q159" s="241">
        <f>_xlfn.DAYS(About!$A$3,'Core Indicators'!HM159)</f>
        <v>105</v>
      </c>
      <c r="R159" s="241">
        <f>_xlfn.DAYS(About!$A$3,'Core Indicators'!HU159)</f>
        <v>105</v>
      </c>
      <c r="S159" s="241">
        <f>_xlfn.DAYS(About!$A$3,'Core Indicators'!IC159)</f>
        <v>105</v>
      </c>
      <c r="T159" s="241">
        <f>_xlfn.DAYS(About!$A$3,'Core Indicators'!IK159)</f>
        <v>105</v>
      </c>
      <c r="U159" s="241">
        <f>_xlfn.DAYS(About!$A$3,'Core Indicators'!IS159)</f>
        <v>105</v>
      </c>
      <c r="V159" s="241">
        <f t="shared" si="4"/>
        <v>15</v>
      </c>
    </row>
    <row r="160" spans="1:22" x14ac:dyDescent="0.35">
      <c r="A160" s="240" t="str">
        <f>Lists!C:C</f>
        <v>TTO002</v>
      </c>
      <c r="B160" s="241">
        <f>_xlfn.DAYS(About!$A$3,'Core Indicators'!U160)</f>
        <v>3</v>
      </c>
      <c r="C160" s="241">
        <f>_xlfn.DAYS(About!$A$3,'Core Indicators'!AC160)</f>
        <v>3</v>
      </c>
      <c r="D160" s="241">
        <f>_xlfn.DAYS(About!$A$3,'Core Indicators'!AK160)</f>
        <v>3</v>
      </c>
      <c r="E160" s="241">
        <f>_xlfn.DAYS(About!$A$3,'Core Indicators'!AS160)</f>
        <v>3</v>
      </c>
      <c r="F160" s="241">
        <f>_xlfn.DAYS(About!$A$3,'Core Indicators'!BQ160)</f>
        <v>3</v>
      </c>
      <c r="G160" s="241">
        <f>_xlfn.DAYS(About!$A$3,'Core Indicators'!DM160)</f>
        <v>3</v>
      </c>
      <c r="H160" s="241">
        <f>_xlfn.DAYS(About!$A$3,'Core Indicators'!DU160)</f>
        <v>3</v>
      </c>
      <c r="I160" s="241">
        <f>_xlfn.DAYS(About!$A$3,'Core Indicators'!EC160)</f>
        <v>3</v>
      </c>
      <c r="J160" s="241">
        <f>_xlfn.DAYS(About!$A$3,'Core Indicators'!EK160)</f>
        <v>3</v>
      </c>
      <c r="K160" s="241">
        <f>_xlfn.DAYS(About!$A$3,'Core Indicators'!ES160)</f>
        <v>3</v>
      </c>
      <c r="L160" s="241">
        <f>_xlfn.DAYS(About!$A$3,'Core Indicators'!FI160)</f>
        <v>3</v>
      </c>
      <c r="M160" s="241">
        <f>_xlfn.DAYS(About!$A$3,'Core Indicators'!GG160)</f>
        <v>104</v>
      </c>
      <c r="N160" s="241">
        <f>_xlfn.DAYS(About!$A$3,'Core Indicators'!GO160)</f>
        <v>104</v>
      </c>
      <c r="O160" s="241">
        <f>_xlfn.DAYS(About!$A$3,'Core Indicators'!GW160)</f>
        <v>104</v>
      </c>
      <c r="P160" s="241">
        <f>_xlfn.DAYS(About!$A$3,'Core Indicators'!HE160)</f>
        <v>104</v>
      </c>
      <c r="Q160" s="241">
        <f>_xlfn.DAYS(About!$A$3,'Core Indicators'!HM160)</f>
        <v>104</v>
      </c>
      <c r="R160" s="241">
        <f>_xlfn.DAYS(About!$A$3,'Core Indicators'!HU160)</f>
        <v>104</v>
      </c>
      <c r="S160" s="241">
        <f>_xlfn.DAYS(About!$A$3,'Core Indicators'!IC160)</f>
        <v>104</v>
      </c>
      <c r="T160" s="241">
        <f>_xlfn.DAYS(About!$A$3,'Core Indicators'!IK160)</f>
        <v>104</v>
      </c>
      <c r="U160" s="241">
        <f>_xlfn.DAYS(About!$A$3,'Core Indicators'!IS160)</f>
        <v>104</v>
      </c>
      <c r="V160" s="241">
        <f t="shared" si="4"/>
        <v>13.1</v>
      </c>
    </row>
    <row r="161" spans="1:22" x14ac:dyDescent="0.35">
      <c r="A161" s="240" t="str">
        <f>Lists!C:C</f>
        <v>TUN002</v>
      </c>
      <c r="B161" s="241">
        <f>_xlfn.DAYS(About!$A$3,'Core Indicators'!U161)</f>
        <v>792</v>
      </c>
      <c r="C161" s="241">
        <f>_xlfn.DAYS(About!$A$3,'Core Indicators'!AC161)</f>
        <v>1</v>
      </c>
      <c r="D161" s="241">
        <f>_xlfn.DAYS(About!$A$3,'Core Indicators'!AK161)</f>
        <v>1</v>
      </c>
      <c r="E161" s="241">
        <f>_xlfn.DAYS(About!$A$3,'Core Indicators'!AS161)</f>
        <v>1</v>
      </c>
      <c r="F161" s="241">
        <f>_xlfn.DAYS(About!$A$3,'Core Indicators'!BQ161)</f>
        <v>1</v>
      </c>
      <c r="G161" s="241">
        <f>_xlfn.DAYS(About!$A$3,'Core Indicators'!DM161)</f>
        <v>1</v>
      </c>
      <c r="H161" s="241">
        <f>_xlfn.DAYS(About!$A$3,'Core Indicators'!DU161)</f>
        <v>1</v>
      </c>
      <c r="I161" s="241">
        <f>_xlfn.DAYS(About!$A$3,'Core Indicators'!EC161)</f>
        <v>1</v>
      </c>
      <c r="J161" s="241">
        <f>_xlfn.DAYS(About!$A$3,'Core Indicators'!EK161)</f>
        <v>1</v>
      </c>
      <c r="K161" s="241">
        <f>_xlfn.DAYS(About!$A$3,'Core Indicators'!ES161)</f>
        <v>1</v>
      </c>
      <c r="L161" s="241">
        <f>_xlfn.DAYS(About!$A$3,'Core Indicators'!FI161)</f>
        <v>792</v>
      </c>
      <c r="M161" s="241">
        <f>_xlfn.DAYS(About!$A$3,'Core Indicators'!GG161)</f>
        <v>112</v>
      </c>
      <c r="N161" s="241">
        <f>_xlfn.DAYS(About!$A$3,'Core Indicators'!GO161)</f>
        <v>112</v>
      </c>
      <c r="O161" s="241">
        <f>_xlfn.DAYS(About!$A$3,'Core Indicators'!GW161)</f>
        <v>112</v>
      </c>
      <c r="P161" s="241">
        <f>_xlfn.DAYS(About!$A$3,'Core Indicators'!HE161)</f>
        <v>112</v>
      </c>
      <c r="Q161" s="241">
        <f>_xlfn.DAYS(About!$A$3,'Core Indicators'!HM161)</f>
        <v>112</v>
      </c>
      <c r="R161" s="241">
        <f>_xlfn.DAYS(About!$A$3,'Core Indicators'!HU161)</f>
        <v>112</v>
      </c>
      <c r="S161" s="241">
        <f>_xlfn.DAYS(About!$A$3,'Core Indicators'!IC161)</f>
        <v>112</v>
      </c>
      <c r="T161" s="241">
        <f>_xlfn.DAYS(About!$A$3,'Core Indicators'!IK161)</f>
        <v>112</v>
      </c>
      <c r="U161" s="241">
        <f>_xlfn.DAYS(About!$A$3,'Core Indicators'!IS161)</f>
        <v>112</v>
      </c>
      <c r="V161" s="241">
        <f t="shared" si="4"/>
        <v>91.2</v>
      </c>
    </row>
    <row r="162" spans="1:22" x14ac:dyDescent="0.35">
      <c r="A162" s="240" t="str">
        <f>Lists!C:C</f>
        <v>TUR001</v>
      </c>
      <c r="B162" s="241">
        <f>_xlfn.DAYS(About!$A$3,'Core Indicators'!U162)</f>
        <v>5</v>
      </c>
      <c r="C162" s="241">
        <f>_xlfn.DAYS(About!$A$3,'Core Indicators'!AC162)</f>
        <v>5</v>
      </c>
      <c r="D162" s="241">
        <f>_xlfn.DAYS(About!$A$3,'Core Indicators'!AK162)</f>
        <v>5</v>
      </c>
      <c r="E162" s="241">
        <f>_xlfn.DAYS(About!$A$3,'Core Indicators'!AS162)</f>
        <v>5</v>
      </c>
      <c r="F162" s="241">
        <f>_xlfn.DAYS(About!$A$3,'Core Indicators'!BQ162)</f>
        <v>5</v>
      </c>
      <c r="G162" s="241">
        <f>_xlfn.DAYS(About!$A$3,'Core Indicators'!DM162)</f>
        <v>5</v>
      </c>
      <c r="H162" s="241">
        <f>_xlfn.DAYS(About!$A$3,'Core Indicators'!DU162)</f>
        <v>5</v>
      </c>
      <c r="I162" s="241">
        <f>_xlfn.DAYS(About!$A$3,'Core Indicators'!EC162)</f>
        <v>5</v>
      </c>
      <c r="J162" s="241">
        <f>_xlfn.DAYS(About!$A$3,'Core Indicators'!EK162)</f>
        <v>5</v>
      </c>
      <c r="K162" s="241">
        <f>_xlfn.DAYS(About!$A$3,'Core Indicators'!ES162)</f>
        <v>5</v>
      </c>
      <c r="L162" s="241">
        <f>_xlfn.DAYS(About!$A$3,'Core Indicators'!FI162)</f>
        <v>5</v>
      </c>
      <c r="M162" s="241">
        <f>_xlfn.DAYS(About!$A$3,'Core Indicators'!GG162)</f>
        <v>103</v>
      </c>
      <c r="N162" s="241">
        <f>_xlfn.DAYS(About!$A$3,'Core Indicators'!GO162)</f>
        <v>103</v>
      </c>
      <c r="O162" s="241">
        <f>_xlfn.DAYS(About!$A$3,'Core Indicators'!GW162)</f>
        <v>103</v>
      </c>
      <c r="P162" s="241">
        <f>_xlfn.DAYS(About!$A$3,'Core Indicators'!HE162)</f>
        <v>103</v>
      </c>
      <c r="Q162" s="241">
        <f>_xlfn.DAYS(About!$A$3,'Core Indicators'!HM162)</f>
        <v>103</v>
      </c>
      <c r="R162" s="241">
        <f>_xlfn.DAYS(About!$A$3,'Core Indicators'!HU162)</f>
        <v>103</v>
      </c>
      <c r="S162" s="241">
        <f>_xlfn.DAYS(About!$A$3,'Core Indicators'!IC162)</f>
        <v>103</v>
      </c>
      <c r="T162" s="241">
        <f>_xlfn.DAYS(About!$A$3,'Core Indicators'!IK162)</f>
        <v>103</v>
      </c>
      <c r="U162" s="241">
        <f>_xlfn.DAYS(About!$A$3,'Core Indicators'!IS162)</f>
        <v>103</v>
      </c>
      <c r="V162" s="241">
        <f t="shared" si="4"/>
        <v>14.8</v>
      </c>
    </row>
    <row r="163" spans="1:22" x14ac:dyDescent="0.35">
      <c r="A163" s="240" t="str">
        <f>Lists!C:C</f>
        <v>TUR002</v>
      </c>
      <c r="B163" s="241">
        <f>_xlfn.DAYS(About!$A$3,'Core Indicators'!U163)</f>
        <v>5</v>
      </c>
      <c r="C163" s="241">
        <f>_xlfn.DAYS(About!$A$3,'Core Indicators'!AC163)</f>
        <v>5</v>
      </c>
      <c r="D163" s="241">
        <f>_xlfn.DAYS(About!$A$3,'Core Indicators'!AK163)</f>
        <v>5</v>
      </c>
      <c r="E163" s="241">
        <f>_xlfn.DAYS(About!$A$3,'Core Indicators'!AS163)</f>
        <v>5</v>
      </c>
      <c r="F163" s="241">
        <f>_xlfn.DAYS(About!$A$3,'Core Indicators'!BQ163)</f>
        <v>5</v>
      </c>
      <c r="G163" s="241">
        <f>_xlfn.DAYS(About!$A$3,'Core Indicators'!DM163)</f>
        <v>5</v>
      </c>
      <c r="H163" s="241">
        <f>_xlfn.DAYS(About!$A$3,'Core Indicators'!DU163)</f>
        <v>5</v>
      </c>
      <c r="I163" s="241">
        <f>_xlfn.DAYS(About!$A$3,'Core Indicators'!EC163)</f>
        <v>5</v>
      </c>
      <c r="J163" s="241">
        <f>_xlfn.DAYS(About!$A$3,'Core Indicators'!EK163)</f>
        <v>5</v>
      </c>
      <c r="K163" s="241">
        <f>_xlfn.DAYS(About!$A$3,'Core Indicators'!ES163)</f>
        <v>5</v>
      </c>
      <c r="L163" s="241">
        <f>_xlfn.DAYS(About!$A$3,'Core Indicators'!FI163)</f>
        <v>5</v>
      </c>
      <c r="M163" s="241">
        <f>_xlfn.DAYS(About!$A$3,'Core Indicators'!GG163)</f>
        <v>103</v>
      </c>
      <c r="N163" s="241">
        <f>_xlfn.DAYS(About!$A$3,'Core Indicators'!GO163)</f>
        <v>103</v>
      </c>
      <c r="O163" s="241">
        <f>_xlfn.DAYS(About!$A$3,'Core Indicators'!GW163)</f>
        <v>103</v>
      </c>
      <c r="P163" s="241">
        <f>_xlfn.DAYS(About!$A$3,'Core Indicators'!HE163)</f>
        <v>103</v>
      </c>
      <c r="Q163" s="241">
        <f>_xlfn.DAYS(About!$A$3,'Core Indicators'!HM163)</f>
        <v>103</v>
      </c>
      <c r="R163" s="241">
        <f>_xlfn.DAYS(About!$A$3,'Core Indicators'!HU163)</f>
        <v>103</v>
      </c>
      <c r="S163" s="241">
        <f>_xlfn.DAYS(About!$A$3,'Core Indicators'!IC163)</f>
        <v>103</v>
      </c>
      <c r="T163" s="241">
        <f>_xlfn.DAYS(About!$A$3,'Core Indicators'!IK163)</f>
        <v>103</v>
      </c>
      <c r="U163" s="241">
        <f>_xlfn.DAYS(About!$A$3,'Core Indicators'!IS163)</f>
        <v>103</v>
      </c>
      <c r="V163" s="241">
        <f t="shared" ref="V163:V177" si="5">AVERAGE(D163:M163)</f>
        <v>14.8</v>
      </c>
    </row>
    <row r="164" spans="1:22" x14ac:dyDescent="0.35">
      <c r="A164" s="240" t="str">
        <f>Lists!C:C</f>
        <v>TUR003</v>
      </c>
      <c r="B164" s="241">
        <f>_xlfn.DAYS(About!$A$3,'Core Indicators'!U164)</f>
        <v>5</v>
      </c>
      <c r="C164" s="241">
        <f>_xlfn.DAYS(About!$A$3,'Core Indicators'!AC164)</f>
        <v>5</v>
      </c>
      <c r="D164" s="241">
        <f>_xlfn.DAYS(About!$A$3,'Core Indicators'!AK164)</f>
        <v>5</v>
      </c>
      <c r="E164" s="241">
        <f>_xlfn.DAYS(About!$A$3,'Core Indicators'!AS164)</f>
        <v>5</v>
      </c>
      <c r="F164" s="241">
        <f>_xlfn.DAYS(About!$A$3,'Core Indicators'!BQ164)</f>
        <v>5</v>
      </c>
      <c r="G164" s="241">
        <f>_xlfn.DAYS(About!$A$3,'Core Indicators'!DM164)</f>
        <v>5</v>
      </c>
      <c r="H164" s="241">
        <f>_xlfn.DAYS(About!$A$3,'Core Indicators'!DU164)</f>
        <v>5</v>
      </c>
      <c r="I164" s="241">
        <f>_xlfn.DAYS(About!$A$3,'Core Indicators'!EC164)</f>
        <v>5</v>
      </c>
      <c r="J164" s="241">
        <f>_xlfn.DAYS(About!$A$3,'Core Indicators'!EK164)</f>
        <v>5</v>
      </c>
      <c r="K164" s="241">
        <f>_xlfn.DAYS(About!$A$3,'Core Indicators'!ES164)</f>
        <v>5</v>
      </c>
      <c r="L164" s="241">
        <f>_xlfn.DAYS(About!$A$3,'Core Indicators'!FI164)</f>
        <v>5</v>
      </c>
      <c r="M164" s="241">
        <f>_xlfn.DAYS(About!$A$3,'Core Indicators'!GG164)</f>
        <v>103</v>
      </c>
      <c r="N164" s="241">
        <f>_xlfn.DAYS(About!$A$3,'Core Indicators'!GO164)</f>
        <v>103</v>
      </c>
      <c r="O164" s="241">
        <f>_xlfn.DAYS(About!$A$3,'Core Indicators'!GW164)</f>
        <v>103</v>
      </c>
      <c r="P164" s="241">
        <f>_xlfn.DAYS(About!$A$3,'Core Indicators'!HE164)</f>
        <v>103</v>
      </c>
      <c r="Q164" s="241">
        <f>_xlfn.DAYS(About!$A$3,'Core Indicators'!HM164)</f>
        <v>103</v>
      </c>
      <c r="R164" s="241">
        <f>_xlfn.DAYS(About!$A$3,'Core Indicators'!HU164)</f>
        <v>103</v>
      </c>
      <c r="S164" s="241">
        <f>_xlfn.DAYS(About!$A$3,'Core Indicators'!IC164)</f>
        <v>103</v>
      </c>
      <c r="T164" s="241">
        <f>_xlfn.DAYS(About!$A$3,'Core Indicators'!IK164)</f>
        <v>103</v>
      </c>
      <c r="U164" s="241">
        <f>_xlfn.DAYS(About!$A$3,'Core Indicators'!IS164)</f>
        <v>103</v>
      </c>
      <c r="V164" s="241">
        <f t="shared" si="5"/>
        <v>14.8</v>
      </c>
    </row>
    <row r="165" spans="1:22" x14ac:dyDescent="0.35">
      <c r="A165" s="240" t="str">
        <f>Lists!C:C</f>
        <v>TUR004</v>
      </c>
      <c r="B165" s="241">
        <f>_xlfn.DAYS(About!$A$3,'Core Indicators'!U165)</f>
        <v>5</v>
      </c>
      <c r="C165" s="241">
        <f>_xlfn.DAYS(About!$A$3,'Core Indicators'!AC165)</f>
        <v>5</v>
      </c>
      <c r="D165" s="241">
        <f>_xlfn.DAYS(About!$A$3,'Core Indicators'!AK165)</f>
        <v>5</v>
      </c>
      <c r="E165" s="241">
        <f>_xlfn.DAYS(About!$A$3,'Core Indicators'!AS165)</f>
        <v>5</v>
      </c>
      <c r="F165" s="241">
        <f>_xlfn.DAYS(About!$A$3,'Core Indicators'!BQ165)</f>
        <v>5</v>
      </c>
      <c r="G165" s="241">
        <f>_xlfn.DAYS(About!$A$3,'Core Indicators'!DM165)</f>
        <v>61</v>
      </c>
      <c r="H165" s="241">
        <f>_xlfn.DAYS(About!$A$3,'Core Indicators'!DU165)</f>
        <v>61</v>
      </c>
      <c r="I165" s="241">
        <f>_xlfn.DAYS(About!$A$3,'Core Indicators'!EC165)</f>
        <v>61</v>
      </c>
      <c r="J165" s="241">
        <f>_xlfn.DAYS(About!$A$3,'Core Indicators'!EK165)</f>
        <v>61</v>
      </c>
      <c r="K165" s="241">
        <f>_xlfn.DAYS(About!$A$3,'Core Indicators'!ES165)</f>
        <v>61</v>
      </c>
      <c r="L165" s="241">
        <f>_xlfn.DAYS(About!$A$3,'Core Indicators'!FI165)</f>
        <v>61</v>
      </c>
      <c r="M165" s="241">
        <f>_xlfn.DAYS(About!$A$3,'Core Indicators'!GG165)</f>
        <v>103</v>
      </c>
      <c r="N165" s="241">
        <f>_xlfn.DAYS(About!$A$3,'Core Indicators'!GO165)</f>
        <v>103</v>
      </c>
      <c r="O165" s="241">
        <f>_xlfn.DAYS(About!$A$3,'Core Indicators'!GW165)</f>
        <v>103</v>
      </c>
      <c r="P165" s="241">
        <f>_xlfn.DAYS(About!$A$3,'Core Indicators'!HE165)</f>
        <v>103</v>
      </c>
      <c r="Q165" s="241">
        <f>_xlfn.DAYS(About!$A$3,'Core Indicators'!HM165)</f>
        <v>103</v>
      </c>
      <c r="R165" s="241">
        <f>_xlfn.DAYS(About!$A$3,'Core Indicators'!HU165)</f>
        <v>103</v>
      </c>
      <c r="S165" s="241">
        <f>_xlfn.DAYS(About!$A$3,'Core Indicators'!IC165)</f>
        <v>103</v>
      </c>
      <c r="T165" s="241">
        <f>_xlfn.DAYS(About!$A$3,'Core Indicators'!IK165)</f>
        <v>103</v>
      </c>
      <c r="U165" s="241">
        <f>_xlfn.DAYS(About!$A$3,'Core Indicators'!IS165)</f>
        <v>103</v>
      </c>
      <c r="V165" s="241">
        <f t="shared" si="5"/>
        <v>48.4</v>
      </c>
    </row>
    <row r="166" spans="1:22" x14ac:dyDescent="0.35">
      <c r="A166" s="240" t="str">
        <f>Lists!C:C</f>
        <v>TUR005</v>
      </c>
      <c r="B166" s="241">
        <f>_xlfn.DAYS(About!$A$3,'Core Indicators'!U166)</f>
        <v>5</v>
      </c>
      <c r="C166" s="241">
        <f>_xlfn.DAYS(About!$A$3,'Core Indicators'!AC166)</f>
        <v>5</v>
      </c>
      <c r="D166" s="241">
        <f>_xlfn.DAYS(About!$A$3,'Core Indicators'!AK166)</f>
        <v>5</v>
      </c>
      <c r="E166" s="241">
        <f>_xlfn.DAYS(About!$A$3,'Core Indicators'!AS166)</f>
        <v>5</v>
      </c>
      <c r="F166" s="241">
        <f>_xlfn.DAYS(About!$A$3,'Core Indicators'!BQ166)</f>
        <v>5</v>
      </c>
      <c r="G166" s="241">
        <f>_xlfn.DAYS(About!$A$3,'Core Indicators'!DM166)</f>
        <v>5</v>
      </c>
      <c r="H166" s="241">
        <f>_xlfn.DAYS(About!$A$3,'Core Indicators'!DU166)</f>
        <v>5</v>
      </c>
      <c r="I166" s="241">
        <f>_xlfn.DAYS(About!$A$3,'Core Indicators'!EC166)</f>
        <v>5</v>
      </c>
      <c r="J166" s="241">
        <f>_xlfn.DAYS(About!$A$3,'Core Indicators'!EK166)</f>
        <v>5</v>
      </c>
      <c r="K166" s="241">
        <f>_xlfn.DAYS(About!$A$3,'Core Indicators'!ES166)</f>
        <v>5</v>
      </c>
      <c r="L166" s="241">
        <f>_xlfn.DAYS(About!$A$3,'Core Indicators'!FI166)</f>
        <v>5</v>
      </c>
      <c r="M166" s="241">
        <f>_xlfn.DAYS(About!$A$3,'Core Indicators'!GG166)</f>
        <v>103</v>
      </c>
      <c r="N166" s="241">
        <f>_xlfn.DAYS(About!$A$3,'Core Indicators'!GO166)</f>
        <v>103</v>
      </c>
      <c r="O166" s="241">
        <f>_xlfn.DAYS(About!$A$3,'Core Indicators'!GW166)</f>
        <v>103</v>
      </c>
      <c r="P166" s="241">
        <f>_xlfn.DAYS(About!$A$3,'Core Indicators'!HE166)</f>
        <v>103</v>
      </c>
      <c r="Q166" s="241">
        <f>_xlfn.DAYS(About!$A$3,'Core Indicators'!HM166)</f>
        <v>103</v>
      </c>
      <c r="R166" s="241">
        <f>_xlfn.DAYS(About!$A$3,'Core Indicators'!HU166)</f>
        <v>103</v>
      </c>
      <c r="S166" s="241">
        <f>_xlfn.DAYS(About!$A$3,'Core Indicators'!IC166)</f>
        <v>103</v>
      </c>
      <c r="T166" s="241">
        <f>_xlfn.DAYS(About!$A$3,'Core Indicators'!IK166)</f>
        <v>103</v>
      </c>
      <c r="U166" s="241">
        <f>_xlfn.DAYS(About!$A$3,'Core Indicators'!IS166)</f>
        <v>103</v>
      </c>
      <c r="V166" s="241">
        <f t="shared" si="5"/>
        <v>14.8</v>
      </c>
    </row>
    <row r="167" spans="1:22" x14ac:dyDescent="0.35">
      <c r="A167" s="240" t="str">
        <f>Lists!C:C</f>
        <v>TZA001</v>
      </c>
      <c r="B167" s="241">
        <f>_xlfn.DAYS(About!$A$3,'Core Indicators'!U167)</f>
        <v>0</v>
      </c>
      <c r="C167" s="241">
        <f>_xlfn.DAYS(About!$A$3,'Core Indicators'!AC167)</f>
        <v>0</v>
      </c>
      <c r="D167" s="241">
        <f>_xlfn.DAYS(About!$A$3,'Core Indicators'!AK167)</f>
        <v>0</v>
      </c>
      <c r="E167" s="241">
        <f>_xlfn.DAYS(About!$A$3,'Core Indicators'!AS167)</f>
        <v>0</v>
      </c>
      <c r="F167" s="241">
        <f>_xlfn.DAYS(About!$A$3,'Core Indicators'!BQ167)</f>
        <v>0</v>
      </c>
      <c r="G167" s="241">
        <f>_xlfn.DAYS(About!$A$3,'Core Indicators'!DM167)</f>
        <v>0</v>
      </c>
      <c r="H167" s="241">
        <f>_xlfn.DAYS(About!$A$3,'Core Indicators'!DU167)</f>
        <v>0</v>
      </c>
      <c r="I167" s="241">
        <f>_xlfn.DAYS(About!$A$3,'Core Indicators'!EC167)</f>
        <v>0</v>
      </c>
      <c r="J167" s="241">
        <f>_xlfn.DAYS(About!$A$3,'Core Indicators'!EK167)</f>
        <v>0</v>
      </c>
      <c r="K167" s="241">
        <f>_xlfn.DAYS(About!$A$3,'Core Indicators'!ES167)</f>
        <v>0</v>
      </c>
      <c r="L167" s="241">
        <f>_xlfn.DAYS(About!$A$3,'Core Indicators'!FI167)</f>
        <v>519</v>
      </c>
      <c r="M167" s="241">
        <f>_xlfn.DAYS(About!$A$3,'Core Indicators'!GG167)</f>
        <v>108</v>
      </c>
      <c r="N167" s="241">
        <f>_xlfn.DAYS(About!$A$3,'Core Indicators'!GO167)</f>
        <v>108</v>
      </c>
      <c r="O167" s="241">
        <f>_xlfn.DAYS(About!$A$3,'Core Indicators'!GW167)</f>
        <v>108</v>
      </c>
      <c r="P167" s="241">
        <f>_xlfn.DAYS(About!$A$3,'Core Indicators'!HE167)</f>
        <v>108</v>
      </c>
      <c r="Q167" s="241">
        <f>_xlfn.DAYS(About!$A$3,'Core Indicators'!HM167)</f>
        <v>108</v>
      </c>
      <c r="R167" s="241">
        <f>_xlfn.DAYS(About!$A$3,'Core Indicators'!HU167)</f>
        <v>108</v>
      </c>
      <c r="S167" s="241">
        <f>_xlfn.DAYS(About!$A$3,'Core Indicators'!IC167)</f>
        <v>108</v>
      </c>
      <c r="T167" s="241">
        <f>_xlfn.DAYS(About!$A$3,'Core Indicators'!IK167)</f>
        <v>108</v>
      </c>
      <c r="U167" s="241">
        <f>_xlfn.DAYS(About!$A$3,'Core Indicators'!IS167)</f>
        <v>108</v>
      </c>
      <c r="V167" s="241">
        <f t="shared" si="5"/>
        <v>62.7</v>
      </c>
    </row>
    <row r="168" spans="1:22" x14ac:dyDescent="0.35">
      <c r="A168" s="240" t="str">
        <f>Lists!C:C</f>
        <v>TZA002</v>
      </c>
      <c r="B168" s="241">
        <f>_xlfn.DAYS(About!$A$3,'Core Indicators'!U168)</f>
        <v>0</v>
      </c>
      <c r="C168" s="241">
        <f>_xlfn.DAYS(About!$A$3,'Core Indicators'!AC168)</f>
        <v>0</v>
      </c>
      <c r="D168" s="241">
        <f>_xlfn.DAYS(About!$A$3,'Core Indicators'!AK168)</f>
        <v>0</v>
      </c>
      <c r="E168" s="241">
        <f>_xlfn.DAYS(About!$A$3,'Core Indicators'!AS168)</f>
        <v>0</v>
      </c>
      <c r="F168" s="241">
        <f>_xlfn.DAYS(About!$A$3,'Core Indicators'!BQ168)</f>
        <v>0</v>
      </c>
      <c r="G168" s="241">
        <f>_xlfn.DAYS(About!$A$3,'Core Indicators'!DM168)</f>
        <v>0</v>
      </c>
      <c r="H168" s="241">
        <f>_xlfn.DAYS(About!$A$3,'Core Indicators'!DU168)</f>
        <v>0</v>
      </c>
      <c r="I168" s="241">
        <f>_xlfn.DAYS(About!$A$3,'Core Indicators'!EC168)</f>
        <v>0</v>
      </c>
      <c r="J168" s="241">
        <f>_xlfn.DAYS(About!$A$3,'Core Indicators'!EK168)</f>
        <v>0</v>
      </c>
      <c r="K168" s="241">
        <f>_xlfn.DAYS(About!$A$3,'Core Indicators'!ES168)</f>
        <v>0</v>
      </c>
      <c r="L168" s="241">
        <f>_xlfn.DAYS(About!$A$3,'Core Indicators'!FI168)</f>
        <v>519</v>
      </c>
      <c r="M168" s="241">
        <f>_xlfn.DAYS(About!$A$3,'Core Indicators'!GG168)</f>
        <v>108</v>
      </c>
      <c r="N168" s="241">
        <f>_xlfn.DAYS(About!$A$3,'Core Indicators'!GO168)</f>
        <v>108</v>
      </c>
      <c r="O168" s="241">
        <f>_xlfn.DAYS(About!$A$3,'Core Indicators'!GW168)</f>
        <v>108</v>
      </c>
      <c r="P168" s="241">
        <f>_xlfn.DAYS(About!$A$3,'Core Indicators'!HE168)</f>
        <v>108</v>
      </c>
      <c r="Q168" s="241">
        <f>_xlfn.DAYS(About!$A$3,'Core Indicators'!HM168)</f>
        <v>108</v>
      </c>
      <c r="R168" s="241">
        <f>_xlfn.DAYS(About!$A$3,'Core Indicators'!HU168)</f>
        <v>108</v>
      </c>
      <c r="S168" s="241">
        <f>_xlfn.DAYS(About!$A$3,'Core Indicators'!IC168)</f>
        <v>108</v>
      </c>
      <c r="T168" s="241">
        <f>_xlfn.DAYS(About!$A$3,'Core Indicators'!IK168)</f>
        <v>108</v>
      </c>
      <c r="U168" s="241">
        <f>_xlfn.DAYS(About!$A$3,'Core Indicators'!IS168)</f>
        <v>108</v>
      </c>
      <c r="V168" s="241">
        <f t="shared" si="5"/>
        <v>62.7</v>
      </c>
    </row>
    <row r="169" spans="1:22" x14ac:dyDescent="0.35">
      <c r="A169" s="240" t="str">
        <f>Lists!C:C</f>
        <v>TZA003</v>
      </c>
      <c r="B169" s="241">
        <f>_xlfn.DAYS(About!$A$3,'Core Indicators'!U169)</f>
        <v>0</v>
      </c>
      <c r="C169" s="241">
        <f>_xlfn.DAYS(About!$A$3,'Core Indicators'!AC169)</f>
        <v>0</v>
      </c>
      <c r="D169" s="241">
        <f>_xlfn.DAYS(About!$A$3,'Core Indicators'!AK169)</f>
        <v>0</v>
      </c>
      <c r="E169" s="241">
        <f>_xlfn.DAYS(About!$A$3,'Core Indicators'!AS169)</f>
        <v>930</v>
      </c>
      <c r="F169" s="241">
        <f>_xlfn.DAYS(About!$A$3,'Core Indicators'!BQ169)</f>
        <v>0</v>
      </c>
      <c r="G169" s="241">
        <f>_xlfn.DAYS(About!$A$3,'Core Indicators'!DM169)</f>
        <v>0</v>
      </c>
      <c r="H169" s="241">
        <f>_xlfn.DAYS(About!$A$3,'Core Indicators'!DU169)</f>
        <v>0</v>
      </c>
      <c r="I169" s="241">
        <f>_xlfn.DAYS(About!$A$3,'Core Indicators'!EC169)</f>
        <v>0</v>
      </c>
      <c r="J169" s="241">
        <f>_xlfn.DAYS(About!$A$3,'Core Indicators'!EK169)</f>
        <v>0</v>
      </c>
      <c r="K169" s="241">
        <f>_xlfn.DAYS(About!$A$3,'Core Indicators'!ES169)</f>
        <v>0</v>
      </c>
      <c r="L169" s="241">
        <f>_xlfn.DAYS(About!$A$3,'Core Indicators'!FI169)</f>
        <v>930</v>
      </c>
      <c r="M169" s="241">
        <f>_xlfn.DAYS(About!$A$3,'Core Indicators'!GG169)</f>
        <v>108</v>
      </c>
      <c r="N169" s="241">
        <f>_xlfn.DAYS(About!$A$3,'Core Indicators'!GO169)</f>
        <v>108</v>
      </c>
      <c r="O169" s="241">
        <f>_xlfn.DAYS(About!$A$3,'Core Indicators'!GW169)</f>
        <v>108</v>
      </c>
      <c r="P169" s="241">
        <f>_xlfn.DAYS(About!$A$3,'Core Indicators'!HE169)</f>
        <v>108</v>
      </c>
      <c r="Q169" s="241">
        <f>_xlfn.DAYS(About!$A$3,'Core Indicators'!HM169)</f>
        <v>108</v>
      </c>
      <c r="R169" s="241">
        <f>_xlfn.DAYS(About!$A$3,'Core Indicators'!HU169)</f>
        <v>108</v>
      </c>
      <c r="S169" s="241">
        <f>_xlfn.DAYS(About!$A$3,'Core Indicators'!IC169)</f>
        <v>108</v>
      </c>
      <c r="T169" s="241">
        <f>_xlfn.DAYS(About!$A$3,'Core Indicators'!IK169)</f>
        <v>108</v>
      </c>
      <c r="U169" s="241">
        <f>_xlfn.DAYS(About!$A$3,'Core Indicators'!IS169)</f>
        <v>108</v>
      </c>
      <c r="V169" s="241">
        <f t="shared" si="5"/>
        <v>196.8</v>
      </c>
    </row>
    <row r="170" spans="1:22" x14ac:dyDescent="0.35">
      <c r="A170" s="240" t="str">
        <f>Lists!C:C</f>
        <v>UGA005</v>
      </c>
      <c r="B170" s="241">
        <f>_xlfn.DAYS(About!$A$3,'Core Indicators'!U170)</f>
        <v>3</v>
      </c>
      <c r="C170" s="241">
        <f>_xlfn.DAYS(About!$A$3,'Core Indicators'!AC170)</f>
        <v>3</v>
      </c>
      <c r="D170" s="241">
        <f>_xlfn.DAYS(About!$A$3,'Core Indicators'!AK170)</f>
        <v>3</v>
      </c>
      <c r="E170" s="241">
        <f>_xlfn.DAYS(About!$A$3,'Core Indicators'!AS170)</f>
        <v>3</v>
      </c>
      <c r="F170" s="241">
        <f>_xlfn.DAYS(About!$A$3,'Core Indicators'!BQ170)</f>
        <v>1578</v>
      </c>
      <c r="G170" s="241">
        <f>_xlfn.DAYS(About!$A$3,'Core Indicators'!DM170)</f>
        <v>3</v>
      </c>
      <c r="H170" s="241">
        <f>_xlfn.DAYS(About!$A$3,'Core Indicators'!DU170)</f>
        <v>3</v>
      </c>
      <c r="I170" s="241">
        <f>_xlfn.DAYS(About!$A$3,'Core Indicators'!EC170)</f>
        <v>3</v>
      </c>
      <c r="J170" s="241">
        <f>_xlfn.DAYS(About!$A$3,'Core Indicators'!EK170)</f>
        <v>3</v>
      </c>
      <c r="K170" s="241">
        <f>_xlfn.DAYS(About!$A$3,'Core Indicators'!ES170)</f>
        <v>3</v>
      </c>
      <c r="L170" s="241">
        <f>_xlfn.DAYS(About!$A$3,'Core Indicators'!FI170)</f>
        <v>3</v>
      </c>
      <c r="M170" s="241">
        <f>_xlfn.DAYS(About!$A$3,'Core Indicators'!GG170)</f>
        <v>108</v>
      </c>
      <c r="N170" s="241">
        <f>_xlfn.DAYS(About!$A$3,'Core Indicators'!GO170)</f>
        <v>108</v>
      </c>
      <c r="O170" s="241">
        <f>_xlfn.DAYS(About!$A$3,'Core Indicators'!GW170)</f>
        <v>108</v>
      </c>
      <c r="P170" s="241">
        <f>_xlfn.DAYS(About!$A$3,'Core Indicators'!HE170)</f>
        <v>108</v>
      </c>
      <c r="Q170" s="241">
        <f>_xlfn.DAYS(About!$A$3,'Core Indicators'!HM170)</f>
        <v>108</v>
      </c>
      <c r="R170" s="241">
        <f>_xlfn.DAYS(About!$A$3,'Core Indicators'!HU170)</f>
        <v>108</v>
      </c>
      <c r="S170" s="241">
        <f>_xlfn.DAYS(About!$A$3,'Core Indicators'!IC170)</f>
        <v>108</v>
      </c>
      <c r="T170" s="241">
        <f>_xlfn.DAYS(About!$A$3,'Core Indicators'!IK170)</f>
        <v>108</v>
      </c>
      <c r="U170" s="241">
        <f>_xlfn.DAYS(About!$A$3,'Core Indicators'!IS170)</f>
        <v>108</v>
      </c>
      <c r="V170" s="241">
        <f t="shared" si="5"/>
        <v>171</v>
      </c>
    </row>
    <row r="171" spans="1:22" x14ac:dyDescent="0.35">
      <c r="A171" s="240" t="str">
        <f>Lists!C:C</f>
        <v>UKR002</v>
      </c>
      <c r="B171" s="241">
        <f>_xlfn.DAYS(About!$A$3,'Core Indicators'!U171)</f>
        <v>2</v>
      </c>
      <c r="C171" s="241">
        <f>_xlfn.DAYS(About!$A$3,'Core Indicators'!AC171)</f>
        <v>2</v>
      </c>
      <c r="D171" s="241">
        <f>_xlfn.DAYS(About!$A$3,'Core Indicators'!AK171)</f>
        <v>2</v>
      </c>
      <c r="E171" s="241">
        <f>_xlfn.DAYS(About!$A$3,'Core Indicators'!AS171)</f>
        <v>2</v>
      </c>
      <c r="F171" s="241">
        <f>_xlfn.DAYS(About!$A$3,'Core Indicators'!BQ171)</f>
        <v>2</v>
      </c>
      <c r="G171" s="241">
        <f>_xlfn.DAYS(About!$A$3,'Core Indicators'!DM171)</f>
        <v>2</v>
      </c>
      <c r="H171" s="241">
        <f>_xlfn.DAYS(About!$A$3,'Core Indicators'!DU171)</f>
        <v>2</v>
      </c>
      <c r="I171" s="241">
        <f>_xlfn.DAYS(About!$A$3,'Core Indicators'!EC171)</f>
        <v>2</v>
      </c>
      <c r="J171" s="241">
        <f>_xlfn.DAYS(About!$A$3,'Core Indicators'!EK171)</f>
        <v>2</v>
      </c>
      <c r="K171" s="241">
        <f>_xlfn.DAYS(About!$A$3,'Core Indicators'!ES171)</f>
        <v>2</v>
      </c>
      <c r="L171" s="241">
        <f>_xlfn.DAYS(About!$A$3,'Core Indicators'!FI171)</f>
        <v>2</v>
      </c>
      <c r="M171" s="241">
        <f>_xlfn.DAYS(About!$A$3,'Core Indicators'!GG171)</f>
        <v>104</v>
      </c>
      <c r="N171" s="241">
        <f>_xlfn.DAYS(About!$A$3,'Core Indicators'!GO171)</f>
        <v>104</v>
      </c>
      <c r="O171" s="241">
        <f>_xlfn.DAYS(About!$A$3,'Core Indicators'!GW171)</f>
        <v>104</v>
      </c>
      <c r="P171" s="241">
        <f>_xlfn.DAYS(About!$A$3,'Core Indicators'!HE171)</f>
        <v>104</v>
      </c>
      <c r="Q171" s="241">
        <f>_xlfn.DAYS(About!$A$3,'Core Indicators'!HM171)</f>
        <v>104</v>
      </c>
      <c r="R171" s="241">
        <f>_xlfn.DAYS(About!$A$3,'Core Indicators'!HU171)</f>
        <v>104</v>
      </c>
      <c r="S171" s="241">
        <f>_xlfn.DAYS(About!$A$3,'Core Indicators'!IC171)</f>
        <v>104</v>
      </c>
      <c r="T171" s="241">
        <f>_xlfn.DAYS(About!$A$3,'Core Indicators'!IK171)</f>
        <v>104</v>
      </c>
      <c r="U171" s="241">
        <f>_xlfn.DAYS(About!$A$3,'Core Indicators'!IS171)</f>
        <v>104</v>
      </c>
      <c r="V171" s="241">
        <f t="shared" si="5"/>
        <v>12.2</v>
      </c>
    </row>
    <row r="172" spans="1:22" x14ac:dyDescent="0.35">
      <c r="A172" s="240" t="str">
        <f>Lists!C:C</f>
        <v>VEN001</v>
      </c>
      <c r="B172" s="241">
        <f>_xlfn.DAYS(About!$A$3,'Core Indicators'!U172)</f>
        <v>5</v>
      </c>
      <c r="C172" s="241">
        <f>_xlfn.DAYS(About!$A$3,'Core Indicators'!AC172)</f>
        <v>5</v>
      </c>
      <c r="D172" s="241">
        <f>_xlfn.DAYS(About!$A$3,'Core Indicators'!AK172)</f>
        <v>5</v>
      </c>
      <c r="E172" s="241">
        <f>_xlfn.DAYS(About!$A$3,'Core Indicators'!AS172)</f>
        <v>5</v>
      </c>
      <c r="F172" s="241">
        <f>_xlfn.DAYS(About!$A$3,'Core Indicators'!BQ172)</f>
        <v>5</v>
      </c>
      <c r="G172" s="241">
        <f>_xlfn.DAYS(About!$A$3,'Core Indicators'!DM172)</f>
        <v>5</v>
      </c>
      <c r="H172" s="241">
        <f>_xlfn.DAYS(About!$A$3,'Core Indicators'!DU172)</f>
        <v>5</v>
      </c>
      <c r="I172" s="241">
        <f>_xlfn.DAYS(About!$A$3,'Core Indicators'!EC172)</f>
        <v>5</v>
      </c>
      <c r="J172" s="241">
        <f>_xlfn.DAYS(About!$A$3,'Core Indicators'!EK172)</f>
        <v>5</v>
      </c>
      <c r="K172" s="241">
        <f>_xlfn.DAYS(About!$A$3,'Core Indicators'!ES172)</f>
        <v>5</v>
      </c>
      <c r="L172" s="241">
        <f>_xlfn.DAYS(About!$A$3,'Core Indicators'!FI172)</f>
        <v>5</v>
      </c>
      <c r="M172" s="241">
        <f>_xlfn.DAYS(About!$A$3,'Core Indicators'!GG172)</f>
        <v>104</v>
      </c>
      <c r="N172" s="241">
        <f>_xlfn.DAYS(About!$A$3,'Core Indicators'!GO172)</f>
        <v>104</v>
      </c>
      <c r="O172" s="241">
        <f>_xlfn.DAYS(About!$A$3,'Core Indicators'!GW172)</f>
        <v>104</v>
      </c>
      <c r="P172" s="241">
        <f>_xlfn.DAYS(About!$A$3,'Core Indicators'!HE172)</f>
        <v>104</v>
      </c>
      <c r="Q172" s="241">
        <f>_xlfn.DAYS(About!$A$3,'Core Indicators'!HM172)</f>
        <v>104</v>
      </c>
      <c r="R172" s="241">
        <f>_xlfn.DAYS(About!$A$3,'Core Indicators'!HU172)</f>
        <v>104</v>
      </c>
      <c r="S172" s="241">
        <f>_xlfn.DAYS(About!$A$3,'Core Indicators'!IC172)</f>
        <v>104</v>
      </c>
      <c r="T172" s="241">
        <f>_xlfn.DAYS(About!$A$3,'Core Indicators'!IK172)</f>
        <v>104</v>
      </c>
      <c r="U172" s="241">
        <f>_xlfn.DAYS(About!$A$3,'Core Indicators'!IS172)</f>
        <v>104</v>
      </c>
      <c r="V172" s="241">
        <f t="shared" si="5"/>
        <v>14.9</v>
      </c>
    </row>
    <row r="173" spans="1:22" x14ac:dyDescent="0.35">
      <c r="A173" s="240" t="str">
        <f>Lists!C:C</f>
        <v>VNM003</v>
      </c>
      <c r="B173" s="241">
        <f>_xlfn.DAYS(About!$A$3,'Core Indicators'!U173)</f>
        <v>7</v>
      </c>
      <c r="C173" s="241">
        <f>_xlfn.DAYS(About!$A$3,'Core Indicators'!AC173)</f>
        <v>7</v>
      </c>
      <c r="D173" s="241">
        <f>_xlfn.DAYS(About!$A$3,'Core Indicators'!AK173)</f>
        <v>0</v>
      </c>
      <c r="E173" s="241">
        <f>_xlfn.DAYS(About!$A$3,'Core Indicators'!AS173)</f>
        <v>0</v>
      </c>
      <c r="F173" s="241">
        <f>_xlfn.DAYS(About!$A$3,'Core Indicators'!BQ173)</f>
        <v>0</v>
      </c>
      <c r="G173" s="241">
        <f>_xlfn.DAYS(About!$A$3,'Core Indicators'!DM173)</f>
        <v>0</v>
      </c>
      <c r="H173" s="241">
        <f>_xlfn.DAYS(About!$A$3,'Core Indicators'!DU173)</f>
        <v>0</v>
      </c>
      <c r="I173" s="241">
        <f>_xlfn.DAYS(About!$A$3,'Core Indicators'!EC173)</f>
        <v>0</v>
      </c>
      <c r="J173" s="241">
        <f>_xlfn.DAYS(About!$A$3,'Core Indicators'!EK173)</f>
        <v>0</v>
      </c>
      <c r="K173" s="241">
        <f>_xlfn.DAYS(About!$A$3,'Core Indicators'!ES173)</f>
        <v>0</v>
      </c>
      <c r="L173" s="241">
        <f>_xlfn.DAYS(About!$A$3,'Core Indicators'!FI173)</f>
        <v>0</v>
      </c>
      <c r="M173" s="241">
        <f>_xlfn.DAYS(About!$A$3,'Core Indicators'!GG173)</f>
        <v>7</v>
      </c>
      <c r="N173" s="241">
        <f>_xlfn.DAYS(About!$A$3,'Core Indicators'!GO173)</f>
        <v>7</v>
      </c>
      <c r="O173" s="241">
        <f>_xlfn.DAYS(About!$A$3,'Core Indicators'!GW173)</f>
        <v>7</v>
      </c>
      <c r="P173" s="241">
        <f>_xlfn.DAYS(About!$A$3,'Core Indicators'!HE173)</f>
        <v>7</v>
      </c>
      <c r="Q173" s="241">
        <f>_xlfn.DAYS(About!$A$3,'Core Indicators'!HM173)</f>
        <v>7</v>
      </c>
      <c r="R173" s="241">
        <f>_xlfn.DAYS(About!$A$3,'Core Indicators'!HU173)</f>
        <v>7</v>
      </c>
      <c r="S173" s="241">
        <f>_xlfn.DAYS(About!$A$3,'Core Indicators'!IC173)</f>
        <v>7</v>
      </c>
      <c r="T173" s="241">
        <f>_xlfn.DAYS(About!$A$3,'Core Indicators'!IK173)</f>
        <v>7</v>
      </c>
      <c r="U173" s="241">
        <f>_xlfn.DAYS(About!$A$3,'Core Indicators'!IS173)</f>
        <v>7</v>
      </c>
      <c r="V173" s="241">
        <f t="shared" si="5"/>
        <v>0.7</v>
      </c>
    </row>
    <row r="174" spans="1:22" x14ac:dyDescent="0.35">
      <c r="A174" s="240" t="str">
        <f>Lists!C:C</f>
        <v>YEM001</v>
      </c>
      <c r="B174" s="241">
        <f>_xlfn.DAYS(About!$A$3,'Core Indicators'!U174)</f>
        <v>5</v>
      </c>
      <c r="C174" s="241">
        <f>_xlfn.DAYS(About!$A$3,'Core Indicators'!AC174)</f>
        <v>5</v>
      </c>
      <c r="D174" s="241">
        <f>_xlfn.DAYS(About!$A$3,'Core Indicators'!AK174)</f>
        <v>5</v>
      </c>
      <c r="E174" s="241">
        <f>_xlfn.DAYS(About!$A$3,'Core Indicators'!AS174)</f>
        <v>5</v>
      </c>
      <c r="F174" s="241">
        <f>_xlfn.DAYS(About!$A$3,'Core Indicators'!BQ174)</f>
        <v>5</v>
      </c>
      <c r="G174" s="241">
        <f>_xlfn.DAYS(About!$A$3,'Core Indicators'!DM174)</f>
        <v>5</v>
      </c>
      <c r="H174" s="241">
        <f>_xlfn.DAYS(About!$A$3,'Core Indicators'!DU174)</f>
        <v>5</v>
      </c>
      <c r="I174" s="241">
        <f>_xlfn.DAYS(About!$A$3,'Core Indicators'!EC174)</f>
        <v>5</v>
      </c>
      <c r="J174" s="241">
        <f>_xlfn.DAYS(About!$A$3,'Core Indicators'!EK174)</f>
        <v>5</v>
      </c>
      <c r="K174" s="241">
        <f>_xlfn.DAYS(About!$A$3,'Core Indicators'!ES174)</f>
        <v>5</v>
      </c>
      <c r="L174" s="241">
        <f>_xlfn.DAYS(About!$A$3,'Core Indicators'!FI174)</f>
        <v>5</v>
      </c>
      <c r="M174" s="241">
        <f>_xlfn.DAYS(About!$A$3,'Core Indicators'!GG174)</f>
        <v>112</v>
      </c>
      <c r="N174" s="241">
        <f>_xlfn.DAYS(About!$A$3,'Core Indicators'!GO174)</f>
        <v>112</v>
      </c>
      <c r="O174" s="241">
        <f>_xlfn.DAYS(About!$A$3,'Core Indicators'!GW174)</f>
        <v>112</v>
      </c>
      <c r="P174" s="241">
        <f>_xlfn.DAYS(About!$A$3,'Core Indicators'!HE174)</f>
        <v>112</v>
      </c>
      <c r="Q174" s="241">
        <f>_xlfn.DAYS(About!$A$3,'Core Indicators'!HM174)</f>
        <v>112</v>
      </c>
      <c r="R174" s="241">
        <f>_xlfn.DAYS(About!$A$3,'Core Indicators'!HU174)</f>
        <v>112</v>
      </c>
      <c r="S174" s="241">
        <f>_xlfn.DAYS(About!$A$3,'Core Indicators'!IC174)</f>
        <v>112</v>
      </c>
      <c r="T174" s="241">
        <f>_xlfn.DAYS(About!$A$3,'Core Indicators'!IK174)</f>
        <v>112</v>
      </c>
      <c r="U174" s="241">
        <f>_xlfn.DAYS(About!$A$3,'Core Indicators'!IS174)</f>
        <v>112</v>
      </c>
      <c r="V174" s="241">
        <f t="shared" si="5"/>
        <v>15.7</v>
      </c>
    </row>
    <row r="175" spans="1:22" x14ac:dyDescent="0.35">
      <c r="A175" s="240" t="str">
        <f>Lists!C:C</f>
        <v>YEM002</v>
      </c>
      <c r="B175" s="241">
        <f>_xlfn.DAYS(About!$A$3,'Core Indicators'!U175)</f>
        <v>5</v>
      </c>
      <c r="C175" s="241">
        <f>_xlfn.DAYS(About!$A$3,'Core Indicators'!AC175)</f>
        <v>5</v>
      </c>
      <c r="D175" s="241">
        <f>_xlfn.DAYS(About!$A$3,'Core Indicators'!AK175)</f>
        <v>5</v>
      </c>
      <c r="E175" s="241">
        <f>_xlfn.DAYS(About!$A$3,'Core Indicators'!AS175)</f>
        <v>5</v>
      </c>
      <c r="F175" s="241">
        <f>_xlfn.DAYS(About!$A$3,'Core Indicators'!BQ175)</f>
        <v>5</v>
      </c>
      <c r="G175" s="241">
        <f>_xlfn.DAYS(About!$A$3,'Core Indicators'!DM175)</f>
        <v>5</v>
      </c>
      <c r="H175" s="241">
        <f>_xlfn.DAYS(About!$A$3,'Core Indicators'!DU175)</f>
        <v>5</v>
      </c>
      <c r="I175" s="241">
        <f>_xlfn.DAYS(About!$A$3,'Core Indicators'!EC175)</f>
        <v>5</v>
      </c>
      <c r="J175" s="241">
        <f>_xlfn.DAYS(About!$A$3,'Core Indicators'!EK175)</f>
        <v>5</v>
      </c>
      <c r="K175" s="241">
        <f>_xlfn.DAYS(About!$A$3,'Core Indicators'!ES175)</f>
        <v>5</v>
      </c>
      <c r="L175" s="241">
        <f>_xlfn.DAYS(About!$A$3,'Core Indicators'!FI175)</f>
        <v>5</v>
      </c>
      <c r="M175" s="241">
        <f>_xlfn.DAYS(About!$A$3,'Core Indicators'!GG175)</f>
        <v>112</v>
      </c>
      <c r="N175" s="241">
        <f>_xlfn.DAYS(About!$A$3,'Core Indicators'!GO175)</f>
        <v>112</v>
      </c>
      <c r="O175" s="241">
        <f>_xlfn.DAYS(About!$A$3,'Core Indicators'!GW175)</f>
        <v>112</v>
      </c>
      <c r="P175" s="241">
        <f>_xlfn.DAYS(About!$A$3,'Core Indicators'!HE175)</f>
        <v>112</v>
      </c>
      <c r="Q175" s="241">
        <f>_xlfn.DAYS(About!$A$3,'Core Indicators'!HM175)</f>
        <v>112</v>
      </c>
      <c r="R175" s="241">
        <f>_xlfn.DAYS(About!$A$3,'Core Indicators'!HU175)</f>
        <v>112</v>
      </c>
      <c r="S175" s="241">
        <f>_xlfn.DAYS(About!$A$3,'Core Indicators'!IC175)</f>
        <v>112</v>
      </c>
      <c r="T175" s="241">
        <f>_xlfn.DAYS(About!$A$3,'Core Indicators'!IK175)</f>
        <v>112</v>
      </c>
      <c r="U175" s="241">
        <f>_xlfn.DAYS(About!$A$3,'Core Indicators'!IS175)</f>
        <v>112</v>
      </c>
      <c r="V175" s="241">
        <f t="shared" si="5"/>
        <v>15.7</v>
      </c>
    </row>
    <row r="176" spans="1:22" x14ac:dyDescent="0.35">
      <c r="A176" s="240" t="str">
        <f>Lists!C:C</f>
        <v>ZMB002</v>
      </c>
      <c r="B176" s="241">
        <f>_xlfn.DAYS(About!$A$3,'Core Indicators'!U176)</f>
        <v>0</v>
      </c>
      <c r="C176" s="241">
        <f>_xlfn.DAYS(About!$A$3,'Core Indicators'!AC176)</f>
        <v>0</v>
      </c>
      <c r="D176" s="241">
        <f>_xlfn.DAYS(About!$A$3,'Core Indicators'!AK176)</f>
        <v>0</v>
      </c>
      <c r="E176" s="241">
        <f>_xlfn.DAYS(About!$A$3,'Core Indicators'!AS176)</f>
        <v>0</v>
      </c>
      <c r="F176" s="241">
        <f>_xlfn.DAYS(About!$A$3,'Core Indicators'!BQ176)</f>
        <v>0</v>
      </c>
      <c r="G176" s="241">
        <f>_xlfn.DAYS(About!$A$3,'Core Indicators'!DM176)</f>
        <v>0</v>
      </c>
      <c r="H176" s="241">
        <f>_xlfn.DAYS(About!$A$3,'Core Indicators'!DU176)</f>
        <v>0</v>
      </c>
      <c r="I176" s="241">
        <f>_xlfn.DAYS(About!$A$3,'Core Indicators'!EC176)</f>
        <v>0</v>
      </c>
      <c r="J176" s="241">
        <f>_xlfn.DAYS(About!$A$3,'Core Indicators'!EK176)</f>
        <v>0</v>
      </c>
      <c r="K176" s="241">
        <f>_xlfn.DAYS(About!$A$3,'Core Indicators'!ES176)</f>
        <v>0</v>
      </c>
      <c r="L176" s="241">
        <f>_xlfn.DAYS(About!$A$3,'Core Indicators'!FI176)</f>
        <v>1114</v>
      </c>
      <c r="M176" s="241">
        <f>_xlfn.DAYS(About!$A$3,'Core Indicators'!GG176)</f>
        <v>110</v>
      </c>
      <c r="N176" s="241">
        <f>_xlfn.DAYS(About!$A$3,'Core Indicators'!GO176)</f>
        <v>110</v>
      </c>
      <c r="O176" s="241">
        <f>_xlfn.DAYS(About!$A$3,'Core Indicators'!GW176)</f>
        <v>110</v>
      </c>
      <c r="P176" s="241">
        <f>_xlfn.DAYS(About!$A$3,'Core Indicators'!HE176)</f>
        <v>110</v>
      </c>
      <c r="Q176" s="241">
        <f>_xlfn.DAYS(About!$A$3,'Core Indicators'!HM176)</f>
        <v>110</v>
      </c>
      <c r="R176" s="241">
        <f>_xlfn.DAYS(About!$A$3,'Core Indicators'!HU176)</f>
        <v>110</v>
      </c>
      <c r="S176" s="241">
        <f>_xlfn.DAYS(About!$A$3,'Core Indicators'!IC176)</f>
        <v>110</v>
      </c>
      <c r="T176" s="241">
        <f>_xlfn.DAYS(About!$A$3,'Core Indicators'!IK176)</f>
        <v>110</v>
      </c>
      <c r="U176" s="241">
        <f>_xlfn.DAYS(About!$A$3,'Core Indicators'!IS176)</f>
        <v>110</v>
      </c>
      <c r="V176" s="241">
        <f t="shared" si="5"/>
        <v>122.4</v>
      </c>
    </row>
    <row r="177" spans="1:24" x14ac:dyDescent="0.35">
      <c r="A177" s="240" t="str">
        <f>Lists!C:C</f>
        <v>ZWE001</v>
      </c>
      <c r="B177" s="241">
        <f>_xlfn.DAYS(About!$A$3,'Core Indicators'!U177)</f>
        <v>0</v>
      </c>
      <c r="C177" s="241">
        <f>_xlfn.DAYS(About!$A$3,'Core Indicators'!AC177)</f>
        <v>0</v>
      </c>
      <c r="D177" s="241">
        <f>_xlfn.DAYS(About!$A$3,'Core Indicators'!AK177)</f>
        <v>0</v>
      </c>
      <c r="E177" s="241">
        <f>_xlfn.DAYS(About!$A$3,'Core Indicators'!AS177)</f>
        <v>0</v>
      </c>
      <c r="F177" s="241">
        <f>_xlfn.DAYS(About!$A$3,'Core Indicators'!BQ177)</f>
        <v>0</v>
      </c>
      <c r="G177" s="241">
        <f>_xlfn.DAYS(About!$A$3,'Core Indicators'!DM177)</f>
        <v>0</v>
      </c>
      <c r="H177" s="241">
        <f>_xlfn.DAYS(About!$A$3,'Core Indicators'!DU177)</f>
        <v>0</v>
      </c>
      <c r="I177" s="241">
        <f>_xlfn.DAYS(About!$A$3,'Core Indicators'!EC177)</f>
        <v>0</v>
      </c>
      <c r="J177" s="241">
        <f>_xlfn.DAYS(About!$A$3,'Core Indicators'!EK177)</f>
        <v>0</v>
      </c>
      <c r="K177" s="241">
        <f>_xlfn.DAYS(About!$A$3,'Core Indicators'!ES177)</f>
        <v>0</v>
      </c>
      <c r="L177" s="241">
        <f>_xlfn.DAYS(About!$A$3,'Core Indicators'!FI177)</f>
        <v>905</v>
      </c>
      <c r="M177" s="241">
        <f>_xlfn.DAYS(About!$A$3,'Core Indicators'!GG177)</f>
        <v>109</v>
      </c>
      <c r="N177" s="241">
        <f>_xlfn.DAYS(About!$A$3,'Core Indicators'!GO177)</f>
        <v>109</v>
      </c>
      <c r="O177" s="241">
        <f>_xlfn.DAYS(About!$A$3,'Core Indicators'!GW177)</f>
        <v>109</v>
      </c>
      <c r="P177" s="241">
        <f>_xlfn.DAYS(About!$A$3,'Core Indicators'!HE177)</f>
        <v>109</v>
      </c>
      <c r="Q177" s="241">
        <f>_xlfn.DAYS(About!$A$3,'Core Indicators'!HM177)</f>
        <v>109</v>
      </c>
      <c r="R177" s="241">
        <f>_xlfn.DAYS(About!$A$3,'Core Indicators'!HU177)</f>
        <v>109</v>
      </c>
      <c r="S177" s="241">
        <f>_xlfn.DAYS(About!$A$3,'Core Indicators'!IC177)</f>
        <v>109</v>
      </c>
      <c r="T177" s="241">
        <f>_xlfn.DAYS(About!$A$3,'Core Indicators'!IK177)</f>
        <v>109</v>
      </c>
      <c r="U177" s="241">
        <f>_xlfn.DAYS(About!$A$3,'Core Indicators'!IS177)</f>
        <v>109</v>
      </c>
      <c r="V177" s="241">
        <f t="shared" si="5"/>
        <v>101.4</v>
      </c>
    </row>
    <row r="179" spans="1:24" x14ac:dyDescent="0.35">
      <c r="W179" t="s">
        <v>10247</v>
      </c>
      <c r="X179">
        <f>MIN(V3:V300)</f>
        <v>0.7</v>
      </c>
    </row>
    <row r="180" spans="1:24" x14ac:dyDescent="0.35">
      <c r="W180" t="s">
        <v>10246</v>
      </c>
      <c r="X180">
        <f>MAX(V3:V300)</f>
        <v>713.9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93"/>
      <c r="B1" s="318"/>
      <c r="C1" s="318"/>
      <c r="D1" s="318"/>
      <c r="E1" s="318"/>
      <c r="F1" s="318"/>
      <c r="G1" s="318"/>
      <c r="H1" s="318"/>
      <c r="I1" s="318"/>
      <c r="J1" s="318"/>
    </row>
    <row r="2" spans="1:10" ht="15" customHeight="1" thickBot="1" x14ac:dyDescent="0.4">
      <c r="A2" s="125" t="s">
        <v>10733</v>
      </c>
      <c r="B2" s="125" t="s">
        <v>10734</v>
      </c>
      <c r="C2" s="125" t="s">
        <v>10735</v>
      </c>
      <c r="D2" s="125" t="s">
        <v>10736</v>
      </c>
      <c r="E2" s="125" t="s">
        <v>10737</v>
      </c>
      <c r="F2" s="125" t="s">
        <v>10738</v>
      </c>
      <c r="G2" s="125" t="s">
        <v>10739</v>
      </c>
      <c r="H2" s="125" t="s">
        <v>10740</v>
      </c>
      <c r="I2" s="125" t="s">
        <v>10741</v>
      </c>
      <c r="J2" s="125" t="s">
        <v>10742</v>
      </c>
    </row>
    <row r="3" spans="1:10" ht="66" customHeight="1" x14ac:dyDescent="0.35">
      <c r="A3" s="121" t="s">
        <v>10743</v>
      </c>
      <c r="B3" s="37" t="s">
        <v>10211</v>
      </c>
      <c r="C3" s="37" t="s">
        <v>10230</v>
      </c>
      <c r="D3" s="37" t="s">
        <v>10731</v>
      </c>
      <c r="E3" s="37" t="s">
        <v>10744</v>
      </c>
      <c r="F3" s="37" t="s">
        <v>10745</v>
      </c>
      <c r="G3" s="37"/>
      <c r="H3" s="37" t="s">
        <v>10746</v>
      </c>
      <c r="I3" s="37"/>
      <c r="J3" s="126"/>
    </row>
    <row r="4" spans="1:10" ht="66" customHeight="1" x14ac:dyDescent="0.35">
      <c r="A4" s="121" t="s">
        <v>10743</v>
      </c>
      <c r="B4" s="37" t="s">
        <v>10211</v>
      </c>
      <c r="C4" s="37" t="s">
        <v>10230</v>
      </c>
      <c r="D4" s="37" t="s">
        <v>10747</v>
      </c>
      <c r="E4" s="126" t="s">
        <v>10748</v>
      </c>
      <c r="F4" s="37" t="s">
        <v>10745</v>
      </c>
      <c r="G4" s="37"/>
      <c r="H4" s="37" t="s">
        <v>10746</v>
      </c>
      <c r="I4" s="37"/>
      <c r="J4" s="126"/>
    </row>
    <row r="5" spans="1:10" ht="66" customHeight="1" x14ac:dyDescent="0.35">
      <c r="A5" s="121" t="s">
        <v>10743</v>
      </c>
      <c r="B5" s="37" t="s">
        <v>10211</v>
      </c>
      <c r="C5" s="37" t="s">
        <v>10234</v>
      </c>
      <c r="D5" s="126" t="s">
        <v>10321</v>
      </c>
      <c r="E5" s="126" t="s">
        <v>10749</v>
      </c>
      <c r="F5" s="37" t="s">
        <v>10745</v>
      </c>
      <c r="G5" s="37"/>
      <c r="H5" s="37" t="s">
        <v>10750</v>
      </c>
      <c r="I5" s="37"/>
      <c r="J5" s="126"/>
    </row>
    <row r="6" spans="1:10" ht="66" customHeight="1" x14ac:dyDescent="0.35">
      <c r="A6" s="121" t="s">
        <v>10743</v>
      </c>
      <c r="B6" s="37" t="s">
        <v>10211</v>
      </c>
      <c r="C6" s="37" t="s">
        <v>10234</v>
      </c>
      <c r="D6" s="126" t="s">
        <v>10751</v>
      </c>
      <c r="E6" s="126" t="s">
        <v>10752</v>
      </c>
      <c r="F6" s="37" t="s">
        <v>10745</v>
      </c>
      <c r="G6" s="37"/>
      <c r="H6" s="37" t="s">
        <v>10750</v>
      </c>
      <c r="I6" s="37"/>
      <c r="J6" s="126"/>
    </row>
    <row r="7" spans="1:10" ht="66" customHeight="1" x14ac:dyDescent="0.35">
      <c r="A7" s="121" t="s">
        <v>10743</v>
      </c>
      <c r="B7" s="126" t="s">
        <v>10753</v>
      </c>
      <c r="C7" s="126" t="s">
        <v>963</v>
      </c>
      <c r="D7" s="126" t="s">
        <v>963</v>
      </c>
      <c r="E7" s="126" t="s">
        <v>10322</v>
      </c>
      <c r="F7" s="37" t="s">
        <v>10745</v>
      </c>
      <c r="G7" s="37"/>
      <c r="H7" s="37" t="s">
        <v>10754</v>
      </c>
      <c r="I7" s="37"/>
      <c r="J7" s="126"/>
    </row>
    <row r="8" spans="1:10" ht="66" customHeight="1" x14ac:dyDescent="0.35">
      <c r="A8" s="121" t="s">
        <v>10743</v>
      </c>
      <c r="B8" s="126" t="s">
        <v>10753</v>
      </c>
      <c r="C8" s="126" t="s">
        <v>963</v>
      </c>
      <c r="D8" s="126" t="s">
        <v>10755</v>
      </c>
      <c r="E8" s="126" t="s">
        <v>10756</v>
      </c>
      <c r="F8" s="37" t="s">
        <v>10745</v>
      </c>
      <c r="G8" s="37"/>
      <c r="H8" s="37" t="s">
        <v>10754</v>
      </c>
      <c r="I8" s="37"/>
      <c r="J8" s="126"/>
    </row>
    <row r="9" spans="1:10" ht="66" customHeight="1" x14ac:dyDescent="0.35">
      <c r="A9" s="121" t="s">
        <v>10743</v>
      </c>
      <c r="B9" s="126" t="s">
        <v>10753</v>
      </c>
      <c r="C9" s="126" t="s">
        <v>10245</v>
      </c>
      <c r="D9" s="126" t="s">
        <v>568</v>
      </c>
      <c r="E9" s="126" t="s">
        <v>10323</v>
      </c>
      <c r="F9" s="37" t="s">
        <v>10745</v>
      </c>
      <c r="G9" s="37"/>
      <c r="H9" s="37" t="s">
        <v>10757</v>
      </c>
      <c r="I9" s="37"/>
      <c r="J9" s="126"/>
    </row>
    <row r="10" spans="1:10" ht="66" customHeight="1" x14ac:dyDescent="0.35">
      <c r="A10" s="121" t="s">
        <v>10743</v>
      </c>
      <c r="B10" s="126" t="s">
        <v>10753</v>
      </c>
      <c r="C10" s="126" t="s">
        <v>10245</v>
      </c>
      <c r="D10" s="126" t="s">
        <v>10758</v>
      </c>
      <c r="E10" s="126" t="s">
        <v>10239</v>
      </c>
      <c r="F10" s="37" t="s">
        <v>10745</v>
      </c>
      <c r="G10" s="37"/>
      <c r="H10" s="37" t="s">
        <v>10757</v>
      </c>
      <c r="I10" s="37"/>
      <c r="J10" s="126"/>
    </row>
    <row r="11" spans="1:10" ht="26.4" hidden="1" customHeight="1" x14ac:dyDescent="0.35">
      <c r="A11" s="121" t="s">
        <v>10743</v>
      </c>
      <c r="B11" s="126" t="s">
        <v>10753</v>
      </c>
      <c r="C11" s="126" t="s">
        <v>10245</v>
      </c>
      <c r="D11" s="126" t="s">
        <v>10759</v>
      </c>
      <c r="E11" s="126" t="s">
        <v>10760</v>
      </c>
      <c r="F11" s="126"/>
      <c r="G11" s="37"/>
      <c r="H11" s="37" t="s">
        <v>10761</v>
      </c>
      <c r="I11" s="37"/>
      <c r="J11" s="126"/>
    </row>
    <row r="12" spans="1:10" ht="66" customHeight="1" x14ac:dyDescent="0.35">
      <c r="A12" s="121" t="s">
        <v>10743</v>
      </c>
      <c r="B12" s="126" t="s">
        <v>10753</v>
      </c>
      <c r="C12" s="126" t="s">
        <v>10245</v>
      </c>
      <c r="D12" s="126" t="s">
        <v>10762</v>
      </c>
      <c r="E12" s="126" t="s">
        <v>10326</v>
      </c>
      <c r="F12" s="37" t="s">
        <v>10745</v>
      </c>
      <c r="G12" s="37"/>
      <c r="H12" s="37" t="s">
        <v>10761</v>
      </c>
      <c r="I12" s="37"/>
      <c r="J12" s="126"/>
    </row>
    <row r="13" spans="1:10" ht="66" customHeight="1" x14ac:dyDescent="0.35">
      <c r="A13" s="121" t="s">
        <v>10743</v>
      </c>
      <c r="B13" s="126" t="s">
        <v>10753</v>
      </c>
      <c r="C13" s="126" t="s">
        <v>10245</v>
      </c>
      <c r="D13" s="126" t="s">
        <v>10243</v>
      </c>
      <c r="E13" s="126" t="s">
        <v>10763</v>
      </c>
      <c r="F13" s="37" t="s">
        <v>10745</v>
      </c>
      <c r="G13" s="37"/>
      <c r="H13" s="37" t="s">
        <v>10761</v>
      </c>
      <c r="I13" s="37"/>
      <c r="J13" s="126"/>
    </row>
    <row r="14" spans="1:10" ht="26.4" hidden="1" customHeight="1" x14ac:dyDescent="0.35">
      <c r="A14" s="121" t="s">
        <v>10743</v>
      </c>
      <c r="B14" s="126" t="s">
        <v>10764</v>
      </c>
      <c r="C14" s="126" t="s">
        <v>10765</v>
      </c>
      <c r="D14" s="126" t="s">
        <v>10327</v>
      </c>
      <c r="E14" s="126" t="s">
        <v>10766</v>
      </c>
      <c r="F14" s="126"/>
      <c r="G14" s="37"/>
      <c r="H14" s="37" t="s">
        <v>10767</v>
      </c>
      <c r="I14" s="37"/>
      <c r="J14" s="126"/>
    </row>
    <row r="15" spans="1:10" ht="26.4" hidden="1" customHeight="1" x14ac:dyDescent="0.35">
      <c r="A15" s="121" t="s">
        <v>10743</v>
      </c>
      <c r="B15" s="126" t="s">
        <v>10764</v>
      </c>
      <c r="C15" s="126" t="s">
        <v>10765</v>
      </c>
      <c r="D15" s="126" t="s">
        <v>10328</v>
      </c>
      <c r="E15" s="126" t="s">
        <v>10768</v>
      </c>
      <c r="F15" s="126"/>
      <c r="G15" s="37"/>
      <c r="H15" s="37" t="s">
        <v>10767</v>
      </c>
      <c r="I15" s="37"/>
      <c r="J15" s="126"/>
    </row>
    <row r="16" spans="1:10" ht="26.4" hidden="1" customHeight="1" x14ac:dyDescent="0.35">
      <c r="A16" s="121" t="s">
        <v>10743</v>
      </c>
      <c r="B16" s="126" t="s">
        <v>10764</v>
      </c>
      <c r="C16" s="126" t="s">
        <v>10769</v>
      </c>
      <c r="D16" s="126" t="s">
        <v>10770</v>
      </c>
      <c r="E16" s="126" t="s">
        <v>10771</v>
      </c>
      <c r="F16" s="126"/>
      <c r="G16" s="37"/>
      <c r="H16" s="37"/>
      <c r="I16" s="37"/>
      <c r="J16" s="126"/>
    </row>
    <row r="17" spans="1:10" ht="26.4" customHeight="1" x14ac:dyDescent="0.35">
      <c r="A17" s="127" t="s">
        <v>10213</v>
      </c>
      <c r="B17" s="126" t="s">
        <v>7454</v>
      </c>
      <c r="C17" s="126"/>
      <c r="D17" s="126" t="s">
        <v>10772</v>
      </c>
      <c r="E17" s="126"/>
      <c r="F17" s="126" t="s">
        <v>10773</v>
      </c>
      <c r="G17" s="126"/>
      <c r="H17" s="126" t="s">
        <v>10774</v>
      </c>
      <c r="I17" s="126"/>
      <c r="J17" s="126"/>
    </row>
    <row r="18" spans="1:10" ht="52.75" customHeight="1" x14ac:dyDescent="0.35">
      <c r="A18" s="127" t="s">
        <v>10213</v>
      </c>
      <c r="B18" s="126" t="s">
        <v>10214</v>
      </c>
      <c r="C18" s="126" t="s">
        <v>10775</v>
      </c>
      <c r="D18" s="126" t="s">
        <v>10254</v>
      </c>
      <c r="E18" s="126" t="s">
        <v>10776</v>
      </c>
      <c r="F18" s="126" t="s">
        <v>10773</v>
      </c>
      <c r="G18" s="126"/>
      <c r="H18" s="126" t="s">
        <v>10774</v>
      </c>
      <c r="I18" s="126"/>
      <c r="J18" s="126"/>
    </row>
    <row r="19" spans="1:10" ht="79.25" customHeight="1" x14ac:dyDescent="0.35">
      <c r="A19" s="127" t="s">
        <v>10213</v>
      </c>
      <c r="B19" s="126" t="s">
        <v>10214</v>
      </c>
      <c r="C19" s="126" t="s">
        <v>10777</v>
      </c>
      <c r="D19" s="126" t="s">
        <v>10255</v>
      </c>
      <c r="E19" s="126" t="s">
        <v>10778</v>
      </c>
      <c r="F19" s="126" t="s">
        <v>10773</v>
      </c>
      <c r="G19" s="126"/>
      <c r="H19" s="126" t="s">
        <v>10774</v>
      </c>
      <c r="I19" s="126"/>
      <c r="J19" s="126"/>
    </row>
    <row r="20" spans="1:10" ht="132" customHeight="1" x14ac:dyDescent="0.35">
      <c r="A20" s="127" t="s">
        <v>10213</v>
      </c>
      <c r="B20" s="126" t="s">
        <v>10214</v>
      </c>
      <c r="C20" s="126" t="s">
        <v>10779</v>
      </c>
      <c r="D20" s="126" t="s">
        <v>10256</v>
      </c>
      <c r="E20" s="126" t="s">
        <v>10780</v>
      </c>
      <c r="F20" s="126" t="s">
        <v>10773</v>
      </c>
      <c r="G20" s="126"/>
      <c r="H20" s="126" t="s">
        <v>10774</v>
      </c>
      <c r="I20" s="126"/>
      <c r="J20" s="126"/>
    </row>
    <row r="21" spans="1:10" ht="118.75" customHeight="1" x14ac:dyDescent="0.35">
      <c r="A21" s="127" t="s">
        <v>10213</v>
      </c>
      <c r="B21" s="126" t="s">
        <v>10214</v>
      </c>
      <c r="C21" s="126" t="s">
        <v>10781</v>
      </c>
      <c r="D21" s="126" t="s">
        <v>10257</v>
      </c>
      <c r="E21" s="126" t="s">
        <v>10782</v>
      </c>
      <c r="F21" s="126" t="s">
        <v>10773</v>
      </c>
      <c r="G21" s="126"/>
      <c r="H21" s="126" t="s">
        <v>10774</v>
      </c>
      <c r="I21" s="126"/>
      <c r="J21" s="126"/>
    </row>
    <row r="22" spans="1:10" ht="92.4" customHeight="1" x14ac:dyDescent="0.35">
      <c r="A22" s="127" t="s">
        <v>10213</v>
      </c>
      <c r="B22" s="126" t="s">
        <v>10214</v>
      </c>
      <c r="C22" s="126" t="s">
        <v>10783</v>
      </c>
      <c r="D22" s="126" t="s">
        <v>10258</v>
      </c>
      <c r="E22" s="126" t="s">
        <v>10784</v>
      </c>
      <c r="F22" s="126" t="s">
        <v>10773</v>
      </c>
      <c r="G22" s="126"/>
      <c r="H22" s="126" t="s">
        <v>10774</v>
      </c>
      <c r="I22" s="126"/>
      <c r="J22" s="126"/>
    </row>
    <row r="23" spans="1:10" ht="105.65" customHeight="1" x14ac:dyDescent="0.35">
      <c r="A23" s="128" t="s">
        <v>10215</v>
      </c>
      <c r="B23" s="126" t="s">
        <v>10216</v>
      </c>
      <c r="C23" s="126" t="s">
        <v>10785</v>
      </c>
      <c r="D23" s="126" t="s">
        <v>10264</v>
      </c>
      <c r="E23" s="126" t="s">
        <v>10786</v>
      </c>
      <c r="F23" s="126"/>
      <c r="G23" s="126"/>
      <c r="H23" s="126" t="s">
        <v>10787</v>
      </c>
      <c r="I23" s="126" t="s">
        <v>10788</v>
      </c>
      <c r="J23" s="126" t="s">
        <v>10789</v>
      </c>
    </row>
    <row r="24" spans="1:10" ht="92.4" customHeight="1" x14ac:dyDescent="0.35">
      <c r="A24" s="128" t="s">
        <v>10215</v>
      </c>
      <c r="B24" s="126" t="s">
        <v>10216</v>
      </c>
      <c r="C24" s="126" t="s">
        <v>10785</v>
      </c>
      <c r="D24" s="126" t="s">
        <v>10790</v>
      </c>
      <c r="E24" s="126" t="s">
        <v>10791</v>
      </c>
      <c r="F24" s="126"/>
      <c r="G24" s="126"/>
      <c r="H24" s="126" t="s">
        <v>10792</v>
      </c>
      <c r="I24" s="126" t="s">
        <v>10793</v>
      </c>
      <c r="J24" s="129" t="s">
        <v>10794</v>
      </c>
    </row>
    <row r="25" spans="1:10" ht="79.25" customHeight="1" x14ac:dyDescent="0.35">
      <c r="A25" s="128" t="s">
        <v>10215</v>
      </c>
      <c r="B25" s="126" t="s">
        <v>10216</v>
      </c>
      <c r="C25" s="126" t="s">
        <v>10795</v>
      </c>
      <c r="D25" s="126" t="s">
        <v>10349</v>
      </c>
      <c r="E25" s="126" t="s">
        <v>10796</v>
      </c>
      <c r="F25" s="126"/>
      <c r="G25" s="126"/>
      <c r="H25" s="126" t="s">
        <v>10797</v>
      </c>
      <c r="I25" s="126" t="s">
        <v>10798</v>
      </c>
      <c r="J25" s="126" t="s">
        <v>10799</v>
      </c>
    </row>
    <row r="26" spans="1:10" ht="105.65" customHeight="1" x14ac:dyDescent="0.35">
      <c r="A26" s="128" t="s">
        <v>10215</v>
      </c>
      <c r="B26" s="126" t="s">
        <v>10216</v>
      </c>
      <c r="C26" s="126" t="s">
        <v>10795</v>
      </c>
      <c r="D26" s="126" t="s">
        <v>10260</v>
      </c>
      <c r="E26" s="126" t="s">
        <v>10800</v>
      </c>
      <c r="F26" s="126"/>
      <c r="G26" s="126"/>
      <c r="H26" s="126" t="s">
        <v>10801</v>
      </c>
      <c r="I26" s="126"/>
      <c r="J26" s="126" t="s">
        <v>10802</v>
      </c>
    </row>
    <row r="27" spans="1:10" ht="79.25" customHeight="1" x14ac:dyDescent="0.35">
      <c r="A27" s="128" t="s">
        <v>10215</v>
      </c>
      <c r="B27" s="126" t="s">
        <v>10216</v>
      </c>
      <c r="C27" s="126" t="s">
        <v>10803</v>
      </c>
      <c r="D27" s="126" t="s">
        <v>10350</v>
      </c>
      <c r="E27" s="126" t="s">
        <v>10804</v>
      </c>
      <c r="F27" s="126" t="s">
        <v>10805</v>
      </c>
      <c r="G27" s="126"/>
      <c r="H27" s="126" t="s">
        <v>10806</v>
      </c>
      <c r="I27" s="126"/>
      <c r="J27" s="126" t="s">
        <v>10807</v>
      </c>
    </row>
    <row r="28" spans="1:10" ht="66" customHeight="1" x14ac:dyDescent="0.35">
      <c r="A28" s="128" t="s">
        <v>10215</v>
      </c>
      <c r="B28" s="126" t="s">
        <v>10216</v>
      </c>
      <c r="C28" s="126" t="s">
        <v>10803</v>
      </c>
      <c r="D28" s="126" t="s">
        <v>10266</v>
      </c>
      <c r="E28" s="126" t="s">
        <v>10808</v>
      </c>
      <c r="F28" s="126" t="s">
        <v>10809</v>
      </c>
      <c r="G28" s="126"/>
      <c r="H28" s="126" t="s">
        <v>10810</v>
      </c>
      <c r="I28" s="126"/>
      <c r="J28" s="126" t="s">
        <v>10811</v>
      </c>
    </row>
    <row r="29" spans="1:10" ht="39.65" customHeight="1" x14ac:dyDescent="0.35">
      <c r="A29" s="128" t="s">
        <v>10215</v>
      </c>
      <c r="B29" s="126" t="s">
        <v>10216</v>
      </c>
      <c r="C29" s="126" t="s">
        <v>10271</v>
      </c>
      <c r="D29" s="126" t="s">
        <v>10812</v>
      </c>
      <c r="E29" s="126" t="s">
        <v>10813</v>
      </c>
      <c r="F29" s="126"/>
      <c r="G29" s="126"/>
      <c r="H29" s="126" t="s">
        <v>10814</v>
      </c>
      <c r="I29" s="126" t="s">
        <v>10815</v>
      </c>
      <c r="J29" s="126" t="s">
        <v>10816</v>
      </c>
    </row>
    <row r="30" spans="1:10" ht="26.4" customHeight="1" x14ac:dyDescent="0.35">
      <c r="A30" s="128" t="s">
        <v>10215</v>
      </c>
      <c r="B30" s="126" t="s">
        <v>10216</v>
      </c>
      <c r="C30" s="126" t="s">
        <v>10271</v>
      </c>
      <c r="D30" s="126" t="s">
        <v>10817</v>
      </c>
      <c r="E30" s="126" t="s">
        <v>10818</v>
      </c>
      <c r="F30" s="126"/>
      <c r="G30" s="126"/>
      <c r="H30" s="126" t="s">
        <v>10819</v>
      </c>
      <c r="I30" s="126"/>
      <c r="J30" s="126"/>
    </row>
    <row r="31" spans="1:10" ht="66" customHeight="1" x14ac:dyDescent="0.35">
      <c r="A31" s="128" t="s">
        <v>10215</v>
      </c>
      <c r="B31" s="126" t="s">
        <v>10216</v>
      </c>
      <c r="C31" s="126" t="s">
        <v>10276</v>
      </c>
      <c r="D31" s="126" t="s">
        <v>10820</v>
      </c>
      <c r="E31" s="126" t="s">
        <v>10821</v>
      </c>
      <c r="F31" s="126"/>
      <c r="G31" s="126"/>
      <c r="H31" s="126" t="s">
        <v>10822</v>
      </c>
      <c r="I31" s="126"/>
      <c r="J31" s="126" t="s">
        <v>10823</v>
      </c>
    </row>
    <row r="32" spans="1:10" ht="105.65" customHeight="1" x14ac:dyDescent="0.35">
      <c r="A32" s="128" t="s">
        <v>10215</v>
      </c>
      <c r="B32" s="126" t="s">
        <v>10216</v>
      </c>
      <c r="C32" s="126" t="s">
        <v>10276</v>
      </c>
      <c r="D32" s="126" t="s">
        <v>10824</v>
      </c>
      <c r="E32" s="126" t="s">
        <v>10800</v>
      </c>
      <c r="F32" s="126"/>
      <c r="G32" s="126"/>
      <c r="H32" s="126" t="s">
        <v>10801</v>
      </c>
      <c r="I32" s="126"/>
      <c r="J32" s="126" t="s">
        <v>10802</v>
      </c>
    </row>
    <row r="33" spans="1:10" ht="52.75" customHeight="1" x14ac:dyDescent="0.35">
      <c r="A33" s="128" t="s">
        <v>10215</v>
      </c>
      <c r="B33" s="126" t="s">
        <v>10216</v>
      </c>
      <c r="C33" s="126" t="s">
        <v>10276</v>
      </c>
      <c r="D33" s="126" t="s">
        <v>10353</v>
      </c>
      <c r="E33" s="126" t="s">
        <v>10825</v>
      </c>
      <c r="F33" s="126"/>
      <c r="G33" s="126"/>
      <c r="H33" s="126" t="s">
        <v>10826</v>
      </c>
      <c r="I33" s="126"/>
      <c r="J33" s="126" t="s">
        <v>10827</v>
      </c>
    </row>
    <row r="34" spans="1:10" ht="52.75" customHeight="1" x14ac:dyDescent="0.35">
      <c r="A34" s="128" t="s">
        <v>10215</v>
      </c>
      <c r="B34" s="126" t="s">
        <v>10216</v>
      </c>
      <c r="C34" s="126" t="s">
        <v>10276</v>
      </c>
      <c r="D34" s="126" t="s">
        <v>10828</v>
      </c>
      <c r="E34" s="126" t="s">
        <v>10829</v>
      </c>
      <c r="F34" s="126" t="s">
        <v>10830</v>
      </c>
      <c r="G34" s="126"/>
      <c r="H34" s="126" t="s">
        <v>10831</v>
      </c>
      <c r="I34" s="126"/>
      <c r="J34" s="126" t="s">
        <v>10832</v>
      </c>
    </row>
    <row r="35" spans="1:10" ht="52.75" customHeight="1" x14ac:dyDescent="0.35">
      <c r="A35" s="128" t="s">
        <v>10215</v>
      </c>
      <c r="B35" s="126" t="s">
        <v>10217</v>
      </c>
      <c r="C35" s="126" t="s">
        <v>10278</v>
      </c>
      <c r="D35" s="126" t="s">
        <v>10833</v>
      </c>
      <c r="E35" s="126" t="s">
        <v>10834</v>
      </c>
      <c r="F35" s="126" t="s">
        <v>10835</v>
      </c>
      <c r="G35" s="126"/>
      <c r="H35" s="126" t="s">
        <v>10836</v>
      </c>
      <c r="I35" s="126"/>
      <c r="J35" s="126" t="s">
        <v>10837</v>
      </c>
    </row>
    <row r="36" spans="1:10" ht="92.4" customHeight="1" x14ac:dyDescent="0.35">
      <c r="A36" s="128" t="s">
        <v>10215</v>
      </c>
      <c r="B36" s="126" t="s">
        <v>10217</v>
      </c>
      <c r="C36" s="126" t="s">
        <v>10283</v>
      </c>
      <c r="D36" s="126" t="s">
        <v>2179</v>
      </c>
      <c r="E36" s="126" t="s">
        <v>10838</v>
      </c>
      <c r="F36" s="126"/>
      <c r="G36" s="126"/>
      <c r="H36" s="126" t="s">
        <v>10837</v>
      </c>
      <c r="I36" s="126" t="s">
        <v>10839</v>
      </c>
      <c r="J36" s="126" t="s">
        <v>10840</v>
      </c>
    </row>
    <row r="37" spans="1:10" ht="79.25" customHeight="1" x14ac:dyDescent="0.35">
      <c r="A37" s="128" t="s">
        <v>10215</v>
      </c>
      <c r="B37" s="126" t="s">
        <v>10217</v>
      </c>
      <c r="C37" s="126" t="s">
        <v>10283</v>
      </c>
      <c r="D37" s="126" t="s">
        <v>2191</v>
      </c>
      <c r="E37" s="126" t="s">
        <v>10841</v>
      </c>
      <c r="F37" s="126"/>
      <c r="G37" s="126"/>
      <c r="H37" s="126" t="s">
        <v>10837</v>
      </c>
      <c r="I37" s="126" t="s">
        <v>10839</v>
      </c>
      <c r="J37" s="126" t="s">
        <v>10840</v>
      </c>
    </row>
    <row r="38" spans="1:10" ht="52.75" customHeight="1" x14ac:dyDescent="0.35">
      <c r="A38" s="128" t="s">
        <v>10215</v>
      </c>
      <c r="B38" s="126" t="s">
        <v>10217</v>
      </c>
      <c r="C38" s="126" t="s">
        <v>10283</v>
      </c>
      <c r="D38" s="126" t="s">
        <v>2181</v>
      </c>
      <c r="E38" s="126" t="s">
        <v>10842</v>
      </c>
      <c r="F38" s="126"/>
      <c r="G38" s="126"/>
      <c r="H38" s="126" t="s">
        <v>10837</v>
      </c>
      <c r="I38" s="126" t="s">
        <v>10839</v>
      </c>
      <c r="J38" s="126" t="s">
        <v>10840</v>
      </c>
    </row>
    <row r="39" spans="1:10" ht="66" customHeight="1" x14ac:dyDescent="0.35">
      <c r="A39" s="128" t="s">
        <v>10215</v>
      </c>
      <c r="B39" s="126" t="s">
        <v>10217</v>
      </c>
      <c r="C39" s="126" t="s">
        <v>10283</v>
      </c>
      <c r="D39" s="126" t="s">
        <v>2193</v>
      </c>
      <c r="E39" s="126" t="s">
        <v>10843</v>
      </c>
      <c r="F39" s="126"/>
      <c r="G39" s="126"/>
      <c r="H39" s="126" t="s">
        <v>10837</v>
      </c>
      <c r="I39" s="126" t="s">
        <v>10839</v>
      </c>
      <c r="J39" s="126" t="s">
        <v>10840</v>
      </c>
    </row>
    <row r="40" spans="1:10" ht="52.75" customHeight="1" x14ac:dyDescent="0.35">
      <c r="A40" s="128" t="s">
        <v>10215</v>
      </c>
      <c r="B40" s="126" t="s">
        <v>10217</v>
      </c>
      <c r="C40" s="126" t="s">
        <v>10283</v>
      </c>
      <c r="D40" s="126" t="s">
        <v>2176</v>
      </c>
      <c r="E40" s="126" t="s">
        <v>10844</v>
      </c>
      <c r="F40" s="126"/>
      <c r="G40" s="126"/>
      <c r="H40" s="126" t="s">
        <v>10837</v>
      </c>
      <c r="I40" s="126" t="s">
        <v>10839</v>
      </c>
      <c r="J40" s="126" t="s">
        <v>10840</v>
      </c>
    </row>
    <row r="41" spans="1:10" ht="79.25" customHeight="1" x14ac:dyDescent="0.35">
      <c r="A41" s="128" t="s">
        <v>10215</v>
      </c>
      <c r="B41" s="126" t="s">
        <v>10217</v>
      </c>
      <c r="C41" s="126" t="s">
        <v>10283</v>
      </c>
      <c r="D41" s="126" t="s">
        <v>2189</v>
      </c>
      <c r="E41" s="126" t="s">
        <v>10845</v>
      </c>
      <c r="F41" s="126"/>
      <c r="G41" s="126"/>
      <c r="H41" s="126" t="s">
        <v>10837</v>
      </c>
      <c r="I41" s="126" t="s">
        <v>10839</v>
      </c>
      <c r="J41" s="126" t="s">
        <v>10840</v>
      </c>
    </row>
    <row r="42" spans="1:10" ht="52.75" customHeight="1" x14ac:dyDescent="0.35">
      <c r="A42" s="128" t="s">
        <v>10215</v>
      </c>
      <c r="B42" s="126" t="s">
        <v>10217</v>
      </c>
      <c r="C42" s="126" t="s">
        <v>10283</v>
      </c>
      <c r="D42" s="126" t="s">
        <v>2183</v>
      </c>
      <c r="E42" s="126" t="s">
        <v>10846</v>
      </c>
      <c r="F42" s="126"/>
      <c r="G42" s="126"/>
      <c r="H42" s="126" t="s">
        <v>10837</v>
      </c>
      <c r="I42" s="126" t="s">
        <v>10839</v>
      </c>
      <c r="J42" s="126" t="s">
        <v>10840</v>
      </c>
    </row>
    <row r="43" spans="1:10" ht="39.65" customHeight="1" x14ac:dyDescent="0.35">
      <c r="A43" s="128" t="s">
        <v>10215</v>
      </c>
      <c r="B43" s="126" t="s">
        <v>10217</v>
      </c>
      <c r="C43" s="126" t="s">
        <v>10283</v>
      </c>
      <c r="D43" s="126" t="s">
        <v>10281</v>
      </c>
      <c r="E43" s="126" t="s">
        <v>10847</v>
      </c>
      <c r="F43" s="126"/>
      <c r="G43" s="126"/>
      <c r="H43" s="126" t="s">
        <v>10837</v>
      </c>
      <c r="I43" s="126" t="s">
        <v>10839</v>
      </c>
      <c r="J43" s="126" t="s">
        <v>10840</v>
      </c>
    </row>
    <row r="44" spans="1:10" ht="79.25" customHeight="1" x14ac:dyDescent="0.35">
      <c r="A44" s="128" t="s">
        <v>10215</v>
      </c>
      <c r="B44" s="126" t="s">
        <v>10217</v>
      </c>
      <c r="C44" s="126" t="s">
        <v>10283</v>
      </c>
      <c r="D44" s="126" t="s">
        <v>2185</v>
      </c>
      <c r="E44" s="126" t="s">
        <v>10848</v>
      </c>
      <c r="F44" s="126"/>
      <c r="G44" s="126"/>
      <c r="H44" s="126" t="s">
        <v>10837</v>
      </c>
      <c r="I44" s="126" t="s">
        <v>10839</v>
      </c>
      <c r="J44" s="126" t="s">
        <v>10840</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U320"/>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73" width="10" customWidth="1"/>
  </cols>
  <sheetData>
    <row r="1" spans="1:73" x14ac:dyDescent="0.3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row>
    <row r="2" spans="1:73" x14ac:dyDescent="0.35">
      <c r="A2" s="286" t="s">
        <v>2</v>
      </c>
      <c r="B2" s="286" t="s">
        <v>0</v>
      </c>
      <c r="C2" s="286" t="s">
        <v>1</v>
      </c>
      <c r="D2" s="286" t="s">
        <v>10849</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c r="BS2" s="287">
        <v>45474</v>
      </c>
      <c r="BT2" s="287">
        <v>45505</v>
      </c>
      <c r="BU2" s="287">
        <v>45536</v>
      </c>
    </row>
    <row r="3" spans="1:73" x14ac:dyDescent="0.35">
      <c r="A3" t="s">
        <v>1451</v>
      </c>
      <c r="B3" t="s">
        <v>1449</v>
      </c>
      <c r="C3" t="s">
        <v>1450</v>
      </c>
      <c r="D3" s="288" t="str">
        <f t="shared" ref="D3:D66" si="0">IF(BU3="-","-",IFERROR(IF(ROUND(AVERAGE(BS3:BU3),1)=ROUND(AVERAGE(BP3:BR3),1),"Stable",IF(ROUND(AVERAGE(BS3:BU3),1)&lt;ROUND(AVERAGE(BP3:BR3),1),"Decreasing",IF(ROUND(AVERAGE(BS3:BU3),1)&gt;ROUND(AVERAGE(BP3:BR3),1),"Increasing"))),"-"))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v>4.4000000000000004</v>
      </c>
      <c r="BS3" s="288">
        <v>4.4000000000000004</v>
      </c>
      <c r="BT3" s="288">
        <v>4.4000000000000004</v>
      </c>
      <c r="BU3" s="288">
        <f>_xlfn.IFNA(VLOOKUP(C3,'INFORM Severity - hidden'!$C$5:$G$300,5,FALSE),"-")</f>
        <v>4.4000000000000004</v>
      </c>
    </row>
    <row r="4" spans="1:73" x14ac:dyDescent="0.35">
      <c r="C4" t="s">
        <v>10850</v>
      </c>
      <c r="D4" s="288" t="str">
        <f t="shared" si="0"/>
        <v>-</v>
      </c>
      <c r="E4" s="288">
        <v>4.0999999999999996</v>
      </c>
      <c r="F4" s="288" t="s">
        <v>10851</v>
      </c>
      <c r="G4" s="288" t="s">
        <v>10851</v>
      </c>
      <c r="H4" s="288" t="s">
        <v>10851</v>
      </c>
      <c r="I4" s="288" t="s">
        <v>10851</v>
      </c>
      <c r="J4" s="288" t="s">
        <v>10851</v>
      </c>
      <c r="K4" s="288" t="s">
        <v>10851</v>
      </c>
      <c r="L4" s="288" t="s">
        <v>10851</v>
      </c>
      <c r="M4" s="288" t="s">
        <v>10851</v>
      </c>
      <c r="N4" s="288" t="s">
        <v>10851</v>
      </c>
      <c r="O4" s="288" t="s">
        <v>10851</v>
      </c>
      <c r="P4" s="288" t="s">
        <v>10851</v>
      </c>
      <c r="Q4" s="288" t="s">
        <v>10851</v>
      </c>
      <c r="R4" s="288" t="s">
        <v>10851</v>
      </c>
      <c r="S4" s="288" t="s">
        <v>10851</v>
      </c>
      <c r="T4" s="288" t="s">
        <v>10851</v>
      </c>
      <c r="U4" s="288" t="s">
        <v>10851</v>
      </c>
      <c r="V4" s="288" t="s">
        <v>10851</v>
      </c>
      <c r="W4" s="288" t="s">
        <v>10851</v>
      </c>
      <c r="X4" s="288" t="s">
        <v>10851</v>
      </c>
      <c r="Y4" s="288" t="s">
        <v>10851</v>
      </c>
      <c r="Z4" s="288" t="s">
        <v>10851</v>
      </c>
      <c r="AA4" s="288" t="s">
        <v>10851</v>
      </c>
      <c r="AB4" s="288" t="s">
        <v>10851</v>
      </c>
      <c r="AC4" s="288" t="s">
        <v>10851</v>
      </c>
      <c r="AD4" s="288" t="s">
        <v>10851</v>
      </c>
      <c r="AE4" s="288" t="s">
        <v>10851</v>
      </c>
      <c r="AF4" s="288" t="s">
        <v>10851</v>
      </c>
      <c r="AG4" s="288" t="s">
        <v>10851</v>
      </c>
      <c r="AH4" s="288" t="s">
        <v>10851</v>
      </c>
      <c r="AI4" s="288" t="s">
        <v>10851</v>
      </c>
      <c r="AJ4" s="288" t="s">
        <v>10851</v>
      </c>
      <c r="AK4" s="288" t="s">
        <v>10851</v>
      </c>
      <c r="AL4" s="288" t="s">
        <v>10851</v>
      </c>
      <c r="AM4" s="288" t="s">
        <v>10851</v>
      </c>
      <c r="AN4" s="288" t="s">
        <v>10851</v>
      </c>
      <c r="AO4" s="288" t="s">
        <v>10851</v>
      </c>
      <c r="AP4" s="288" t="s">
        <v>10851</v>
      </c>
      <c r="AQ4" s="288" t="s">
        <v>10851</v>
      </c>
      <c r="AR4" s="288" t="s">
        <v>10851</v>
      </c>
      <c r="AS4" s="288" t="s">
        <v>10851</v>
      </c>
      <c r="AT4" s="288" t="s">
        <v>10851</v>
      </c>
      <c r="AU4" s="288" t="s">
        <v>10851</v>
      </c>
      <c r="AV4" s="288" t="s">
        <v>10851</v>
      </c>
      <c r="AW4" s="288" t="s">
        <v>10851</v>
      </c>
      <c r="AX4" s="288" t="s">
        <v>10851</v>
      </c>
      <c r="AY4" s="288" t="s">
        <v>10851</v>
      </c>
      <c r="AZ4" s="288" t="s">
        <v>10851</v>
      </c>
      <c r="BA4" s="288" t="s">
        <v>10851</v>
      </c>
      <c r="BB4" s="288" t="s">
        <v>10851</v>
      </c>
      <c r="BC4" s="288" t="s">
        <v>10851</v>
      </c>
      <c r="BD4" s="288" t="s">
        <v>10851</v>
      </c>
      <c r="BE4" s="288" t="s">
        <v>10851</v>
      </c>
      <c r="BF4" s="288" t="s">
        <v>10851</v>
      </c>
      <c r="BG4" s="288" t="s">
        <v>10851</v>
      </c>
      <c r="BH4" s="288" t="s">
        <v>10851</v>
      </c>
      <c r="BI4" s="288" t="s">
        <v>10851</v>
      </c>
      <c r="BJ4" s="288" t="s">
        <v>10851</v>
      </c>
      <c r="BK4" s="288" t="s">
        <v>10851</v>
      </c>
      <c r="BL4" s="288" t="s">
        <v>10851</v>
      </c>
      <c r="BM4" s="288" t="s">
        <v>10851</v>
      </c>
      <c r="BN4" s="288" t="s">
        <v>10851</v>
      </c>
      <c r="BO4" s="288" t="s">
        <v>10851</v>
      </c>
      <c r="BP4" s="288" t="s">
        <v>10851</v>
      </c>
      <c r="BQ4" s="288" t="s">
        <v>10851</v>
      </c>
      <c r="BR4" s="288" t="s">
        <v>10851</v>
      </c>
      <c r="BS4" s="288" t="s">
        <v>10851</v>
      </c>
      <c r="BT4" s="288" t="s">
        <v>10851</v>
      </c>
      <c r="BU4" s="288" t="str">
        <f>_xlfn.IFNA(VLOOKUP(C4,'INFORM Severity - hidden'!$C$5:$G$300,5,FALSE),"-")</f>
        <v>-</v>
      </c>
    </row>
    <row r="5" spans="1:73" x14ac:dyDescent="0.35">
      <c r="C5" t="s">
        <v>10852</v>
      </c>
      <c r="D5" s="288" t="str">
        <f t="shared" si="0"/>
        <v>-</v>
      </c>
      <c r="E5" s="288">
        <v>3.9</v>
      </c>
      <c r="F5" s="288" t="s">
        <v>10851</v>
      </c>
      <c r="G5" s="288" t="s">
        <v>10851</v>
      </c>
      <c r="H5" s="288" t="s">
        <v>10851</v>
      </c>
      <c r="I5" s="288" t="s">
        <v>10851</v>
      </c>
      <c r="J5" s="288" t="s">
        <v>10851</v>
      </c>
      <c r="K5" s="288" t="s">
        <v>10851</v>
      </c>
      <c r="L5" s="288" t="s">
        <v>10851</v>
      </c>
      <c r="M5" s="288" t="s">
        <v>10851</v>
      </c>
      <c r="N5" s="288" t="s">
        <v>10851</v>
      </c>
      <c r="O5" s="288" t="s">
        <v>10851</v>
      </c>
      <c r="P5" s="288" t="s">
        <v>10851</v>
      </c>
      <c r="Q5" s="288" t="s">
        <v>10851</v>
      </c>
      <c r="R5" s="288" t="s">
        <v>10851</v>
      </c>
      <c r="S5" s="288" t="s">
        <v>10851</v>
      </c>
      <c r="T5" s="288" t="s">
        <v>10851</v>
      </c>
      <c r="U5" s="288" t="s">
        <v>10851</v>
      </c>
      <c r="V5" s="288" t="s">
        <v>10851</v>
      </c>
      <c r="W5" s="288" t="s">
        <v>10851</v>
      </c>
      <c r="X5" s="288" t="s">
        <v>10851</v>
      </c>
      <c r="Y5" s="288" t="s">
        <v>10851</v>
      </c>
      <c r="Z5" s="288" t="s">
        <v>10851</v>
      </c>
      <c r="AA5" s="288" t="s">
        <v>10851</v>
      </c>
      <c r="AB5" s="288" t="s">
        <v>10851</v>
      </c>
      <c r="AC5" s="288" t="s">
        <v>10851</v>
      </c>
      <c r="AD5" s="288" t="s">
        <v>10851</v>
      </c>
      <c r="AE5" s="288" t="s">
        <v>10851</v>
      </c>
      <c r="AF5" s="288" t="s">
        <v>10851</v>
      </c>
      <c r="AG5" s="288" t="s">
        <v>10851</v>
      </c>
      <c r="AH5" s="288" t="s">
        <v>10851</v>
      </c>
      <c r="AI5" s="288" t="s">
        <v>10851</v>
      </c>
      <c r="AJ5" s="288" t="s">
        <v>10851</v>
      </c>
      <c r="AK5" s="288" t="s">
        <v>10851</v>
      </c>
      <c r="AL5" s="288" t="s">
        <v>10851</v>
      </c>
      <c r="AM5" s="288" t="s">
        <v>10851</v>
      </c>
      <c r="AN5" s="288" t="s">
        <v>10851</v>
      </c>
      <c r="AO5" s="288" t="s">
        <v>10851</v>
      </c>
      <c r="AP5" s="288" t="s">
        <v>10851</v>
      </c>
      <c r="AQ5" s="288" t="s">
        <v>10851</v>
      </c>
      <c r="AR5" s="288" t="s">
        <v>10851</v>
      </c>
      <c r="AS5" s="288" t="s">
        <v>10851</v>
      </c>
      <c r="AT5" s="288" t="s">
        <v>10851</v>
      </c>
      <c r="AU5" s="288" t="s">
        <v>10851</v>
      </c>
      <c r="AV5" s="288" t="s">
        <v>10851</v>
      </c>
      <c r="AW5" s="288" t="s">
        <v>10851</v>
      </c>
      <c r="AX5" s="288" t="s">
        <v>10851</v>
      </c>
      <c r="AY5" s="288" t="s">
        <v>10851</v>
      </c>
      <c r="AZ5" s="288" t="s">
        <v>10851</v>
      </c>
      <c r="BA5" s="288" t="s">
        <v>10851</v>
      </c>
      <c r="BB5" s="288" t="s">
        <v>10851</v>
      </c>
      <c r="BC5" s="288" t="s">
        <v>10851</v>
      </c>
      <c r="BD5" s="288" t="s">
        <v>10851</v>
      </c>
      <c r="BE5" s="288" t="s">
        <v>10851</v>
      </c>
      <c r="BF5" s="288" t="s">
        <v>10851</v>
      </c>
      <c r="BG5" s="288" t="s">
        <v>10851</v>
      </c>
      <c r="BH5" s="288" t="s">
        <v>10851</v>
      </c>
      <c r="BI5" s="288" t="s">
        <v>10851</v>
      </c>
      <c r="BJ5" s="288" t="s">
        <v>10851</v>
      </c>
      <c r="BK5" s="288" t="s">
        <v>10851</v>
      </c>
      <c r="BL5" s="288" t="s">
        <v>10851</v>
      </c>
      <c r="BM5" s="288" t="s">
        <v>10851</v>
      </c>
      <c r="BN5" s="288" t="s">
        <v>10851</v>
      </c>
      <c r="BO5" s="288" t="s">
        <v>10851</v>
      </c>
      <c r="BP5" s="288" t="s">
        <v>10851</v>
      </c>
      <c r="BQ5" s="288" t="s">
        <v>10851</v>
      </c>
      <c r="BR5" s="288" t="s">
        <v>10851</v>
      </c>
      <c r="BS5" s="288" t="s">
        <v>10851</v>
      </c>
      <c r="BT5" s="288" t="s">
        <v>10851</v>
      </c>
      <c r="BU5" s="288" t="str">
        <f>_xlfn.IFNA(VLOOKUP(C5,'INFORM Severity - hidden'!$C$5:$G$300,5,FALSE),"-")</f>
        <v>-</v>
      </c>
    </row>
    <row r="6" spans="1:73" x14ac:dyDescent="0.35">
      <c r="C6" t="s">
        <v>10853</v>
      </c>
      <c r="D6" s="288" t="str">
        <f t="shared" si="0"/>
        <v>-</v>
      </c>
      <c r="E6" s="288" t="s">
        <v>10851</v>
      </c>
      <c r="F6" s="288" t="s">
        <v>10851</v>
      </c>
      <c r="G6" s="288">
        <v>2.1</v>
      </c>
      <c r="H6" s="288">
        <v>2.2000000000000002</v>
      </c>
      <c r="I6" s="288" t="s">
        <v>10851</v>
      </c>
      <c r="J6" s="288" t="s">
        <v>10851</v>
      </c>
      <c r="K6" s="288" t="s">
        <v>10851</v>
      </c>
      <c r="L6" s="288" t="s">
        <v>10851</v>
      </c>
      <c r="M6" s="288" t="s">
        <v>10851</v>
      </c>
      <c r="N6" s="288" t="s">
        <v>10851</v>
      </c>
      <c r="O6" s="288" t="s">
        <v>10851</v>
      </c>
      <c r="P6" s="288" t="s">
        <v>10851</v>
      </c>
      <c r="Q6" s="288" t="s">
        <v>10851</v>
      </c>
      <c r="R6" s="288" t="s">
        <v>10851</v>
      </c>
      <c r="S6" s="288" t="s">
        <v>10851</v>
      </c>
      <c r="T6" s="288" t="s">
        <v>10851</v>
      </c>
      <c r="U6" s="288" t="s">
        <v>10851</v>
      </c>
      <c r="V6" s="288" t="s">
        <v>10851</v>
      </c>
      <c r="W6" s="288" t="s">
        <v>10851</v>
      </c>
      <c r="X6" s="288" t="s">
        <v>10851</v>
      </c>
      <c r="Y6" s="288" t="s">
        <v>10851</v>
      </c>
      <c r="Z6" s="288" t="s">
        <v>10851</v>
      </c>
      <c r="AA6" s="288" t="s">
        <v>10851</v>
      </c>
      <c r="AB6" s="288" t="s">
        <v>10851</v>
      </c>
      <c r="AC6" s="288" t="s">
        <v>10851</v>
      </c>
      <c r="AD6" s="288" t="s">
        <v>10851</v>
      </c>
      <c r="AE6" s="288" t="s">
        <v>10851</v>
      </c>
      <c r="AF6" s="288" t="s">
        <v>10851</v>
      </c>
      <c r="AG6" s="288" t="s">
        <v>10851</v>
      </c>
      <c r="AH6" s="288" t="s">
        <v>10851</v>
      </c>
      <c r="AI6" s="288" t="s">
        <v>10851</v>
      </c>
      <c r="AJ6" s="288" t="s">
        <v>10851</v>
      </c>
      <c r="AK6" s="288" t="s">
        <v>10851</v>
      </c>
      <c r="AL6" s="288" t="s">
        <v>10851</v>
      </c>
      <c r="AM6" s="288" t="s">
        <v>10851</v>
      </c>
      <c r="AN6" s="288" t="s">
        <v>10851</v>
      </c>
      <c r="AO6" s="288" t="s">
        <v>10851</v>
      </c>
      <c r="AP6" s="288" t="s">
        <v>10851</v>
      </c>
      <c r="AQ6" s="288" t="s">
        <v>10851</v>
      </c>
      <c r="AR6" s="288" t="s">
        <v>10851</v>
      </c>
      <c r="AS6" s="288" t="s">
        <v>10851</v>
      </c>
      <c r="AT6" s="288" t="s">
        <v>10851</v>
      </c>
      <c r="AU6" s="288" t="s">
        <v>10851</v>
      </c>
      <c r="AV6" s="288" t="s">
        <v>10851</v>
      </c>
      <c r="AW6" s="288" t="s">
        <v>10851</v>
      </c>
      <c r="AX6" s="288" t="s">
        <v>10851</v>
      </c>
      <c r="AY6" s="288" t="s">
        <v>10851</v>
      </c>
      <c r="AZ6" s="288" t="s">
        <v>10851</v>
      </c>
      <c r="BA6" s="288" t="s">
        <v>10851</v>
      </c>
      <c r="BB6" s="288" t="s">
        <v>10851</v>
      </c>
      <c r="BC6" s="288" t="s">
        <v>10851</v>
      </c>
      <c r="BD6" s="288" t="s">
        <v>10851</v>
      </c>
      <c r="BE6" s="288" t="s">
        <v>10851</v>
      </c>
      <c r="BF6" s="288" t="s">
        <v>10851</v>
      </c>
      <c r="BG6" s="288" t="s">
        <v>10851</v>
      </c>
      <c r="BH6" s="288" t="s">
        <v>10851</v>
      </c>
      <c r="BI6" s="288" t="s">
        <v>10851</v>
      </c>
      <c r="BJ6" s="288" t="s">
        <v>10851</v>
      </c>
      <c r="BK6" s="288" t="s">
        <v>10851</v>
      </c>
      <c r="BL6" s="288" t="s">
        <v>10851</v>
      </c>
      <c r="BM6" s="288" t="s">
        <v>10851</v>
      </c>
      <c r="BN6" s="288" t="s">
        <v>10851</v>
      </c>
      <c r="BO6" s="288" t="s">
        <v>10851</v>
      </c>
      <c r="BP6" s="288" t="s">
        <v>10851</v>
      </c>
      <c r="BQ6" s="288" t="s">
        <v>10851</v>
      </c>
      <c r="BR6" s="288" t="s">
        <v>10851</v>
      </c>
      <c r="BS6" s="288" t="s">
        <v>10851</v>
      </c>
      <c r="BT6" s="288" t="s">
        <v>10851</v>
      </c>
      <c r="BU6" s="288" t="str">
        <f>_xlfn.IFNA(VLOOKUP(C6,'INFORM Severity - hidden'!$C$5:$G$300,5,FALSE),"-")</f>
        <v>-</v>
      </c>
    </row>
    <row r="7" spans="1:73" x14ac:dyDescent="0.35">
      <c r="C7" t="s">
        <v>10854</v>
      </c>
      <c r="D7" s="288" t="str">
        <f t="shared" si="0"/>
        <v>-</v>
      </c>
      <c r="E7" s="288" t="s">
        <v>10851</v>
      </c>
      <c r="F7" s="288" t="s">
        <v>10851</v>
      </c>
      <c r="G7" s="288" t="s">
        <v>10851</v>
      </c>
      <c r="H7" s="288" t="s">
        <v>10851</v>
      </c>
      <c r="I7" s="288" t="s">
        <v>10851</v>
      </c>
      <c r="J7" s="288" t="s">
        <v>10851</v>
      </c>
      <c r="K7" s="288" t="s">
        <v>10851</v>
      </c>
      <c r="L7" s="288" t="s">
        <v>10851</v>
      </c>
      <c r="M7" s="288" t="s">
        <v>10851</v>
      </c>
      <c r="N7" s="288" t="s">
        <v>10851</v>
      </c>
      <c r="O7" s="288" t="s">
        <v>10851</v>
      </c>
      <c r="P7" s="288" t="s">
        <v>10851</v>
      </c>
      <c r="Q7" s="288" t="s">
        <v>10851</v>
      </c>
      <c r="R7" s="288" t="s">
        <v>10851</v>
      </c>
      <c r="S7" s="288" t="s">
        <v>10851</v>
      </c>
      <c r="T7" s="288" t="s">
        <v>10851</v>
      </c>
      <c r="U7" s="288" t="s">
        <v>10851</v>
      </c>
      <c r="V7" s="288" t="s">
        <v>10851</v>
      </c>
      <c r="W7" s="288" t="s">
        <v>10851</v>
      </c>
      <c r="X7" s="288" t="s">
        <v>10851</v>
      </c>
      <c r="Y7" s="288" t="s">
        <v>10851</v>
      </c>
      <c r="Z7" s="288" t="s">
        <v>10851</v>
      </c>
      <c r="AA7" s="288" t="s">
        <v>10851</v>
      </c>
      <c r="AB7" s="288" t="s">
        <v>10851</v>
      </c>
      <c r="AC7" s="288" t="s">
        <v>10851</v>
      </c>
      <c r="AD7" s="288" t="s">
        <v>10851</v>
      </c>
      <c r="AE7" s="288" t="s">
        <v>10851</v>
      </c>
      <c r="AF7" s="288" t="s">
        <v>10851</v>
      </c>
      <c r="AG7" s="288" t="s">
        <v>10851</v>
      </c>
      <c r="AH7" s="288" t="s">
        <v>10851</v>
      </c>
      <c r="AI7" s="288" t="s">
        <v>10851</v>
      </c>
      <c r="AJ7" s="288" t="s">
        <v>10851</v>
      </c>
      <c r="AK7" s="288" t="s">
        <v>10851</v>
      </c>
      <c r="AL7" s="288" t="s">
        <v>10851</v>
      </c>
      <c r="AM7" s="288" t="s">
        <v>10851</v>
      </c>
      <c r="AN7" s="288" t="s">
        <v>10851</v>
      </c>
      <c r="AO7" s="288" t="s">
        <v>10851</v>
      </c>
      <c r="AP7" s="288" t="s">
        <v>10851</v>
      </c>
      <c r="AQ7" s="288" t="s">
        <v>10851</v>
      </c>
      <c r="AR7" s="288" t="s">
        <v>10851</v>
      </c>
      <c r="AS7" s="288" t="s">
        <v>10851</v>
      </c>
      <c r="AT7" s="288">
        <v>3</v>
      </c>
      <c r="AU7" s="288">
        <v>3</v>
      </c>
      <c r="AV7" s="288">
        <v>3</v>
      </c>
      <c r="AW7" s="288">
        <v>3</v>
      </c>
      <c r="AX7" s="288">
        <v>3</v>
      </c>
      <c r="AY7" s="288">
        <v>3</v>
      </c>
      <c r="AZ7" s="288">
        <v>3</v>
      </c>
      <c r="BA7" s="288">
        <v>3</v>
      </c>
      <c r="BB7" s="288">
        <v>3</v>
      </c>
      <c r="BC7" s="288">
        <v>3</v>
      </c>
      <c r="BD7" s="288" t="s">
        <v>10851</v>
      </c>
      <c r="BE7" s="288" t="s">
        <v>10851</v>
      </c>
      <c r="BF7" s="288" t="s">
        <v>10851</v>
      </c>
      <c r="BG7" s="288" t="s">
        <v>10851</v>
      </c>
      <c r="BH7" s="288" t="s">
        <v>10851</v>
      </c>
      <c r="BI7" s="288" t="s">
        <v>10851</v>
      </c>
      <c r="BJ7" s="288" t="s">
        <v>10851</v>
      </c>
      <c r="BK7" s="288" t="s">
        <v>10851</v>
      </c>
      <c r="BL7" s="288" t="s">
        <v>10851</v>
      </c>
      <c r="BM7" s="288" t="s">
        <v>10851</v>
      </c>
      <c r="BN7" s="288" t="s">
        <v>10851</v>
      </c>
      <c r="BO7" s="288" t="s">
        <v>10851</v>
      </c>
      <c r="BP7" s="288" t="s">
        <v>10851</v>
      </c>
      <c r="BQ7" s="288" t="s">
        <v>10851</v>
      </c>
      <c r="BR7" s="288" t="s">
        <v>10851</v>
      </c>
      <c r="BS7" s="288" t="s">
        <v>10851</v>
      </c>
      <c r="BT7" s="288" t="s">
        <v>10851</v>
      </c>
      <c r="BU7" s="288" t="str">
        <f>_xlfn.IFNA(VLOOKUP(C7,'INFORM Severity - hidden'!$C$5:$G$300,5,FALSE),"-")</f>
        <v>-</v>
      </c>
    </row>
    <row r="8" spans="1:73" x14ac:dyDescent="0.35">
      <c r="A8" t="s">
        <v>1451</v>
      </c>
      <c r="B8" t="s">
        <v>1455</v>
      </c>
      <c r="C8" t="s">
        <v>1456</v>
      </c>
      <c r="D8" s="288" t="str">
        <f t="shared" si="0"/>
        <v>Decreasing</v>
      </c>
      <c r="E8" s="288" t="s">
        <v>10851</v>
      </c>
      <c r="F8" s="288" t="s">
        <v>10851</v>
      </c>
      <c r="G8" s="288" t="s">
        <v>10851</v>
      </c>
      <c r="H8" s="288" t="s">
        <v>10851</v>
      </c>
      <c r="I8" s="288" t="s">
        <v>10851</v>
      </c>
      <c r="J8" s="288" t="s">
        <v>10851</v>
      </c>
      <c r="K8" s="288" t="s">
        <v>10851</v>
      </c>
      <c r="L8" s="288" t="s">
        <v>10851</v>
      </c>
      <c r="M8" s="288" t="s">
        <v>10851</v>
      </c>
      <c r="N8" s="288" t="s">
        <v>10851</v>
      </c>
      <c r="O8" s="288" t="s">
        <v>10851</v>
      </c>
      <c r="P8" s="288" t="s">
        <v>10851</v>
      </c>
      <c r="Q8" s="288" t="s">
        <v>10851</v>
      </c>
      <c r="R8" s="288" t="s">
        <v>10851</v>
      </c>
      <c r="S8" s="288" t="s">
        <v>10851</v>
      </c>
      <c r="T8" s="288" t="s">
        <v>10851</v>
      </c>
      <c r="U8" s="288" t="s">
        <v>10851</v>
      </c>
      <c r="V8" s="288" t="s">
        <v>10851</v>
      </c>
      <c r="W8" s="288" t="s">
        <v>10851</v>
      </c>
      <c r="X8" s="288" t="s">
        <v>10851</v>
      </c>
      <c r="Y8" s="288" t="s">
        <v>10851</v>
      </c>
      <c r="Z8" s="288" t="s">
        <v>10851</v>
      </c>
      <c r="AA8" s="288" t="s">
        <v>10851</v>
      </c>
      <c r="AB8" s="288" t="s">
        <v>10851</v>
      </c>
      <c r="AC8" s="288" t="s">
        <v>10851</v>
      </c>
      <c r="AD8" s="288" t="s">
        <v>10851</v>
      </c>
      <c r="AE8" s="288" t="s">
        <v>10851</v>
      </c>
      <c r="AF8" s="288" t="s">
        <v>10851</v>
      </c>
      <c r="AG8" s="288" t="s">
        <v>10851</v>
      </c>
      <c r="AH8" s="288" t="s">
        <v>10851</v>
      </c>
      <c r="AI8" s="288" t="s">
        <v>10851</v>
      </c>
      <c r="AJ8" s="288" t="s">
        <v>10851</v>
      </c>
      <c r="AK8" s="288" t="s">
        <v>10851</v>
      </c>
      <c r="AL8" s="288" t="s">
        <v>10851</v>
      </c>
      <c r="AM8" s="288" t="s">
        <v>10851</v>
      </c>
      <c r="AN8" s="288" t="s">
        <v>10851</v>
      </c>
      <c r="AO8" s="288" t="s">
        <v>10851</v>
      </c>
      <c r="AP8" s="288" t="s">
        <v>10851</v>
      </c>
      <c r="AQ8" s="288" t="s">
        <v>10851</v>
      </c>
      <c r="AR8" s="288" t="s">
        <v>10851</v>
      </c>
      <c r="AS8" s="288" t="s">
        <v>10851</v>
      </c>
      <c r="AT8" s="288" t="s">
        <v>10851</v>
      </c>
      <c r="AU8" s="288" t="s">
        <v>10851</v>
      </c>
      <c r="AV8" s="288" t="s">
        <v>10851</v>
      </c>
      <c r="AW8" s="288" t="s">
        <v>10851</v>
      </c>
      <c r="AX8" s="288" t="s">
        <v>10851</v>
      </c>
      <c r="AY8" s="288" t="s">
        <v>10851</v>
      </c>
      <c r="AZ8" s="288" t="s">
        <v>10851</v>
      </c>
      <c r="BA8" s="288" t="s">
        <v>10851</v>
      </c>
      <c r="BB8" s="288" t="s">
        <v>10851</v>
      </c>
      <c r="BC8" s="288" t="s">
        <v>10851</v>
      </c>
      <c r="BD8" s="288" t="s">
        <v>10851</v>
      </c>
      <c r="BE8" s="288" t="s">
        <v>10851</v>
      </c>
      <c r="BF8" s="288" t="s">
        <v>10851</v>
      </c>
      <c r="BG8" s="288" t="s">
        <v>10851</v>
      </c>
      <c r="BH8" s="288" t="s">
        <v>10851</v>
      </c>
      <c r="BI8" s="288" t="s">
        <v>10851</v>
      </c>
      <c r="BJ8" s="288">
        <v>2.7</v>
      </c>
      <c r="BK8" s="288">
        <v>3</v>
      </c>
      <c r="BL8" s="288">
        <v>3</v>
      </c>
      <c r="BM8" s="288">
        <v>3</v>
      </c>
      <c r="BN8" s="288">
        <v>2.8</v>
      </c>
      <c r="BO8" s="288">
        <v>2.8</v>
      </c>
      <c r="BP8" s="288">
        <v>2.8</v>
      </c>
      <c r="BQ8" s="288">
        <v>2.8</v>
      </c>
      <c r="BR8" s="288">
        <v>2.6</v>
      </c>
      <c r="BS8" s="288">
        <v>2.6</v>
      </c>
      <c r="BT8" s="288">
        <v>2.6</v>
      </c>
      <c r="BU8" s="288">
        <f>_xlfn.IFNA(VLOOKUP(C8,'INFORM Severity - hidden'!$C$5:$G$300,5,FALSE),"-")</f>
        <v>2.6</v>
      </c>
    </row>
    <row r="9" spans="1:73" x14ac:dyDescent="0.35">
      <c r="A9" t="s">
        <v>788</v>
      </c>
      <c r="B9" t="s">
        <v>786</v>
      </c>
      <c r="C9" t="s">
        <v>787</v>
      </c>
      <c r="D9" s="288" t="str">
        <f t="shared" si="0"/>
        <v>Decreasing</v>
      </c>
      <c r="E9" s="288" t="s">
        <v>10851</v>
      </c>
      <c r="F9" s="288" t="s">
        <v>10851</v>
      </c>
      <c r="G9" s="288" t="s">
        <v>10851</v>
      </c>
      <c r="H9" s="288" t="s">
        <v>10851</v>
      </c>
      <c r="I9" s="288" t="s">
        <v>10851</v>
      </c>
      <c r="J9" s="288" t="s">
        <v>10851</v>
      </c>
      <c r="K9" s="288" t="s">
        <v>10851</v>
      </c>
      <c r="L9" s="288" t="s">
        <v>10851</v>
      </c>
      <c r="M9" s="288" t="s">
        <v>10851</v>
      </c>
      <c r="N9" s="288" t="s">
        <v>10851</v>
      </c>
      <c r="O9" s="288" t="s">
        <v>10851</v>
      </c>
      <c r="P9" s="288" t="s">
        <v>10851</v>
      </c>
      <c r="Q9" s="288" t="s">
        <v>10851</v>
      </c>
      <c r="R9" s="288" t="s">
        <v>10851</v>
      </c>
      <c r="S9" s="288" t="s">
        <v>10851</v>
      </c>
      <c r="T9" s="288" t="s">
        <v>10851</v>
      </c>
      <c r="U9" s="288" t="s">
        <v>10851</v>
      </c>
      <c r="V9" s="288" t="s">
        <v>10851</v>
      </c>
      <c r="W9" s="288" t="s">
        <v>10851</v>
      </c>
      <c r="X9" s="288" t="s">
        <v>10851</v>
      </c>
      <c r="Y9" s="288" t="s">
        <v>10851</v>
      </c>
      <c r="Z9" s="288" t="s">
        <v>10851</v>
      </c>
      <c r="AA9" s="288" t="s">
        <v>10851</v>
      </c>
      <c r="AB9" s="288" t="s">
        <v>10851</v>
      </c>
      <c r="AC9" s="288" t="s">
        <v>10851</v>
      </c>
      <c r="AD9" s="288" t="s">
        <v>10851</v>
      </c>
      <c r="AE9" s="288" t="s">
        <v>10851</v>
      </c>
      <c r="AF9" s="288" t="s">
        <v>10851</v>
      </c>
      <c r="AG9" s="288" t="s">
        <v>10851</v>
      </c>
      <c r="AH9" s="288" t="s">
        <v>10851</v>
      </c>
      <c r="AI9" s="288" t="s">
        <v>10851</v>
      </c>
      <c r="AJ9" s="288" t="s">
        <v>10851</v>
      </c>
      <c r="AK9" s="288" t="s">
        <v>10851</v>
      </c>
      <c r="AL9" s="288" t="s">
        <v>10851</v>
      </c>
      <c r="AM9" s="288" t="s">
        <v>10851</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v>3.1</v>
      </c>
      <c r="BS9" s="288">
        <v>2.8</v>
      </c>
      <c r="BT9" s="288">
        <v>2.8</v>
      </c>
      <c r="BU9" s="288">
        <f>_xlfn.IFNA(VLOOKUP(C9,'INFORM Severity - hidden'!$C$5:$G$300,5,FALSE),"-")</f>
        <v>2.8</v>
      </c>
    </row>
    <row r="10" spans="1:73" x14ac:dyDescent="0.35">
      <c r="C10" t="s">
        <v>10855</v>
      </c>
      <c r="D10" s="288" t="str">
        <f t="shared" si="0"/>
        <v>-</v>
      </c>
      <c r="E10" s="288" t="s">
        <v>10851</v>
      </c>
      <c r="F10" s="288">
        <v>0.9</v>
      </c>
      <c r="G10" s="288" t="s">
        <v>10851</v>
      </c>
      <c r="H10" s="288" t="s">
        <v>10851</v>
      </c>
      <c r="I10" s="288" t="s">
        <v>10851</v>
      </c>
      <c r="J10" s="288" t="s">
        <v>10851</v>
      </c>
      <c r="K10" s="288" t="s">
        <v>10851</v>
      </c>
      <c r="L10" s="288" t="s">
        <v>10851</v>
      </c>
      <c r="M10" s="288" t="s">
        <v>10851</v>
      </c>
      <c r="N10" s="288" t="s">
        <v>10851</v>
      </c>
      <c r="O10" s="288" t="s">
        <v>10851</v>
      </c>
      <c r="P10" s="288" t="s">
        <v>10851</v>
      </c>
      <c r="Q10" s="288" t="s">
        <v>10851</v>
      </c>
      <c r="R10" s="288" t="s">
        <v>10851</v>
      </c>
      <c r="S10" s="288" t="s">
        <v>10851</v>
      </c>
      <c r="T10" s="288" t="s">
        <v>10851</v>
      </c>
      <c r="U10" s="288" t="s">
        <v>10851</v>
      </c>
      <c r="V10" s="288" t="s">
        <v>10851</v>
      </c>
      <c r="W10" s="288" t="s">
        <v>10851</v>
      </c>
      <c r="X10" s="288" t="s">
        <v>10851</v>
      </c>
      <c r="Y10" s="288" t="s">
        <v>10851</v>
      </c>
      <c r="Z10" s="288" t="s">
        <v>10851</v>
      </c>
      <c r="AA10" s="288" t="s">
        <v>10851</v>
      </c>
      <c r="AB10" s="288" t="s">
        <v>10851</v>
      </c>
      <c r="AC10" s="288" t="s">
        <v>10851</v>
      </c>
      <c r="AD10" s="288" t="s">
        <v>10851</v>
      </c>
      <c r="AE10" s="288" t="s">
        <v>10851</v>
      </c>
      <c r="AF10" s="288" t="s">
        <v>10851</v>
      </c>
      <c r="AG10" s="288" t="s">
        <v>10851</v>
      </c>
      <c r="AH10" s="288" t="s">
        <v>10851</v>
      </c>
      <c r="AI10" s="288" t="s">
        <v>10851</v>
      </c>
      <c r="AJ10" s="288" t="s">
        <v>10851</v>
      </c>
      <c r="AK10" s="288" t="s">
        <v>10851</v>
      </c>
      <c r="AL10" s="288" t="s">
        <v>10851</v>
      </c>
      <c r="AM10" s="288" t="s">
        <v>10851</v>
      </c>
      <c r="AN10" s="288" t="s">
        <v>10851</v>
      </c>
      <c r="AO10" s="288" t="s">
        <v>10851</v>
      </c>
      <c r="AP10" s="288" t="s">
        <v>10851</v>
      </c>
      <c r="AQ10" s="288" t="s">
        <v>10851</v>
      </c>
      <c r="AR10" s="288" t="s">
        <v>10851</v>
      </c>
      <c r="AS10" s="288" t="s">
        <v>10851</v>
      </c>
      <c r="AT10" s="288" t="s">
        <v>10851</v>
      </c>
      <c r="AU10" s="288" t="s">
        <v>10851</v>
      </c>
      <c r="AV10" s="288" t="s">
        <v>10851</v>
      </c>
      <c r="AW10" s="288" t="s">
        <v>10851</v>
      </c>
      <c r="AX10" s="288" t="s">
        <v>10851</v>
      </c>
      <c r="AY10" s="288" t="s">
        <v>10851</v>
      </c>
      <c r="AZ10" s="288" t="s">
        <v>10851</v>
      </c>
      <c r="BA10" s="288" t="s">
        <v>10851</v>
      </c>
      <c r="BB10" s="288" t="s">
        <v>10851</v>
      </c>
      <c r="BC10" s="288" t="s">
        <v>10851</v>
      </c>
      <c r="BD10" s="288" t="s">
        <v>10851</v>
      </c>
      <c r="BE10" s="288" t="s">
        <v>10851</v>
      </c>
      <c r="BF10" s="288" t="s">
        <v>10851</v>
      </c>
      <c r="BG10" s="288" t="s">
        <v>10851</v>
      </c>
      <c r="BH10" s="288" t="s">
        <v>10851</v>
      </c>
      <c r="BI10" s="288" t="s">
        <v>10851</v>
      </c>
      <c r="BJ10" s="288" t="s">
        <v>10851</v>
      </c>
      <c r="BK10" s="288" t="s">
        <v>10851</v>
      </c>
      <c r="BL10" s="288" t="s">
        <v>10851</v>
      </c>
      <c r="BM10" s="288" t="s">
        <v>10851</v>
      </c>
      <c r="BN10" s="288" t="s">
        <v>10851</v>
      </c>
      <c r="BO10" s="288" t="s">
        <v>10851</v>
      </c>
      <c r="BP10" s="288" t="s">
        <v>10851</v>
      </c>
      <c r="BQ10" s="288" t="s">
        <v>10851</v>
      </c>
      <c r="BR10" s="288" t="s">
        <v>10851</v>
      </c>
      <c r="BS10" s="288" t="s">
        <v>10851</v>
      </c>
      <c r="BT10" s="288" t="s">
        <v>10851</v>
      </c>
      <c r="BU10" s="288" t="str">
        <f>_xlfn.IFNA(VLOOKUP(C10,'INFORM Severity - hidden'!$C$5:$G$300,5,FALSE),"-")</f>
        <v>-</v>
      </c>
    </row>
    <row r="11" spans="1:73" x14ac:dyDescent="0.35">
      <c r="A11" t="s">
        <v>701</v>
      </c>
      <c r="B11" t="s">
        <v>699</v>
      </c>
      <c r="C11" t="s">
        <v>700</v>
      </c>
      <c r="D11" s="288" t="str">
        <f t="shared" si="0"/>
        <v>Decreasing</v>
      </c>
      <c r="E11" s="288" t="s">
        <v>10851</v>
      </c>
      <c r="F11" s="288" t="s">
        <v>10851</v>
      </c>
      <c r="G11" s="288" t="s">
        <v>10851</v>
      </c>
      <c r="H11" s="288" t="s">
        <v>10851</v>
      </c>
      <c r="I11" s="288" t="s">
        <v>10851</v>
      </c>
      <c r="J11" s="288" t="s">
        <v>10851</v>
      </c>
      <c r="K11" s="288" t="s">
        <v>10851</v>
      </c>
      <c r="L11" s="288" t="s">
        <v>10851</v>
      </c>
      <c r="M11" s="288" t="s">
        <v>10851</v>
      </c>
      <c r="N11" s="288" t="s">
        <v>10851</v>
      </c>
      <c r="O11" s="288" t="s">
        <v>10851</v>
      </c>
      <c r="P11" s="288" t="s">
        <v>10851</v>
      </c>
      <c r="Q11" s="288" t="s">
        <v>10851</v>
      </c>
      <c r="R11" s="288" t="s">
        <v>10851</v>
      </c>
      <c r="S11" s="288" t="s">
        <v>10851</v>
      </c>
      <c r="T11" s="288" t="s">
        <v>10851</v>
      </c>
      <c r="U11" s="288" t="s">
        <v>10851</v>
      </c>
      <c r="V11" s="288" t="s">
        <v>10851</v>
      </c>
      <c r="W11" s="288" t="s">
        <v>10851</v>
      </c>
      <c r="X11" s="288" t="s">
        <v>10851</v>
      </c>
      <c r="Y11" s="288" t="s">
        <v>10851</v>
      </c>
      <c r="Z11" s="288" t="s">
        <v>10851</v>
      </c>
      <c r="AA11" s="288" t="s">
        <v>10851</v>
      </c>
      <c r="AB11" s="288" t="s">
        <v>10851</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v>2.2000000000000002</v>
      </c>
      <c r="BS11" s="288">
        <v>2.2000000000000002</v>
      </c>
      <c r="BT11" s="288">
        <v>2.1</v>
      </c>
      <c r="BU11" s="288">
        <f>_xlfn.IFNA(VLOOKUP(C11,'INFORM Severity - hidden'!$C$5:$G$300,5,FALSE),"-")</f>
        <v>2.1</v>
      </c>
    </row>
    <row r="12" spans="1:73" x14ac:dyDescent="0.35">
      <c r="A12" t="s">
        <v>710</v>
      </c>
      <c r="B12" t="s">
        <v>708</v>
      </c>
      <c r="C12" t="s">
        <v>709</v>
      </c>
      <c r="D12" s="288" t="str">
        <f t="shared" si="0"/>
        <v>Decreasing</v>
      </c>
      <c r="E12" s="288" t="s">
        <v>10851</v>
      </c>
      <c r="F12" s="288" t="s">
        <v>10851</v>
      </c>
      <c r="G12" s="288" t="s">
        <v>10851</v>
      </c>
      <c r="H12" s="288" t="s">
        <v>10851</v>
      </c>
      <c r="I12" s="288" t="s">
        <v>10851</v>
      </c>
      <c r="J12" s="288" t="s">
        <v>10851</v>
      </c>
      <c r="K12" s="288" t="s">
        <v>10851</v>
      </c>
      <c r="L12" s="288" t="s">
        <v>10851</v>
      </c>
      <c r="M12" s="288" t="s">
        <v>10851</v>
      </c>
      <c r="N12" s="288" t="s">
        <v>10851</v>
      </c>
      <c r="O12" s="288" t="s">
        <v>10851</v>
      </c>
      <c r="P12" s="288" t="s">
        <v>10851</v>
      </c>
      <c r="Q12" s="288" t="s">
        <v>10851</v>
      </c>
      <c r="R12" s="288" t="s">
        <v>10851</v>
      </c>
      <c r="S12" s="288" t="s">
        <v>10851</v>
      </c>
      <c r="T12" s="288" t="s">
        <v>10851</v>
      </c>
      <c r="U12" s="288" t="s">
        <v>10851</v>
      </c>
      <c r="V12" s="288" t="s">
        <v>10851</v>
      </c>
      <c r="W12" s="288" t="s">
        <v>10851</v>
      </c>
      <c r="X12" s="288" t="s">
        <v>10851</v>
      </c>
      <c r="Y12" s="288" t="s">
        <v>10851</v>
      </c>
      <c r="Z12" s="288" t="s">
        <v>10851</v>
      </c>
      <c r="AA12" s="288" t="s">
        <v>10851</v>
      </c>
      <c r="AB12" s="288" t="s">
        <v>10851</v>
      </c>
      <c r="AC12" s="288" t="s">
        <v>10851</v>
      </c>
      <c r="AD12" s="288" t="s">
        <v>10851</v>
      </c>
      <c r="AE12" s="288" t="s">
        <v>10851</v>
      </c>
      <c r="AF12" s="288" t="s">
        <v>10851</v>
      </c>
      <c r="AG12" s="288" t="s">
        <v>10851</v>
      </c>
      <c r="AH12" s="288" t="s">
        <v>10851</v>
      </c>
      <c r="AI12" s="288" t="s">
        <v>10851</v>
      </c>
      <c r="AJ12" s="288" t="s">
        <v>10851</v>
      </c>
      <c r="AK12" s="288" t="s">
        <v>10851</v>
      </c>
      <c r="AL12" s="288" t="s">
        <v>10851</v>
      </c>
      <c r="AM12" s="288" t="s">
        <v>10851</v>
      </c>
      <c r="AN12" s="288" t="s">
        <v>10851</v>
      </c>
      <c r="AO12" s="288" t="s">
        <v>10851</v>
      </c>
      <c r="AP12" s="288" t="s">
        <v>10851</v>
      </c>
      <c r="AQ12" s="288" t="s">
        <v>10851</v>
      </c>
      <c r="AR12" s="288" t="s">
        <v>10851</v>
      </c>
      <c r="AS12" s="288" t="s">
        <v>10851</v>
      </c>
      <c r="AT12" s="288" t="s">
        <v>10851</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v>2.1</v>
      </c>
      <c r="BP12" s="288">
        <v>1.8</v>
      </c>
      <c r="BQ12" s="288">
        <v>1.8</v>
      </c>
      <c r="BR12" s="288">
        <v>1.6</v>
      </c>
      <c r="BS12" s="288">
        <v>1.6</v>
      </c>
      <c r="BT12" s="288">
        <v>1.6</v>
      </c>
      <c r="BU12" s="288">
        <f>_xlfn.IFNA(VLOOKUP(C12,'INFORM Severity - hidden'!$C$5:$G$300,5,FALSE),"-")</f>
        <v>1.6</v>
      </c>
    </row>
    <row r="13" spans="1:73" x14ac:dyDescent="0.35">
      <c r="A13" t="s">
        <v>388</v>
      </c>
      <c r="B13" t="s">
        <v>386</v>
      </c>
      <c r="C13" t="s">
        <v>387</v>
      </c>
      <c r="D13" s="288" t="str">
        <f t="shared" si="0"/>
        <v>Stable</v>
      </c>
      <c r="E13" s="288" t="s">
        <v>10851</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v>3.3</v>
      </c>
      <c r="BP13" s="288">
        <v>3.3</v>
      </c>
      <c r="BQ13" s="288">
        <v>3.3</v>
      </c>
      <c r="BR13" s="288">
        <v>3.3</v>
      </c>
      <c r="BS13" s="288">
        <v>3.3</v>
      </c>
      <c r="BT13" s="288">
        <v>3.3</v>
      </c>
      <c r="BU13" s="288">
        <f>_xlfn.IFNA(VLOOKUP(C13,'INFORM Severity - hidden'!$C$5:$G$300,5,FALSE),"-")</f>
        <v>3.3</v>
      </c>
    </row>
    <row r="14" spans="1:73" x14ac:dyDescent="0.35">
      <c r="C14" t="s">
        <v>10856</v>
      </c>
      <c r="D14" s="288" t="str">
        <f t="shared" si="0"/>
        <v>-</v>
      </c>
      <c r="E14" s="288" t="s">
        <v>10851</v>
      </c>
      <c r="F14" s="288">
        <v>3.5</v>
      </c>
      <c r="G14" s="288">
        <v>3.5</v>
      </c>
      <c r="H14" s="288" t="s">
        <v>10851</v>
      </c>
      <c r="I14" s="288" t="s">
        <v>10851</v>
      </c>
      <c r="J14" s="288" t="s">
        <v>10851</v>
      </c>
      <c r="K14" s="288" t="s">
        <v>10851</v>
      </c>
      <c r="L14" s="288" t="s">
        <v>10851</v>
      </c>
      <c r="M14" s="288" t="s">
        <v>10851</v>
      </c>
      <c r="N14" s="288" t="s">
        <v>10851</v>
      </c>
      <c r="O14" s="288" t="s">
        <v>10851</v>
      </c>
      <c r="P14" s="288" t="s">
        <v>10851</v>
      </c>
      <c r="Q14" s="288" t="s">
        <v>10851</v>
      </c>
      <c r="R14" s="288" t="s">
        <v>10851</v>
      </c>
      <c r="S14" s="288" t="s">
        <v>10851</v>
      </c>
      <c r="T14" s="288" t="s">
        <v>10851</v>
      </c>
      <c r="U14" s="288" t="s">
        <v>10851</v>
      </c>
      <c r="V14" s="288" t="s">
        <v>10851</v>
      </c>
      <c r="W14" s="288" t="s">
        <v>10851</v>
      </c>
      <c r="X14" s="288" t="s">
        <v>10851</v>
      </c>
      <c r="Y14" s="288" t="s">
        <v>10851</v>
      </c>
      <c r="Z14" s="288" t="s">
        <v>10851</v>
      </c>
      <c r="AA14" s="288" t="s">
        <v>10851</v>
      </c>
      <c r="AB14" s="288" t="s">
        <v>10851</v>
      </c>
      <c r="AC14" s="288" t="s">
        <v>10851</v>
      </c>
      <c r="AD14" s="288" t="s">
        <v>10851</v>
      </c>
      <c r="AE14" s="288" t="s">
        <v>10851</v>
      </c>
      <c r="AF14" s="288" t="s">
        <v>10851</v>
      </c>
      <c r="AG14" s="288" t="s">
        <v>10851</v>
      </c>
      <c r="AH14" s="288" t="s">
        <v>10851</v>
      </c>
      <c r="AI14" s="288" t="s">
        <v>10851</v>
      </c>
      <c r="AJ14" s="288" t="s">
        <v>10851</v>
      </c>
      <c r="AK14" s="288" t="s">
        <v>10851</v>
      </c>
      <c r="AL14" s="288" t="s">
        <v>10851</v>
      </c>
      <c r="AM14" s="288" t="s">
        <v>10851</v>
      </c>
      <c r="AN14" s="288" t="s">
        <v>10851</v>
      </c>
      <c r="AO14" s="288" t="s">
        <v>10851</v>
      </c>
      <c r="AP14" s="288" t="s">
        <v>10851</v>
      </c>
      <c r="AQ14" s="288" t="s">
        <v>10851</v>
      </c>
      <c r="AR14" s="288" t="s">
        <v>10851</v>
      </c>
      <c r="AS14" s="288" t="s">
        <v>10851</v>
      </c>
      <c r="AT14" s="288" t="s">
        <v>10851</v>
      </c>
      <c r="AU14" s="288" t="s">
        <v>10851</v>
      </c>
      <c r="AV14" s="288" t="s">
        <v>10851</v>
      </c>
      <c r="AW14" s="288" t="s">
        <v>10851</v>
      </c>
      <c r="AX14" s="288" t="s">
        <v>10851</v>
      </c>
      <c r="AY14" s="288" t="s">
        <v>10851</v>
      </c>
      <c r="AZ14" s="288" t="s">
        <v>10851</v>
      </c>
      <c r="BA14" s="288" t="s">
        <v>10851</v>
      </c>
      <c r="BB14" s="288" t="s">
        <v>10851</v>
      </c>
      <c r="BC14" s="288" t="s">
        <v>10851</v>
      </c>
      <c r="BD14" s="288" t="s">
        <v>10851</v>
      </c>
      <c r="BE14" s="288" t="s">
        <v>10851</v>
      </c>
      <c r="BF14" s="288" t="s">
        <v>10851</v>
      </c>
      <c r="BG14" s="288" t="s">
        <v>10851</v>
      </c>
      <c r="BH14" s="288" t="s">
        <v>10851</v>
      </c>
      <c r="BI14" s="288" t="s">
        <v>10851</v>
      </c>
      <c r="BJ14" s="288" t="s">
        <v>10851</v>
      </c>
      <c r="BK14" s="288" t="s">
        <v>10851</v>
      </c>
      <c r="BL14" s="288" t="s">
        <v>10851</v>
      </c>
      <c r="BM14" s="288" t="s">
        <v>10851</v>
      </c>
      <c r="BN14" s="288" t="s">
        <v>10851</v>
      </c>
      <c r="BO14" s="288" t="s">
        <v>10851</v>
      </c>
      <c r="BP14" s="288" t="s">
        <v>10851</v>
      </c>
      <c r="BQ14" s="288" t="s">
        <v>10851</v>
      </c>
      <c r="BR14" s="288" t="s">
        <v>10851</v>
      </c>
      <c r="BS14" s="288" t="s">
        <v>10851</v>
      </c>
      <c r="BT14" s="288" t="s">
        <v>10851</v>
      </c>
      <c r="BU14" s="288" t="str">
        <f>_xlfn.IFNA(VLOOKUP(C14,'INFORM Severity - hidden'!$C$5:$G$300,5,FALSE),"-")</f>
        <v>-</v>
      </c>
    </row>
    <row r="15" spans="1:73" x14ac:dyDescent="0.35">
      <c r="C15" t="s">
        <v>10857</v>
      </c>
      <c r="D15" s="288" t="str">
        <f t="shared" si="0"/>
        <v>-</v>
      </c>
      <c r="E15" s="288" t="s">
        <v>10851</v>
      </c>
      <c r="F15" s="288">
        <v>1.7</v>
      </c>
      <c r="G15" s="288">
        <v>1.7</v>
      </c>
      <c r="H15" s="288" t="s">
        <v>10851</v>
      </c>
      <c r="I15" s="288" t="s">
        <v>10851</v>
      </c>
      <c r="J15" s="288" t="s">
        <v>10851</v>
      </c>
      <c r="K15" s="288" t="s">
        <v>10851</v>
      </c>
      <c r="L15" s="288" t="s">
        <v>10851</v>
      </c>
      <c r="M15" s="288" t="s">
        <v>10851</v>
      </c>
      <c r="N15" s="288" t="s">
        <v>10851</v>
      </c>
      <c r="O15" s="288" t="s">
        <v>10851</v>
      </c>
      <c r="P15" s="288" t="s">
        <v>10851</v>
      </c>
      <c r="Q15" s="288" t="s">
        <v>10851</v>
      </c>
      <c r="R15" s="288" t="s">
        <v>10851</v>
      </c>
      <c r="S15" s="288" t="s">
        <v>10851</v>
      </c>
      <c r="T15" s="288" t="s">
        <v>10851</v>
      </c>
      <c r="U15" s="288" t="s">
        <v>10851</v>
      </c>
      <c r="V15" s="288" t="s">
        <v>10851</v>
      </c>
      <c r="W15" s="288" t="s">
        <v>10851</v>
      </c>
      <c r="X15" s="288" t="s">
        <v>10851</v>
      </c>
      <c r="Y15" s="288" t="s">
        <v>10851</v>
      </c>
      <c r="Z15" s="288" t="s">
        <v>10851</v>
      </c>
      <c r="AA15" s="288" t="s">
        <v>10851</v>
      </c>
      <c r="AB15" s="288" t="s">
        <v>10851</v>
      </c>
      <c r="AC15" s="288" t="s">
        <v>10851</v>
      </c>
      <c r="AD15" s="288" t="s">
        <v>10851</v>
      </c>
      <c r="AE15" s="288" t="s">
        <v>10851</v>
      </c>
      <c r="AF15" s="288" t="s">
        <v>10851</v>
      </c>
      <c r="AG15" s="288" t="s">
        <v>10851</v>
      </c>
      <c r="AH15" s="288" t="s">
        <v>10851</v>
      </c>
      <c r="AI15" s="288" t="s">
        <v>10851</v>
      </c>
      <c r="AJ15" s="288" t="s">
        <v>10851</v>
      </c>
      <c r="AK15" s="288" t="s">
        <v>10851</v>
      </c>
      <c r="AL15" s="288" t="s">
        <v>10851</v>
      </c>
      <c r="AM15" s="288" t="s">
        <v>10851</v>
      </c>
      <c r="AN15" s="288" t="s">
        <v>10851</v>
      </c>
      <c r="AO15" s="288" t="s">
        <v>10851</v>
      </c>
      <c r="AP15" s="288" t="s">
        <v>10851</v>
      </c>
      <c r="AQ15" s="288" t="s">
        <v>10851</v>
      </c>
      <c r="AR15" s="288" t="s">
        <v>10851</v>
      </c>
      <c r="AS15" s="288" t="s">
        <v>10851</v>
      </c>
      <c r="AT15" s="288" t="s">
        <v>10851</v>
      </c>
      <c r="AU15" s="288" t="s">
        <v>10851</v>
      </c>
      <c r="AV15" s="288" t="s">
        <v>10851</v>
      </c>
      <c r="AW15" s="288" t="s">
        <v>10851</v>
      </c>
      <c r="AX15" s="288" t="s">
        <v>10851</v>
      </c>
      <c r="AY15" s="288" t="s">
        <v>10851</v>
      </c>
      <c r="AZ15" s="288" t="s">
        <v>10851</v>
      </c>
      <c r="BA15" s="288" t="s">
        <v>10851</v>
      </c>
      <c r="BB15" s="288" t="s">
        <v>10851</v>
      </c>
      <c r="BC15" s="288" t="s">
        <v>10851</v>
      </c>
      <c r="BD15" s="288" t="s">
        <v>10851</v>
      </c>
      <c r="BE15" s="288" t="s">
        <v>10851</v>
      </c>
      <c r="BF15" s="288" t="s">
        <v>10851</v>
      </c>
      <c r="BG15" s="288" t="s">
        <v>10851</v>
      </c>
      <c r="BH15" s="288" t="s">
        <v>10851</v>
      </c>
      <c r="BI15" s="288" t="s">
        <v>10851</v>
      </c>
      <c r="BJ15" s="288" t="s">
        <v>10851</v>
      </c>
      <c r="BK15" s="288" t="s">
        <v>10851</v>
      </c>
      <c r="BL15" s="288" t="s">
        <v>10851</v>
      </c>
      <c r="BM15" s="288" t="s">
        <v>10851</v>
      </c>
      <c r="BN15" s="288" t="s">
        <v>10851</v>
      </c>
      <c r="BO15" s="288" t="s">
        <v>10851</v>
      </c>
      <c r="BP15" s="288" t="s">
        <v>10851</v>
      </c>
      <c r="BQ15" s="288" t="s">
        <v>10851</v>
      </c>
      <c r="BR15" s="288" t="s">
        <v>10851</v>
      </c>
      <c r="BS15" s="288" t="s">
        <v>10851</v>
      </c>
      <c r="BT15" s="288" t="s">
        <v>10851</v>
      </c>
      <c r="BU15" s="288" t="str">
        <f>_xlfn.IFNA(VLOOKUP(C15,'INFORM Severity - hidden'!$C$5:$G$300,5,FALSE),"-")</f>
        <v>-</v>
      </c>
    </row>
    <row r="16" spans="1:73" x14ac:dyDescent="0.35">
      <c r="A16" t="s">
        <v>1605</v>
      </c>
      <c r="B16" t="s">
        <v>1558</v>
      </c>
      <c r="C16" t="s">
        <v>1604</v>
      </c>
      <c r="D16" s="288" t="str">
        <f t="shared" si="0"/>
        <v>Stable</v>
      </c>
      <c r="E16" s="288" t="s">
        <v>10851</v>
      </c>
      <c r="F16" s="288" t="s">
        <v>10851</v>
      </c>
      <c r="G16" s="288" t="s">
        <v>10851</v>
      </c>
      <c r="H16" s="288" t="s">
        <v>10851</v>
      </c>
      <c r="I16" s="288" t="s">
        <v>10851</v>
      </c>
      <c r="J16" s="288" t="s">
        <v>10851</v>
      </c>
      <c r="K16" s="288" t="s">
        <v>10851</v>
      </c>
      <c r="L16" s="288" t="s">
        <v>10851</v>
      </c>
      <c r="M16" s="288" t="s">
        <v>10851</v>
      </c>
      <c r="N16" s="288" t="s">
        <v>10851</v>
      </c>
      <c r="O16" s="288" t="s">
        <v>10851</v>
      </c>
      <c r="P16" s="288" t="s">
        <v>10851</v>
      </c>
      <c r="Q16" s="288" t="s">
        <v>10851</v>
      </c>
      <c r="R16" s="288" t="s">
        <v>10851</v>
      </c>
      <c r="S16" s="288" t="s">
        <v>10851</v>
      </c>
      <c r="T16" s="288" t="s">
        <v>10851</v>
      </c>
      <c r="U16" s="288" t="s">
        <v>10851</v>
      </c>
      <c r="V16" s="288" t="s">
        <v>10851</v>
      </c>
      <c r="W16" s="288" t="s">
        <v>10851</v>
      </c>
      <c r="X16" s="288" t="s">
        <v>10851</v>
      </c>
      <c r="Y16" s="288" t="s">
        <v>10851</v>
      </c>
      <c r="Z16" s="288" t="s">
        <v>10851</v>
      </c>
      <c r="AA16" s="288" t="s">
        <v>10851</v>
      </c>
      <c r="AB16" s="288" t="s">
        <v>10851</v>
      </c>
      <c r="AC16" s="288" t="s">
        <v>10851</v>
      </c>
      <c r="AD16" s="288" t="s">
        <v>10851</v>
      </c>
      <c r="AE16" s="288" t="s">
        <v>10851</v>
      </c>
      <c r="AF16" s="288" t="s">
        <v>10851</v>
      </c>
      <c r="AG16" s="288" t="s">
        <v>10851</v>
      </c>
      <c r="AH16" s="288" t="s">
        <v>10851</v>
      </c>
      <c r="AI16" s="288" t="s">
        <v>10851</v>
      </c>
      <c r="AJ16" s="288" t="s">
        <v>10851</v>
      </c>
      <c r="AK16" s="288" t="s">
        <v>10851</v>
      </c>
      <c r="AL16" s="288" t="s">
        <v>10851</v>
      </c>
      <c r="AM16" s="288" t="s">
        <v>10851</v>
      </c>
      <c r="AN16" s="288" t="s">
        <v>10851</v>
      </c>
      <c r="AO16" s="288" t="s">
        <v>10851</v>
      </c>
      <c r="AP16" s="288" t="s">
        <v>10851</v>
      </c>
      <c r="AQ16" s="288" t="s">
        <v>10851</v>
      </c>
      <c r="AR16" s="288" t="s">
        <v>10851</v>
      </c>
      <c r="AS16" s="288" t="s">
        <v>10851</v>
      </c>
      <c r="AT16" s="288" t="s">
        <v>10851</v>
      </c>
      <c r="AU16" s="288" t="s">
        <v>10851</v>
      </c>
      <c r="AV16" s="288" t="s">
        <v>10851</v>
      </c>
      <c r="AW16" s="288" t="s">
        <v>10851</v>
      </c>
      <c r="AX16" s="288" t="s">
        <v>10851</v>
      </c>
      <c r="AY16" s="288" t="s">
        <v>10851</v>
      </c>
      <c r="AZ16" s="288" t="s">
        <v>10851</v>
      </c>
      <c r="BA16" s="288" t="s">
        <v>10851</v>
      </c>
      <c r="BB16" s="288" t="s">
        <v>10851</v>
      </c>
      <c r="BC16" s="288" t="s">
        <v>10851</v>
      </c>
      <c r="BD16" s="288" t="s">
        <v>10851</v>
      </c>
      <c r="BE16" s="288" t="s">
        <v>10851</v>
      </c>
      <c r="BF16" s="288" t="s">
        <v>10851</v>
      </c>
      <c r="BG16" s="288" t="s">
        <v>10851</v>
      </c>
      <c r="BH16" s="288" t="s">
        <v>10851</v>
      </c>
      <c r="BI16" s="288" t="s">
        <v>10851</v>
      </c>
      <c r="BJ16" s="288" t="s">
        <v>10851</v>
      </c>
      <c r="BK16" s="288" t="s">
        <v>10851</v>
      </c>
      <c r="BL16" s="288" t="s">
        <v>10851</v>
      </c>
      <c r="BM16" s="288" t="s">
        <v>10851</v>
      </c>
      <c r="BN16" s="288" t="s">
        <v>10851</v>
      </c>
      <c r="BO16" s="288" t="s">
        <v>10851</v>
      </c>
      <c r="BP16" s="288" t="s">
        <v>10851</v>
      </c>
      <c r="BQ16" s="288">
        <v>1.9</v>
      </c>
      <c r="BR16" s="288">
        <v>2</v>
      </c>
      <c r="BS16" s="288">
        <v>2</v>
      </c>
      <c r="BT16" s="288">
        <v>2</v>
      </c>
      <c r="BU16" s="288">
        <f>_xlfn.IFNA(VLOOKUP(C16,'INFORM Severity - hidden'!$C$5:$G$300,5,FALSE),"-")</f>
        <v>2</v>
      </c>
    </row>
    <row r="17" spans="1:73" x14ac:dyDescent="0.35">
      <c r="A17" t="s">
        <v>218</v>
      </c>
      <c r="B17" t="s">
        <v>216</v>
      </c>
      <c r="C17" t="s">
        <v>217</v>
      </c>
      <c r="D17" s="288" t="str">
        <f t="shared" si="0"/>
        <v>Stable</v>
      </c>
      <c r="E17" s="288" t="s">
        <v>10851</v>
      </c>
      <c r="F17" s="288">
        <v>3</v>
      </c>
      <c r="G17" s="288">
        <v>3.1</v>
      </c>
      <c r="H17" s="288">
        <v>3.2</v>
      </c>
      <c r="I17" s="288">
        <v>3.2</v>
      </c>
      <c r="J17" s="288">
        <v>3.1</v>
      </c>
      <c r="K17" s="288">
        <v>3.2</v>
      </c>
      <c r="L17" s="288">
        <v>3.2</v>
      </c>
      <c r="M17" s="288">
        <v>3.2</v>
      </c>
      <c r="N17" s="288">
        <v>3.2</v>
      </c>
      <c r="O17" s="288">
        <v>3.2</v>
      </c>
      <c r="P17" s="288">
        <v>3.2</v>
      </c>
      <c r="Q17" s="288">
        <v>3.2</v>
      </c>
      <c r="R17" s="288">
        <v>3.4</v>
      </c>
      <c r="S17" s="288">
        <v>3.4</v>
      </c>
      <c r="T17" s="288">
        <v>3.4</v>
      </c>
      <c r="U17" s="288">
        <v>3.4</v>
      </c>
      <c r="V17" s="288">
        <v>3.9</v>
      </c>
      <c r="W17" s="288">
        <v>3.9</v>
      </c>
      <c r="X17" s="288">
        <v>3.9</v>
      </c>
      <c r="Y17" s="288">
        <v>3.9</v>
      </c>
      <c r="Z17" s="288">
        <v>3.8</v>
      </c>
      <c r="AA17" s="288">
        <v>3.9</v>
      </c>
      <c r="AB17" s="288">
        <v>4</v>
      </c>
      <c r="AC17" s="288">
        <v>3.9</v>
      </c>
      <c r="AD17" s="288">
        <v>3.9</v>
      </c>
      <c r="AE17" s="288">
        <v>3.9</v>
      </c>
      <c r="AF17" s="288">
        <v>4</v>
      </c>
      <c r="AG17" s="288">
        <v>4</v>
      </c>
      <c r="AH17" s="288">
        <v>4</v>
      </c>
      <c r="AI17" s="288">
        <v>4</v>
      </c>
      <c r="AJ17" s="288">
        <v>4</v>
      </c>
      <c r="AK17" s="288">
        <v>4</v>
      </c>
      <c r="AL17" s="288">
        <v>4</v>
      </c>
      <c r="AM17" s="288">
        <v>3.9</v>
      </c>
      <c r="AN17" s="288">
        <v>3.9</v>
      </c>
      <c r="AO17" s="288">
        <v>3.9</v>
      </c>
      <c r="AP17" s="288">
        <v>3.9</v>
      </c>
      <c r="AQ17" s="288">
        <v>3.9</v>
      </c>
      <c r="AR17" s="288">
        <v>3.9</v>
      </c>
      <c r="AS17" s="288">
        <v>3.9</v>
      </c>
      <c r="AT17" s="288">
        <v>3.9</v>
      </c>
      <c r="AU17" s="288">
        <v>3.9</v>
      </c>
      <c r="AV17" s="288">
        <v>3.9</v>
      </c>
      <c r="AW17" s="288">
        <v>3.7</v>
      </c>
      <c r="AX17" s="288">
        <v>3.8</v>
      </c>
      <c r="AY17" s="288">
        <v>3.8</v>
      </c>
      <c r="AZ17" s="288">
        <v>3.7</v>
      </c>
      <c r="BA17" s="288">
        <v>3.7</v>
      </c>
      <c r="BB17" s="288">
        <v>4</v>
      </c>
      <c r="BC17" s="288">
        <v>4</v>
      </c>
      <c r="BD17" s="288">
        <v>4</v>
      </c>
      <c r="BE17" s="288">
        <v>4</v>
      </c>
      <c r="BF17" s="288">
        <v>3.9</v>
      </c>
      <c r="BG17" s="288">
        <v>3.9</v>
      </c>
      <c r="BH17" s="288">
        <v>4</v>
      </c>
      <c r="BI17" s="288">
        <v>4</v>
      </c>
      <c r="BJ17" s="288">
        <v>4</v>
      </c>
      <c r="BK17" s="288">
        <v>4.0999999999999996</v>
      </c>
      <c r="BL17" s="288">
        <v>4.0999999999999996</v>
      </c>
      <c r="BM17" s="288">
        <v>4.2</v>
      </c>
      <c r="BN17" s="288">
        <v>4.0999999999999996</v>
      </c>
      <c r="BO17" s="288">
        <v>4.0999999999999996</v>
      </c>
      <c r="BP17" s="288">
        <v>4.2</v>
      </c>
      <c r="BQ17" s="288">
        <v>4.2</v>
      </c>
      <c r="BR17" s="288">
        <v>4.2</v>
      </c>
      <c r="BS17" s="288">
        <v>4.2</v>
      </c>
      <c r="BT17" s="288">
        <v>4.2</v>
      </c>
      <c r="BU17" s="288">
        <f>_xlfn.IFNA(VLOOKUP(C17,'INFORM Severity - hidden'!$C$5:$G$300,5,FALSE),"-")</f>
        <v>4.2</v>
      </c>
    </row>
    <row r="18" spans="1:73" x14ac:dyDescent="0.35">
      <c r="C18" t="s">
        <v>10858</v>
      </c>
      <c r="D18" s="288" t="str">
        <f t="shared" si="0"/>
        <v>-</v>
      </c>
      <c r="E18" s="288" t="s">
        <v>10851</v>
      </c>
      <c r="F18" s="288" t="s">
        <v>10851</v>
      </c>
      <c r="G18" s="288" t="s">
        <v>10851</v>
      </c>
      <c r="H18" s="288" t="s">
        <v>10851</v>
      </c>
      <c r="I18" s="288" t="s">
        <v>10851</v>
      </c>
      <c r="J18" s="288" t="s">
        <v>10851</v>
      </c>
      <c r="K18" s="288" t="s">
        <v>10851</v>
      </c>
      <c r="L18" s="288" t="s">
        <v>10851</v>
      </c>
      <c r="M18" s="288" t="s">
        <v>10851</v>
      </c>
      <c r="N18" s="288" t="s">
        <v>10851</v>
      </c>
      <c r="O18" s="288" t="s">
        <v>10851</v>
      </c>
      <c r="P18" s="288" t="s">
        <v>10851</v>
      </c>
      <c r="Q18" s="288" t="s">
        <v>10851</v>
      </c>
      <c r="R18" s="288" t="s">
        <v>10851</v>
      </c>
      <c r="S18" s="288" t="s">
        <v>10851</v>
      </c>
      <c r="T18" s="288" t="s">
        <v>10851</v>
      </c>
      <c r="U18" s="288" t="s">
        <v>10851</v>
      </c>
      <c r="V18" s="288" t="s">
        <v>10851</v>
      </c>
      <c r="W18" s="288" t="s">
        <v>10851</v>
      </c>
      <c r="X18" s="288" t="s">
        <v>10851</v>
      </c>
      <c r="Y18" s="288">
        <v>2.4</v>
      </c>
      <c r="Z18" s="288">
        <v>2.2999999999999998</v>
      </c>
      <c r="AA18" s="288">
        <v>2.4</v>
      </c>
      <c r="AB18" s="288">
        <v>2.4</v>
      </c>
      <c r="AC18" s="288">
        <v>2.4</v>
      </c>
      <c r="AD18" s="288" t="s">
        <v>10851</v>
      </c>
      <c r="AE18" s="288" t="s">
        <v>10851</v>
      </c>
      <c r="AF18" s="288" t="s">
        <v>10851</v>
      </c>
      <c r="AG18" s="288" t="s">
        <v>10851</v>
      </c>
      <c r="AH18" s="288" t="s">
        <v>10851</v>
      </c>
      <c r="AI18" s="288" t="s">
        <v>10851</v>
      </c>
      <c r="AJ18" s="288" t="s">
        <v>10851</v>
      </c>
      <c r="AK18" s="288" t="s">
        <v>10851</v>
      </c>
      <c r="AL18" s="288" t="s">
        <v>10851</v>
      </c>
      <c r="AM18" s="288" t="s">
        <v>10851</v>
      </c>
      <c r="AN18" s="288" t="s">
        <v>10851</v>
      </c>
      <c r="AO18" s="288" t="s">
        <v>10851</v>
      </c>
      <c r="AP18" s="288" t="s">
        <v>10851</v>
      </c>
      <c r="AQ18" s="288" t="s">
        <v>10851</v>
      </c>
      <c r="AR18" s="288" t="s">
        <v>10851</v>
      </c>
      <c r="AS18" s="288" t="s">
        <v>10851</v>
      </c>
      <c r="AT18" s="288" t="s">
        <v>10851</v>
      </c>
      <c r="AU18" s="288" t="s">
        <v>10851</v>
      </c>
      <c r="AV18" s="288" t="s">
        <v>10851</v>
      </c>
      <c r="AW18" s="288" t="s">
        <v>10851</v>
      </c>
      <c r="AX18" s="288" t="s">
        <v>10851</v>
      </c>
      <c r="AY18" s="288" t="s">
        <v>10851</v>
      </c>
      <c r="AZ18" s="288" t="s">
        <v>10851</v>
      </c>
      <c r="BA18" s="288" t="s">
        <v>10851</v>
      </c>
      <c r="BB18" s="288" t="s">
        <v>10851</v>
      </c>
      <c r="BC18" s="288" t="s">
        <v>10851</v>
      </c>
      <c r="BD18" s="288" t="s">
        <v>10851</v>
      </c>
      <c r="BE18" s="288" t="s">
        <v>10851</v>
      </c>
      <c r="BF18" s="288" t="s">
        <v>10851</v>
      </c>
      <c r="BG18" s="288" t="s">
        <v>10851</v>
      </c>
      <c r="BH18" s="288" t="s">
        <v>10851</v>
      </c>
      <c r="BI18" s="288" t="s">
        <v>10851</v>
      </c>
      <c r="BJ18" s="288" t="s">
        <v>10851</v>
      </c>
      <c r="BK18" s="288" t="s">
        <v>10851</v>
      </c>
      <c r="BL18" s="288" t="s">
        <v>10851</v>
      </c>
      <c r="BM18" s="288" t="s">
        <v>10851</v>
      </c>
      <c r="BN18" s="288" t="s">
        <v>10851</v>
      </c>
      <c r="BO18" s="288" t="s">
        <v>10851</v>
      </c>
      <c r="BP18" s="288" t="s">
        <v>10851</v>
      </c>
      <c r="BQ18" s="288" t="s">
        <v>10851</v>
      </c>
      <c r="BR18" s="288" t="s">
        <v>10851</v>
      </c>
      <c r="BS18" s="288" t="s">
        <v>10851</v>
      </c>
      <c r="BT18" s="288" t="s">
        <v>10851</v>
      </c>
      <c r="BU18" s="288" t="str">
        <f>_xlfn.IFNA(VLOOKUP(C18,'INFORM Severity - hidden'!$C$5:$G$300,5,FALSE),"-")</f>
        <v>-</v>
      </c>
    </row>
    <row r="19" spans="1:73" x14ac:dyDescent="0.35">
      <c r="C19" t="s">
        <v>10859</v>
      </c>
      <c r="D19" s="288" t="str">
        <f t="shared" si="0"/>
        <v>-</v>
      </c>
      <c r="E19" s="288" t="s">
        <v>10851</v>
      </c>
      <c r="F19" s="288" t="s">
        <v>10851</v>
      </c>
      <c r="G19" s="288" t="s">
        <v>10851</v>
      </c>
      <c r="H19" s="288" t="s">
        <v>10851</v>
      </c>
      <c r="I19" s="288" t="s">
        <v>10851</v>
      </c>
      <c r="J19" s="288" t="s">
        <v>10851</v>
      </c>
      <c r="K19" s="288" t="s">
        <v>10851</v>
      </c>
      <c r="L19" s="288" t="s">
        <v>10851</v>
      </c>
      <c r="M19" s="288" t="s">
        <v>10851</v>
      </c>
      <c r="N19" s="288" t="s">
        <v>10851</v>
      </c>
      <c r="O19" s="288" t="s">
        <v>10851</v>
      </c>
      <c r="P19" s="288" t="s">
        <v>10851</v>
      </c>
      <c r="Q19" s="288" t="s">
        <v>10851</v>
      </c>
      <c r="R19" s="288" t="s">
        <v>10851</v>
      </c>
      <c r="S19" s="288" t="s">
        <v>10851</v>
      </c>
      <c r="T19" s="288" t="s">
        <v>10851</v>
      </c>
      <c r="U19" s="288" t="s">
        <v>10851</v>
      </c>
      <c r="V19" s="288" t="s">
        <v>10851</v>
      </c>
      <c r="W19" s="288" t="s">
        <v>10851</v>
      </c>
      <c r="X19" s="288" t="s">
        <v>10851</v>
      </c>
      <c r="Y19" s="288" t="s">
        <v>10851</v>
      </c>
      <c r="Z19" s="288" t="s">
        <v>10851</v>
      </c>
      <c r="AA19" s="288">
        <v>3.9</v>
      </c>
      <c r="AB19" s="288">
        <v>3.9</v>
      </c>
      <c r="AC19" s="288">
        <v>3.8</v>
      </c>
      <c r="AD19" s="288" t="s">
        <v>10851</v>
      </c>
      <c r="AE19" s="288" t="s">
        <v>10851</v>
      </c>
      <c r="AF19" s="288" t="s">
        <v>10851</v>
      </c>
      <c r="AG19" s="288" t="s">
        <v>10851</v>
      </c>
      <c r="AH19" s="288" t="s">
        <v>10851</v>
      </c>
      <c r="AI19" s="288" t="s">
        <v>10851</v>
      </c>
      <c r="AJ19" s="288" t="s">
        <v>10851</v>
      </c>
      <c r="AK19" s="288" t="s">
        <v>10851</v>
      </c>
      <c r="AL19" s="288" t="s">
        <v>10851</v>
      </c>
      <c r="AM19" s="288" t="s">
        <v>10851</v>
      </c>
      <c r="AN19" s="288" t="s">
        <v>10851</v>
      </c>
      <c r="AO19" s="288" t="s">
        <v>10851</v>
      </c>
      <c r="AP19" s="288" t="s">
        <v>10851</v>
      </c>
      <c r="AQ19" s="288" t="s">
        <v>10851</v>
      </c>
      <c r="AR19" s="288" t="s">
        <v>10851</v>
      </c>
      <c r="AS19" s="288" t="s">
        <v>10851</v>
      </c>
      <c r="AT19" s="288" t="s">
        <v>10851</v>
      </c>
      <c r="AU19" s="288" t="s">
        <v>10851</v>
      </c>
      <c r="AV19" s="288" t="s">
        <v>10851</v>
      </c>
      <c r="AW19" s="288" t="s">
        <v>10851</v>
      </c>
      <c r="AX19" s="288" t="s">
        <v>10851</v>
      </c>
      <c r="AY19" s="288" t="s">
        <v>10851</v>
      </c>
      <c r="AZ19" s="288" t="s">
        <v>10851</v>
      </c>
      <c r="BA19" s="288" t="s">
        <v>10851</v>
      </c>
      <c r="BB19" s="288" t="s">
        <v>10851</v>
      </c>
      <c r="BC19" s="288" t="s">
        <v>10851</v>
      </c>
      <c r="BD19" s="288" t="s">
        <v>10851</v>
      </c>
      <c r="BE19" s="288" t="s">
        <v>10851</v>
      </c>
      <c r="BF19" s="288" t="s">
        <v>10851</v>
      </c>
      <c r="BG19" s="288" t="s">
        <v>10851</v>
      </c>
      <c r="BH19" s="288" t="s">
        <v>10851</v>
      </c>
      <c r="BI19" s="288" t="s">
        <v>10851</v>
      </c>
      <c r="BJ19" s="288" t="s">
        <v>10851</v>
      </c>
      <c r="BK19" s="288" t="s">
        <v>10851</v>
      </c>
      <c r="BL19" s="288" t="s">
        <v>10851</v>
      </c>
      <c r="BM19" s="288" t="s">
        <v>10851</v>
      </c>
      <c r="BN19" s="288" t="s">
        <v>10851</v>
      </c>
      <c r="BO19" s="288" t="s">
        <v>10851</v>
      </c>
      <c r="BP19" s="288" t="s">
        <v>10851</v>
      </c>
      <c r="BQ19" s="288" t="s">
        <v>10851</v>
      </c>
      <c r="BR19" s="288" t="s">
        <v>10851</v>
      </c>
      <c r="BS19" s="288" t="s">
        <v>10851</v>
      </c>
      <c r="BT19" s="288" t="s">
        <v>10851</v>
      </c>
      <c r="BU19" s="288" t="str">
        <f>_xlfn.IFNA(VLOOKUP(C19,'INFORM Severity - hidden'!$C$5:$G$300,5,FALSE),"-")</f>
        <v>-</v>
      </c>
    </row>
    <row r="20" spans="1:73" x14ac:dyDescent="0.35">
      <c r="A20" t="s">
        <v>2495</v>
      </c>
      <c r="B20" t="s">
        <v>3817</v>
      </c>
      <c r="C20" t="s">
        <v>3818</v>
      </c>
      <c r="D20" s="288" t="str">
        <f t="shared" si="0"/>
        <v>Increasing</v>
      </c>
      <c r="E20" s="288" t="s">
        <v>10851</v>
      </c>
      <c r="F20" s="288" t="s">
        <v>10851</v>
      </c>
      <c r="G20" s="288" t="s">
        <v>10851</v>
      </c>
      <c r="H20" s="288" t="s">
        <v>10851</v>
      </c>
      <c r="I20" s="288" t="s">
        <v>10851</v>
      </c>
      <c r="J20" s="288" t="s">
        <v>10851</v>
      </c>
      <c r="K20" s="288" t="s">
        <v>10851</v>
      </c>
      <c r="L20" s="288" t="s">
        <v>10851</v>
      </c>
      <c r="M20" s="288" t="s">
        <v>10851</v>
      </c>
      <c r="N20" s="288" t="s">
        <v>10851</v>
      </c>
      <c r="O20" s="288" t="s">
        <v>10851</v>
      </c>
      <c r="P20" s="288" t="s">
        <v>10851</v>
      </c>
      <c r="Q20" s="288" t="s">
        <v>10851</v>
      </c>
      <c r="R20" s="288" t="s">
        <v>10851</v>
      </c>
      <c r="S20" s="288" t="s">
        <v>10851</v>
      </c>
      <c r="T20" s="288" t="s">
        <v>10851</v>
      </c>
      <c r="U20" s="288" t="s">
        <v>10851</v>
      </c>
      <c r="V20" s="288">
        <v>2.9</v>
      </c>
      <c r="W20" s="288">
        <v>3.2</v>
      </c>
      <c r="X20" s="288">
        <v>3.2</v>
      </c>
      <c r="Y20" s="288">
        <v>3.2</v>
      </c>
      <c r="Z20" s="288">
        <v>2.9</v>
      </c>
      <c r="AA20" s="288">
        <v>2.9</v>
      </c>
      <c r="AB20" s="288">
        <v>2.9</v>
      </c>
      <c r="AC20" s="288" t="s">
        <v>10851</v>
      </c>
      <c r="AD20" s="288" t="s">
        <v>10851</v>
      </c>
      <c r="AE20" s="288" t="s">
        <v>10851</v>
      </c>
      <c r="AF20" s="288" t="s">
        <v>10851</v>
      </c>
      <c r="AG20" s="288" t="s">
        <v>10851</v>
      </c>
      <c r="AH20" s="288" t="s">
        <v>10851</v>
      </c>
      <c r="AI20" s="288" t="s">
        <v>10851</v>
      </c>
      <c r="AJ20" s="288" t="s">
        <v>10851</v>
      </c>
      <c r="AK20" s="288" t="s">
        <v>10851</v>
      </c>
      <c r="AL20" s="288" t="s">
        <v>10851</v>
      </c>
      <c r="AM20" s="288" t="s">
        <v>10851</v>
      </c>
      <c r="AN20" s="288" t="s">
        <v>10851</v>
      </c>
      <c r="AO20" s="288" t="s">
        <v>10851</v>
      </c>
      <c r="AP20" s="288" t="s">
        <v>10851</v>
      </c>
      <c r="AQ20" s="288" t="s">
        <v>10851</v>
      </c>
      <c r="AR20" s="288" t="s">
        <v>10851</v>
      </c>
      <c r="AS20" s="288" t="s">
        <v>10851</v>
      </c>
      <c r="AT20" s="288">
        <v>3.5</v>
      </c>
      <c r="AU20" s="288">
        <v>3.5</v>
      </c>
      <c r="AV20" s="288">
        <v>3.5</v>
      </c>
      <c r="AW20" s="288">
        <v>3.5</v>
      </c>
      <c r="AX20" s="288">
        <v>3.4</v>
      </c>
      <c r="AY20" s="288">
        <v>3.4</v>
      </c>
      <c r="AZ20" s="288">
        <v>3.4</v>
      </c>
      <c r="BA20" s="288" t="s">
        <v>10851</v>
      </c>
      <c r="BB20" s="288" t="s">
        <v>10851</v>
      </c>
      <c r="BC20" s="288" t="s">
        <v>10851</v>
      </c>
      <c r="BD20" s="288" t="s">
        <v>10851</v>
      </c>
      <c r="BE20" s="288" t="s">
        <v>10851</v>
      </c>
      <c r="BF20" s="288" t="s">
        <v>10851</v>
      </c>
      <c r="BG20" s="288" t="s">
        <v>10851</v>
      </c>
      <c r="BH20" s="288">
        <v>3.6</v>
      </c>
      <c r="BI20" s="288">
        <v>3.4</v>
      </c>
      <c r="BJ20" s="288" t="s">
        <v>10851</v>
      </c>
      <c r="BK20" s="288" t="s">
        <v>10851</v>
      </c>
      <c r="BL20" s="288" t="s">
        <v>10851</v>
      </c>
      <c r="BM20" s="288" t="s">
        <v>10851</v>
      </c>
      <c r="BN20" s="288" t="s">
        <v>10851</v>
      </c>
      <c r="BO20" s="288" t="s">
        <v>10851</v>
      </c>
      <c r="BP20" s="288">
        <v>3.8</v>
      </c>
      <c r="BQ20" s="288">
        <v>3.8</v>
      </c>
      <c r="BR20" s="288">
        <v>4</v>
      </c>
      <c r="BS20" s="288">
        <v>4</v>
      </c>
      <c r="BT20" s="288">
        <v>4</v>
      </c>
      <c r="BU20" s="288">
        <f>_xlfn.IFNA(VLOOKUP(C20,'INFORM Severity - hidden'!$C$5:$G$300,5,FALSE),"-")</f>
        <v>4</v>
      </c>
    </row>
    <row r="21" spans="1:73" x14ac:dyDescent="0.35">
      <c r="A21" t="s">
        <v>2495</v>
      </c>
      <c r="B21" t="s">
        <v>2493</v>
      </c>
      <c r="C21" t="s">
        <v>2494</v>
      </c>
      <c r="D21" s="288" t="str">
        <f t="shared" si="0"/>
        <v>Increasing</v>
      </c>
      <c r="E21" s="288" t="s">
        <v>10851</v>
      </c>
      <c r="F21" s="288">
        <v>3.3</v>
      </c>
      <c r="G21" s="288">
        <v>3.3</v>
      </c>
      <c r="H21" s="288">
        <v>3.1</v>
      </c>
      <c r="I21" s="288">
        <v>3.1</v>
      </c>
      <c r="J21" s="288">
        <v>3.1</v>
      </c>
      <c r="K21" s="288">
        <v>3.1</v>
      </c>
      <c r="L21" s="288">
        <v>3.1</v>
      </c>
      <c r="M21" s="288">
        <v>3.1</v>
      </c>
      <c r="N21" s="288">
        <v>3.2</v>
      </c>
      <c r="O21" s="288">
        <v>3.2</v>
      </c>
      <c r="P21" s="288">
        <v>3.2</v>
      </c>
      <c r="Q21" s="288">
        <v>3.2</v>
      </c>
      <c r="R21" s="288">
        <v>3.2</v>
      </c>
      <c r="S21" s="288">
        <v>3.1</v>
      </c>
      <c r="T21" s="288">
        <v>3.1</v>
      </c>
      <c r="U21" s="288">
        <v>3.2</v>
      </c>
      <c r="V21" s="288">
        <v>3.3</v>
      </c>
      <c r="W21" s="288">
        <v>3.3</v>
      </c>
      <c r="X21" s="288">
        <v>3.3</v>
      </c>
      <c r="Y21" s="288">
        <v>3.3</v>
      </c>
      <c r="Z21" s="288">
        <v>3.3</v>
      </c>
      <c r="AA21" s="288">
        <v>3.3</v>
      </c>
      <c r="AB21" s="288">
        <v>3.3</v>
      </c>
      <c r="AC21" s="288">
        <v>3.2</v>
      </c>
      <c r="AD21" s="288">
        <v>3.2</v>
      </c>
      <c r="AE21" s="288">
        <v>3.2</v>
      </c>
      <c r="AF21" s="288">
        <v>3.2</v>
      </c>
      <c r="AG21" s="288">
        <v>3.2</v>
      </c>
      <c r="AH21" s="288">
        <v>3.2</v>
      </c>
      <c r="AI21" s="288">
        <v>3.2</v>
      </c>
      <c r="AJ21" s="288">
        <v>3.2</v>
      </c>
      <c r="AK21" s="288">
        <v>3.1</v>
      </c>
      <c r="AL21" s="288">
        <v>3.1</v>
      </c>
      <c r="AM21" s="288">
        <v>3.2</v>
      </c>
      <c r="AN21" s="288">
        <v>3.2</v>
      </c>
      <c r="AO21" s="288">
        <v>3.2</v>
      </c>
      <c r="AP21" s="288">
        <v>3.2</v>
      </c>
      <c r="AQ21" s="288">
        <v>3.2</v>
      </c>
      <c r="AR21" s="288">
        <v>3.2</v>
      </c>
      <c r="AS21" s="288">
        <v>3</v>
      </c>
      <c r="AT21" s="288">
        <v>3</v>
      </c>
      <c r="AU21" s="288">
        <v>3.1</v>
      </c>
      <c r="AV21" s="288">
        <v>3</v>
      </c>
      <c r="AW21" s="288">
        <v>3.1</v>
      </c>
      <c r="AX21" s="288">
        <v>3</v>
      </c>
      <c r="AY21" s="288">
        <v>3</v>
      </c>
      <c r="AZ21" s="288">
        <v>3</v>
      </c>
      <c r="BA21" s="288">
        <v>3</v>
      </c>
      <c r="BB21" s="288">
        <v>3</v>
      </c>
      <c r="BC21" s="288">
        <v>3</v>
      </c>
      <c r="BD21" s="288">
        <v>3</v>
      </c>
      <c r="BE21" s="288">
        <v>3</v>
      </c>
      <c r="BF21" s="288">
        <v>3.3</v>
      </c>
      <c r="BG21" s="288">
        <v>3.3</v>
      </c>
      <c r="BH21" s="288">
        <v>3.3</v>
      </c>
      <c r="BI21" s="288">
        <v>3.3</v>
      </c>
      <c r="BJ21" s="288">
        <v>3.3</v>
      </c>
      <c r="BK21" s="288">
        <v>3.3</v>
      </c>
      <c r="BL21" s="288">
        <v>3.3</v>
      </c>
      <c r="BM21" s="288">
        <v>3.3</v>
      </c>
      <c r="BN21" s="288">
        <v>3.3</v>
      </c>
      <c r="BO21" s="288">
        <v>3.3</v>
      </c>
      <c r="BP21" s="288">
        <v>3.2</v>
      </c>
      <c r="BQ21" s="288">
        <v>3.2</v>
      </c>
      <c r="BR21" s="288">
        <v>3.3</v>
      </c>
      <c r="BS21" s="288">
        <v>3.3</v>
      </c>
      <c r="BT21" s="288">
        <v>3.3</v>
      </c>
      <c r="BU21" s="288">
        <f>_xlfn.IFNA(VLOOKUP(C21,'INFORM Severity - hidden'!$C$5:$G$300,5,FALSE),"-")</f>
        <v>3.3</v>
      </c>
    </row>
    <row r="22" spans="1:73" x14ac:dyDescent="0.35">
      <c r="C22" t="s">
        <v>10860</v>
      </c>
      <c r="D22" s="288" t="str">
        <f t="shared" si="0"/>
        <v>-</v>
      </c>
      <c r="E22" s="288" t="s">
        <v>10851</v>
      </c>
      <c r="F22" s="288" t="s">
        <v>10851</v>
      </c>
      <c r="G22" s="288" t="s">
        <v>10851</v>
      </c>
      <c r="H22" s="288" t="s">
        <v>10851</v>
      </c>
      <c r="I22" s="288" t="s">
        <v>10851</v>
      </c>
      <c r="J22" s="288" t="s">
        <v>10851</v>
      </c>
      <c r="K22" s="288" t="s">
        <v>10851</v>
      </c>
      <c r="L22" s="288">
        <v>3.1</v>
      </c>
      <c r="M22" s="288">
        <v>3.1</v>
      </c>
      <c r="N22" s="288">
        <v>3.2</v>
      </c>
      <c r="O22" s="288">
        <v>3.2</v>
      </c>
      <c r="P22" s="288">
        <v>3.2</v>
      </c>
      <c r="Q22" s="288">
        <v>3.2</v>
      </c>
      <c r="R22" s="288">
        <v>3.2</v>
      </c>
      <c r="S22" s="288">
        <v>3.2</v>
      </c>
      <c r="T22" s="288">
        <v>3.2</v>
      </c>
      <c r="U22" s="288">
        <v>3.2</v>
      </c>
      <c r="V22" s="288">
        <v>3.1</v>
      </c>
      <c r="W22" s="288">
        <v>3.3</v>
      </c>
      <c r="X22" s="288">
        <v>3.3</v>
      </c>
      <c r="Y22" s="288">
        <v>3.3</v>
      </c>
      <c r="Z22" s="288">
        <v>3.3</v>
      </c>
      <c r="AA22" s="288" t="s">
        <v>10851</v>
      </c>
      <c r="AB22" s="288" t="s">
        <v>10851</v>
      </c>
      <c r="AC22" s="288" t="s">
        <v>10851</v>
      </c>
      <c r="AD22" s="288" t="s">
        <v>10851</v>
      </c>
      <c r="AE22" s="288" t="s">
        <v>10851</v>
      </c>
      <c r="AF22" s="288" t="s">
        <v>10851</v>
      </c>
      <c r="AG22" s="288" t="s">
        <v>10851</v>
      </c>
      <c r="AH22" s="288" t="s">
        <v>10851</v>
      </c>
      <c r="AI22" s="288" t="s">
        <v>10851</v>
      </c>
      <c r="AJ22" s="288" t="s">
        <v>10851</v>
      </c>
      <c r="AK22" s="288" t="s">
        <v>10851</v>
      </c>
      <c r="AL22" s="288" t="s">
        <v>10851</v>
      </c>
      <c r="AM22" s="288" t="s">
        <v>10851</v>
      </c>
      <c r="AN22" s="288" t="s">
        <v>10851</v>
      </c>
      <c r="AO22" s="288" t="s">
        <v>10851</v>
      </c>
      <c r="AP22" s="288" t="s">
        <v>10851</v>
      </c>
      <c r="AQ22" s="288" t="s">
        <v>10851</v>
      </c>
      <c r="AR22" s="288" t="s">
        <v>10851</v>
      </c>
      <c r="AS22" s="288" t="s">
        <v>10851</v>
      </c>
      <c r="AT22" s="288" t="s">
        <v>10851</v>
      </c>
      <c r="AU22" s="288" t="s">
        <v>10851</v>
      </c>
      <c r="AV22" s="288" t="s">
        <v>10851</v>
      </c>
      <c r="AW22" s="288" t="s">
        <v>10851</v>
      </c>
      <c r="AX22" s="288" t="s">
        <v>10851</v>
      </c>
      <c r="AY22" s="288" t="s">
        <v>10851</v>
      </c>
      <c r="AZ22" s="288" t="s">
        <v>10851</v>
      </c>
      <c r="BA22" s="288" t="s">
        <v>10851</v>
      </c>
      <c r="BB22" s="288" t="s">
        <v>10851</v>
      </c>
      <c r="BC22" s="288" t="s">
        <v>10851</v>
      </c>
      <c r="BD22" s="288" t="s">
        <v>10851</v>
      </c>
      <c r="BE22" s="288" t="s">
        <v>10851</v>
      </c>
      <c r="BF22" s="288" t="s">
        <v>10851</v>
      </c>
      <c r="BG22" s="288" t="s">
        <v>10851</v>
      </c>
      <c r="BH22" s="288" t="s">
        <v>10851</v>
      </c>
      <c r="BI22" s="288" t="s">
        <v>10851</v>
      </c>
      <c r="BJ22" s="288" t="s">
        <v>10851</v>
      </c>
      <c r="BK22" s="288" t="s">
        <v>10851</v>
      </c>
      <c r="BL22" s="288" t="s">
        <v>10851</v>
      </c>
      <c r="BM22" s="288" t="s">
        <v>10851</v>
      </c>
      <c r="BN22" s="288" t="s">
        <v>10851</v>
      </c>
      <c r="BO22" s="288" t="s">
        <v>10851</v>
      </c>
      <c r="BP22" s="288" t="s">
        <v>10851</v>
      </c>
      <c r="BQ22" s="288" t="s">
        <v>10851</v>
      </c>
      <c r="BR22" s="288" t="s">
        <v>10851</v>
      </c>
      <c r="BS22" s="288" t="s">
        <v>10851</v>
      </c>
      <c r="BT22" s="288" t="s">
        <v>10851</v>
      </c>
      <c r="BU22" s="288" t="str">
        <f>_xlfn.IFNA(VLOOKUP(C22,'INFORM Severity - hidden'!$C$5:$G$300,5,FALSE),"-")</f>
        <v>-</v>
      </c>
    </row>
    <row r="23" spans="1:73" x14ac:dyDescent="0.35">
      <c r="C23" t="s">
        <v>10861</v>
      </c>
      <c r="D23" s="288" t="str">
        <f t="shared" si="0"/>
        <v>-</v>
      </c>
      <c r="E23" s="288" t="s">
        <v>10851</v>
      </c>
      <c r="F23" s="288" t="s">
        <v>10851</v>
      </c>
      <c r="G23" s="288" t="s">
        <v>10851</v>
      </c>
      <c r="H23" s="288" t="s">
        <v>10851</v>
      </c>
      <c r="I23" s="288" t="s">
        <v>10851</v>
      </c>
      <c r="J23" s="288" t="s">
        <v>10851</v>
      </c>
      <c r="K23" s="288" t="s">
        <v>10851</v>
      </c>
      <c r="L23" s="288" t="s">
        <v>10851</v>
      </c>
      <c r="M23" s="288" t="s">
        <v>10851</v>
      </c>
      <c r="N23" s="288" t="s">
        <v>10851</v>
      </c>
      <c r="O23" s="288" t="s">
        <v>10851</v>
      </c>
      <c r="P23" s="288" t="s">
        <v>10851</v>
      </c>
      <c r="Q23" s="288" t="s">
        <v>10851</v>
      </c>
      <c r="R23" s="288" t="s">
        <v>10851</v>
      </c>
      <c r="S23" s="288" t="s">
        <v>10851</v>
      </c>
      <c r="T23" s="288" t="s">
        <v>10851</v>
      </c>
      <c r="U23" s="288" t="s">
        <v>10851</v>
      </c>
      <c r="V23" s="288">
        <v>2.4</v>
      </c>
      <c r="W23" s="288">
        <v>2.5</v>
      </c>
      <c r="X23" s="288">
        <v>2.5</v>
      </c>
      <c r="Y23" s="288">
        <v>2.5</v>
      </c>
      <c r="Z23" s="288">
        <v>2.5</v>
      </c>
      <c r="AA23" s="288">
        <v>2.6</v>
      </c>
      <c r="AB23" s="288">
        <v>2.6</v>
      </c>
      <c r="AC23" s="288" t="s">
        <v>10851</v>
      </c>
      <c r="AD23" s="288" t="s">
        <v>10851</v>
      </c>
      <c r="AE23" s="288" t="s">
        <v>10851</v>
      </c>
      <c r="AF23" s="288" t="s">
        <v>10851</v>
      </c>
      <c r="AG23" s="288" t="s">
        <v>10851</v>
      </c>
      <c r="AH23" s="288" t="s">
        <v>10851</v>
      </c>
      <c r="AI23" s="288" t="s">
        <v>10851</v>
      </c>
      <c r="AJ23" s="288" t="s">
        <v>10851</v>
      </c>
      <c r="AK23" s="288" t="s">
        <v>10851</v>
      </c>
      <c r="AL23" s="288" t="s">
        <v>10851</v>
      </c>
      <c r="AM23" s="288" t="s">
        <v>10851</v>
      </c>
      <c r="AN23" s="288" t="s">
        <v>10851</v>
      </c>
      <c r="AO23" s="288" t="s">
        <v>10851</v>
      </c>
      <c r="AP23" s="288" t="s">
        <v>10851</v>
      </c>
      <c r="AQ23" s="288" t="s">
        <v>10851</v>
      </c>
      <c r="AR23" s="288" t="s">
        <v>10851</v>
      </c>
      <c r="AS23" s="288" t="s">
        <v>10851</v>
      </c>
      <c r="AT23" s="288" t="s">
        <v>10851</v>
      </c>
      <c r="AU23" s="288" t="s">
        <v>10851</v>
      </c>
      <c r="AV23" s="288" t="s">
        <v>10851</v>
      </c>
      <c r="AW23" s="288" t="s">
        <v>10851</v>
      </c>
      <c r="AX23" s="288" t="s">
        <v>10851</v>
      </c>
      <c r="AY23" s="288" t="s">
        <v>10851</v>
      </c>
      <c r="AZ23" s="288" t="s">
        <v>10851</v>
      </c>
      <c r="BA23" s="288" t="s">
        <v>10851</v>
      </c>
      <c r="BB23" s="288" t="s">
        <v>10851</v>
      </c>
      <c r="BC23" s="288" t="s">
        <v>10851</v>
      </c>
      <c r="BD23" s="288" t="s">
        <v>10851</v>
      </c>
      <c r="BE23" s="288" t="s">
        <v>10851</v>
      </c>
      <c r="BF23" s="288" t="s">
        <v>10851</v>
      </c>
      <c r="BG23" s="288" t="s">
        <v>10851</v>
      </c>
      <c r="BH23" s="288" t="s">
        <v>10851</v>
      </c>
      <c r="BI23" s="288" t="s">
        <v>10851</v>
      </c>
      <c r="BJ23" s="288" t="s">
        <v>10851</v>
      </c>
      <c r="BK23" s="288" t="s">
        <v>10851</v>
      </c>
      <c r="BL23" s="288" t="s">
        <v>10851</v>
      </c>
      <c r="BM23" s="288" t="s">
        <v>10851</v>
      </c>
      <c r="BN23" s="288" t="s">
        <v>10851</v>
      </c>
      <c r="BO23" s="288" t="s">
        <v>10851</v>
      </c>
      <c r="BP23" s="288" t="s">
        <v>10851</v>
      </c>
      <c r="BQ23" s="288" t="s">
        <v>10851</v>
      </c>
      <c r="BR23" s="288" t="s">
        <v>10851</v>
      </c>
      <c r="BS23" s="288" t="s">
        <v>10851</v>
      </c>
      <c r="BT23" s="288" t="s">
        <v>10851</v>
      </c>
      <c r="BU23" s="288" t="str">
        <f>_xlfn.IFNA(VLOOKUP(C23,'INFORM Severity - hidden'!$C$5:$G$300,5,FALSE),"-")</f>
        <v>-</v>
      </c>
    </row>
    <row r="24" spans="1:73" x14ac:dyDescent="0.35">
      <c r="C24" t="s">
        <v>10862</v>
      </c>
      <c r="D24" s="288" t="str">
        <f t="shared" si="0"/>
        <v>-</v>
      </c>
      <c r="E24" s="288" t="s">
        <v>10851</v>
      </c>
      <c r="F24" s="288" t="s">
        <v>10851</v>
      </c>
      <c r="G24" s="288" t="s">
        <v>10851</v>
      </c>
      <c r="H24" s="288" t="s">
        <v>10851</v>
      </c>
      <c r="I24" s="288" t="s">
        <v>10851</v>
      </c>
      <c r="J24" s="288" t="s">
        <v>10851</v>
      </c>
      <c r="K24" s="288" t="s">
        <v>10851</v>
      </c>
      <c r="L24" s="288" t="s">
        <v>10851</v>
      </c>
      <c r="M24" s="288" t="s">
        <v>10851</v>
      </c>
      <c r="N24" s="288" t="s">
        <v>10851</v>
      </c>
      <c r="O24" s="288" t="s">
        <v>10851</v>
      </c>
      <c r="P24" s="288" t="s">
        <v>10851</v>
      </c>
      <c r="Q24" s="288" t="s">
        <v>10851</v>
      </c>
      <c r="R24" s="288" t="s">
        <v>10851</v>
      </c>
      <c r="S24" s="288" t="s">
        <v>10851</v>
      </c>
      <c r="T24" s="288" t="s">
        <v>10851</v>
      </c>
      <c r="U24" s="288" t="s">
        <v>10851</v>
      </c>
      <c r="V24" s="288" t="s">
        <v>10851</v>
      </c>
      <c r="W24" s="288" t="s">
        <v>10851</v>
      </c>
      <c r="X24" s="288" t="s">
        <v>10851</v>
      </c>
      <c r="Y24" s="288">
        <v>2.1</v>
      </c>
      <c r="Z24" s="288">
        <v>2.1</v>
      </c>
      <c r="AA24" s="288">
        <v>2.4</v>
      </c>
      <c r="AB24" s="288" t="s">
        <v>10851</v>
      </c>
      <c r="AC24" s="288" t="s">
        <v>10851</v>
      </c>
      <c r="AD24" s="288" t="s">
        <v>10851</v>
      </c>
      <c r="AE24" s="288" t="s">
        <v>10851</v>
      </c>
      <c r="AF24" s="288" t="s">
        <v>10851</v>
      </c>
      <c r="AG24" s="288" t="s">
        <v>10851</v>
      </c>
      <c r="AH24" s="288" t="s">
        <v>10851</v>
      </c>
      <c r="AI24" s="288" t="s">
        <v>10851</v>
      </c>
      <c r="AJ24" s="288" t="s">
        <v>10851</v>
      </c>
      <c r="AK24" s="288" t="s">
        <v>10851</v>
      </c>
      <c r="AL24" s="288" t="s">
        <v>10851</v>
      </c>
      <c r="AM24" s="288" t="s">
        <v>10851</v>
      </c>
      <c r="AN24" s="288" t="s">
        <v>10851</v>
      </c>
      <c r="AO24" s="288" t="s">
        <v>10851</v>
      </c>
      <c r="AP24" s="288" t="s">
        <v>10851</v>
      </c>
      <c r="AQ24" s="288" t="s">
        <v>10851</v>
      </c>
      <c r="AR24" s="288" t="s">
        <v>10851</v>
      </c>
      <c r="AS24" s="288" t="s">
        <v>10851</v>
      </c>
      <c r="AT24" s="288" t="s">
        <v>10851</v>
      </c>
      <c r="AU24" s="288" t="s">
        <v>10851</v>
      </c>
      <c r="AV24" s="288" t="s">
        <v>10851</v>
      </c>
      <c r="AW24" s="288" t="s">
        <v>10851</v>
      </c>
      <c r="AX24" s="288" t="s">
        <v>10851</v>
      </c>
      <c r="AY24" s="288" t="s">
        <v>10851</v>
      </c>
      <c r="AZ24" s="288" t="s">
        <v>10851</v>
      </c>
      <c r="BA24" s="288" t="s">
        <v>10851</v>
      </c>
      <c r="BB24" s="288" t="s">
        <v>10851</v>
      </c>
      <c r="BC24" s="288" t="s">
        <v>10851</v>
      </c>
      <c r="BD24" s="288" t="s">
        <v>10851</v>
      </c>
      <c r="BE24" s="288" t="s">
        <v>10851</v>
      </c>
      <c r="BF24" s="288" t="s">
        <v>10851</v>
      </c>
      <c r="BG24" s="288" t="s">
        <v>10851</v>
      </c>
      <c r="BH24" s="288" t="s">
        <v>10851</v>
      </c>
      <c r="BI24" s="288" t="s">
        <v>10851</v>
      </c>
      <c r="BJ24" s="288" t="s">
        <v>10851</v>
      </c>
      <c r="BK24" s="288" t="s">
        <v>10851</v>
      </c>
      <c r="BL24" s="288" t="s">
        <v>10851</v>
      </c>
      <c r="BM24" s="288" t="s">
        <v>10851</v>
      </c>
      <c r="BN24" s="288" t="s">
        <v>10851</v>
      </c>
      <c r="BO24" s="288" t="s">
        <v>10851</v>
      </c>
      <c r="BP24" s="288" t="s">
        <v>10851</v>
      </c>
      <c r="BQ24" s="288" t="s">
        <v>10851</v>
      </c>
      <c r="BR24" s="288" t="s">
        <v>10851</v>
      </c>
      <c r="BS24" s="288" t="s">
        <v>10851</v>
      </c>
      <c r="BT24" s="288" t="s">
        <v>10851</v>
      </c>
      <c r="BU24" s="288" t="str">
        <f>_xlfn.IFNA(VLOOKUP(C24,'INFORM Severity - hidden'!$C$5:$G$300,5,FALSE),"-")</f>
        <v>-</v>
      </c>
    </row>
    <row r="25" spans="1:73" x14ac:dyDescent="0.35">
      <c r="C25" t="s">
        <v>10863</v>
      </c>
      <c r="D25" s="288" t="str">
        <f t="shared" si="0"/>
        <v>-</v>
      </c>
      <c r="E25" s="288" t="s">
        <v>10851</v>
      </c>
      <c r="F25" s="288" t="s">
        <v>10851</v>
      </c>
      <c r="G25" s="288" t="s">
        <v>10851</v>
      </c>
      <c r="H25" s="288" t="s">
        <v>10851</v>
      </c>
      <c r="I25" s="288" t="s">
        <v>10851</v>
      </c>
      <c r="J25" s="288" t="s">
        <v>10851</v>
      </c>
      <c r="K25" s="288" t="s">
        <v>10851</v>
      </c>
      <c r="L25" s="288" t="s">
        <v>10851</v>
      </c>
      <c r="M25" s="288" t="s">
        <v>10851</v>
      </c>
      <c r="N25" s="288" t="s">
        <v>10851</v>
      </c>
      <c r="O25" s="288" t="s">
        <v>10851</v>
      </c>
      <c r="P25" s="288" t="s">
        <v>10851</v>
      </c>
      <c r="Q25" s="288" t="s">
        <v>10851</v>
      </c>
      <c r="R25" s="288" t="s">
        <v>10851</v>
      </c>
      <c r="S25" s="288" t="s">
        <v>10851</v>
      </c>
      <c r="T25" s="288" t="s">
        <v>10851</v>
      </c>
      <c r="U25" s="288" t="s">
        <v>10851</v>
      </c>
      <c r="V25" s="288" t="s">
        <v>10851</v>
      </c>
      <c r="W25" s="288" t="s">
        <v>10851</v>
      </c>
      <c r="X25" s="288" t="s">
        <v>10851</v>
      </c>
      <c r="Y25" s="288" t="s">
        <v>10851</v>
      </c>
      <c r="Z25" s="288" t="s">
        <v>10851</v>
      </c>
      <c r="AA25" s="288" t="s">
        <v>10851</v>
      </c>
      <c r="AB25" s="288" t="s">
        <v>10851</v>
      </c>
      <c r="AC25" s="288" t="s">
        <v>10851</v>
      </c>
      <c r="AD25" s="288" t="s">
        <v>10851</v>
      </c>
      <c r="AE25" s="288" t="s">
        <v>10851</v>
      </c>
      <c r="AF25" s="288" t="s">
        <v>10851</v>
      </c>
      <c r="AG25" s="288" t="s">
        <v>10851</v>
      </c>
      <c r="AH25" s="288" t="s">
        <v>10851</v>
      </c>
      <c r="AI25" s="288" t="s">
        <v>10851</v>
      </c>
      <c r="AJ25" s="288" t="s">
        <v>10851</v>
      </c>
      <c r="AK25" s="288" t="s">
        <v>10851</v>
      </c>
      <c r="AL25" s="288" t="s">
        <v>10851</v>
      </c>
      <c r="AM25" s="288" t="s">
        <v>10851</v>
      </c>
      <c r="AN25" s="288" t="s">
        <v>10851</v>
      </c>
      <c r="AO25" s="288" t="s">
        <v>10851</v>
      </c>
      <c r="AP25" s="288" t="s">
        <v>10851</v>
      </c>
      <c r="AQ25" s="288" t="s">
        <v>10851</v>
      </c>
      <c r="AR25" s="288" t="s">
        <v>10851</v>
      </c>
      <c r="AS25" s="288" t="s">
        <v>10851</v>
      </c>
      <c r="AT25" s="288">
        <v>3.1</v>
      </c>
      <c r="AU25" s="288">
        <v>3</v>
      </c>
      <c r="AV25" s="288">
        <v>3</v>
      </c>
      <c r="AW25" s="288">
        <v>3</v>
      </c>
      <c r="AX25" s="288">
        <v>3</v>
      </c>
      <c r="AY25" s="288">
        <v>3</v>
      </c>
      <c r="AZ25" s="288">
        <v>3</v>
      </c>
      <c r="BA25" s="288" t="s">
        <v>10851</v>
      </c>
      <c r="BB25" s="288" t="s">
        <v>10851</v>
      </c>
      <c r="BC25" s="288" t="s">
        <v>10851</v>
      </c>
      <c r="BD25" s="288" t="s">
        <v>10851</v>
      </c>
      <c r="BE25" s="288" t="s">
        <v>10851</v>
      </c>
      <c r="BF25" s="288" t="s">
        <v>10851</v>
      </c>
      <c r="BG25" s="288" t="s">
        <v>10851</v>
      </c>
      <c r="BH25" s="288" t="s">
        <v>10851</v>
      </c>
      <c r="BI25" s="288" t="s">
        <v>10851</v>
      </c>
      <c r="BJ25" s="288" t="s">
        <v>10851</v>
      </c>
      <c r="BK25" s="288" t="s">
        <v>10851</v>
      </c>
      <c r="BL25" s="288" t="s">
        <v>10851</v>
      </c>
      <c r="BM25" s="288" t="s">
        <v>10851</v>
      </c>
      <c r="BN25" s="288" t="s">
        <v>10851</v>
      </c>
      <c r="BO25" s="288" t="s">
        <v>10851</v>
      </c>
      <c r="BP25" s="288" t="s">
        <v>10851</v>
      </c>
      <c r="BQ25" s="288" t="s">
        <v>10851</v>
      </c>
      <c r="BR25" s="288" t="s">
        <v>10851</v>
      </c>
      <c r="BS25" s="288" t="s">
        <v>10851</v>
      </c>
      <c r="BT25" s="288" t="s">
        <v>10851</v>
      </c>
      <c r="BU25" s="288" t="str">
        <f>_xlfn.IFNA(VLOOKUP(C25,'INFORM Severity - hidden'!$C$5:$G$300,5,FALSE),"-")</f>
        <v>-</v>
      </c>
    </row>
    <row r="26" spans="1:73" x14ac:dyDescent="0.35">
      <c r="C26" t="s">
        <v>10864</v>
      </c>
      <c r="D26" s="288" t="str">
        <f t="shared" si="0"/>
        <v>-</v>
      </c>
      <c r="E26" s="288" t="s">
        <v>10851</v>
      </c>
      <c r="F26" s="288" t="s">
        <v>10851</v>
      </c>
      <c r="G26" s="288" t="s">
        <v>10851</v>
      </c>
      <c r="H26" s="288" t="s">
        <v>10851</v>
      </c>
      <c r="I26" s="288" t="s">
        <v>10851</v>
      </c>
      <c r="J26" s="288" t="s">
        <v>10851</v>
      </c>
      <c r="K26" s="288" t="s">
        <v>10851</v>
      </c>
      <c r="L26" s="288" t="s">
        <v>10851</v>
      </c>
      <c r="M26" s="288" t="s">
        <v>10851</v>
      </c>
      <c r="N26" s="288" t="s">
        <v>10851</v>
      </c>
      <c r="O26" s="288" t="s">
        <v>10851</v>
      </c>
      <c r="P26" s="288" t="s">
        <v>10851</v>
      </c>
      <c r="Q26" s="288" t="s">
        <v>10851</v>
      </c>
      <c r="R26" s="288" t="s">
        <v>10851</v>
      </c>
      <c r="S26" s="288" t="s">
        <v>10851</v>
      </c>
      <c r="T26" s="288" t="s">
        <v>10851</v>
      </c>
      <c r="U26" s="288" t="s">
        <v>10851</v>
      </c>
      <c r="V26" s="288" t="s">
        <v>10851</v>
      </c>
      <c r="W26" s="288" t="s">
        <v>10851</v>
      </c>
      <c r="X26" s="288" t="s">
        <v>10851</v>
      </c>
      <c r="Y26" s="288" t="s">
        <v>10851</v>
      </c>
      <c r="Z26" s="288" t="s">
        <v>10851</v>
      </c>
      <c r="AA26" s="288" t="s">
        <v>10851</v>
      </c>
      <c r="AB26" s="288" t="s">
        <v>10851</v>
      </c>
      <c r="AC26" s="288" t="s">
        <v>10851</v>
      </c>
      <c r="AD26" s="288" t="s">
        <v>10851</v>
      </c>
      <c r="AE26" s="288" t="s">
        <v>10851</v>
      </c>
      <c r="AF26" s="288" t="s">
        <v>10851</v>
      </c>
      <c r="AG26" s="288" t="s">
        <v>10851</v>
      </c>
      <c r="AH26" s="288" t="s">
        <v>10851</v>
      </c>
      <c r="AI26" s="288" t="s">
        <v>10851</v>
      </c>
      <c r="AJ26" s="288" t="s">
        <v>10851</v>
      </c>
      <c r="AK26" s="288" t="s">
        <v>10851</v>
      </c>
      <c r="AL26" s="288" t="s">
        <v>10851</v>
      </c>
      <c r="AM26" s="288" t="s">
        <v>10851</v>
      </c>
      <c r="AN26" s="288" t="s">
        <v>10851</v>
      </c>
      <c r="AO26" s="288" t="s">
        <v>10851</v>
      </c>
      <c r="AP26" s="288" t="s">
        <v>10851</v>
      </c>
      <c r="AQ26" s="288" t="s">
        <v>10851</v>
      </c>
      <c r="AR26" s="288" t="s">
        <v>10851</v>
      </c>
      <c r="AS26" s="288" t="s">
        <v>10851</v>
      </c>
      <c r="AT26" s="288" t="s">
        <v>10851</v>
      </c>
      <c r="AU26" s="288" t="s">
        <v>10851</v>
      </c>
      <c r="AV26" s="288" t="s">
        <v>10851</v>
      </c>
      <c r="AW26" s="288" t="s">
        <v>10851</v>
      </c>
      <c r="AX26" s="288" t="s">
        <v>10851</v>
      </c>
      <c r="AY26" s="288" t="s">
        <v>10851</v>
      </c>
      <c r="AZ26" s="288" t="s">
        <v>10851</v>
      </c>
      <c r="BA26" s="288" t="s">
        <v>10851</v>
      </c>
      <c r="BB26" s="288" t="s">
        <v>10851</v>
      </c>
      <c r="BC26" s="288" t="s">
        <v>10851</v>
      </c>
      <c r="BD26" s="288" t="s">
        <v>10851</v>
      </c>
      <c r="BE26" s="288" t="s">
        <v>10851</v>
      </c>
      <c r="BF26" s="288" t="s">
        <v>10851</v>
      </c>
      <c r="BG26" s="288" t="s">
        <v>10851</v>
      </c>
      <c r="BH26" s="288">
        <v>2.8</v>
      </c>
      <c r="BI26" s="288">
        <v>2.8</v>
      </c>
      <c r="BJ26" s="288">
        <v>2.8</v>
      </c>
      <c r="BK26" s="288">
        <v>2.8</v>
      </c>
      <c r="BL26" s="288">
        <v>2.8</v>
      </c>
      <c r="BM26" s="288" t="s">
        <v>10851</v>
      </c>
      <c r="BN26" s="288" t="s">
        <v>10851</v>
      </c>
      <c r="BO26" s="288" t="s">
        <v>10851</v>
      </c>
      <c r="BP26" s="288" t="s">
        <v>10851</v>
      </c>
      <c r="BQ26" s="288" t="s">
        <v>10851</v>
      </c>
      <c r="BR26" s="288" t="s">
        <v>10851</v>
      </c>
      <c r="BS26" s="288" t="s">
        <v>10851</v>
      </c>
      <c r="BT26" s="288" t="s">
        <v>10851</v>
      </c>
      <c r="BU26" s="288" t="str">
        <f>_xlfn.IFNA(VLOOKUP(C26,'INFORM Severity - hidden'!$C$5:$G$300,5,FALSE),"-")</f>
        <v>-</v>
      </c>
    </row>
    <row r="27" spans="1:73" x14ac:dyDescent="0.35">
      <c r="C27" t="s">
        <v>10865</v>
      </c>
      <c r="D27" s="288" t="str">
        <f t="shared" si="0"/>
        <v>-</v>
      </c>
      <c r="E27" s="288" t="s">
        <v>10851</v>
      </c>
      <c r="F27" s="288" t="s">
        <v>10851</v>
      </c>
      <c r="G27" s="288" t="s">
        <v>10851</v>
      </c>
      <c r="H27" s="288" t="s">
        <v>10851</v>
      </c>
      <c r="I27" s="288" t="s">
        <v>10851</v>
      </c>
      <c r="J27" s="288" t="s">
        <v>10851</v>
      </c>
      <c r="K27" s="288" t="s">
        <v>10851</v>
      </c>
      <c r="L27" s="288" t="s">
        <v>10851</v>
      </c>
      <c r="M27" s="288" t="s">
        <v>10851</v>
      </c>
      <c r="N27" s="288" t="s">
        <v>10851</v>
      </c>
      <c r="O27" s="288" t="s">
        <v>10851</v>
      </c>
      <c r="P27" s="288" t="s">
        <v>10851</v>
      </c>
      <c r="Q27" s="288" t="s">
        <v>10851</v>
      </c>
      <c r="R27" s="288" t="s">
        <v>10851</v>
      </c>
      <c r="S27" s="288" t="s">
        <v>10851</v>
      </c>
      <c r="T27" s="288" t="s">
        <v>10851</v>
      </c>
      <c r="U27" s="288" t="s">
        <v>10851</v>
      </c>
      <c r="V27" s="288" t="s">
        <v>10851</v>
      </c>
      <c r="W27" s="288" t="s">
        <v>10851</v>
      </c>
      <c r="X27" s="288" t="s">
        <v>10851</v>
      </c>
      <c r="Y27" s="288" t="s">
        <v>10851</v>
      </c>
      <c r="Z27" s="288" t="s">
        <v>10851</v>
      </c>
      <c r="AA27" s="288" t="s">
        <v>10851</v>
      </c>
      <c r="AB27" s="288" t="s">
        <v>10851</v>
      </c>
      <c r="AC27" s="288" t="s">
        <v>10851</v>
      </c>
      <c r="AD27" s="288" t="s">
        <v>10851</v>
      </c>
      <c r="AE27" s="288" t="s">
        <v>10851</v>
      </c>
      <c r="AF27" s="288" t="s">
        <v>10851</v>
      </c>
      <c r="AG27" s="288" t="s">
        <v>10851</v>
      </c>
      <c r="AH27" s="288" t="s">
        <v>10851</v>
      </c>
      <c r="AI27" s="288" t="s">
        <v>10851</v>
      </c>
      <c r="AJ27" s="288" t="s">
        <v>10851</v>
      </c>
      <c r="AK27" s="288" t="s">
        <v>10851</v>
      </c>
      <c r="AL27" s="288" t="s">
        <v>10851</v>
      </c>
      <c r="AM27" s="288" t="s">
        <v>10851</v>
      </c>
      <c r="AN27" s="288" t="s">
        <v>10851</v>
      </c>
      <c r="AO27" s="288" t="s">
        <v>10851</v>
      </c>
      <c r="AP27" s="288" t="s">
        <v>10851</v>
      </c>
      <c r="AQ27" s="288" t="s">
        <v>10851</v>
      </c>
      <c r="AR27" s="288" t="s">
        <v>10851</v>
      </c>
      <c r="AS27" s="288" t="s">
        <v>10851</v>
      </c>
      <c r="AT27" s="288" t="s">
        <v>10851</v>
      </c>
      <c r="AU27" s="288" t="s">
        <v>10851</v>
      </c>
      <c r="AV27" s="288" t="s">
        <v>10851</v>
      </c>
      <c r="AW27" s="288" t="s">
        <v>10851</v>
      </c>
      <c r="AX27" s="288" t="s">
        <v>10851</v>
      </c>
      <c r="AY27" s="288" t="s">
        <v>10851</v>
      </c>
      <c r="AZ27" s="288" t="s">
        <v>10851</v>
      </c>
      <c r="BA27" s="288" t="s">
        <v>10851</v>
      </c>
      <c r="BB27" s="288" t="s">
        <v>10851</v>
      </c>
      <c r="BC27" s="288" t="s">
        <v>10851</v>
      </c>
      <c r="BD27" s="288" t="s">
        <v>10851</v>
      </c>
      <c r="BE27" s="288" t="s">
        <v>10851</v>
      </c>
      <c r="BF27" s="288" t="s">
        <v>10851</v>
      </c>
      <c r="BG27" s="288" t="s">
        <v>10851</v>
      </c>
      <c r="BH27" s="288" t="s">
        <v>10851</v>
      </c>
      <c r="BI27" s="288" t="s">
        <v>10851</v>
      </c>
      <c r="BJ27" s="288">
        <v>4.0999999999999996</v>
      </c>
      <c r="BK27" s="288">
        <v>4.0999999999999996</v>
      </c>
      <c r="BL27" s="288">
        <v>4.0999999999999996</v>
      </c>
      <c r="BM27" s="288">
        <v>4.0999999999999996</v>
      </c>
      <c r="BN27" s="288">
        <v>4.0999999999999996</v>
      </c>
      <c r="BO27" s="288">
        <v>3.9</v>
      </c>
      <c r="BP27" s="288" t="s">
        <v>10851</v>
      </c>
      <c r="BQ27" s="288" t="s">
        <v>10851</v>
      </c>
      <c r="BR27" s="288" t="s">
        <v>10851</v>
      </c>
      <c r="BS27" s="288" t="s">
        <v>10851</v>
      </c>
      <c r="BT27" s="288" t="s">
        <v>10851</v>
      </c>
      <c r="BU27" s="288" t="str">
        <f>_xlfn.IFNA(VLOOKUP(C27,'INFORM Severity - hidden'!$C$5:$G$300,5,FALSE),"-")</f>
        <v>-</v>
      </c>
    </row>
    <row r="28" spans="1:73" x14ac:dyDescent="0.35">
      <c r="C28" t="s">
        <v>10866</v>
      </c>
      <c r="D28" s="288" t="str">
        <f t="shared" si="0"/>
        <v>-</v>
      </c>
      <c r="E28" s="288" t="s">
        <v>10851</v>
      </c>
      <c r="F28" s="288" t="s">
        <v>10851</v>
      </c>
      <c r="G28" s="288" t="s">
        <v>10851</v>
      </c>
      <c r="H28" s="288" t="s">
        <v>10851</v>
      </c>
      <c r="I28" s="288" t="s">
        <v>10851</v>
      </c>
      <c r="J28" s="288" t="s">
        <v>10851</v>
      </c>
      <c r="K28" s="288" t="s">
        <v>10851</v>
      </c>
      <c r="L28" s="288" t="s">
        <v>10851</v>
      </c>
      <c r="M28" s="288" t="s">
        <v>10851</v>
      </c>
      <c r="N28" s="288" t="s">
        <v>10851</v>
      </c>
      <c r="O28" s="288" t="s">
        <v>10851</v>
      </c>
      <c r="P28" s="288" t="s">
        <v>10851</v>
      </c>
      <c r="Q28" s="288" t="s">
        <v>10851</v>
      </c>
      <c r="R28" s="288" t="s">
        <v>10851</v>
      </c>
      <c r="S28" s="288" t="s">
        <v>10851</v>
      </c>
      <c r="T28" s="288" t="s">
        <v>10851</v>
      </c>
      <c r="U28" s="288" t="s">
        <v>10851</v>
      </c>
      <c r="V28" s="288" t="s">
        <v>10851</v>
      </c>
      <c r="W28" s="288" t="s">
        <v>10851</v>
      </c>
      <c r="X28" s="288" t="s">
        <v>10851</v>
      </c>
      <c r="Y28" s="288" t="s">
        <v>10851</v>
      </c>
      <c r="Z28" s="288" t="s">
        <v>10851</v>
      </c>
      <c r="AA28" s="288" t="s">
        <v>10851</v>
      </c>
      <c r="AB28" s="288" t="s">
        <v>10851</v>
      </c>
      <c r="AC28" s="288" t="s">
        <v>10851</v>
      </c>
      <c r="AD28" s="288" t="s">
        <v>10851</v>
      </c>
      <c r="AE28" s="288" t="s">
        <v>10851</v>
      </c>
      <c r="AF28" s="288" t="s">
        <v>10851</v>
      </c>
      <c r="AG28" s="288" t="s">
        <v>10851</v>
      </c>
      <c r="AH28" s="288" t="s">
        <v>10851</v>
      </c>
      <c r="AI28" s="288" t="s">
        <v>10851</v>
      </c>
      <c r="AJ28" s="288" t="s">
        <v>10851</v>
      </c>
      <c r="AK28" s="288" t="s">
        <v>10851</v>
      </c>
      <c r="AL28" s="288" t="s">
        <v>10851</v>
      </c>
      <c r="AM28" s="288" t="s">
        <v>10851</v>
      </c>
      <c r="AN28" s="288" t="s">
        <v>10851</v>
      </c>
      <c r="AO28" s="288" t="s">
        <v>10851</v>
      </c>
      <c r="AP28" s="288" t="s">
        <v>10851</v>
      </c>
      <c r="AQ28" s="288" t="s">
        <v>10851</v>
      </c>
      <c r="AR28" s="288" t="s">
        <v>10851</v>
      </c>
      <c r="AS28" s="288" t="s">
        <v>10851</v>
      </c>
      <c r="AT28" s="288" t="s">
        <v>10851</v>
      </c>
      <c r="AU28" s="288" t="s">
        <v>10851</v>
      </c>
      <c r="AV28" s="288" t="s">
        <v>10851</v>
      </c>
      <c r="AW28" s="288" t="s">
        <v>10851</v>
      </c>
      <c r="AX28" s="288" t="s">
        <v>10851</v>
      </c>
      <c r="AY28" s="288" t="s">
        <v>10851</v>
      </c>
      <c r="AZ28" s="288" t="s">
        <v>10851</v>
      </c>
      <c r="BA28" s="288" t="s">
        <v>10851</v>
      </c>
      <c r="BB28" s="288" t="s">
        <v>10851</v>
      </c>
      <c r="BC28" s="288" t="s">
        <v>10851</v>
      </c>
      <c r="BD28" s="288" t="s">
        <v>10851</v>
      </c>
      <c r="BE28" s="288" t="s">
        <v>10851</v>
      </c>
      <c r="BF28" s="288" t="s">
        <v>10851</v>
      </c>
      <c r="BG28" s="288" t="s">
        <v>10851</v>
      </c>
      <c r="BH28" s="288" t="s">
        <v>10851</v>
      </c>
      <c r="BI28" s="288" t="s">
        <v>10851</v>
      </c>
      <c r="BJ28" s="288" t="s">
        <v>10851</v>
      </c>
      <c r="BK28" s="288">
        <v>1.6</v>
      </c>
      <c r="BL28" s="288">
        <v>1.6</v>
      </c>
      <c r="BM28" s="288" t="s">
        <v>10851</v>
      </c>
      <c r="BN28" s="288" t="s">
        <v>10851</v>
      </c>
      <c r="BO28" s="288" t="s">
        <v>10851</v>
      </c>
      <c r="BP28" s="288" t="s">
        <v>10851</v>
      </c>
      <c r="BQ28" s="288" t="s">
        <v>10851</v>
      </c>
      <c r="BR28" s="288" t="s">
        <v>10851</v>
      </c>
      <c r="BS28" s="288" t="s">
        <v>10851</v>
      </c>
      <c r="BT28" s="288" t="s">
        <v>10851</v>
      </c>
      <c r="BU28" s="288" t="str">
        <f>_xlfn.IFNA(VLOOKUP(C28,'INFORM Severity - hidden'!$C$5:$G$300,5,FALSE),"-")</f>
        <v>-</v>
      </c>
    </row>
    <row r="29" spans="1:73" x14ac:dyDescent="0.35">
      <c r="A29" t="s">
        <v>2495</v>
      </c>
      <c r="B29" t="s">
        <v>3997</v>
      </c>
      <c r="C29" t="s">
        <v>3998</v>
      </c>
      <c r="D29" s="288" t="str">
        <f t="shared" si="0"/>
        <v>Increasing</v>
      </c>
      <c r="E29" s="288" t="s">
        <v>10851</v>
      </c>
      <c r="F29" s="288" t="s">
        <v>10851</v>
      </c>
      <c r="G29" s="288" t="s">
        <v>10851</v>
      </c>
      <c r="H29" s="288" t="s">
        <v>10851</v>
      </c>
      <c r="I29" s="288" t="s">
        <v>10851</v>
      </c>
      <c r="J29" s="288" t="s">
        <v>10851</v>
      </c>
      <c r="K29" s="288" t="s">
        <v>10851</v>
      </c>
      <c r="L29" s="288" t="s">
        <v>10851</v>
      </c>
      <c r="M29" s="288" t="s">
        <v>10851</v>
      </c>
      <c r="N29" s="288" t="s">
        <v>10851</v>
      </c>
      <c r="O29" s="288" t="s">
        <v>10851</v>
      </c>
      <c r="P29" s="288" t="s">
        <v>10851</v>
      </c>
      <c r="Q29" s="288" t="s">
        <v>10851</v>
      </c>
      <c r="R29" s="288" t="s">
        <v>10851</v>
      </c>
      <c r="S29" s="288" t="s">
        <v>10851</v>
      </c>
      <c r="T29" s="288" t="s">
        <v>10851</v>
      </c>
      <c r="U29" s="288" t="s">
        <v>10851</v>
      </c>
      <c r="V29" s="288" t="s">
        <v>10851</v>
      </c>
      <c r="W29" s="288" t="s">
        <v>10851</v>
      </c>
      <c r="X29" s="288" t="s">
        <v>10851</v>
      </c>
      <c r="Y29" s="288" t="s">
        <v>10851</v>
      </c>
      <c r="Z29" s="288" t="s">
        <v>10851</v>
      </c>
      <c r="AA29" s="288" t="s">
        <v>10851</v>
      </c>
      <c r="AB29" s="288" t="s">
        <v>10851</v>
      </c>
      <c r="AC29" s="288" t="s">
        <v>10851</v>
      </c>
      <c r="AD29" s="288" t="s">
        <v>10851</v>
      </c>
      <c r="AE29" s="288" t="s">
        <v>10851</v>
      </c>
      <c r="AF29" s="288" t="s">
        <v>10851</v>
      </c>
      <c r="AG29" s="288" t="s">
        <v>10851</v>
      </c>
      <c r="AH29" s="288" t="s">
        <v>10851</v>
      </c>
      <c r="AI29" s="288" t="s">
        <v>10851</v>
      </c>
      <c r="AJ29" s="288" t="s">
        <v>10851</v>
      </c>
      <c r="AK29" s="288" t="s">
        <v>10851</v>
      </c>
      <c r="AL29" s="288" t="s">
        <v>10851</v>
      </c>
      <c r="AM29" s="288" t="s">
        <v>10851</v>
      </c>
      <c r="AN29" s="288" t="s">
        <v>10851</v>
      </c>
      <c r="AO29" s="288" t="s">
        <v>10851</v>
      </c>
      <c r="AP29" s="288" t="s">
        <v>10851</v>
      </c>
      <c r="AQ29" s="288" t="s">
        <v>10851</v>
      </c>
      <c r="AR29" s="288" t="s">
        <v>10851</v>
      </c>
      <c r="AS29" s="288" t="s">
        <v>10851</v>
      </c>
      <c r="AT29" s="288" t="s">
        <v>10851</v>
      </c>
      <c r="AU29" s="288" t="s">
        <v>10851</v>
      </c>
      <c r="AV29" s="288" t="s">
        <v>10851</v>
      </c>
      <c r="AW29" s="288" t="s">
        <v>10851</v>
      </c>
      <c r="AX29" s="288" t="s">
        <v>10851</v>
      </c>
      <c r="AY29" s="288" t="s">
        <v>10851</v>
      </c>
      <c r="AZ29" s="288" t="s">
        <v>10851</v>
      </c>
      <c r="BA29" s="288" t="s">
        <v>10851</v>
      </c>
      <c r="BB29" s="288" t="s">
        <v>10851</v>
      </c>
      <c r="BC29" s="288" t="s">
        <v>10851</v>
      </c>
      <c r="BD29" s="288" t="s">
        <v>10851</v>
      </c>
      <c r="BE29" s="288" t="s">
        <v>10851</v>
      </c>
      <c r="BF29" s="288" t="s">
        <v>10851</v>
      </c>
      <c r="BG29" s="288" t="s">
        <v>10851</v>
      </c>
      <c r="BH29" s="288" t="s">
        <v>10851</v>
      </c>
      <c r="BI29" s="288" t="s">
        <v>10851</v>
      </c>
      <c r="BJ29" s="288" t="s">
        <v>10851</v>
      </c>
      <c r="BK29" s="288" t="s">
        <v>10851</v>
      </c>
      <c r="BL29" s="288" t="s">
        <v>10851</v>
      </c>
      <c r="BM29" s="288" t="s">
        <v>10851</v>
      </c>
      <c r="BN29" s="288" t="s">
        <v>10851</v>
      </c>
      <c r="BO29" s="288" t="s">
        <v>10851</v>
      </c>
      <c r="BP29" s="288">
        <v>3.5</v>
      </c>
      <c r="BQ29" s="288">
        <v>3.5</v>
      </c>
      <c r="BR29" s="288">
        <v>3.6</v>
      </c>
      <c r="BS29" s="288">
        <v>3.6</v>
      </c>
      <c r="BT29" s="288">
        <v>3.6</v>
      </c>
      <c r="BU29" s="288">
        <f>_xlfn.IFNA(VLOOKUP(C29,'INFORM Severity - hidden'!$C$5:$G$300,5,FALSE),"-")</f>
        <v>3.6</v>
      </c>
    </row>
    <row r="30" spans="1:73" x14ac:dyDescent="0.35">
      <c r="A30" t="s">
        <v>2495</v>
      </c>
      <c r="B30" t="s">
        <v>2505</v>
      </c>
      <c r="C30" t="s">
        <v>2506</v>
      </c>
      <c r="D30" s="288" t="str">
        <f t="shared" si="0"/>
        <v>Increasing</v>
      </c>
      <c r="E30" s="288" t="s">
        <v>10851</v>
      </c>
      <c r="F30" s="288" t="s">
        <v>10851</v>
      </c>
      <c r="G30" s="288" t="s">
        <v>10851</v>
      </c>
      <c r="H30" s="288" t="s">
        <v>10851</v>
      </c>
      <c r="I30" s="288" t="s">
        <v>10851</v>
      </c>
      <c r="J30" s="288" t="s">
        <v>10851</v>
      </c>
      <c r="K30" s="288" t="s">
        <v>10851</v>
      </c>
      <c r="L30" s="288" t="s">
        <v>10851</v>
      </c>
      <c r="M30" s="288" t="s">
        <v>10851</v>
      </c>
      <c r="N30" s="288" t="s">
        <v>10851</v>
      </c>
      <c r="O30" s="288" t="s">
        <v>10851</v>
      </c>
      <c r="P30" s="288" t="s">
        <v>10851</v>
      </c>
      <c r="Q30" s="288" t="s">
        <v>10851</v>
      </c>
      <c r="R30" s="288" t="s">
        <v>10851</v>
      </c>
      <c r="S30" s="288" t="s">
        <v>10851</v>
      </c>
      <c r="T30" s="288" t="s">
        <v>10851</v>
      </c>
      <c r="U30" s="288" t="s">
        <v>10851</v>
      </c>
      <c r="V30" s="288" t="s">
        <v>10851</v>
      </c>
      <c r="W30" s="288" t="s">
        <v>10851</v>
      </c>
      <c r="X30" s="288" t="s">
        <v>10851</v>
      </c>
      <c r="Y30" s="288" t="s">
        <v>10851</v>
      </c>
      <c r="Z30" s="288" t="s">
        <v>10851</v>
      </c>
      <c r="AA30" s="288" t="s">
        <v>10851</v>
      </c>
      <c r="AB30" s="288" t="s">
        <v>10851</v>
      </c>
      <c r="AC30" s="288" t="s">
        <v>10851</v>
      </c>
      <c r="AD30" s="288" t="s">
        <v>10851</v>
      </c>
      <c r="AE30" s="288" t="s">
        <v>10851</v>
      </c>
      <c r="AF30" s="288" t="s">
        <v>10851</v>
      </c>
      <c r="AG30" s="288" t="s">
        <v>10851</v>
      </c>
      <c r="AH30" s="288" t="s">
        <v>10851</v>
      </c>
      <c r="AI30" s="288" t="s">
        <v>10851</v>
      </c>
      <c r="AJ30" s="288" t="s">
        <v>10851</v>
      </c>
      <c r="AK30" s="288" t="s">
        <v>10851</v>
      </c>
      <c r="AL30" s="288" t="s">
        <v>10851</v>
      </c>
      <c r="AM30" s="288" t="s">
        <v>10851</v>
      </c>
      <c r="AN30" s="288" t="s">
        <v>10851</v>
      </c>
      <c r="AO30" s="288" t="s">
        <v>10851</v>
      </c>
      <c r="AP30" s="288" t="s">
        <v>10851</v>
      </c>
      <c r="AQ30" s="288" t="s">
        <v>10851</v>
      </c>
      <c r="AR30" s="288" t="s">
        <v>10851</v>
      </c>
      <c r="AS30" s="288" t="s">
        <v>10851</v>
      </c>
      <c r="AT30" s="288" t="s">
        <v>10851</v>
      </c>
      <c r="AU30" s="288" t="s">
        <v>10851</v>
      </c>
      <c r="AV30" s="288" t="s">
        <v>10851</v>
      </c>
      <c r="AW30" s="288" t="s">
        <v>10851</v>
      </c>
      <c r="AX30" s="288" t="s">
        <v>10851</v>
      </c>
      <c r="AY30" s="288" t="s">
        <v>10851</v>
      </c>
      <c r="AZ30" s="288" t="s">
        <v>10851</v>
      </c>
      <c r="BA30" s="288" t="s">
        <v>10851</v>
      </c>
      <c r="BB30" s="288" t="s">
        <v>10851</v>
      </c>
      <c r="BC30" s="288" t="s">
        <v>10851</v>
      </c>
      <c r="BD30" s="288" t="s">
        <v>10851</v>
      </c>
      <c r="BE30" s="288" t="s">
        <v>10851</v>
      </c>
      <c r="BF30" s="288" t="s">
        <v>10851</v>
      </c>
      <c r="BG30" s="288" t="s">
        <v>10851</v>
      </c>
      <c r="BH30" s="288" t="s">
        <v>10851</v>
      </c>
      <c r="BI30" s="288" t="s">
        <v>10851</v>
      </c>
      <c r="BJ30" s="288" t="s">
        <v>10851</v>
      </c>
      <c r="BK30" s="288" t="s">
        <v>10851</v>
      </c>
      <c r="BL30" s="288" t="s">
        <v>10851</v>
      </c>
      <c r="BM30" s="288" t="s">
        <v>10851</v>
      </c>
      <c r="BN30" s="288" t="s">
        <v>10851</v>
      </c>
      <c r="BO30" s="288" t="s">
        <v>10851</v>
      </c>
      <c r="BP30" s="288" t="s">
        <v>10851</v>
      </c>
      <c r="BQ30" s="288" t="s">
        <v>10851</v>
      </c>
      <c r="BR30" s="288">
        <v>2.6</v>
      </c>
      <c r="BS30" s="288">
        <v>2.7</v>
      </c>
      <c r="BT30" s="288">
        <v>2.7</v>
      </c>
      <c r="BU30" s="288">
        <f>_xlfn.IFNA(VLOOKUP(C30,'INFORM Severity - hidden'!$C$5:$G$300,5,FALSE),"-")</f>
        <v>2.7</v>
      </c>
    </row>
    <row r="31" spans="1:73" x14ac:dyDescent="0.35">
      <c r="A31" t="s">
        <v>2495</v>
      </c>
      <c r="B31" t="s">
        <v>3828</v>
      </c>
      <c r="C31" t="s">
        <v>3829</v>
      </c>
      <c r="D31" s="288" t="str">
        <f t="shared" si="0"/>
        <v>-</v>
      </c>
      <c r="E31" s="288" t="s">
        <v>10851</v>
      </c>
      <c r="F31" s="288" t="s">
        <v>10851</v>
      </c>
      <c r="G31" s="288" t="s">
        <v>10851</v>
      </c>
      <c r="H31" s="288" t="s">
        <v>10851</v>
      </c>
      <c r="I31" s="288" t="s">
        <v>10851</v>
      </c>
      <c r="J31" s="288" t="s">
        <v>10851</v>
      </c>
      <c r="K31" s="288" t="s">
        <v>10851</v>
      </c>
      <c r="L31" s="288" t="s">
        <v>10851</v>
      </c>
      <c r="M31" s="288" t="s">
        <v>10851</v>
      </c>
      <c r="N31" s="288" t="s">
        <v>10851</v>
      </c>
      <c r="O31" s="288" t="s">
        <v>10851</v>
      </c>
      <c r="P31" s="288" t="s">
        <v>10851</v>
      </c>
      <c r="Q31" s="288" t="s">
        <v>10851</v>
      </c>
      <c r="R31" s="288" t="s">
        <v>10851</v>
      </c>
      <c r="S31" s="288" t="s">
        <v>10851</v>
      </c>
      <c r="T31" s="288" t="s">
        <v>10851</v>
      </c>
      <c r="U31" s="288" t="s">
        <v>10851</v>
      </c>
      <c r="V31" s="288" t="s">
        <v>10851</v>
      </c>
      <c r="W31" s="288" t="s">
        <v>10851</v>
      </c>
      <c r="X31" s="288" t="s">
        <v>10851</v>
      </c>
      <c r="Y31" s="288" t="s">
        <v>10851</v>
      </c>
      <c r="Z31" s="288" t="s">
        <v>10851</v>
      </c>
      <c r="AA31" s="288" t="s">
        <v>10851</v>
      </c>
      <c r="AB31" s="288" t="s">
        <v>10851</v>
      </c>
      <c r="AC31" s="288" t="s">
        <v>10851</v>
      </c>
      <c r="AD31" s="288" t="s">
        <v>10851</v>
      </c>
      <c r="AE31" s="288" t="s">
        <v>10851</v>
      </c>
      <c r="AF31" s="288" t="s">
        <v>10851</v>
      </c>
      <c r="AG31" s="288" t="s">
        <v>10851</v>
      </c>
      <c r="AH31" s="288" t="s">
        <v>10851</v>
      </c>
      <c r="AI31" s="288" t="s">
        <v>10851</v>
      </c>
      <c r="AJ31" s="288" t="s">
        <v>10851</v>
      </c>
      <c r="AK31" s="288" t="s">
        <v>10851</v>
      </c>
      <c r="AL31" s="288" t="s">
        <v>10851</v>
      </c>
      <c r="AM31" s="288" t="s">
        <v>10851</v>
      </c>
      <c r="AN31" s="288" t="s">
        <v>10851</v>
      </c>
      <c r="AO31" s="288" t="s">
        <v>10851</v>
      </c>
      <c r="AP31" s="288" t="s">
        <v>10851</v>
      </c>
      <c r="AQ31" s="288" t="s">
        <v>10851</v>
      </c>
      <c r="AR31" s="288" t="s">
        <v>10851</v>
      </c>
      <c r="AS31" s="288" t="s">
        <v>10851</v>
      </c>
      <c r="AT31" s="288" t="s">
        <v>10851</v>
      </c>
      <c r="AU31" s="288" t="s">
        <v>10851</v>
      </c>
      <c r="AV31" s="288" t="s">
        <v>10851</v>
      </c>
      <c r="AW31" s="288" t="s">
        <v>10851</v>
      </c>
      <c r="AX31" s="288" t="s">
        <v>10851</v>
      </c>
      <c r="AY31" s="288" t="s">
        <v>10851</v>
      </c>
      <c r="AZ31" s="288" t="s">
        <v>10851</v>
      </c>
      <c r="BA31" s="288" t="s">
        <v>10851</v>
      </c>
      <c r="BB31" s="288" t="s">
        <v>10851</v>
      </c>
      <c r="BC31" s="288" t="s">
        <v>10851</v>
      </c>
      <c r="BD31" s="288" t="s">
        <v>10851</v>
      </c>
      <c r="BE31" s="288" t="s">
        <v>10851</v>
      </c>
      <c r="BF31" s="288" t="s">
        <v>10851</v>
      </c>
      <c r="BG31" s="288" t="s">
        <v>10851</v>
      </c>
      <c r="BH31" s="288" t="s">
        <v>10851</v>
      </c>
      <c r="BI31" s="288" t="s">
        <v>10851</v>
      </c>
      <c r="BJ31" s="288" t="s">
        <v>10851</v>
      </c>
      <c r="BK31" s="288" t="s">
        <v>10851</v>
      </c>
      <c r="BL31" s="288" t="s">
        <v>10851</v>
      </c>
      <c r="BM31" s="288" t="s">
        <v>10851</v>
      </c>
      <c r="BN31" s="288" t="s">
        <v>10851</v>
      </c>
      <c r="BO31" s="288" t="s">
        <v>10851</v>
      </c>
      <c r="BP31" s="288" t="s">
        <v>10851</v>
      </c>
      <c r="BQ31" s="288" t="s">
        <v>10851</v>
      </c>
      <c r="BR31" s="288" t="s">
        <v>10851</v>
      </c>
      <c r="BS31" s="288">
        <v>2.7</v>
      </c>
      <c r="BT31" s="288">
        <v>2.8</v>
      </c>
      <c r="BU31" s="288">
        <f>_xlfn.IFNA(VLOOKUP(C31,'INFORM Severity - hidden'!$C$5:$G$300,5,FALSE),"-")</f>
        <v>3.3</v>
      </c>
    </row>
    <row r="32" spans="1:73" x14ac:dyDescent="0.35">
      <c r="A32" t="s">
        <v>2948</v>
      </c>
      <c r="B32" t="s">
        <v>2946</v>
      </c>
      <c r="C32" t="s">
        <v>2947</v>
      </c>
      <c r="D32" s="288" t="str">
        <f t="shared" si="0"/>
        <v>Decreasing</v>
      </c>
      <c r="E32" s="288" t="s">
        <v>10851</v>
      </c>
      <c r="F32" s="288" t="s">
        <v>10851</v>
      </c>
      <c r="G32" s="288" t="s">
        <v>10851</v>
      </c>
      <c r="H32" s="288" t="s">
        <v>10851</v>
      </c>
      <c r="I32" s="288" t="s">
        <v>10851</v>
      </c>
      <c r="J32" s="288" t="s">
        <v>10851</v>
      </c>
      <c r="K32" s="288" t="s">
        <v>10851</v>
      </c>
      <c r="L32" s="288" t="s">
        <v>10851</v>
      </c>
      <c r="M32" s="288" t="s">
        <v>10851</v>
      </c>
      <c r="N32" s="288" t="s">
        <v>10851</v>
      </c>
      <c r="O32" s="288" t="s">
        <v>10851</v>
      </c>
      <c r="P32" s="288" t="s">
        <v>10851</v>
      </c>
      <c r="Q32" s="288" t="s">
        <v>10851</v>
      </c>
      <c r="R32" s="288" t="s">
        <v>10851</v>
      </c>
      <c r="S32" s="288" t="s">
        <v>10851</v>
      </c>
      <c r="T32" s="288" t="s">
        <v>10851</v>
      </c>
      <c r="U32" s="288" t="s">
        <v>10851</v>
      </c>
      <c r="V32" s="288" t="s">
        <v>10851</v>
      </c>
      <c r="W32" s="288" t="s">
        <v>10851</v>
      </c>
      <c r="X32" s="288" t="s">
        <v>10851</v>
      </c>
      <c r="Y32" s="288" t="s">
        <v>10851</v>
      </c>
      <c r="Z32" s="288" t="s">
        <v>10851</v>
      </c>
      <c r="AA32" s="288" t="s">
        <v>10851</v>
      </c>
      <c r="AB32" s="288" t="s">
        <v>10851</v>
      </c>
      <c r="AC32" s="288" t="s">
        <v>10851</v>
      </c>
      <c r="AD32" s="288" t="s">
        <v>10851</v>
      </c>
      <c r="AE32" s="288" t="s">
        <v>10851</v>
      </c>
      <c r="AF32" s="288" t="s">
        <v>10851</v>
      </c>
      <c r="AG32" s="288" t="s">
        <v>10851</v>
      </c>
      <c r="AH32" s="288" t="s">
        <v>10851</v>
      </c>
      <c r="AI32" s="288" t="s">
        <v>10851</v>
      </c>
      <c r="AJ32" s="288" t="s">
        <v>10851</v>
      </c>
      <c r="AK32" s="288" t="s">
        <v>10851</v>
      </c>
      <c r="AL32" s="288" t="s">
        <v>10851</v>
      </c>
      <c r="AM32" s="288" t="s">
        <v>10851</v>
      </c>
      <c r="AN32" s="288" t="s">
        <v>10851</v>
      </c>
      <c r="AO32" s="288" t="s">
        <v>10851</v>
      </c>
      <c r="AP32" s="288" t="s">
        <v>10851</v>
      </c>
      <c r="AQ32" s="288" t="s">
        <v>10851</v>
      </c>
      <c r="AR32" s="288" t="s">
        <v>10851</v>
      </c>
      <c r="AS32" s="288" t="s">
        <v>10851</v>
      </c>
      <c r="AT32" s="288" t="s">
        <v>10851</v>
      </c>
      <c r="AU32" s="288" t="s">
        <v>10851</v>
      </c>
      <c r="AV32" s="288" t="s">
        <v>10851</v>
      </c>
      <c r="AW32" s="288" t="s">
        <v>10851</v>
      </c>
      <c r="AX32" s="288" t="s">
        <v>10851</v>
      </c>
      <c r="AY32" s="288" t="s">
        <v>10851</v>
      </c>
      <c r="AZ32" s="288" t="s">
        <v>10851</v>
      </c>
      <c r="BA32" s="288" t="s">
        <v>10851</v>
      </c>
      <c r="BB32" s="288" t="s">
        <v>10851</v>
      </c>
      <c r="BC32" s="288" t="s">
        <v>10851</v>
      </c>
      <c r="BD32" s="288" t="s">
        <v>10851</v>
      </c>
      <c r="BE32" s="288" t="s">
        <v>10851</v>
      </c>
      <c r="BF32" s="288" t="s">
        <v>10851</v>
      </c>
      <c r="BG32" s="288" t="s">
        <v>10851</v>
      </c>
      <c r="BH32" s="288" t="s">
        <v>10851</v>
      </c>
      <c r="BI32" s="288" t="s">
        <v>10851</v>
      </c>
      <c r="BJ32" s="288" t="s">
        <v>10851</v>
      </c>
      <c r="BK32" s="288">
        <v>1.5</v>
      </c>
      <c r="BL32" s="288">
        <v>1.5</v>
      </c>
      <c r="BM32" s="288">
        <v>1.5</v>
      </c>
      <c r="BN32" s="288">
        <v>1.7</v>
      </c>
      <c r="BO32" s="288">
        <v>1.8</v>
      </c>
      <c r="BP32" s="288">
        <v>1.8</v>
      </c>
      <c r="BQ32" s="288">
        <v>1.5</v>
      </c>
      <c r="BR32" s="288">
        <v>1.5</v>
      </c>
      <c r="BS32" s="288">
        <v>1.5</v>
      </c>
      <c r="BT32" s="288">
        <v>1.5</v>
      </c>
      <c r="BU32" s="288">
        <f>_xlfn.IFNA(VLOOKUP(C32,'INFORM Severity - hidden'!$C$5:$G$300,5,FALSE),"-")</f>
        <v>1.6</v>
      </c>
    </row>
    <row r="33" spans="1:73" x14ac:dyDescent="0.35">
      <c r="C33" t="s">
        <v>10867</v>
      </c>
      <c r="D33" s="288" t="str">
        <f t="shared" si="0"/>
        <v>-</v>
      </c>
      <c r="E33" s="288" t="s">
        <v>10851</v>
      </c>
      <c r="F33" s="288" t="s">
        <v>10851</v>
      </c>
      <c r="G33" s="288" t="s">
        <v>10851</v>
      </c>
      <c r="H33" s="288" t="s">
        <v>10851</v>
      </c>
      <c r="I33" s="288" t="s">
        <v>10851</v>
      </c>
      <c r="J33" s="288" t="s">
        <v>10851</v>
      </c>
      <c r="K33" s="288" t="s">
        <v>10851</v>
      </c>
      <c r="L33" s="288" t="s">
        <v>10851</v>
      </c>
      <c r="M33" s="288" t="s">
        <v>10851</v>
      </c>
      <c r="N33" s="288">
        <v>1.7</v>
      </c>
      <c r="O33" s="288">
        <v>1.7</v>
      </c>
      <c r="P33" s="288">
        <v>1.7</v>
      </c>
      <c r="Q33" s="288">
        <v>1.7</v>
      </c>
      <c r="R33" s="288">
        <v>1.7</v>
      </c>
      <c r="S33" s="288" t="s">
        <v>10851</v>
      </c>
      <c r="T33" s="288" t="s">
        <v>10851</v>
      </c>
      <c r="U33" s="288" t="s">
        <v>10851</v>
      </c>
      <c r="V33" s="288" t="s">
        <v>10851</v>
      </c>
      <c r="W33" s="288" t="s">
        <v>10851</v>
      </c>
      <c r="X33" s="288" t="s">
        <v>10851</v>
      </c>
      <c r="Y33" s="288" t="s">
        <v>10851</v>
      </c>
      <c r="Z33" s="288" t="s">
        <v>10851</v>
      </c>
      <c r="AA33" s="288" t="s">
        <v>10851</v>
      </c>
      <c r="AB33" s="288" t="s">
        <v>10851</v>
      </c>
      <c r="AC33" s="288" t="s">
        <v>10851</v>
      </c>
      <c r="AD33" s="288" t="s">
        <v>10851</v>
      </c>
      <c r="AE33" s="288" t="s">
        <v>10851</v>
      </c>
      <c r="AF33" s="288" t="s">
        <v>10851</v>
      </c>
      <c r="AG33" s="288" t="s">
        <v>10851</v>
      </c>
      <c r="AH33" s="288" t="s">
        <v>10851</v>
      </c>
      <c r="AI33" s="288" t="s">
        <v>10851</v>
      </c>
      <c r="AJ33" s="288" t="s">
        <v>10851</v>
      </c>
      <c r="AK33" s="288" t="s">
        <v>10851</v>
      </c>
      <c r="AL33" s="288" t="s">
        <v>10851</v>
      </c>
      <c r="AM33" s="288" t="s">
        <v>10851</v>
      </c>
      <c r="AN33" s="288" t="s">
        <v>10851</v>
      </c>
      <c r="AO33" s="288" t="s">
        <v>10851</v>
      </c>
      <c r="AP33" s="288" t="s">
        <v>10851</v>
      </c>
      <c r="AQ33" s="288" t="s">
        <v>10851</v>
      </c>
      <c r="AR33" s="288" t="s">
        <v>10851</v>
      </c>
      <c r="AS33" s="288" t="s">
        <v>10851</v>
      </c>
      <c r="AT33" s="288" t="s">
        <v>10851</v>
      </c>
      <c r="AU33" s="288" t="s">
        <v>10851</v>
      </c>
      <c r="AV33" s="288" t="s">
        <v>10851</v>
      </c>
      <c r="AW33" s="288" t="s">
        <v>10851</v>
      </c>
      <c r="AX33" s="288" t="s">
        <v>10851</v>
      </c>
      <c r="AY33" s="288" t="s">
        <v>10851</v>
      </c>
      <c r="AZ33" s="288" t="s">
        <v>10851</v>
      </c>
      <c r="BA33" s="288" t="s">
        <v>10851</v>
      </c>
      <c r="BB33" s="288" t="s">
        <v>10851</v>
      </c>
      <c r="BC33" s="288" t="s">
        <v>10851</v>
      </c>
      <c r="BD33" s="288" t="s">
        <v>10851</v>
      </c>
      <c r="BE33" s="288" t="s">
        <v>10851</v>
      </c>
      <c r="BF33" s="288" t="s">
        <v>10851</v>
      </c>
      <c r="BG33" s="288" t="s">
        <v>10851</v>
      </c>
      <c r="BH33" s="288" t="s">
        <v>10851</v>
      </c>
      <c r="BI33" s="288" t="s">
        <v>10851</v>
      </c>
      <c r="BJ33" s="288" t="s">
        <v>10851</v>
      </c>
      <c r="BK33" s="288" t="s">
        <v>10851</v>
      </c>
      <c r="BL33" s="288" t="s">
        <v>10851</v>
      </c>
      <c r="BM33" s="288" t="s">
        <v>10851</v>
      </c>
      <c r="BN33" s="288" t="s">
        <v>10851</v>
      </c>
      <c r="BO33" s="288" t="s">
        <v>10851</v>
      </c>
      <c r="BP33" s="288" t="s">
        <v>10851</v>
      </c>
      <c r="BQ33" s="288" t="s">
        <v>10851</v>
      </c>
      <c r="BR33" s="288" t="s">
        <v>10851</v>
      </c>
      <c r="BS33" s="288" t="s">
        <v>10851</v>
      </c>
      <c r="BT33" s="288" t="s">
        <v>10851</v>
      </c>
      <c r="BU33" s="288" t="str">
        <f>_xlfn.IFNA(VLOOKUP(C33,'INFORM Severity - hidden'!$C$5:$G$300,5,FALSE),"-")</f>
        <v>-</v>
      </c>
    </row>
    <row r="34" spans="1:73" x14ac:dyDescent="0.35">
      <c r="C34" t="s">
        <v>10868</v>
      </c>
      <c r="D34" s="288" t="str">
        <f t="shared" si="0"/>
        <v>-</v>
      </c>
      <c r="E34" s="288" t="s">
        <v>10851</v>
      </c>
      <c r="F34" s="288">
        <v>0.8</v>
      </c>
      <c r="G34" s="288" t="s">
        <v>10851</v>
      </c>
      <c r="H34" s="288" t="s">
        <v>10851</v>
      </c>
      <c r="I34" s="288" t="s">
        <v>10851</v>
      </c>
      <c r="J34" s="288" t="s">
        <v>10851</v>
      </c>
      <c r="K34" s="288" t="s">
        <v>10851</v>
      </c>
      <c r="L34" s="288" t="s">
        <v>10851</v>
      </c>
      <c r="M34" s="288" t="s">
        <v>10851</v>
      </c>
      <c r="N34" s="288" t="s">
        <v>10851</v>
      </c>
      <c r="O34" s="288" t="s">
        <v>10851</v>
      </c>
      <c r="P34" s="288" t="s">
        <v>10851</v>
      </c>
      <c r="Q34" s="288" t="s">
        <v>10851</v>
      </c>
      <c r="R34" s="288" t="s">
        <v>10851</v>
      </c>
      <c r="S34" s="288" t="s">
        <v>10851</v>
      </c>
      <c r="T34" s="288" t="s">
        <v>10851</v>
      </c>
      <c r="U34" s="288" t="s">
        <v>10851</v>
      </c>
      <c r="V34" s="288" t="s">
        <v>10851</v>
      </c>
      <c r="W34" s="288" t="s">
        <v>10851</v>
      </c>
      <c r="X34" s="288" t="s">
        <v>10851</v>
      </c>
      <c r="Y34" s="288" t="s">
        <v>10851</v>
      </c>
      <c r="Z34" s="288" t="s">
        <v>10851</v>
      </c>
      <c r="AA34" s="288" t="s">
        <v>10851</v>
      </c>
      <c r="AB34" s="288" t="s">
        <v>10851</v>
      </c>
      <c r="AC34" s="288" t="s">
        <v>10851</v>
      </c>
      <c r="AD34" s="288" t="s">
        <v>10851</v>
      </c>
      <c r="AE34" s="288" t="s">
        <v>10851</v>
      </c>
      <c r="AF34" s="288" t="s">
        <v>10851</v>
      </c>
      <c r="AG34" s="288" t="s">
        <v>10851</v>
      </c>
      <c r="AH34" s="288" t="s">
        <v>10851</v>
      </c>
      <c r="AI34" s="288" t="s">
        <v>10851</v>
      </c>
      <c r="AJ34" s="288" t="s">
        <v>10851</v>
      </c>
      <c r="AK34" s="288" t="s">
        <v>10851</v>
      </c>
      <c r="AL34" s="288" t="s">
        <v>10851</v>
      </c>
      <c r="AM34" s="288" t="s">
        <v>10851</v>
      </c>
      <c r="AN34" s="288" t="s">
        <v>10851</v>
      </c>
      <c r="AO34" s="288" t="s">
        <v>10851</v>
      </c>
      <c r="AP34" s="288" t="s">
        <v>10851</v>
      </c>
      <c r="AQ34" s="288" t="s">
        <v>10851</v>
      </c>
      <c r="AR34" s="288" t="s">
        <v>10851</v>
      </c>
      <c r="AS34" s="288" t="s">
        <v>10851</v>
      </c>
      <c r="AT34" s="288" t="s">
        <v>10851</v>
      </c>
      <c r="AU34" s="288" t="s">
        <v>10851</v>
      </c>
      <c r="AV34" s="288" t="s">
        <v>10851</v>
      </c>
      <c r="AW34" s="288" t="s">
        <v>10851</v>
      </c>
      <c r="AX34" s="288" t="s">
        <v>10851</v>
      </c>
      <c r="AY34" s="288" t="s">
        <v>10851</v>
      </c>
      <c r="AZ34" s="288" t="s">
        <v>10851</v>
      </c>
      <c r="BA34" s="288" t="s">
        <v>10851</v>
      </c>
      <c r="BB34" s="288" t="s">
        <v>10851</v>
      </c>
      <c r="BC34" s="288" t="s">
        <v>10851</v>
      </c>
      <c r="BD34" s="288" t="s">
        <v>10851</v>
      </c>
      <c r="BE34" s="288" t="s">
        <v>10851</v>
      </c>
      <c r="BF34" s="288" t="s">
        <v>10851</v>
      </c>
      <c r="BG34" s="288" t="s">
        <v>10851</v>
      </c>
      <c r="BH34" s="288" t="s">
        <v>10851</v>
      </c>
      <c r="BI34" s="288" t="s">
        <v>10851</v>
      </c>
      <c r="BJ34" s="288" t="s">
        <v>10851</v>
      </c>
      <c r="BK34" s="288" t="s">
        <v>10851</v>
      </c>
      <c r="BL34" s="288" t="s">
        <v>10851</v>
      </c>
      <c r="BM34" s="288" t="s">
        <v>10851</v>
      </c>
      <c r="BN34" s="288" t="s">
        <v>10851</v>
      </c>
      <c r="BO34" s="288" t="s">
        <v>10851</v>
      </c>
      <c r="BP34" s="288" t="s">
        <v>10851</v>
      </c>
      <c r="BQ34" s="288" t="s">
        <v>10851</v>
      </c>
      <c r="BR34" s="288" t="s">
        <v>10851</v>
      </c>
      <c r="BS34" s="288" t="s">
        <v>10851</v>
      </c>
      <c r="BT34" s="288" t="s">
        <v>10851</v>
      </c>
      <c r="BU34" s="288" t="str">
        <f>_xlfn.IFNA(VLOOKUP(C34,'INFORM Severity - hidden'!$C$5:$G$300,5,FALSE),"-")</f>
        <v>-</v>
      </c>
    </row>
    <row r="35" spans="1:73" x14ac:dyDescent="0.35">
      <c r="A35" t="s">
        <v>2960</v>
      </c>
      <c r="B35" t="s">
        <v>2958</v>
      </c>
      <c r="C35" t="s">
        <v>2959</v>
      </c>
      <c r="D35" s="288" t="str">
        <f t="shared" si="0"/>
        <v>Decreasing</v>
      </c>
      <c r="E35" s="288" t="s">
        <v>10851</v>
      </c>
      <c r="F35" s="288" t="s">
        <v>10851</v>
      </c>
      <c r="G35" s="288" t="s">
        <v>10851</v>
      </c>
      <c r="H35" s="288" t="s">
        <v>10851</v>
      </c>
      <c r="I35" s="288" t="s">
        <v>10851</v>
      </c>
      <c r="J35" s="288" t="s">
        <v>10851</v>
      </c>
      <c r="K35" s="288" t="s">
        <v>10851</v>
      </c>
      <c r="L35" s="288" t="s">
        <v>10851</v>
      </c>
      <c r="M35" s="288" t="s">
        <v>10851</v>
      </c>
      <c r="N35" s="288" t="s">
        <v>10851</v>
      </c>
      <c r="O35" s="288" t="s">
        <v>10851</v>
      </c>
      <c r="P35" s="288" t="s">
        <v>10851</v>
      </c>
      <c r="Q35" s="288" t="s">
        <v>10851</v>
      </c>
      <c r="R35" s="288" t="s">
        <v>10851</v>
      </c>
      <c r="S35" s="288" t="s">
        <v>10851</v>
      </c>
      <c r="T35" s="288" t="s">
        <v>10851</v>
      </c>
      <c r="U35" s="288" t="s">
        <v>10851</v>
      </c>
      <c r="V35" s="288" t="s">
        <v>10851</v>
      </c>
      <c r="W35" s="288" t="s">
        <v>10851</v>
      </c>
      <c r="X35" s="288" t="s">
        <v>10851</v>
      </c>
      <c r="Y35" s="288" t="s">
        <v>10851</v>
      </c>
      <c r="Z35" s="288" t="s">
        <v>10851</v>
      </c>
      <c r="AA35" s="288" t="s">
        <v>10851</v>
      </c>
      <c r="AB35" s="288" t="s">
        <v>10851</v>
      </c>
      <c r="AC35" s="288" t="s">
        <v>10851</v>
      </c>
      <c r="AD35" s="288" t="s">
        <v>10851</v>
      </c>
      <c r="AE35" s="288" t="s">
        <v>10851</v>
      </c>
      <c r="AF35" s="288" t="s">
        <v>10851</v>
      </c>
      <c r="AG35" s="288" t="s">
        <v>10851</v>
      </c>
      <c r="AH35" s="288" t="s">
        <v>10851</v>
      </c>
      <c r="AI35" s="288" t="s">
        <v>10851</v>
      </c>
      <c r="AJ35" s="288" t="s">
        <v>10851</v>
      </c>
      <c r="AK35" s="288" t="s">
        <v>10851</v>
      </c>
      <c r="AL35" s="288" t="s">
        <v>10851</v>
      </c>
      <c r="AM35" s="288" t="s">
        <v>10851</v>
      </c>
      <c r="AN35" s="288" t="s">
        <v>10851</v>
      </c>
      <c r="AO35" s="288" t="s">
        <v>10851</v>
      </c>
      <c r="AP35" s="288" t="s">
        <v>10851</v>
      </c>
      <c r="AQ35" s="288" t="s">
        <v>10851</v>
      </c>
      <c r="AR35" s="288" t="s">
        <v>10851</v>
      </c>
      <c r="AS35" s="288" t="s">
        <v>10851</v>
      </c>
      <c r="AT35" s="288" t="s">
        <v>10851</v>
      </c>
      <c r="AU35" s="288" t="s">
        <v>10851</v>
      </c>
      <c r="AV35" s="288" t="s">
        <v>10851</v>
      </c>
      <c r="AW35" s="288" t="s">
        <v>10851</v>
      </c>
      <c r="AX35" s="288" t="s">
        <v>10851</v>
      </c>
      <c r="AY35" s="288" t="s">
        <v>10851</v>
      </c>
      <c r="AZ35" s="288" t="s">
        <v>10851</v>
      </c>
      <c r="BA35" s="288" t="s">
        <v>10851</v>
      </c>
      <c r="BB35" s="288" t="s">
        <v>10851</v>
      </c>
      <c r="BC35" s="288" t="s">
        <v>10851</v>
      </c>
      <c r="BD35" s="288" t="s">
        <v>10851</v>
      </c>
      <c r="BE35" s="288" t="s">
        <v>10851</v>
      </c>
      <c r="BF35" s="288" t="s">
        <v>10851</v>
      </c>
      <c r="BG35" s="288" t="s">
        <v>10851</v>
      </c>
      <c r="BH35" s="288" t="s">
        <v>10851</v>
      </c>
      <c r="BI35" s="288" t="s">
        <v>10851</v>
      </c>
      <c r="BJ35" s="288" t="s">
        <v>10851</v>
      </c>
      <c r="BK35" s="288">
        <v>1.8</v>
      </c>
      <c r="BL35" s="288">
        <v>1.8</v>
      </c>
      <c r="BM35" s="288">
        <v>1.8</v>
      </c>
      <c r="BN35" s="288">
        <v>1.8</v>
      </c>
      <c r="BO35" s="288">
        <v>1.9</v>
      </c>
      <c r="BP35" s="288">
        <v>2.2000000000000002</v>
      </c>
      <c r="BQ35" s="288">
        <v>1.7</v>
      </c>
      <c r="BR35" s="288">
        <v>1.8</v>
      </c>
      <c r="BS35" s="288">
        <v>1.8</v>
      </c>
      <c r="BT35" s="288">
        <v>1.8</v>
      </c>
      <c r="BU35" s="288">
        <f>_xlfn.IFNA(VLOOKUP(C35,'INFORM Severity - hidden'!$C$5:$G$300,5,FALSE),"-")</f>
        <v>1.9</v>
      </c>
    </row>
    <row r="36" spans="1:73" x14ac:dyDescent="0.35">
      <c r="A36" t="s">
        <v>2769</v>
      </c>
      <c r="B36" t="s">
        <v>5194</v>
      </c>
      <c r="C36" t="s">
        <v>5195</v>
      </c>
      <c r="D36" s="288" t="str">
        <f t="shared" si="0"/>
        <v>Increasing</v>
      </c>
      <c r="E36" s="288" t="s">
        <v>10851</v>
      </c>
      <c r="F36" s="288" t="s">
        <v>10851</v>
      </c>
      <c r="G36" s="288" t="s">
        <v>10851</v>
      </c>
      <c r="H36" s="288" t="s">
        <v>10851</v>
      </c>
      <c r="I36" s="288" t="s">
        <v>10851</v>
      </c>
      <c r="J36" s="288" t="s">
        <v>10851</v>
      </c>
      <c r="K36" s="288" t="s">
        <v>10851</v>
      </c>
      <c r="L36" s="288" t="s">
        <v>10851</v>
      </c>
      <c r="M36" s="288" t="s">
        <v>10851</v>
      </c>
      <c r="N36" s="288" t="s">
        <v>10851</v>
      </c>
      <c r="O36" s="288" t="s">
        <v>10851</v>
      </c>
      <c r="P36" s="288" t="s">
        <v>10851</v>
      </c>
      <c r="Q36" s="288" t="s">
        <v>10851</v>
      </c>
      <c r="R36" s="288" t="s">
        <v>10851</v>
      </c>
      <c r="S36" s="288" t="s">
        <v>10851</v>
      </c>
      <c r="T36" s="288" t="s">
        <v>10851</v>
      </c>
      <c r="U36" s="288" t="s">
        <v>10851</v>
      </c>
      <c r="V36" s="288" t="s">
        <v>10851</v>
      </c>
      <c r="W36" s="288" t="s">
        <v>10851</v>
      </c>
      <c r="X36" s="288" t="s">
        <v>10851</v>
      </c>
      <c r="Y36" s="288" t="s">
        <v>10851</v>
      </c>
      <c r="Z36" s="288" t="s">
        <v>10851</v>
      </c>
      <c r="AA36" s="288" t="s">
        <v>10851</v>
      </c>
      <c r="AB36" s="288" t="s">
        <v>10851</v>
      </c>
      <c r="AC36" s="288" t="s">
        <v>10851</v>
      </c>
      <c r="AD36" s="288" t="s">
        <v>10851</v>
      </c>
      <c r="AE36" s="288" t="s">
        <v>10851</v>
      </c>
      <c r="AF36" s="288" t="s">
        <v>10851</v>
      </c>
      <c r="AG36" s="288" t="s">
        <v>10851</v>
      </c>
      <c r="AH36" s="288" t="s">
        <v>10851</v>
      </c>
      <c r="AI36" s="288" t="s">
        <v>10851</v>
      </c>
      <c r="AJ36" s="288" t="s">
        <v>10851</v>
      </c>
      <c r="AK36" s="288" t="s">
        <v>10851</v>
      </c>
      <c r="AL36" s="288" t="s">
        <v>10851</v>
      </c>
      <c r="AM36" s="288" t="s">
        <v>10851</v>
      </c>
      <c r="AN36" s="288" t="s">
        <v>10851</v>
      </c>
      <c r="AO36" s="288">
        <v>2.2000000000000002</v>
      </c>
      <c r="AP36" s="288">
        <v>2.2000000000000002</v>
      </c>
      <c r="AQ36" s="288">
        <v>2.1</v>
      </c>
      <c r="AR36" s="288">
        <v>2.1</v>
      </c>
      <c r="AS36" s="288">
        <v>2.1</v>
      </c>
      <c r="AT36" s="288">
        <v>2.8</v>
      </c>
      <c r="AU36" s="288">
        <v>2.8</v>
      </c>
      <c r="AV36" s="288">
        <v>2.5</v>
      </c>
      <c r="AW36" s="288">
        <v>2.8</v>
      </c>
      <c r="AX36" s="288">
        <v>2.8</v>
      </c>
      <c r="AY36" s="288">
        <v>2.8</v>
      </c>
      <c r="AZ36" s="288">
        <v>2.8</v>
      </c>
      <c r="BA36" s="288">
        <v>2.7</v>
      </c>
      <c r="BB36" s="288">
        <v>2.7</v>
      </c>
      <c r="BC36" s="288">
        <v>2.7</v>
      </c>
      <c r="BD36" s="288">
        <v>2.7</v>
      </c>
      <c r="BE36" s="288">
        <v>2.8</v>
      </c>
      <c r="BF36" s="288">
        <v>2.8</v>
      </c>
      <c r="BG36" s="288">
        <v>2.8</v>
      </c>
      <c r="BH36" s="288">
        <v>2.8</v>
      </c>
      <c r="BI36" s="288">
        <v>2.6</v>
      </c>
      <c r="BJ36" s="288">
        <v>2.6</v>
      </c>
      <c r="BK36" s="288">
        <v>2.5</v>
      </c>
      <c r="BL36" s="288">
        <v>2.4</v>
      </c>
      <c r="BM36" s="288">
        <v>2.4</v>
      </c>
      <c r="BN36" s="288">
        <v>2.2999999999999998</v>
      </c>
      <c r="BO36" s="288">
        <v>2.2999999999999998</v>
      </c>
      <c r="BP36" s="288">
        <v>2.2999999999999998</v>
      </c>
      <c r="BQ36" s="288">
        <v>2.5</v>
      </c>
      <c r="BR36" s="288">
        <v>2.5</v>
      </c>
      <c r="BS36" s="288">
        <v>2.5</v>
      </c>
      <c r="BT36" s="288">
        <v>2.8</v>
      </c>
      <c r="BU36" s="288">
        <f>_xlfn.IFNA(VLOOKUP(C36,'INFORM Severity - hidden'!$C$5:$G$300,5,FALSE),"-")</f>
        <v>2.5</v>
      </c>
    </row>
    <row r="37" spans="1:73" x14ac:dyDescent="0.35">
      <c r="A37" t="s">
        <v>2769</v>
      </c>
      <c r="B37" t="s">
        <v>2767</v>
      </c>
      <c r="C37" t="s">
        <v>2768</v>
      </c>
      <c r="D37" s="288" t="str">
        <f t="shared" si="0"/>
        <v>Stable</v>
      </c>
      <c r="E37" s="288" t="s">
        <v>10851</v>
      </c>
      <c r="F37" s="288">
        <v>1.7</v>
      </c>
      <c r="G37" s="288">
        <v>1.7</v>
      </c>
      <c r="H37" s="288">
        <v>2.2000000000000002</v>
      </c>
      <c r="I37" s="288">
        <v>2.4</v>
      </c>
      <c r="J37" s="288">
        <v>2.4</v>
      </c>
      <c r="K37" s="288">
        <v>2.4</v>
      </c>
      <c r="L37" s="288">
        <v>2.4</v>
      </c>
      <c r="M37" s="288">
        <v>2.4</v>
      </c>
      <c r="N37" s="288">
        <v>2.4</v>
      </c>
      <c r="O37" s="288">
        <v>2.2000000000000002</v>
      </c>
      <c r="P37" s="288">
        <v>2.2000000000000002</v>
      </c>
      <c r="Q37" s="288">
        <v>2.2000000000000002</v>
      </c>
      <c r="R37" s="288">
        <v>2.2000000000000002</v>
      </c>
      <c r="S37" s="288">
        <v>2.2000000000000002</v>
      </c>
      <c r="T37" s="288">
        <v>2.2000000000000002</v>
      </c>
      <c r="U37" s="288">
        <v>2.2000000000000002</v>
      </c>
      <c r="V37" s="288">
        <v>2.2000000000000002</v>
      </c>
      <c r="W37" s="288">
        <v>2.2000000000000002</v>
      </c>
      <c r="X37" s="288">
        <v>2.2000000000000002</v>
      </c>
      <c r="Y37" s="288">
        <v>2.2999999999999998</v>
      </c>
      <c r="Z37" s="288">
        <v>2.4</v>
      </c>
      <c r="AA37" s="288">
        <v>2.5</v>
      </c>
      <c r="AB37" s="288">
        <v>2.5</v>
      </c>
      <c r="AC37" s="288">
        <v>2.5</v>
      </c>
      <c r="AD37" s="288">
        <v>2.5</v>
      </c>
      <c r="AE37" s="288">
        <v>2.5</v>
      </c>
      <c r="AF37" s="288">
        <v>2.5</v>
      </c>
      <c r="AG37" s="288">
        <v>2.5</v>
      </c>
      <c r="AH37" s="288">
        <v>2.6</v>
      </c>
      <c r="AI37" s="288">
        <v>2.6</v>
      </c>
      <c r="AJ37" s="288">
        <v>2.6</v>
      </c>
      <c r="AK37" s="288">
        <v>2.6</v>
      </c>
      <c r="AL37" s="288">
        <v>2.5</v>
      </c>
      <c r="AM37" s="288">
        <v>2.5</v>
      </c>
      <c r="AN37" s="288">
        <v>2.5</v>
      </c>
      <c r="AO37" s="288">
        <v>2.5</v>
      </c>
      <c r="AP37" s="288">
        <v>2.5</v>
      </c>
      <c r="AQ37" s="288">
        <v>2.4</v>
      </c>
      <c r="AR37" s="288">
        <v>2.4</v>
      </c>
      <c r="AS37" s="288">
        <v>2.4</v>
      </c>
      <c r="AT37" s="288">
        <v>2.4</v>
      </c>
      <c r="AU37" s="288">
        <v>2.4</v>
      </c>
      <c r="AV37" s="288">
        <v>2.2999999999999998</v>
      </c>
      <c r="AW37" s="288">
        <v>2.4</v>
      </c>
      <c r="AX37" s="288">
        <v>2.4</v>
      </c>
      <c r="AY37" s="288">
        <v>2.4</v>
      </c>
      <c r="AZ37" s="288">
        <v>2.4</v>
      </c>
      <c r="BA37" s="288">
        <v>2.6</v>
      </c>
      <c r="BB37" s="288">
        <v>2.6</v>
      </c>
      <c r="BC37" s="288">
        <v>2.7</v>
      </c>
      <c r="BD37" s="288">
        <v>2.7</v>
      </c>
      <c r="BE37" s="288">
        <v>2.5</v>
      </c>
      <c r="BF37" s="288">
        <v>2.5</v>
      </c>
      <c r="BG37" s="288">
        <v>2.4</v>
      </c>
      <c r="BH37" s="288">
        <v>2.4</v>
      </c>
      <c r="BI37" s="288">
        <v>2.2999999999999998</v>
      </c>
      <c r="BJ37" s="288">
        <v>2.2999999999999998</v>
      </c>
      <c r="BK37" s="288">
        <v>2.2999999999999998</v>
      </c>
      <c r="BL37" s="288">
        <v>2.1</v>
      </c>
      <c r="BM37" s="288">
        <v>2.1</v>
      </c>
      <c r="BN37" s="288">
        <v>2.1</v>
      </c>
      <c r="BO37" s="288">
        <v>2.2000000000000002</v>
      </c>
      <c r="BP37" s="288">
        <v>2.2999999999999998</v>
      </c>
      <c r="BQ37" s="288">
        <v>2.2999999999999998</v>
      </c>
      <c r="BR37" s="288">
        <v>2.2999999999999998</v>
      </c>
      <c r="BS37" s="288">
        <v>2.2999999999999998</v>
      </c>
      <c r="BT37" s="288">
        <v>2.2999999999999998</v>
      </c>
      <c r="BU37" s="288">
        <f>_xlfn.IFNA(VLOOKUP(C37,'INFORM Severity - hidden'!$C$5:$G$300,5,FALSE),"-")</f>
        <v>2.2999999999999998</v>
      </c>
    </row>
    <row r="38" spans="1:73" x14ac:dyDescent="0.35">
      <c r="C38" t="s">
        <v>10869</v>
      </c>
      <c r="D38" s="288" t="str">
        <f t="shared" si="0"/>
        <v>-</v>
      </c>
      <c r="E38" s="288" t="s">
        <v>10851</v>
      </c>
      <c r="F38" s="288" t="s">
        <v>10851</v>
      </c>
      <c r="G38" s="288" t="s">
        <v>10851</v>
      </c>
      <c r="H38" s="288" t="s">
        <v>10851</v>
      </c>
      <c r="I38" s="288" t="s">
        <v>10851</v>
      </c>
      <c r="J38" s="288" t="s">
        <v>10851</v>
      </c>
      <c r="K38" s="288" t="s">
        <v>10851</v>
      </c>
      <c r="L38" s="288" t="s">
        <v>10851</v>
      </c>
      <c r="M38" s="288" t="s">
        <v>10851</v>
      </c>
      <c r="N38" s="288" t="s">
        <v>10851</v>
      </c>
      <c r="O38" s="288" t="s">
        <v>10851</v>
      </c>
      <c r="P38" s="288" t="s">
        <v>10851</v>
      </c>
      <c r="Q38" s="288" t="s">
        <v>10851</v>
      </c>
      <c r="R38" s="288" t="s">
        <v>10851</v>
      </c>
      <c r="S38" s="288" t="s">
        <v>10851</v>
      </c>
      <c r="T38" s="288" t="s">
        <v>10851</v>
      </c>
      <c r="U38" s="288" t="s">
        <v>10851</v>
      </c>
      <c r="V38" s="288" t="s">
        <v>10851</v>
      </c>
      <c r="W38" s="288" t="s">
        <v>10851</v>
      </c>
      <c r="X38" s="288" t="s">
        <v>10851</v>
      </c>
      <c r="Y38" s="288" t="s">
        <v>10851</v>
      </c>
      <c r="Z38" s="288" t="s">
        <v>10851</v>
      </c>
      <c r="AA38" s="288" t="s">
        <v>10851</v>
      </c>
      <c r="AB38" s="288" t="s">
        <v>10851</v>
      </c>
      <c r="AC38" s="288" t="s">
        <v>10851</v>
      </c>
      <c r="AD38" s="288" t="s">
        <v>10851</v>
      </c>
      <c r="AE38" s="288" t="s">
        <v>10851</v>
      </c>
      <c r="AF38" s="288" t="s">
        <v>10851</v>
      </c>
      <c r="AG38" s="288" t="s">
        <v>10851</v>
      </c>
      <c r="AH38" s="288" t="s">
        <v>10851</v>
      </c>
      <c r="AI38" s="288" t="s">
        <v>10851</v>
      </c>
      <c r="AJ38" s="288" t="s">
        <v>10851</v>
      </c>
      <c r="AK38" s="288" t="s">
        <v>10851</v>
      </c>
      <c r="AL38" s="288" t="s">
        <v>10851</v>
      </c>
      <c r="AM38" s="288" t="s">
        <v>10851</v>
      </c>
      <c r="AN38" s="288" t="s">
        <v>10851</v>
      </c>
      <c r="AO38" s="288">
        <v>1.9</v>
      </c>
      <c r="AP38" s="288">
        <v>2</v>
      </c>
      <c r="AQ38" s="288">
        <v>2</v>
      </c>
      <c r="AR38" s="288">
        <v>2</v>
      </c>
      <c r="AS38" s="288">
        <v>2</v>
      </c>
      <c r="AT38" s="288">
        <v>2.2000000000000002</v>
      </c>
      <c r="AU38" s="288">
        <v>2.1</v>
      </c>
      <c r="AV38" s="288">
        <v>2</v>
      </c>
      <c r="AW38" s="288">
        <v>2.1</v>
      </c>
      <c r="AX38" s="288">
        <v>2</v>
      </c>
      <c r="AY38" s="288">
        <v>2</v>
      </c>
      <c r="AZ38" s="288">
        <v>2</v>
      </c>
      <c r="BA38" s="288">
        <v>2</v>
      </c>
      <c r="BB38" s="288">
        <v>2</v>
      </c>
      <c r="BC38" s="288">
        <v>1.6</v>
      </c>
      <c r="BD38" s="288">
        <v>1.6</v>
      </c>
      <c r="BE38" s="288">
        <v>1.3</v>
      </c>
      <c r="BF38" s="288">
        <v>1.3</v>
      </c>
      <c r="BG38" s="288">
        <v>1.3</v>
      </c>
      <c r="BH38" s="288">
        <v>1.3</v>
      </c>
      <c r="BI38" s="288">
        <v>1.5</v>
      </c>
      <c r="BJ38" s="288">
        <v>1.5</v>
      </c>
      <c r="BK38" s="288">
        <v>1.4</v>
      </c>
      <c r="BL38" s="288">
        <v>1.4</v>
      </c>
      <c r="BM38" s="288" t="s">
        <v>10851</v>
      </c>
      <c r="BN38" s="288" t="s">
        <v>10851</v>
      </c>
      <c r="BO38" s="288" t="s">
        <v>10851</v>
      </c>
      <c r="BP38" s="288" t="s">
        <v>10851</v>
      </c>
      <c r="BQ38" s="288" t="s">
        <v>10851</v>
      </c>
      <c r="BR38" s="288" t="s">
        <v>10851</v>
      </c>
      <c r="BS38" s="288" t="s">
        <v>10851</v>
      </c>
      <c r="BT38" s="288" t="s">
        <v>10851</v>
      </c>
      <c r="BU38" s="288" t="str">
        <f>_xlfn.IFNA(VLOOKUP(C38,'INFORM Severity - hidden'!$C$5:$G$300,5,FALSE),"-")</f>
        <v>-</v>
      </c>
    </row>
    <row r="39" spans="1:73" x14ac:dyDescent="0.35">
      <c r="A39" t="s">
        <v>2769</v>
      </c>
      <c r="B39" t="s">
        <v>2779</v>
      </c>
      <c r="C39" t="s">
        <v>2780</v>
      </c>
      <c r="D39" s="288" t="str">
        <f t="shared" si="0"/>
        <v>Increasing</v>
      </c>
      <c r="E39" s="288" t="s">
        <v>10851</v>
      </c>
      <c r="F39" s="288" t="s">
        <v>10851</v>
      </c>
      <c r="G39" s="288" t="s">
        <v>10851</v>
      </c>
      <c r="H39" s="288" t="s">
        <v>10851</v>
      </c>
      <c r="I39" s="288" t="s">
        <v>10851</v>
      </c>
      <c r="J39" s="288" t="s">
        <v>10851</v>
      </c>
      <c r="K39" s="288" t="s">
        <v>10851</v>
      </c>
      <c r="L39" s="288" t="s">
        <v>10851</v>
      </c>
      <c r="M39" s="288" t="s">
        <v>10851</v>
      </c>
      <c r="N39" s="288" t="s">
        <v>10851</v>
      </c>
      <c r="O39" s="288" t="s">
        <v>10851</v>
      </c>
      <c r="P39" s="288" t="s">
        <v>10851</v>
      </c>
      <c r="Q39" s="288" t="s">
        <v>10851</v>
      </c>
      <c r="R39" s="288" t="s">
        <v>10851</v>
      </c>
      <c r="S39" s="288" t="s">
        <v>10851</v>
      </c>
      <c r="T39" s="288" t="s">
        <v>10851</v>
      </c>
      <c r="U39" s="288" t="s">
        <v>10851</v>
      </c>
      <c r="V39" s="288" t="s">
        <v>10851</v>
      </c>
      <c r="W39" s="288" t="s">
        <v>10851</v>
      </c>
      <c r="X39" s="288" t="s">
        <v>10851</v>
      </c>
      <c r="Y39" s="288" t="s">
        <v>10851</v>
      </c>
      <c r="Z39" s="288" t="s">
        <v>10851</v>
      </c>
      <c r="AA39" s="288" t="s">
        <v>10851</v>
      </c>
      <c r="AB39" s="288" t="s">
        <v>10851</v>
      </c>
      <c r="AC39" s="288" t="s">
        <v>10851</v>
      </c>
      <c r="AD39" s="288" t="s">
        <v>10851</v>
      </c>
      <c r="AE39" s="288" t="s">
        <v>10851</v>
      </c>
      <c r="AF39" s="288" t="s">
        <v>10851</v>
      </c>
      <c r="AG39" s="288" t="s">
        <v>10851</v>
      </c>
      <c r="AH39" s="288" t="s">
        <v>10851</v>
      </c>
      <c r="AI39" s="288" t="s">
        <v>10851</v>
      </c>
      <c r="AJ39" s="288" t="s">
        <v>10851</v>
      </c>
      <c r="AK39" s="288" t="s">
        <v>10851</v>
      </c>
      <c r="AL39" s="288" t="s">
        <v>10851</v>
      </c>
      <c r="AM39" s="288" t="s">
        <v>10851</v>
      </c>
      <c r="AN39" s="288" t="s">
        <v>10851</v>
      </c>
      <c r="AO39" s="288" t="s">
        <v>10851</v>
      </c>
      <c r="AP39" s="288" t="s">
        <v>10851</v>
      </c>
      <c r="AQ39" s="288" t="s">
        <v>10851</v>
      </c>
      <c r="AR39" s="288" t="s">
        <v>10851</v>
      </c>
      <c r="AS39" s="288" t="s">
        <v>10851</v>
      </c>
      <c r="AT39" s="288" t="s">
        <v>10851</v>
      </c>
      <c r="AU39" s="288" t="s">
        <v>10851</v>
      </c>
      <c r="AV39" s="288" t="s">
        <v>10851</v>
      </c>
      <c r="AW39" s="288" t="s">
        <v>10851</v>
      </c>
      <c r="AX39" s="288" t="s">
        <v>10851</v>
      </c>
      <c r="AY39" s="288" t="s">
        <v>10851</v>
      </c>
      <c r="AZ39" s="288" t="s">
        <v>10851</v>
      </c>
      <c r="BA39" s="288" t="s">
        <v>10851</v>
      </c>
      <c r="BB39" s="288" t="s">
        <v>10851</v>
      </c>
      <c r="BC39" s="288" t="s">
        <v>10851</v>
      </c>
      <c r="BD39" s="288" t="s">
        <v>10851</v>
      </c>
      <c r="BE39" s="288" t="s">
        <v>10851</v>
      </c>
      <c r="BF39" s="288" t="s">
        <v>10851</v>
      </c>
      <c r="BG39" s="288" t="s">
        <v>10851</v>
      </c>
      <c r="BH39" s="288" t="s">
        <v>10851</v>
      </c>
      <c r="BI39" s="288" t="s">
        <v>10851</v>
      </c>
      <c r="BJ39" s="288" t="s">
        <v>10851</v>
      </c>
      <c r="BK39" s="288">
        <v>2.2999999999999998</v>
      </c>
      <c r="BL39" s="288">
        <v>2.2999999999999998</v>
      </c>
      <c r="BM39" s="288">
        <v>2.2999999999999998</v>
      </c>
      <c r="BN39" s="288">
        <v>2.2000000000000002</v>
      </c>
      <c r="BO39" s="288">
        <v>2.2999999999999998</v>
      </c>
      <c r="BP39" s="288">
        <v>2.2999999999999998</v>
      </c>
      <c r="BQ39" s="288">
        <v>2.2000000000000002</v>
      </c>
      <c r="BR39" s="288">
        <v>2.2000000000000002</v>
      </c>
      <c r="BS39" s="288">
        <v>2.1</v>
      </c>
      <c r="BT39" s="288">
        <v>2.2999999999999998</v>
      </c>
      <c r="BU39" s="288">
        <f>_xlfn.IFNA(VLOOKUP(C39,'INFORM Severity - hidden'!$C$5:$G$300,5,FALSE),"-")</f>
        <v>2.4</v>
      </c>
    </row>
    <row r="40" spans="1:73" x14ac:dyDescent="0.35">
      <c r="A40" t="s">
        <v>2769</v>
      </c>
      <c r="B40" t="s">
        <v>4057</v>
      </c>
      <c r="C40" t="s">
        <v>4058</v>
      </c>
      <c r="D40" s="288" t="str">
        <f t="shared" si="0"/>
        <v>-</v>
      </c>
      <c r="E40" s="288" t="s">
        <v>10851</v>
      </c>
      <c r="F40" s="288" t="s">
        <v>10851</v>
      </c>
      <c r="G40" s="288" t="s">
        <v>10851</v>
      </c>
      <c r="H40" s="288" t="s">
        <v>10851</v>
      </c>
      <c r="I40" s="288" t="s">
        <v>10851</v>
      </c>
      <c r="J40" s="288" t="s">
        <v>10851</v>
      </c>
      <c r="K40" s="288" t="s">
        <v>10851</v>
      </c>
      <c r="L40" s="288" t="s">
        <v>10851</v>
      </c>
      <c r="M40" s="288" t="s">
        <v>10851</v>
      </c>
      <c r="N40" s="288" t="s">
        <v>10851</v>
      </c>
      <c r="O40" s="288" t="s">
        <v>10851</v>
      </c>
      <c r="P40" s="288" t="s">
        <v>10851</v>
      </c>
      <c r="Q40" s="288" t="s">
        <v>10851</v>
      </c>
      <c r="R40" s="288" t="s">
        <v>10851</v>
      </c>
      <c r="S40" s="288" t="s">
        <v>10851</v>
      </c>
      <c r="T40" s="288" t="s">
        <v>10851</v>
      </c>
      <c r="U40" s="288" t="s">
        <v>10851</v>
      </c>
      <c r="V40" s="288" t="s">
        <v>10851</v>
      </c>
      <c r="W40" s="288" t="s">
        <v>10851</v>
      </c>
      <c r="X40" s="288" t="s">
        <v>10851</v>
      </c>
      <c r="Y40" s="288" t="s">
        <v>10851</v>
      </c>
      <c r="Z40" s="288" t="s">
        <v>10851</v>
      </c>
      <c r="AA40" s="288" t="s">
        <v>10851</v>
      </c>
      <c r="AB40" s="288" t="s">
        <v>10851</v>
      </c>
      <c r="AC40" s="288" t="s">
        <v>10851</v>
      </c>
      <c r="AD40" s="288" t="s">
        <v>10851</v>
      </c>
      <c r="AE40" s="288" t="s">
        <v>10851</v>
      </c>
      <c r="AF40" s="288" t="s">
        <v>10851</v>
      </c>
      <c r="AG40" s="288" t="s">
        <v>10851</v>
      </c>
      <c r="AH40" s="288" t="s">
        <v>10851</v>
      </c>
      <c r="AI40" s="288" t="s">
        <v>10851</v>
      </c>
      <c r="AJ40" s="288" t="s">
        <v>10851</v>
      </c>
      <c r="AK40" s="288" t="s">
        <v>10851</v>
      </c>
      <c r="AL40" s="288" t="s">
        <v>10851</v>
      </c>
      <c r="AM40" s="288" t="s">
        <v>10851</v>
      </c>
      <c r="AN40" s="288" t="s">
        <v>10851</v>
      </c>
      <c r="AO40" s="288" t="s">
        <v>10851</v>
      </c>
      <c r="AP40" s="288" t="s">
        <v>10851</v>
      </c>
      <c r="AQ40" s="288" t="s">
        <v>10851</v>
      </c>
      <c r="AR40" s="288" t="s">
        <v>10851</v>
      </c>
      <c r="AS40" s="288" t="s">
        <v>10851</v>
      </c>
      <c r="AT40" s="288" t="s">
        <v>10851</v>
      </c>
      <c r="AU40" s="288" t="s">
        <v>10851</v>
      </c>
      <c r="AV40" s="288" t="s">
        <v>10851</v>
      </c>
      <c r="AW40" s="288" t="s">
        <v>10851</v>
      </c>
      <c r="AX40" s="288" t="s">
        <v>10851</v>
      </c>
      <c r="AY40" s="288" t="s">
        <v>10851</v>
      </c>
      <c r="AZ40" s="288" t="s">
        <v>10851</v>
      </c>
      <c r="BA40" s="288" t="s">
        <v>10851</v>
      </c>
      <c r="BB40" s="288" t="s">
        <v>10851</v>
      </c>
      <c r="BC40" s="288" t="s">
        <v>10851</v>
      </c>
      <c r="BD40" s="288" t="s">
        <v>10851</v>
      </c>
      <c r="BE40" s="288" t="s">
        <v>10851</v>
      </c>
      <c r="BF40" s="288" t="s">
        <v>10851</v>
      </c>
      <c r="BG40" s="288" t="s">
        <v>10851</v>
      </c>
      <c r="BH40" s="288" t="s">
        <v>10851</v>
      </c>
      <c r="BI40" s="288" t="s">
        <v>10851</v>
      </c>
      <c r="BJ40" s="288" t="s">
        <v>10851</v>
      </c>
      <c r="BK40" s="288" t="s">
        <v>10851</v>
      </c>
      <c r="BL40" s="288" t="s">
        <v>10851</v>
      </c>
      <c r="BM40" s="288" t="s">
        <v>10851</v>
      </c>
      <c r="BN40" s="288" t="s">
        <v>10851</v>
      </c>
      <c r="BO40" s="288" t="s">
        <v>10851</v>
      </c>
      <c r="BP40" s="288" t="s">
        <v>10851</v>
      </c>
      <c r="BQ40" s="288" t="s">
        <v>10851</v>
      </c>
      <c r="BR40" s="288" t="s">
        <v>10851</v>
      </c>
      <c r="BS40" s="288" t="s">
        <v>10851</v>
      </c>
      <c r="BT40" s="288" t="s">
        <v>10851</v>
      </c>
      <c r="BU40" s="288">
        <f>_xlfn.IFNA(VLOOKUP(C40,'INFORM Severity - hidden'!$C$5:$G$300,5,FALSE),"-")</f>
        <v>2.4</v>
      </c>
    </row>
    <row r="41" spans="1:73" x14ac:dyDescent="0.35">
      <c r="A41" t="s">
        <v>116</v>
      </c>
      <c r="B41" t="s">
        <v>114</v>
      </c>
      <c r="C41" t="s">
        <v>115</v>
      </c>
      <c r="D41" s="288" t="str">
        <f t="shared" si="0"/>
        <v>Stable</v>
      </c>
      <c r="E41" s="288" t="s">
        <v>10851</v>
      </c>
      <c r="F41" s="288">
        <v>4</v>
      </c>
      <c r="G41" s="288">
        <v>4</v>
      </c>
      <c r="H41" s="288">
        <v>4</v>
      </c>
      <c r="I41" s="288">
        <v>4</v>
      </c>
      <c r="J41" s="288">
        <v>4</v>
      </c>
      <c r="K41" s="288">
        <v>4</v>
      </c>
      <c r="L41" s="288">
        <v>4</v>
      </c>
      <c r="M41" s="288">
        <v>4</v>
      </c>
      <c r="N41" s="288">
        <v>4</v>
      </c>
      <c r="O41" s="288">
        <v>3.9</v>
      </c>
      <c r="P41" s="288">
        <v>3.9</v>
      </c>
      <c r="Q41" s="288">
        <v>3.9</v>
      </c>
      <c r="R41" s="288">
        <v>3.9</v>
      </c>
      <c r="S41" s="288">
        <v>4</v>
      </c>
      <c r="T41" s="288">
        <v>4</v>
      </c>
      <c r="U41" s="288">
        <v>4</v>
      </c>
      <c r="V41" s="288">
        <v>4</v>
      </c>
      <c r="W41" s="288">
        <v>4</v>
      </c>
      <c r="X41" s="288">
        <v>4</v>
      </c>
      <c r="Y41" s="288">
        <v>4</v>
      </c>
      <c r="Z41" s="288">
        <v>4</v>
      </c>
      <c r="AA41" s="288">
        <v>4</v>
      </c>
      <c r="AB41" s="288">
        <v>4</v>
      </c>
      <c r="AC41" s="288">
        <v>4</v>
      </c>
      <c r="AD41" s="288">
        <v>4</v>
      </c>
      <c r="AE41" s="288">
        <v>4.0999999999999996</v>
      </c>
      <c r="AF41" s="288">
        <v>4.0999999999999996</v>
      </c>
      <c r="AG41" s="288">
        <v>4.0999999999999996</v>
      </c>
      <c r="AH41" s="288">
        <v>4.2</v>
      </c>
      <c r="AI41" s="288">
        <v>4.2</v>
      </c>
      <c r="AJ41" s="288">
        <v>4.2</v>
      </c>
      <c r="AK41" s="288">
        <v>4.2</v>
      </c>
      <c r="AL41" s="288">
        <v>4.2</v>
      </c>
      <c r="AM41" s="288">
        <v>4.2</v>
      </c>
      <c r="AN41" s="288">
        <v>4.2</v>
      </c>
      <c r="AO41" s="288">
        <v>4.2</v>
      </c>
      <c r="AP41" s="288">
        <v>4.2</v>
      </c>
      <c r="AQ41" s="288">
        <v>4.2</v>
      </c>
      <c r="AR41" s="288">
        <v>4.0999999999999996</v>
      </c>
      <c r="AS41" s="288">
        <v>4.2</v>
      </c>
      <c r="AT41" s="288">
        <v>4.0999999999999996</v>
      </c>
      <c r="AU41" s="288">
        <v>4.0999999999999996</v>
      </c>
      <c r="AV41" s="288">
        <v>4.0999999999999996</v>
      </c>
      <c r="AW41" s="288">
        <v>4.0999999999999996</v>
      </c>
      <c r="AX41" s="288">
        <v>4.0999999999999996</v>
      </c>
      <c r="AY41" s="288">
        <v>4.0999999999999996</v>
      </c>
      <c r="AZ41" s="288">
        <v>4.0999999999999996</v>
      </c>
      <c r="BA41" s="288">
        <v>4.0999999999999996</v>
      </c>
      <c r="BB41" s="288">
        <v>4.0999999999999996</v>
      </c>
      <c r="BC41" s="288">
        <v>4.0999999999999996</v>
      </c>
      <c r="BD41" s="288">
        <v>4.0999999999999996</v>
      </c>
      <c r="BE41" s="288">
        <v>4.0999999999999996</v>
      </c>
      <c r="BF41" s="288">
        <v>4.2</v>
      </c>
      <c r="BG41" s="288">
        <v>4.2</v>
      </c>
      <c r="BH41" s="288">
        <v>4.2</v>
      </c>
      <c r="BI41" s="288">
        <v>4.2</v>
      </c>
      <c r="BJ41" s="288">
        <v>4.2</v>
      </c>
      <c r="BK41" s="288">
        <v>4.0999999999999996</v>
      </c>
      <c r="BL41" s="288">
        <v>4.0999999999999996</v>
      </c>
      <c r="BM41" s="288">
        <v>4.0999999999999996</v>
      </c>
      <c r="BN41" s="288">
        <v>4.0999999999999996</v>
      </c>
      <c r="BO41" s="288">
        <v>4.0999999999999996</v>
      </c>
      <c r="BP41" s="288">
        <v>4.0999999999999996</v>
      </c>
      <c r="BQ41" s="288">
        <v>4.0999999999999996</v>
      </c>
      <c r="BR41" s="288">
        <v>4.0999999999999996</v>
      </c>
      <c r="BS41" s="288">
        <v>4.0999999999999996</v>
      </c>
      <c r="BT41" s="288">
        <v>4.0999999999999996</v>
      </c>
      <c r="BU41" s="288">
        <f>_xlfn.IFNA(VLOOKUP(C41,'INFORM Severity - hidden'!$C$5:$G$300,5,FALSE),"-")</f>
        <v>4.0999999999999996</v>
      </c>
    </row>
    <row r="42" spans="1:73" x14ac:dyDescent="0.35">
      <c r="C42" t="s">
        <v>10870</v>
      </c>
      <c r="D42" s="288" t="str">
        <f t="shared" si="0"/>
        <v>-</v>
      </c>
      <c r="E42" s="288" t="s">
        <v>10851</v>
      </c>
      <c r="F42" s="288" t="s">
        <v>10851</v>
      </c>
      <c r="G42" s="288" t="s">
        <v>10851</v>
      </c>
      <c r="H42" s="288" t="s">
        <v>10851</v>
      </c>
      <c r="I42" s="288" t="s">
        <v>10851</v>
      </c>
      <c r="J42" s="288" t="s">
        <v>10851</v>
      </c>
      <c r="K42" s="288" t="s">
        <v>10851</v>
      </c>
      <c r="L42" s="288" t="s">
        <v>10851</v>
      </c>
      <c r="M42" s="288" t="s">
        <v>10851</v>
      </c>
      <c r="N42" s="288" t="s">
        <v>10851</v>
      </c>
      <c r="O42" s="288" t="s">
        <v>10851</v>
      </c>
      <c r="P42" s="288">
        <v>2.2999999999999998</v>
      </c>
      <c r="Q42" s="288">
        <v>2.2999999999999998</v>
      </c>
      <c r="R42" s="288">
        <v>2.2999999999999998</v>
      </c>
      <c r="S42" s="288">
        <v>2.2999999999999998</v>
      </c>
      <c r="T42" s="288">
        <v>2.2999999999999998</v>
      </c>
      <c r="U42" s="288" t="s">
        <v>10851</v>
      </c>
      <c r="V42" s="288" t="s">
        <v>10851</v>
      </c>
      <c r="W42" s="288" t="s">
        <v>10851</v>
      </c>
      <c r="X42" s="288" t="s">
        <v>10851</v>
      </c>
      <c r="Y42" s="288" t="s">
        <v>10851</v>
      </c>
      <c r="Z42" s="288" t="s">
        <v>10851</v>
      </c>
      <c r="AA42" s="288" t="s">
        <v>10851</v>
      </c>
      <c r="AB42" s="288" t="s">
        <v>10851</v>
      </c>
      <c r="AC42" s="288" t="s">
        <v>10851</v>
      </c>
      <c r="AD42" s="288" t="s">
        <v>10851</v>
      </c>
      <c r="AE42" s="288" t="s">
        <v>10851</v>
      </c>
      <c r="AF42" s="288" t="s">
        <v>10851</v>
      </c>
      <c r="AG42" s="288" t="s">
        <v>10851</v>
      </c>
      <c r="AH42" s="288" t="s">
        <v>10851</v>
      </c>
      <c r="AI42" s="288" t="s">
        <v>10851</v>
      </c>
      <c r="AJ42" s="288" t="s">
        <v>10851</v>
      </c>
      <c r="AK42" s="288" t="s">
        <v>10851</v>
      </c>
      <c r="AL42" s="288" t="s">
        <v>10851</v>
      </c>
      <c r="AM42" s="288" t="s">
        <v>10851</v>
      </c>
      <c r="AN42" s="288" t="s">
        <v>10851</v>
      </c>
      <c r="AO42" s="288" t="s">
        <v>10851</v>
      </c>
      <c r="AP42" s="288" t="s">
        <v>10851</v>
      </c>
      <c r="AQ42" s="288" t="s">
        <v>10851</v>
      </c>
      <c r="AR42" s="288" t="s">
        <v>10851</v>
      </c>
      <c r="AS42" s="288" t="s">
        <v>10851</v>
      </c>
      <c r="AT42" s="288" t="s">
        <v>10851</v>
      </c>
      <c r="AU42" s="288" t="s">
        <v>10851</v>
      </c>
      <c r="AV42" s="288" t="s">
        <v>10851</v>
      </c>
      <c r="AW42" s="288" t="s">
        <v>10851</v>
      </c>
      <c r="AX42" s="288" t="s">
        <v>10851</v>
      </c>
      <c r="AY42" s="288" t="s">
        <v>10851</v>
      </c>
      <c r="AZ42" s="288" t="s">
        <v>10851</v>
      </c>
      <c r="BA42" s="288" t="s">
        <v>10851</v>
      </c>
      <c r="BB42" s="288" t="s">
        <v>10851</v>
      </c>
      <c r="BC42" s="288" t="s">
        <v>10851</v>
      </c>
      <c r="BD42" s="288" t="s">
        <v>10851</v>
      </c>
      <c r="BE42" s="288" t="s">
        <v>10851</v>
      </c>
      <c r="BF42" s="288" t="s">
        <v>10851</v>
      </c>
      <c r="BG42" s="288" t="s">
        <v>10851</v>
      </c>
      <c r="BH42" s="288" t="s">
        <v>10851</v>
      </c>
      <c r="BI42" s="288" t="s">
        <v>10851</v>
      </c>
      <c r="BJ42" s="288" t="s">
        <v>10851</v>
      </c>
      <c r="BK42" s="288" t="s">
        <v>10851</v>
      </c>
      <c r="BL42" s="288" t="s">
        <v>10851</v>
      </c>
      <c r="BM42" s="288" t="s">
        <v>10851</v>
      </c>
      <c r="BN42" s="288" t="s">
        <v>10851</v>
      </c>
      <c r="BO42" s="288" t="s">
        <v>10851</v>
      </c>
      <c r="BP42" s="288" t="s">
        <v>10851</v>
      </c>
      <c r="BQ42" s="288" t="s">
        <v>10851</v>
      </c>
      <c r="BR42" s="288" t="s">
        <v>10851</v>
      </c>
      <c r="BS42" s="288" t="s">
        <v>10851</v>
      </c>
      <c r="BT42" s="288" t="s">
        <v>10851</v>
      </c>
      <c r="BU42" s="288" t="str">
        <f>_xlfn.IFNA(VLOOKUP(C42,'INFORM Severity - hidden'!$C$5:$G$300,5,FALSE),"-")</f>
        <v>-</v>
      </c>
    </row>
    <row r="43" spans="1:73" x14ac:dyDescent="0.35">
      <c r="A43" t="s">
        <v>1431</v>
      </c>
      <c r="B43" t="s">
        <v>1429</v>
      </c>
      <c r="C43" t="s">
        <v>1430</v>
      </c>
      <c r="D43" s="288" t="str">
        <f t="shared" si="0"/>
        <v>Decreasing</v>
      </c>
      <c r="E43" s="288" t="s">
        <v>10851</v>
      </c>
      <c r="F43" s="288" t="s">
        <v>10851</v>
      </c>
      <c r="G43" s="288" t="s">
        <v>10851</v>
      </c>
      <c r="H43" s="288" t="s">
        <v>10851</v>
      </c>
      <c r="I43" s="288" t="s">
        <v>10851</v>
      </c>
      <c r="J43" s="288" t="s">
        <v>10851</v>
      </c>
      <c r="K43" s="288" t="s">
        <v>10851</v>
      </c>
      <c r="L43" s="288" t="s">
        <v>10851</v>
      </c>
      <c r="M43" s="288" t="s">
        <v>10851</v>
      </c>
      <c r="N43" s="288" t="s">
        <v>10851</v>
      </c>
      <c r="O43" s="288" t="s">
        <v>10851</v>
      </c>
      <c r="P43" s="288" t="s">
        <v>10851</v>
      </c>
      <c r="Q43" s="288" t="s">
        <v>10851</v>
      </c>
      <c r="R43" s="288" t="s">
        <v>10851</v>
      </c>
      <c r="S43" s="288" t="s">
        <v>10851</v>
      </c>
      <c r="T43" s="288" t="s">
        <v>10851</v>
      </c>
      <c r="U43" s="288" t="s">
        <v>10851</v>
      </c>
      <c r="V43" s="288" t="s">
        <v>10851</v>
      </c>
      <c r="W43" s="288" t="s">
        <v>10851</v>
      </c>
      <c r="X43" s="288" t="s">
        <v>10851</v>
      </c>
      <c r="Y43" s="288" t="s">
        <v>10851</v>
      </c>
      <c r="Z43" s="288" t="s">
        <v>10851</v>
      </c>
      <c r="AA43" s="288" t="s">
        <v>10851</v>
      </c>
      <c r="AB43" s="288" t="s">
        <v>10851</v>
      </c>
      <c r="AC43" s="288" t="s">
        <v>10851</v>
      </c>
      <c r="AD43" s="288" t="s">
        <v>10851</v>
      </c>
      <c r="AE43" s="288" t="s">
        <v>10851</v>
      </c>
      <c r="AF43" s="288" t="s">
        <v>10851</v>
      </c>
      <c r="AG43" s="288" t="s">
        <v>10851</v>
      </c>
      <c r="AH43" s="288" t="s">
        <v>10851</v>
      </c>
      <c r="AI43" s="288" t="s">
        <v>10851</v>
      </c>
      <c r="AJ43" s="288" t="s">
        <v>10851</v>
      </c>
      <c r="AK43" s="288" t="s">
        <v>10851</v>
      </c>
      <c r="AL43" s="288" t="s">
        <v>10851</v>
      </c>
      <c r="AM43" s="288" t="s">
        <v>10851</v>
      </c>
      <c r="AN43" s="288" t="s">
        <v>10851</v>
      </c>
      <c r="AO43" s="288" t="s">
        <v>10851</v>
      </c>
      <c r="AP43" s="288">
        <v>2.1</v>
      </c>
      <c r="AQ43" s="288">
        <v>2.1</v>
      </c>
      <c r="AR43" s="288">
        <v>2.2000000000000002</v>
      </c>
      <c r="AS43" s="288">
        <v>2.2000000000000002</v>
      </c>
      <c r="AT43" s="288">
        <v>2.6</v>
      </c>
      <c r="AU43" s="288">
        <v>2.6</v>
      </c>
      <c r="AV43" s="288">
        <v>2.6</v>
      </c>
      <c r="AW43" s="288">
        <v>2.6</v>
      </c>
      <c r="AX43" s="288">
        <v>2.5</v>
      </c>
      <c r="AY43" s="288">
        <v>2.5</v>
      </c>
      <c r="AZ43" s="288">
        <v>2.5</v>
      </c>
      <c r="BA43" s="288">
        <v>2.5</v>
      </c>
      <c r="BB43" s="288">
        <v>2.5</v>
      </c>
      <c r="BC43" s="288">
        <v>2.5</v>
      </c>
      <c r="BD43" s="288">
        <v>2.5</v>
      </c>
      <c r="BE43" s="288">
        <v>2.5</v>
      </c>
      <c r="BF43" s="288">
        <v>2.5</v>
      </c>
      <c r="BG43" s="288">
        <v>2.6</v>
      </c>
      <c r="BH43" s="288">
        <v>2.6</v>
      </c>
      <c r="BI43" s="288">
        <v>2.6</v>
      </c>
      <c r="BJ43" s="288">
        <v>2.5</v>
      </c>
      <c r="BK43" s="288">
        <v>2.6</v>
      </c>
      <c r="BL43" s="288">
        <v>2.6</v>
      </c>
      <c r="BM43" s="288">
        <v>2.6</v>
      </c>
      <c r="BN43" s="288">
        <v>2.6</v>
      </c>
      <c r="BO43" s="288">
        <v>2.6</v>
      </c>
      <c r="BP43" s="288">
        <v>2.6</v>
      </c>
      <c r="BQ43" s="288">
        <v>2.6</v>
      </c>
      <c r="BR43" s="288">
        <v>2.6</v>
      </c>
      <c r="BS43" s="288">
        <v>2.6</v>
      </c>
      <c r="BT43" s="288">
        <v>2.5</v>
      </c>
      <c r="BU43" s="288">
        <f>_xlfn.IFNA(VLOOKUP(C43,'INFORM Severity - hidden'!$C$5:$G$300,5,FALSE),"-")</f>
        <v>2.5</v>
      </c>
    </row>
    <row r="44" spans="1:73" x14ac:dyDescent="0.35">
      <c r="C44" t="s">
        <v>10871</v>
      </c>
      <c r="D44" s="288" t="str">
        <f t="shared" si="0"/>
        <v>-</v>
      </c>
      <c r="E44" s="288" t="s">
        <v>10851</v>
      </c>
      <c r="F44" s="288" t="s">
        <v>10851</v>
      </c>
      <c r="G44" s="288" t="s">
        <v>10851</v>
      </c>
      <c r="H44" s="288" t="s">
        <v>10851</v>
      </c>
      <c r="I44" s="288" t="s">
        <v>10851</v>
      </c>
      <c r="J44" s="288" t="s">
        <v>10851</v>
      </c>
      <c r="K44" s="288" t="s">
        <v>10851</v>
      </c>
      <c r="L44" s="288" t="s">
        <v>10851</v>
      </c>
      <c r="M44" s="288" t="s">
        <v>10851</v>
      </c>
      <c r="N44" s="288" t="s">
        <v>10851</v>
      </c>
      <c r="O44" s="288" t="s">
        <v>10851</v>
      </c>
      <c r="P44" s="288" t="s">
        <v>10851</v>
      </c>
      <c r="Q44" s="288" t="s">
        <v>10851</v>
      </c>
      <c r="R44" s="288" t="s">
        <v>10851</v>
      </c>
      <c r="S44" s="288" t="s">
        <v>10851</v>
      </c>
      <c r="T44" s="288" t="s">
        <v>10851</v>
      </c>
      <c r="U44" s="288" t="s">
        <v>10851</v>
      </c>
      <c r="V44" s="288" t="s">
        <v>10851</v>
      </c>
      <c r="W44" s="288">
        <v>2.9</v>
      </c>
      <c r="X44" s="288">
        <v>2.9</v>
      </c>
      <c r="Y44" s="288">
        <v>2.9</v>
      </c>
      <c r="Z44" s="288">
        <v>3</v>
      </c>
      <c r="AA44" s="288" t="s">
        <v>10851</v>
      </c>
      <c r="AB44" s="288" t="s">
        <v>10851</v>
      </c>
      <c r="AC44" s="288" t="s">
        <v>10851</v>
      </c>
      <c r="AD44" s="288" t="s">
        <v>10851</v>
      </c>
      <c r="AE44" s="288" t="s">
        <v>10851</v>
      </c>
      <c r="AF44" s="288" t="s">
        <v>10851</v>
      </c>
      <c r="AG44" s="288" t="s">
        <v>10851</v>
      </c>
      <c r="AH44" s="288" t="s">
        <v>10851</v>
      </c>
      <c r="AI44" s="288" t="s">
        <v>10851</v>
      </c>
      <c r="AJ44" s="288" t="s">
        <v>10851</v>
      </c>
      <c r="AK44" s="288" t="s">
        <v>10851</v>
      </c>
      <c r="AL44" s="288" t="s">
        <v>10851</v>
      </c>
      <c r="AM44" s="288" t="s">
        <v>10851</v>
      </c>
      <c r="AN44" s="288" t="s">
        <v>10851</v>
      </c>
      <c r="AO44" s="288" t="s">
        <v>10851</v>
      </c>
      <c r="AP44" s="288" t="s">
        <v>10851</v>
      </c>
      <c r="AQ44" s="288" t="s">
        <v>10851</v>
      </c>
      <c r="AR44" s="288" t="s">
        <v>10851</v>
      </c>
      <c r="AS44" s="288" t="s">
        <v>10851</v>
      </c>
      <c r="AT44" s="288" t="s">
        <v>10851</v>
      </c>
      <c r="AU44" s="288" t="s">
        <v>10851</v>
      </c>
      <c r="AV44" s="288" t="s">
        <v>10851</v>
      </c>
      <c r="AW44" s="288" t="s">
        <v>10851</v>
      </c>
      <c r="AX44" s="288" t="s">
        <v>10851</v>
      </c>
      <c r="AY44" s="288" t="s">
        <v>10851</v>
      </c>
      <c r="AZ44" s="288" t="s">
        <v>10851</v>
      </c>
      <c r="BA44" s="288" t="s">
        <v>10851</v>
      </c>
      <c r="BB44" s="288" t="s">
        <v>10851</v>
      </c>
      <c r="BC44" s="288" t="s">
        <v>10851</v>
      </c>
      <c r="BD44" s="288" t="s">
        <v>10851</v>
      </c>
      <c r="BE44" s="288" t="s">
        <v>10851</v>
      </c>
      <c r="BF44" s="288" t="s">
        <v>10851</v>
      </c>
      <c r="BG44" s="288" t="s">
        <v>10851</v>
      </c>
      <c r="BH44" s="288" t="s">
        <v>10851</v>
      </c>
      <c r="BI44" s="288" t="s">
        <v>10851</v>
      </c>
      <c r="BJ44" s="288" t="s">
        <v>10851</v>
      </c>
      <c r="BK44" s="288" t="s">
        <v>10851</v>
      </c>
      <c r="BL44" s="288" t="s">
        <v>10851</v>
      </c>
      <c r="BM44" s="288" t="s">
        <v>10851</v>
      </c>
      <c r="BN44" s="288" t="s">
        <v>10851</v>
      </c>
      <c r="BO44" s="288" t="s">
        <v>10851</v>
      </c>
      <c r="BP44" s="288" t="s">
        <v>10851</v>
      </c>
      <c r="BQ44" s="288" t="s">
        <v>10851</v>
      </c>
      <c r="BR44" s="288" t="s">
        <v>10851</v>
      </c>
      <c r="BS44" s="288" t="s">
        <v>10851</v>
      </c>
      <c r="BT44" s="288" t="s">
        <v>10851</v>
      </c>
      <c r="BU44" s="288" t="str">
        <f>_xlfn.IFNA(VLOOKUP(C44,'INFORM Severity - hidden'!$C$5:$G$300,5,FALSE),"-")</f>
        <v>-</v>
      </c>
    </row>
    <row r="45" spans="1:73" x14ac:dyDescent="0.35">
      <c r="C45" t="s">
        <v>10872</v>
      </c>
      <c r="D45" s="288" t="str">
        <f t="shared" si="0"/>
        <v>-</v>
      </c>
      <c r="E45" s="288" t="s">
        <v>10851</v>
      </c>
      <c r="F45" s="288" t="s">
        <v>10851</v>
      </c>
      <c r="G45" s="288" t="s">
        <v>10851</v>
      </c>
      <c r="H45" s="288" t="s">
        <v>10851</v>
      </c>
      <c r="I45" s="288" t="s">
        <v>10851</v>
      </c>
      <c r="J45" s="288" t="s">
        <v>10851</v>
      </c>
      <c r="K45" s="288" t="s">
        <v>10851</v>
      </c>
      <c r="L45" s="288" t="s">
        <v>10851</v>
      </c>
      <c r="M45" s="288" t="s">
        <v>10851</v>
      </c>
      <c r="N45" s="288" t="s">
        <v>10851</v>
      </c>
      <c r="O45" s="288" t="s">
        <v>10851</v>
      </c>
      <c r="P45" s="288" t="s">
        <v>10851</v>
      </c>
      <c r="Q45" s="288" t="s">
        <v>10851</v>
      </c>
      <c r="R45" s="288" t="s">
        <v>10851</v>
      </c>
      <c r="S45" s="288" t="s">
        <v>10851</v>
      </c>
      <c r="T45" s="288" t="s">
        <v>10851</v>
      </c>
      <c r="U45" s="288" t="s">
        <v>10851</v>
      </c>
      <c r="V45" s="288" t="s">
        <v>10851</v>
      </c>
      <c r="W45" s="288" t="s">
        <v>10851</v>
      </c>
      <c r="X45" s="288" t="s">
        <v>10851</v>
      </c>
      <c r="Y45" s="288" t="s">
        <v>10851</v>
      </c>
      <c r="Z45" s="288" t="s">
        <v>10851</v>
      </c>
      <c r="AA45" s="288" t="s">
        <v>10851</v>
      </c>
      <c r="AB45" s="288" t="s">
        <v>10851</v>
      </c>
      <c r="AC45" s="288" t="s">
        <v>10851</v>
      </c>
      <c r="AD45" s="288" t="s">
        <v>10851</v>
      </c>
      <c r="AE45" s="288" t="s">
        <v>10851</v>
      </c>
      <c r="AF45" s="288" t="s">
        <v>10851</v>
      </c>
      <c r="AG45" s="288" t="s">
        <v>10851</v>
      </c>
      <c r="AH45" s="288" t="s">
        <v>10851</v>
      </c>
      <c r="AI45" s="288" t="s">
        <v>10851</v>
      </c>
      <c r="AJ45" s="288">
        <v>2.4</v>
      </c>
      <c r="AK45" s="288" t="s">
        <v>10851</v>
      </c>
      <c r="AL45" s="288" t="s">
        <v>10851</v>
      </c>
      <c r="AM45" s="288" t="s">
        <v>10851</v>
      </c>
      <c r="AN45" s="288" t="s">
        <v>10851</v>
      </c>
      <c r="AO45" s="288" t="s">
        <v>10851</v>
      </c>
      <c r="AP45" s="288" t="s">
        <v>10851</v>
      </c>
      <c r="AQ45" s="288" t="s">
        <v>10851</v>
      </c>
      <c r="AR45" s="288" t="s">
        <v>10851</v>
      </c>
      <c r="AS45" s="288" t="s">
        <v>10851</v>
      </c>
      <c r="AT45" s="288" t="s">
        <v>10851</v>
      </c>
      <c r="AU45" s="288" t="s">
        <v>10851</v>
      </c>
      <c r="AV45" s="288" t="s">
        <v>10851</v>
      </c>
      <c r="AW45" s="288" t="s">
        <v>10851</v>
      </c>
      <c r="AX45" s="288" t="s">
        <v>10851</v>
      </c>
      <c r="AY45" s="288" t="s">
        <v>10851</v>
      </c>
      <c r="AZ45" s="288" t="s">
        <v>10851</v>
      </c>
      <c r="BA45" s="288" t="s">
        <v>10851</v>
      </c>
      <c r="BB45" s="288" t="s">
        <v>10851</v>
      </c>
      <c r="BC45" s="288" t="s">
        <v>10851</v>
      </c>
      <c r="BD45" s="288" t="s">
        <v>10851</v>
      </c>
      <c r="BE45" s="288" t="s">
        <v>10851</v>
      </c>
      <c r="BF45" s="288" t="s">
        <v>10851</v>
      </c>
      <c r="BG45" s="288" t="s">
        <v>10851</v>
      </c>
      <c r="BH45" s="288" t="s">
        <v>10851</v>
      </c>
      <c r="BI45" s="288" t="s">
        <v>10851</v>
      </c>
      <c r="BJ45" s="288" t="s">
        <v>10851</v>
      </c>
      <c r="BK45" s="288" t="s">
        <v>10851</v>
      </c>
      <c r="BL45" s="288" t="s">
        <v>10851</v>
      </c>
      <c r="BM45" s="288" t="s">
        <v>10851</v>
      </c>
      <c r="BN45" s="288" t="s">
        <v>10851</v>
      </c>
      <c r="BO45" s="288" t="s">
        <v>10851</v>
      </c>
      <c r="BP45" s="288" t="s">
        <v>10851</v>
      </c>
      <c r="BQ45" s="288" t="s">
        <v>10851</v>
      </c>
      <c r="BR45" s="288" t="s">
        <v>10851</v>
      </c>
      <c r="BS45" s="288" t="s">
        <v>10851</v>
      </c>
      <c r="BT45" s="288" t="s">
        <v>10851</v>
      </c>
      <c r="BU45" s="288" t="str">
        <f>_xlfn.IFNA(VLOOKUP(C45,'INFORM Severity - hidden'!$C$5:$G$300,5,FALSE),"-")</f>
        <v>-</v>
      </c>
    </row>
    <row r="46" spans="1:73" x14ac:dyDescent="0.35">
      <c r="A46" t="s">
        <v>141</v>
      </c>
      <c r="B46" t="s">
        <v>139</v>
      </c>
      <c r="C46" t="s">
        <v>140</v>
      </c>
      <c r="D46" s="288" t="str">
        <f t="shared" si="0"/>
        <v>Stable</v>
      </c>
      <c r="E46" s="288" t="s">
        <v>10851</v>
      </c>
      <c r="F46" s="288">
        <v>4</v>
      </c>
      <c r="G46" s="288">
        <v>4</v>
      </c>
      <c r="H46" s="288">
        <v>4.0999999999999996</v>
      </c>
      <c r="I46" s="288">
        <v>4.0999999999999996</v>
      </c>
      <c r="J46" s="288">
        <v>4</v>
      </c>
      <c r="K46" s="288">
        <v>4.0999999999999996</v>
      </c>
      <c r="L46" s="288">
        <v>3.9</v>
      </c>
      <c r="M46" s="288">
        <v>4</v>
      </c>
      <c r="N46" s="288">
        <v>4</v>
      </c>
      <c r="O46" s="288">
        <v>4</v>
      </c>
      <c r="P46" s="288">
        <v>4</v>
      </c>
      <c r="Q46" s="288">
        <v>4</v>
      </c>
      <c r="R46" s="288">
        <v>4</v>
      </c>
      <c r="S46" s="288">
        <v>3.6</v>
      </c>
      <c r="T46" s="288">
        <v>3.6</v>
      </c>
      <c r="U46" s="288">
        <v>3.5</v>
      </c>
      <c r="V46" s="288">
        <v>3.6</v>
      </c>
      <c r="W46" s="288">
        <v>3.6</v>
      </c>
      <c r="X46" s="288">
        <v>3.6</v>
      </c>
      <c r="Y46" s="288">
        <v>3.6</v>
      </c>
      <c r="Z46" s="288">
        <v>3.6</v>
      </c>
      <c r="AA46" s="288">
        <v>3.7</v>
      </c>
      <c r="AB46" s="288">
        <v>3.7</v>
      </c>
      <c r="AC46" s="288">
        <v>3.7</v>
      </c>
      <c r="AD46" s="288">
        <v>3.7</v>
      </c>
      <c r="AE46" s="288">
        <v>3.7</v>
      </c>
      <c r="AF46" s="288">
        <v>3.7</v>
      </c>
      <c r="AG46" s="288">
        <v>4.0999999999999996</v>
      </c>
      <c r="AH46" s="288">
        <v>4.0999999999999996</v>
      </c>
      <c r="AI46" s="288">
        <v>4.0999999999999996</v>
      </c>
      <c r="AJ46" s="288">
        <v>4.0999999999999996</v>
      </c>
      <c r="AK46" s="288">
        <v>4.0999999999999996</v>
      </c>
      <c r="AL46" s="288">
        <v>4.2</v>
      </c>
      <c r="AM46" s="288">
        <v>4.2</v>
      </c>
      <c r="AN46" s="288">
        <v>4.2</v>
      </c>
      <c r="AO46" s="288">
        <v>4.2</v>
      </c>
      <c r="AP46" s="288">
        <v>4.2</v>
      </c>
      <c r="AQ46" s="288">
        <v>4.2</v>
      </c>
      <c r="AR46" s="288">
        <v>4.2</v>
      </c>
      <c r="AS46" s="288">
        <v>4.0999999999999996</v>
      </c>
      <c r="AT46" s="288">
        <v>4.0999999999999996</v>
      </c>
      <c r="AU46" s="288">
        <v>4.0999999999999996</v>
      </c>
      <c r="AV46" s="288">
        <v>4.0999999999999996</v>
      </c>
      <c r="AW46" s="288">
        <v>3.9</v>
      </c>
      <c r="AX46" s="288">
        <v>4</v>
      </c>
      <c r="AY46" s="288">
        <v>4</v>
      </c>
      <c r="AZ46" s="288">
        <v>4</v>
      </c>
      <c r="BA46" s="288">
        <v>4</v>
      </c>
      <c r="BB46" s="288">
        <v>4</v>
      </c>
      <c r="BC46" s="288">
        <v>4</v>
      </c>
      <c r="BD46" s="288">
        <v>4</v>
      </c>
      <c r="BE46" s="288">
        <v>4</v>
      </c>
      <c r="BF46" s="288">
        <v>4</v>
      </c>
      <c r="BG46" s="288">
        <v>3.8</v>
      </c>
      <c r="BH46" s="288">
        <v>4</v>
      </c>
      <c r="BI46" s="288">
        <v>4.0999999999999996</v>
      </c>
      <c r="BJ46" s="288">
        <v>4.0999999999999996</v>
      </c>
      <c r="BK46" s="288">
        <v>4.0999999999999996</v>
      </c>
      <c r="BL46" s="288">
        <v>4.0999999999999996</v>
      </c>
      <c r="BM46" s="288">
        <v>4.0999999999999996</v>
      </c>
      <c r="BN46" s="288">
        <v>4.0999999999999996</v>
      </c>
      <c r="BO46" s="288">
        <v>4.0999999999999996</v>
      </c>
      <c r="BP46" s="288">
        <v>3.8</v>
      </c>
      <c r="BQ46" s="288">
        <v>3.8</v>
      </c>
      <c r="BR46" s="288">
        <v>3.8</v>
      </c>
      <c r="BS46" s="288">
        <v>3.8</v>
      </c>
      <c r="BT46" s="288">
        <v>3.8</v>
      </c>
      <c r="BU46" s="288">
        <f>_xlfn.IFNA(VLOOKUP(C46,'INFORM Severity - hidden'!$C$5:$G$300,5,FALSE),"-")</f>
        <v>3.8</v>
      </c>
    </row>
    <row r="47" spans="1:73" x14ac:dyDescent="0.35">
      <c r="A47" t="s">
        <v>141</v>
      </c>
      <c r="B47" t="s">
        <v>143</v>
      </c>
      <c r="C47" t="s">
        <v>144</v>
      </c>
      <c r="D47" s="288" t="str">
        <f t="shared" si="0"/>
        <v>Stable</v>
      </c>
      <c r="E47" s="288" t="s">
        <v>10851</v>
      </c>
      <c r="F47" s="288">
        <v>3.6</v>
      </c>
      <c r="G47" s="288">
        <v>3.6</v>
      </c>
      <c r="H47" s="288">
        <v>3.8</v>
      </c>
      <c r="I47" s="288">
        <v>3.8</v>
      </c>
      <c r="J47" s="288">
        <v>3.8</v>
      </c>
      <c r="K47" s="288">
        <v>3.8</v>
      </c>
      <c r="L47" s="288">
        <v>3.8</v>
      </c>
      <c r="M47" s="288">
        <v>3.8</v>
      </c>
      <c r="N47" s="288">
        <v>3.7</v>
      </c>
      <c r="O47" s="288">
        <v>3.7</v>
      </c>
      <c r="P47" s="288">
        <v>3.7</v>
      </c>
      <c r="Q47" s="288">
        <v>3.7</v>
      </c>
      <c r="R47" s="288">
        <v>3.7</v>
      </c>
      <c r="S47" s="288">
        <v>3.6</v>
      </c>
      <c r="T47" s="288">
        <v>3.6</v>
      </c>
      <c r="U47" s="288">
        <v>3.6</v>
      </c>
      <c r="V47" s="288">
        <v>3.6</v>
      </c>
      <c r="W47" s="288">
        <v>3.6</v>
      </c>
      <c r="X47" s="288">
        <v>3.1</v>
      </c>
      <c r="Y47" s="288">
        <v>3.1</v>
      </c>
      <c r="Z47" s="288">
        <v>3.1</v>
      </c>
      <c r="AA47" s="288">
        <v>3.2</v>
      </c>
      <c r="AB47" s="288">
        <v>3.2</v>
      </c>
      <c r="AC47" s="288">
        <v>3.2</v>
      </c>
      <c r="AD47" s="288">
        <v>3.2</v>
      </c>
      <c r="AE47" s="288">
        <v>3.2</v>
      </c>
      <c r="AF47" s="288">
        <v>3.2</v>
      </c>
      <c r="AG47" s="288">
        <v>3.2</v>
      </c>
      <c r="AH47" s="288">
        <v>3.3</v>
      </c>
      <c r="AI47" s="288">
        <v>3.3</v>
      </c>
      <c r="AJ47" s="288">
        <v>3.3</v>
      </c>
      <c r="AK47" s="288">
        <v>3.3</v>
      </c>
      <c r="AL47" s="288">
        <v>3.6</v>
      </c>
      <c r="AM47" s="288">
        <v>3.6</v>
      </c>
      <c r="AN47" s="288">
        <v>3.6</v>
      </c>
      <c r="AO47" s="288">
        <v>3.6</v>
      </c>
      <c r="AP47" s="288">
        <v>3.6</v>
      </c>
      <c r="AQ47" s="288">
        <v>3.6</v>
      </c>
      <c r="AR47" s="288">
        <v>3.6</v>
      </c>
      <c r="AS47" s="288">
        <v>3.7</v>
      </c>
      <c r="AT47" s="288">
        <v>3.7</v>
      </c>
      <c r="AU47" s="288">
        <v>3.7</v>
      </c>
      <c r="AV47" s="288">
        <v>3.5</v>
      </c>
      <c r="AW47" s="288">
        <v>3.5</v>
      </c>
      <c r="AX47" s="288">
        <v>3.5</v>
      </c>
      <c r="AY47" s="288">
        <v>3.5</v>
      </c>
      <c r="AZ47" s="288">
        <v>3.5</v>
      </c>
      <c r="BA47" s="288">
        <v>3.5</v>
      </c>
      <c r="BB47" s="288">
        <v>3.4</v>
      </c>
      <c r="BC47" s="288">
        <v>3.4</v>
      </c>
      <c r="BD47" s="288">
        <v>3.4</v>
      </c>
      <c r="BE47" s="288">
        <v>3.4</v>
      </c>
      <c r="BF47" s="288">
        <v>3.4</v>
      </c>
      <c r="BG47" s="288">
        <v>3.5</v>
      </c>
      <c r="BH47" s="288">
        <v>3.6</v>
      </c>
      <c r="BI47" s="288">
        <v>3.6</v>
      </c>
      <c r="BJ47" s="288">
        <v>3.6</v>
      </c>
      <c r="BK47" s="288">
        <v>3.6</v>
      </c>
      <c r="BL47" s="288">
        <v>3.6</v>
      </c>
      <c r="BM47" s="288">
        <v>3.7</v>
      </c>
      <c r="BN47" s="288">
        <v>3.6</v>
      </c>
      <c r="BO47" s="288">
        <v>3.6</v>
      </c>
      <c r="BP47" s="288">
        <v>3.5</v>
      </c>
      <c r="BQ47" s="288">
        <v>3.5</v>
      </c>
      <c r="BR47" s="288">
        <v>3.5</v>
      </c>
      <c r="BS47" s="288">
        <v>3.5</v>
      </c>
      <c r="BT47" s="288">
        <v>3.5</v>
      </c>
      <c r="BU47" s="288">
        <f>_xlfn.IFNA(VLOOKUP(C47,'INFORM Severity - hidden'!$C$5:$G$300,5,FALSE),"-")</f>
        <v>3.5</v>
      </c>
    </row>
    <row r="48" spans="1:73" x14ac:dyDescent="0.35">
      <c r="A48" t="s">
        <v>141</v>
      </c>
      <c r="B48" t="s">
        <v>153</v>
      </c>
      <c r="C48" t="s">
        <v>154</v>
      </c>
      <c r="D48" s="288" t="str">
        <f t="shared" si="0"/>
        <v>Stable</v>
      </c>
      <c r="E48" s="288" t="s">
        <v>10851</v>
      </c>
      <c r="F48" s="288">
        <v>3.2</v>
      </c>
      <c r="G48" s="288">
        <v>3.2</v>
      </c>
      <c r="H48" s="288">
        <v>3.5</v>
      </c>
      <c r="I48" s="288">
        <v>3.5</v>
      </c>
      <c r="J48" s="288">
        <v>3.5</v>
      </c>
      <c r="K48" s="288">
        <v>3.5</v>
      </c>
      <c r="L48" s="288">
        <v>3.6</v>
      </c>
      <c r="M48" s="288">
        <v>3.6</v>
      </c>
      <c r="N48" s="288">
        <v>3.6</v>
      </c>
      <c r="O48" s="288">
        <v>3.6</v>
      </c>
      <c r="P48" s="288">
        <v>3.6</v>
      </c>
      <c r="Q48" s="288">
        <v>3.6</v>
      </c>
      <c r="R48" s="288">
        <v>3.6</v>
      </c>
      <c r="S48" s="288">
        <v>3.1</v>
      </c>
      <c r="T48" s="288">
        <v>3.1</v>
      </c>
      <c r="U48" s="288">
        <v>3.1</v>
      </c>
      <c r="V48" s="288">
        <v>3.1</v>
      </c>
      <c r="W48" s="288">
        <v>3.1</v>
      </c>
      <c r="X48" s="288">
        <v>3.3</v>
      </c>
      <c r="Y48" s="288">
        <v>3.3</v>
      </c>
      <c r="Z48" s="288">
        <v>3.3</v>
      </c>
      <c r="AA48" s="288">
        <v>3.4</v>
      </c>
      <c r="AB48" s="288">
        <v>3.4</v>
      </c>
      <c r="AC48" s="288">
        <v>3.3</v>
      </c>
      <c r="AD48" s="288">
        <v>3.4</v>
      </c>
      <c r="AE48" s="288">
        <v>3.4</v>
      </c>
      <c r="AF48" s="288">
        <v>3.4</v>
      </c>
      <c r="AG48" s="288">
        <v>3.4</v>
      </c>
      <c r="AH48" s="288">
        <v>3.4</v>
      </c>
      <c r="AI48" s="288">
        <v>3.4</v>
      </c>
      <c r="AJ48" s="288">
        <v>3.4</v>
      </c>
      <c r="AK48" s="288">
        <v>3.4</v>
      </c>
      <c r="AL48" s="288">
        <v>3.4</v>
      </c>
      <c r="AM48" s="288">
        <v>3.4</v>
      </c>
      <c r="AN48" s="288">
        <v>3.4</v>
      </c>
      <c r="AO48" s="288">
        <v>3.4</v>
      </c>
      <c r="AP48" s="288">
        <v>3.4</v>
      </c>
      <c r="AQ48" s="288">
        <v>3.8</v>
      </c>
      <c r="AR48" s="288">
        <v>3.8</v>
      </c>
      <c r="AS48" s="288">
        <v>3.6</v>
      </c>
      <c r="AT48" s="288">
        <v>3.6</v>
      </c>
      <c r="AU48" s="288">
        <v>3.4</v>
      </c>
      <c r="AV48" s="288">
        <v>3.4</v>
      </c>
      <c r="AW48" s="288">
        <v>3.4</v>
      </c>
      <c r="AX48" s="288">
        <v>3.4</v>
      </c>
      <c r="AY48" s="288">
        <v>3.4</v>
      </c>
      <c r="AZ48" s="288">
        <v>3.4</v>
      </c>
      <c r="BA48" s="288">
        <v>3.4</v>
      </c>
      <c r="BB48" s="288">
        <v>3.4</v>
      </c>
      <c r="BC48" s="288">
        <v>3.4</v>
      </c>
      <c r="BD48" s="288">
        <v>3.4</v>
      </c>
      <c r="BE48" s="288">
        <v>3.4</v>
      </c>
      <c r="BF48" s="288">
        <v>3.4</v>
      </c>
      <c r="BG48" s="288">
        <v>3.5</v>
      </c>
      <c r="BH48" s="288">
        <v>3.4</v>
      </c>
      <c r="BI48" s="288">
        <v>3.5</v>
      </c>
      <c r="BJ48" s="288">
        <v>3.5</v>
      </c>
      <c r="BK48" s="288">
        <v>3.5</v>
      </c>
      <c r="BL48" s="288">
        <v>3.5</v>
      </c>
      <c r="BM48" s="288">
        <v>3.5</v>
      </c>
      <c r="BN48" s="288">
        <v>3.5</v>
      </c>
      <c r="BO48" s="288">
        <v>3.5</v>
      </c>
      <c r="BP48" s="288">
        <v>3.5</v>
      </c>
      <c r="BQ48" s="288">
        <v>3.5</v>
      </c>
      <c r="BR48" s="288">
        <v>3.5</v>
      </c>
      <c r="BS48" s="288">
        <v>3.5</v>
      </c>
      <c r="BT48" s="288">
        <v>3.5</v>
      </c>
      <c r="BU48" s="288">
        <f>_xlfn.IFNA(VLOOKUP(C48,'INFORM Severity - hidden'!$C$5:$G$300,5,FALSE),"-")</f>
        <v>3.5</v>
      </c>
    </row>
    <row r="49" spans="1:73" x14ac:dyDescent="0.35">
      <c r="A49" t="s">
        <v>141</v>
      </c>
      <c r="B49" t="s">
        <v>160</v>
      </c>
      <c r="C49" t="s">
        <v>161</v>
      </c>
      <c r="D49" s="288" t="str">
        <f t="shared" si="0"/>
        <v>Stable</v>
      </c>
      <c r="E49" s="288" t="s">
        <v>10851</v>
      </c>
      <c r="F49" s="288">
        <v>3.3</v>
      </c>
      <c r="G49" s="288">
        <v>3.3</v>
      </c>
      <c r="H49" s="288">
        <v>3.1</v>
      </c>
      <c r="I49" s="288">
        <v>3.1</v>
      </c>
      <c r="J49" s="288">
        <v>3.1</v>
      </c>
      <c r="K49" s="288">
        <v>3.1</v>
      </c>
      <c r="L49" s="288">
        <v>2.7</v>
      </c>
      <c r="M49" s="288">
        <v>2.8</v>
      </c>
      <c r="N49" s="288">
        <v>2.6</v>
      </c>
      <c r="O49" s="288">
        <v>2.6</v>
      </c>
      <c r="P49" s="288">
        <v>2.6</v>
      </c>
      <c r="Q49" s="288">
        <v>2.6</v>
      </c>
      <c r="R49" s="288">
        <v>2.6</v>
      </c>
      <c r="S49" s="288">
        <v>2.6</v>
      </c>
      <c r="T49" s="288">
        <v>2.6</v>
      </c>
      <c r="U49" s="288">
        <v>2.5</v>
      </c>
      <c r="V49" s="288">
        <v>2.6</v>
      </c>
      <c r="W49" s="288">
        <v>2.6</v>
      </c>
      <c r="X49" s="288">
        <v>2.6</v>
      </c>
      <c r="Y49" s="288">
        <v>2.5</v>
      </c>
      <c r="Z49" s="288">
        <v>2.5</v>
      </c>
      <c r="AA49" s="288">
        <v>2.6</v>
      </c>
      <c r="AB49" s="288">
        <v>2.6</v>
      </c>
      <c r="AC49" s="288">
        <v>2.8</v>
      </c>
      <c r="AD49" s="288">
        <v>2.8</v>
      </c>
      <c r="AE49" s="288">
        <v>2.8</v>
      </c>
      <c r="AF49" s="288">
        <v>2.8</v>
      </c>
      <c r="AG49" s="288">
        <v>2.8</v>
      </c>
      <c r="AH49" s="288">
        <v>2.8</v>
      </c>
      <c r="AI49" s="288">
        <v>2.8</v>
      </c>
      <c r="AJ49" s="288">
        <v>2.8</v>
      </c>
      <c r="AK49" s="288">
        <v>2.8</v>
      </c>
      <c r="AL49" s="288">
        <v>2.8</v>
      </c>
      <c r="AM49" s="288">
        <v>2.8</v>
      </c>
      <c r="AN49" s="288">
        <v>2.8</v>
      </c>
      <c r="AO49" s="288">
        <v>2.8</v>
      </c>
      <c r="AP49" s="288">
        <v>2.8</v>
      </c>
      <c r="AQ49" s="288">
        <v>3.1</v>
      </c>
      <c r="AR49" s="288">
        <v>3.1</v>
      </c>
      <c r="AS49" s="288">
        <v>3.1</v>
      </c>
      <c r="AT49" s="288">
        <v>3.1</v>
      </c>
      <c r="AU49" s="288">
        <v>2.9</v>
      </c>
      <c r="AV49" s="288">
        <v>2.9</v>
      </c>
      <c r="AW49" s="288">
        <v>2.9</v>
      </c>
      <c r="AX49" s="288">
        <v>2.9</v>
      </c>
      <c r="AY49" s="288">
        <v>2.9</v>
      </c>
      <c r="AZ49" s="288">
        <v>2.9</v>
      </c>
      <c r="BA49" s="288">
        <v>2.9</v>
      </c>
      <c r="BB49" s="288">
        <v>2.9</v>
      </c>
      <c r="BC49" s="288">
        <v>2.9</v>
      </c>
      <c r="BD49" s="288">
        <v>2.9</v>
      </c>
      <c r="BE49" s="288">
        <v>2.9</v>
      </c>
      <c r="BF49" s="288">
        <v>2.9</v>
      </c>
      <c r="BG49" s="288">
        <v>2.8</v>
      </c>
      <c r="BH49" s="288">
        <v>2.8</v>
      </c>
      <c r="BI49" s="288">
        <v>2.8</v>
      </c>
      <c r="BJ49" s="288">
        <v>2.8</v>
      </c>
      <c r="BK49" s="288">
        <v>2.8</v>
      </c>
      <c r="BL49" s="288">
        <v>2.8</v>
      </c>
      <c r="BM49" s="288">
        <v>2.8</v>
      </c>
      <c r="BN49" s="288">
        <v>2.8</v>
      </c>
      <c r="BO49" s="288">
        <v>2.8</v>
      </c>
      <c r="BP49" s="288">
        <v>2.8</v>
      </c>
      <c r="BQ49" s="288">
        <v>2.8</v>
      </c>
      <c r="BR49" s="288">
        <v>2.8</v>
      </c>
      <c r="BS49" s="288">
        <v>2.8</v>
      </c>
      <c r="BT49" s="288">
        <v>2.8</v>
      </c>
      <c r="BU49" s="288">
        <f>_xlfn.IFNA(VLOOKUP(C49,'INFORM Severity - hidden'!$C$5:$G$300,5,FALSE),"-")</f>
        <v>2.8</v>
      </c>
    </row>
    <row r="50" spans="1:73" x14ac:dyDescent="0.35">
      <c r="A50" t="s">
        <v>170</v>
      </c>
      <c r="B50" t="s">
        <v>168</v>
      </c>
      <c r="C50" t="s">
        <v>169</v>
      </c>
      <c r="D50" s="288" t="str">
        <f t="shared" si="0"/>
        <v>Increasing</v>
      </c>
      <c r="E50" s="288" t="s">
        <v>10851</v>
      </c>
      <c r="F50" s="288">
        <v>4.4000000000000004</v>
      </c>
      <c r="G50" s="288">
        <v>4.4000000000000004</v>
      </c>
      <c r="H50" s="288">
        <v>4.4000000000000004</v>
      </c>
      <c r="I50" s="288">
        <v>4.2</v>
      </c>
      <c r="J50" s="288">
        <v>4.2</v>
      </c>
      <c r="K50" s="288">
        <v>4.2</v>
      </c>
      <c r="L50" s="288">
        <v>4.2</v>
      </c>
      <c r="M50" s="288">
        <v>4.2</v>
      </c>
      <c r="N50" s="288">
        <v>4.2</v>
      </c>
      <c r="O50" s="288">
        <v>4.2</v>
      </c>
      <c r="P50" s="288">
        <v>4.2</v>
      </c>
      <c r="Q50" s="288">
        <v>4.2</v>
      </c>
      <c r="R50" s="288">
        <v>4</v>
      </c>
      <c r="S50" s="288">
        <v>4.2</v>
      </c>
      <c r="T50" s="288">
        <v>4.2</v>
      </c>
      <c r="U50" s="288">
        <v>4.2</v>
      </c>
      <c r="V50" s="288">
        <v>4.2</v>
      </c>
      <c r="W50" s="288">
        <v>4.2</v>
      </c>
      <c r="X50" s="288">
        <v>4.2</v>
      </c>
      <c r="Y50" s="288">
        <v>4.2</v>
      </c>
      <c r="Z50" s="288">
        <v>4.5</v>
      </c>
      <c r="AA50" s="288">
        <v>4.5</v>
      </c>
      <c r="AB50" s="288">
        <v>4.5</v>
      </c>
      <c r="AC50" s="288">
        <v>4.5</v>
      </c>
      <c r="AD50" s="288">
        <v>4.5</v>
      </c>
      <c r="AE50" s="288">
        <v>4.5</v>
      </c>
      <c r="AF50" s="288">
        <v>4.5</v>
      </c>
      <c r="AG50" s="288">
        <v>4.5</v>
      </c>
      <c r="AH50" s="288">
        <v>4.5</v>
      </c>
      <c r="AI50" s="288">
        <v>4.5</v>
      </c>
      <c r="AJ50" s="288">
        <v>4.5</v>
      </c>
      <c r="AK50" s="288">
        <v>4.5</v>
      </c>
      <c r="AL50" s="288">
        <v>4.5</v>
      </c>
      <c r="AM50" s="288">
        <v>4.5</v>
      </c>
      <c r="AN50" s="288">
        <v>4.5</v>
      </c>
      <c r="AO50" s="288">
        <v>4.5</v>
      </c>
      <c r="AP50" s="288">
        <v>4.5</v>
      </c>
      <c r="AQ50" s="288">
        <v>4.5</v>
      </c>
      <c r="AR50" s="288">
        <v>4.5</v>
      </c>
      <c r="AS50" s="288">
        <v>4.5</v>
      </c>
      <c r="AT50" s="288">
        <v>4.2</v>
      </c>
      <c r="AU50" s="288">
        <v>4.2</v>
      </c>
      <c r="AV50" s="288">
        <v>4.2</v>
      </c>
      <c r="AW50" s="288">
        <v>4.2</v>
      </c>
      <c r="AX50" s="288">
        <v>4.2</v>
      </c>
      <c r="AY50" s="288">
        <v>4.2</v>
      </c>
      <c r="AZ50" s="288">
        <v>4.2</v>
      </c>
      <c r="BA50" s="288">
        <v>4.2</v>
      </c>
      <c r="BB50" s="288">
        <v>4.5</v>
      </c>
      <c r="BC50" s="288">
        <v>4.5</v>
      </c>
      <c r="BD50" s="288">
        <v>4.5</v>
      </c>
      <c r="BE50" s="288">
        <v>4.5</v>
      </c>
      <c r="BF50" s="288">
        <v>4.5</v>
      </c>
      <c r="BG50" s="288">
        <v>4.4000000000000004</v>
      </c>
      <c r="BH50" s="288">
        <v>4.4000000000000004</v>
      </c>
      <c r="BI50" s="288">
        <v>4.4000000000000004</v>
      </c>
      <c r="BJ50" s="288">
        <v>4.4000000000000004</v>
      </c>
      <c r="BK50" s="288">
        <v>4.4000000000000004</v>
      </c>
      <c r="BL50" s="288">
        <v>4.3</v>
      </c>
      <c r="BM50" s="288">
        <v>4.4000000000000004</v>
      </c>
      <c r="BN50" s="288">
        <v>4.4000000000000004</v>
      </c>
      <c r="BO50" s="288">
        <v>4.4000000000000004</v>
      </c>
      <c r="BP50" s="288">
        <v>4.3</v>
      </c>
      <c r="BQ50" s="288">
        <v>4.3</v>
      </c>
      <c r="BR50" s="288">
        <v>4.3</v>
      </c>
      <c r="BS50" s="288">
        <v>4.4000000000000004</v>
      </c>
      <c r="BT50" s="288">
        <v>4.4000000000000004</v>
      </c>
      <c r="BU50" s="288">
        <f>_xlfn.IFNA(VLOOKUP(C50,'INFORM Severity - hidden'!$C$5:$G$300,5,FALSE),"-")</f>
        <v>4.4000000000000004</v>
      </c>
    </row>
    <row r="51" spans="1:73" x14ac:dyDescent="0.35">
      <c r="C51" t="s">
        <v>10873</v>
      </c>
      <c r="D51" s="288" t="str">
        <f t="shared" si="0"/>
        <v>-</v>
      </c>
      <c r="E51" s="288" t="s">
        <v>10851</v>
      </c>
      <c r="F51" s="288" t="s">
        <v>10851</v>
      </c>
      <c r="G51" s="288" t="s">
        <v>10851</v>
      </c>
      <c r="H51" s="288" t="s">
        <v>10851</v>
      </c>
      <c r="I51" s="288" t="s">
        <v>10851</v>
      </c>
      <c r="J51" s="288" t="s">
        <v>10851</v>
      </c>
      <c r="K51" s="288" t="s">
        <v>10851</v>
      </c>
      <c r="L51" s="288" t="s">
        <v>10851</v>
      </c>
      <c r="M51" s="288" t="s">
        <v>10851</v>
      </c>
      <c r="N51" s="288" t="s">
        <v>10851</v>
      </c>
      <c r="O51" s="288" t="s">
        <v>10851</v>
      </c>
      <c r="P51" s="288">
        <v>2.7</v>
      </c>
      <c r="Q51" s="288">
        <v>2.7</v>
      </c>
      <c r="R51" s="288">
        <v>2.5</v>
      </c>
      <c r="S51" s="288">
        <v>2.7</v>
      </c>
      <c r="T51" s="288">
        <v>2.7</v>
      </c>
      <c r="U51" s="288" t="s">
        <v>10851</v>
      </c>
      <c r="V51" s="288" t="s">
        <v>10851</v>
      </c>
      <c r="W51" s="288" t="s">
        <v>10851</v>
      </c>
      <c r="X51" s="288" t="s">
        <v>10851</v>
      </c>
      <c r="Y51" s="288" t="s">
        <v>10851</v>
      </c>
      <c r="Z51" s="288" t="s">
        <v>10851</v>
      </c>
      <c r="AA51" s="288" t="s">
        <v>10851</v>
      </c>
      <c r="AB51" s="288" t="s">
        <v>10851</v>
      </c>
      <c r="AC51" s="288" t="s">
        <v>10851</v>
      </c>
      <c r="AD51" s="288" t="s">
        <v>10851</v>
      </c>
      <c r="AE51" s="288" t="s">
        <v>10851</v>
      </c>
      <c r="AF51" s="288" t="s">
        <v>10851</v>
      </c>
      <c r="AG51" s="288" t="s">
        <v>10851</v>
      </c>
      <c r="AH51" s="288" t="s">
        <v>10851</v>
      </c>
      <c r="AI51" s="288" t="s">
        <v>10851</v>
      </c>
      <c r="AJ51" s="288" t="s">
        <v>10851</v>
      </c>
      <c r="AK51" s="288" t="s">
        <v>10851</v>
      </c>
      <c r="AL51" s="288" t="s">
        <v>10851</v>
      </c>
      <c r="AM51" s="288" t="s">
        <v>10851</v>
      </c>
      <c r="AN51" s="288" t="s">
        <v>10851</v>
      </c>
      <c r="AO51" s="288" t="s">
        <v>10851</v>
      </c>
      <c r="AP51" s="288" t="s">
        <v>10851</v>
      </c>
      <c r="AQ51" s="288" t="s">
        <v>10851</v>
      </c>
      <c r="AR51" s="288" t="s">
        <v>10851</v>
      </c>
      <c r="AS51" s="288" t="s">
        <v>10851</v>
      </c>
      <c r="AT51" s="288" t="s">
        <v>10851</v>
      </c>
      <c r="AU51" s="288" t="s">
        <v>10851</v>
      </c>
      <c r="AV51" s="288" t="s">
        <v>10851</v>
      </c>
      <c r="AW51" s="288" t="s">
        <v>10851</v>
      </c>
      <c r="AX51" s="288" t="s">
        <v>10851</v>
      </c>
      <c r="AY51" s="288" t="s">
        <v>10851</v>
      </c>
      <c r="AZ51" s="288" t="s">
        <v>10851</v>
      </c>
      <c r="BA51" s="288" t="s">
        <v>10851</v>
      </c>
      <c r="BB51" s="288" t="s">
        <v>10851</v>
      </c>
      <c r="BC51" s="288" t="s">
        <v>10851</v>
      </c>
      <c r="BD51" s="288" t="s">
        <v>10851</v>
      </c>
      <c r="BE51" s="288" t="s">
        <v>10851</v>
      </c>
      <c r="BF51" s="288" t="s">
        <v>10851</v>
      </c>
      <c r="BG51" s="288" t="s">
        <v>10851</v>
      </c>
      <c r="BH51" s="288" t="s">
        <v>10851</v>
      </c>
      <c r="BI51" s="288" t="s">
        <v>10851</v>
      </c>
      <c r="BJ51" s="288" t="s">
        <v>10851</v>
      </c>
      <c r="BK51" s="288" t="s">
        <v>10851</v>
      </c>
      <c r="BL51" s="288" t="s">
        <v>10851</v>
      </c>
      <c r="BM51" s="288" t="s">
        <v>10851</v>
      </c>
      <c r="BN51" s="288" t="s">
        <v>10851</v>
      </c>
      <c r="BO51" s="288" t="s">
        <v>10851</v>
      </c>
      <c r="BP51" s="288" t="s">
        <v>10851</v>
      </c>
      <c r="BQ51" s="288" t="s">
        <v>10851</v>
      </c>
      <c r="BR51" s="288" t="s">
        <v>10851</v>
      </c>
      <c r="BS51" s="288" t="s">
        <v>10851</v>
      </c>
      <c r="BT51" s="288" t="s">
        <v>10851</v>
      </c>
      <c r="BU51" s="288" t="str">
        <f>_xlfn.IFNA(VLOOKUP(C51,'INFORM Severity - hidden'!$C$5:$G$300,5,FALSE),"-")</f>
        <v>-</v>
      </c>
    </row>
    <row r="52" spans="1:73" x14ac:dyDescent="0.35">
      <c r="C52" t="s">
        <v>10874</v>
      </c>
      <c r="D52" s="288" t="str">
        <f t="shared" si="0"/>
        <v>-</v>
      </c>
      <c r="E52" s="288" t="s">
        <v>10851</v>
      </c>
      <c r="F52" s="288" t="s">
        <v>10851</v>
      </c>
      <c r="G52" s="288" t="s">
        <v>10851</v>
      </c>
      <c r="H52" s="288" t="s">
        <v>10851</v>
      </c>
      <c r="I52" s="288" t="s">
        <v>10851</v>
      </c>
      <c r="J52" s="288" t="s">
        <v>10851</v>
      </c>
      <c r="K52" s="288" t="s">
        <v>10851</v>
      </c>
      <c r="L52" s="288" t="s">
        <v>10851</v>
      </c>
      <c r="M52" s="288" t="s">
        <v>10851</v>
      </c>
      <c r="N52" s="288" t="s">
        <v>10851</v>
      </c>
      <c r="O52" s="288" t="s">
        <v>10851</v>
      </c>
      <c r="P52" s="288" t="s">
        <v>10851</v>
      </c>
      <c r="Q52" s="288" t="s">
        <v>10851</v>
      </c>
      <c r="R52" s="288" t="s">
        <v>10851</v>
      </c>
      <c r="S52" s="288" t="s">
        <v>10851</v>
      </c>
      <c r="T52" s="288" t="s">
        <v>10851</v>
      </c>
      <c r="U52" s="288" t="s">
        <v>10851</v>
      </c>
      <c r="V52" s="288">
        <v>2.4</v>
      </c>
      <c r="W52" s="288">
        <v>2.6</v>
      </c>
      <c r="X52" s="288">
        <v>2.6</v>
      </c>
      <c r="Y52" s="288">
        <v>2.6</v>
      </c>
      <c r="Z52" s="288">
        <v>2.6</v>
      </c>
      <c r="AA52" s="288">
        <v>2.6</v>
      </c>
      <c r="AB52" s="288">
        <v>2.6</v>
      </c>
      <c r="AC52" s="288">
        <v>2.6</v>
      </c>
      <c r="AD52" s="288" t="s">
        <v>10851</v>
      </c>
      <c r="AE52" s="288" t="s">
        <v>10851</v>
      </c>
      <c r="AF52" s="288" t="s">
        <v>10851</v>
      </c>
      <c r="AG52" s="288" t="s">
        <v>10851</v>
      </c>
      <c r="AH52" s="288" t="s">
        <v>10851</v>
      </c>
      <c r="AI52" s="288" t="s">
        <v>10851</v>
      </c>
      <c r="AJ52" s="288" t="s">
        <v>10851</v>
      </c>
      <c r="AK52" s="288" t="s">
        <v>10851</v>
      </c>
      <c r="AL52" s="288" t="s">
        <v>10851</v>
      </c>
      <c r="AM52" s="288" t="s">
        <v>10851</v>
      </c>
      <c r="AN52" s="288" t="s">
        <v>10851</v>
      </c>
      <c r="AO52" s="288" t="s">
        <v>10851</v>
      </c>
      <c r="AP52" s="288" t="s">
        <v>10851</v>
      </c>
      <c r="AQ52" s="288" t="s">
        <v>10851</v>
      </c>
      <c r="AR52" s="288" t="s">
        <v>10851</v>
      </c>
      <c r="AS52" s="288" t="s">
        <v>10851</v>
      </c>
      <c r="AT52" s="288" t="s">
        <v>10851</v>
      </c>
      <c r="AU52" s="288" t="s">
        <v>10851</v>
      </c>
      <c r="AV52" s="288" t="s">
        <v>10851</v>
      </c>
      <c r="AW52" s="288" t="s">
        <v>10851</v>
      </c>
      <c r="AX52" s="288" t="s">
        <v>10851</v>
      </c>
      <c r="AY52" s="288" t="s">
        <v>10851</v>
      </c>
      <c r="AZ52" s="288" t="s">
        <v>10851</v>
      </c>
      <c r="BA52" s="288" t="s">
        <v>10851</v>
      </c>
      <c r="BB52" s="288" t="s">
        <v>10851</v>
      </c>
      <c r="BC52" s="288" t="s">
        <v>10851</v>
      </c>
      <c r="BD52" s="288" t="s">
        <v>10851</v>
      </c>
      <c r="BE52" s="288" t="s">
        <v>10851</v>
      </c>
      <c r="BF52" s="288" t="s">
        <v>10851</v>
      </c>
      <c r="BG52" s="288" t="s">
        <v>10851</v>
      </c>
      <c r="BH52" s="288" t="s">
        <v>10851</v>
      </c>
      <c r="BI52" s="288" t="s">
        <v>10851</v>
      </c>
      <c r="BJ52" s="288" t="s">
        <v>10851</v>
      </c>
      <c r="BK52" s="288" t="s">
        <v>10851</v>
      </c>
      <c r="BL52" s="288" t="s">
        <v>10851</v>
      </c>
      <c r="BM52" s="288" t="s">
        <v>10851</v>
      </c>
      <c r="BN52" s="288" t="s">
        <v>10851</v>
      </c>
      <c r="BO52" s="288" t="s">
        <v>10851</v>
      </c>
      <c r="BP52" s="288" t="s">
        <v>10851</v>
      </c>
      <c r="BQ52" s="288" t="s">
        <v>10851</v>
      </c>
      <c r="BR52" s="288" t="s">
        <v>10851</v>
      </c>
      <c r="BS52" s="288" t="s">
        <v>10851</v>
      </c>
      <c r="BT52" s="288" t="s">
        <v>10851</v>
      </c>
      <c r="BU52" s="288" t="str">
        <f>_xlfn.IFNA(VLOOKUP(C52,'INFORM Severity - hidden'!$C$5:$G$300,5,FALSE),"-")</f>
        <v>-</v>
      </c>
    </row>
    <row r="53" spans="1:73" x14ac:dyDescent="0.35">
      <c r="A53" t="s">
        <v>739</v>
      </c>
      <c r="B53" t="s">
        <v>737</v>
      </c>
      <c r="C53" t="s">
        <v>738</v>
      </c>
      <c r="D53" s="288" t="str">
        <f t="shared" si="0"/>
        <v>Stable</v>
      </c>
      <c r="E53" s="288" t="s">
        <v>10851</v>
      </c>
      <c r="F53" s="288" t="s">
        <v>10851</v>
      </c>
      <c r="G53" s="288" t="s">
        <v>10851</v>
      </c>
      <c r="H53" s="288" t="s">
        <v>10851</v>
      </c>
      <c r="I53" s="288" t="s">
        <v>10851</v>
      </c>
      <c r="J53" s="288" t="s">
        <v>10851</v>
      </c>
      <c r="K53" s="288" t="s">
        <v>10851</v>
      </c>
      <c r="L53" s="288" t="s">
        <v>10851</v>
      </c>
      <c r="M53" s="288" t="s">
        <v>10851</v>
      </c>
      <c r="N53" s="288" t="s">
        <v>10851</v>
      </c>
      <c r="O53" s="288" t="s">
        <v>10851</v>
      </c>
      <c r="P53" s="288" t="s">
        <v>10851</v>
      </c>
      <c r="Q53" s="288" t="s">
        <v>10851</v>
      </c>
      <c r="R53" s="288" t="s">
        <v>10851</v>
      </c>
      <c r="S53" s="288" t="s">
        <v>10851</v>
      </c>
      <c r="T53" s="288" t="s">
        <v>10851</v>
      </c>
      <c r="U53" s="288" t="s">
        <v>10851</v>
      </c>
      <c r="V53" s="288" t="s">
        <v>10851</v>
      </c>
      <c r="W53" s="288" t="s">
        <v>10851</v>
      </c>
      <c r="X53" s="288" t="s">
        <v>10851</v>
      </c>
      <c r="Y53" s="288" t="s">
        <v>10851</v>
      </c>
      <c r="Z53" s="288" t="s">
        <v>10851</v>
      </c>
      <c r="AA53" s="288" t="s">
        <v>10851</v>
      </c>
      <c r="AB53" s="288" t="s">
        <v>10851</v>
      </c>
      <c r="AC53" s="288">
        <v>3.2</v>
      </c>
      <c r="AD53" s="288">
        <v>3.2</v>
      </c>
      <c r="AE53" s="288">
        <v>3.2</v>
      </c>
      <c r="AF53" s="288">
        <v>3.2</v>
      </c>
      <c r="AG53" s="288">
        <v>3.2</v>
      </c>
      <c r="AH53" s="288">
        <v>3.3</v>
      </c>
      <c r="AI53" s="288">
        <v>3.3</v>
      </c>
      <c r="AJ53" s="288">
        <v>3.3</v>
      </c>
      <c r="AK53" s="288">
        <v>3.3</v>
      </c>
      <c r="AL53" s="288">
        <v>3.3</v>
      </c>
      <c r="AM53" s="288">
        <v>3.3</v>
      </c>
      <c r="AN53" s="288">
        <v>3.3</v>
      </c>
      <c r="AO53" s="288">
        <v>3.3</v>
      </c>
      <c r="AP53" s="288">
        <v>3.3</v>
      </c>
      <c r="AQ53" s="288">
        <v>3.3</v>
      </c>
      <c r="AR53" s="288">
        <v>3.3</v>
      </c>
      <c r="AS53" s="288">
        <v>3.2</v>
      </c>
      <c r="AT53" s="288">
        <v>2.4</v>
      </c>
      <c r="AU53" s="288">
        <v>2.4</v>
      </c>
      <c r="AV53" s="288">
        <v>2.1</v>
      </c>
      <c r="AW53" s="288">
        <v>2.1</v>
      </c>
      <c r="AX53" s="288">
        <v>2.1</v>
      </c>
      <c r="AY53" s="288">
        <v>2.1</v>
      </c>
      <c r="AZ53" s="288">
        <v>2.1</v>
      </c>
      <c r="BA53" s="288">
        <v>2.2000000000000002</v>
      </c>
      <c r="BB53" s="288">
        <v>2.2000000000000002</v>
      </c>
      <c r="BC53" s="288">
        <v>2.2000000000000002</v>
      </c>
      <c r="BD53" s="288">
        <v>2.2000000000000002</v>
      </c>
      <c r="BE53" s="288">
        <v>2.2999999999999998</v>
      </c>
      <c r="BF53" s="288">
        <v>2.2999999999999998</v>
      </c>
      <c r="BG53" s="288">
        <v>2.2999999999999998</v>
      </c>
      <c r="BH53" s="288">
        <v>2.2999999999999998</v>
      </c>
      <c r="BI53" s="288">
        <v>2.2999999999999998</v>
      </c>
      <c r="BJ53" s="288">
        <v>2.2000000000000002</v>
      </c>
      <c r="BK53" s="288">
        <v>2.2999999999999998</v>
      </c>
      <c r="BL53" s="288">
        <v>2.2999999999999998</v>
      </c>
      <c r="BM53" s="288">
        <v>2.4</v>
      </c>
      <c r="BN53" s="288">
        <v>2.2999999999999998</v>
      </c>
      <c r="BO53" s="288">
        <v>2.2999999999999998</v>
      </c>
      <c r="BP53" s="288">
        <v>2.7</v>
      </c>
      <c r="BQ53" s="288">
        <v>2.7</v>
      </c>
      <c r="BR53" s="288">
        <v>2.7</v>
      </c>
      <c r="BS53" s="288">
        <v>2.7</v>
      </c>
      <c r="BT53" s="288">
        <v>2.7</v>
      </c>
      <c r="BU53" s="288">
        <f>_xlfn.IFNA(VLOOKUP(C53,'INFORM Severity - hidden'!$C$5:$G$300,5,FALSE),"-")</f>
        <v>2.7</v>
      </c>
    </row>
    <row r="54" spans="1:73" x14ac:dyDescent="0.35">
      <c r="C54" t="s">
        <v>10875</v>
      </c>
      <c r="D54" s="288" t="str">
        <f t="shared" si="0"/>
        <v>-</v>
      </c>
      <c r="E54" s="288" t="s">
        <v>10851</v>
      </c>
      <c r="F54" s="288">
        <v>2.5</v>
      </c>
      <c r="G54" s="288">
        <v>2.5</v>
      </c>
      <c r="H54" s="288">
        <v>2.4</v>
      </c>
      <c r="I54" s="288">
        <v>2.4</v>
      </c>
      <c r="J54" s="288">
        <v>2.4</v>
      </c>
      <c r="K54" s="288">
        <v>2.4</v>
      </c>
      <c r="L54" s="288">
        <v>2.4</v>
      </c>
      <c r="M54" s="288">
        <v>2.4</v>
      </c>
      <c r="N54" s="288">
        <v>2.4</v>
      </c>
      <c r="O54" s="288">
        <v>1.7</v>
      </c>
      <c r="P54" s="288">
        <v>1.8</v>
      </c>
      <c r="Q54" s="288">
        <v>1.8</v>
      </c>
      <c r="R54" s="288">
        <v>1.8</v>
      </c>
      <c r="S54" s="288">
        <v>1.8</v>
      </c>
      <c r="T54" s="288">
        <v>1.8</v>
      </c>
      <c r="U54" s="288">
        <v>1.8</v>
      </c>
      <c r="V54" s="288">
        <v>1.7</v>
      </c>
      <c r="W54" s="288">
        <v>1.7</v>
      </c>
      <c r="X54" s="288">
        <v>1.7</v>
      </c>
      <c r="Y54" s="288">
        <v>1.6</v>
      </c>
      <c r="Z54" s="288">
        <v>2.2000000000000002</v>
      </c>
      <c r="AA54" s="288" t="s">
        <v>10851</v>
      </c>
      <c r="AB54" s="288" t="s">
        <v>10851</v>
      </c>
      <c r="AC54" s="288" t="s">
        <v>10851</v>
      </c>
      <c r="AD54" s="288" t="s">
        <v>10851</v>
      </c>
      <c r="AE54" s="288" t="s">
        <v>10851</v>
      </c>
      <c r="AF54" s="288" t="s">
        <v>10851</v>
      </c>
      <c r="AG54" s="288" t="s">
        <v>10851</v>
      </c>
      <c r="AH54" s="288" t="s">
        <v>10851</v>
      </c>
      <c r="AI54" s="288" t="s">
        <v>10851</v>
      </c>
      <c r="AJ54" s="288" t="s">
        <v>10851</v>
      </c>
      <c r="AK54" s="288" t="s">
        <v>10851</v>
      </c>
      <c r="AL54" s="288" t="s">
        <v>10851</v>
      </c>
      <c r="AM54" s="288" t="s">
        <v>10851</v>
      </c>
      <c r="AN54" s="288" t="s">
        <v>10851</v>
      </c>
      <c r="AO54" s="288" t="s">
        <v>10851</v>
      </c>
      <c r="AP54" s="288" t="s">
        <v>10851</v>
      </c>
      <c r="AQ54" s="288" t="s">
        <v>10851</v>
      </c>
      <c r="AR54" s="288" t="s">
        <v>10851</v>
      </c>
      <c r="AS54" s="288" t="s">
        <v>10851</v>
      </c>
      <c r="AT54" s="288" t="s">
        <v>10851</v>
      </c>
      <c r="AU54" s="288" t="s">
        <v>10851</v>
      </c>
      <c r="AV54" s="288" t="s">
        <v>10851</v>
      </c>
      <c r="AW54" s="288" t="s">
        <v>10851</v>
      </c>
      <c r="AX54" s="288" t="s">
        <v>10851</v>
      </c>
      <c r="AY54" s="288" t="s">
        <v>10851</v>
      </c>
      <c r="AZ54" s="288" t="s">
        <v>10851</v>
      </c>
      <c r="BA54" s="288" t="s">
        <v>10851</v>
      </c>
      <c r="BB54" s="288" t="s">
        <v>10851</v>
      </c>
      <c r="BC54" s="288" t="s">
        <v>10851</v>
      </c>
      <c r="BD54" s="288" t="s">
        <v>10851</v>
      </c>
      <c r="BE54" s="288" t="s">
        <v>10851</v>
      </c>
      <c r="BF54" s="288" t="s">
        <v>10851</v>
      </c>
      <c r="BG54" s="288" t="s">
        <v>10851</v>
      </c>
      <c r="BH54" s="288" t="s">
        <v>10851</v>
      </c>
      <c r="BI54" s="288" t="s">
        <v>10851</v>
      </c>
      <c r="BJ54" s="288" t="s">
        <v>10851</v>
      </c>
      <c r="BK54" s="288" t="s">
        <v>10851</v>
      </c>
      <c r="BL54" s="288" t="s">
        <v>10851</v>
      </c>
      <c r="BM54" s="288" t="s">
        <v>10851</v>
      </c>
      <c r="BN54" s="288" t="s">
        <v>10851</v>
      </c>
      <c r="BO54" s="288" t="s">
        <v>10851</v>
      </c>
      <c r="BP54" s="288" t="s">
        <v>10851</v>
      </c>
      <c r="BQ54" s="288" t="s">
        <v>10851</v>
      </c>
      <c r="BR54" s="288" t="s">
        <v>10851</v>
      </c>
      <c r="BS54" s="288" t="s">
        <v>10851</v>
      </c>
      <c r="BT54" s="288" t="s">
        <v>10851</v>
      </c>
      <c r="BU54" s="288" t="str">
        <f>_xlfn.IFNA(VLOOKUP(C54,'INFORM Severity - hidden'!$C$5:$G$300,5,FALSE),"-")</f>
        <v>-</v>
      </c>
    </row>
    <row r="55" spans="1:73" x14ac:dyDescent="0.35">
      <c r="C55" t="s">
        <v>10876</v>
      </c>
      <c r="D55" s="288" t="str">
        <f t="shared" si="0"/>
        <v>-</v>
      </c>
      <c r="E55" s="288" t="s">
        <v>10851</v>
      </c>
      <c r="F55" s="288" t="s">
        <v>10851</v>
      </c>
      <c r="G55" s="288" t="s">
        <v>10851</v>
      </c>
      <c r="H55" s="288" t="s">
        <v>10851</v>
      </c>
      <c r="I55" s="288" t="s">
        <v>10851</v>
      </c>
      <c r="J55" s="288" t="s">
        <v>10851</v>
      </c>
      <c r="K55" s="288" t="s">
        <v>10851</v>
      </c>
      <c r="L55" s="288" t="s">
        <v>10851</v>
      </c>
      <c r="M55" s="288" t="s">
        <v>10851</v>
      </c>
      <c r="N55" s="288" t="s">
        <v>10851</v>
      </c>
      <c r="O55" s="288" t="s">
        <v>10851</v>
      </c>
      <c r="P55" s="288" t="s">
        <v>10851</v>
      </c>
      <c r="Q55" s="288" t="s">
        <v>10851</v>
      </c>
      <c r="R55" s="288" t="s">
        <v>10851</v>
      </c>
      <c r="S55" s="288" t="s">
        <v>10851</v>
      </c>
      <c r="T55" s="288" t="s">
        <v>10851</v>
      </c>
      <c r="U55" s="288" t="s">
        <v>10851</v>
      </c>
      <c r="V55" s="288" t="s">
        <v>10851</v>
      </c>
      <c r="W55" s="288" t="s">
        <v>10851</v>
      </c>
      <c r="X55" s="288" t="s">
        <v>10851</v>
      </c>
      <c r="Y55" s="288" t="s">
        <v>10851</v>
      </c>
      <c r="Z55" s="288" t="s">
        <v>10851</v>
      </c>
      <c r="AA55" s="288">
        <v>2.2000000000000002</v>
      </c>
      <c r="AB55" s="288">
        <v>2.2000000000000002</v>
      </c>
      <c r="AC55" s="288">
        <v>2.2000000000000002</v>
      </c>
      <c r="AD55" s="288">
        <v>2.2000000000000002</v>
      </c>
      <c r="AE55" s="288" t="s">
        <v>10851</v>
      </c>
      <c r="AF55" s="288" t="s">
        <v>10851</v>
      </c>
      <c r="AG55" s="288" t="s">
        <v>10851</v>
      </c>
      <c r="AH55" s="288" t="s">
        <v>10851</v>
      </c>
      <c r="AI55" s="288" t="s">
        <v>10851</v>
      </c>
      <c r="AJ55" s="288" t="s">
        <v>10851</v>
      </c>
      <c r="AK55" s="288" t="s">
        <v>10851</v>
      </c>
      <c r="AL55" s="288" t="s">
        <v>10851</v>
      </c>
      <c r="AM55" s="288" t="s">
        <v>10851</v>
      </c>
      <c r="AN55" s="288" t="s">
        <v>10851</v>
      </c>
      <c r="AO55" s="288" t="s">
        <v>10851</v>
      </c>
      <c r="AP55" s="288" t="s">
        <v>10851</v>
      </c>
      <c r="AQ55" s="288" t="s">
        <v>10851</v>
      </c>
      <c r="AR55" s="288" t="s">
        <v>10851</v>
      </c>
      <c r="AS55" s="288" t="s">
        <v>10851</v>
      </c>
      <c r="AT55" s="288" t="s">
        <v>10851</v>
      </c>
      <c r="AU55" s="288" t="s">
        <v>10851</v>
      </c>
      <c r="AV55" s="288" t="s">
        <v>10851</v>
      </c>
      <c r="AW55" s="288" t="s">
        <v>10851</v>
      </c>
      <c r="AX55" s="288" t="s">
        <v>10851</v>
      </c>
      <c r="AY55" s="288" t="s">
        <v>10851</v>
      </c>
      <c r="AZ55" s="288" t="s">
        <v>10851</v>
      </c>
      <c r="BA55" s="288" t="s">
        <v>10851</v>
      </c>
      <c r="BB55" s="288" t="s">
        <v>10851</v>
      </c>
      <c r="BC55" s="288" t="s">
        <v>10851</v>
      </c>
      <c r="BD55" s="288" t="s">
        <v>10851</v>
      </c>
      <c r="BE55" s="288" t="s">
        <v>10851</v>
      </c>
      <c r="BF55" s="288" t="s">
        <v>10851</v>
      </c>
      <c r="BG55" s="288" t="s">
        <v>10851</v>
      </c>
      <c r="BH55" s="288" t="s">
        <v>10851</v>
      </c>
      <c r="BI55" s="288" t="s">
        <v>10851</v>
      </c>
      <c r="BJ55" s="288" t="s">
        <v>10851</v>
      </c>
      <c r="BK55" s="288" t="s">
        <v>10851</v>
      </c>
      <c r="BL55" s="288" t="s">
        <v>10851</v>
      </c>
      <c r="BM55" s="288" t="s">
        <v>10851</v>
      </c>
      <c r="BN55" s="288" t="s">
        <v>10851</v>
      </c>
      <c r="BO55" s="288" t="s">
        <v>10851</v>
      </c>
      <c r="BP55" s="288" t="s">
        <v>10851</v>
      </c>
      <c r="BQ55" s="288" t="s">
        <v>10851</v>
      </c>
      <c r="BR55" s="288" t="s">
        <v>10851</v>
      </c>
      <c r="BS55" s="288" t="s">
        <v>10851</v>
      </c>
      <c r="BT55" s="288" t="s">
        <v>10851</v>
      </c>
      <c r="BU55" s="288" t="str">
        <f>_xlfn.IFNA(VLOOKUP(C55,'INFORM Severity - hidden'!$C$5:$G$300,5,FALSE),"-")</f>
        <v>-</v>
      </c>
    </row>
    <row r="56" spans="1:73" x14ac:dyDescent="0.35">
      <c r="A56" t="s">
        <v>1088</v>
      </c>
      <c r="B56" t="s">
        <v>1424</v>
      </c>
      <c r="C56" t="s">
        <v>1425</v>
      </c>
      <c r="D56" s="288" t="str">
        <f t="shared" si="0"/>
        <v>Increasing</v>
      </c>
      <c r="E56" s="288" t="s">
        <v>10851</v>
      </c>
      <c r="F56" s="288">
        <v>3.9</v>
      </c>
      <c r="G56" s="288">
        <v>3.9</v>
      </c>
      <c r="H56" s="288">
        <v>4</v>
      </c>
      <c r="I56" s="288">
        <v>4</v>
      </c>
      <c r="J56" s="288">
        <v>4</v>
      </c>
      <c r="K56" s="288">
        <v>4</v>
      </c>
      <c r="L56" s="288">
        <v>4</v>
      </c>
      <c r="M56" s="288">
        <v>4</v>
      </c>
      <c r="N56" s="288">
        <v>4.0999999999999996</v>
      </c>
      <c r="O56" s="288">
        <v>4.0999999999999996</v>
      </c>
      <c r="P56" s="288">
        <v>4.0999999999999996</v>
      </c>
      <c r="Q56" s="288">
        <v>4.0999999999999996</v>
      </c>
      <c r="R56" s="288">
        <v>3.8</v>
      </c>
      <c r="S56" s="288">
        <v>3.8</v>
      </c>
      <c r="T56" s="288">
        <v>4.2</v>
      </c>
      <c r="U56" s="288">
        <v>4.2</v>
      </c>
      <c r="V56" s="288">
        <v>4.2</v>
      </c>
      <c r="W56" s="288">
        <v>4.2</v>
      </c>
      <c r="X56" s="288">
        <v>4.2</v>
      </c>
      <c r="Y56" s="288">
        <v>4.2</v>
      </c>
      <c r="Z56" s="288">
        <v>4.2</v>
      </c>
      <c r="AA56" s="288">
        <v>4.0999999999999996</v>
      </c>
      <c r="AB56" s="288">
        <v>3.9</v>
      </c>
      <c r="AC56" s="288">
        <v>3.9</v>
      </c>
      <c r="AD56" s="288">
        <v>3.9</v>
      </c>
      <c r="AE56" s="288">
        <v>3.9</v>
      </c>
      <c r="AF56" s="288">
        <v>3.9</v>
      </c>
      <c r="AG56" s="288">
        <v>3.7</v>
      </c>
      <c r="AH56" s="288">
        <v>3.7</v>
      </c>
      <c r="AI56" s="288">
        <v>3.7</v>
      </c>
      <c r="AJ56" s="288">
        <v>3.7</v>
      </c>
      <c r="AK56" s="288">
        <v>4</v>
      </c>
      <c r="AL56" s="288">
        <v>4.0999999999999996</v>
      </c>
      <c r="AM56" s="288">
        <v>4.0999999999999996</v>
      </c>
      <c r="AN56" s="288">
        <v>4.0999999999999996</v>
      </c>
      <c r="AO56" s="288">
        <v>4.0999999999999996</v>
      </c>
      <c r="AP56" s="288">
        <v>4.0999999999999996</v>
      </c>
      <c r="AQ56" s="288">
        <v>3.9</v>
      </c>
      <c r="AR56" s="288">
        <v>3.9</v>
      </c>
      <c r="AS56" s="288">
        <v>3.9</v>
      </c>
      <c r="AT56" s="288">
        <v>3.9</v>
      </c>
      <c r="AU56" s="288">
        <v>3.9</v>
      </c>
      <c r="AV56" s="288">
        <v>4</v>
      </c>
      <c r="AW56" s="288">
        <v>4</v>
      </c>
      <c r="AX56" s="288">
        <v>4</v>
      </c>
      <c r="AY56" s="288">
        <v>4</v>
      </c>
      <c r="AZ56" s="288">
        <v>4</v>
      </c>
      <c r="BA56" s="288">
        <v>4</v>
      </c>
      <c r="BB56" s="288">
        <v>4</v>
      </c>
      <c r="BC56" s="288">
        <v>4.0999999999999996</v>
      </c>
      <c r="BD56" s="288">
        <v>4.0999999999999996</v>
      </c>
      <c r="BE56" s="288">
        <v>4</v>
      </c>
      <c r="BF56" s="288">
        <v>4</v>
      </c>
      <c r="BG56" s="288">
        <v>4</v>
      </c>
      <c r="BH56" s="288">
        <v>4</v>
      </c>
      <c r="BI56" s="288">
        <v>3.9</v>
      </c>
      <c r="BJ56" s="288">
        <v>3.9</v>
      </c>
      <c r="BK56" s="288">
        <v>3.9</v>
      </c>
      <c r="BL56" s="288">
        <v>3.9</v>
      </c>
      <c r="BM56" s="288">
        <v>4</v>
      </c>
      <c r="BN56" s="288">
        <v>4</v>
      </c>
      <c r="BO56" s="288">
        <v>4</v>
      </c>
      <c r="BP56" s="288">
        <v>3.8</v>
      </c>
      <c r="BQ56" s="288">
        <v>3.8</v>
      </c>
      <c r="BR56" s="288">
        <v>3.8</v>
      </c>
      <c r="BS56" s="288">
        <v>4.0999999999999996</v>
      </c>
      <c r="BT56" s="288">
        <v>4.0999999999999996</v>
      </c>
      <c r="BU56" s="288">
        <f>_xlfn.IFNA(VLOOKUP(C56,'INFORM Severity - hidden'!$C$5:$G$300,5,FALSE),"-")</f>
        <v>4.0999999999999996</v>
      </c>
    </row>
    <row r="57" spans="1:73" x14ac:dyDescent="0.35">
      <c r="A57" t="s">
        <v>1088</v>
      </c>
      <c r="B57" t="s">
        <v>1086</v>
      </c>
      <c r="C57" t="s">
        <v>1087</v>
      </c>
      <c r="D57" s="288" t="str">
        <f t="shared" si="0"/>
        <v>Decreasing</v>
      </c>
      <c r="E57" s="288" t="s">
        <v>10851</v>
      </c>
      <c r="F57" s="288">
        <v>2.8</v>
      </c>
      <c r="G57" s="288">
        <v>2.8</v>
      </c>
      <c r="H57" s="288">
        <v>3.3</v>
      </c>
      <c r="I57" s="288">
        <v>3.3</v>
      </c>
      <c r="J57" s="288">
        <v>3.3</v>
      </c>
      <c r="K57" s="288">
        <v>3.3</v>
      </c>
      <c r="L57" s="288">
        <v>3.3</v>
      </c>
      <c r="M57" s="288">
        <v>3.3</v>
      </c>
      <c r="N57" s="288">
        <v>3.3</v>
      </c>
      <c r="O57" s="288">
        <v>3.3</v>
      </c>
      <c r="P57" s="288">
        <v>3.3</v>
      </c>
      <c r="Q57" s="288">
        <v>3.3</v>
      </c>
      <c r="R57" s="288">
        <v>3.4</v>
      </c>
      <c r="S57" s="288">
        <v>3.4</v>
      </c>
      <c r="T57" s="288">
        <v>3.4</v>
      </c>
      <c r="U57" s="288">
        <v>3.4</v>
      </c>
      <c r="V57" s="288">
        <v>3.4</v>
      </c>
      <c r="W57" s="288">
        <v>3.4</v>
      </c>
      <c r="X57" s="288">
        <v>3.4</v>
      </c>
      <c r="Y57" s="288">
        <v>3.4</v>
      </c>
      <c r="Z57" s="288">
        <v>3.4</v>
      </c>
      <c r="AA57" s="288">
        <v>3.4</v>
      </c>
      <c r="AB57" s="288">
        <v>3.4</v>
      </c>
      <c r="AC57" s="288">
        <v>3.4</v>
      </c>
      <c r="AD57" s="288">
        <v>3.4</v>
      </c>
      <c r="AE57" s="288">
        <v>3.4</v>
      </c>
      <c r="AF57" s="288">
        <v>3.4</v>
      </c>
      <c r="AG57" s="288">
        <v>3.4</v>
      </c>
      <c r="AH57" s="288">
        <v>3.4</v>
      </c>
      <c r="AI57" s="288">
        <v>3.4</v>
      </c>
      <c r="AJ57" s="288">
        <v>3.4</v>
      </c>
      <c r="AK57" s="288">
        <v>3.5</v>
      </c>
      <c r="AL57" s="288">
        <v>3.5</v>
      </c>
      <c r="AM57" s="288">
        <v>3.5</v>
      </c>
      <c r="AN57" s="288">
        <v>3.5</v>
      </c>
      <c r="AO57" s="288">
        <v>3.5</v>
      </c>
      <c r="AP57" s="288">
        <v>3.5</v>
      </c>
      <c r="AQ57" s="288">
        <v>3.5</v>
      </c>
      <c r="AR57" s="288">
        <v>3.5</v>
      </c>
      <c r="AS57" s="288">
        <v>3.5</v>
      </c>
      <c r="AT57" s="288">
        <v>3.5</v>
      </c>
      <c r="AU57" s="288">
        <v>3.5</v>
      </c>
      <c r="AV57" s="288">
        <v>3.4</v>
      </c>
      <c r="AW57" s="288">
        <v>3.4</v>
      </c>
      <c r="AX57" s="288">
        <v>3.4</v>
      </c>
      <c r="AY57" s="288">
        <v>3.7</v>
      </c>
      <c r="AZ57" s="288">
        <v>3.7</v>
      </c>
      <c r="BA57" s="288">
        <v>3.5</v>
      </c>
      <c r="BB57" s="288">
        <v>3.5</v>
      </c>
      <c r="BC57" s="288">
        <v>3.5</v>
      </c>
      <c r="BD57" s="288">
        <v>3.7</v>
      </c>
      <c r="BE57" s="288">
        <v>3.7</v>
      </c>
      <c r="BF57" s="288">
        <v>3.7</v>
      </c>
      <c r="BG57" s="288">
        <v>3.6</v>
      </c>
      <c r="BH57" s="288">
        <v>3.6</v>
      </c>
      <c r="BI57" s="288">
        <v>3.5</v>
      </c>
      <c r="BJ57" s="288">
        <v>3.7</v>
      </c>
      <c r="BK57" s="288">
        <v>3.7</v>
      </c>
      <c r="BL57" s="288">
        <v>3.7</v>
      </c>
      <c r="BM57" s="288">
        <v>3.7</v>
      </c>
      <c r="BN57" s="288">
        <v>3.7</v>
      </c>
      <c r="BO57" s="288">
        <v>3.7</v>
      </c>
      <c r="BP57" s="288">
        <v>3.3</v>
      </c>
      <c r="BQ57" s="288">
        <v>3.3</v>
      </c>
      <c r="BR57" s="288">
        <v>3.3</v>
      </c>
      <c r="BS57" s="288">
        <v>3.2</v>
      </c>
      <c r="BT57" s="288">
        <v>3.2</v>
      </c>
      <c r="BU57" s="288">
        <f>_xlfn.IFNA(VLOOKUP(C57,'INFORM Severity - hidden'!$C$5:$G$300,5,FALSE),"-")</f>
        <v>3.2</v>
      </c>
    </row>
    <row r="58" spans="1:73" x14ac:dyDescent="0.35">
      <c r="C58" t="s">
        <v>10877</v>
      </c>
      <c r="D58" s="288" t="str">
        <f t="shared" si="0"/>
        <v>-</v>
      </c>
      <c r="E58" s="288" t="s">
        <v>10851</v>
      </c>
      <c r="F58" s="288" t="s">
        <v>10851</v>
      </c>
      <c r="G58" s="288" t="s">
        <v>10851</v>
      </c>
      <c r="H58" s="288" t="s">
        <v>10851</v>
      </c>
      <c r="I58" s="288" t="s">
        <v>10851</v>
      </c>
      <c r="J58" s="288" t="s">
        <v>10851</v>
      </c>
      <c r="K58" s="288" t="s">
        <v>10851</v>
      </c>
      <c r="L58" s="288" t="s">
        <v>10851</v>
      </c>
      <c r="M58" s="288" t="s">
        <v>10851</v>
      </c>
      <c r="N58" s="288" t="s">
        <v>10851</v>
      </c>
      <c r="O58" s="288" t="s">
        <v>10851</v>
      </c>
      <c r="P58" s="288" t="s">
        <v>10851</v>
      </c>
      <c r="Q58" s="288" t="s">
        <v>10851</v>
      </c>
      <c r="R58" s="288" t="s">
        <v>10851</v>
      </c>
      <c r="S58" s="288" t="s">
        <v>10851</v>
      </c>
      <c r="T58" s="288" t="s">
        <v>10851</v>
      </c>
      <c r="U58" s="288" t="s">
        <v>10851</v>
      </c>
      <c r="V58" s="288" t="s">
        <v>10851</v>
      </c>
      <c r="W58" s="288" t="s">
        <v>10851</v>
      </c>
      <c r="X58" s="288" t="s">
        <v>10851</v>
      </c>
      <c r="Y58" s="288" t="s">
        <v>10851</v>
      </c>
      <c r="Z58" s="288" t="s">
        <v>10851</v>
      </c>
      <c r="AA58" s="288">
        <v>2.2000000000000002</v>
      </c>
      <c r="AB58" s="288">
        <v>2</v>
      </c>
      <c r="AC58" s="288">
        <v>2.1</v>
      </c>
      <c r="AD58" s="288">
        <v>2.1</v>
      </c>
      <c r="AE58" s="288">
        <v>2.1</v>
      </c>
      <c r="AF58" s="288">
        <v>2.1</v>
      </c>
      <c r="AG58" s="288" t="s">
        <v>10851</v>
      </c>
      <c r="AH58" s="288" t="s">
        <v>10851</v>
      </c>
      <c r="AI58" s="288" t="s">
        <v>10851</v>
      </c>
      <c r="AJ58" s="288" t="s">
        <v>10851</v>
      </c>
      <c r="AK58" s="288" t="s">
        <v>10851</v>
      </c>
      <c r="AL58" s="288" t="s">
        <v>10851</v>
      </c>
      <c r="AM58" s="288" t="s">
        <v>10851</v>
      </c>
      <c r="AN58" s="288" t="s">
        <v>10851</v>
      </c>
      <c r="AO58" s="288" t="s">
        <v>10851</v>
      </c>
      <c r="AP58" s="288" t="s">
        <v>10851</v>
      </c>
      <c r="AQ58" s="288" t="s">
        <v>10851</v>
      </c>
      <c r="AR58" s="288" t="s">
        <v>10851</v>
      </c>
      <c r="AS58" s="288" t="s">
        <v>10851</v>
      </c>
      <c r="AT58" s="288" t="s">
        <v>10851</v>
      </c>
      <c r="AU58" s="288" t="s">
        <v>10851</v>
      </c>
      <c r="AV58" s="288" t="s">
        <v>10851</v>
      </c>
      <c r="AW58" s="288" t="s">
        <v>10851</v>
      </c>
      <c r="AX58" s="288" t="s">
        <v>10851</v>
      </c>
      <c r="AY58" s="288" t="s">
        <v>10851</v>
      </c>
      <c r="AZ58" s="288" t="s">
        <v>10851</v>
      </c>
      <c r="BA58" s="288" t="s">
        <v>10851</v>
      </c>
      <c r="BB58" s="288" t="s">
        <v>10851</v>
      </c>
      <c r="BC58" s="288" t="s">
        <v>10851</v>
      </c>
      <c r="BD58" s="288" t="s">
        <v>10851</v>
      </c>
      <c r="BE58" s="288" t="s">
        <v>10851</v>
      </c>
      <c r="BF58" s="288" t="s">
        <v>10851</v>
      </c>
      <c r="BG58" s="288" t="s">
        <v>10851</v>
      </c>
      <c r="BH58" s="288" t="s">
        <v>10851</v>
      </c>
      <c r="BI58" s="288" t="s">
        <v>10851</v>
      </c>
      <c r="BJ58" s="288" t="s">
        <v>10851</v>
      </c>
      <c r="BK58" s="288" t="s">
        <v>10851</v>
      </c>
      <c r="BL58" s="288" t="s">
        <v>10851</v>
      </c>
      <c r="BM58" s="288" t="s">
        <v>10851</v>
      </c>
      <c r="BN58" s="288" t="s">
        <v>10851</v>
      </c>
      <c r="BO58" s="288" t="s">
        <v>10851</v>
      </c>
      <c r="BP58" s="288" t="s">
        <v>10851</v>
      </c>
      <c r="BQ58" s="288" t="s">
        <v>10851</v>
      </c>
      <c r="BR58" s="288" t="s">
        <v>10851</v>
      </c>
      <c r="BS58" s="288" t="s">
        <v>10851</v>
      </c>
      <c r="BT58" s="288" t="s">
        <v>10851</v>
      </c>
      <c r="BU58" s="288" t="str">
        <f>_xlfn.IFNA(VLOOKUP(C58,'INFORM Severity - hidden'!$C$5:$G$300,5,FALSE),"-")</f>
        <v>-</v>
      </c>
    </row>
    <row r="59" spans="1:73" x14ac:dyDescent="0.35">
      <c r="C59" t="s">
        <v>10878</v>
      </c>
      <c r="D59" s="288" t="str">
        <f t="shared" si="0"/>
        <v>-</v>
      </c>
      <c r="E59" s="288" t="s">
        <v>10851</v>
      </c>
      <c r="F59" s="288" t="s">
        <v>10851</v>
      </c>
      <c r="G59" s="288" t="s">
        <v>10851</v>
      </c>
      <c r="H59" s="288">
        <v>2</v>
      </c>
      <c r="I59" s="288">
        <v>2</v>
      </c>
      <c r="J59" s="288" t="s">
        <v>10851</v>
      </c>
      <c r="K59" s="288" t="s">
        <v>10851</v>
      </c>
      <c r="L59" s="288" t="s">
        <v>10851</v>
      </c>
      <c r="M59" s="288" t="s">
        <v>10851</v>
      </c>
      <c r="N59" s="288" t="s">
        <v>10851</v>
      </c>
      <c r="O59" s="288" t="s">
        <v>10851</v>
      </c>
      <c r="P59" s="288" t="s">
        <v>10851</v>
      </c>
      <c r="Q59" s="288" t="s">
        <v>10851</v>
      </c>
      <c r="R59" s="288" t="s">
        <v>10851</v>
      </c>
      <c r="S59" s="288" t="s">
        <v>10851</v>
      </c>
      <c r="T59" s="288" t="s">
        <v>10851</v>
      </c>
      <c r="U59" s="288" t="s">
        <v>10851</v>
      </c>
      <c r="V59" s="288" t="s">
        <v>10851</v>
      </c>
      <c r="W59" s="288" t="s">
        <v>10851</v>
      </c>
      <c r="X59" s="288" t="s">
        <v>10851</v>
      </c>
      <c r="Y59" s="288" t="s">
        <v>10851</v>
      </c>
      <c r="Z59" s="288" t="s">
        <v>10851</v>
      </c>
      <c r="AA59" s="288" t="s">
        <v>10851</v>
      </c>
      <c r="AB59" s="288" t="s">
        <v>10851</v>
      </c>
      <c r="AC59" s="288" t="s">
        <v>10851</v>
      </c>
      <c r="AD59" s="288" t="s">
        <v>10851</v>
      </c>
      <c r="AE59" s="288" t="s">
        <v>10851</v>
      </c>
      <c r="AF59" s="288" t="s">
        <v>10851</v>
      </c>
      <c r="AG59" s="288" t="s">
        <v>10851</v>
      </c>
      <c r="AH59" s="288" t="s">
        <v>10851</v>
      </c>
      <c r="AI59" s="288" t="s">
        <v>10851</v>
      </c>
      <c r="AJ59" s="288" t="s">
        <v>10851</v>
      </c>
      <c r="AK59" s="288" t="s">
        <v>10851</v>
      </c>
      <c r="AL59" s="288" t="s">
        <v>10851</v>
      </c>
      <c r="AM59" s="288" t="s">
        <v>10851</v>
      </c>
      <c r="AN59" s="288" t="s">
        <v>10851</v>
      </c>
      <c r="AO59" s="288" t="s">
        <v>10851</v>
      </c>
      <c r="AP59" s="288" t="s">
        <v>10851</v>
      </c>
      <c r="AQ59" s="288" t="s">
        <v>10851</v>
      </c>
      <c r="AR59" s="288" t="s">
        <v>10851</v>
      </c>
      <c r="AS59" s="288" t="s">
        <v>10851</v>
      </c>
      <c r="AT59" s="288" t="s">
        <v>10851</v>
      </c>
      <c r="AU59" s="288" t="s">
        <v>10851</v>
      </c>
      <c r="AV59" s="288" t="s">
        <v>10851</v>
      </c>
      <c r="AW59" s="288" t="s">
        <v>10851</v>
      </c>
      <c r="AX59" s="288" t="s">
        <v>10851</v>
      </c>
      <c r="AY59" s="288" t="s">
        <v>10851</v>
      </c>
      <c r="AZ59" s="288" t="s">
        <v>10851</v>
      </c>
      <c r="BA59" s="288" t="s">
        <v>10851</v>
      </c>
      <c r="BB59" s="288" t="s">
        <v>10851</v>
      </c>
      <c r="BC59" s="288" t="s">
        <v>10851</v>
      </c>
      <c r="BD59" s="288" t="s">
        <v>10851</v>
      </c>
      <c r="BE59" s="288" t="s">
        <v>10851</v>
      </c>
      <c r="BF59" s="288" t="s">
        <v>10851</v>
      </c>
      <c r="BG59" s="288" t="s">
        <v>10851</v>
      </c>
      <c r="BH59" s="288" t="s">
        <v>10851</v>
      </c>
      <c r="BI59" s="288" t="s">
        <v>10851</v>
      </c>
      <c r="BJ59" s="288" t="s">
        <v>10851</v>
      </c>
      <c r="BK59" s="288" t="s">
        <v>10851</v>
      </c>
      <c r="BL59" s="288" t="s">
        <v>10851</v>
      </c>
      <c r="BM59" s="288" t="s">
        <v>10851</v>
      </c>
      <c r="BN59" s="288" t="s">
        <v>10851</v>
      </c>
      <c r="BO59" s="288" t="s">
        <v>10851</v>
      </c>
      <c r="BP59" s="288" t="s">
        <v>10851</v>
      </c>
      <c r="BQ59" s="288" t="s">
        <v>10851</v>
      </c>
      <c r="BR59" s="288" t="s">
        <v>10851</v>
      </c>
      <c r="BS59" s="288" t="s">
        <v>10851</v>
      </c>
      <c r="BT59" s="288" t="s">
        <v>10851</v>
      </c>
      <c r="BU59" s="288" t="str">
        <f>_xlfn.IFNA(VLOOKUP(C59,'INFORM Severity - hidden'!$C$5:$G$300,5,FALSE),"-")</f>
        <v>-</v>
      </c>
    </row>
    <row r="60" spans="1:73" x14ac:dyDescent="0.35">
      <c r="A60" t="s">
        <v>1106</v>
      </c>
      <c r="B60" t="s">
        <v>1104</v>
      </c>
      <c r="C60" t="s">
        <v>1105</v>
      </c>
      <c r="D60" s="288" t="str">
        <f t="shared" si="0"/>
        <v>Stable</v>
      </c>
      <c r="E60" s="288" t="s">
        <v>10851</v>
      </c>
      <c r="F60" s="288" t="s">
        <v>10851</v>
      </c>
      <c r="G60" s="288" t="s">
        <v>10851</v>
      </c>
      <c r="H60" s="288">
        <v>0.8</v>
      </c>
      <c r="I60" s="288">
        <v>0.8</v>
      </c>
      <c r="J60" s="288">
        <v>0.8</v>
      </c>
      <c r="K60" s="288">
        <v>0.8</v>
      </c>
      <c r="L60" s="288">
        <v>0.8</v>
      </c>
      <c r="M60" s="288">
        <v>0.8</v>
      </c>
      <c r="N60" s="288">
        <v>0.8</v>
      </c>
      <c r="O60" s="288">
        <v>0.8</v>
      </c>
      <c r="P60" s="288">
        <v>0.8</v>
      </c>
      <c r="Q60" s="288">
        <v>1.3</v>
      </c>
      <c r="R60" s="288">
        <v>1.2</v>
      </c>
      <c r="S60" s="288">
        <v>1</v>
      </c>
      <c r="T60" s="288">
        <v>1</v>
      </c>
      <c r="U60" s="288">
        <v>1</v>
      </c>
      <c r="V60" s="288">
        <v>1.1000000000000001</v>
      </c>
      <c r="W60" s="288">
        <v>1.1000000000000001</v>
      </c>
      <c r="X60" s="288">
        <v>1.1000000000000001</v>
      </c>
      <c r="Y60" s="288">
        <v>1.1000000000000001</v>
      </c>
      <c r="Z60" s="288">
        <v>1.1000000000000001</v>
      </c>
      <c r="AA60" s="288">
        <v>1.1000000000000001</v>
      </c>
      <c r="AB60" s="288">
        <v>1.1000000000000001</v>
      </c>
      <c r="AC60" s="288">
        <v>1.2</v>
      </c>
      <c r="AD60" s="288">
        <v>1.2</v>
      </c>
      <c r="AE60" s="288">
        <v>1.2</v>
      </c>
      <c r="AF60" s="288">
        <v>1.2</v>
      </c>
      <c r="AG60" s="288">
        <v>1.2</v>
      </c>
      <c r="AH60" s="288">
        <v>1.2</v>
      </c>
      <c r="AI60" s="288">
        <v>1.2</v>
      </c>
      <c r="AJ60" s="288">
        <v>1.2</v>
      </c>
      <c r="AK60" s="288">
        <v>1.2</v>
      </c>
      <c r="AL60" s="288">
        <v>1.1000000000000001</v>
      </c>
      <c r="AM60" s="288">
        <v>1.1000000000000001</v>
      </c>
      <c r="AN60" s="288">
        <v>1.1000000000000001</v>
      </c>
      <c r="AO60" s="288">
        <v>1.1000000000000001</v>
      </c>
      <c r="AP60" s="288">
        <v>1.1000000000000001</v>
      </c>
      <c r="AQ60" s="288">
        <v>1.1000000000000001</v>
      </c>
      <c r="AR60" s="288">
        <v>1.1000000000000001</v>
      </c>
      <c r="AS60" s="288">
        <v>1.1000000000000001</v>
      </c>
      <c r="AT60" s="288">
        <v>1.3</v>
      </c>
      <c r="AU60" s="288">
        <v>2.1</v>
      </c>
      <c r="AV60" s="288">
        <v>2.1</v>
      </c>
      <c r="AW60" s="288">
        <v>2.1</v>
      </c>
      <c r="AX60" s="288">
        <v>2.1</v>
      </c>
      <c r="AY60" s="288">
        <v>2.1</v>
      </c>
      <c r="AZ60" s="288">
        <v>2.1</v>
      </c>
      <c r="BA60" s="288">
        <v>2.1</v>
      </c>
      <c r="BB60" s="288">
        <v>2.1</v>
      </c>
      <c r="BC60" s="288">
        <v>2.1</v>
      </c>
      <c r="BD60" s="288">
        <v>2.1</v>
      </c>
      <c r="BE60" s="288">
        <v>2.1</v>
      </c>
      <c r="BF60" s="288">
        <v>2.1</v>
      </c>
      <c r="BG60" s="288">
        <v>2.1</v>
      </c>
      <c r="BH60" s="288">
        <v>2.1</v>
      </c>
      <c r="BI60" s="288">
        <v>2.1</v>
      </c>
      <c r="BJ60" s="288">
        <v>2.1</v>
      </c>
      <c r="BK60" s="288">
        <v>2.1</v>
      </c>
      <c r="BL60" s="288">
        <v>2.1</v>
      </c>
      <c r="BM60" s="288">
        <v>2.2000000000000002</v>
      </c>
      <c r="BN60" s="288">
        <v>2.2000000000000002</v>
      </c>
      <c r="BO60" s="288">
        <v>2.2000000000000002</v>
      </c>
      <c r="BP60" s="288">
        <v>2.2000000000000002</v>
      </c>
      <c r="BQ60" s="288">
        <v>2.2000000000000002</v>
      </c>
      <c r="BR60" s="288">
        <v>2.2000000000000002</v>
      </c>
      <c r="BS60" s="288">
        <v>2.2000000000000002</v>
      </c>
      <c r="BT60" s="288">
        <v>2.2000000000000002</v>
      </c>
      <c r="BU60" s="288">
        <f>_xlfn.IFNA(VLOOKUP(C60,'INFORM Severity - hidden'!$C$5:$G$300,5,FALSE),"-")</f>
        <v>2.2000000000000002</v>
      </c>
    </row>
    <row r="61" spans="1:73" x14ac:dyDescent="0.35">
      <c r="A61" t="s">
        <v>3008</v>
      </c>
      <c r="B61" t="s">
        <v>3006</v>
      </c>
      <c r="C61" t="s">
        <v>3007</v>
      </c>
      <c r="D61" s="288" t="str">
        <f t="shared" si="0"/>
        <v>Stable</v>
      </c>
      <c r="E61" s="288" t="s">
        <v>10851</v>
      </c>
      <c r="F61" s="288" t="s">
        <v>10851</v>
      </c>
      <c r="G61" s="288" t="s">
        <v>10851</v>
      </c>
      <c r="H61" s="288" t="s">
        <v>10851</v>
      </c>
      <c r="I61" s="288" t="s">
        <v>10851</v>
      </c>
      <c r="J61" s="288" t="s">
        <v>10851</v>
      </c>
      <c r="K61" s="288" t="s">
        <v>10851</v>
      </c>
      <c r="L61" s="288" t="s">
        <v>10851</v>
      </c>
      <c r="M61" s="288" t="s">
        <v>10851</v>
      </c>
      <c r="N61" s="288" t="s">
        <v>10851</v>
      </c>
      <c r="O61" s="288" t="s">
        <v>10851</v>
      </c>
      <c r="P61" s="288" t="s">
        <v>10851</v>
      </c>
      <c r="Q61" s="288" t="s">
        <v>10851</v>
      </c>
      <c r="R61" s="288" t="s">
        <v>10851</v>
      </c>
      <c r="S61" s="288" t="s">
        <v>10851</v>
      </c>
      <c r="T61" s="288" t="s">
        <v>10851</v>
      </c>
      <c r="U61" s="288" t="s">
        <v>10851</v>
      </c>
      <c r="V61" s="288" t="s">
        <v>10851</v>
      </c>
      <c r="W61" s="288" t="s">
        <v>10851</v>
      </c>
      <c r="X61" s="288" t="s">
        <v>10851</v>
      </c>
      <c r="Y61" s="288" t="s">
        <v>10851</v>
      </c>
      <c r="Z61" s="288" t="s">
        <v>10851</v>
      </c>
      <c r="AA61" s="288" t="s">
        <v>10851</v>
      </c>
      <c r="AB61" s="288" t="s">
        <v>10851</v>
      </c>
      <c r="AC61" s="288" t="s">
        <v>10851</v>
      </c>
      <c r="AD61" s="288" t="s">
        <v>10851</v>
      </c>
      <c r="AE61" s="288" t="s">
        <v>10851</v>
      </c>
      <c r="AF61" s="288" t="s">
        <v>10851</v>
      </c>
      <c r="AG61" s="288" t="s">
        <v>10851</v>
      </c>
      <c r="AH61" s="288" t="s">
        <v>10851</v>
      </c>
      <c r="AI61" s="288" t="s">
        <v>10851</v>
      </c>
      <c r="AJ61" s="288" t="s">
        <v>10851</v>
      </c>
      <c r="AK61" s="288" t="s">
        <v>10851</v>
      </c>
      <c r="AL61" s="288" t="s">
        <v>10851</v>
      </c>
      <c r="AM61" s="288" t="s">
        <v>10851</v>
      </c>
      <c r="AN61" s="288" t="s">
        <v>10851</v>
      </c>
      <c r="AO61" s="288" t="s">
        <v>10851</v>
      </c>
      <c r="AP61" s="288" t="s">
        <v>10851</v>
      </c>
      <c r="AQ61" s="288" t="s">
        <v>10851</v>
      </c>
      <c r="AR61" s="288" t="s">
        <v>10851</v>
      </c>
      <c r="AS61" s="288" t="s">
        <v>10851</v>
      </c>
      <c r="AT61" s="288" t="s">
        <v>10851</v>
      </c>
      <c r="AU61" s="288" t="s">
        <v>10851</v>
      </c>
      <c r="AV61" s="288" t="s">
        <v>10851</v>
      </c>
      <c r="AW61" s="288" t="s">
        <v>10851</v>
      </c>
      <c r="AX61" s="288" t="s">
        <v>10851</v>
      </c>
      <c r="AY61" s="288" t="s">
        <v>10851</v>
      </c>
      <c r="AZ61" s="288" t="s">
        <v>10851</v>
      </c>
      <c r="BA61" s="288" t="s">
        <v>10851</v>
      </c>
      <c r="BB61" s="288" t="s">
        <v>10851</v>
      </c>
      <c r="BC61" s="288" t="s">
        <v>10851</v>
      </c>
      <c r="BD61" s="288" t="s">
        <v>10851</v>
      </c>
      <c r="BE61" s="288" t="s">
        <v>10851</v>
      </c>
      <c r="BF61" s="288" t="s">
        <v>10851</v>
      </c>
      <c r="BG61" s="288" t="s">
        <v>10851</v>
      </c>
      <c r="BH61" s="288" t="s">
        <v>10851</v>
      </c>
      <c r="BI61" s="288" t="s">
        <v>10851</v>
      </c>
      <c r="BJ61" s="288" t="s">
        <v>10851</v>
      </c>
      <c r="BK61" s="288">
        <v>1.8</v>
      </c>
      <c r="BL61" s="288">
        <v>1.8</v>
      </c>
      <c r="BM61" s="288">
        <v>1.8</v>
      </c>
      <c r="BN61" s="288">
        <v>1.8</v>
      </c>
      <c r="BO61" s="288">
        <v>1.8</v>
      </c>
      <c r="BP61" s="288">
        <v>1.8</v>
      </c>
      <c r="BQ61" s="288">
        <v>1.8</v>
      </c>
      <c r="BR61" s="288">
        <v>1.8</v>
      </c>
      <c r="BS61" s="288">
        <v>1.8</v>
      </c>
      <c r="BT61" s="288">
        <v>1.8</v>
      </c>
      <c r="BU61" s="288">
        <f>_xlfn.IFNA(VLOOKUP(C61,'INFORM Severity - hidden'!$C$5:$G$300,5,FALSE),"-")</f>
        <v>1.8</v>
      </c>
    </row>
    <row r="62" spans="1:73" x14ac:dyDescent="0.35">
      <c r="A62" t="s">
        <v>1048</v>
      </c>
      <c r="B62" t="s">
        <v>1075</v>
      </c>
      <c r="C62" t="s">
        <v>1076</v>
      </c>
      <c r="D62" s="288" t="str">
        <f t="shared" si="0"/>
        <v>Decreasing</v>
      </c>
      <c r="E62" s="288" t="s">
        <v>10851</v>
      </c>
      <c r="F62" s="288">
        <v>2.6</v>
      </c>
      <c r="G62" s="288">
        <v>2.9</v>
      </c>
      <c r="H62" s="288">
        <v>2.9</v>
      </c>
      <c r="I62" s="288" t="s">
        <v>10851</v>
      </c>
      <c r="J62" s="288" t="s">
        <v>10851</v>
      </c>
      <c r="K62" s="288" t="s">
        <v>10851</v>
      </c>
      <c r="L62" s="288" t="s">
        <v>10851</v>
      </c>
      <c r="M62" s="288" t="s">
        <v>10851</v>
      </c>
      <c r="N62" s="288" t="s">
        <v>10851</v>
      </c>
      <c r="O62" s="288" t="s">
        <v>10851</v>
      </c>
      <c r="P62" s="288">
        <v>2.9</v>
      </c>
      <c r="Q62" s="288">
        <v>2.9</v>
      </c>
      <c r="R62" s="288">
        <v>2.9</v>
      </c>
      <c r="S62" s="288">
        <v>2.9</v>
      </c>
      <c r="T62" s="288">
        <v>2.9</v>
      </c>
      <c r="U62" s="288">
        <v>2.9</v>
      </c>
      <c r="V62" s="288">
        <v>2.9</v>
      </c>
      <c r="W62" s="288">
        <v>2.9</v>
      </c>
      <c r="X62" s="288">
        <v>2.9</v>
      </c>
      <c r="Y62" s="288">
        <v>2.9</v>
      </c>
      <c r="Z62" s="288">
        <v>2.9</v>
      </c>
      <c r="AA62" s="288">
        <v>3</v>
      </c>
      <c r="AB62" s="288">
        <v>3</v>
      </c>
      <c r="AC62" s="288">
        <v>3</v>
      </c>
      <c r="AD62" s="288">
        <v>2.7</v>
      </c>
      <c r="AE62" s="288">
        <v>2.7</v>
      </c>
      <c r="AF62" s="288">
        <v>2.7</v>
      </c>
      <c r="AG62" s="288">
        <v>2.7</v>
      </c>
      <c r="AH62" s="288">
        <v>2.7</v>
      </c>
      <c r="AI62" s="288">
        <v>2.6</v>
      </c>
      <c r="AJ62" s="288">
        <v>2.6</v>
      </c>
      <c r="AK62" s="288">
        <v>2.8</v>
      </c>
      <c r="AL62" s="288">
        <v>2.8</v>
      </c>
      <c r="AM62" s="288">
        <v>2.8</v>
      </c>
      <c r="AN62" s="288">
        <v>2.8</v>
      </c>
      <c r="AO62" s="288">
        <v>2.7</v>
      </c>
      <c r="AP62" s="288">
        <v>2.7</v>
      </c>
      <c r="AQ62" s="288">
        <v>2.7</v>
      </c>
      <c r="AR62" s="288">
        <v>2.7</v>
      </c>
      <c r="AS62" s="288">
        <v>2.5</v>
      </c>
      <c r="AT62" s="288">
        <v>2.5</v>
      </c>
      <c r="AU62" s="288">
        <v>2.5</v>
      </c>
      <c r="AV62" s="288">
        <v>2.5</v>
      </c>
      <c r="AW62" s="288">
        <v>2.5</v>
      </c>
      <c r="AX62" s="288">
        <v>2.6</v>
      </c>
      <c r="AY62" s="288">
        <v>2.6</v>
      </c>
      <c r="AZ62" s="288">
        <v>2.7</v>
      </c>
      <c r="BA62" s="288">
        <v>2.7</v>
      </c>
      <c r="BB62" s="288">
        <v>2.7</v>
      </c>
      <c r="BC62" s="288">
        <v>2.7</v>
      </c>
      <c r="BD62" s="288">
        <v>2.7</v>
      </c>
      <c r="BE62" s="288">
        <v>2.6</v>
      </c>
      <c r="BF62" s="288">
        <v>2.9</v>
      </c>
      <c r="BG62" s="288">
        <v>2.9</v>
      </c>
      <c r="BH62" s="288">
        <v>2.8</v>
      </c>
      <c r="BI62" s="288">
        <v>2.8</v>
      </c>
      <c r="BJ62" s="288">
        <v>2.8</v>
      </c>
      <c r="BK62" s="288">
        <v>2.9</v>
      </c>
      <c r="BL62" s="288">
        <v>2.9</v>
      </c>
      <c r="BM62" s="288">
        <v>2.9</v>
      </c>
      <c r="BN62" s="288">
        <v>2.9</v>
      </c>
      <c r="BO62" s="288">
        <v>2.9</v>
      </c>
      <c r="BP62" s="288">
        <v>3</v>
      </c>
      <c r="BQ62" s="288">
        <v>3</v>
      </c>
      <c r="BR62" s="288">
        <v>3</v>
      </c>
      <c r="BS62" s="288">
        <v>2.8</v>
      </c>
      <c r="BT62" s="288">
        <v>2.7</v>
      </c>
      <c r="BU62" s="288">
        <f>_xlfn.IFNA(VLOOKUP(C62,'INFORM Severity - hidden'!$C$5:$G$300,5,FALSE),"-")</f>
        <v>2.7</v>
      </c>
    </row>
    <row r="63" spans="1:73" x14ac:dyDescent="0.35">
      <c r="A63" t="s">
        <v>1048</v>
      </c>
      <c r="B63" t="s">
        <v>1060</v>
      </c>
      <c r="C63" t="s">
        <v>1061</v>
      </c>
      <c r="D63" s="288" t="str">
        <f t="shared" si="0"/>
        <v>Stable</v>
      </c>
      <c r="E63" s="288" t="s">
        <v>10851</v>
      </c>
      <c r="F63" s="288">
        <v>1.4</v>
      </c>
      <c r="G63" s="288">
        <v>1.4</v>
      </c>
      <c r="H63" s="288">
        <v>1.7</v>
      </c>
      <c r="I63" s="288">
        <v>1.7</v>
      </c>
      <c r="J63" s="288">
        <v>1.7</v>
      </c>
      <c r="K63" s="288">
        <v>1.7</v>
      </c>
      <c r="L63" s="288">
        <v>1.4</v>
      </c>
      <c r="M63" s="288">
        <v>1.4</v>
      </c>
      <c r="N63" s="288">
        <v>1.4</v>
      </c>
      <c r="O63" s="288">
        <v>1.4</v>
      </c>
      <c r="P63" s="288">
        <v>1.4</v>
      </c>
      <c r="Q63" s="288">
        <v>1.4</v>
      </c>
      <c r="R63" s="288">
        <v>1.4</v>
      </c>
      <c r="S63" s="288">
        <v>1.4</v>
      </c>
      <c r="T63" s="288">
        <v>1.4</v>
      </c>
      <c r="U63" s="288">
        <v>1.4</v>
      </c>
      <c r="V63" s="288">
        <v>1.4</v>
      </c>
      <c r="W63" s="288">
        <v>1.4</v>
      </c>
      <c r="X63" s="288">
        <v>1.4</v>
      </c>
      <c r="Y63" s="288">
        <v>1.5</v>
      </c>
      <c r="Z63" s="288">
        <v>1.5</v>
      </c>
      <c r="AA63" s="288">
        <v>1.8</v>
      </c>
      <c r="AB63" s="288">
        <v>1.8</v>
      </c>
      <c r="AC63" s="288">
        <v>1.8</v>
      </c>
      <c r="AD63" s="288">
        <v>1.8</v>
      </c>
      <c r="AE63" s="288">
        <v>1.8</v>
      </c>
      <c r="AF63" s="288">
        <v>1.8</v>
      </c>
      <c r="AG63" s="288">
        <v>1.8</v>
      </c>
      <c r="AH63" s="288">
        <v>1.8</v>
      </c>
      <c r="AI63" s="288">
        <v>1.7</v>
      </c>
      <c r="AJ63" s="288">
        <v>1.7</v>
      </c>
      <c r="AK63" s="288">
        <v>1.7</v>
      </c>
      <c r="AL63" s="288">
        <v>1.7</v>
      </c>
      <c r="AM63" s="288">
        <v>1.7</v>
      </c>
      <c r="AN63" s="288">
        <v>1.7</v>
      </c>
      <c r="AO63" s="288">
        <v>1.7</v>
      </c>
      <c r="AP63" s="288">
        <v>1.7</v>
      </c>
      <c r="AQ63" s="288">
        <v>1.7</v>
      </c>
      <c r="AR63" s="288">
        <v>1.7</v>
      </c>
      <c r="AS63" s="288">
        <v>1.5</v>
      </c>
      <c r="AT63" s="288">
        <v>1.5</v>
      </c>
      <c r="AU63" s="288">
        <v>1.8</v>
      </c>
      <c r="AV63" s="288">
        <v>1.8</v>
      </c>
      <c r="AW63" s="288">
        <v>1.8</v>
      </c>
      <c r="AX63" s="288">
        <v>1.9</v>
      </c>
      <c r="AY63" s="288">
        <v>1.9</v>
      </c>
      <c r="AZ63" s="288">
        <v>2</v>
      </c>
      <c r="BA63" s="288">
        <v>2</v>
      </c>
      <c r="BB63" s="288">
        <v>2</v>
      </c>
      <c r="BC63" s="288">
        <v>2</v>
      </c>
      <c r="BD63" s="288">
        <v>2</v>
      </c>
      <c r="BE63" s="288">
        <v>1.9</v>
      </c>
      <c r="BF63" s="288">
        <v>1.9</v>
      </c>
      <c r="BG63" s="288">
        <v>1.4</v>
      </c>
      <c r="BH63" s="288">
        <v>1.3</v>
      </c>
      <c r="BI63" s="288">
        <v>1.1000000000000001</v>
      </c>
      <c r="BJ63" s="288">
        <v>1.1000000000000001</v>
      </c>
      <c r="BK63" s="288">
        <v>1.2</v>
      </c>
      <c r="BL63" s="288">
        <v>1.2</v>
      </c>
      <c r="BM63" s="288">
        <v>1.2</v>
      </c>
      <c r="BN63" s="288">
        <v>1.2</v>
      </c>
      <c r="BO63" s="288">
        <v>1.2</v>
      </c>
      <c r="BP63" s="288">
        <v>1.4</v>
      </c>
      <c r="BQ63" s="288">
        <v>1.4</v>
      </c>
      <c r="BR63" s="288">
        <v>1.4</v>
      </c>
      <c r="BS63" s="288">
        <v>1.4</v>
      </c>
      <c r="BT63" s="288">
        <v>1.4</v>
      </c>
      <c r="BU63" s="288">
        <f>_xlfn.IFNA(VLOOKUP(C63,'INFORM Severity - hidden'!$C$5:$G$300,5,FALSE),"-")</f>
        <v>1.4</v>
      </c>
    </row>
    <row r="64" spans="1:73" x14ac:dyDescent="0.35">
      <c r="A64" t="s">
        <v>1048</v>
      </c>
      <c r="B64" t="s">
        <v>1046</v>
      </c>
      <c r="C64" t="s">
        <v>1047</v>
      </c>
      <c r="D64" s="288" t="str">
        <f t="shared" si="0"/>
        <v>Decreasing</v>
      </c>
      <c r="E64" s="288" t="s">
        <v>10851</v>
      </c>
      <c r="F64" s="288">
        <v>2.6</v>
      </c>
      <c r="G64" s="288">
        <v>2.8</v>
      </c>
      <c r="H64" s="288">
        <v>2.8</v>
      </c>
      <c r="I64" s="288">
        <v>2.9</v>
      </c>
      <c r="J64" s="288">
        <v>2.8</v>
      </c>
      <c r="K64" s="288">
        <v>2.8</v>
      </c>
      <c r="L64" s="288">
        <v>2.7</v>
      </c>
      <c r="M64" s="288">
        <v>2.7</v>
      </c>
      <c r="N64" s="288">
        <v>2.7</v>
      </c>
      <c r="O64" s="288">
        <v>2.8</v>
      </c>
      <c r="P64" s="288">
        <v>2.8</v>
      </c>
      <c r="Q64" s="288">
        <v>2.8</v>
      </c>
      <c r="R64" s="288">
        <v>2.8</v>
      </c>
      <c r="S64" s="288">
        <v>2.8</v>
      </c>
      <c r="T64" s="288">
        <v>2.8</v>
      </c>
      <c r="U64" s="288">
        <v>2.8</v>
      </c>
      <c r="V64" s="288">
        <v>2.8</v>
      </c>
      <c r="W64" s="288">
        <v>2.8</v>
      </c>
      <c r="X64" s="288">
        <v>2.8</v>
      </c>
      <c r="Y64" s="288">
        <v>2.9</v>
      </c>
      <c r="Z64" s="288">
        <v>2.9</v>
      </c>
      <c r="AA64" s="288">
        <v>3.1</v>
      </c>
      <c r="AB64" s="288">
        <v>3.1</v>
      </c>
      <c r="AC64" s="288">
        <v>3.1</v>
      </c>
      <c r="AD64" s="288">
        <v>2.8</v>
      </c>
      <c r="AE64" s="288">
        <v>2.8</v>
      </c>
      <c r="AF64" s="288">
        <v>2.8</v>
      </c>
      <c r="AG64" s="288">
        <v>2.8</v>
      </c>
      <c r="AH64" s="288">
        <v>2.8</v>
      </c>
      <c r="AI64" s="288">
        <v>2.4</v>
      </c>
      <c r="AJ64" s="288">
        <v>2.4</v>
      </c>
      <c r="AK64" s="288">
        <v>2.6</v>
      </c>
      <c r="AL64" s="288">
        <v>2.6</v>
      </c>
      <c r="AM64" s="288">
        <v>2.6</v>
      </c>
      <c r="AN64" s="288">
        <v>2.6</v>
      </c>
      <c r="AO64" s="288">
        <v>2.6</v>
      </c>
      <c r="AP64" s="288">
        <v>2.6</v>
      </c>
      <c r="AQ64" s="288">
        <v>2.6</v>
      </c>
      <c r="AR64" s="288">
        <v>2.6</v>
      </c>
      <c r="AS64" s="288">
        <v>2.4</v>
      </c>
      <c r="AT64" s="288">
        <v>2.4</v>
      </c>
      <c r="AU64" s="288">
        <v>2.6</v>
      </c>
      <c r="AV64" s="288">
        <v>2.6</v>
      </c>
      <c r="AW64" s="288">
        <v>2.6</v>
      </c>
      <c r="AX64" s="288">
        <v>2.6</v>
      </c>
      <c r="AY64" s="288">
        <v>2.6</v>
      </c>
      <c r="AZ64" s="288">
        <v>2.7</v>
      </c>
      <c r="BA64" s="288">
        <v>2.7</v>
      </c>
      <c r="BB64" s="288">
        <v>2.7</v>
      </c>
      <c r="BC64" s="288">
        <v>2.7</v>
      </c>
      <c r="BD64" s="288">
        <v>2.7</v>
      </c>
      <c r="BE64" s="288">
        <v>2.6</v>
      </c>
      <c r="BF64" s="288">
        <v>2.9</v>
      </c>
      <c r="BG64" s="288">
        <v>2.8</v>
      </c>
      <c r="BH64" s="288">
        <v>2.7</v>
      </c>
      <c r="BI64" s="288">
        <v>2.7</v>
      </c>
      <c r="BJ64" s="288">
        <v>2.7</v>
      </c>
      <c r="BK64" s="288">
        <v>2.8</v>
      </c>
      <c r="BL64" s="288">
        <v>2.8</v>
      </c>
      <c r="BM64" s="288">
        <v>2.8</v>
      </c>
      <c r="BN64" s="288">
        <v>2.8</v>
      </c>
      <c r="BO64" s="288">
        <v>2.8</v>
      </c>
      <c r="BP64" s="288">
        <v>2.9</v>
      </c>
      <c r="BQ64" s="288">
        <v>2.9</v>
      </c>
      <c r="BR64" s="288">
        <v>2.9</v>
      </c>
      <c r="BS64" s="288">
        <v>2.6</v>
      </c>
      <c r="BT64" s="288">
        <v>2.6</v>
      </c>
      <c r="BU64" s="288">
        <f>_xlfn.IFNA(VLOOKUP(C64,'INFORM Severity - hidden'!$C$5:$G$300,5,FALSE),"-")</f>
        <v>2.6</v>
      </c>
    </row>
    <row r="65" spans="1:73" x14ac:dyDescent="0.35">
      <c r="C65" t="s">
        <v>10879</v>
      </c>
      <c r="D65" s="288" t="str">
        <f t="shared" si="0"/>
        <v>-</v>
      </c>
      <c r="E65" s="288" t="s">
        <v>10851</v>
      </c>
      <c r="F65" s="288" t="s">
        <v>10851</v>
      </c>
      <c r="G65" s="288" t="s">
        <v>10851</v>
      </c>
      <c r="H65" s="288" t="s">
        <v>10851</v>
      </c>
      <c r="I65" s="288" t="s">
        <v>10851</v>
      </c>
      <c r="J65" s="288" t="s">
        <v>10851</v>
      </c>
      <c r="K65" s="288" t="s">
        <v>10851</v>
      </c>
      <c r="L65" s="288" t="s">
        <v>10851</v>
      </c>
      <c r="M65" s="288" t="s">
        <v>10851</v>
      </c>
      <c r="N65" s="288" t="s">
        <v>10851</v>
      </c>
      <c r="O65" s="288" t="s">
        <v>10851</v>
      </c>
      <c r="P65" s="288">
        <v>2.2999999999999998</v>
      </c>
      <c r="Q65" s="288">
        <v>2.2999999999999998</v>
      </c>
      <c r="R65" s="288">
        <v>2.2999999999999998</v>
      </c>
      <c r="S65" s="288">
        <v>2.2999999999999998</v>
      </c>
      <c r="T65" s="288">
        <v>2.2999999999999998</v>
      </c>
      <c r="U65" s="288">
        <v>2.2999999999999998</v>
      </c>
      <c r="V65" s="288">
        <v>2.2999999999999998</v>
      </c>
      <c r="W65" s="288" t="s">
        <v>10851</v>
      </c>
      <c r="X65" s="288" t="s">
        <v>10851</v>
      </c>
      <c r="Y65" s="288" t="s">
        <v>10851</v>
      </c>
      <c r="Z65" s="288" t="s">
        <v>10851</v>
      </c>
      <c r="AA65" s="288" t="s">
        <v>10851</v>
      </c>
      <c r="AB65" s="288" t="s">
        <v>10851</v>
      </c>
      <c r="AC65" s="288" t="s">
        <v>10851</v>
      </c>
      <c r="AD65" s="288" t="s">
        <v>10851</v>
      </c>
      <c r="AE65" s="288" t="s">
        <v>10851</v>
      </c>
      <c r="AF65" s="288" t="s">
        <v>10851</v>
      </c>
      <c r="AG65" s="288" t="s">
        <v>10851</v>
      </c>
      <c r="AH65" s="288" t="s">
        <v>10851</v>
      </c>
      <c r="AI65" s="288" t="s">
        <v>10851</v>
      </c>
      <c r="AJ65" s="288" t="s">
        <v>10851</v>
      </c>
      <c r="AK65" s="288" t="s">
        <v>10851</v>
      </c>
      <c r="AL65" s="288" t="s">
        <v>10851</v>
      </c>
      <c r="AM65" s="288" t="s">
        <v>10851</v>
      </c>
      <c r="AN65" s="288" t="s">
        <v>10851</v>
      </c>
      <c r="AO65" s="288" t="s">
        <v>10851</v>
      </c>
      <c r="AP65" s="288" t="s">
        <v>10851</v>
      </c>
      <c r="AQ65" s="288" t="s">
        <v>10851</v>
      </c>
      <c r="AR65" s="288" t="s">
        <v>10851</v>
      </c>
      <c r="AS65" s="288" t="s">
        <v>10851</v>
      </c>
      <c r="AT65" s="288" t="s">
        <v>10851</v>
      </c>
      <c r="AU65" s="288" t="s">
        <v>10851</v>
      </c>
      <c r="AV65" s="288" t="s">
        <v>10851</v>
      </c>
      <c r="AW65" s="288" t="s">
        <v>10851</v>
      </c>
      <c r="AX65" s="288" t="s">
        <v>10851</v>
      </c>
      <c r="AY65" s="288" t="s">
        <v>10851</v>
      </c>
      <c r="AZ65" s="288" t="s">
        <v>10851</v>
      </c>
      <c r="BA65" s="288" t="s">
        <v>10851</v>
      </c>
      <c r="BB65" s="288" t="s">
        <v>10851</v>
      </c>
      <c r="BC65" s="288" t="s">
        <v>10851</v>
      </c>
      <c r="BD65" s="288" t="s">
        <v>10851</v>
      </c>
      <c r="BE65" s="288" t="s">
        <v>10851</v>
      </c>
      <c r="BF65" s="288" t="s">
        <v>10851</v>
      </c>
      <c r="BG65" s="288" t="s">
        <v>10851</v>
      </c>
      <c r="BH65" s="288" t="s">
        <v>10851</v>
      </c>
      <c r="BI65" s="288" t="s">
        <v>10851</v>
      </c>
      <c r="BJ65" s="288" t="s">
        <v>10851</v>
      </c>
      <c r="BK65" s="288" t="s">
        <v>10851</v>
      </c>
      <c r="BL65" s="288" t="s">
        <v>10851</v>
      </c>
      <c r="BM65" s="288" t="s">
        <v>10851</v>
      </c>
      <c r="BN65" s="288" t="s">
        <v>10851</v>
      </c>
      <c r="BO65" s="288" t="s">
        <v>10851</v>
      </c>
      <c r="BP65" s="288" t="s">
        <v>10851</v>
      </c>
      <c r="BQ65" s="288" t="s">
        <v>10851</v>
      </c>
      <c r="BR65" s="288" t="s">
        <v>10851</v>
      </c>
      <c r="BS65" s="288" t="s">
        <v>10851</v>
      </c>
      <c r="BT65" s="288" t="s">
        <v>10851</v>
      </c>
      <c r="BU65" s="288" t="str">
        <f>_xlfn.IFNA(VLOOKUP(C65,'INFORM Severity - hidden'!$C$5:$G$300,5,FALSE),"-")</f>
        <v>-</v>
      </c>
    </row>
    <row r="66" spans="1:73" x14ac:dyDescent="0.35">
      <c r="A66" t="s">
        <v>1120</v>
      </c>
      <c r="B66" t="s">
        <v>1118</v>
      </c>
      <c r="C66" t="s">
        <v>1119</v>
      </c>
      <c r="D66" s="288" t="str">
        <f t="shared" si="0"/>
        <v>Stable</v>
      </c>
      <c r="E66" s="288" t="s">
        <v>10851</v>
      </c>
      <c r="F66" s="288" t="s">
        <v>10851</v>
      </c>
      <c r="G66" s="288" t="s">
        <v>10851</v>
      </c>
      <c r="H66" s="288" t="s">
        <v>10851</v>
      </c>
      <c r="I66" s="288" t="s">
        <v>10851</v>
      </c>
      <c r="J66" s="288" t="s">
        <v>10851</v>
      </c>
      <c r="K66" s="288" t="s">
        <v>10851</v>
      </c>
      <c r="L66" s="288" t="s">
        <v>10851</v>
      </c>
      <c r="M66" s="288" t="s">
        <v>10851</v>
      </c>
      <c r="N66" s="288" t="s">
        <v>10851</v>
      </c>
      <c r="O66" s="288" t="s">
        <v>10851</v>
      </c>
      <c r="P66" s="288" t="s">
        <v>10851</v>
      </c>
      <c r="Q66" s="288" t="s">
        <v>10851</v>
      </c>
      <c r="R66" s="288" t="s">
        <v>10851</v>
      </c>
      <c r="S66" s="288" t="s">
        <v>10851</v>
      </c>
      <c r="T66" s="288" t="s">
        <v>10851</v>
      </c>
      <c r="U66" s="288" t="s">
        <v>10851</v>
      </c>
      <c r="V66" s="288" t="s">
        <v>10851</v>
      </c>
      <c r="W66" s="288" t="s">
        <v>10851</v>
      </c>
      <c r="X66" s="288" t="s">
        <v>10851</v>
      </c>
      <c r="Y66" s="288" t="s">
        <v>10851</v>
      </c>
      <c r="Z66" s="288" t="s">
        <v>10851</v>
      </c>
      <c r="AA66" s="288" t="s">
        <v>10851</v>
      </c>
      <c r="AB66" s="288" t="s">
        <v>10851</v>
      </c>
      <c r="AC66" s="288" t="s">
        <v>10851</v>
      </c>
      <c r="AD66" s="288" t="s">
        <v>10851</v>
      </c>
      <c r="AE66" s="288" t="s">
        <v>10851</v>
      </c>
      <c r="AF66" s="288" t="s">
        <v>10851</v>
      </c>
      <c r="AG66" s="288" t="s">
        <v>10851</v>
      </c>
      <c r="AH66" s="288" t="s">
        <v>10851</v>
      </c>
      <c r="AI66" s="288" t="s">
        <v>10851</v>
      </c>
      <c r="AJ66" s="288" t="s">
        <v>10851</v>
      </c>
      <c r="AK66" s="288" t="s">
        <v>10851</v>
      </c>
      <c r="AL66" s="288" t="s">
        <v>10851</v>
      </c>
      <c r="AM66" s="288" t="s">
        <v>10851</v>
      </c>
      <c r="AN66" s="288" t="s">
        <v>10851</v>
      </c>
      <c r="AO66" s="288" t="s">
        <v>10851</v>
      </c>
      <c r="AP66" s="288">
        <v>1.9</v>
      </c>
      <c r="AQ66" s="288">
        <v>1.8</v>
      </c>
      <c r="AR66" s="288">
        <v>1.8</v>
      </c>
      <c r="AS66" s="288">
        <v>1.8</v>
      </c>
      <c r="AT66" s="288">
        <v>2.1</v>
      </c>
      <c r="AU66" s="288">
        <v>2.1</v>
      </c>
      <c r="AV66" s="288">
        <v>2.1</v>
      </c>
      <c r="AW66" s="288">
        <v>2.1</v>
      </c>
      <c r="AX66" s="288">
        <v>2.2000000000000002</v>
      </c>
      <c r="AY66" s="288">
        <v>2.2000000000000002</v>
      </c>
      <c r="AZ66" s="288">
        <v>2.2000000000000002</v>
      </c>
      <c r="BA66" s="288">
        <v>2.2000000000000002</v>
      </c>
      <c r="BB66" s="288">
        <v>2.2000000000000002</v>
      </c>
      <c r="BC66" s="288">
        <v>2.2000000000000002</v>
      </c>
      <c r="BD66" s="288">
        <v>2.2000000000000002</v>
      </c>
      <c r="BE66" s="288">
        <v>2.1</v>
      </c>
      <c r="BF66" s="288">
        <v>2.1</v>
      </c>
      <c r="BG66" s="288">
        <v>1.8</v>
      </c>
      <c r="BH66" s="288">
        <v>1.8</v>
      </c>
      <c r="BI66" s="288">
        <v>1.8</v>
      </c>
      <c r="BJ66" s="288">
        <v>1.8</v>
      </c>
      <c r="BK66" s="288">
        <v>1.8</v>
      </c>
      <c r="BL66" s="288">
        <v>1.8</v>
      </c>
      <c r="BM66" s="288">
        <v>1.8</v>
      </c>
      <c r="BN66" s="288">
        <v>1.8</v>
      </c>
      <c r="BO66" s="288">
        <v>1.8</v>
      </c>
      <c r="BP66" s="288">
        <v>1.8</v>
      </c>
      <c r="BQ66" s="288">
        <v>1.8</v>
      </c>
      <c r="BR66" s="288">
        <v>1.8</v>
      </c>
      <c r="BS66" s="288">
        <v>1.8</v>
      </c>
      <c r="BT66" s="288">
        <v>1.8</v>
      </c>
      <c r="BU66" s="288">
        <f>_xlfn.IFNA(VLOOKUP(C66,'INFORM Severity - hidden'!$C$5:$G$300,5,FALSE),"-")</f>
        <v>1.8</v>
      </c>
    </row>
    <row r="67" spans="1:73" x14ac:dyDescent="0.35">
      <c r="A67" t="s">
        <v>225</v>
      </c>
      <c r="B67" t="s">
        <v>223</v>
      </c>
      <c r="C67" t="s">
        <v>224</v>
      </c>
      <c r="D67" s="288" t="str">
        <f t="shared" ref="D67:D130" si="1">IF(BU67="-","-",IFERROR(IF(ROUND(AVERAGE(BS67:BU67),1)=ROUND(AVERAGE(BP67:BR67),1),"Stable",IF(ROUND(AVERAGE(BS67:BU67),1)&lt;ROUND(AVERAGE(BP67:BR67),1),"Decreasing",IF(ROUND(AVERAGE(BS67:BU67),1)&gt;ROUND(AVERAGE(BP67:BR67),1),"Increasing"))),"-"))</f>
        <v>Decreasing</v>
      </c>
      <c r="E67" s="288" t="s">
        <v>10851</v>
      </c>
      <c r="F67" s="288" t="s">
        <v>10851</v>
      </c>
      <c r="G67" s="288" t="s">
        <v>10851</v>
      </c>
      <c r="H67" s="288" t="s">
        <v>10851</v>
      </c>
      <c r="I67" s="288" t="s">
        <v>10851</v>
      </c>
      <c r="J67" s="288" t="s">
        <v>10851</v>
      </c>
      <c r="K67" s="288" t="s">
        <v>10851</v>
      </c>
      <c r="L67" s="288" t="s">
        <v>10851</v>
      </c>
      <c r="M67" s="288" t="s">
        <v>10851</v>
      </c>
      <c r="N67" s="288" t="s">
        <v>10851</v>
      </c>
      <c r="O67" s="288" t="s">
        <v>10851</v>
      </c>
      <c r="P67" s="288" t="s">
        <v>10851</v>
      </c>
      <c r="Q67" s="288" t="s">
        <v>10851</v>
      </c>
      <c r="R67" s="288" t="s">
        <v>10851</v>
      </c>
      <c r="S67" s="288" t="s">
        <v>10851</v>
      </c>
      <c r="T67" s="288" t="s">
        <v>10851</v>
      </c>
      <c r="U67" s="288" t="s">
        <v>10851</v>
      </c>
      <c r="V67" s="288" t="s">
        <v>10851</v>
      </c>
      <c r="W67" s="288" t="s">
        <v>10851</v>
      </c>
      <c r="X67" s="288" t="s">
        <v>10851</v>
      </c>
      <c r="Y67" s="288" t="s">
        <v>10851</v>
      </c>
      <c r="Z67" s="288" t="s">
        <v>10851</v>
      </c>
      <c r="AA67" s="288" t="s">
        <v>10851</v>
      </c>
      <c r="AB67" s="288" t="s">
        <v>10851</v>
      </c>
      <c r="AC67" s="288" t="s">
        <v>10851</v>
      </c>
      <c r="AD67" s="288" t="s">
        <v>10851</v>
      </c>
      <c r="AE67" s="288" t="s">
        <v>10851</v>
      </c>
      <c r="AF67" s="288" t="s">
        <v>10851</v>
      </c>
      <c r="AG67" s="288" t="s">
        <v>10851</v>
      </c>
      <c r="AH67" s="288" t="s">
        <v>10851</v>
      </c>
      <c r="AI67" s="288" t="s">
        <v>10851</v>
      </c>
      <c r="AJ67" s="288" t="s">
        <v>10851</v>
      </c>
      <c r="AK67" s="288" t="s">
        <v>10851</v>
      </c>
      <c r="AL67" s="288" t="s">
        <v>10851</v>
      </c>
      <c r="AM67" s="288" t="s">
        <v>10851</v>
      </c>
      <c r="AN67" s="288" t="s">
        <v>10851</v>
      </c>
      <c r="AO67" s="288" t="s">
        <v>10851</v>
      </c>
      <c r="AP67" s="288" t="s">
        <v>10851</v>
      </c>
      <c r="AQ67" s="288" t="s">
        <v>10851</v>
      </c>
      <c r="AR67" s="288" t="s">
        <v>10851</v>
      </c>
      <c r="AS67" s="288" t="s">
        <v>10851</v>
      </c>
      <c r="AT67" s="288" t="s">
        <v>10851</v>
      </c>
      <c r="AU67" s="288">
        <v>2.6</v>
      </c>
      <c r="AV67" s="288">
        <v>2.6</v>
      </c>
      <c r="AW67" s="288">
        <v>2.6</v>
      </c>
      <c r="AX67" s="288">
        <v>2.6</v>
      </c>
      <c r="AY67" s="288">
        <v>2.7</v>
      </c>
      <c r="AZ67" s="288">
        <v>2.7</v>
      </c>
      <c r="BA67" s="288">
        <v>2.7</v>
      </c>
      <c r="BB67" s="288">
        <v>2.7</v>
      </c>
      <c r="BC67" s="288">
        <v>2.7</v>
      </c>
      <c r="BD67" s="288">
        <v>2.6</v>
      </c>
      <c r="BE67" s="288">
        <v>2.6</v>
      </c>
      <c r="BF67" s="288">
        <v>2.6</v>
      </c>
      <c r="BG67" s="288">
        <v>2.6</v>
      </c>
      <c r="BH67" s="288">
        <v>2.5</v>
      </c>
      <c r="BI67" s="288">
        <v>2.5</v>
      </c>
      <c r="BJ67" s="288">
        <v>2.5</v>
      </c>
      <c r="BK67" s="288">
        <v>2.5</v>
      </c>
      <c r="BL67" s="288">
        <v>2.5</v>
      </c>
      <c r="BM67" s="288">
        <v>2.5</v>
      </c>
      <c r="BN67" s="288">
        <v>2.6</v>
      </c>
      <c r="BO67" s="288">
        <v>2.6</v>
      </c>
      <c r="BP67" s="288">
        <v>2.6</v>
      </c>
      <c r="BQ67" s="288">
        <v>2.7</v>
      </c>
      <c r="BR67" s="288">
        <v>2.7</v>
      </c>
      <c r="BS67" s="288">
        <v>2.6</v>
      </c>
      <c r="BT67" s="288">
        <v>2.6</v>
      </c>
      <c r="BU67" s="288">
        <f>_xlfn.IFNA(VLOOKUP(C67,'INFORM Severity - hidden'!$C$5:$G$300,5,FALSE),"-")</f>
        <v>2.6</v>
      </c>
    </row>
    <row r="68" spans="1:73" x14ac:dyDescent="0.35">
      <c r="A68" t="s">
        <v>225</v>
      </c>
      <c r="B68" t="s">
        <v>229</v>
      </c>
      <c r="C68" t="s">
        <v>230</v>
      </c>
      <c r="D68" s="288" t="str">
        <f t="shared" si="1"/>
        <v>Increasing</v>
      </c>
      <c r="E68" s="288" t="s">
        <v>10851</v>
      </c>
      <c r="F68" s="288">
        <v>2.2000000000000002</v>
      </c>
      <c r="G68" s="288">
        <v>2.2000000000000002</v>
      </c>
      <c r="H68" s="288">
        <v>1.6</v>
      </c>
      <c r="I68" s="288">
        <v>1.6</v>
      </c>
      <c r="J68" s="288">
        <v>1.6</v>
      </c>
      <c r="K68" s="288">
        <v>1.6</v>
      </c>
      <c r="L68" s="288">
        <v>1.6</v>
      </c>
      <c r="M68" s="288">
        <v>1.6</v>
      </c>
      <c r="N68" s="288">
        <v>1.6</v>
      </c>
      <c r="O68" s="288">
        <v>2.2000000000000002</v>
      </c>
      <c r="P68" s="288">
        <v>2.2000000000000002</v>
      </c>
      <c r="Q68" s="288">
        <v>2.2000000000000002</v>
      </c>
      <c r="R68" s="288">
        <v>2.2000000000000002</v>
      </c>
      <c r="S68" s="288">
        <v>2.2000000000000002</v>
      </c>
      <c r="T68" s="288">
        <v>2.2000000000000002</v>
      </c>
      <c r="U68" s="288">
        <v>2.2000000000000002</v>
      </c>
      <c r="V68" s="288">
        <v>2.2000000000000002</v>
      </c>
      <c r="W68" s="288">
        <v>2.2000000000000002</v>
      </c>
      <c r="X68" s="288">
        <v>2.2000000000000002</v>
      </c>
      <c r="Y68" s="288">
        <v>2.2000000000000002</v>
      </c>
      <c r="Z68" s="288">
        <v>2.2000000000000002</v>
      </c>
      <c r="AA68" s="288">
        <v>2.2999999999999998</v>
      </c>
      <c r="AB68" s="288">
        <v>2.2999999999999998</v>
      </c>
      <c r="AC68" s="288">
        <v>2.2999999999999998</v>
      </c>
      <c r="AD68" s="288">
        <v>2.2999999999999998</v>
      </c>
      <c r="AE68" s="288">
        <v>2.2999999999999998</v>
      </c>
      <c r="AF68" s="288">
        <v>2.2999999999999998</v>
      </c>
      <c r="AG68" s="288">
        <v>2.2999999999999998</v>
      </c>
      <c r="AH68" s="288">
        <v>2.2000000000000002</v>
      </c>
      <c r="AI68" s="288">
        <v>2.2000000000000002</v>
      </c>
      <c r="AJ68" s="288">
        <v>2.2000000000000002</v>
      </c>
      <c r="AK68" s="288">
        <v>2.2000000000000002</v>
      </c>
      <c r="AL68" s="288">
        <v>2.2999999999999998</v>
      </c>
      <c r="AM68" s="288">
        <v>2.2999999999999998</v>
      </c>
      <c r="AN68" s="288">
        <v>2.2999999999999998</v>
      </c>
      <c r="AO68" s="288">
        <v>2.2999999999999998</v>
      </c>
      <c r="AP68" s="288">
        <v>2.2999999999999998</v>
      </c>
      <c r="AQ68" s="288">
        <v>2.2999999999999998</v>
      </c>
      <c r="AR68" s="288">
        <v>2.2999999999999998</v>
      </c>
      <c r="AS68" s="288">
        <v>2.2999999999999998</v>
      </c>
      <c r="AT68" s="288">
        <v>2.2999999999999998</v>
      </c>
      <c r="AU68" s="288">
        <v>2.2999999999999998</v>
      </c>
      <c r="AV68" s="288">
        <v>2.1</v>
      </c>
      <c r="AW68" s="288">
        <v>2.1</v>
      </c>
      <c r="AX68" s="288">
        <v>2.1</v>
      </c>
      <c r="AY68" s="288">
        <v>2.1</v>
      </c>
      <c r="AZ68" s="288">
        <v>2.2000000000000002</v>
      </c>
      <c r="BA68" s="288">
        <v>2.2000000000000002</v>
      </c>
      <c r="BB68" s="288">
        <v>2.2000000000000002</v>
      </c>
      <c r="BC68" s="288">
        <v>2.2000000000000002</v>
      </c>
      <c r="BD68" s="288">
        <v>2.2000000000000002</v>
      </c>
      <c r="BE68" s="288">
        <v>2.2000000000000002</v>
      </c>
      <c r="BF68" s="288">
        <v>2.1</v>
      </c>
      <c r="BG68" s="288">
        <v>2.1</v>
      </c>
      <c r="BH68" s="288">
        <v>2.1</v>
      </c>
      <c r="BI68" s="288">
        <v>2.1</v>
      </c>
      <c r="BJ68" s="288">
        <v>2.1</v>
      </c>
      <c r="BK68" s="288">
        <v>2.1</v>
      </c>
      <c r="BL68" s="288">
        <v>2.1</v>
      </c>
      <c r="BM68" s="288">
        <v>2.1</v>
      </c>
      <c r="BN68" s="288">
        <v>2.2000000000000002</v>
      </c>
      <c r="BO68" s="288">
        <v>2.2000000000000002</v>
      </c>
      <c r="BP68" s="288">
        <v>2.2000000000000002</v>
      </c>
      <c r="BQ68" s="288">
        <v>2.2000000000000002</v>
      </c>
      <c r="BR68" s="288">
        <v>2.2999999999999998</v>
      </c>
      <c r="BS68" s="288">
        <v>2.5</v>
      </c>
      <c r="BT68" s="288">
        <v>2.5</v>
      </c>
      <c r="BU68" s="288">
        <f>_xlfn.IFNA(VLOOKUP(C68,'INFORM Severity - hidden'!$C$5:$G$300,5,FALSE),"-")</f>
        <v>2.5</v>
      </c>
    </row>
    <row r="69" spans="1:73" x14ac:dyDescent="0.35">
      <c r="A69" t="s">
        <v>225</v>
      </c>
      <c r="B69" t="s">
        <v>641</v>
      </c>
      <c r="C69" t="s">
        <v>642</v>
      </c>
      <c r="D69" s="288" t="str">
        <f t="shared" si="1"/>
        <v>Stable</v>
      </c>
      <c r="E69" s="288" t="s">
        <v>10851</v>
      </c>
      <c r="F69" s="288" t="s">
        <v>10851</v>
      </c>
      <c r="G69" s="288" t="s">
        <v>10851</v>
      </c>
      <c r="H69" s="288" t="s">
        <v>10851</v>
      </c>
      <c r="I69" s="288" t="s">
        <v>10851</v>
      </c>
      <c r="J69" s="288" t="s">
        <v>10851</v>
      </c>
      <c r="K69" s="288" t="s">
        <v>10851</v>
      </c>
      <c r="L69" s="288" t="s">
        <v>10851</v>
      </c>
      <c r="M69" s="288" t="s">
        <v>10851</v>
      </c>
      <c r="N69" s="288" t="s">
        <v>10851</v>
      </c>
      <c r="O69" s="288" t="s">
        <v>10851</v>
      </c>
      <c r="P69" s="288" t="s">
        <v>10851</v>
      </c>
      <c r="Q69" s="288" t="s">
        <v>10851</v>
      </c>
      <c r="R69" s="288" t="s">
        <v>10851</v>
      </c>
      <c r="S69" s="288" t="s">
        <v>10851</v>
      </c>
      <c r="T69" s="288" t="s">
        <v>10851</v>
      </c>
      <c r="U69" s="288" t="s">
        <v>10851</v>
      </c>
      <c r="V69" s="288" t="s">
        <v>10851</v>
      </c>
      <c r="W69" s="288" t="s">
        <v>10851</v>
      </c>
      <c r="X69" s="288" t="s">
        <v>10851</v>
      </c>
      <c r="Y69" s="288" t="s">
        <v>10851</v>
      </c>
      <c r="Z69" s="288" t="s">
        <v>10851</v>
      </c>
      <c r="AA69" s="288" t="s">
        <v>10851</v>
      </c>
      <c r="AB69" s="288" t="s">
        <v>10851</v>
      </c>
      <c r="AC69" s="288" t="s">
        <v>10851</v>
      </c>
      <c r="AD69" s="288" t="s">
        <v>10851</v>
      </c>
      <c r="AE69" s="288" t="s">
        <v>10851</v>
      </c>
      <c r="AF69" s="288" t="s">
        <v>10851</v>
      </c>
      <c r="AG69" s="288" t="s">
        <v>10851</v>
      </c>
      <c r="AH69" s="288" t="s">
        <v>10851</v>
      </c>
      <c r="AI69" s="288" t="s">
        <v>10851</v>
      </c>
      <c r="AJ69" s="288" t="s">
        <v>10851</v>
      </c>
      <c r="AK69" s="288" t="s">
        <v>10851</v>
      </c>
      <c r="AL69" s="288" t="s">
        <v>10851</v>
      </c>
      <c r="AM69" s="288" t="s">
        <v>10851</v>
      </c>
      <c r="AN69" s="288" t="s">
        <v>10851</v>
      </c>
      <c r="AO69" s="288" t="s">
        <v>10851</v>
      </c>
      <c r="AP69" s="288" t="s">
        <v>10851</v>
      </c>
      <c r="AQ69" s="288" t="s">
        <v>10851</v>
      </c>
      <c r="AR69" s="288" t="s">
        <v>10851</v>
      </c>
      <c r="AS69" s="288" t="s">
        <v>10851</v>
      </c>
      <c r="AT69" s="288" t="s">
        <v>10851</v>
      </c>
      <c r="AU69" s="288" t="s">
        <v>10851</v>
      </c>
      <c r="AV69" s="288">
        <v>2.6</v>
      </c>
      <c r="AW69" s="288">
        <v>2.6</v>
      </c>
      <c r="AX69" s="288">
        <v>2.7</v>
      </c>
      <c r="AY69" s="288">
        <v>2.7</v>
      </c>
      <c r="AZ69" s="288">
        <v>2.7</v>
      </c>
      <c r="BA69" s="288">
        <v>2.7</v>
      </c>
      <c r="BB69" s="288">
        <v>2.7</v>
      </c>
      <c r="BC69" s="288">
        <v>2.7</v>
      </c>
      <c r="BD69" s="288">
        <v>2.7</v>
      </c>
      <c r="BE69" s="288">
        <v>2.7</v>
      </c>
      <c r="BF69" s="288">
        <v>2.6</v>
      </c>
      <c r="BG69" s="288">
        <v>2.6</v>
      </c>
      <c r="BH69" s="288">
        <v>2.6</v>
      </c>
      <c r="BI69" s="288">
        <v>2.6</v>
      </c>
      <c r="BJ69" s="288">
        <v>2.6</v>
      </c>
      <c r="BK69" s="288">
        <v>2.5</v>
      </c>
      <c r="BL69" s="288">
        <v>2.5</v>
      </c>
      <c r="BM69" s="288">
        <v>2.6</v>
      </c>
      <c r="BN69" s="288">
        <v>2.7</v>
      </c>
      <c r="BO69" s="288">
        <v>2.7</v>
      </c>
      <c r="BP69" s="288">
        <v>2.7</v>
      </c>
      <c r="BQ69" s="288">
        <v>2.7</v>
      </c>
      <c r="BR69" s="288">
        <v>2.8</v>
      </c>
      <c r="BS69" s="288">
        <v>2.7</v>
      </c>
      <c r="BT69" s="288">
        <v>2.7</v>
      </c>
      <c r="BU69" s="288">
        <f>_xlfn.IFNA(VLOOKUP(C69,'INFORM Severity - hidden'!$C$5:$G$300,5,FALSE),"-")</f>
        <v>2.7</v>
      </c>
    </row>
    <row r="70" spans="1:73" x14ac:dyDescent="0.35">
      <c r="A70" t="s">
        <v>1436</v>
      </c>
      <c r="B70" t="s">
        <v>1434</v>
      </c>
      <c r="C70" t="s">
        <v>1435</v>
      </c>
      <c r="D70" s="288" t="str">
        <f t="shared" si="1"/>
        <v>Stable</v>
      </c>
      <c r="E70" s="288" t="s">
        <v>10851</v>
      </c>
      <c r="F70" s="288">
        <v>1.7</v>
      </c>
      <c r="G70" s="288">
        <v>1.7</v>
      </c>
      <c r="H70" s="288">
        <v>2.2999999999999998</v>
      </c>
      <c r="I70" s="288">
        <v>2.2999999999999998</v>
      </c>
      <c r="J70" s="288">
        <v>2.4</v>
      </c>
      <c r="K70" s="288">
        <v>2.2999999999999998</v>
      </c>
      <c r="L70" s="288">
        <v>2.2999999999999998</v>
      </c>
      <c r="M70" s="288">
        <v>2.2999999999999998</v>
      </c>
      <c r="N70" s="288">
        <v>2.2999999999999998</v>
      </c>
      <c r="O70" s="288">
        <v>2.2999999999999998</v>
      </c>
      <c r="P70" s="288">
        <v>2.2999999999999998</v>
      </c>
      <c r="Q70" s="288">
        <v>2.2999999999999998</v>
      </c>
      <c r="R70" s="288">
        <v>2.4</v>
      </c>
      <c r="S70" s="288">
        <v>2.5</v>
      </c>
      <c r="T70" s="288">
        <v>2.4</v>
      </c>
      <c r="U70" s="288">
        <v>2.4</v>
      </c>
      <c r="V70" s="288">
        <v>2.4</v>
      </c>
      <c r="W70" s="288">
        <v>2.4</v>
      </c>
      <c r="X70" s="288">
        <v>2.4</v>
      </c>
      <c r="Y70" s="288">
        <v>2.4</v>
      </c>
      <c r="Z70" s="288">
        <v>2.4</v>
      </c>
      <c r="AA70" s="288">
        <v>2.4</v>
      </c>
      <c r="AB70" s="288">
        <v>2.4</v>
      </c>
      <c r="AC70" s="288">
        <v>2.2999999999999998</v>
      </c>
      <c r="AD70" s="288">
        <v>2.2999999999999998</v>
      </c>
      <c r="AE70" s="288">
        <v>2.2999999999999998</v>
      </c>
      <c r="AF70" s="288">
        <v>2.2999999999999998</v>
      </c>
      <c r="AG70" s="288">
        <v>2.2999999999999998</v>
      </c>
      <c r="AH70" s="288">
        <v>2.2999999999999998</v>
      </c>
      <c r="AI70" s="288">
        <v>2.2999999999999998</v>
      </c>
      <c r="AJ70" s="288">
        <v>2.2999999999999998</v>
      </c>
      <c r="AK70" s="288">
        <v>2.2999999999999998</v>
      </c>
      <c r="AL70" s="288">
        <v>2.2999999999999998</v>
      </c>
      <c r="AM70" s="288">
        <v>2.2999999999999998</v>
      </c>
      <c r="AN70" s="288">
        <v>2.2999999999999998</v>
      </c>
      <c r="AO70" s="288">
        <v>2.2999999999999998</v>
      </c>
      <c r="AP70" s="288">
        <v>2.5</v>
      </c>
      <c r="AQ70" s="288">
        <v>2.5</v>
      </c>
      <c r="AR70" s="288">
        <v>2.5</v>
      </c>
      <c r="AS70" s="288">
        <v>2.5</v>
      </c>
      <c r="AT70" s="288">
        <v>2.5</v>
      </c>
      <c r="AU70" s="288">
        <v>2.7</v>
      </c>
      <c r="AV70" s="288">
        <v>2.7</v>
      </c>
      <c r="AW70" s="288">
        <v>2.7</v>
      </c>
      <c r="AX70" s="288">
        <v>2.8</v>
      </c>
      <c r="AY70" s="288">
        <v>2.8</v>
      </c>
      <c r="AZ70" s="288">
        <v>2.8</v>
      </c>
      <c r="BA70" s="288">
        <v>2.8</v>
      </c>
      <c r="BB70" s="288">
        <v>2.8</v>
      </c>
      <c r="BC70" s="288">
        <v>2.8</v>
      </c>
      <c r="BD70" s="288">
        <v>2.8</v>
      </c>
      <c r="BE70" s="288">
        <v>2.7</v>
      </c>
      <c r="BF70" s="288">
        <v>2.7</v>
      </c>
      <c r="BG70" s="288">
        <v>2.7</v>
      </c>
      <c r="BH70" s="288">
        <v>2.7</v>
      </c>
      <c r="BI70" s="288">
        <v>2.6</v>
      </c>
      <c r="BJ70" s="288">
        <v>2.6</v>
      </c>
      <c r="BK70" s="288">
        <v>2.6</v>
      </c>
      <c r="BL70" s="288">
        <v>2.6</v>
      </c>
      <c r="BM70" s="288">
        <v>2.6</v>
      </c>
      <c r="BN70" s="288">
        <v>2.6</v>
      </c>
      <c r="BO70" s="288">
        <v>2.6</v>
      </c>
      <c r="BP70" s="288">
        <v>2.7</v>
      </c>
      <c r="BQ70" s="288">
        <v>2.7</v>
      </c>
      <c r="BR70" s="288">
        <v>2.7</v>
      </c>
      <c r="BS70" s="288">
        <v>2.7</v>
      </c>
      <c r="BT70" s="288">
        <v>2.7</v>
      </c>
      <c r="BU70" s="288">
        <f>_xlfn.IFNA(VLOOKUP(C70,'INFORM Severity - hidden'!$C$5:$G$300,5,FALSE),"-")</f>
        <v>2.7</v>
      </c>
    </row>
    <row r="71" spans="1:73" x14ac:dyDescent="0.35">
      <c r="C71" t="s">
        <v>10880</v>
      </c>
      <c r="D71" s="288" t="str">
        <f t="shared" si="1"/>
        <v>-</v>
      </c>
      <c r="E71" s="288" t="s">
        <v>10851</v>
      </c>
      <c r="F71" s="288" t="s">
        <v>10851</v>
      </c>
      <c r="G71" s="288" t="s">
        <v>10851</v>
      </c>
      <c r="H71" s="288" t="s">
        <v>10851</v>
      </c>
      <c r="I71" s="288" t="s">
        <v>10851</v>
      </c>
      <c r="J71" s="288" t="s">
        <v>10851</v>
      </c>
      <c r="K71" s="288" t="s">
        <v>10851</v>
      </c>
      <c r="L71" s="288" t="s">
        <v>10851</v>
      </c>
      <c r="M71" s="288" t="s">
        <v>10851</v>
      </c>
      <c r="N71" s="288" t="s">
        <v>10851</v>
      </c>
      <c r="O71" s="288" t="s">
        <v>10851</v>
      </c>
      <c r="P71" s="288" t="s">
        <v>10851</v>
      </c>
      <c r="Q71" s="288" t="s">
        <v>10851</v>
      </c>
      <c r="R71" s="288" t="s">
        <v>10851</v>
      </c>
      <c r="S71" s="288" t="s">
        <v>10851</v>
      </c>
      <c r="T71" s="288" t="s">
        <v>10851</v>
      </c>
      <c r="U71" s="288" t="s">
        <v>10851</v>
      </c>
      <c r="V71" s="288" t="s">
        <v>10851</v>
      </c>
      <c r="W71" s="288" t="s">
        <v>10851</v>
      </c>
      <c r="X71" s="288" t="s">
        <v>10851</v>
      </c>
      <c r="Y71" s="288" t="s">
        <v>10851</v>
      </c>
      <c r="Z71" s="288" t="s">
        <v>10851</v>
      </c>
      <c r="AA71" s="288" t="s">
        <v>10851</v>
      </c>
      <c r="AB71" s="288" t="s">
        <v>10851</v>
      </c>
      <c r="AC71" s="288" t="s">
        <v>10851</v>
      </c>
      <c r="AD71" s="288" t="s">
        <v>10851</v>
      </c>
      <c r="AE71" s="288" t="s">
        <v>10851</v>
      </c>
      <c r="AF71" s="288" t="s">
        <v>10851</v>
      </c>
      <c r="AG71" s="288" t="s">
        <v>10851</v>
      </c>
      <c r="AH71" s="288" t="s">
        <v>10851</v>
      </c>
      <c r="AI71" s="288" t="s">
        <v>10851</v>
      </c>
      <c r="AJ71" s="288" t="s">
        <v>10851</v>
      </c>
      <c r="AK71" s="288" t="s">
        <v>10851</v>
      </c>
      <c r="AL71" s="288" t="s">
        <v>10851</v>
      </c>
      <c r="AM71" s="288" t="s">
        <v>10851</v>
      </c>
      <c r="AN71" s="288" t="s">
        <v>10851</v>
      </c>
      <c r="AO71" s="288" t="s">
        <v>10851</v>
      </c>
      <c r="AP71" s="288" t="s">
        <v>10851</v>
      </c>
      <c r="AQ71" s="288" t="s">
        <v>10851</v>
      </c>
      <c r="AR71" s="288" t="s">
        <v>10851</v>
      </c>
      <c r="AS71" s="288" t="s">
        <v>10851</v>
      </c>
      <c r="AT71" s="288" t="s">
        <v>10851</v>
      </c>
      <c r="AU71" s="288" t="s">
        <v>10851</v>
      </c>
      <c r="AV71" s="288" t="s">
        <v>10851</v>
      </c>
      <c r="AW71" s="288" t="s">
        <v>10851</v>
      </c>
      <c r="AX71" s="288" t="s">
        <v>10851</v>
      </c>
      <c r="AY71" s="288" t="s">
        <v>10851</v>
      </c>
      <c r="AZ71" s="288" t="s">
        <v>10851</v>
      </c>
      <c r="BA71" s="288" t="s">
        <v>10851</v>
      </c>
      <c r="BB71" s="288" t="s">
        <v>10851</v>
      </c>
      <c r="BC71" s="288" t="s">
        <v>10851</v>
      </c>
      <c r="BD71" s="288" t="s">
        <v>10851</v>
      </c>
      <c r="BE71" s="288" t="s">
        <v>10851</v>
      </c>
      <c r="BF71" s="288">
        <v>2</v>
      </c>
      <c r="BG71" s="288" t="s">
        <v>10851</v>
      </c>
      <c r="BH71" s="288" t="s">
        <v>10851</v>
      </c>
      <c r="BI71" s="288" t="s">
        <v>10851</v>
      </c>
      <c r="BJ71" s="288" t="s">
        <v>10851</v>
      </c>
      <c r="BK71" s="288" t="s">
        <v>10851</v>
      </c>
      <c r="BL71" s="288" t="s">
        <v>10851</v>
      </c>
      <c r="BM71" s="288" t="s">
        <v>10851</v>
      </c>
      <c r="BN71" s="288" t="s">
        <v>10851</v>
      </c>
      <c r="BO71" s="288" t="s">
        <v>10851</v>
      </c>
      <c r="BP71" s="288" t="s">
        <v>10851</v>
      </c>
      <c r="BQ71" s="288" t="s">
        <v>10851</v>
      </c>
      <c r="BR71" s="288" t="s">
        <v>10851</v>
      </c>
      <c r="BS71" s="288" t="s">
        <v>10851</v>
      </c>
      <c r="BT71" s="288" t="s">
        <v>10851</v>
      </c>
      <c r="BU71" s="288" t="str">
        <f>_xlfn.IFNA(VLOOKUP(C71,'INFORM Severity - hidden'!$C$5:$G$300,5,FALSE),"-")</f>
        <v>-</v>
      </c>
    </row>
    <row r="72" spans="1:73" x14ac:dyDescent="0.35">
      <c r="C72" t="s">
        <v>10881</v>
      </c>
      <c r="D72" s="288" t="str">
        <f t="shared" si="1"/>
        <v>-</v>
      </c>
      <c r="E72" s="288" t="s">
        <v>10851</v>
      </c>
      <c r="F72" s="288">
        <v>1</v>
      </c>
      <c r="G72" s="288">
        <v>1</v>
      </c>
      <c r="H72" s="288">
        <v>1.7</v>
      </c>
      <c r="I72" s="288">
        <v>1.7</v>
      </c>
      <c r="J72" s="288">
        <v>1.7</v>
      </c>
      <c r="K72" s="288">
        <v>1.7</v>
      </c>
      <c r="L72" s="288">
        <v>1.7</v>
      </c>
      <c r="M72" s="288">
        <v>1.7</v>
      </c>
      <c r="N72" s="288">
        <v>1.7</v>
      </c>
      <c r="O72" s="288">
        <v>1.7</v>
      </c>
      <c r="P72" s="288">
        <v>1.7</v>
      </c>
      <c r="Q72" s="288">
        <v>1.7</v>
      </c>
      <c r="R72" s="288">
        <v>1.7</v>
      </c>
      <c r="S72" s="288">
        <v>1.7</v>
      </c>
      <c r="T72" s="288">
        <v>2.1</v>
      </c>
      <c r="U72" s="288">
        <v>2.1</v>
      </c>
      <c r="V72" s="288">
        <v>2.2000000000000002</v>
      </c>
      <c r="W72" s="288">
        <v>2.2000000000000002</v>
      </c>
      <c r="X72" s="288">
        <v>2.2000000000000002</v>
      </c>
      <c r="Y72" s="288">
        <v>2.2000000000000002</v>
      </c>
      <c r="Z72" s="288">
        <v>2.2000000000000002</v>
      </c>
      <c r="AA72" s="288">
        <v>2.4</v>
      </c>
      <c r="AB72" s="288">
        <v>2.4</v>
      </c>
      <c r="AC72" s="288">
        <v>3.1</v>
      </c>
      <c r="AD72" s="288">
        <v>3.1</v>
      </c>
      <c r="AE72" s="288">
        <v>2.9</v>
      </c>
      <c r="AF72" s="288">
        <v>2.4</v>
      </c>
      <c r="AG72" s="288">
        <v>2.4</v>
      </c>
      <c r="AH72" s="288">
        <v>2.2999999999999998</v>
      </c>
      <c r="AI72" s="288">
        <v>2.2999999999999998</v>
      </c>
      <c r="AJ72" s="288">
        <v>2.2999999999999998</v>
      </c>
      <c r="AK72" s="288">
        <v>2.2999999999999998</v>
      </c>
      <c r="AL72" s="288">
        <v>2.2999999999999998</v>
      </c>
      <c r="AM72" s="288">
        <v>2.2999999999999998</v>
      </c>
      <c r="AN72" s="288">
        <v>2.2999999999999998</v>
      </c>
      <c r="AO72" s="288">
        <v>2.2999999999999998</v>
      </c>
      <c r="AP72" s="288">
        <v>2.2999999999999998</v>
      </c>
      <c r="AQ72" s="288">
        <v>2.2999999999999998</v>
      </c>
      <c r="AR72" s="288">
        <v>2.2999999999999998</v>
      </c>
      <c r="AS72" s="288">
        <v>2.9</v>
      </c>
      <c r="AT72" s="288">
        <v>2.9</v>
      </c>
      <c r="AU72" s="288">
        <v>1.7</v>
      </c>
      <c r="AV72" s="288">
        <v>1.7</v>
      </c>
      <c r="AW72" s="288">
        <v>1.7</v>
      </c>
      <c r="AX72" s="288">
        <v>1.7</v>
      </c>
      <c r="AY72" s="288">
        <v>1.7</v>
      </c>
      <c r="AZ72" s="288">
        <v>1.8</v>
      </c>
      <c r="BA72" s="288">
        <v>1.8</v>
      </c>
      <c r="BB72" s="288">
        <v>1.8</v>
      </c>
      <c r="BC72" s="288">
        <v>1.7</v>
      </c>
      <c r="BD72" s="288">
        <v>1.7</v>
      </c>
      <c r="BE72" s="288">
        <v>1.7</v>
      </c>
      <c r="BF72" s="288">
        <v>1.7</v>
      </c>
      <c r="BG72" s="288" t="s">
        <v>10851</v>
      </c>
      <c r="BH72" s="288" t="s">
        <v>10851</v>
      </c>
      <c r="BI72" s="288" t="s">
        <v>10851</v>
      </c>
      <c r="BJ72" s="288" t="s">
        <v>10851</v>
      </c>
      <c r="BK72" s="288" t="s">
        <v>10851</v>
      </c>
      <c r="BL72" s="288" t="s">
        <v>10851</v>
      </c>
      <c r="BM72" s="288" t="s">
        <v>10851</v>
      </c>
      <c r="BN72" s="288" t="s">
        <v>10851</v>
      </c>
      <c r="BO72" s="288" t="s">
        <v>10851</v>
      </c>
      <c r="BP72" s="288" t="s">
        <v>10851</v>
      </c>
      <c r="BQ72" s="288" t="s">
        <v>10851</v>
      </c>
      <c r="BR72" s="288" t="s">
        <v>10851</v>
      </c>
      <c r="BS72" s="288" t="s">
        <v>10851</v>
      </c>
      <c r="BT72" s="288" t="s">
        <v>10851</v>
      </c>
      <c r="BU72" s="288" t="str">
        <f>_xlfn.IFNA(VLOOKUP(C72,'INFORM Severity - hidden'!$C$5:$G$300,5,FALSE),"-")</f>
        <v>-</v>
      </c>
    </row>
    <row r="73" spans="1:73" x14ac:dyDescent="0.35">
      <c r="C73" t="s">
        <v>10882</v>
      </c>
      <c r="D73" s="288" t="str">
        <f t="shared" si="1"/>
        <v>-</v>
      </c>
      <c r="E73" s="288" t="s">
        <v>10851</v>
      </c>
      <c r="F73" s="288" t="s">
        <v>10851</v>
      </c>
      <c r="G73" s="288" t="s">
        <v>10851</v>
      </c>
      <c r="H73" s="288" t="s">
        <v>10851</v>
      </c>
      <c r="I73" s="288" t="s">
        <v>10851</v>
      </c>
      <c r="J73" s="288" t="s">
        <v>10851</v>
      </c>
      <c r="K73" s="288" t="s">
        <v>10851</v>
      </c>
      <c r="L73" s="288" t="s">
        <v>10851</v>
      </c>
      <c r="M73" s="288" t="s">
        <v>10851</v>
      </c>
      <c r="N73" s="288" t="s">
        <v>10851</v>
      </c>
      <c r="O73" s="288" t="s">
        <v>10851</v>
      </c>
      <c r="P73" s="288" t="s">
        <v>10851</v>
      </c>
      <c r="Q73" s="288" t="s">
        <v>10851</v>
      </c>
      <c r="R73" s="288" t="s">
        <v>10851</v>
      </c>
      <c r="S73" s="288" t="s">
        <v>10851</v>
      </c>
      <c r="T73" s="288" t="s">
        <v>10851</v>
      </c>
      <c r="U73" s="288" t="s">
        <v>10851</v>
      </c>
      <c r="V73" s="288" t="s">
        <v>10851</v>
      </c>
      <c r="W73" s="288" t="s">
        <v>10851</v>
      </c>
      <c r="X73" s="288" t="s">
        <v>10851</v>
      </c>
      <c r="Y73" s="288" t="s">
        <v>10851</v>
      </c>
      <c r="Z73" s="288" t="s">
        <v>10851</v>
      </c>
      <c r="AA73" s="288" t="s">
        <v>10851</v>
      </c>
      <c r="AB73" s="288" t="s">
        <v>10851</v>
      </c>
      <c r="AC73" s="288" t="s">
        <v>10851</v>
      </c>
      <c r="AD73" s="288" t="s">
        <v>10851</v>
      </c>
      <c r="AE73" s="288" t="s">
        <v>10851</v>
      </c>
      <c r="AF73" s="288" t="s">
        <v>10851</v>
      </c>
      <c r="AG73" s="288" t="s">
        <v>10851</v>
      </c>
      <c r="AH73" s="288" t="s">
        <v>10851</v>
      </c>
      <c r="AI73" s="288" t="s">
        <v>10851</v>
      </c>
      <c r="AJ73" s="288" t="s">
        <v>10851</v>
      </c>
      <c r="AK73" s="288" t="s">
        <v>10851</v>
      </c>
      <c r="AL73" s="288" t="s">
        <v>10851</v>
      </c>
      <c r="AM73" s="288" t="s">
        <v>10851</v>
      </c>
      <c r="AN73" s="288" t="s">
        <v>10851</v>
      </c>
      <c r="AO73" s="288" t="s">
        <v>10851</v>
      </c>
      <c r="AP73" s="288" t="s">
        <v>10851</v>
      </c>
      <c r="AQ73" s="288" t="s">
        <v>10851</v>
      </c>
      <c r="AR73" s="288" t="s">
        <v>10851</v>
      </c>
      <c r="AS73" s="288" t="s">
        <v>10851</v>
      </c>
      <c r="AT73" s="288" t="s">
        <v>10851</v>
      </c>
      <c r="AU73" s="288" t="s">
        <v>10851</v>
      </c>
      <c r="AV73" s="288" t="s">
        <v>10851</v>
      </c>
      <c r="AW73" s="288" t="s">
        <v>10851</v>
      </c>
      <c r="AX73" s="288" t="s">
        <v>10851</v>
      </c>
      <c r="AY73" s="288" t="s">
        <v>10851</v>
      </c>
      <c r="AZ73" s="288" t="s">
        <v>10851</v>
      </c>
      <c r="BA73" s="288" t="s">
        <v>10851</v>
      </c>
      <c r="BB73" s="288" t="s">
        <v>10851</v>
      </c>
      <c r="BC73" s="288" t="s">
        <v>10851</v>
      </c>
      <c r="BD73" s="288" t="s">
        <v>10851</v>
      </c>
      <c r="BE73" s="288" t="s">
        <v>10851</v>
      </c>
      <c r="BF73" s="288">
        <v>1.9</v>
      </c>
      <c r="BG73" s="288" t="s">
        <v>10851</v>
      </c>
      <c r="BH73" s="288" t="s">
        <v>10851</v>
      </c>
      <c r="BI73" s="288" t="s">
        <v>10851</v>
      </c>
      <c r="BJ73" s="288" t="s">
        <v>10851</v>
      </c>
      <c r="BK73" s="288" t="s">
        <v>10851</v>
      </c>
      <c r="BL73" s="288" t="s">
        <v>10851</v>
      </c>
      <c r="BM73" s="288" t="s">
        <v>10851</v>
      </c>
      <c r="BN73" s="288" t="s">
        <v>10851</v>
      </c>
      <c r="BO73" s="288" t="s">
        <v>10851</v>
      </c>
      <c r="BP73" s="288" t="s">
        <v>10851</v>
      </c>
      <c r="BQ73" s="288" t="s">
        <v>10851</v>
      </c>
      <c r="BR73" s="288" t="s">
        <v>10851</v>
      </c>
      <c r="BS73" s="288" t="s">
        <v>10851</v>
      </c>
      <c r="BT73" s="288" t="s">
        <v>10851</v>
      </c>
      <c r="BU73" s="288" t="str">
        <f>_xlfn.IFNA(VLOOKUP(C73,'INFORM Severity - hidden'!$C$5:$G$300,5,FALSE),"-")</f>
        <v>-</v>
      </c>
    </row>
    <row r="74" spans="1:73" x14ac:dyDescent="0.35">
      <c r="A74" t="s">
        <v>1342</v>
      </c>
      <c r="B74" t="s">
        <v>1340</v>
      </c>
      <c r="C74" t="s">
        <v>1341</v>
      </c>
      <c r="D74" s="288" t="str">
        <f t="shared" si="1"/>
        <v>Increasing</v>
      </c>
      <c r="E74" s="288" t="s">
        <v>10851</v>
      </c>
      <c r="F74" s="288" t="s">
        <v>10851</v>
      </c>
      <c r="G74" s="288" t="s">
        <v>10851</v>
      </c>
      <c r="H74" s="288" t="s">
        <v>10851</v>
      </c>
      <c r="I74" s="288" t="s">
        <v>10851</v>
      </c>
      <c r="J74" s="288" t="s">
        <v>10851</v>
      </c>
      <c r="K74" s="288" t="s">
        <v>10851</v>
      </c>
      <c r="L74" s="288" t="s">
        <v>10851</v>
      </c>
      <c r="M74" s="288" t="s">
        <v>10851</v>
      </c>
      <c r="N74" s="288" t="s">
        <v>10851</v>
      </c>
      <c r="O74" s="288" t="s">
        <v>10851</v>
      </c>
      <c r="P74" s="288" t="s">
        <v>10851</v>
      </c>
      <c r="Q74" s="288" t="s">
        <v>10851</v>
      </c>
      <c r="R74" s="288" t="s">
        <v>10851</v>
      </c>
      <c r="S74" s="288" t="s">
        <v>10851</v>
      </c>
      <c r="T74" s="288" t="s">
        <v>10851</v>
      </c>
      <c r="U74" s="288" t="s">
        <v>10851</v>
      </c>
      <c r="V74" s="288" t="s">
        <v>10851</v>
      </c>
      <c r="W74" s="288" t="s">
        <v>10851</v>
      </c>
      <c r="X74" s="288" t="s">
        <v>10851</v>
      </c>
      <c r="Y74" s="288" t="s">
        <v>10851</v>
      </c>
      <c r="Z74" s="288" t="s">
        <v>10851</v>
      </c>
      <c r="AA74" s="288" t="s">
        <v>10851</v>
      </c>
      <c r="AB74" s="288" t="s">
        <v>10851</v>
      </c>
      <c r="AC74" s="288" t="s">
        <v>10851</v>
      </c>
      <c r="AD74" s="288" t="s">
        <v>10851</v>
      </c>
      <c r="AE74" s="288" t="s">
        <v>10851</v>
      </c>
      <c r="AF74" s="288" t="s">
        <v>10851</v>
      </c>
      <c r="AG74" s="288" t="s">
        <v>10851</v>
      </c>
      <c r="AH74" s="288" t="s">
        <v>10851</v>
      </c>
      <c r="AI74" s="288" t="s">
        <v>10851</v>
      </c>
      <c r="AJ74" s="288" t="s">
        <v>10851</v>
      </c>
      <c r="AK74" s="288" t="s">
        <v>10851</v>
      </c>
      <c r="AL74" s="288" t="s">
        <v>10851</v>
      </c>
      <c r="AM74" s="288" t="s">
        <v>10851</v>
      </c>
      <c r="AN74" s="288" t="s">
        <v>10851</v>
      </c>
      <c r="AO74" s="288" t="s">
        <v>10851</v>
      </c>
      <c r="AP74" s="288" t="s">
        <v>10851</v>
      </c>
      <c r="AQ74" s="288" t="s">
        <v>10851</v>
      </c>
      <c r="AR74" s="288" t="s">
        <v>10851</v>
      </c>
      <c r="AS74" s="288" t="s">
        <v>10851</v>
      </c>
      <c r="AT74" s="288" t="s">
        <v>10851</v>
      </c>
      <c r="AU74" s="288" t="s">
        <v>10851</v>
      </c>
      <c r="AV74" s="288" t="s">
        <v>10851</v>
      </c>
      <c r="AW74" s="288" t="s">
        <v>10851</v>
      </c>
      <c r="AX74" s="288" t="s">
        <v>10851</v>
      </c>
      <c r="AY74" s="288" t="s">
        <v>10851</v>
      </c>
      <c r="AZ74" s="288" t="s">
        <v>10851</v>
      </c>
      <c r="BA74" s="288" t="s">
        <v>10851</v>
      </c>
      <c r="BB74" s="288" t="s">
        <v>10851</v>
      </c>
      <c r="BC74" s="288" t="s">
        <v>10851</v>
      </c>
      <c r="BD74" s="288" t="s">
        <v>10851</v>
      </c>
      <c r="BE74" s="288" t="s">
        <v>10851</v>
      </c>
      <c r="BF74" s="288" t="s">
        <v>10851</v>
      </c>
      <c r="BG74" s="288">
        <v>1.9</v>
      </c>
      <c r="BH74" s="288">
        <v>2</v>
      </c>
      <c r="BI74" s="288">
        <v>2</v>
      </c>
      <c r="BJ74" s="288">
        <v>2</v>
      </c>
      <c r="BK74" s="288">
        <v>2.2000000000000002</v>
      </c>
      <c r="BL74" s="288">
        <v>2.2999999999999998</v>
      </c>
      <c r="BM74" s="288">
        <v>2.2999999999999998</v>
      </c>
      <c r="BN74" s="288">
        <v>2.2999999999999998</v>
      </c>
      <c r="BO74" s="288">
        <v>2.2999999999999998</v>
      </c>
      <c r="BP74" s="288">
        <v>2.2999999999999998</v>
      </c>
      <c r="BQ74" s="288">
        <v>2.1</v>
      </c>
      <c r="BR74" s="288">
        <v>2.1</v>
      </c>
      <c r="BS74" s="288">
        <v>2.4</v>
      </c>
      <c r="BT74" s="288">
        <v>2.4</v>
      </c>
      <c r="BU74" s="288">
        <f>_xlfn.IFNA(VLOOKUP(C74,'INFORM Severity - hidden'!$C$5:$G$300,5,FALSE),"-")</f>
        <v>2.2999999999999998</v>
      </c>
    </row>
    <row r="75" spans="1:73" x14ac:dyDescent="0.35">
      <c r="A75" t="s">
        <v>179</v>
      </c>
      <c r="B75" t="s">
        <v>177</v>
      </c>
      <c r="C75" t="s">
        <v>178</v>
      </c>
      <c r="D75" s="288" t="str">
        <f t="shared" si="1"/>
        <v>Decreasing</v>
      </c>
      <c r="E75" s="288" t="s">
        <v>10851</v>
      </c>
      <c r="F75" s="288">
        <v>3.4</v>
      </c>
      <c r="G75" s="288">
        <v>3.4</v>
      </c>
      <c r="H75" s="288">
        <v>3.8</v>
      </c>
      <c r="I75" s="288">
        <v>3.8</v>
      </c>
      <c r="J75" s="288">
        <v>3.8</v>
      </c>
      <c r="K75" s="288">
        <v>3.8</v>
      </c>
      <c r="L75" s="288">
        <v>3.8</v>
      </c>
      <c r="M75" s="288">
        <v>3.8</v>
      </c>
      <c r="N75" s="288">
        <v>3.8</v>
      </c>
      <c r="O75" s="288">
        <v>3.8</v>
      </c>
      <c r="P75" s="288">
        <v>3.8</v>
      </c>
      <c r="Q75" s="288">
        <v>3.8</v>
      </c>
      <c r="R75" s="288">
        <v>3.8</v>
      </c>
      <c r="S75" s="288">
        <v>3.8</v>
      </c>
      <c r="T75" s="288">
        <v>3.8</v>
      </c>
      <c r="U75" s="288">
        <v>3.8</v>
      </c>
      <c r="V75" s="288">
        <v>3.8</v>
      </c>
      <c r="W75" s="288">
        <v>3.8</v>
      </c>
      <c r="X75" s="288">
        <v>3.8</v>
      </c>
      <c r="Y75" s="288">
        <v>3.8</v>
      </c>
      <c r="Z75" s="288">
        <v>3.8</v>
      </c>
      <c r="AA75" s="288">
        <v>3.7</v>
      </c>
      <c r="AB75" s="288">
        <v>3.7</v>
      </c>
      <c r="AC75" s="288">
        <v>3.7</v>
      </c>
      <c r="AD75" s="288">
        <v>3.7</v>
      </c>
      <c r="AE75" s="288">
        <v>3.7</v>
      </c>
      <c r="AF75" s="288">
        <v>3.7</v>
      </c>
      <c r="AG75" s="288">
        <v>3.7</v>
      </c>
      <c r="AH75" s="288">
        <v>3.7</v>
      </c>
      <c r="AI75" s="288">
        <v>3.7</v>
      </c>
      <c r="AJ75" s="288">
        <v>3.7</v>
      </c>
      <c r="AK75" s="288">
        <v>3.7</v>
      </c>
      <c r="AL75" s="288">
        <v>3.7</v>
      </c>
      <c r="AM75" s="288">
        <v>3.7</v>
      </c>
      <c r="AN75" s="288">
        <v>3.7</v>
      </c>
      <c r="AO75" s="288">
        <v>3.7</v>
      </c>
      <c r="AP75" s="288">
        <v>3.7</v>
      </c>
      <c r="AQ75" s="288">
        <v>3.7</v>
      </c>
      <c r="AR75" s="288">
        <v>3.7</v>
      </c>
      <c r="AS75" s="288">
        <v>3.7</v>
      </c>
      <c r="AT75" s="288">
        <v>3.7</v>
      </c>
      <c r="AU75" s="288">
        <v>3.7</v>
      </c>
      <c r="AV75" s="288">
        <v>3.7</v>
      </c>
      <c r="AW75" s="288">
        <v>3.5</v>
      </c>
      <c r="AX75" s="288">
        <v>3.5</v>
      </c>
      <c r="AY75" s="288">
        <v>3.5</v>
      </c>
      <c r="AZ75" s="288">
        <v>3.5</v>
      </c>
      <c r="BA75" s="288">
        <v>3.5</v>
      </c>
      <c r="BB75" s="288">
        <v>3.5</v>
      </c>
      <c r="BC75" s="288">
        <v>3.5</v>
      </c>
      <c r="BD75" s="288">
        <v>3.5</v>
      </c>
      <c r="BE75" s="288">
        <v>3.5</v>
      </c>
      <c r="BF75" s="288">
        <v>3.5</v>
      </c>
      <c r="BG75" s="288">
        <v>3.5</v>
      </c>
      <c r="BH75" s="288">
        <v>3.5</v>
      </c>
      <c r="BI75" s="288">
        <v>3.7</v>
      </c>
      <c r="BJ75" s="288">
        <v>3.5</v>
      </c>
      <c r="BK75" s="288">
        <v>3.5</v>
      </c>
      <c r="BL75" s="288">
        <v>3.6</v>
      </c>
      <c r="BM75" s="288">
        <v>3.6</v>
      </c>
      <c r="BN75" s="288">
        <v>3.6</v>
      </c>
      <c r="BO75" s="288">
        <v>3.6</v>
      </c>
      <c r="BP75" s="288">
        <v>3.3</v>
      </c>
      <c r="BQ75" s="288">
        <v>3.3</v>
      </c>
      <c r="BR75" s="288">
        <v>3.2</v>
      </c>
      <c r="BS75" s="288">
        <v>3.2</v>
      </c>
      <c r="BT75" s="288">
        <v>3.2</v>
      </c>
      <c r="BU75" s="288">
        <f>_xlfn.IFNA(VLOOKUP(C75,'INFORM Severity - hidden'!$C$5:$G$300,5,FALSE),"-")</f>
        <v>3.2</v>
      </c>
    </row>
    <row r="76" spans="1:73" x14ac:dyDescent="0.35">
      <c r="A76" t="s">
        <v>202</v>
      </c>
      <c r="B76" t="s">
        <v>200</v>
      </c>
      <c r="C76" t="s">
        <v>201</v>
      </c>
      <c r="D76" s="288" t="str">
        <f t="shared" si="1"/>
        <v>Stable</v>
      </c>
      <c r="E76" s="288" t="s">
        <v>10851</v>
      </c>
      <c r="F76" s="288">
        <v>1.2</v>
      </c>
      <c r="G76" s="288" t="s">
        <v>10851</v>
      </c>
      <c r="H76" s="288" t="s">
        <v>10851</v>
      </c>
      <c r="I76" s="288" t="s">
        <v>10851</v>
      </c>
      <c r="J76" s="288" t="s">
        <v>10851</v>
      </c>
      <c r="K76" s="288" t="s">
        <v>10851</v>
      </c>
      <c r="L76" s="288" t="s">
        <v>10851</v>
      </c>
      <c r="M76" s="288" t="s">
        <v>10851</v>
      </c>
      <c r="N76" s="288" t="s">
        <v>10851</v>
      </c>
      <c r="O76" s="288" t="s">
        <v>10851</v>
      </c>
      <c r="P76" s="288" t="s">
        <v>10851</v>
      </c>
      <c r="Q76" s="288" t="s">
        <v>10851</v>
      </c>
      <c r="R76" s="288" t="s">
        <v>10851</v>
      </c>
      <c r="S76" s="288" t="s">
        <v>10851</v>
      </c>
      <c r="T76" s="288" t="s">
        <v>10851</v>
      </c>
      <c r="U76" s="288" t="s">
        <v>10851</v>
      </c>
      <c r="V76" s="288" t="s">
        <v>10851</v>
      </c>
      <c r="W76" s="288" t="s">
        <v>10851</v>
      </c>
      <c r="X76" s="288" t="s">
        <v>10851</v>
      </c>
      <c r="Y76" s="288" t="s">
        <v>10851</v>
      </c>
      <c r="Z76" s="288" t="s">
        <v>10851</v>
      </c>
      <c r="AA76" s="288" t="s">
        <v>10851</v>
      </c>
      <c r="AB76" s="288" t="s">
        <v>10851</v>
      </c>
      <c r="AC76" s="288">
        <v>1.5</v>
      </c>
      <c r="AD76" s="288">
        <v>1.5</v>
      </c>
      <c r="AE76" s="288">
        <v>1.5</v>
      </c>
      <c r="AF76" s="288">
        <v>1.5</v>
      </c>
      <c r="AG76" s="288">
        <v>1.6</v>
      </c>
      <c r="AH76" s="288">
        <v>1.8</v>
      </c>
      <c r="AI76" s="288">
        <v>1.8</v>
      </c>
      <c r="AJ76" s="288">
        <v>1.8</v>
      </c>
      <c r="AK76" s="288">
        <v>1.8</v>
      </c>
      <c r="AL76" s="288">
        <v>1.8</v>
      </c>
      <c r="AM76" s="288">
        <v>1.8</v>
      </c>
      <c r="AN76" s="288">
        <v>1.8</v>
      </c>
      <c r="AO76" s="288">
        <v>1.8</v>
      </c>
      <c r="AP76" s="288">
        <v>1.8</v>
      </c>
      <c r="AQ76" s="288">
        <v>1.7</v>
      </c>
      <c r="AR76" s="288">
        <v>1.7</v>
      </c>
      <c r="AS76" s="288">
        <v>1.6</v>
      </c>
      <c r="AT76" s="288">
        <v>1.6</v>
      </c>
      <c r="AU76" s="288">
        <v>1.8</v>
      </c>
      <c r="AV76" s="288">
        <v>1.8</v>
      </c>
      <c r="AW76" s="288">
        <v>1.8</v>
      </c>
      <c r="AX76" s="288">
        <v>1.8</v>
      </c>
      <c r="AY76" s="288">
        <v>1.8</v>
      </c>
      <c r="AZ76" s="288">
        <v>1.8</v>
      </c>
      <c r="BA76" s="288">
        <v>1.8</v>
      </c>
      <c r="BB76" s="288">
        <v>1.8</v>
      </c>
      <c r="BC76" s="288">
        <v>1.8</v>
      </c>
      <c r="BD76" s="288">
        <v>1.8</v>
      </c>
      <c r="BE76" s="288">
        <v>1.8</v>
      </c>
      <c r="BF76" s="288">
        <v>1.8</v>
      </c>
      <c r="BG76" s="288">
        <v>1.8</v>
      </c>
      <c r="BH76" s="288">
        <v>1.8</v>
      </c>
      <c r="BI76" s="288">
        <v>1.8</v>
      </c>
      <c r="BJ76" s="288">
        <v>1.9</v>
      </c>
      <c r="BK76" s="288">
        <v>1.8</v>
      </c>
      <c r="BL76" s="288">
        <v>1.8</v>
      </c>
      <c r="BM76" s="288">
        <v>1.8</v>
      </c>
      <c r="BN76" s="288">
        <v>1.8</v>
      </c>
      <c r="BO76" s="288">
        <v>1.8</v>
      </c>
      <c r="BP76" s="288">
        <v>1.9</v>
      </c>
      <c r="BQ76" s="288">
        <v>1.9</v>
      </c>
      <c r="BR76" s="288">
        <v>1.9</v>
      </c>
      <c r="BS76" s="288">
        <v>1.9</v>
      </c>
      <c r="BT76" s="288">
        <v>1.9</v>
      </c>
      <c r="BU76" s="288">
        <f>_xlfn.IFNA(VLOOKUP(C76,'INFORM Severity - hidden'!$C$5:$G$300,5,FALSE),"-")</f>
        <v>1.9</v>
      </c>
    </row>
    <row r="77" spans="1:73" x14ac:dyDescent="0.35">
      <c r="A77" t="s">
        <v>3038</v>
      </c>
      <c r="B77" t="s">
        <v>3036</v>
      </c>
      <c r="C77" t="s">
        <v>3037</v>
      </c>
      <c r="D77" s="288" t="str">
        <f t="shared" si="1"/>
        <v>Stable</v>
      </c>
      <c r="E77" s="288" t="s">
        <v>10851</v>
      </c>
      <c r="F77" s="288" t="s">
        <v>10851</v>
      </c>
      <c r="G77" s="288" t="s">
        <v>10851</v>
      </c>
      <c r="H77" s="288" t="s">
        <v>10851</v>
      </c>
      <c r="I77" s="288" t="s">
        <v>10851</v>
      </c>
      <c r="J77" s="288" t="s">
        <v>10851</v>
      </c>
      <c r="K77" s="288" t="s">
        <v>10851</v>
      </c>
      <c r="L77" s="288" t="s">
        <v>10851</v>
      </c>
      <c r="M77" s="288" t="s">
        <v>10851</v>
      </c>
      <c r="N77" s="288" t="s">
        <v>10851</v>
      </c>
      <c r="O77" s="288" t="s">
        <v>10851</v>
      </c>
      <c r="P77" s="288" t="s">
        <v>10851</v>
      </c>
      <c r="Q77" s="288" t="s">
        <v>10851</v>
      </c>
      <c r="R77" s="288" t="s">
        <v>10851</v>
      </c>
      <c r="S77" s="288" t="s">
        <v>10851</v>
      </c>
      <c r="T77" s="288" t="s">
        <v>10851</v>
      </c>
      <c r="U77" s="288" t="s">
        <v>10851</v>
      </c>
      <c r="V77" s="288" t="s">
        <v>10851</v>
      </c>
      <c r="W77" s="288" t="s">
        <v>10851</v>
      </c>
      <c r="X77" s="288" t="s">
        <v>10851</v>
      </c>
      <c r="Y77" s="288" t="s">
        <v>10851</v>
      </c>
      <c r="Z77" s="288" t="s">
        <v>10851</v>
      </c>
      <c r="AA77" s="288" t="s">
        <v>10851</v>
      </c>
      <c r="AB77" s="288" t="s">
        <v>10851</v>
      </c>
      <c r="AC77" s="288" t="s">
        <v>10851</v>
      </c>
      <c r="AD77" s="288" t="s">
        <v>10851</v>
      </c>
      <c r="AE77" s="288" t="s">
        <v>10851</v>
      </c>
      <c r="AF77" s="288" t="s">
        <v>10851</v>
      </c>
      <c r="AG77" s="288" t="s">
        <v>10851</v>
      </c>
      <c r="AH77" s="288" t="s">
        <v>10851</v>
      </c>
      <c r="AI77" s="288" t="s">
        <v>10851</v>
      </c>
      <c r="AJ77" s="288" t="s">
        <v>10851</v>
      </c>
      <c r="AK77" s="288" t="s">
        <v>10851</v>
      </c>
      <c r="AL77" s="288" t="s">
        <v>10851</v>
      </c>
      <c r="AM77" s="288" t="s">
        <v>10851</v>
      </c>
      <c r="AN77" s="288" t="s">
        <v>10851</v>
      </c>
      <c r="AO77" s="288" t="s">
        <v>10851</v>
      </c>
      <c r="AP77" s="288" t="s">
        <v>10851</v>
      </c>
      <c r="AQ77" s="288" t="s">
        <v>10851</v>
      </c>
      <c r="AR77" s="288" t="s">
        <v>10851</v>
      </c>
      <c r="AS77" s="288" t="s">
        <v>10851</v>
      </c>
      <c r="AT77" s="288" t="s">
        <v>10851</v>
      </c>
      <c r="AU77" s="288" t="s">
        <v>10851</v>
      </c>
      <c r="AV77" s="288" t="s">
        <v>10851</v>
      </c>
      <c r="AW77" s="288" t="s">
        <v>10851</v>
      </c>
      <c r="AX77" s="288" t="s">
        <v>10851</v>
      </c>
      <c r="AY77" s="288" t="s">
        <v>10851</v>
      </c>
      <c r="AZ77" s="288" t="s">
        <v>10851</v>
      </c>
      <c r="BA77" s="288" t="s">
        <v>10851</v>
      </c>
      <c r="BB77" s="288" t="s">
        <v>10851</v>
      </c>
      <c r="BC77" s="288" t="s">
        <v>10851</v>
      </c>
      <c r="BD77" s="288" t="s">
        <v>10851</v>
      </c>
      <c r="BE77" s="288" t="s">
        <v>10851</v>
      </c>
      <c r="BF77" s="288" t="s">
        <v>10851</v>
      </c>
      <c r="BG77" s="288" t="s">
        <v>10851</v>
      </c>
      <c r="BH77" s="288" t="s">
        <v>10851</v>
      </c>
      <c r="BI77" s="288" t="s">
        <v>10851</v>
      </c>
      <c r="BJ77" s="288" t="s">
        <v>10851</v>
      </c>
      <c r="BK77" s="288">
        <v>1.3</v>
      </c>
      <c r="BL77" s="288">
        <v>1.3</v>
      </c>
      <c r="BM77" s="288">
        <v>1.3</v>
      </c>
      <c r="BN77" s="288">
        <v>1.2</v>
      </c>
      <c r="BO77" s="288">
        <v>1.2</v>
      </c>
      <c r="BP77" s="288">
        <v>1.2</v>
      </c>
      <c r="BQ77" s="288">
        <v>1.2</v>
      </c>
      <c r="BR77" s="288">
        <v>1.2</v>
      </c>
      <c r="BS77" s="288">
        <v>1.2</v>
      </c>
      <c r="BT77" s="288">
        <v>1.2</v>
      </c>
      <c r="BU77" s="288">
        <f>_xlfn.IFNA(VLOOKUP(C77,'INFORM Severity - hidden'!$C$5:$G$300,5,FALSE),"-")</f>
        <v>1.2</v>
      </c>
    </row>
    <row r="78" spans="1:73" x14ac:dyDescent="0.35">
      <c r="A78" t="s">
        <v>749</v>
      </c>
      <c r="B78" t="s">
        <v>868</v>
      </c>
      <c r="C78" t="s">
        <v>869</v>
      </c>
      <c r="D78" s="288" t="str">
        <f t="shared" si="1"/>
        <v>Decreasing</v>
      </c>
      <c r="E78" s="288" t="s">
        <v>10851</v>
      </c>
      <c r="F78" s="288" t="s">
        <v>10851</v>
      </c>
      <c r="G78" s="288">
        <v>3.8</v>
      </c>
      <c r="H78" s="288">
        <v>3.8</v>
      </c>
      <c r="I78" s="288">
        <v>3.8</v>
      </c>
      <c r="J78" s="288">
        <v>3.8</v>
      </c>
      <c r="K78" s="288">
        <v>3.8</v>
      </c>
      <c r="L78" s="288">
        <v>3.8</v>
      </c>
      <c r="M78" s="288">
        <v>3.8</v>
      </c>
      <c r="N78" s="288">
        <v>3.8</v>
      </c>
      <c r="O78" s="288">
        <v>3.8</v>
      </c>
      <c r="P78" s="288">
        <v>3.8</v>
      </c>
      <c r="Q78" s="288">
        <v>3.8</v>
      </c>
      <c r="R78" s="288">
        <v>3.8</v>
      </c>
      <c r="S78" s="288">
        <v>3.8</v>
      </c>
      <c r="T78" s="288">
        <v>4</v>
      </c>
      <c r="U78" s="288">
        <v>4</v>
      </c>
      <c r="V78" s="288">
        <v>4</v>
      </c>
      <c r="W78" s="288">
        <v>4</v>
      </c>
      <c r="X78" s="288">
        <v>4</v>
      </c>
      <c r="Y78" s="288">
        <v>4</v>
      </c>
      <c r="Z78" s="288">
        <v>4</v>
      </c>
      <c r="AA78" s="288">
        <v>4.0999999999999996</v>
      </c>
      <c r="AB78" s="288">
        <v>4.0999999999999996</v>
      </c>
      <c r="AC78" s="288">
        <v>4.0999999999999996</v>
      </c>
      <c r="AD78" s="288">
        <v>4.0999999999999996</v>
      </c>
      <c r="AE78" s="288">
        <v>4.5</v>
      </c>
      <c r="AF78" s="288">
        <v>4.5999999999999996</v>
      </c>
      <c r="AG78" s="288">
        <v>4.5999999999999996</v>
      </c>
      <c r="AH78" s="288">
        <v>4.7</v>
      </c>
      <c r="AI78" s="288">
        <v>4.7</v>
      </c>
      <c r="AJ78" s="288">
        <v>4.7</v>
      </c>
      <c r="AK78" s="288">
        <v>4.7</v>
      </c>
      <c r="AL78" s="288">
        <v>4.7</v>
      </c>
      <c r="AM78" s="288">
        <v>4.7</v>
      </c>
      <c r="AN78" s="288">
        <v>4.7</v>
      </c>
      <c r="AO78" s="288">
        <v>4.7</v>
      </c>
      <c r="AP78" s="288">
        <v>4.7</v>
      </c>
      <c r="AQ78" s="288">
        <v>4.7</v>
      </c>
      <c r="AR78" s="288">
        <v>4.7</v>
      </c>
      <c r="AS78" s="288">
        <v>4.5999999999999996</v>
      </c>
      <c r="AT78" s="288">
        <v>4.5999999999999996</v>
      </c>
      <c r="AU78" s="288">
        <v>4.5999999999999996</v>
      </c>
      <c r="AV78" s="288">
        <v>4.5999999999999996</v>
      </c>
      <c r="AW78" s="288">
        <v>4</v>
      </c>
      <c r="AX78" s="288">
        <v>4</v>
      </c>
      <c r="AY78" s="288">
        <v>4.0999999999999996</v>
      </c>
      <c r="AZ78" s="288">
        <v>4.0999999999999996</v>
      </c>
      <c r="BA78" s="288">
        <v>4.3</v>
      </c>
      <c r="BB78" s="288">
        <v>4.4000000000000004</v>
      </c>
      <c r="BC78" s="288">
        <v>4.3</v>
      </c>
      <c r="BD78" s="288">
        <v>4.3</v>
      </c>
      <c r="BE78" s="288">
        <v>4.3</v>
      </c>
      <c r="BF78" s="288">
        <v>4</v>
      </c>
      <c r="BG78" s="288">
        <v>4</v>
      </c>
      <c r="BH78" s="288">
        <v>4</v>
      </c>
      <c r="BI78" s="288">
        <v>4</v>
      </c>
      <c r="BJ78" s="288">
        <v>4</v>
      </c>
      <c r="BK78" s="288">
        <v>4.0999999999999996</v>
      </c>
      <c r="BL78" s="288">
        <v>4.0999999999999996</v>
      </c>
      <c r="BM78" s="288">
        <v>4.0999999999999996</v>
      </c>
      <c r="BN78" s="288">
        <v>4.0999999999999996</v>
      </c>
      <c r="BO78" s="288">
        <v>4.0999999999999996</v>
      </c>
      <c r="BP78" s="288">
        <v>4.4000000000000004</v>
      </c>
      <c r="BQ78" s="288">
        <v>4.4000000000000004</v>
      </c>
      <c r="BR78" s="288">
        <v>4.3</v>
      </c>
      <c r="BS78" s="288">
        <v>4.3</v>
      </c>
      <c r="BT78" s="288">
        <v>4.3</v>
      </c>
      <c r="BU78" s="288">
        <f>_xlfn.IFNA(VLOOKUP(C78,'INFORM Severity - hidden'!$C$5:$G$300,5,FALSE),"-")</f>
        <v>4.3</v>
      </c>
    </row>
    <row r="79" spans="1:73" x14ac:dyDescent="0.35">
      <c r="C79" t="s">
        <v>10883</v>
      </c>
      <c r="D79" s="288" t="str">
        <f t="shared" si="1"/>
        <v>-</v>
      </c>
      <c r="E79" s="288" t="s">
        <v>10851</v>
      </c>
      <c r="F79" s="288" t="s">
        <v>10851</v>
      </c>
      <c r="G79" s="288" t="s">
        <v>10851</v>
      </c>
      <c r="H79" s="288" t="s">
        <v>10851</v>
      </c>
      <c r="I79" s="288" t="s">
        <v>10851</v>
      </c>
      <c r="J79" s="288" t="s">
        <v>10851</v>
      </c>
      <c r="K79" s="288" t="s">
        <v>10851</v>
      </c>
      <c r="L79" s="288" t="s">
        <v>10851</v>
      </c>
      <c r="M79" s="288" t="s">
        <v>10851</v>
      </c>
      <c r="N79" s="288" t="s">
        <v>10851</v>
      </c>
      <c r="O79" s="288" t="s">
        <v>10851</v>
      </c>
      <c r="P79" s="288" t="s">
        <v>10851</v>
      </c>
      <c r="Q79" s="288" t="s">
        <v>10851</v>
      </c>
      <c r="R79" s="288" t="s">
        <v>10851</v>
      </c>
      <c r="S79" s="288" t="s">
        <v>10851</v>
      </c>
      <c r="T79" s="288" t="s">
        <v>10851</v>
      </c>
      <c r="U79" s="288" t="s">
        <v>10851</v>
      </c>
      <c r="V79" s="288">
        <v>2.4</v>
      </c>
      <c r="W79" s="288">
        <v>2.4</v>
      </c>
      <c r="X79" s="288">
        <v>2.4</v>
      </c>
      <c r="Y79" s="288">
        <v>2.4</v>
      </c>
      <c r="Z79" s="288">
        <v>2.4</v>
      </c>
      <c r="AA79" s="288">
        <v>2.6</v>
      </c>
      <c r="AB79" s="288">
        <v>2.6</v>
      </c>
      <c r="AC79" s="288">
        <v>2.6</v>
      </c>
      <c r="AD79" s="288">
        <v>2.6</v>
      </c>
      <c r="AE79" s="288">
        <v>2.6</v>
      </c>
      <c r="AF79" s="288">
        <v>2.7</v>
      </c>
      <c r="AG79" s="288">
        <v>2.7</v>
      </c>
      <c r="AH79" s="288">
        <v>2.4</v>
      </c>
      <c r="AI79" s="288">
        <v>2.4</v>
      </c>
      <c r="AJ79" s="288">
        <v>2.4</v>
      </c>
      <c r="AK79" s="288">
        <v>2.7</v>
      </c>
      <c r="AL79" s="288">
        <v>2.6</v>
      </c>
      <c r="AM79" s="288">
        <v>2.6</v>
      </c>
      <c r="AN79" s="288">
        <v>2.5</v>
      </c>
      <c r="AO79" s="288" t="s">
        <v>10851</v>
      </c>
      <c r="AP79" s="288" t="s">
        <v>10851</v>
      </c>
      <c r="AQ79" s="288" t="s">
        <v>10851</v>
      </c>
      <c r="AR79" s="288" t="s">
        <v>10851</v>
      </c>
      <c r="AS79" s="288" t="s">
        <v>10851</v>
      </c>
      <c r="AT79" s="288" t="s">
        <v>10851</v>
      </c>
      <c r="AU79" s="288" t="s">
        <v>10851</v>
      </c>
      <c r="AV79" s="288" t="s">
        <v>10851</v>
      </c>
      <c r="AW79" s="288" t="s">
        <v>10851</v>
      </c>
      <c r="AX79" s="288" t="s">
        <v>10851</v>
      </c>
      <c r="AY79" s="288" t="s">
        <v>10851</v>
      </c>
      <c r="AZ79" s="288" t="s">
        <v>10851</v>
      </c>
      <c r="BA79" s="288" t="s">
        <v>10851</v>
      </c>
      <c r="BB79" s="288" t="s">
        <v>10851</v>
      </c>
      <c r="BC79" s="288" t="s">
        <v>10851</v>
      </c>
      <c r="BD79" s="288" t="s">
        <v>10851</v>
      </c>
      <c r="BE79" s="288" t="s">
        <v>10851</v>
      </c>
      <c r="BF79" s="288" t="s">
        <v>10851</v>
      </c>
      <c r="BG79" s="288" t="s">
        <v>10851</v>
      </c>
      <c r="BH79" s="288" t="s">
        <v>10851</v>
      </c>
      <c r="BI79" s="288" t="s">
        <v>10851</v>
      </c>
      <c r="BJ79" s="288" t="s">
        <v>10851</v>
      </c>
      <c r="BK79" s="288" t="s">
        <v>10851</v>
      </c>
      <c r="BL79" s="288" t="s">
        <v>10851</v>
      </c>
      <c r="BM79" s="288" t="s">
        <v>10851</v>
      </c>
      <c r="BN79" s="288" t="s">
        <v>10851</v>
      </c>
      <c r="BO79" s="288" t="s">
        <v>10851</v>
      </c>
      <c r="BP79" s="288" t="s">
        <v>10851</v>
      </c>
      <c r="BQ79" s="288" t="s">
        <v>10851</v>
      </c>
      <c r="BR79" s="288" t="s">
        <v>10851</v>
      </c>
      <c r="BS79" s="288" t="s">
        <v>10851</v>
      </c>
      <c r="BT79" s="288" t="s">
        <v>10851</v>
      </c>
      <c r="BU79" s="288" t="str">
        <f>_xlfn.IFNA(VLOOKUP(C79,'INFORM Severity - hidden'!$C$5:$G$300,5,FALSE),"-")</f>
        <v>-</v>
      </c>
    </row>
    <row r="80" spans="1:73" x14ac:dyDescent="0.35">
      <c r="A80" t="s">
        <v>749</v>
      </c>
      <c r="B80" t="s">
        <v>747</v>
      </c>
      <c r="C80" t="s">
        <v>748</v>
      </c>
      <c r="D80" s="288" t="str">
        <f t="shared" si="1"/>
        <v>Stable</v>
      </c>
      <c r="E80" s="288" t="s">
        <v>10851</v>
      </c>
      <c r="F80" s="288" t="s">
        <v>10851</v>
      </c>
      <c r="G80" s="288" t="s">
        <v>10851</v>
      </c>
      <c r="H80" s="288" t="s">
        <v>10851</v>
      </c>
      <c r="I80" s="288" t="s">
        <v>10851</v>
      </c>
      <c r="J80" s="288" t="s">
        <v>10851</v>
      </c>
      <c r="K80" s="288" t="s">
        <v>10851</v>
      </c>
      <c r="L80" s="288" t="s">
        <v>10851</v>
      </c>
      <c r="M80" s="288" t="s">
        <v>10851</v>
      </c>
      <c r="N80" s="288" t="s">
        <v>10851</v>
      </c>
      <c r="O80" s="288" t="s">
        <v>10851</v>
      </c>
      <c r="P80" s="288" t="s">
        <v>10851</v>
      </c>
      <c r="Q80" s="288" t="s">
        <v>10851</v>
      </c>
      <c r="R80" s="288" t="s">
        <v>10851</v>
      </c>
      <c r="S80" s="288" t="s">
        <v>10851</v>
      </c>
      <c r="T80" s="288" t="s">
        <v>10851</v>
      </c>
      <c r="U80" s="288" t="s">
        <v>10851</v>
      </c>
      <c r="V80" s="288" t="s">
        <v>10851</v>
      </c>
      <c r="W80" s="288">
        <v>2.8</v>
      </c>
      <c r="X80" s="288">
        <v>2.8</v>
      </c>
      <c r="Y80" s="288">
        <v>2.8</v>
      </c>
      <c r="Z80" s="288">
        <v>2.8</v>
      </c>
      <c r="AA80" s="288">
        <v>2.9</v>
      </c>
      <c r="AB80" s="288">
        <v>2.9</v>
      </c>
      <c r="AC80" s="288">
        <v>2.9</v>
      </c>
      <c r="AD80" s="288">
        <v>2.9</v>
      </c>
      <c r="AE80" s="288">
        <v>3</v>
      </c>
      <c r="AF80" s="288">
        <v>3</v>
      </c>
      <c r="AG80" s="288">
        <v>3</v>
      </c>
      <c r="AH80" s="288">
        <v>3.1</v>
      </c>
      <c r="AI80" s="288">
        <v>3.1</v>
      </c>
      <c r="AJ80" s="288">
        <v>3.1</v>
      </c>
      <c r="AK80" s="288">
        <v>3.1</v>
      </c>
      <c r="AL80" s="288">
        <v>3.1</v>
      </c>
      <c r="AM80" s="288">
        <v>3.1</v>
      </c>
      <c r="AN80" s="288">
        <v>3.1</v>
      </c>
      <c r="AO80" s="288">
        <v>3.1</v>
      </c>
      <c r="AP80" s="288">
        <v>3.1</v>
      </c>
      <c r="AQ80" s="288">
        <v>3.1</v>
      </c>
      <c r="AR80" s="288">
        <v>3.1</v>
      </c>
      <c r="AS80" s="288">
        <v>3</v>
      </c>
      <c r="AT80" s="288">
        <v>2.6</v>
      </c>
      <c r="AU80" s="288">
        <v>3</v>
      </c>
      <c r="AV80" s="288">
        <v>3</v>
      </c>
      <c r="AW80" s="288">
        <v>3</v>
      </c>
      <c r="AX80" s="288">
        <v>3</v>
      </c>
      <c r="AY80" s="288">
        <v>3.2</v>
      </c>
      <c r="AZ80" s="288">
        <v>3.3</v>
      </c>
      <c r="BA80" s="288">
        <v>3.3</v>
      </c>
      <c r="BB80" s="288">
        <v>3.3</v>
      </c>
      <c r="BC80" s="288">
        <v>3.3</v>
      </c>
      <c r="BD80" s="288">
        <v>3.2</v>
      </c>
      <c r="BE80" s="288">
        <v>3.2</v>
      </c>
      <c r="BF80" s="288">
        <v>3.2</v>
      </c>
      <c r="BG80" s="288">
        <v>3.2</v>
      </c>
      <c r="BH80" s="288">
        <v>3.2</v>
      </c>
      <c r="BI80" s="288">
        <v>3.2</v>
      </c>
      <c r="BJ80" s="288">
        <v>3.2</v>
      </c>
      <c r="BK80" s="288">
        <v>3.3</v>
      </c>
      <c r="BL80" s="288">
        <v>3.3</v>
      </c>
      <c r="BM80" s="288">
        <v>3.3</v>
      </c>
      <c r="BN80" s="288">
        <v>3.3</v>
      </c>
      <c r="BO80" s="288">
        <v>3.3</v>
      </c>
      <c r="BP80" s="288">
        <v>3</v>
      </c>
      <c r="BQ80" s="288">
        <v>3.1</v>
      </c>
      <c r="BR80" s="288">
        <v>3.1</v>
      </c>
      <c r="BS80" s="288">
        <v>3.1</v>
      </c>
      <c r="BT80" s="288">
        <v>3.1</v>
      </c>
      <c r="BU80" s="288">
        <f>_xlfn.IFNA(VLOOKUP(C80,'INFORM Severity - hidden'!$C$5:$G$300,5,FALSE),"-")</f>
        <v>3.1</v>
      </c>
    </row>
    <row r="81" spans="1:73" x14ac:dyDescent="0.35">
      <c r="A81" t="s">
        <v>749</v>
      </c>
      <c r="B81" t="s">
        <v>753</v>
      </c>
      <c r="C81" t="s">
        <v>754</v>
      </c>
      <c r="D81" s="288" t="str">
        <f t="shared" si="1"/>
        <v>Increasing</v>
      </c>
      <c r="E81" s="288" t="s">
        <v>10851</v>
      </c>
      <c r="F81" s="288" t="s">
        <v>10851</v>
      </c>
      <c r="G81" s="288" t="s">
        <v>10851</v>
      </c>
      <c r="H81" s="288" t="s">
        <v>10851</v>
      </c>
      <c r="I81" s="288" t="s">
        <v>10851</v>
      </c>
      <c r="J81" s="288" t="s">
        <v>10851</v>
      </c>
      <c r="K81" s="288" t="s">
        <v>10851</v>
      </c>
      <c r="L81" s="288" t="s">
        <v>10851</v>
      </c>
      <c r="M81" s="288" t="s">
        <v>10851</v>
      </c>
      <c r="N81" s="288" t="s">
        <v>10851</v>
      </c>
      <c r="O81" s="288" t="s">
        <v>10851</v>
      </c>
      <c r="P81" s="288" t="s">
        <v>10851</v>
      </c>
      <c r="Q81" s="288" t="s">
        <v>10851</v>
      </c>
      <c r="R81" s="288" t="s">
        <v>10851</v>
      </c>
      <c r="S81" s="288" t="s">
        <v>10851</v>
      </c>
      <c r="T81" s="288" t="s">
        <v>10851</v>
      </c>
      <c r="U81" s="288" t="s">
        <v>10851</v>
      </c>
      <c r="V81" s="288" t="s">
        <v>10851</v>
      </c>
      <c r="W81" s="288" t="s">
        <v>10851</v>
      </c>
      <c r="X81" s="288" t="s">
        <v>10851</v>
      </c>
      <c r="Y81" s="288" t="s">
        <v>10851</v>
      </c>
      <c r="Z81" s="288" t="s">
        <v>10851</v>
      </c>
      <c r="AA81" s="288" t="s">
        <v>10851</v>
      </c>
      <c r="AB81" s="288">
        <v>4.2</v>
      </c>
      <c r="AC81" s="288">
        <v>3.7</v>
      </c>
      <c r="AD81" s="288">
        <v>3.7</v>
      </c>
      <c r="AE81" s="288">
        <v>3.7</v>
      </c>
      <c r="AF81" s="288">
        <v>3.7</v>
      </c>
      <c r="AG81" s="288">
        <v>3.7</v>
      </c>
      <c r="AH81" s="288">
        <v>4.4000000000000004</v>
      </c>
      <c r="AI81" s="288">
        <v>4.4000000000000004</v>
      </c>
      <c r="AJ81" s="288">
        <v>4.4000000000000004</v>
      </c>
      <c r="AK81" s="288">
        <v>4.4000000000000004</v>
      </c>
      <c r="AL81" s="288">
        <v>4.4000000000000004</v>
      </c>
      <c r="AM81" s="288">
        <v>4.3</v>
      </c>
      <c r="AN81" s="288">
        <v>4.4000000000000004</v>
      </c>
      <c r="AO81" s="288">
        <v>4.4000000000000004</v>
      </c>
      <c r="AP81" s="288">
        <v>4.4000000000000004</v>
      </c>
      <c r="AQ81" s="288">
        <v>4.4000000000000004</v>
      </c>
      <c r="AR81" s="288">
        <v>4.4000000000000004</v>
      </c>
      <c r="AS81" s="288">
        <v>4.3</v>
      </c>
      <c r="AT81" s="288">
        <v>4.2</v>
      </c>
      <c r="AU81" s="288">
        <v>4.2</v>
      </c>
      <c r="AV81" s="288">
        <v>4.2</v>
      </c>
      <c r="AW81" s="288">
        <v>4.2</v>
      </c>
      <c r="AX81" s="288">
        <v>4.2</v>
      </c>
      <c r="AY81" s="288">
        <v>4.3</v>
      </c>
      <c r="AZ81" s="288">
        <v>4.3</v>
      </c>
      <c r="BA81" s="288">
        <v>4.3</v>
      </c>
      <c r="BB81" s="288">
        <v>4.3</v>
      </c>
      <c r="BC81" s="288">
        <v>4.3</v>
      </c>
      <c r="BD81" s="288">
        <v>4.2</v>
      </c>
      <c r="BE81" s="288">
        <v>4.0999999999999996</v>
      </c>
      <c r="BF81" s="288">
        <v>3.9</v>
      </c>
      <c r="BG81" s="288">
        <v>3.9</v>
      </c>
      <c r="BH81" s="288">
        <v>3.9</v>
      </c>
      <c r="BI81" s="288">
        <v>3.9</v>
      </c>
      <c r="BJ81" s="288">
        <v>3.9</v>
      </c>
      <c r="BK81" s="288">
        <v>3.9</v>
      </c>
      <c r="BL81" s="288">
        <v>3.9</v>
      </c>
      <c r="BM81" s="288">
        <v>3.9</v>
      </c>
      <c r="BN81" s="288">
        <v>3.9</v>
      </c>
      <c r="BO81" s="288">
        <v>3.9</v>
      </c>
      <c r="BP81" s="288">
        <v>4.2</v>
      </c>
      <c r="BQ81" s="288">
        <v>4.2</v>
      </c>
      <c r="BR81" s="288">
        <v>4.2</v>
      </c>
      <c r="BS81" s="288">
        <v>4.3</v>
      </c>
      <c r="BT81" s="288">
        <v>4.3</v>
      </c>
      <c r="BU81" s="288">
        <f>_xlfn.IFNA(VLOOKUP(C81,'INFORM Severity - hidden'!$C$5:$G$300,5,FALSE),"-")</f>
        <v>4.3</v>
      </c>
    </row>
    <row r="82" spans="1:73" x14ac:dyDescent="0.35">
      <c r="A82" t="s">
        <v>749</v>
      </c>
      <c r="B82" t="s">
        <v>806</v>
      </c>
      <c r="C82" t="s">
        <v>807</v>
      </c>
      <c r="D82" s="288" t="str">
        <f t="shared" si="1"/>
        <v>Increasing</v>
      </c>
      <c r="E82" s="288" t="s">
        <v>10851</v>
      </c>
      <c r="F82" s="288" t="s">
        <v>10851</v>
      </c>
      <c r="G82" s="288" t="s">
        <v>10851</v>
      </c>
      <c r="H82" s="288" t="s">
        <v>10851</v>
      </c>
      <c r="I82" s="288" t="s">
        <v>10851</v>
      </c>
      <c r="J82" s="288" t="s">
        <v>10851</v>
      </c>
      <c r="K82" s="288" t="s">
        <v>10851</v>
      </c>
      <c r="L82" s="288" t="s">
        <v>10851</v>
      </c>
      <c r="M82" s="288" t="s">
        <v>10851</v>
      </c>
      <c r="N82" s="288" t="s">
        <v>10851</v>
      </c>
      <c r="O82" s="288" t="s">
        <v>10851</v>
      </c>
      <c r="P82" s="288" t="s">
        <v>10851</v>
      </c>
      <c r="Q82" s="288" t="s">
        <v>10851</v>
      </c>
      <c r="R82" s="288" t="s">
        <v>10851</v>
      </c>
      <c r="S82" s="288" t="s">
        <v>10851</v>
      </c>
      <c r="T82" s="288" t="s">
        <v>10851</v>
      </c>
      <c r="U82" s="288" t="s">
        <v>10851</v>
      </c>
      <c r="V82" s="288" t="s">
        <v>10851</v>
      </c>
      <c r="W82" s="288" t="s">
        <v>10851</v>
      </c>
      <c r="X82" s="288" t="s">
        <v>10851</v>
      </c>
      <c r="Y82" s="288" t="s">
        <v>10851</v>
      </c>
      <c r="Z82" s="288" t="s">
        <v>10851</v>
      </c>
      <c r="AA82" s="288" t="s">
        <v>10851</v>
      </c>
      <c r="AB82" s="288" t="s">
        <v>10851</v>
      </c>
      <c r="AC82" s="288" t="s">
        <v>10851</v>
      </c>
      <c r="AD82" s="288" t="s">
        <v>10851</v>
      </c>
      <c r="AE82" s="288" t="s">
        <v>10851</v>
      </c>
      <c r="AF82" s="288" t="s">
        <v>10851</v>
      </c>
      <c r="AG82" s="288" t="s">
        <v>10851</v>
      </c>
      <c r="AH82" s="288" t="s">
        <v>10851</v>
      </c>
      <c r="AI82" s="288" t="s">
        <v>10851</v>
      </c>
      <c r="AJ82" s="288" t="s">
        <v>10851</v>
      </c>
      <c r="AK82" s="288" t="s">
        <v>10851</v>
      </c>
      <c r="AL82" s="288" t="s">
        <v>10851</v>
      </c>
      <c r="AM82" s="288" t="s">
        <v>10851</v>
      </c>
      <c r="AN82" s="288" t="s">
        <v>10851</v>
      </c>
      <c r="AO82" s="288" t="s">
        <v>10851</v>
      </c>
      <c r="AP82" s="288">
        <v>2.7</v>
      </c>
      <c r="AQ82" s="288">
        <v>2.6</v>
      </c>
      <c r="AR82" s="288">
        <v>2.8</v>
      </c>
      <c r="AS82" s="288">
        <v>2.8</v>
      </c>
      <c r="AT82" s="288">
        <v>3.5</v>
      </c>
      <c r="AU82" s="288">
        <v>3.5</v>
      </c>
      <c r="AV82" s="288">
        <v>3.5</v>
      </c>
      <c r="AW82" s="288">
        <v>3.7</v>
      </c>
      <c r="AX82" s="288">
        <v>3.7</v>
      </c>
      <c r="AY82" s="288">
        <v>3.8</v>
      </c>
      <c r="AZ82" s="288">
        <v>3.8</v>
      </c>
      <c r="BA82" s="288">
        <v>3.7</v>
      </c>
      <c r="BB82" s="288">
        <v>3.7</v>
      </c>
      <c r="BC82" s="288">
        <v>3.7</v>
      </c>
      <c r="BD82" s="288">
        <v>3.7</v>
      </c>
      <c r="BE82" s="288">
        <v>3.7</v>
      </c>
      <c r="BF82" s="288">
        <v>3.6</v>
      </c>
      <c r="BG82" s="288">
        <v>3.6</v>
      </c>
      <c r="BH82" s="288">
        <v>3.7</v>
      </c>
      <c r="BI82" s="288">
        <v>3.6</v>
      </c>
      <c r="BJ82" s="288">
        <v>3.7</v>
      </c>
      <c r="BK82" s="288">
        <v>3.6</v>
      </c>
      <c r="BL82" s="288">
        <v>3.6</v>
      </c>
      <c r="BM82" s="288">
        <v>3.6</v>
      </c>
      <c r="BN82" s="288">
        <v>3.6</v>
      </c>
      <c r="BO82" s="288">
        <v>3.6</v>
      </c>
      <c r="BP82" s="288">
        <v>4.0999999999999996</v>
      </c>
      <c r="BQ82" s="288">
        <v>4.0999999999999996</v>
      </c>
      <c r="BR82" s="288">
        <v>4.2</v>
      </c>
      <c r="BS82" s="288">
        <v>4.2</v>
      </c>
      <c r="BT82" s="288">
        <v>4.2</v>
      </c>
      <c r="BU82" s="288">
        <f>_xlfn.IFNA(VLOOKUP(C82,'INFORM Severity - hidden'!$C$5:$G$300,5,FALSE),"-")</f>
        <v>4.2</v>
      </c>
    </row>
    <row r="83" spans="1:73" x14ac:dyDescent="0.35">
      <c r="C83" t="s">
        <v>10884</v>
      </c>
      <c r="D83" s="288" t="str">
        <f t="shared" si="1"/>
        <v>-</v>
      </c>
      <c r="E83" s="288" t="s">
        <v>10851</v>
      </c>
      <c r="F83" s="288" t="s">
        <v>10851</v>
      </c>
      <c r="G83" s="288" t="s">
        <v>10851</v>
      </c>
      <c r="H83" s="288" t="s">
        <v>10851</v>
      </c>
      <c r="I83" s="288" t="s">
        <v>10851</v>
      </c>
      <c r="J83" s="288" t="s">
        <v>10851</v>
      </c>
      <c r="K83" s="288" t="s">
        <v>10851</v>
      </c>
      <c r="L83" s="288" t="s">
        <v>10851</v>
      </c>
      <c r="M83" s="288" t="s">
        <v>10851</v>
      </c>
      <c r="N83" s="288" t="s">
        <v>10851</v>
      </c>
      <c r="O83" s="288" t="s">
        <v>10851</v>
      </c>
      <c r="P83" s="288" t="s">
        <v>10851</v>
      </c>
      <c r="Q83" s="288" t="s">
        <v>10851</v>
      </c>
      <c r="R83" s="288" t="s">
        <v>10851</v>
      </c>
      <c r="S83" s="288" t="s">
        <v>10851</v>
      </c>
      <c r="T83" s="288" t="s">
        <v>10851</v>
      </c>
      <c r="U83" s="288" t="s">
        <v>10851</v>
      </c>
      <c r="V83" s="288" t="s">
        <v>10851</v>
      </c>
      <c r="W83" s="288" t="s">
        <v>10851</v>
      </c>
      <c r="X83" s="288" t="s">
        <v>10851</v>
      </c>
      <c r="Y83" s="288" t="s">
        <v>10851</v>
      </c>
      <c r="Z83" s="288" t="s">
        <v>10851</v>
      </c>
      <c r="AA83" s="288" t="s">
        <v>10851</v>
      </c>
      <c r="AB83" s="288" t="s">
        <v>10851</v>
      </c>
      <c r="AC83" s="288">
        <v>1.4</v>
      </c>
      <c r="AD83" s="288">
        <v>1.4</v>
      </c>
      <c r="AE83" s="288">
        <v>1.4</v>
      </c>
      <c r="AF83" s="288">
        <v>1.4</v>
      </c>
      <c r="AG83" s="288" t="s">
        <v>10851</v>
      </c>
      <c r="AH83" s="288" t="s">
        <v>10851</v>
      </c>
      <c r="AI83" s="288" t="s">
        <v>10851</v>
      </c>
      <c r="AJ83" s="288" t="s">
        <v>10851</v>
      </c>
      <c r="AK83" s="288" t="s">
        <v>10851</v>
      </c>
      <c r="AL83" s="288" t="s">
        <v>10851</v>
      </c>
      <c r="AM83" s="288" t="s">
        <v>10851</v>
      </c>
      <c r="AN83" s="288" t="s">
        <v>10851</v>
      </c>
      <c r="AO83" s="288" t="s">
        <v>10851</v>
      </c>
      <c r="AP83" s="288" t="s">
        <v>10851</v>
      </c>
      <c r="AQ83" s="288" t="s">
        <v>10851</v>
      </c>
      <c r="AR83" s="288" t="s">
        <v>10851</v>
      </c>
      <c r="AS83" s="288" t="s">
        <v>10851</v>
      </c>
      <c r="AT83" s="288" t="s">
        <v>10851</v>
      </c>
      <c r="AU83" s="288" t="s">
        <v>10851</v>
      </c>
      <c r="AV83" s="288" t="s">
        <v>10851</v>
      </c>
      <c r="AW83" s="288" t="s">
        <v>10851</v>
      </c>
      <c r="AX83" s="288" t="s">
        <v>10851</v>
      </c>
      <c r="AY83" s="288" t="s">
        <v>10851</v>
      </c>
      <c r="AZ83" s="288" t="s">
        <v>10851</v>
      </c>
      <c r="BA83" s="288" t="s">
        <v>10851</v>
      </c>
      <c r="BB83" s="288" t="s">
        <v>10851</v>
      </c>
      <c r="BC83" s="288" t="s">
        <v>10851</v>
      </c>
      <c r="BD83" s="288" t="s">
        <v>10851</v>
      </c>
      <c r="BE83" s="288" t="s">
        <v>10851</v>
      </c>
      <c r="BF83" s="288" t="s">
        <v>10851</v>
      </c>
      <c r="BG83" s="288" t="s">
        <v>10851</v>
      </c>
      <c r="BH83" s="288" t="s">
        <v>10851</v>
      </c>
      <c r="BI83" s="288" t="s">
        <v>10851</v>
      </c>
      <c r="BJ83" s="288" t="s">
        <v>10851</v>
      </c>
      <c r="BK83" s="288" t="s">
        <v>10851</v>
      </c>
      <c r="BL83" s="288" t="s">
        <v>10851</v>
      </c>
      <c r="BM83" s="288" t="s">
        <v>10851</v>
      </c>
      <c r="BN83" s="288" t="s">
        <v>10851</v>
      </c>
      <c r="BO83" s="288" t="s">
        <v>10851</v>
      </c>
      <c r="BP83" s="288" t="s">
        <v>10851</v>
      </c>
      <c r="BQ83" s="288" t="s">
        <v>10851</v>
      </c>
      <c r="BR83" s="288" t="s">
        <v>10851</v>
      </c>
      <c r="BS83" s="288" t="s">
        <v>10851</v>
      </c>
      <c r="BT83" s="288" t="s">
        <v>10851</v>
      </c>
      <c r="BU83" s="288" t="str">
        <f>_xlfn.IFNA(VLOOKUP(C83,'INFORM Severity - hidden'!$C$5:$G$300,5,FALSE),"-")</f>
        <v>-</v>
      </c>
    </row>
    <row r="84" spans="1:73" x14ac:dyDescent="0.35">
      <c r="C84" t="s">
        <v>10885</v>
      </c>
      <c r="D84" s="288" t="str">
        <f t="shared" si="1"/>
        <v>-</v>
      </c>
      <c r="E84" s="288" t="s">
        <v>10851</v>
      </c>
      <c r="F84" s="288" t="s">
        <v>10851</v>
      </c>
      <c r="G84" s="288" t="s">
        <v>10851</v>
      </c>
      <c r="H84" s="288" t="s">
        <v>10851</v>
      </c>
      <c r="I84" s="288" t="s">
        <v>10851</v>
      </c>
      <c r="J84" s="288" t="s">
        <v>10851</v>
      </c>
      <c r="K84" s="288" t="s">
        <v>10851</v>
      </c>
      <c r="L84" s="288" t="s">
        <v>10851</v>
      </c>
      <c r="M84" s="288" t="s">
        <v>10851</v>
      </c>
      <c r="N84" s="288" t="s">
        <v>10851</v>
      </c>
      <c r="O84" s="288" t="s">
        <v>10851</v>
      </c>
      <c r="P84" s="288" t="s">
        <v>10851</v>
      </c>
      <c r="Q84" s="288" t="s">
        <v>10851</v>
      </c>
      <c r="R84" s="288" t="s">
        <v>10851</v>
      </c>
      <c r="S84" s="288" t="s">
        <v>10851</v>
      </c>
      <c r="T84" s="288" t="s">
        <v>10851</v>
      </c>
      <c r="U84" s="288" t="s">
        <v>10851</v>
      </c>
      <c r="V84" s="288" t="s">
        <v>10851</v>
      </c>
      <c r="W84" s="288" t="s">
        <v>10851</v>
      </c>
      <c r="X84" s="288" t="s">
        <v>10851</v>
      </c>
      <c r="Y84" s="288" t="s">
        <v>10851</v>
      </c>
      <c r="Z84" s="288" t="s">
        <v>10851</v>
      </c>
      <c r="AA84" s="288" t="s">
        <v>10851</v>
      </c>
      <c r="AB84" s="288" t="s">
        <v>10851</v>
      </c>
      <c r="AC84" s="288" t="s">
        <v>10851</v>
      </c>
      <c r="AD84" s="288" t="s">
        <v>10851</v>
      </c>
      <c r="AE84" s="288" t="s">
        <v>10851</v>
      </c>
      <c r="AF84" s="288" t="s">
        <v>10851</v>
      </c>
      <c r="AG84" s="288" t="s">
        <v>10851</v>
      </c>
      <c r="AH84" s="288" t="s">
        <v>10851</v>
      </c>
      <c r="AI84" s="288" t="s">
        <v>10851</v>
      </c>
      <c r="AJ84" s="288" t="s">
        <v>10851</v>
      </c>
      <c r="AK84" s="288" t="s">
        <v>10851</v>
      </c>
      <c r="AL84" s="288" t="s">
        <v>10851</v>
      </c>
      <c r="AM84" s="288" t="s">
        <v>10851</v>
      </c>
      <c r="AN84" s="288" t="s">
        <v>10851</v>
      </c>
      <c r="AO84" s="288" t="s">
        <v>10851</v>
      </c>
      <c r="AP84" s="288" t="s">
        <v>10851</v>
      </c>
      <c r="AQ84" s="288" t="s">
        <v>10851</v>
      </c>
      <c r="AR84" s="288" t="s">
        <v>10851</v>
      </c>
      <c r="AS84" s="288" t="s">
        <v>10851</v>
      </c>
      <c r="AT84" s="288" t="s">
        <v>10851</v>
      </c>
      <c r="AU84" s="288" t="s">
        <v>10851</v>
      </c>
      <c r="AV84" s="288">
        <v>1.7</v>
      </c>
      <c r="AW84" s="288">
        <v>1.7</v>
      </c>
      <c r="AX84" s="288">
        <v>1.7</v>
      </c>
      <c r="AY84" s="288">
        <v>1.6</v>
      </c>
      <c r="AZ84" s="288">
        <v>1.6</v>
      </c>
      <c r="BA84" s="288">
        <v>1.6</v>
      </c>
      <c r="BB84" s="288">
        <v>1.4</v>
      </c>
      <c r="BC84" s="288" t="s">
        <v>10851</v>
      </c>
      <c r="BD84" s="288" t="s">
        <v>10851</v>
      </c>
      <c r="BE84" s="288" t="s">
        <v>10851</v>
      </c>
      <c r="BF84" s="288" t="s">
        <v>10851</v>
      </c>
      <c r="BG84" s="288" t="s">
        <v>10851</v>
      </c>
      <c r="BH84" s="288" t="s">
        <v>10851</v>
      </c>
      <c r="BI84" s="288" t="s">
        <v>10851</v>
      </c>
      <c r="BJ84" s="288" t="s">
        <v>10851</v>
      </c>
      <c r="BK84" s="288" t="s">
        <v>10851</v>
      </c>
      <c r="BL84" s="288" t="s">
        <v>10851</v>
      </c>
      <c r="BM84" s="288" t="s">
        <v>10851</v>
      </c>
      <c r="BN84" s="288" t="s">
        <v>10851</v>
      </c>
      <c r="BO84" s="288" t="s">
        <v>10851</v>
      </c>
      <c r="BP84" s="288" t="s">
        <v>10851</v>
      </c>
      <c r="BQ84" s="288" t="s">
        <v>10851</v>
      </c>
      <c r="BR84" s="288" t="s">
        <v>10851</v>
      </c>
      <c r="BS84" s="288" t="s">
        <v>10851</v>
      </c>
      <c r="BT84" s="288" t="s">
        <v>10851</v>
      </c>
      <c r="BU84" s="288" t="str">
        <f>_xlfn.IFNA(VLOOKUP(C84,'INFORM Severity - hidden'!$C$5:$G$300,5,FALSE),"-")</f>
        <v>-</v>
      </c>
    </row>
    <row r="85" spans="1:73" x14ac:dyDescent="0.35">
      <c r="A85" t="s">
        <v>80</v>
      </c>
      <c r="B85" t="s">
        <v>78</v>
      </c>
      <c r="C85" t="s">
        <v>79</v>
      </c>
      <c r="D85" s="288" t="str">
        <f t="shared" si="1"/>
        <v>Stable</v>
      </c>
      <c r="E85" s="288" t="s">
        <v>10851</v>
      </c>
      <c r="F85" s="288">
        <v>1</v>
      </c>
      <c r="G85" s="288">
        <v>1</v>
      </c>
      <c r="H85" s="288">
        <v>1.7</v>
      </c>
      <c r="I85" s="288">
        <v>1.5</v>
      </c>
      <c r="J85" s="288">
        <v>1.5</v>
      </c>
      <c r="K85" s="288">
        <v>1.8</v>
      </c>
      <c r="L85" s="288">
        <v>1.8</v>
      </c>
      <c r="M85" s="288">
        <v>1.8</v>
      </c>
      <c r="N85" s="288">
        <v>1.9</v>
      </c>
      <c r="O85" s="288">
        <v>1.9</v>
      </c>
      <c r="P85" s="288">
        <v>1.9</v>
      </c>
      <c r="Q85" s="288">
        <v>1.9</v>
      </c>
      <c r="R85" s="288">
        <v>1.9</v>
      </c>
      <c r="S85" s="288">
        <v>2</v>
      </c>
      <c r="T85" s="288">
        <v>1.9</v>
      </c>
      <c r="U85" s="288">
        <v>2</v>
      </c>
      <c r="V85" s="288">
        <v>2.1</v>
      </c>
      <c r="W85" s="288">
        <v>2.2000000000000002</v>
      </c>
      <c r="X85" s="288">
        <v>1.9</v>
      </c>
      <c r="Y85" s="288">
        <v>1.9</v>
      </c>
      <c r="Z85" s="288">
        <v>1.9</v>
      </c>
      <c r="AA85" s="288">
        <v>1.8</v>
      </c>
      <c r="AB85" s="288">
        <v>1.8</v>
      </c>
      <c r="AC85" s="288">
        <v>1.8</v>
      </c>
      <c r="AD85" s="288">
        <v>1.6</v>
      </c>
      <c r="AE85" s="288">
        <v>1.6</v>
      </c>
      <c r="AF85" s="288">
        <v>1.5</v>
      </c>
      <c r="AG85" s="288">
        <v>1.5</v>
      </c>
      <c r="AH85" s="288">
        <v>1.6</v>
      </c>
      <c r="AI85" s="288">
        <v>1.6</v>
      </c>
      <c r="AJ85" s="288">
        <v>1.6</v>
      </c>
      <c r="AK85" s="288">
        <v>1.7</v>
      </c>
      <c r="AL85" s="288">
        <v>1.7</v>
      </c>
      <c r="AM85" s="288">
        <v>1.7</v>
      </c>
      <c r="AN85" s="288">
        <v>1.6</v>
      </c>
      <c r="AO85" s="288">
        <v>1.6</v>
      </c>
      <c r="AP85" s="288">
        <v>1.6</v>
      </c>
      <c r="AQ85" s="288">
        <v>1.6</v>
      </c>
      <c r="AR85" s="288">
        <v>1.6</v>
      </c>
      <c r="AS85" s="288">
        <v>1.6</v>
      </c>
      <c r="AT85" s="288">
        <v>1.6</v>
      </c>
      <c r="AU85" s="288">
        <v>1.6</v>
      </c>
      <c r="AV85" s="288">
        <v>1.4</v>
      </c>
      <c r="AW85" s="288">
        <v>1.5</v>
      </c>
      <c r="AX85" s="288">
        <v>1.4</v>
      </c>
      <c r="AY85" s="288">
        <v>1.4</v>
      </c>
      <c r="AZ85" s="288">
        <v>1.4</v>
      </c>
      <c r="BA85" s="288">
        <v>1.4</v>
      </c>
      <c r="BB85" s="288">
        <v>1.4</v>
      </c>
      <c r="BC85" s="288">
        <v>1.4</v>
      </c>
      <c r="BD85" s="288">
        <v>1.6</v>
      </c>
      <c r="BE85" s="288">
        <v>1.5</v>
      </c>
      <c r="BF85" s="288">
        <v>1.9</v>
      </c>
      <c r="BG85" s="288">
        <v>1.9</v>
      </c>
      <c r="BH85" s="288">
        <v>1.9</v>
      </c>
      <c r="BI85" s="288">
        <v>2.1</v>
      </c>
      <c r="BJ85" s="288">
        <v>2.1</v>
      </c>
      <c r="BK85" s="288">
        <v>2.2000000000000002</v>
      </c>
      <c r="BL85" s="288">
        <v>2.2000000000000002</v>
      </c>
      <c r="BM85" s="288">
        <v>2.1</v>
      </c>
      <c r="BN85" s="288">
        <v>2.1</v>
      </c>
      <c r="BO85" s="288">
        <v>2.2000000000000002</v>
      </c>
      <c r="BP85" s="288">
        <v>2.2000000000000002</v>
      </c>
      <c r="BQ85" s="288">
        <v>2.1</v>
      </c>
      <c r="BR85" s="288">
        <v>2.1</v>
      </c>
      <c r="BS85" s="288">
        <v>2.1</v>
      </c>
      <c r="BT85" s="288">
        <v>2.1</v>
      </c>
      <c r="BU85" s="288">
        <f>_xlfn.IFNA(VLOOKUP(C85,'INFORM Severity - hidden'!$C$5:$G$300,5,FALSE),"-")</f>
        <v>2.1</v>
      </c>
    </row>
    <row r="86" spans="1:73" x14ac:dyDescent="0.35">
      <c r="A86" t="s">
        <v>1228</v>
      </c>
      <c r="B86" t="s">
        <v>1226</v>
      </c>
      <c r="C86" t="s">
        <v>1227</v>
      </c>
      <c r="D86" s="288" t="str">
        <f t="shared" si="1"/>
        <v>Increasing</v>
      </c>
      <c r="E86" s="288" t="s">
        <v>10851</v>
      </c>
      <c r="F86" s="288">
        <v>3.4</v>
      </c>
      <c r="G86" s="288">
        <v>3.4</v>
      </c>
      <c r="H86" s="288">
        <v>4</v>
      </c>
      <c r="I86" s="288">
        <v>3.7</v>
      </c>
      <c r="J86" s="288">
        <v>3.5</v>
      </c>
      <c r="K86" s="288">
        <v>3.5</v>
      </c>
      <c r="L86" s="288">
        <v>3.5</v>
      </c>
      <c r="M86" s="288">
        <v>3.5</v>
      </c>
      <c r="N86" s="288">
        <v>3.5</v>
      </c>
      <c r="O86" s="288">
        <v>3.5</v>
      </c>
      <c r="P86" s="288">
        <v>3.5</v>
      </c>
      <c r="Q86" s="288">
        <v>3.5</v>
      </c>
      <c r="R86" s="288">
        <v>3.3</v>
      </c>
      <c r="S86" s="288">
        <v>3.3</v>
      </c>
      <c r="T86" s="288">
        <v>3.4</v>
      </c>
      <c r="U86" s="288">
        <v>3.4</v>
      </c>
      <c r="V86" s="288">
        <v>3.4</v>
      </c>
      <c r="W86" s="288">
        <v>3.4</v>
      </c>
      <c r="X86" s="288">
        <v>3.4</v>
      </c>
      <c r="Y86" s="288">
        <v>3.4</v>
      </c>
      <c r="Z86" s="288">
        <v>3.4</v>
      </c>
      <c r="AA86" s="288">
        <v>3.4</v>
      </c>
      <c r="AB86" s="288">
        <v>3.4</v>
      </c>
      <c r="AC86" s="288">
        <v>3.4</v>
      </c>
      <c r="AD86" s="288">
        <v>3.4</v>
      </c>
      <c r="AE86" s="288">
        <v>3.4</v>
      </c>
      <c r="AF86" s="288">
        <v>3.4</v>
      </c>
      <c r="AG86" s="288">
        <v>3.4</v>
      </c>
      <c r="AH86" s="288">
        <v>3.4</v>
      </c>
      <c r="AI86" s="288">
        <v>3.4</v>
      </c>
      <c r="AJ86" s="288">
        <v>3.4</v>
      </c>
      <c r="AK86" s="288">
        <v>3.4</v>
      </c>
      <c r="AL86" s="288">
        <v>3.4</v>
      </c>
      <c r="AM86" s="288">
        <v>3.5</v>
      </c>
      <c r="AN86" s="288">
        <v>3.5</v>
      </c>
      <c r="AO86" s="288">
        <v>3.5</v>
      </c>
      <c r="AP86" s="288">
        <v>3.5</v>
      </c>
      <c r="AQ86" s="288">
        <v>3.5</v>
      </c>
      <c r="AR86" s="288">
        <v>3.5</v>
      </c>
      <c r="AS86" s="288">
        <v>3.5</v>
      </c>
      <c r="AT86" s="288">
        <v>3.6</v>
      </c>
      <c r="AU86" s="288">
        <v>3.6</v>
      </c>
      <c r="AV86" s="288">
        <v>3.6</v>
      </c>
      <c r="AW86" s="288">
        <v>3.6</v>
      </c>
      <c r="AX86" s="288">
        <v>3.5</v>
      </c>
      <c r="AY86" s="288">
        <v>3.5</v>
      </c>
      <c r="AZ86" s="288">
        <v>3.5</v>
      </c>
      <c r="BA86" s="288">
        <v>3.5</v>
      </c>
      <c r="BB86" s="288">
        <v>3.5</v>
      </c>
      <c r="BC86" s="288">
        <v>3.5</v>
      </c>
      <c r="BD86" s="288">
        <v>3.5</v>
      </c>
      <c r="BE86" s="288">
        <v>3.4</v>
      </c>
      <c r="BF86" s="288">
        <v>3.4</v>
      </c>
      <c r="BG86" s="288">
        <v>3.4</v>
      </c>
      <c r="BH86" s="288">
        <v>3.5</v>
      </c>
      <c r="BI86" s="288">
        <v>3.5</v>
      </c>
      <c r="BJ86" s="288">
        <v>3.5</v>
      </c>
      <c r="BK86" s="288">
        <v>3.5</v>
      </c>
      <c r="BL86" s="288">
        <v>3.4</v>
      </c>
      <c r="BM86" s="288">
        <v>3.5</v>
      </c>
      <c r="BN86" s="288">
        <v>3.5</v>
      </c>
      <c r="BO86" s="288">
        <v>3.5</v>
      </c>
      <c r="BP86" s="288">
        <v>3.4</v>
      </c>
      <c r="BQ86" s="288">
        <v>3.4</v>
      </c>
      <c r="BR86" s="288">
        <v>3.5</v>
      </c>
      <c r="BS86" s="288">
        <v>3.5</v>
      </c>
      <c r="BT86" s="288">
        <v>3.5</v>
      </c>
      <c r="BU86" s="288">
        <f>_xlfn.IFNA(VLOOKUP(C86,'INFORM Severity - hidden'!$C$5:$G$300,5,FALSE),"-")</f>
        <v>3.5</v>
      </c>
    </row>
    <row r="87" spans="1:73" x14ac:dyDescent="0.35">
      <c r="C87" t="s">
        <v>10886</v>
      </c>
      <c r="D87" s="288" t="str">
        <f t="shared" si="1"/>
        <v>-</v>
      </c>
      <c r="E87" s="288" t="s">
        <v>10851</v>
      </c>
      <c r="F87" s="288" t="s">
        <v>10851</v>
      </c>
      <c r="G87" s="288" t="s">
        <v>10851</v>
      </c>
      <c r="H87" s="288" t="s">
        <v>10851</v>
      </c>
      <c r="I87" s="288" t="s">
        <v>10851</v>
      </c>
      <c r="J87" s="288" t="s">
        <v>10851</v>
      </c>
      <c r="K87" s="288" t="s">
        <v>10851</v>
      </c>
      <c r="L87" s="288" t="s">
        <v>10851</v>
      </c>
      <c r="M87" s="288" t="s">
        <v>10851</v>
      </c>
      <c r="N87" s="288" t="s">
        <v>10851</v>
      </c>
      <c r="O87" s="288" t="s">
        <v>10851</v>
      </c>
      <c r="P87" s="288" t="s">
        <v>10851</v>
      </c>
      <c r="Q87" s="288" t="s">
        <v>10851</v>
      </c>
      <c r="R87" s="288" t="s">
        <v>10851</v>
      </c>
      <c r="S87" s="288" t="s">
        <v>10851</v>
      </c>
      <c r="T87" s="288" t="s">
        <v>10851</v>
      </c>
      <c r="U87" s="288" t="s">
        <v>10851</v>
      </c>
      <c r="V87" s="288" t="s">
        <v>10851</v>
      </c>
      <c r="W87" s="288" t="s">
        <v>10851</v>
      </c>
      <c r="X87" s="288" t="s">
        <v>10851</v>
      </c>
      <c r="Y87" s="288" t="s">
        <v>10851</v>
      </c>
      <c r="Z87" s="288" t="s">
        <v>10851</v>
      </c>
      <c r="AA87" s="288" t="s">
        <v>10851</v>
      </c>
      <c r="AB87" s="288">
        <v>2.7</v>
      </c>
      <c r="AC87" s="288">
        <v>3.1</v>
      </c>
      <c r="AD87" s="288">
        <v>3.1</v>
      </c>
      <c r="AE87" s="288">
        <v>3.1</v>
      </c>
      <c r="AF87" s="288">
        <v>3.1</v>
      </c>
      <c r="AG87" s="288">
        <v>3.1</v>
      </c>
      <c r="AH87" s="288">
        <v>3.1</v>
      </c>
      <c r="AI87" s="288">
        <v>3.1</v>
      </c>
      <c r="AJ87" s="288">
        <v>3.1</v>
      </c>
      <c r="AK87" s="288" t="s">
        <v>10851</v>
      </c>
      <c r="AL87" s="288" t="s">
        <v>10851</v>
      </c>
      <c r="AM87" s="288" t="s">
        <v>10851</v>
      </c>
      <c r="AN87" s="288" t="s">
        <v>10851</v>
      </c>
      <c r="AO87" s="288" t="s">
        <v>10851</v>
      </c>
      <c r="AP87" s="288" t="s">
        <v>10851</v>
      </c>
      <c r="AQ87" s="288" t="s">
        <v>10851</v>
      </c>
      <c r="AR87" s="288" t="s">
        <v>10851</v>
      </c>
      <c r="AS87" s="288" t="s">
        <v>10851</v>
      </c>
      <c r="AT87" s="288" t="s">
        <v>10851</v>
      </c>
      <c r="AU87" s="288" t="s">
        <v>10851</v>
      </c>
      <c r="AV87" s="288" t="s">
        <v>10851</v>
      </c>
      <c r="AW87" s="288" t="s">
        <v>10851</v>
      </c>
      <c r="AX87" s="288" t="s">
        <v>10851</v>
      </c>
      <c r="AY87" s="288" t="s">
        <v>10851</v>
      </c>
      <c r="AZ87" s="288" t="s">
        <v>10851</v>
      </c>
      <c r="BA87" s="288" t="s">
        <v>10851</v>
      </c>
      <c r="BB87" s="288" t="s">
        <v>10851</v>
      </c>
      <c r="BC87" s="288" t="s">
        <v>10851</v>
      </c>
      <c r="BD87" s="288" t="s">
        <v>10851</v>
      </c>
      <c r="BE87" s="288" t="s">
        <v>10851</v>
      </c>
      <c r="BF87" s="288" t="s">
        <v>10851</v>
      </c>
      <c r="BG87" s="288" t="s">
        <v>10851</v>
      </c>
      <c r="BH87" s="288" t="s">
        <v>10851</v>
      </c>
      <c r="BI87" s="288" t="s">
        <v>10851</v>
      </c>
      <c r="BJ87" s="288" t="s">
        <v>10851</v>
      </c>
      <c r="BK87" s="288" t="s">
        <v>10851</v>
      </c>
      <c r="BL87" s="288" t="s">
        <v>10851</v>
      </c>
      <c r="BM87" s="288" t="s">
        <v>10851</v>
      </c>
      <c r="BN87" s="288" t="s">
        <v>10851</v>
      </c>
      <c r="BO87" s="288" t="s">
        <v>10851</v>
      </c>
      <c r="BP87" s="288" t="s">
        <v>10851</v>
      </c>
      <c r="BQ87" s="288" t="s">
        <v>10851</v>
      </c>
      <c r="BR87" s="288" t="s">
        <v>10851</v>
      </c>
      <c r="BS87" s="288" t="s">
        <v>10851</v>
      </c>
      <c r="BT87" s="288" t="s">
        <v>10851</v>
      </c>
      <c r="BU87" s="288" t="str">
        <f>_xlfn.IFNA(VLOOKUP(C87,'INFORM Severity - hidden'!$C$5:$G$300,5,FALSE),"-")</f>
        <v>-</v>
      </c>
    </row>
    <row r="88" spans="1:73" x14ac:dyDescent="0.35">
      <c r="A88" t="s">
        <v>1233</v>
      </c>
      <c r="B88" t="s">
        <v>1231</v>
      </c>
      <c r="C88" t="s">
        <v>1232</v>
      </c>
      <c r="D88" s="288" t="str">
        <f t="shared" si="1"/>
        <v>Decreasing</v>
      </c>
      <c r="E88" s="288" t="s">
        <v>10851</v>
      </c>
      <c r="F88" s="288">
        <v>2.2999999999999998</v>
      </c>
      <c r="G88" s="288">
        <v>2.2999999999999998</v>
      </c>
      <c r="H88" s="288">
        <v>2.8</v>
      </c>
      <c r="I88" s="288">
        <v>2.8</v>
      </c>
      <c r="J88" s="288">
        <v>2.8</v>
      </c>
      <c r="K88" s="288">
        <v>2.8</v>
      </c>
      <c r="L88" s="288">
        <v>2.8</v>
      </c>
      <c r="M88" s="288">
        <v>2.8</v>
      </c>
      <c r="N88" s="288">
        <v>2.8</v>
      </c>
      <c r="O88" s="288">
        <v>2.8</v>
      </c>
      <c r="P88" s="288">
        <v>3.2</v>
      </c>
      <c r="Q88" s="288">
        <v>3.2</v>
      </c>
      <c r="R88" s="288">
        <v>3.2</v>
      </c>
      <c r="S88" s="288">
        <v>3.2</v>
      </c>
      <c r="T88" s="288">
        <v>3.3</v>
      </c>
      <c r="U88" s="288">
        <v>3.3</v>
      </c>
      <c r="V88" s="288">
        <v>3.3</v>
      </c>
      <c r="W88" s="288">
        <v>3.3</v>
      </c>
      <c r="X88" s="288">
        <v>3.3</v>
      </c>
      <c r="Y88" s="288">
        <v>3.3</v>
      </c>
      <c r="Z88" s="288">
        <v>3.2</v>
      </c>
      <c r="AA88" s="288">
        <v>3.3</v>
      </c>
      <c r="AB88" s="288">
        <v>3.3</v>
      </c>
      <c r="AC88" s="288">
        <v>3.3</v>
      </c>
      <c r="AD88" s="288">
        <v>3.3</v>
      </c>
      <c r="AE88" s="288">
        <v>3.3</v>
      </c>
      <c r="AF88" s="288">
        <v>3.3</v>
      </c>
      <c r="AG88" s="288">
        <v>3.3</v>
      </c>
      <c r="AH88" s="288">
        <v>3.3</v>
      </c>
      <c r="AI88" s="288">
        <v>3.3</v>
      </c>
      <c r="AJ88" s="288">
        <v>3.3</v>
      </c>
      <c r="AK88" s="288">
        <v>3.3</v>
      </c>
      <c r="AL88" s="288">
        <v>3.3</v>
      </c>
      <c r="AM88" s="288">
        <v>3.7</v>
      </c>
      <c r="AN88" s="288">
        <v>3.7</v>
      </c>
      <c r="AO88" s="288">
        <v>3.7</v>
      </c>
      <c r="AP88" s="288">
        <v>3.7</v>
      </c>
      <c r="AQ88" s="288">
        <v>3.7</v>
      </c>
      <c r="AR88" s="288">
        <v>3.7</v>
      </c>
      <c r="AS88" s="288">
        <v>3.6</v>
      </c>
      <c r="AT88" s="288">
        <v>3.3</v>
      </c>
      <c r="AU88" s="288">
        <v>3.3</v>
      </c>
      <c r="AV88" s="288">
        <v>3.3</v>
      </c>
      <c r="AW88" s="288">
        <v>3.3</v>
      </c>
      <c r="AX88" s="288">
        <v>3.3</v>
      </c>
      <c r="AY88" s="288">
        <v>3.3</v>
      </c>
      <c r="AZ88" s="288">
        <v>3.3</v>
      </c>
      <c r="BA88" s="288">
        <v>3.4</v>
      </c>
      <c r="BB88" s="288">
        <v>3.4</v>
      </c>
      <c r="BC88" s="288">
        <v>3.4</v>
      </c>
      <c r="BD88" s="288">
        <v>3.4</v>
      </c>
      <c r="BE88" s="288">
        <v>3.6</v>
      </c>
      <c r="BF88" s="288">
        <v>3.6</v>
      </c>
      <c r="BG88" s="288">
        <v>3.6</v>
      </c>
      <c r="BH88" s="288">
        <v>3.6</v>
      </c>
      <c r="BI88" s="288">
        <v>3.6</v>
      </c>
      <c r="BJ88" s="288">
        <v>3.6</v>
      </c>
      <c r="BK88" s="288">
        <v>3.6</v>
      </c>
      <c r="BL88" s="288">
        <v>3.6</v>
      </c>
      <c r="BM88" s="288">
        <v>3.6</v>
      </c>
      <c r="BN88" s="288">
        <v>3.6</v>
      </c>
      <c r="BO88" s="288">
        <v>3.6</v>
      </c>
      <c r="BP88" s="288">
        <v>3.6</v>
      </c>
      <c r="BQ88" s="288">
        <v>3.6</v>
      </c>
      <c r="BR88" s="288">
        <v>3.5</v>
      </c>
      <c r="BS88" s="288">
        <v>3.4</v>
      </c>
      <c r="BT88" s="288">
        <v>3.4</v>
      </c>
      <c r="BU88" s="288">
        <f>_xlfn.IFNA(VLOOKUP(C88,'INFORM Severity - hidden'!$C$5:$G$300,5,FALSE),"-")</f>
        <v>3.4</v>
      </c>
    </row>
    <row r="89" spans="1:73" x14ac:dyDescent="0.35">
      <c r="C89" t="s">
        <v>10887</v>
      </c>
      <c r="D89" s="288" t="str">
        <f t="shared" si="1"/>
        <v>-</v>
      </c>
      <c r="E89" s="288" t="s">
        <v>10851</v>
      </c>
      <c r="F89" s="288" t="s">
        <v>10851</v>
      </c>
      <c r="G89" s="288" t="s">
        <v>10851</v>
      </c>
      <c r="H89" s="288" t="s">
        <v>10851</v>
      </c>
      <c r="I89" s="288" t="s">
        <v>10851</v>
      </c>
      <c r="J89" s="288" t="s">
        <v>10851</v>
      </c>
      <c r="K89" s="288" t="s">
        <v>10851</v>
      </c>
      <c r="L89" s="288" t="s">
        <v>10851</v>
      </c>
      <c r="M89" s="288" t="s">
        <v>10851</v>
      </c>
      <c r="N89" s="288" t="s">
        <v>10851</v>
      </c>
      <c r="O89" s="288" t="s">
        <v>10851</v>
      </c>
      <c r="P89" s="288" t="s">
        <v>10851</v>
      </c>
      <c r="Q89" s="288" t="s">
        <v>10851</v>
      </c>
      <c r="R89" s="288" t="s">
        <v>10851</v>
      </c>
      <c r="S89" s="288" t="s">
        <v>10851</v>
      </c>
      <c r="T89" s="288" t="s">
        <v>10851</v>
      </c>
      <c r="U89" s="288" t="s">
        <v>10851</v>
      </c>
      <c r="V89" s="288" t="s">
        <v>10851</v>
      </c>
      <c r="W89" s="288" t="s">
        <v>10851</v>
      </c>
      <c r="X89" s="288" t="s">
        <v>10851</v>
      </c>
      <c r="Y89" s="288" t="s">
        <v>10851</v>
      </c>
      <c r="Z89" s="288" t="s">
        <v>10851</v>
      </c>
      <c r="AA89" s="288" t="s">
        <v>10851</v>
      </c>
      <c r="AB89" s="288">
        <v>3.1</v>
      </c>
      <c r="AC89" s="288">
        <v>3.3</v>
      </c>
      <c r="AD89" s="288">
        <v>3.3</v>
      </c>
      <c r="AE89" s="288">
        <v>3.3</v>
      </c>
      <c r="AF89" s="288">
        <v>3.3</v>
      </c>
      <c r="AG89" s="288">
        <v>3.3</v>
      </c>
      <c r="AH89" s="288">
        <v>3.3</v>
      </c>
      <c r="AI89" s="288">
        <v>3.3</v>
      </c>
      <c r="AJ89" s="288">
        <v>3.3</v>
      </c>
      <c r="AK89" s="288">
        <v>3.3</v>
      </c>
      <c r="AL89" s="288" t="s">
        <v>10851</v>
      </c>
      <c r="AM89" s="288" t="s">
        <v>10851</v>
      </c>
      <c r="AN89" s="288" t="s">
        <v>10851</v>
      </c>
      <c r="AO89" s="288" t="s">
        <v>10851</v>
      </c>
      <c r="AP89" s="288" t="s">
        <v>10851</v>
      </c>
      <c r="AQ89" s="288" t="s">
        <v>10851</v>
      </c>
      <c r="AR89" s="288" t="s">
        <v>10851</v>
      </c>
      <c r="AS89" s="288" t="s">
        <v>10851</v>
      </c>
      <c r="AT89" s="288" t="s">
        <v>10851</v>
      </c>
      <c r="AU89" s="288" t="s">
        <v>10851</v>
      </c>
      <c r="AV89" s="288" t="s">
        <v>10851</v>
      </c>
      <c r="AW89" s="288" t="s">
        <v>10851</v>
      </c>
      <c r="AX89" s="288" t="s">
        <v>10851</v>
      </c>
      <c r="AY89" s="288" t="s">
        <v>10851</v>
      </c>
      <c r="AZ89" s="288" t="s">
        <v>10851</v>
      </c>
      <c r="BA89" s="288" t="s">
        <v>10851</v>
      </c>
      <c r="BB89" s="288" t="s">
        <v>10851</v>
      </c>
      <c r="BC89" s="288" t="s">
        <v>10851</v>
      </c>
      <c r="BD89" s="288" t="s">
        <v>10851</v>
      </c>
      <c r="BE89" s="288" t="s">
        <v>10851</v>
      </c>
      <c r="BF89" s="288" t="s">
        <v>10851</v>
      </c>
      <c r="BG89" s="288" t="s">
        <v>10851</v>
      </c>
      <c r="BH89" s="288" t="s">
        <v>10851</v>
      </c>
      <c r="BI89" s="288" t="s">
        <v>10851</v>
      </c>
      <c r="BJ89" s="288" t="s">
        <v>10851</v>
      </c>
      <c r="BK89" s="288" t="s">
        <v>10851</v>
      </c>
      <c r="BL89" s="288" t="s">
        <v>10851</v>
      </c>
      <c r="BM89" s="288" t="s">
        <v>10851</v>
      </c>
      <c r="BN89" s="288" t="s">
        <v>10851</v>
      </c>
      <c r="BO89" s="288" t="s">
        <v>10851</v>
      </c>
      <c r="BP89" s="288" t="s">
        <v>10851</v>
      </c>
      <c r="BQ89" s="288" t="s">
        <v>10851</v>
      </c>
      <c r="BR89" s="288" t="s">
        <v>10851</v>
      </c>
      <c r="BS89" s="288" t="s">
        <v>10851</v>
      </c>
      <c r="BT89" s="288" t="s">
        <v>10851</v>
      </c>
      <c r="BU89" s="288" t="str">
        <f>_xlfn.IFNA(VLOOKUP(C89,'INFORM Severity - hidden'!$C$5:$G$300,5,FALSE),"-")</f>
        <v>-</v>
      </c>
    </row>
    <row r="90" spans="1:73" x14ac:dyDescent="0.35">
      <c r="A90" t="s">
        <v>1213</v>
      </c>
      <c r="B90" t="s">
        <v>1211</v>
      </c>
      <c r="C90" t="s">
        <v>1212</v>
      </c>
      <c r="D90" s="288" t="str">
        <f t="shared" si="1"/>
        <v>Stable</v>
      </c>
      <c r="E90" s="288">
        <v>3.4</v>
      </c>
      <c r="F90" s="288">
        <v>2.9</v>
      </c>
      <c r="G90" s="288">
        <v>2.9</v>
      </c>
      <c r="H90" s="288">
        <v>3.2</v>
      </c>
      <c r="I90" s="288">
        <v>3.2</v>
      </c>
      <c r="J90" s="288">
        <v>3.3</v>
      </c>
      <c r="K90" s="288">
        <v>3.3</v>
      </c>
      <c r="L90" s="288">
        <v>3.3</v>
      </c>
      <c r="M90" s="288">
        <v>3.3</v>
      </c>
      <c r="N90" s="288">
        <v>3.3</v>
      </c>
      <c r="O90" s="288">
        <v>3.4</v>
      </c>
      <c r="P90" s="288">
        <v>3.4</v>
      </c>
      <c r="Q90" s="288">
        <v>3.4</v>
      </c>
      <c r="R90" s="288">
        <v>3.4</v>
      </c>
      <c r="S90" s="288">
        <v>3.5</v>
      </c>
      <c r="T90" s="288">
        <v>3.5</v>
      </c>
      <c r="U90" s="288">
        <v>3.5</v>
      </c>
      <c r="V90" s="288">
        <v>3.5</v>
      </c>
      <c r="W90" s="288">
        <v>3.5</v>
      </c>
      <c r="X90" s="288">
        <v>3.5</v>
      </c>
      <c r="Y90" s="288">
        <v>3.4</v>
      </c>
      <c r="Z90" s="288">
        <v>3.5</v>
      </c>
      <c r="AA90" s="288">
        <v>3.5</v>
      </c>
      <c r="AB90" s="288">
        <v>3.5</v>
      </c>
      <c r="AC90" s="288">
        <v>3.5</v>
      </c>
      <c r="AD90" s="288">
        <v>3.5</v>
      </c>
      <c r="AE90" s="288">
        <v>3.8</v>
      </c>
      <c r="AF90" s="288">
        <v>3.8</v>
      </c>
      <c r="AG90" s="288">
        <v>3.8</v>
      </c>
      <c r="AH90" s="288">
        <v>3.8</v>
      </c>
      <c r="AI90" s="288">
        <v>3.8</v>
      </c>
      <c r="AJ90" s="288">
        <v>4.0999999999999996</v>
      </c>
      <c r="AK90" s="288">
        <v>4.0999999999999996</v>
      </c>
      <c r="AL90" s="288">
        <v>4.0999999999999996</v>
      </c>
      <c r="AM90" s="288">
        <v>4.0999999999999996</v>
      </c>
      <c r="AN90" s="288">
        <v>4.0999999999999996</v>
      </c>
      <c r="AO90" s="288">
        <v>4.0999999999999996</v>
      </c>
      <c r="AP90" s="288">
        <v>4.0999999999999996</v>
      </c>
      <c r="AQ90" s="288">
        <v>4.0999999999999996</v>
      </c>
      <c r="AR90" s="288">
        <v>4.0999999999999996</v>
      </c>
      <c r="AS90" s="288">
        <v>4</v>
      </c>
      <c r="AT90" s="288">
        <v>4.2</v>
      </c>
      <c r="AU90" s="288">
        <v>4.2</v>
      </c>
      <c r="AV90" s="288">
        <v>4.2</v>
      </c>
      <c r="AW90" s="288">
        <v>4.2</v>
      </c>
      <c r="AX90" s="288">
        <v>4.2</v>
      </c>
      <c r="AY90" s="288">
        <v>4.2</v>
      </c>
      <c r="AZ90" s="288">
        <v>4.2</v>
      </c>
      <c r="BA90" s="288">
        <v>4.2</v>
      </c>
      <c r="BB90" s="288">
        <v>4.2</v>
      </c>
      <c r="BC90" s="288">
        <v>4.2</v>
      </c>
      <c r="BD90" s="288">
        <v>4.2</v>
      </c>
      <c r="BE90" s="288">
        <v>4.2</v>
      </c>
      <c r="BF90" s="288">
        <v>4.2</v>
      </c>
      <c r="BG90" s="288">
        <v>4.2</v>
      </c>
      <c r="BH90" s="288">
        <v>4.3</v>
      </c>
      <c r="BI90" s="288">
        <v>4.3</v>
      </c>
      <c r="BJ90" s="288">
        <v>4.2</v>
      </c>
      <c r="BK90" s="288">
        <v>4.2</v>
      </c>
      <c r="BL90" s="288">
        <v>4.2</v>
      </c>
      <c r="BM90" s="288">
        <v>4.3</v>
      </c>
      <c r="BN90" s="288">
        <v>4.3</v>
      </c>
      <c r="BO90" s="288">
        <v>4.3</v>
      </c>
      <c r="BP90" s="288">
        <v>4</v>
      </c>
      <c r="BQ90" s="288">
        <v>4</v>
      </c>
      <c r="BR90" s="288">
        <v>4</v>
      </c>
      <c r="BS90" s="288">
        <v>4</v>
      </c>
      <c r="BT90" s="288">
        <v>4</v>
      </c>
      <c r="BU90" s="288">
        <f>_xlfn.IFNA(VLOOKUP(C90,'INFORM Severity - hidden'!$C$5:$G$300,5,FALSE),"-")</f>
        <v>4</v>
      </c>
    </row>
    <row r="91" spans="1:73" x14ac:dyDescent="0.35">
      <c r="C91" t="s">
        <v>10888</v>
      </c>
      <c r="D91" s="288" t="str">
        <f t="shared" si="1"/>
        <v>-</v>
      </c>
      <c r="E91" s="288" t="s">
        <v>10851</v>
      </c>
      <c r="F91" s="288" t="s">
        <v>10851</v>
      </c>
      <c r="G91" s="288" t="s">
        <v>10851</v>
      </c>
      <c r="H91" s="288" t="s">
        <v>10851</v>
      </c>
      <c r="I91" s="288" t="s">
        <v>10851</v>
      </c>
      <c r="J91" s="288" t="s">
        <v>10851</v>
      </c>
      <c r="K91" s="288" t="s">
        <v>10851</v>
      </c>
      <c r="L91" s="288" t="s">
        <v>10851</v>
      </c>
      <c r="M91" s="288" t="s">
        <v>10851</v>
      </c>
      <c r="N91" s="288" t="s">
        <v>10851</v>
      </c>
      <c r="O91" s="288" t="s">
        <v>10851</v>
      </c>
      <c r="P91" s="288" t="s">
        <v>10851</v>
      </c>
      <c r="Q91" s="288" t="s">
        <v>10851</v>
      </c>
      <c r="R91" s="288" t="s">
        <v>10851</v>
      </c>
      <c r="S91" s="288" t="s">
        <v>10851</v>
      </c>
      <c r="T91" s="288" t="s">
        <v>10851</v>
      </c>
      <c r="U91" s="288" t="s">
        <v>10851</v>
      </c>
      <c r="V91" s="288" t="s">
        <v>10851</v>
      </c>
      <c r="W91" s="288" t="s">
        <v>10851</v>
      </c>
      <c r="X91" s="288" t="s">
        <v>10851</v>
      </c>
      <c r="Y91" s="288" t="s">
        <v>10851</v>
      </c>
      <c r="Z91" s="288" t="s">
        <v>10851</v>
      </c>
      <c r="AA91" s="288" t="s">
        <v>10851</v>
      </c>
      <c r="AB91" s="288" t="s">
        <v>10851</v>
      </c>
      <c r="AC91" s="288" t="s">
        <v>10851</v>
      </c>
      <c r="AD91" s="288" t="s">
        <v>10851</v>
      </c>
      <c r="AE91" s="288" t="s">
        <v>10851</v>
      </c>
      <c r="AF91" s="288" t="s">
        <v>10851</v>
      </c>
      <c r="AG91" s="288" t="s">
        <v>10851</v>
      </c>
      <c r="AH91" s="288" t="s">
        <v>10851</v>
      </c>
      <c r="AI91" s="288" t="s">
        <v>10851</v>
      </c>
      <c r="AJ91" s="288">
        <v>3</v>
      </c>
      <c r="AK91" s="288">
        <v>3</v>
      </c>
      <c r="AL91" s="288">
        <v>3.1</v>
      </c>
      <c r="AM91" s="288">
        <v>3.1</v>
      </c>
      <c r="AN91" s="288">
        <v>3.1</v>
      </c>
      <c r="AO91" s="288">
        <v>3.1</v>
      </c>
      <c r="AP91" s="288">
        <v>3.1</v>
      </c>
      <c r="AQ91" s="288">
        <v>3.1</v>
      </c>
      <c r="AR91" s="288">
        <v>3.1</v>
      </c>
      <c r="AS91" s="288">
        <v>3</v>
      </c>
      <c r="AT91" s="288">
        <v>3.1</v>
      </c>
      <c r="AU91" s="288">
        <v>2.9</v>
      </c>
      <c r="AV91" s="288">
        <v>3.1</v>
      </c>
      <c r="AW91" s="288">
        <v>3.1</v>
      </c>
      <c r="AX91" s="288">
        <v>3.1</v>
      </c>
      <c r="AY91" s="288">
        <v>2.9</v>
      </c>
      <c r="AZ91" s="288">
        <v>2.9</v>
      </c>
      <c r="BA91" s="288">
        <v>2.9</v>
      </c>
      <c r="BB91" s="288">
        <v>2.9</v>
      </c>
      <c r="BC91" s="288">
        <v>2.9</v>
      </c>
      <c r="BD91" s="288">
        <v>2.9</v>
      </c>
      <c r="BE91" s="288">
        <v>2.9</v>
      </c>
      <c r="BF91" s="288">
        <v>2.9</v>
      </c>
      <c r="BG91" s="288">
        <v>2.9</v>
      </c>
      <c r="BH91" s="288">
        <v>3</v>
      </c>
      <c r="BI91" s="288">
        <v>3</v>
      </c>
      <c r="BJ91" s="288">
        <v>3</v>
      </c>
      <c r="BK91" s="288">
        <v>3</v>
      </c>
      <c r="BL91" s="288">
        <v>3</v>
      </c>
      <c r="BM91" s="288" t="s">
        <v>10851</v>
      </c>
      <c r="BN91" s="288" t="s">
        <v>10851</v>
      </c>
      <c r="BO91" s="288" t="s">
        <v>10851</v>
      </c>
      <c r="BP91" s="288" t="s">
        <v>10851</v>
      </c>
      <c r="BQ91" s="288" t="s">
        <v>10851</v>
      </c>
      <c r="BR91" s="288" t="s">
        <v>10851</v>
      </c>
      <c r="BS91" s="288" t="s">
        <v>10851</v>
      </c>
      <c r="BT91" s="288" t="s">
        <v>10851</v>
      </c>
      <c r="BU91" s="288" t="str">
        <f>_xlfn.IFNA(VLOOKUP(C91,'INFORM Severity - hidden'!$C$5:$G$300,5,FALSE),"-")</f>
        <v>-</v>
      </c>
    </row>
    <row r="92" spans="1:73" x14ac:dyDescent="0.35">
      <c r="A92" t="s">
        <v>3113</v>
      </c>
      <c r="B92" t="s">
        <v>3111</v>
      </c>
      <c r="C92" t="s">
        <v>3112</v>
      </c>
      <c r="D92" s="288" t="str">
        <f t="shared" si="1"/>
        <v>Decreasing</v>
      </c>
      <c r="E92" s="288" t="s">
        <v>10851</v>
      </c>
      <c r="F92" s="288" t="s">
        <v>10851</v>
      </c>
      <c r="G92" s="288" t="s">
        <v>10851</v>
      </c>
      <c r="H92" s="288" t="s">
        <v>10851</v>
      </c>
      <c r="I92" s="288" t="s">
        <v>10851</v>
      </c>
      <c r="J92" s="288" t="s">
        <v>10851</v>
      </c>
      <c r="K92" s="288" t="s">
        <v>10851</v>
      </c>
      <c r="L92" s="288" t="s">
        <v>10851</v>
      </c>
      <c r="M92" s="288" t="s">
        <v>10851</v>
      </c>
      <c r="N92" s="288" t="s">
        <v>10851</v>
      </c>
      <c r="O92" s="288" t="s">
        <v>10851</v>
      </c>
      <c r="P92" s="288" t="s">
        <v>10851</v>
      </c>
      <c r="Q92" s="288" t="s">
        <v>10851</v>
      </c>
      <c r="R92" s="288" t="s">
        <v>10851</v>
      </c>
      <c r="S92" s="288" t="s">
        <v>10851</v>
      </c>
      <c r="T92" s="288" t="s">
        <v>10851</v>
      </c>
      <c r="U92" s="288" t="s">
        <v>10851</v>
      </c>
      <c r="V92" s="288" t="s">
        <v>10851</v>
      </c>
      <c r="W92" s="288" t="s">
        <v>10851</v>
      </c>
      <c r="X92" s="288" t="s">
        <v>10851</v>
      </c>
      <c r="Y92" s="288" t="s">
        <v>10851</v>
      </c>
      <c r="Z92" s="288" t="s">
        <v>10851</v>
      </c>
      <c r="AA92" s="288" t="s">
        <v>10851</v>
      </c>
      <c r="AB92" s="288" t="s">
        <v>10851</v>
      </c>
      <c r="AC92" s="288" t="s">
        <v>10851</v>
      </c>
      <c r="AD92" s="288" t="s">
        <v>10851</v>
      </c>
      <c r="AE92" s="288" t="s">
        <v>10851</v>
      </c>
      <c r="AF92" s="288" t="s">
        <v>10851</v>
      </c>
      <c r="AG92" s="288" t="s">
        <v>10851</v>
      </c>
      <c r="AH92" s="288" t="s">
        <v>10851</v>
      </c>
      <c r="AI92" s="288" t="s">
        <v>10851</v>
      </c>
      <c r="AJ92" s="288" t="s">
        <v>10851</v>
      </c>
      <c r="AK92" s="288" t="s">
        <v>10851</v>
      </c>
      <c r="AL92" s="288" t="s">
        <v>10851</v>
      </c>
      <c r="AM92" s="288" t="s">
        <v>10851</v>
      </c>
      <c r="AN92" s="288" t="s">
        <v>10851</v>
      </c>
      <c r="AO92" s="288" t="s">
        <v>10851</v>
      </c>
      <c r="AP92" s="288">
        <v>1.1000000000000001</v>
      </c>
      <c r="AQ92" s="288">
        <v>1.4</v>
      </c>
      <c r="AR92" s="288">
        <v>1.3</v>
      </c>
      <c r="AS92" s="288">
        <v>1.4</v>
      </c>
      <c r="AT92" s="288">
        <v>1.4</v>
      </c>
      <c r="AU92" s="288">
        <v>2.5</v>
      </c>
      <c r="AV92" s="288">
        <v>2.6</v>
      </c>
      <c r="AW92" s="288">
        <v>2.6</v>
      </c>
      <c r="AX92" s="288">
        <v>2.6</v>
      </c>
      <c r="AY92" s="288">
        <v>2.5</v>
      </c>
      <c r="AZ92" s="288">
        <v>1.5</v>
      </c>
      <c r="BA92" s="288">
        <v>1.5</v>
      </c>
      <c r="BB92" s="288">
        <v>1.5</v>
      </c>
      <c r="BC92" s="288">
        <v>1.5</v>
      </c>
      <c r="BD92" s="288">
        <v>1.5</v>
      </c>
      <c r="BE92" s="288">
        <v>1.5</v>
      </c>
      <c r="BF92" s="288">
        <v>1.6</v>
      </c>
      <c r="BG92" s="288">
        <v>1.6</v>
      </c>
      <c r="BH92" s="288">
        <v>1.6</v>
      </c>
      <c r="BI92" s="288">
        <v>1.6</v>
      </c>
      <c r="BJ92" s="288">
        <v>1.2</v>
      </c>
      <c r="BK92" s="288">
        <v>1.3</v>
      </c>
      <c r="BL92" s="288">
        <v>1.3</v>
      </c>
      <c r="BM92" s="288">
        <v>1.6</v>
      </c>
      <c r="BN92" s="288">
        <v>1.6</v>
      </c>
      <c r="BO92" s="288">
        <v>1.6</v>
      </c>
      <c r="BP92" s="288">
        <v>1.6</v>
      </c>
      <c r="BQ92" s="288">
        <v>1.6</v>
      </c>
      <c r="BR92" s="288">
        <v>1.5</v>
      </c>
      <c r="BS92" s="288">
        <v>1.5</v>
      </c>
      <c r="BT92" s="288">
        <v>1.5</v>
      </c>
      <c r="BU92" s="288">
        <f>_xlfn.IFNA(VLOOKUP(C92,'INFORM Severity - hidden'!$C$5:$G$300,5,FALSE),"-")</f>
        <v>1.5</v>
      </c>
    </row>
    <row r="93" spans="1:73" x14ac:dyDescent="0.35">
      <c r="C93" t="s">
        <v>10889</v>
      </c>
      <c r="D93" s="288" t="str">
        <f t="shared" si="1"/>
        <v>-</v>
      </c>
      <c r="E93" s="288" t="s">
        <v>10851</v>
      </c>
      <c r="F93" s="288">
        <v>2.2999999999999998</v>
      </c>
      <c r="G93" s="288">
        <v>2.2999999999999998</v>
      </c>
      <c r="H93" s="288">
        <v>2.8</v>
      </c>
      <c r="I93" s="288">
        <v>2.8</v>
      </c>
      <c r="J93" s="288">
        <v>2.8</v>
      </c>
      <c r="K93" s="288">
        <v>2.1</v>
      </c>
      <c r="L93" s="288">
        <v>2.1</v>
      </c>
      <c r="M93" s="288">
        <v>2.1</v>
      </c>
      <c r="N93" s="288">
        <v>2.1</v>
      </c>
      <c r="O93" s="288">
        <v>2.1</v>
      </c>
      <c r="P93" s="288">
        <v>2.1</v>
      </c>
      <c r="Q93" s="288">
        <v>1.9</v>
      </c>
      <c r="R93" s="288">
        <v>1.9</v>
      </c>
      <c r="S93" s="288">
        <v>2.2000000000000002</v>
      </c>
      <c r="T93" s="288" t="s">
        <v>10851</v>
      </c>
      <c r="U93" s="288" t="s">
        <v>10851</v>
      </c>
      <c r="V93" s="288" t="s">
        <v>10851</v>
      </c>
      <c r="W93" s="288" t="s">
        <v>10851</v>
      </c>
      <c r="X93" s="288" t="s">
        <v>10851</v>
      </c>
      <c r="Y93" s="288" t="s">
        <v>10851</v>
      </c>
      <c r="Z93" s="288" t="s">
        <v>10851</v>
      </c>
      <c r="AA93" s="288" t="s">
        <v>10851</v>
      </c>
      <c r="AB93" s="288" t="s">
        <v>10851</v>
      </c>
      <c r="AC93" s="288" t="s">
        <v>10851</v>
      </c>
      <c r="AD93" s="288" t="s">
        <v>10851</v>
      </c>
      <c r="AE93" s="288" t="s">
        <v>10851</v>
      </c>
      <c r="AF93" s="288" t="s">
        <v>10851</v>
      </c>
      <c r="AG93" s="288" t="s">
        <v>10851</v>
      </c>
      <c r="AH93" s="288" t="s">
        <v>10851</v>
      </c>
      <c r="AI93" s="288" t="s">
        <v>10851</v>
      </c>
      <c r="AJ93" s="288" t="s">
        <v>10851</v>
      </c>
      <c r="AK93" s="288" t="s">
        <v>10851</v>
      </c>
      <c r="AL93" s="288" t="s">
        <v>10851</v>
      </c>
      <c r="AM93" s="288" t="s">
        <v>10851</v>
      </c>
      <c r="AN93" s="288" t="s">
        <v>10851</v>
      </c>
      <c r="AO93" s="288" t="s">
        <v>10851</v>
      </c>
      <c r="AP93" s="288" t="s">
        <v>10851</v>
      </c>
      <c r="AQ93" s="288" t="s">
        <v>10851</v>
      </c>
      <c r="AR93" s="288" t="s">
        <v>10851</v>
      </c>
      <c r="AS93" s="288" t="s">
        <v>10851</v>
      </c>
      <c r="AT93" s="288" t="s">
        <v>10851</v>
      </c>
      <c r="AU93" s="288" t="s">
        <v>10851</v>
      </c>
      <c r="AV93" s="288" t="s">
        <v>10851</v>
      </c>
      <c r="AW93" s="288" t="s">
        <v>10851</v>
      </c>
      <c r="AX93" s="288" t="s">
        <v>10851</v>
      </c>
      <c r="AY93" s="288" t="s">
        <v>10851</v>
      </c>
      <c r="AZ93" s="288" t="s">
        <v>10851</v>
      </c>
      <c r="BA93" s="288" t="s">
        <v>10851</v>
      </c>
      <c r="BB93" s="288" t="s">
        <v>10851</v>
      </c>
      <c r="BC93" s="288" t="s">
        <v>10851</v>
      </c>
      <c r="BD93" s="288" t="s">
        <v>10851</v>
      </c>
      <c r="BE93" s="288" t="s">
        <v>10851</v>
      </c>
      <c r="BF93" s="288" t="s">
        <v>10851</v>
      </c>
      <c r="BG93" s="288" t="s">
        <v>10851</v>
      </c>
      <c r="BH93" s="288" t="s">
        <v>10851</v>
      </c>
      <c r="BI93" s="288" t="s">
        <v>10851</v>
      </c>
      <c r="BJ93" s="288" t="s">
        <v>10851</v>
      </c>
      <c r="BK93" s="288" t="s">
        <v>10851</v>
      </c>
      <c r="BL93" s="288" t="s">
        <v>10851</v>
      </c>
      <c r="BM93" s="288" t="s">
        <v>10851</v>
      </c>
      <c r="BN93" s="288" t="s">
        <v>10851</v>
      </c>
      <c r="BO93" s="288" t="s">
        <v>10851</v>
      </c>
      <c r="BP93" s="288" t="s">
        <v>10851</v>
      </c>
      <c r="BQ93" s="288" t="s">
        <v>10851</v>
      </c>
      <c r="BR93" s="288" t="s">
        <v>10851</v>
      </c>
      <c r="BS93" s="288" t="s">
        <v>10851</v>
      </c>
      <c r="BT93" s="288" t="s">
        <v>10851</v>
      </c>
      <c r="BU93" s="288" t="str">
        <f>_xlfn.IFNA(VLOOKUP(C93,'INFORM Severity - hidden'!$C$5:$G$300,5,FALSE),"-")</f>
        <v>-</v>
      </c>
    </row>
    <row r="94" spans="1:73" x14ac:dyDescent="0.35">
      <c r="A94" t="s">
        <v>499</v>
      </c>
      <c r="B94" t="s">
        <v>497</v>
      </c>
      <c r="C94" t="s">
        <v>498</v>
      </c>
      <c r="D94" s="288" t="str">
        <f t="shared" si="1"/>
        <v>Stable</v>
      </c>
      <c r="E94" s="288" t="s">
        <v>10851</v>
      </c>
      <c r="F94" s="288" t="s">
        <v>10851</v>
      </c>
      <c r="G94" s="288" t="s">
        <v>10851</v>
      </c>
      <c r="H94" s="288" t="s">
        <v>10851</v>
      </c>
      <c r="I94" s="288" t="s">
        <v>10851</v>
      </c>
      <c r="J94" s="288" t="s">
        <v>10851</v>
      </c>
      <c r="K94" s="288">
        <v>2.2000000000000002</v>
      </c>
      <c r="L94" s="288">
        <v>2.2000000000000002</v>
      </c>
      <c r="M94" s="288">
        <v>2.2000000000000002</v>
      </c>
      <c r="N94" s="288">
        <v>2.2000000000000002</v>
      </c>
      <c r="O94" s="288">
        <v>2.2000000000000002</v>
      </c>
      <c r="P94" s="288">
        <v>2.2000000000000002</v>
      </c>
      <c r="Q94" s="288" t="s">
        <v>10851</v>
      </c>
      <c r="R94" s="288" t="s">
        <v>10851</v>
      </c>
      <c r="S94" s="288" t="s">
        <v>10851</v>
      </c>
      <c r="T94" s="288" t="s">
        <v>10851</v>
      </c>
      <c r="U94" s="288" t="s">
        <v>10851</v>
      </c>
      <c r="V94" s="288" t="s">
        <v>10851</v>
      </c>
      <c r="W94" s="288" t="s">
        <v>10851</v>
      </c>
      <c r="X94" s="288" t="s">
        <v>10851</v>
      </c>
      <c r="Y94" s="288" t="s">
        <v>10851</v>
      </c>
      <c r="Z94" s="288" t="s">
        <v>10851</v>
      </c>
      <c r="AA94" s="288" t="s">
        <v>10851</v>
      </c>
      <c r="AB94" s="288" t="s">
        <v>10851</v>
      </c>
      <c r="AC94" s="288" t="s">
        <v>10851</v>
      </c>
      <c r="AD94" s="288" t="s">
        <v>10851</v>
      </c>
      <c r="AE94" s="288" t="s">
        <v>10851</v>
      </c>
      <c r="AF94" s="288" t="s">
        <v>10851</v>
      </c>
      <c r="AG94" s="288" t="s">
        <v>10851</v>
      </c>
      <c r="AH94" s="288" t="s">
        <v>10851</v>
      </c>
      <c r="AI94" s="288" t="s">
        <v>10851</v>
      </c>
      <c r="AJ94" s="288" t="s">
        <v>10851</v>
      </c>
      <c r="AK94" s="288" t="s">
        <v>10851</v>
      </c>
      <c r="AL94" s="288" t="s">
        <v>10851</v>
      </c>
      <c r="AM94" s="288">
        <v>2</v>
      </c>
      <c r="AN94" s="288">
        <v>2.1</v>
      </c>
      <c r="AO94" s="288">
        <v>2.1</v>
      </c>
      <c r="AP94" s="288">
        <v>2.2000000000000002</v>
      </c>
      <c r="AQ94" s="288">
        <v>2.2999999999999998</v>
      </c>
      <c r="AR94" s="288">
        <v>2.2999999999999998</v>
      </c>
      <c r="AS94" s="288">
        <v>2.6</v>
      </c>
      <c r="AT94" s="288">
        <v>2.6</v>
      </c>
      <c r="AU94" s="288">
        <v>2.6</v>
      </c>
      <c r="AV94" s="288">
        <v>2.6</v>
      </c>
      <c r="AW94" s="288">
        <v>2.6</v>
      </c>
      <c r="AX94" s="288">
        <v>2.5</v>
      </c>
      <c r="AY94" s="288">
        <v>2.5</v>
      </c>
      <c r="AZ94" s="288">
        <v>2.5</v>
      </c>
      <c r="BA94" s="288">
        <v>2.5</v>
      </c>
      <c r="BB94" s="288">
        <v>2.5</v>
      </c>
      <c r="BC94" s="288">
        <v>2.5</v>
      </c>
      <c r="BD94" s="288">
        <v>2.5</v>
      </c>
      <c r="BE94" s="288">
        <v>2.5</v>
      </c>
      <c r="BF94" s="288">
        <v>2.5</v>
      </c>
      <c r="BG94" s="288">
        <v>2.5</v>
      </c>
      <c r="BH94" s="288">
        <v>2.5</v>
      </c>
      <c r="BI94" s="288">
        <v>2.5</v>
      </c>
      <c r="BJ94" s="288">
        <v>2.5</v>
      </c>
      <c r="BK94" s="288">
        <v>2.5</v>
      </c>
      <c r="BL94" s="288">
        <v>2.5</v>
      </c>
      <c r="BM94" s="288">
        <v>2.5</v>
      </c>
      <c r="BN94" s="288">
        <v>2.5</v>
      </c>
      <c r="BO94" s="288">
        <v>2.5</v>
      </c>
      <c r="BP94" s="288">
        <v>2.5</v>
      </c>
      <c r="BQ94" s="288">
        <v>2.5</v>
      </c>
      <c r="BR94" s="288">
        <v>2.5</v>
      </c>
      <c r="BS94" s="288">
        <v>2.5</v>
      </c>
      <c r="BT94" s="288">
        <v>2.5</v>
      </c>
      <c r="BU94" s="288">
        <f>_xlfn.IFNA(VLOOKUP(C94,'INFORM Severity - hidden'!$C$5:$G$300,5,FALSE),"-")</f>
        <v>2.5</v>
      </c>
    </row>
    <row r="95" spans="1:73" x14ac:dyDescent="0.35">
      <c r="C95" t="s">
        <v>10890</v>
      </c>
      <c r="D95" s="288" t="str">
        <f t="shared" si="1"/>
        <v>-</v>
      </c>
      <c r="E95" s="288" t="s">
        <v>10851</v>
      </c>
      <c r="F95" s="288" t="s">
        <v>10851</v>
      </c>
      <c r="G95" s="288" t="s">
        <v>10851</v>
      </c>
      <c r="H95" s="288" t="s">
        <v>10851</v>
      </c>
      <c r="I95" s="288" t="s">
        <v>10851</v>
      </c>
      <c r="J95" s="288" t="s">
        <v>10851</v>
      </c>
      <c r="K95" s="288">
        <v>1.2</v>
      </c>
      <c r="L95" s="288">
        <v>1.2</v>
      </c>
      <c r="M95" s="288">
        <v>1.2</v>
      </c>
      <c r="N95" s="288">
        <v>1.4</v>
      </c>
      <c r="O95" s="288">
        <v>1.3</v>
      </c>
      <c r="P95" s="288" t="s">
        <v>10851</v>
      </c>
      <c r="Q95" s="288" t="s">
        <v>10851</v>
      </c>
      <c r="R95" s="288" t="s">
        <v>10851</v>
      </c>
      <c r="S95" s="288" t="s">
        <v>10851</v>
      </c>
      <c r="T95" s="288" t="s">
        <v>10851</v>
      </c>
      <c r="U95" s="288" t="s">
        <v>10851</v>
      </c>
      <c r="V95" s="288" t="s">
        <v>10851</v>
      </c>
      <c r="W95" s="288" t="s">
        <v>10851</v>
      </c>
      <c r="X95" s="288" t="s">
        <v>10851</v>
      </c>
      <c r="Y95" s="288" t="s">
        <v>10851</v>
      </c>
      <c r="Z95" s="288" t="s">
        <v>10851</v>
      </c>
      <c r="AA95" s="288" t="s">
        <v>10851</v>
      </c>
      <c r="AB95" s="288" t="s">
        <v>10851</v>
      </c>
      <c r="AC95" s="288" t="s">
        <v>10851</v>
      </c>
      <c r="AD95" s="288" t="s">
        <v>10851</v>
      </c>
      <c r="AE95" s="288" t="s">
        <v>10851</v>
      </c>
      <c r="AF95" s="288" t="s">
        <v>10851</v>
      </c>
      <c r="AG95" s="288" t="s">
        <v>10851</v>
      </c>
      <c r="AH95" s="288" t="s">
        <v>10851</v>
      </c>
      <c r="AI95" s="288" t="s">
        <v>10851</v>
      </c>
      <c r="AJ95" s="288" t="s">
        <v>10851</v>
      </c>
      <c r="AK95" s="288" t="s">
        <v>10851</v>
      </c>
      <c r="AL95" s="288" t="s">
        <v>10851</v>
      </c>
      <c r="AM95" s="288" t="s">
        <v>10851</v>
      </c>
      <c r="AN95" s="288" t="s">
        <v>10851</v>
      </c>
      <c r="AO95" s="288" t="s">
        <v>10851</v>
      </c>
      <c r="AP95" s="288" t="s">
        <v>10851</v>
      </c>
      <c r="AQ95" s="288" t="s">
        <v>10851</v>
      </c>
      <c r="AR95" s="288" t="s">
        <v>10851</v>
      </c>
      <c r="AS95" s="288" t="s">
        <v>10851</v>
      </c>
      <c r="AT95" s="288" t="s">
        <v>10851</v>
      </c>
      <c r="AU95" s="288" t="s">
        <v>10851</v>
      </c>
      <c r="AV95" s="288" t="s">
        <v>10851</v>
      </c>
      <c r="AW95" s="288" t="s">
        <v>10851</v>
      </c>
      <c r="AX95" s="288" t="s">
        <v>10851</v>
      </c>
      <c r="AY95" s="288" t="s">
        <v>10851</v>
      </c>
      <c r="AZ95" s="288" t="s">
        <v>10851</v>
      </c>
      <c r="BA95" s="288" t="s">
        <v>10851</v>
      </c>
      <c r="BB95" s="288" t="s">
        <v>10851</v>
      </c>
      <c r="BC95" s="288" t="s">
        <v>10851</v>
      </c>
      <c r="BD95" s="288" t="s">
        <v>10851</v>
      </c>
      <c r="BE95" s="288" t="s">
        <v>10851</v>
      </c>
      <c r="BF95" s="288" t="s">
        <v>10851</v>
      </c>
      <c r="BG95" s="288" t="s">
        <v>10851</v>
      </c>
      <c r="BH95" s="288" t="s">
        <v>10851</v>
      </c>
      <c r="BI95" s="288" t="s">
        <v>10851</v>
      </c>
      <c r="BJ95" s="288" t="s">
        <v>10851</v>
      </c>
      <c r="BK95" s="288" t="s">
        <v>10851</v>
      </c>
      <c r="BL95" s="288" t="s">
        <v>10851</v>
      </c>
      <c r="BM95" s="288" t="s">
        <v>10851</v>
      </c>
      <c r="BN95" s="288" t="s">
        <v>10851</v>
      </c>
      <c r="BO95" s="288" t="s">
        <v>10851</v>
      </c>
      <c r="BP95" s="288" t="s">
        <v>10851</v>
      </c>
      <c r="BQ95" s="288" t="s">
        <v>10851</v>
      </c>
      <c r="BR95" s="288" t="s">
        <v>10851</v>
      </c>
      <c r="BS95" s="288" t="s">
        <v>10851</v>
      </c>
      <c r="BT95" s="288" t="s">
        <v>10851</v>
      </c>
      <c r="BU95" s="288" t="str">
        <f>_xlfn.IFNA(VLOOKUP(C95,'INFORM Severity - hidden'!$C$5:$G$300,5,FALSE),"-")</f>
        <v>-</v>
      </c>
    </row>
    <row r="96" spans="1:73" x14ac:dyDescent="0.35">
      <c r="C96" t="s">
        <v>10891</v>
      </c>
      <c r="D96" s="288" t="str">
        <f t="shared" si="1"/>
        <v>-</v>
      </c>
      <c r="E96" s="288" t="s">
        <v>10851</v>
      </c>
      <c r="F96" s="288" t="s">
        <v>10851</v>
      </c>
      <c r="G96" s="288" t="s">
        <v>10851</v>
      </c>
      <c r="H96" s="288" t="s">
        <v>10851</v>
      </c>
      <c r="I96" s="288" t="s">
        <v>10851</v>
      </c>
      <c r="J96" s="288" t="s">
        <v>10851</v>
      </c>
      <c r="K96" s="288" t="s">
        <v>10851</v>
      </c>
      <c r="L96" s="288" t="s">
        <v>10851</v>
      </c>
      <c r="M96" s="288" t="s">
        <v>10851</v>
      </c>
      <c r="N96" s="288" t="s">
        <v>10851</v>
      </c>
      <c r="O96" s="288" t="s">
        <v>10851</v>
      </c>
      <c r="P96" s="288" t="s">
        <v>10851</v>
      </c>
      <c r="Q96" s="288">
        <v>1.4</v>
      </c>
      <c r="R96" s="288">
        <v>1.4</v>
      </c>
      <c r="S96" s="288">
        <v>1.7</v>
      </c>
      <c r="T96" s="288" t="s">
        <v>10851</v>
      </c>
      <c r="U96" s="288" t="s">
        <v>10851</v>
      </c>
      <c r="V96" s="288" t="s">
        <v>10851</v>
      </c>
      <c r="W96" s="288" t="s">
        <v>10851</v>
      </c>
      <c r="X96" s="288" t="s">
        <v>10851</v>
      </c>
      <c r="Y96" s="288" t="s">
        <v>10851</v>
      </c>
      <c r="Z96" s="288" t="s">
        <v>10851</v>
      </c>
      <c r="AA96" s="288" t="s">
        <v>10851</v>
      </c>
      <c r="AB96" s="288" t="s">
        <v>10851</v>
      </c>
      <c r="AC96" s="288" t="s">
        <v>10851</v>
      </c>
      <c r="AD96" s="288" t="s">
        <v>10851</v>
      </c>
      <c r="AE96" s="288" t="s">
        <v>10851</v>
      </c>
      <c r="AF96" s="288" t="s">
        <v>10851</v>
      </c>
      <c r="AG96" s="288" t="s">
        <v>10851</v>
      </c>
      <c r="AH96" s="288" t="s">
        <v>10851</v>
      </c>
      <c r="AI96" s="288" t="s">
        <v>10851</v>
      </c>
      <c r="AJ96" s="288" t="s">
        <v>10851</v>
      </c>
      <c r="AK96" s="288" t="s">
        <v>10851</v>
      </c>
      <c r="AL96" s="288" t="s">
        <v>10851</v>
      </c>
      <c r="AM96" s="288" t="s">
        <v>10851</v>
      </c>
      <c r="AN96" s="288" t="s">
        <v>10851</v>
      </c>
      <c r="AO96" s="288" t="s">
        <v>10851</v>
      </c>
      <c r="AP96" s="288" t="s">
        <v>10851</v>
      </c>
      <c r="AQ96" s="288" t="s">
        <v>10851</v>
      </c>
      <c r="AR96" s="288" t="s">
        <v>10851</v>
      </c>
      <c r="AS96" s="288" t="s">
        <v>10851</v>
      </c>
      <c r="AT96" s="288" t="s">
        <v>10851</v>
      </c>
      <c r="AU96" s="288" t="s">
        <v>10851</v>
      </c>
      <c r="AV96" s="288" t="s">
        <v>10851</v>
      </c>
      <c r="AW96" s="288" t="s">
        <v>10851</v>
      </c>
      <c r="AX96" s="288" t="s">
        <v>10851</v>
      </c>
      <c r="AY96" s="288" t="s">
        <v>10851</v>
      </c>
      <c r="AZ96" s="288" t="s">
        <v>10851</v>
      </c>
      <c r="BA96" s="288" t="s">
        <v>10851</v>
      </c>
      <c r="BB96" s="288" t="s">
        <v>10851</v>
      </c>
      <c r="BC96" s="288" t="s">
        <v>10851</v>
      </c>
      <c r="BD96" s="288" t="s">
        <v>10851</v>
      </c>
      <c r="BE96" s="288" t="s">
        <v>10851</v>
      </c>
      <c r="BF96" s="288" t="s">
        <v>10851</v>
      </c>
      <c r="BG96" s="288" t="s">
        <v>10851</v>
      </c>
      <c r="BH96" s="288" t="s">
        <v>10851</v>
      </c>
      <c r="BI96" s="288" t="s">
        <v>10851</v>
      </c>
      <c r="BJ96" s="288" t="s">
        <v>10851</v>
      </c>
      <c r="BK96" s="288" t="s">
        <v>10851</v>
      </c>
      <c r="BL96" s="288" t="s">
        <v>10851</v>
      </c>
      <c r="BM96" s="288" t="s">
        <v>10851</v>
      </c>
      <c r="BN96" s="288" t="s">
        <v>10851</v>
      </c>
      <c r="BO96" s="288" t="s">
        <v>10851</v>
      </c>
      <c r="BP96" s="288" t="s">
        <v>10851</v>
      </c>
      <c r="BQ96" s="288" t="s">
        <v>10851</v>
      </c>
      <c r="BR96" s="288" t="s">
        <v>10851</v>
      </c>
      <c r="BS96" s="288" t="s">
        <v>10851</v>
      </c>
      <c r="BT96" s="288" t="s">
        <v>10851</v>
      </c>
      <c r="BU96" s="288" t="str">
        <f>_xlfn.IFNA(VLOOKUP(C96,'INFORM Severity - hidden'!$C$5:$G$300,5,FALSE),"-")</f>
        <v>-</v>
      </c>
    </row>
    <row r="97" spans="1:73" x14ac:dyDescent="0.35">
      <c r="C97" t="s">
        <v>10892</v>
      </c>
      <c r="D97" s="288" t="str">
        <f t="shared" si="1"/>
        <v>-</v>
      </c>
      <c r="E97" s="288" t="s">
        <v>10851</v>
      </c>
      <c r="F97" s="288" t="s">
        <v>10851</v>
      </c>
      <c r="G97" s="288" t="s">
        <v>10851</v>
      </c>
      <c r="H97" s="288" t="s">
        <v>10851</v>
      </c>
      <c r="I97" s="288" t="s">
        <v>10851</v>
      </c>
      <c r="J97" s="288" t="s">
        <v>10851</v>
      </c>
      <c r="K97" s="288" t="s">
        <v>10851</v>
      </c>
      <c r="L97" s="288" t="s">
        <v>10851</v>
      </c>
      <c r="M97" s="288" t="s">
        <v>10851</v>
      </c>
      <c r="N97" s="288" t="s">
        <v>10851</v>
      </c>
      <c r="O97" s="288" t="s">
        <v>10851</v>
      </c>
      <c r="P97" s="288" t="s">
        <v>10851</v>
      </c>
      <c r="Q97" s="288" t="s">
        <v>10851</v>
      </c>
      <c r="R97" s="288" t="s">
        <v>10851</v>
      </c>
      <c r="S97" s="288" t="s">
        <v>10851</v>
      </c>
      <c r="T97" s="288" t="s">
        <v>10851</v>
      </c>
      <c r="U97" s="288" t="s">
        <v>10851</v>
      </c>
      <c r="V97" s="288" t="s">
        <v>10851</v>
      </c>
      <c r="W97" s="288" t="s">
        <v>10851</v>
      </c>
      <c r="X97" s="288" t="s">
        <v>10851</v>
      </c>
      <c r="Y97" s="288" t="s">
        <v>10851</v>
      </c>
      <c r="Z97" s="288" t="s">
        <v>10851</v>
      </c>
      <c r="AA97" s="288" t="s">
        <v>10851</v>
      </c>
      <c r="AB97" s="288" t="s">
        <v>10851</v>
      </c>
      <c r="AC97" s="288">
        <v>2.1</v>
      </c>
      <c r="AD97" s="288">
        <v>2.1</v>
      </c>
      <c r="AE97" s="288">
        <v>2.1</v>
      </c>
      <c r="AF97" s="288">
        <v>2.1</v>
      </c>
      <c r="AG97" s="288" t="s">
        <v>10851</v>
      </c>
      <c r="AH97" s="288" t="s">
        <v>10851</v>
      </c>
      <c r="AI97" s="288" t="s">
        <v>10851</v>
      </c>
      <c r="AJ97" s="288" t="s">
        <v>10851</v>
      </c>
      <c r="AK97" s="288" t="s">
        <v>10851</v>
      </c>
      <c r="AL97" s="288" t="s">
        <v>10851</v>
      </c>
      <c r="AM97" s="288" t="s">
        <v>10851</v>
      </c>
      <c r="AN97" s="288" t="s">
        <v>10851</v>
      </c>
      <c r="AO97" s="288" t="s">
        <v>10851</v>
      </c>
      <c r="AP97" s="288" t="s">
        <v>10851</v>
      </c>
      <c r="AQ97" s="288" t="s">
        <v>10851</v>
      </c>
      <c r="AR97" s="288" t="s">
        <v>10851</v>
      </c>
      <c r="AS97" s="288" t="s">
        <v>10851</v>
      </c>
      <c r="AT97" s="288" t="s">
        <v>10851</v>
      </c>
      <c r="AU97" s="288" t="s">
        <v>10851</v>
      </c>
      <c r="AV97" s="288" t="s">
        <v>10851</v>
      </c>
      <c r="AW97" s="288" t="s">
        <v>10851</v>
      </c>
      <c r="AX97" s="288" t="s">
        <v>10851</v>
      </c>
      <c r="AY97" s="288" t="s">
        <v>10851</v>
      </c>
      <c r="AZ97" s="288" t="s">
        <v>10851</v>
      </c>
      <c r="BA97" s="288" t="s">
        <v>10851</v>
      </c>
      <c r="BB97" s="288" t="s">
        <v>10851</v>
      </c>
      <c r="BC97" s="288" t="s">
        <v>10851</v>
      </c>
      <c r="BD97" s="288" t="s">
        <v>10851</v>
      </c>
      <c r="BE97" s="288" t="s">
        <v>10851</v>
      </c>
      <c r="BF97" s="288" t="s">
        <v>10851</v>
      </c>
      <c r="BG97" s="288" t="s">
        <v>10851</v>
      </c>
      <c r="BH97" s="288" t="s">
        <v>10851</v>
      </c>
      <c r="BI97" s="288" t="s">
        <v>10851</v>
      </c>
      <c r="BJ97" s="288" t="s">
        <v>10851</v>
      </c>
      <c r="BK97" s="288" t="s">
        <v>10851</v>
      </c>
      <c r="BL97" s="288" t="s">
        <v>10851</v>
      </c>
      <c r="BM97" s="288" t="s">
        <v>10851</v>
      </c>
      <c r="BN97" s="288" t="s">
        <v>10851</v>
      </c>
      <c r="BO97" s="288" t="s">
        <v>10851</v>
      </c>
      <c r="BP97" s="288" t="s">
        <v>10851</v>
      </c>
      <c r="BQ97" s="288" t="s">
        <v>10851</v>
      </c>
      <c r="BR97" s="288" t="s">
        <v>10851</v>
      </c>
      <c r="BS97" s="288" t="s">
        <v>10851</v>
      </c>
      <c r="BT97" s="288" t="s">
        <v>10851</v>
      </c>
      <c r="BU97" s="288" t="str">
        <f>_xlfn.IFNA(VLOOKUP(C97,'INFORM Severity - hidden'!$C$5:$G$300,5,FALSE),"-")</f>
        <v>-</v>
      </c>
    </row>
    <row r="98" spans="1:73" x14ac:dyDescent="0.35">
      <c r="C98" t="s">
        <v>10893</v>
      </c>
      <c r="D98" s="288" t="str">
        <f t="shared" si="1"/>
        <v>-</v>
      </c>
      <c r="E98" s="288" t="s">
        <v>10851</v>
      </c>
      <c r="F98" s="288" t="s">
        <v>10851</v>
      </c>
      <c r="G98" s="288" t="s">
        <v>10851</v>
      </c>
      <c r="H98" s="288" t="s">
        <v>10851</v>
      </c>
      <c r="I98" s="288" t="s">
        <v>10851</v>
      </c>
      <c r="J98" s="288" t="s">
        <v>10851</v>
      </c>
      <c r="K98" s="288" t="s">
        <v>10851</v>
      </c>
      <c r="L98" s="288" t="s">
        <v>10851</v>
      </c>
      <c r="M98" s="288" t="s">
        <v>10851</v>
      </c>
      <c r="N98" s="288" t="s">
        <v>10851</v>
      </c>
      <c r="O98" s="288" t="s">
        <v>10851</v>
      </c>
      <c r="P98" s="288" t="s">
        <v>10851</v>
      </c>
      <c r="Q98" s="288" t="s">
        <v>10851</v>
      </c>
      <c r="R98" s="288" t="s">
        <v>10851</v>
      </c>
      <c r="S98" s="288" t="s">
        <v>10851</v>
      </c>
      <c r="T98" s="288" t="s">
        <v>10851</v>
      </c>
      <c r="U98" s="288" t="s">
        <v>10851</v>
      </c>
      <c r="V98" s="288" t="s">
        <v>10851</v>
      </c>
      <c r="W98" s="288" t="s">
        <v>10851</v>
      </c>
      <c r="X98" s="288" t="s">
        <v>10851</v>
      </c>
      <c r="Y98" s="288" t="s">
        <v>10851</v>
      </c>
      <c r="Z98" s="288" t="s">
        <v>10851</v>
      </c>
      <c r="AA98" s="288" t="s">
        <v>10851</v>
      </c>
      <c r="AB98" s="288" t="s">
        <v>10851</v>
      </c>
      <c r="AC98" s="288">
        <v>2.1</v>
      </c>
      <c r="AD98" s="288">
        <v>2.1</v>
      </c>
      <c r="AE98" s="288">
        <v>2.1</v>
      </c>
      <c r="AF98" s="288">
        <v>2.1</v>
      </c>
      <c r="AG98" s="288" t="s">
        <v>10851</v>
      </c>
      <c r="AH98" s="288" t="s">
        <v>10851</v>
      </c>
      <c r="AI98" s="288" t="s">
        <v>10851</v>
      </c>
      <c r="AJ98" s="288" t="s">
        <v>10851</v>
      </c>
      <c r="AK98" s="288" t="s">
        <v>10851</v>
      </c>
      <c r="AL98" s="288" t="s">
        <v>10851</v>
      </c>
      <c r="AM98" s="288" t="s">
        <v>10851</v>
      </c>
      <c r="AN98" s="288" t="s">
        <v>10851</v>
      </c>
      <c r="AO98" s="288" t="s">
        <v>10851</v>
      </c>
      <c r="AP98" s="288" t="s">
        <v>10851</v>
      </c>
      <c r="AQ98" s="288" t="s">
        <v>10851</v>
      </c>
      <c r="AR98" s="288" t="s">
        <v>10851</v>
      </c>
      <c r="AS98" s="288" t="s">
        <v>10851</v>
      </c>
      <c r="AT98" s="288" t="s">
        <v>10851</v>
      </c>
      <c r="AU98" s="288" t="s">
        <v>10851</v>
      </c>
      <c r="AV98" s="288" t="s">
        <v>10851</v>
      </c>
      <c r="AW98" s="288" t="s">
        <v>10851</v>
      </c>
      <c r="AX98" s="288" t="s">
        <v>10851</v>
      </c>
      <c r="AY98" s="288">
        <v>2.5</v>
      </c>
      <c r="AZ98" s="288">
        <v>2.4</v>
      </c>
      <c r="BA98" s="288">
        <v>2.5</v>
      </c>
      <c r="BB98" s="288">
        <v>2.5</v>
      </c>
      <c r="BC98" s="288">
        <v>2.5</v>
      </c>
      <c r="BD98" s="288">
        <v>2.6</v>
      </c>
      <c r="BE98" s="288">
        <v>2.6</v>
      </c>
      <c r="BF98" s="288">
        <v>2.6</v>
      </c>
      <c r="BG98" s="288">
        <v>2.5</v>
      </c>
      <c r="BH98" s="288">
        <v>2.5</v>
      </c>
      <c r="BI98" s="288">
        <v>2.5</v>
      </c>
      <c r="BJ98" s="288">
        <v>2.5</v>
      </c>
      <c r="BK98" s="288" t="s">
        <v>10851</v>
      </c>
      <c r="BL98" s="288" t="s">
        <v>10851</v>
      </c>
      <c r="BM98" s="288" t="s">
        <v>10851</v>
      </c>
      <c r="BN98" s="288" t="s">
        <v>10851</v>
      </c>
      <c r="BO98" s="288" t="s">
        <v>10851</v>
      </c>
      <c r="BP98" s="288" t="s">
        <v>10851</v>
      </c>
      <c r="BQ98" s="288" t="s">
        <v>10851</v>
      </c>
      <c r="BR98" s="288" t="s">
        <v>10851</v>
      </c>
      <c r="BS98" s="288" t="s">
        <v>10851</v>
      </c>
      <c r="BT98" s="288" t="s">
        <v>10851</v>
      </c>
      <c r="BU98" s="288" t="str">
        <f>_xlfn.IFNA(VLOOKUP(C98,'INFORM Severity - hidden'!$C$5:$G$300,5,FALSE),"-")</f>
        <v>-</v>
      </c>
    </row>
    <row r="99" spans="1:73" x14ac:dyDescent="0.35">
      <c r="C99" t="s">
        <v>10894</v>
      </c>
      <c r="D99" s="288" t="str">
        <f t="shared" si="1"/>
        <v>-</v>
      </c>
      <c r="E99" s="288" t="s">
        <v>10851</v>
      </c>
      <c r="F99" s="288" t="s">
        <v>10851</v>
      </c>
      <c r="G99" s="288" t="s">
        <v>10851</v>
      </c>
      <c r="H99" s="288" t="s">
        <v>10851</v>
      </c>
      <c r="I99" s="288" t="s">
        <v>10851</v>
      </c>
      <c r="J99" s="288" t="s">
        <v>10851</v>
      </c>
      <c r="K99" s="288" t="s">
        <v>10851</v>
      </c>
      <c r="L99" s="288" t="s">
        <v>10851</v>
      </c>
      <c r="M99" s="288" t="s">
        <v>10851</v>
      </c>
      <c r="N99" s="288" t="s">
        <v>10851</v>
      </c>
      <c r="O99" s="288" t="s">
        <v>10851</v>
      </c>
      <c r="P99" s="288" t="s">
        <v>10851</v>
      </c>
      <c r="Q99" s="288" t="s">
        <v>10851</v>
      </c>
      <c r="R99" s="288" t="s">
        <v>10851</v>
      </c>
      <c r="S99" s="288" t="s">
        <v>10851</v>
      </c>
      <c r="T99" s="288" t="s">
        <v>10851</v>
      </c>
      <c r="U99" s="288" t="s">
        <v>10851</v>
      </c>
      <c r="V99" s="288" t="s">
        <v>10851</v>
      </c>
      <c r="W99" s="288" t="s">
        <v>10851</v>
      </c>
      <c r="X99" s="288" t="s">
        <v>10851</v>
      </c>
      <c r="Y99" s="288" t="s">
        <v>10851</v>
      </c>
      <c r="Z99" s="288" t="s">
        <v>10851</v>
      </c>
      <c r="AA99" s="288" t="s">
        <v>10851</v>
      </c>
      <c r="AB99" s="288" t="s">
        <v>10851</v>
      </c>
      <c r="AC99" s="288" t="s">
        <v>10851</v>
      </c>
      <c r="AD99" s="288" t="s">
        <v>10851</v>
      </c>
      <c r="AE99" s="288" t="s">
        <v>10851</v>
      </c>
      <c r="AF99" s="288" t="s">
        <v>10851</v>
      </c>
      <c r="AG99" s="288" t="s">
        <v>10851</v>
      </c>
      <c r="AH99" s="288" t="s">
        <v>10851</v>
      </c>
      <c r="AI99" s="288" t="s">
        <v>10851</v>
      </c>
      <c r="AJ99" s="288" t="s">
        <v>10851</v>
      </c>
      <c r="AK99" s="288" t="s">
        <v>10851</v>
      </c>
      <c r="AL99" s="288" t="s">
        <v>10851</v>
      </c>
      <c r="AM99" s="288" t="s">
        <v>10851</v>
      </c>
      <c r="AN99" s="288" t="s">
        <v>10851</v>
      </c>
      <c r="AO99" s="288" t="s">
        <v>10851</v>
      </c>
      <c r="AP99" s="288" t="s">
        <v>10851</v>
      </c>
      <c r="AQ99" s="288" t="s">
        <v>10851</v>
      </c>
      <c r="AR99" s="288" t="s">
        <v>10851</v>
      </c>
      <c r="AS99" s="288" t="s">
        <v>10851</v>
      </c>
      <c r="AT99" s="288" t="s">
        <v>10851</v>
      </c>
      <c r="AU99" s="288" t="s">
        <v>10851</v>
      </c>
      <c r="AV99" s="288" t="s">
        <v>10851</v>
      </c>
      <c r="AW99" s="288" t="s">
        <v>10851</v>
      </c>
      <c r="AX99" s="288" t="s">
        <v>10851</v>
      </c>
      <c r="AY99" s="288">
        <v>2.1</v>
      </c>
      <c r="AZ99" s="288">
        <v>2.1</v>
      </c>
      <c r="BA99" s="288">
        <v>2.1</v>
      </c>
      <c r="BB99" s="288">
        <v>2.1</v>
      </c>
      <c r="BC99" s="288">
        <v>2.1</v>
      </c>
      <c r="BD99" s="288">
        <v>2.2999999999999998</v>
      </c>
      <c r="BE99" s="288">
        <v>2.2999999999999998</v>
      </c>
      <c r="BF99" s="288">
        <v>2.2999999999999998</v>
      </c>
      <c r="BG99" s="288">
        <v>2</v>
      </c>
      <c r="BH99" s="288">
        <v>2</v>
      </c>
      <c r="BI99" s="288">
        <v>2</v>
      </c>
      <c r="BJ99" s="288">
        <v>2</v>
      </c>
      <c r="BK99" s="288" t="s">
        <v>10851</v>
      </c>
      <c r="BL99" s="288" t="s">
        <v>10851</v>
      </c>
      <c r="BM99" s="288" t="s">
        <v>10851</v>
      </c>
      <c r="BN99" s="288" t="s">
        <v>10851</v>
      </c>
      <c r="BO99" s="288" t="s">
        <v>10851</v>
      </c>
      <c r="BP99" s="288" t="s">
        <v>10851</v>
      </c>
      <c r="BQ99" s="288" t="s">
        <v>10851</v>
      </c>
      <c r="BR99" s="288" t="s">
        <v>10851</v>
      </c>
      <c r="BS99" s="288" t="s">
        <v>10851</v>
      </c>
      <c r="BT99" s="288" t="s">
        <v>10851</v>
      </c>
      <c r="BU99" s="288" t="str">
        <f>_xlfn.IFNA(VLOOKUP(C99,'INFORM Severity - hidden'!$C$5:$G$300,5,FALSE),"-")</f>
        <v>-</v>
      </c>
    </row>
    <row r="100" spans="1:73" x14ac:dyDescent="0.35">
      <c r="C100" t="s">
        <v>10895</v>
      </c>
      <c r="D100" s="288" t="str">
        <f t="shared" si="1"/>
        <v>-</v>
      </c>
      <c r="E100" s="288" t="s">
        <v>10851</v>
      </c>
      <c r="F100" s="288" t="s">
        <v>10851</v>
      </c>
      <c r="G100" s="288" t="s">
        <v>10851</v>
      </c>
      <c r="H100" s="288" t="s">
        <v>10851</v>
      </c>
      <c r="I100" s="288" t="s">
        <v>10851</v>
      </c>
      <c r="J100" s="288" t="s">
        <v>10851</v>
      </c>
      <c r="K100" s="288" t="s">
        <v>10851</v>
      </c>
      <c r="L100" s="288" t="s">
        <v>10851</v>
      </c>
      <c r="M100" s="288" t="s">
        <v>10851</v>
      </c>
      <c r="N100" s="288" t="s">
        <v>10851</v>
      </c>
      <c r="O100" s="288" t="s">
        <v>10851</v>
      </c>
      <c r="P100" s="288" t="s">
        <v>10851</v>
      </c>
      <c r="Q100" s="288" t="s">
        <v>10851</v>
      </c>
      <c r="R100" s="288" t="s">
        <v>10851</v>
      </c>
      <c r="S100" s="288" t="s">
        <v>10851</v>
      </c>
      <c r="T100" s="288" t="s">
        <v>10851</v>
      </c>
      <c r="U100" s="288" t="s">
        <v>10851</v>
      </c>
      <c r="V100" s="288">
        <v>2.4</v>
      </c>
      <c r="W100" s="288">
        <v>3</v>
      </c>
      <c r="X100" s="288">
        <v>2.9</v>
      </c>
      <c r="Y100" s="288">
        <v>3</v>
      </c>
      <c r="Z100" s="288">
        <v>2.7</v>
      </c>
      <c r="AA100" s="288">
        <v>2.8</v>
      </c>
      <c r="AB100" s="288">
        <v>2.8</v>
      </c>
      <c r="AC100" s="288" t="s">
        <v>10851</v>
      </c>
      <c r="AD100" s="288" t="s">
        <v>10851</v>
      </c>
      <c r="AE100" s="288" t="s">
        <v>10851</v>
      </c>
      <c r="AF100" s="288" t="s">
        <v>10851</v>
      </c>
      <c r="AG100" s="288" t="s">
        <v>10851</v>
      </c>
      <c r="AH100" s="288" t="s">
        <v>10851</v>
      </c>
      <c r="AI100" s="288" t="s">
        <v>10851</v>
      </c>
      <c r="AJ100" s="288" t="s">
        <v>10851</v>
      </c>
      <c r="AK100" s="288" t="s">
        <v>10851</v>
      </c>
      <c r="AL100" s="288" t="s">
        <v>10851</v>
      </c>
      <c r="AM100" s="288" t="s">
        <v>10851</v>
      </c>
      <c r="AN100" s="288" t="s">
        <v>10851</v>
      </c>
      <c r="AO100" s="288" t="s">
        <v>10851</v>
      </c>
      <c r="AP100" s="288" t="s">
        <v>10851</v>
      </c>
      <c r="AQ100" s="288" t="s">
        <v>10851</v>
      </c>
      <c r="AR100" s="288" t="s">
        <v>10851</v>
      </c>
      <c r="AS100" s="288" t="s">
        <v>10851</v>
      </c>
      <c r="AT100" s="288" t="s">
        <v>10851</v>
      </c>
      <c r="AU100" s="288" t="s">
        <v>10851</v>
      </c>
      <c r="AV100" s="288" t="s">
        <v>10851</v>
      </c>
      <c r="AW100" s="288" t="s">
        <v>10851</v>
      </c>
      <c r="AX100" s="288" t="s">
        <v>10851</v>
      </c>
      <c r="AY100" s="288" t="s">
        <v>10851</v>
      </c>
      <c r="AZ100" s="288" t="s">
        <v>10851</v>
      </c>
      <c r="BA100" s="288" t="s">
        <v>10851</v>
      </c>
      <c r="BB100" s="288" t="s">
        <v>10851</v>
      </c>
      <c r="BC100" s="288" t="s">
        <v>10851</v>
      </c>
      <c r="BD100" s="288" t="s">
        <v>10851</v>
      </c>
      <c r="BE100" s="288" t="s">
        <v>10851</v>
      </c>
      <c r="BF100" s="288" t="s">
        <v>10851</v>
      </c>
      <c r="BG100" s="288" t="s">
        <v>10851</v>
      </c>
      <c r="BH100" s="288" t="s">
        <v>10851</v>
      </c>
      <c r="BI100" s="288" t="s">
        <v>10851</v>
      </c>
      <c r="BJ100" s="288" t="s">
        <v>10851</v>
      </c>
      <c r="BK100" s="288" t="s">
        <v>10851</v>
      </c>
      <c r="BL100" s="288" t="s">
        <v>10851</v>
      </c>
      <c r="BM100" s="288" t="s">
        <v>10851</v>
      </c>
      <c r="BN100" s="288" t="s">
        <v>10851</v>
      </c>
      <c r="BO100" s="288" t="s">
        <v>10851</v>
      </c>
      <c r="BP100" s="288" t="s">
        <v>10851</v>
      </c>
      <c r="BQ100" s="288" t="s">
        <v>10851</v>
      </c>
      <c r="BR100" s="288" t="s">
        <v>10851</v>
      </c>
      <c r="BS100" s="288" t="s">
        <v>10851</v>
      </c>
      <c r="BT100" s="288" t="s">
        <v>10851</v>
      </c>
      <c r="BU100" s="288" t="str">
        <f>_xlfn.IFNA(VLOOKUP(C100,'INFORM Severity - hidden'!$C$5:$G$300,5,FALSE),"-")</f>
        <v>-</v>
      </c>
    </row>
    <row r="101" spans="1:73" x14ac:dyDescent="0.35">
      <c r="C101" t="s">
        <v>10896</v>
      </c>
      <c r="D101" s="288" t="str">
        <f t="shared" si="1"/>
        <v>-</v>
      </c>
      <c r="E101" s="288" t="s">
        <v>10851</v>
      </c>
      <c r="F101" s="288" t="s">
        <v>10851</v>
      </c>
      <c r="G101" s="288" t="s">
        <v>10851</v>
      </c>
      <c r="H101" s="288" t="s">
        <v>10851</v>
      </c>
      <c r="I101" s="288" t="s">
        <v>10851</v>
      </c>
      <c r="J101" s="288" t="s">
        <v>10851</v>
      </c>
      <c r="K101" s="288" t="s">
        <v>10851</v>
      </c>
      <c r="L101" s="288" t="s">
        <v>10851</v>
      </c>
      <c r="M101" s="288" t="s">
        <v>10851</v>
      </c>
      <c r="N101" s="288" t="s">
        <v>10851</v>
      </c>
      <c r="O101" s="288" t="s">
        <v>10851</v>
      </c>
      <c r="P101" s="288" t="s">
        <v>10851</v>
      </c>
      <c r="Q101" s="288" t="s">
        <v>10851</v>
      </c>
      <c r="R101" s="288" t="s">
        <v>10851</v>
      </c>
      <c r="S101" s="288" t="s">
        <v>10851</v>
      </c>
      <c r="T101" s="288" t="s">
        <v>10851</v>
      </c>
      <c r="U101" s="288" t="s">
        <v>10851</v>
      </c>
      <c r="V101" s="288" t="s">
        <v>10851</v>
      </c>
      <c r="W101" s="288" t="s">
        <v>10851</v>
      </c>
      <c r="X101" s="288" t="s">
        <v>10851</v>
      </c>
      <c r="Y101" s="288" t="s">
        <v>10851</v>
      </c>
      <c r="Z101" s="288" t="s">
        <v>10851</v>
      </c>
      <c r="AA101" s="288" t="s">
        <v>10851</v>
      </c>
      <c r="AB101" s="288" t="s">
        <v>10851</v>
      </c>
      <c r="AC101" s="288" t="s">
        <v>10851</v>
      </c>
      <c r="AD101" s="288" t="s">
        <v>10851</v>
      </c>
      <c r="AE101" s="288" t="s">
        <v>10851</v>
      </c>
      <c r="AF101" s="288" t="s">
        <v>10851</v>
      </c>
      <c r="AG101" s="288" t="s">
        <v>10851</v>
      </c>
      <c r="AH101" s="288" t="s">
        <v>10851</v>
      </c>
      <c r="AI101" s="288" t="s">
        <v>10851</v>
      </c>
      <c r="AJ101" s="288" t="s">
        <v>10851</v>
      </c>
      <c r="AK101" s="288" t="s">
        <v>10851</v>
      </c>
      <c r="AL101" s="288" t="s">
        <v>10851</v>
      </c>
      <c r="AM101" s="288" t="s">
        <v>10851</v>
      </c>
      <c r="AN101" s="288" t="s">
        <v>10851</v>
      </c>
      <c r="AO101" s="288" t="s">
        <v>10851</v>
      </c>
      <c r="AP101" s="288" t="s">
        <v>10851</v>
      </c>
      <c r="AQ101" s="288" t="s">
        <v>10851</v>
      </c>
      <c r="AR101" s="288" t="s">
        <v>10851</v>
      </c>
      <c r="AS101" s="288" t="s">
        <v>10851</v>
      </c>
      <c r="AT101" s="288" t="s">
        <v>10851</v>
      </c>
      <c r="AU101" s="288" t="s">
        <v>10851</v>
      </c>
      <c r="AV101" s="288" t="s">
        <v>10851</v>
      </c>
      <c r="AW101" s="288" t="s">
        <v>10851</v>
      </c>
      <c r="AX101" s="288" t="s">
        <v>10851</v>
      </c>
      <c r="AY101" s="288" t="s">
        <v>10851</v>
      </c>
      <c r="AZ101" s="288" t="s">
        <v>10851</v>
      </c>
      <c r="BA101" s="288" t="s">
        <v>10851</v>
      </c>
      <c r="BB101" s="288" t="s">
        <v>10851</v>
      </c>
      <c r="BC101" s="288" t="s">
        <v>10851</v>
      </c>
      <c r="BD101" s="288" t="s">
        <v>10851</v>
      </c>
      <c r="BE101" s="288" t="s">
        <v>10851</v>
      </c>
      <c r="BF101" s="288" t="s">
        <v>10851</v>
      </c>
      <c r="BG101" s="288" t="s">
        <v>10851</v>
      </c>
      <c r="BH101" s="288" t="s">
        <v>10851</v>
      </c>
      <c r="BI101" s="288" t="s">
        <v>10851</v>
      </c>
      <c r="BJ101" s="288" t="s">
        <v>10851</v>
      </c>
      <c r="BK101" s="288" t="s">
        <v>10851</v>
      </c>
      <c r="BL101" s="288" t="s">
        <v>10851</v>
      </c>
      <c r="BM101" s="288" t="s">
        <v>10851</v>
      </c>
      <c r="BN101" s="288" t="s">
        <v>10851</v>
      </c>
      <c r="BO101" s="288" t="s">
        <v>10851</v>
      </c>
      <c r="BP101" s="288" t="s">
        <v>10851</v>
      </c>
      <c r="BQ101" s="288" t="s">
        <v>10851</v>
      </c>
      <c r="BR101" s="288" t="s">
        <v>10851</v>
      </c>
      <c r="BS101" s="288" t="s">
        <v>10851</v>
      </c>
      <c r="BT101" s="288" t="s">
        <v>10851</v>
      </c>
      <c r="BU101" s="288" t="str">
        <f>_xlfn.IFNA(VLOOKUP(C101,'INFORM Severity - hidden'!$C$5:$G$300,5,FALSE),"-")</f>
        <v>-</v>
      </c>
    </row>
    <row r="102" spans="1:73" x14ac:dyDescent="0.35">
      <c r="C102" t="s">
        <v>10897</v>
      </c>
      <c r="D102" s="288" t="str">
        <f t="shared" si="1"/>
        <v>-</v>
      </c>
      <c r="E102" s="288" t="s">
        <v>10851</v>
      </c>
      <c r="F102" s="288" t="s">
        <v>10851</v>
      </c>
      <c r="G102" s="288" t="s">
        <v>10851</v>
      </c>
      <c r="H102" s="288" t="s">
        <v>10851</v>
      </c>
      <c r="I102" s="288" t="s">
        <v>10851</v>
      </c>
      <c r="J102" s="288" t="s">
        <v>10851</v>
      </c>
      <c r="K102" s="288" t="s">
        <v>10851</v>
      </c>
      <c r="L102" s="288" t="s">
        <v>10851</v>
      </c>
      <c r="M102" s="288" t="s">
        <v>10851</v>
      </c>
      <c r="N102" s="288" t="s">
        <v>10851</v>
      </c>
      <c r="O102" s="288" t="s">
        <v>10851</v>
      </c>
      <c r="P102" s="288" t="s">
        <v>10851</v>
      </c>
      <c r="Q102" s="288" t="s">
        <v>10851</v>
      </c>
      <c r="R102" s="288" t="s">
        <v>10851</v>
      </c>
      <c r="S102" s="288" t="s">
        <v>10851</v>
      </c>
      <c r="T102" s="288" t="s">
        <v>10851</v>
      </c>
      <c r="U102" s="288" t="s">
        <v>10851</v>
      </c>
      <c r="V102" s="288">
        <v>2.4</v>
      </c>
      <c r="W102" s="288">
        <v>2.5</v>
      </c>
      <c r="X102" s="288">
        <v>2.5</v>
      </c>
      <c r="Y102" s="288">
        <v>2.5</v>
      </c>
      <c r="Z102" s="288">
        <v>2.5</v>
      </c>
      <c r="AA102" s="288">
        <v>2.5</v>
      </c>
      <c r="AB102" s="288">
        <v>2.5</v>
      </c>
      <c r="AC102" s="288" t="s">
        <v>10851</v>
      </c>
      <c r="AD102" s="288" t="s">
        <v>10851</v>
      </c>
      <c r="AE102" s="288" t="s">
        <v>10851</v>
      </c>
      <c r="AF102" s="288" t="s">
        <v>10851</v>
      </c>
      <c r="AG102" s="288" t="s">
        <v>10851</v>
      </c>
      <c r="AH102" s="288" t="s">
        <v>10851</v>
      </c>
      <c r="AI102" s="288" t="s">
        <v>10851</v>
      </c>
      <c r="AJ102" s="288" t="s">
        <v>10851</v>
      </c>
      <c r="AK102" s="288" t="s">
        <v>10851</v>
      </c>
      <c r="AL102" s="288" t="s">
        <v>10851</v>
      </c>
      <c r="AM102" s="288" t="s">
        <v>10851</v>
      </c>
      <c r="AN102" s="288" t="s">
        <v>10851</v>
      </c>
      <c r="AO102" s="288" t="s">
        <v>10851</v>
      </c>
      <c r="AP102" s="288" t="s">
        <v>10851</v>
      </c>
      <c r="AQ102" s="288" t="s">
        <v>10851</v>
      </c>
      <c r="AR102" s="288" t="s">
        <v>10851</v>
      </c>
      <c r="AS102" s="288" t="s">
        <v>10851</v>
      </c>
      <c r="AT102" s="288" t="s">
        <v>10851</v>
      </c>
      <c r="AU102" s="288" t="s">
        <v>10851</v>
      </c>
      <c r="AV102" s="288" t="s">
        <v>10851</v>
      </c>
      <c r="AW102" s="288" t="s">
        <v>10851</v>
      </c>
      <c r="AX102" s="288" t="s">
        <v>10851</v>
      </c>
      <c r="AY102" s="288" t="s">
        <v>10851</v>
      </c>
      <c r="AZ102" s="288" t="s">
        <v>10851</v>
      </c>
      <c r="BA102" s="288" t="s">
        <v>10851</v>
      </c>
      <c r="BB102" s="288" t="s">
        <v>10851</v>
      </c>
      <c r="BC102" s="288" t="s">
        <v>10851</v>
      </c>
      <c r="BD102" s="288" t="s">
        <v>10851</v>
      </c>
      <c r="BE102" s="288" t="s">
        <v>10851</v>
      </c>
      <c r="BF102" s="288" t="s">
        <v>10851</v>
      </c>
      <c r="BG102" s="288" t="s">
        <v>10851</v>
      </c>
      <c r="BH102" s="288" t="s">
        <v>10851</v>
      </c>
      <c r="BI102" s="288" t="s">
        <v>10851</v>
      </c>
      <c r="BJ102" s="288" t="s">
        <v>10851</v>
      </c>
      <c r="BK102" s="288" t="s">
        <v>10851</v>
      </c>
      <c r="BL102" s="288" t="s">
        <v>10851</v>
      </c>
      <c r="BM102" s="288" t="s">
        <v>10851</v>
      </c>
      <c r="BN102" s="288" t="s">
        <v>10851</v>
      </c>
      <c r="BO102" s="288" t="s">
        <v>10851</v>
      </c>
      <c r="BP102" s="288" t="s">
        <v>10851</v>
      </c>
      <c r="BQ102" s="288" t="s">
        <v>10851</v>
      </c>
      <c r="BR102" s="288" t="s">
        <v>10851</v>
      </c>
      <c r="BS102" s="288" t="s">
        <v>10851</v>
      </c>
      <c r="BT102" s="288" t="s">
        <v>10851</v>
      </c>
      <c r="BU102" s="288" t="str">
        <f>_xlfn.IFNA(VLOOKUP(C102,'INFORM Severity - hidden'!$C$5:$G$300,5,FALSE),"-")</f>
        <v>-</v>
      </c>
    </row>
    <row r="103" spans="1:73" x14ac:dyDescent="0.35">
      <c r="C103" t="s">
        <v>10898</v>
      </c>
      <c r="D103" s="288" t="str">
        <f t="shared" si="1"/>
        <v>-</v>
      </c>
      <c r="E103" s="288" t="s">
        <v>10851</v>
      </c>
      <c r="F103" s="288" t="s">
        <v>10851</v>
      </c>
      <c r="G103" s="288" t="s">
        <v>10851</v>
      </c>
      <c r="H103" s="288" t="s">
        <v>10851</v>
      </c>
      <c r="I103" s="288" t="s">
        <v>10851</v>
      </c>
      <c r="J103" s="288" t="s">
        <v>10851</v>
      </c>
      <c r="K103" s="288" t="s">
        <v>10851</v>
      </c>
      <c r="L103" s="288" t="s">
        <v>10851</v>
      </c>
      <c r="M103" s="288" t="s">
        <v>10851</v>
      </c>
      <c r="N103" s="288" t="s">
        <v>10851</v>
      </c>
      <c r="O103" s="288" t="s">
        <v>10851</v>
      </c>
      <c r="P103" s="288" t="s">
        <v>10851</v>
      </c>
      <c r="Q103" s="288" t="s">
        <v>10851</v>
      </c>
      <c r="R103" s="288" t="s">
        <v>10851</v>
      </c>
      <c r="S103" s="288" t="s">
        <v>10851</v>
      </c>
      <c r="T103" s="288" t="s">
        <v>10851</v>
      </c>
      <c r="U103" s="288" t="s">
        <v>10851</v>
      </c>
      <c r="V103" s="288" t="s">
        <v>10851</v>
      </c>
      <c r="W103" s="288">
        <v>2.9</v>
      </c>
      <c r="X103" s="288" t="s">
        <v>10851</v>
      </c>
      <c r="Y103" s="288" t="s">
        <v>10851</v>
      </c>
      <c r="Z103" s="288" t="s">
        <v>10851</v>
      </c>
      <c r="AA103" s="288" t="s">
        <v>10851</v>
      </c>
      <c r="AB103" s="288" t="s">
        <v>10851</v>
      </c>
      <c r="AC103" s="288" t="s">
        <v>10851</v>
      </c>
      <c r="AD103" s="288" t="s">
        <v>10851</v>
      </c>
      <c r="AE103" s="288" t="s">
        <v>10851</v>
      </c>
      <c r="AF103" s="288" t="s">
        <v>10851</v>
      </c>
      <c r="AG103" s="288" t="s">
        <v>10851</v>
      </c>
      <c r="AH103" s="288" t="s">
        <v>10851</v>
      </c>
      <c r="AI103" s="288" t="s">
        <v>10851</v>
      </c>
      <c r="AJ103" s="288" t="s">
        <v>10851</v>
      </c>
      <c r="AK103" s="288" t="s">
        <v>10851</v>
      </c>
      <c r="AL103" s="288" t="s">
        <v>10851</v>
      </c>
      <c r="AM103" s="288" t="s">
        <v>10851</v>
      </c>
      <c r="AN103" s="288" t="s">
        <v>10851</v>
      </c>
      <c r="AO103" s="288" t="s">
        <v>10851</v>
      </c>
      <c r="AP103" s="288" t="s">
        <v>10851</v>
      </c>
      <c r="AQ103" s="288" t="s">
        <v>10851</v>
      </c>
      <c r="AR103" s="288" t="s">
        <v>10851</v>
      </c>
      <c r="AS103" s="288" t="s">
        <v>10851</v>
      </c>
      <c r="AT103" s="288" t="s">
        <v>10851</v>
      </c>
      <c r="AU103" s="288" t="s">
        <v>10851</v>
      </c>
      <c r="AV103" s="288" t="s">
        <v>10851</v>
      </c>
      <c r="AW103" s="288" t="s">
        <v>10851</v>
      </c>
      <c r="AX103" s="288" t="s">
        <v>10851</v>
      </c>
      <c r="AY103" s="288" t="s">
        <v>10851</v>
      </c>
      <c r="AZ103" s="288" t="s">
        <v>10851</v>
      </c>
      <c r="BA103" s="288" t="s">
        <v>10851</v>
      </c>
      <c r="BB103" s="288" t="s">
        <v>10851</v>
      </c>
      <c r="BC103" s="288" t="s">
        <v>10851</v>
      </c>
      <c r="BD103" s="288" t="s">
        <v>10851</v>
      </c>
      <c r="BE103" s="288" t="s">
        <v>10851</v>
      </c>
      <c r="BF103" s="288" t="s">
        <v>10851</v>
      </c>
      <c r="BG103" s="288" t="s">
        <v>10851</v>
      </c>
      <c r="BH103" s="288" t="s">
        <v>10851</v>
      </c>
      <c r="BI103" s="288" t="s">
        <v>10851</v>
      </c>
      <c r="BJ103" s="288" t="s">
        <v>10851</v>
      </c>
      <c r="BK103" s="288" t="s">
        <v>10851</v>
      </c>
      <c r="BL103" s="288" t="s">
        <v>10851</v>
      </c>
      <c r="BM103" s="288" t="s">
        <v>10851</v>
      </c>
      <c r="BN103" s="288" t="s">
        <v>10851</v>
      </c>
      <c r="BO103" s="288" t="s">
        <v>10851</v>
      </c>
      <c r="BP103" s="288" t="s">
        <v>10851</v>
      </c>
      <c r="BQ103" s="288" t="s">
        <v>10851</v>
      </c>
      <c r="BR103" s="288" t="s">
        <v>10851</v>
      </c>
      <c r="BS103" s="288" t="s">
        <v>10851</v>
      </c>
      <c r="BT103" s="288" t="s">
        <v>10851</v>
      </c>
      <c r="BU103" s="288" t="str">
        <f>_xlfn.IFNA(VLOOKUP(C103,'INFORM Severity - hidden'!$C$5:$G$300,5,FALSE),"-")</f>
        <v>-</v>
      </c>
    </row>
    <row r="104" spans="1:73" x14ac:dyDescent="0.35">
      <c r="C104" t="s">
        <v>10899</v>
      </c>
      <c r="D104" s="288" t="str">
        <f t="shared" si="1"/>
        <v>-</v>
      </c>
      <c r="E104" s="288" t="s">
        <v>10851</v>
      </c>
      <c r="F104" s="288" t="s">
        <v>10851</v>
      </c>
      <c r="G104" s="288" t="s">
        <v>10851</v>
      </c>
      <c r="H104" s="288" t="s">
        <v>10851</v>
      </c>
      <c r="I104" s="288" t="s">
        <v>10851</v>
      </c>
      <c r="J104" s="288" t="s">
        <v>10851</v>
      </c>
      <c r="K104" s="288" t="s">
        <v>10851</v>
      </c>
      <c r="L104" s="288" t="s">
        <v>10851</v>
      </c>
      <c r="M104" s="288" t="s">
        <v>10851</v>
      </c>
      <c r="N104" s="288" t="s">
        <v>10851</v>
      </c>
      <c r="O104" s="288" t="s">
        <v>10851</v>
      </c>
      <c r="P104" s="288" t="s">
        <v>10851</v>
      </c>
      <c r="Q104" s="288" t="s">
        <v>10851</v>
      </c>
      <c r="R104" s="288" t="s">
        <v>10851</v>
      </c>
      <c r="S104" s="288" t="s">
        <v>10851</v>
      </c>
      <c r="T104" s="288" t="s">
        <v>10851</v>
      </c>
      <c r="U104" s="288" t="s">
        <v>10851</v>
      </c>
      <c r="V104" s="288" t="s">
        <v>10851</v>
      </c>
      <c r="W104" s="288" t="s">
        <v>10851</v>
      </c>
      <c r="X104" s="288" t="s">
        <v>10851</v>
      </c>
      <c r="Y104" s="288">
        <v>2.7</v>
      </c>
      <c r="Z104" s="288">
        <v>2.6</v>
      </c>
      <c r="AA104" s="288">
        <v>2.6</v>
      </c>
      <c r="AB104" s="288" t="s">
        <v>10851</v>
      </c>
      <c r="AC104" s="288" t="s">
        <v>10851</v>
      </c>
      <c r="AD104" s="288" t="s">
        <v>10851</v>
      </c>
      <c r="AE104" s="288" t="s">
        <v>10851</v>
      </c>
      <c r="AF104" s="288" t="s">
        <v>10851</v>
      </c>
      <c r="AG104" s="288" t="s">
        <v>10851</v>
      </c>
      <c r="AH104" s="288" t="s">
        <v>10851</v>
      </c>
      <c r="AI104" s="288" t="s">
        <v>10851</v>
      </c>
      <c r="AJ104" s="288" t="s">
        <v>10851</v>
      </c>
      <c r="AK104" s="288" t="s">
        <v>10851</v>
      </c>
      <c r="AL104" s="288" t="s">
        <v>10851</v>
      </c>
      <c r="AM104" s="288" t="s">
        <v>10851</v>
      </c>
      <c r="AN104" s="288" t="s">
        <v>10851</v>
      </c>
      <c r="AO104" s="288" t="s">
        <v>10851</v>
      </c>
      <c r="AP104" s="288" t="s">
        <v>10851</v>
      </c>
      <c r="AQ104" s="288" t="s">
        <v>10851</v>
      </c>
      <c r="AR104" s="288" t="s">
        <v>10851</v>
      </c>
      <c r="AS104" s="288" t="s">
        <v>10851</v>
      </c>
      <c r="AT104" s="288" t="s">
        <v>10851</v>
      </c>
      <c r="AU104" s="288" t="s">
        <v>10851</v>
      </c>
      <c r="AV104" s="288" t="s">
        <v>10851</v>
      </c>
      <c r="AW104" s="288" t="s">
        <v>10851</v>
      </c>
      <c r="AX104" s="288" t="s">
        <v>10851</v>
      </c>
      <c r="AY104" s="288" t="s">
        <v>10851</v>
      </c>
      <c r="AZ104" s="288" t="s">
        <v>10851</v>
      </c>
      <c r="BA104" s="288" t="s">
        <v>10851</v>
      </c>
      <c r="BB104" s="288" t="s">
        <v>10851</v>
      </c>
      <c r="BC104" s="288" t="s">
        <v>10851</v>
      </c>
      <c r="BD104" s="288" t="s">
        <v>10851</v>
      </c>
      <c r="BE104" s="288" t="s">
        <v>10851</v>
      </c>
      <c r="BF104" s="288" t="s">
        <v>10851</v>
      </c>
      <c r="BG104" s="288" t="s">
        <v>10851</v>
      </c>
      <c r="BH104" s="288" t="s">
        <v>10851</v>
      </c>
      <c r="BI104" s="288" t="s">
        <v>10851</v>
      </c>
      <c r="BJ104" s="288" t="s">
        <v>10851</v>
      </c>
      <c r="BK104" s="288" t="s">
        <v>10851</v>
      </c>
      <c r="BL104" s="288" t="s">
        <v>10851</v>
      </c>
      <c r="BM104" s="288" t="s">
        <v>10851</v>
      </c>
      <c r="BN104" s="288" t="s">
        <v>10851</v>
      </c>
      <c r="BO104" s="288" t="s">
        <v>10851</v>
      </c>
      <c r="BP104" s="288" t="s">
        <v>10851</v>
      </c>
      <c r="BQ104" s="288" t="s">
        <v>10851</v>
      </c>
      <c r="BR104" s="288" t="s">
        <v>10851</v>
      </c>
      <c r="BS104" s="288" t="s">
        <v>10851</v>
      </c>
      <c r="BT104" s="288" t="s">
        <v>10851</v>
      </c>
      <c r="BU104" s="288" t="str">
        <f>_xlfn.IFNA(VLOOKUP(C104,'INFORM Severity - hidden'!$C$5:$G$300,5,FALSE),"-")</f>
        <v>-</v>
      </c>
    </row>
    <row r="105" spans="1:73" x14ac:dyDescent="0.35">
      <c r="A105" t="s">
        <v>7467</v>
      </c>
      <c r="B105" t="s">
        <v>7465</v>
      </c>
      <c r="C105" t="s">
        <v>7466</v>
      </c>
      <c r="D105" s="288" t="str">
        <f t="shared" si="1"/>
        <v>-</v>
      </c>
      <c r="E105" s="288" t="s">
        <v>10851</v>
      </c>
      <c r="F105" s="288" t="s">
        <v>10851</v>
      </c>
      <c r="G105" s="288" t="s">
        <v>10851</v>
      </c>
      <c r="H105" s="288" t="s">
        <v>10851</v>
      </c>
      <c r="I105" s="288" t="s">
        <v>10851</v>
      </c>
      <c r="J105" s="288" t="s">
        <v>10851</v>
      </c>
      <c r="K105" s="288" t="s">
        <v>10851</v>
      </c>
      <c r="L105" s="288" t="s">
        <v>10851</v>
      </c>
      <c r="M105" s="288" t="s">
        <v>10851</v>
      </c>
      <c r="N105" s="288" t="s">
        <v>10851</v>
      </c>
      <c r="O105" s="288" t="s">
        <v>10851</v>
      </c>
      <c r="P105" s="288" t="s">
        <v>10851</v>
      </c>
      <c r="Q105" s="288" t="s">
        <v>10851</v>
      </c>
      <c r="R105" s="288" t="s">
        <v>10851</v>
      </c>
      <c r="S105" s="288" t="s">
        <v>10851</v>
      </c>
      <c r="T105" s="288" t="s">
        <v>10851</v>
      </c>
      <c r="U105" s="288" t="s">
        <v>10851</v>
      </c>
      <c r="V105" s="288" t="s">
        <v>10851</v>
      </c>
      <c r="W105" s="288" t="s">
        <v>10851</v>
      </c>
      <c r="X105" s="288" t="s">
        <v>10851</v>
      </c>
      <c r="Y105" s="288" t="s">
        <v>10851</v>
      </c>
      <c r="Z105" s="288" t="s">
        <v>10851</v>
      </c>
      <c r="AA105" s="288" t="s">
        <v>10851</v>
      </c>
      <c r="AB105" s="288" t="s">
        <v>10851</v>
      </c>
      <c r="AC105" s="288" t="s">
        <v>10851</v>
      </c>
      <c r="AD105" s="288" t="s">
        <v>10851</v>
      </c>
      <c r="AE105" s="288" t="s">
        <v>10851</v>
      </c>
      <c r="AF105" s="288" t="s">
        <v>10851</v>
      </c>
      <c r="AG105" s="288" t="s">
        <v>10851</v>
      </c>
      <c r="AH105" s="288" t="s">
        <v>10851</v>
      </c>
      <c r="AI105" s="288" t="s">
        <v>10851</v>
      </c>
      <c r="AJ105" s="288" t="s">
        <v>10851</v>
      </c>
      <c r="AK105" s="288" t="s">
        <v>10851</v>
      </c>
      <c r="AL105" s="288" t="s">
        <v>10851</v>
      </c>
      <c r="AM105" s="288" t="s">
        <v>10851</v>
      </c>
      <c r="AN105" s="288" t="s">
        <v>10851</v>
      </c>
      <c r="AO105" s="288" t="s">
        <v>10851</v>
      </c>
      <c r="AP105" s="288" t="s">
        <v>10851</v>
      </c>
      <c r="AQ105" s="288" t="s">
        <v>10851</v>
      </c>
      <c r="AR105" s="288" t="s">
        <v>10851</v>
      </c>
      <c r="AS105" s="288" t="s">
        <v>10851</v>
      </c>
      <c r="AT105" s="288" t="s">
        <v>10851</v>
      </c>
      <c r="AU105" s="288" t="s">
        <v>10851</v>
      </c>
      <c r="AV105" s="288" t="s">
        <v>10851</v>
      </c>
      <c r="AW105" s="288" t="s">
        <v>10851</v>
      </c>
      <c r="AX105" s="288" t="s">
        <v>10851</v>
      </c>
      <c r="AY105" s="288" t="s">
        <v>10851</v>
      </c>
      <c r="AZ105" s="288" t="s">
        <v>10851</v>
      </c>
      <c r="BA105" s="288" t="s">
        <v>10851</v>
      </c>
      <c r="BB105" s="288" t="s">
        <v>10851</v>
      </c>
      <c r="BC105" s="288" t="s">
        <v>10851</v>
      </c>
      <c r="BD105" s="288" t="s">
        <v>10851</v>
      </c>
      <c r="BE105" s="288" t="s">
        <v>10851</v>
      </c>
      <c r="BF105" s="288" t="s">
        <v>10851</v>
      </c>
      <c r="BG105" s="288" t="s">
        <v>10851</v>
      </c>
      <c r="BH105" s="288" t="s">
        <v>10851</v>
      </c>
      <c r="BI105" s="288" t="s">
        <v>10851</v>
      </c>
      <c r="BJ105" s="288" t="s">
        <v>10851</v>
      </c>
      <c r="BK105" s="288" t="s">
        <v>10851</v>
      </c>
      <c r="BL105" s="288" t="s">
        <v>10851</v>
      </c>
      <c r="BM105" s="288" t="s">
        <v>10851</v>
      </c>
      <c r="BN105" s="288" t="s">
        <v>10851</v>
      </c>
      <c r="BO105" s="288" t="s">
        <v>10851</v>
      </c>
      <c r="BP105" s="288" t="s">
        <v>10851</v>
      </c>
      <c r="BQ105" s="288" t="s">
        <v>10851</v>
      </c>
      <c r="BR105" s="288" t="s">
        <v>10851</v>
      </c>
      <c r="BS105" s="288" t="s">
        <v>10851</v>
      </c>
      <c r="BT105" s="288" t="s">
        <v>10851</v>
      </c>
      <c r="BU105" s="288">
        <f>_xlfn.IFNA(VLOOKUP(C105,'INFORM Severity - hidden'!$C$5:$G$300,5,FALSE),"-")</f>
        <v>2.2000000000000002</v>
      </c>
    </row>
    <row r="106" spans="1:73" x14ac:dyDescent="0.35">
      <c r="C106" t="s">
        <v>10900</v>
      </c>
      <c r="D106" s="288" t="str">
        <f t="shared" si="1"/>
        <v>-</v>
      </c>
      <c r="E106" s="288" t="s">
        <v>10851</v>
      </c>
      <c r="F106" s="288" t="s">
        <v>10851</v>
      </c>
      <c r="G106" s="288" t="s">
        <v>10851</v>
      </c>
      <c r="H106" s="288">
        <v>3.2</v>
      </c>
      <c r="I106" s="288">
        <v>3.1</v>
      </c>
      <c r="J106" s="288">
        <v>3.1</v>
      </c>
      <c r="K106" s="288" t="s">
        <v>10851</v>
      </c>
      <c r="L106" s="288" t="s">
        <v>10851</v>
      </c>
      <c r="M106" s="288" t="s">
        <v>10851</v>
      </c>
      <c r="N106" s="288" t="s">
        <v>10851</v>
      </c>
      <c r="O106" s="288" t="s">
        <v>10851</v>
      </c>
      <c r="P106" s="288" t="s">
        <v>10851</v>
      </c>
      <c r="Q106" s="288" t="s">
        <v>10851</v>
      </c>
      <c r="R106" s="288" t="s">
        <v>10851</v>
      </c>
      <c r="S106" s="288" t="s">
        <v>10851</v>
      </c>
      <c r="T106" s="288" t="s">
        <v>10851</v>
      </c>
      <c r="U106" s="288" t="s">
        <v>10851</v>
      </c>
      <c r="V106" s="288" t="s">
        <v>10851</v>
      </c>
      <c r="W106" s="288" t="s">
        <v>10851</v>
      </c>
      <c r="X106" s="288" t="s">
        <v>10851</v>
      </c>
      <c r="Y106" s="288" t="s">
        <v>10851</v>
      </c>
      <c r="Z106" s="288" t="s">
        <v>10851</v>
      </c>
      <c r="AA106" s="288" t="s">
        <v>10851</v>
      </c>
      <c r="AB106" s="288" t="s">
        <v>10851</v>
      </c>
      <c r="AC106" s="288" t="s">
        <v>10851</v>
      </c>
      <c r="AD106" s="288" t="s">
        <v>10851</v>
      </c>
      <c r="AE106" s="288" t="s">
        <v>10851</v>
      </c>
      <c r="AF106" s="288" t="s">
        <v>10851</v>
      </c>
      <c r="AG106" s="288" t="s">
        <v>10851</v>
      </c>
      <c r="AH106" s="288" t="s">
        <v>10851</v>
      </c>
      <c r="AI106" s="288" t="s">
        <v>10851</v>
      </c>
      <c r="AJ106" s="288" t="s">
        <v>10851</v>
      </c>
      <c r="AK106" s="288" t="s">
        <v>10851</v>
      </c>
      <c r="AL106" s="288" t="s">
        <v>10851</v>
      </c>
      <c r="AM106" s="288" t="s">
        <v>10851</v>
      </c>
      <c r="AN106" s="288" t="s">
        <v>10851</v>
      </c>
      <c r="AO106" s="288" t="s">
        <v>10851</v>
      </c>
      <c r="AP106" s="288" t="s">
        <v>10851</v>
      </c>
      <c r="AQ106" s="288" t="s">
        <v>10851</v>
      </c>
      <c r="AR106" s="288" t="s">
        <v>10851</v>
      </c>
      <c r="AS106" s="288" t="s">
        <v>10851</v>
      </c>
      <c r="AT106" s="288" t="s">
        <v>10851</v>
      </c>
      <c r="AU106" s="288" t="s">
        <v>10851</v>
      </c>
      <c r="AV106" s="288" t="s">
        <v>10851</v>
      </c>
      <c r="AW106" s="288" t="s">
        <v>10851</v>
      </c>
      <c r="AX106" s="288" t="s">
        <v>10851</v>
      </c>
      <c r="AY106" s="288" t="s">
        <v>10851</v>
      </c>
      <c r="AZ106" s="288" t="s">
        <v>10851</v>
      </c>
      <c r="BA106" s="288" t="s">
        <v>10851</v>
      </c>
      <c r="BB106" s="288" t="s">
        <v>10851</v>
      </c>
      <c r="BC106" s="288" t="s">
        <v>10851</v>
      </c>
      <c r="BD106" s="288" t="s">
        <v>10851</v>
      </c>
      <c r="BE106" s="288" t="s">
        <v>10851</v>
      </c>
      <c r="BF106" s="288" t="s">
        <v>10851</v>
      </c>
      <c r="BG106" s="288" t="s">
        <v>10851</v>
      </c>
      <c r="BH106" s="288" t="s">
        <v>10851</v>
      </c>
      <c r="BI106" s="288" t="s">
        <v>10851</v>
      </c>
      <c r="BJ106" s="288" t="s">
        <v>10851</v>
      </c>
      <c r="BK106" s="288" t="s">
        <v>10851</v>
      </c>
      <c r="BL106" s="288" t="s">
        <v>10851</v>
      </c>
      <c r="BM106" s="288" t="s">
        <v>10851</v>
      </c>
      <c r="BN106" s="288" t="s">
        <v>10851</v>
      </c>
      <c r="BO106" s="288" t="s">
        <v>10851</v>
      </c>
      <c r="BP106" s="288" t="s">
        <v>10851</v>
      </c>
      <c r="BQ106" s="288" t="s">
        <v>10851</v>
      </c>
      <c r="BR106" s="288" t="s">
        <v>10851</v>
      </c>
      <c r="BS106" s="288" t="s">
        <v>10851</v>
      </c>
      <c r="BT106" s="288" t="s">
        <v>10851</v>
      </c>
      <c r="BU106" s="288" t="str">
        <f>_xlfn.IFNA(VLOOKUP(C106,'INFORM Severity - hidden'!$C$5:$G$300,5,FALSE),"-")</f>
        <v>-</v>
      </c>
    </row>
    <row r="107" spans="1:73" x14ac:dyDescent="0.35">
      <c r="C107" t="s">
        <v>10901</v>
      </c>
      <c r="D107" s="288" t="str">
        <f t="shared" si="1"/>
        <v>-</v>
      </c>
      <c r="E107" s="288" t="s">
        <v>10851</v>
      </c>
      <c r="F107" s="288" t="s">
        <v>10851</v>
      </c>
      <c r="G107" s="288" t="s">
        <v>10851</v>
      </c>
      <c r="H107" s="288" t="s">
        <v>10851</v>
      </c>
      <c r="I107" s="288" t="s">
        <v>10851</v>
      </c>
      <c r="J107" s="288" t="s">
        <v>10851</v>
      </c>
      <c r="K107" s="288" t="s">
        <v>10851</v>
      </c>
      <c r="L107" s="288" t="s">
        <v>10851</v>
      </c>
      <c r="M107" s="288" t="s">
        <v>10851</v>
      </c>
      <c r="N107" s="288" t="s">
        <v>10851</v>
      </c>
      <c r="O107" s="288" t="s">
        <v>10851</v>
      </c>
      <c r="P107" s="288" t="s">
        <v>10851</v>
      </c>
      <c r="Q107" s="288">
        <v>1.6</v>
      </c>
      <c r="R107" s="288" t="s">
        <v>10851</v>
      </c>
      <c r="S107" s="288" t="s">
        <v>10851</v>
      </c>
      <c r="T107" s="288" t="s">
        <v>10851</v>
      </c>
      <c r="U107" s="288" t="s">
        <v>10851</v>
      </c>
      <c r="V107" s="288" t="s">
        <v>10851</v>
      </c>
      <c r="W107" s="288" t="s">
        <v>10851</v>
      </c>
      <c r="X107" s="288" t="s">
        <v>10851</v>
      </c>
      <c r="Y107" s="288" t="s">
        <v>10851</v>
      </c>
      <c r="Z107" s="288" t="s">
        <v>10851</v>
      </c>
      <c r="AA107" s="288" t="s">
        <v>10851</v>
      </c>
      <c r="AB107" s="288" t="s">
        <v>10851</v>
      </c>
      <c r="AC107" s="288" t="s">
        <v>10851</v>
      </c>
      <c r="AD107" s="288" t="s">
        <v>10851</v>
      </c>
      <c r="AE107" s="288" t="s">
        <v>10851</v>
      </c>
      <c r="AF107" s="288" t="s">
        <v>10851</v>
      </c>
      <c r="AG107" s="288" t="s">
        <v>10851</v>
      </c>
      <c r="AH107" s="288" t="s">
        <v>10851</v>
      </c>
      <c r="AI107" s="288" t="s">
        <v>10851</v>
      </c>
      <c r="AJ107" s="288" t="s">
        <v>10851</v>
      </c>
      <c r="AK107" s="288" t="s">
        <v>10851</v>
      </c>
      <c r="AL107" s="288" t="s">
        <v>10851</v>
      </c>
      <c r="AM107" s="288" t="s">
        <v>10851</v>
      </c>
      <c r="AN107" s="288" t="s">
        <v>10851</v>
      </c>
      <c r="AO107" s="288" t="s">
        <v>10851</v>
      </c>
      <c r="AP107" s="288" t="s">
        <v>10851</v>
      </c>
      <c r="AQ107" s="288" t="s">
        <v>10851</v>
      </c>
      <c r="AR107" s="288" t="s">
        <v>10851</v>
      </c>
      <c r="AS107" s="288" t="s">
        <v>10851</v>
      </c>
      <c r="AT107" s="288" t="s">
        <v>10851</v>
      </c>
      <c r="AU107" s="288" t="s">
        <v>10851</v>
      </c>
      <c r="AV107" s="288" t="s">
        <v>10851</v>
      </c>
      <c r="AW107" s="288" t="s">
        <v>10851</v>
      </c>
      <c r="AX107" s="288" t="s">
        <v>10851</v>
      </c>
      <c r="AY107" s="288" t="s">
        <v>10851</v>
      </c>
      <c r="AZ107" s="288" t="s">
        <v>10851</v>
      </c>
      <c r="BA107" s="288" t="s">
        <v>10851</v>
      </c>
      <c r="BB107" s="288" t="s">
        <v>10851</v>
      </c>
      <c r="BC107" s="288" t="s">
        <v>10851</v>
      </c>
      <c r="BD107" s="288" t="s">
        <v>10851</v>
      </c>
      <c r="BE107" s="288" t="s">
        <v>10851</v>
      </c>
      <c r="BF107" s="288" t="s">
        <v>10851</v>
      </c>
      <c r="BG107" s="288" t="s">
        <v>10851</v>
      </c>
      <c r="BH107" s="288" t="s">
        <v>10851</v>
      </c>
      <c r="BI107" s="288" t="s">
        <v>10851</v>
      </c>
      <c r="BJ107" s="288" t="s">
        <v>10851</v>
      </c>
      <c r="BK107" s="288" t="s">
        <v>10851</v>
      </c>
      <c r="BL107" s="288" t="s">
        <v>10851</v>
      </c>
      <c r="BM107" s="288" t="s">
        <v>10851</v>
      </c>
      <c r="BN107" s="288" t="s">
        <v>10851</v>
      </c>
      <c r="BO107" s="288" t="s">
        <v>10851</v>
      </c>
      <c r="BP107" s="288" t="s">
        <v>10851</v>
      </c>
      <c r="BQ107" s="288" t="s">
        <v>10851</v>
      </c>
      <c r="BR107" s="288" t="s">
        <v>10851</v>
      </c>
      <c r="BS107" s="288" t="s">
        <v>10851</v>
      </c>
      <c r="BT107" s="288" t="s">
        <v>10851</v>
      </c>
      <c r="BU107" s="288" t="str">
        <f>_xlfn.IFNA(VLOOKUP(C107,'INFORM Severity - hidden'!$C$5:$G$300,5,FALSE),"-")</f>
        <v>-</v>
      </c>
    </row>
    <row r="108" spans="1:73" x14ac:dyDescent="0.35">
      <c r="A108" t="s">
        <v>587</v>
      </c>
      <c r="B108" t="s">
        <v>585</v>
      </c>
      <c r="C108" t="s">
        <v>586</v>
      </c>
      <c r="D108" s="288" t="str">
        <f t="shared" si="1"/>
        <v>Decreasing</v>
      </c>
      <c r="E108" s="288" t="s">
        <v>10851</v>
      </c>
      <c r="F108" s="288" t="s">
        <v>10851</v>
      </c>
      <c r="G108" s="288" t="s">
        <v>10851</v>
      </c>
      <c r="H108" s="288" t="s">
        <v>10851</v>
      </c>
      <c r="I108" s="288" t="s">
        <v>10851</v>
      </c>
      <c r="J108" s="288" t="s">
        <v>10851</v>
      </c>
      <c r="K108" s="288" t="s">
        <v>10851</v>
      </c>
      <c r="L108" s="288" t="s">
        <v>10851</v>
      </c>
      <c r="M108" s="288" t="s">
        <v>10851</v>
      </c>
      <c r="N108" s="288" t="s">
        <v>10851</v>
      </c>
      <c r="O108" s="288" t="s">
        <v>10851</v>
      </c>
      <c r="P108" s="288" t="s">
        <v>10851</v>
      </c>
      <c r="Q108" s="288" t="s">
        <v>10851</v>
      </c>
      <c r="R108" s="288" t="s">
        <v>10851</v>
      </c>
      <c r="S108" s="288">
        <v>3.4</v>
      </c>
      <c r="T108" s="288">
        <v>3.4</v>
      </c>
      <c r="U108" s="288">
        <v>3.4</v>
      </c>
      <c r="V108" s="288">
        <v>3.5</v>
      </c>
      <c r="W108" s="288">
        <v>3.5</v>
      </c>
      <c r="X108" s="288">
        <v>3.5</v>
      </c>
      <c r="Y108" s="288">
        <v>3.5</v>
      </c>
      <c r="Z108" s="288">
        <v>3.5</v>
      </c>
      <c r="AA108" s="288">
        <v>3.4</v>
      </c>
      <c r="AB108" s="288">
        <v>3.4</v>
      </c>
      <c r="AC108" s="288">
        <v>3.4</v>
      </c>
      <c r="AD108" s="288">
        <v>3.4</v>
      </c>
      <c r="AE108" s="288">
        <v>3.4</v>
      </c>
      <c r="AF108" s="288">
        <v>3.4</v>
      </c>
      <c r="AG108" s="288">
        <v>3.4</v>
      </c>
      <c r="AH108" s="288">
        <v>3.3</v>
      </c>
      <c r="AI108" s="288">
        <v>3.3</v>
      </c>
      <c r="AJ108" s="288">
        <v>3.3</v>
      </c>
      <c r="AK108" s="288">
        <v>3.3</v>
      </c>
      <c r="AL108" s="288">
        <v>3.4</v>
      </c>
      <c r="AM108" s="288">
        <v>3.4</v>
      </c>
      <c r="AN108" s="288">
        <v>3.4</v>
      </c>
      <c r="AO108" s="288">
        <v>3.4</v>
      </c>
      <c r="AP108" s="288">
        <v>3.4</v>
      </c>
      <c r="AQ108" s="288">
        <v>3.4</v>
      </c>
      <c r="AR108" s="288">
        <v>3.6</v>
      </c>
      <c r="AS108" s="288">
        <v>3.6</v>
      </c>
      <c r="AT108" s="288">
        <v>3.6</v>
      </c>
      <c r="AU108" s="288">
        <v>3.6</v>
      </c>
      <c r="AV108" s="288">
        <v>3.6</v>
      </c>
      <c r="AW108" s="288">
        <v>3.6</v>
      </c>
      <c r="AX108" s="288">
        <v>3.5</v>
      </c>
      <c r="AY108" s="288">
        <v>3.5</v>
      </c>
      <c r="AZ108" s="288">
        <v>3.6</v>
      </c>
      <c r="BA108" s="288">
        <v>3.6</v>
      </c>
      <c r="BB108" s="288">
        <v>3.7</v>
      </c>
      <c r="BC108" s="288">
        <v>3.7</v>
      </c>
      <c r="BD108" s="288">
        <v>3.6</v>
      </c>
      <c r="BE108" s="288">
        <v>3.6</v>
      </c>
      <c r="BF108" s="288">
        <v>3.6</v>
      </c>
      <c r="BG108" s="288">
        <v>3.6</v>
      </c>
      <c r="BH108" s="288">
        <v>3.7</v>
      </c>
      <c r="BI108" s="288">
        <v>3.7</v>
      </c>
      <c r="BJ108" s="288">
        <v>3.7</v>
      </c>
      <c r="BK108" s="288">
        <v>3.8</v>
      </c>
      <c r="BL108" s="288">
        <v>3.8</v>
      </c>
      <c r="BM108" s="288">
        <v>3.8</v>
      </c>
      <c r="BN108" s="288">
        <v>3.8</v>
      </c>
      <c r="BO108" s="288">
        <v>3.8</v>
      </c>
      <c r="BP108" s="288">
        <v>3.8</v>
      </c>
      <c r="BQ108" s="288">
        <v>3.8</v>
      </c>
      <c r="BR108" s="288">
        <v>3.8</v>
      </c>
      <c r="BS108" s="288">
        <v>3.8</v>
      </c>
      <c r="BT108" s="288">
        <v>3.7</v>
      </c>
      <c r="BU108" s="288">
        <f>_xlfn.IFNA(VLOOKUP(C108,'INFORM Severity - hidden'!$C$5:$G$300,5,FALSE),"-")</f>
        <v>3.7</v>
      </c>
    </row>
    <row r="109" spans="1:73" x14ac:dyDescent="0.35">
      <c r="A109" t="s">
        <v>236</v>
      </c>
      <c r="B109" t="s">
        <v>595</v>
      </c>
      <c r="C109" t="s">
        <v>596</v>
      </c>
      <c r="D109" s="288" t="str">
        <f t="shared" si="1"/>
        <v>Decreasing</v>
      </c>
      <c r="E109" s="288" t="s">
        <v>10851</v>
      </c>
      <c r="F109" s="288">
        <v>4.3</v>
      </c>
      <c r="G109" s="288">
        <v>4.3</v>
      </c>
      <c r="H109" s="288">
        <v>4.2</v>
      </c>
      <c r="I109" s="288">
        <v>4.2</v>
      </c>
      <c r="J109" s="288">
        <v>4.3</v>
      </c>
      <c r="K109" s="288">
        <v>4.3</v>
      </c>
      <c r="L109" s="288">
        <v>4.3</v>
      </c>
      <c r="M109" s="288">
        <v>4.3</v>
      </c>
      <c r="N109" s="288">
        <v>4.3</v>
      </c>
      <c r="O109" s="288">
        <v>4.3</v>
      </c>
      <c r="P109" s="288">
        <v>4.2</v>
      </c>
      <c r="Q109" s="288">
        <v>4.2</v>
      </c>
      <c r="R109" s="288">
        <v>4.2</v>
      </c>
      <c r="S109" s="288">
        <v>4.2</v>
      </c>
      <c r="T109" s="288">
        <v>3.9</v>
      </c>
      <c r="U109" s="288">
        <v>3.9</v>
      </c>
      <c r="V109" s="288">
        <v>4</v>
      </c>
      <c r="W109" s="288">
        <v>4</v>
      </c>
      <c r="X109" s="288">
        <v>4</v>
      </c>
      <c r="Y109" s="288">
        <v>4</v>
      </c>
      <c r="Z109" s="288">
        <v>4</v>
      </c>
      <c r="AA109" s="288">
        <v>4</v>
      </c>
      <c r="AB109" s="288">
        <v>4</v>
      </c>
      <c r="AC109" s="288">
        <v>3.9</v>
      </c>
      <c r="AD109" s="288">
        <v>3.9</v>
      </c>
      <c r="AE109" s="288">
        <v>4.2</v>
      </c>
      <c r="AF109" s="288">
        <v>4.2</v>
      </c>
      <c r="AG109" s="288">
        <v>4.2</v>
      </c>
      <c r="AH109" s="288">
        <v>4.2</v>
      </c>
      <c r="AI109" s="288">
        <v>4.2</v>
      </c>
      <c r="AJ109" s="288">
        <v>4.2</v>
      </c>
      <c r="AK109" s="288">
        <v>4.2</v>
      </c>
      <c r="AL109" s="288">
        <v>4.2</v>
      </c>
      <c r="AM109" s="288">
        <v>4.2</v>
      </c>
      <c r="AN109" s="288">
        <v>4.2</v>
      </c>
      <c r="AO109" s="288">
        <v>3.9</v>
      </c>
      <c r="AP109" s="288">
        <v>3.9</v>
      </c>
      <c r="AQ109" s="288">
        <v>3.9</v>
      </c>
      <c r="AR109" s="288">
        <v>3.9</v>
      </c>
      <c r="AS109" s="288">
        <v>3.9</v>
      </c>
      <c r="AT109" s="288">
        <v>3.9</v>
      </c>
      <c r="AU109" s="288">
        <v>3.9</v>
      </c>
      <c r="AV109" s="288">
        <v>3.9</v>
      </c>
      <c r="AW109" s="288">
        <v>3.9</v>
      </c>
      <c r="AX109" s="288">
        <v>3.9</v>
      </c>
      <c r="AY109" s="288">
        <v>3.8</v>
      </c>
      <c r="AZ109" s="288">
        <v>3.9</v>
      </c>
      <c r="BA109" s="288">
        <v>3.9</v>
      </c>
      <c r="BB109" s="288">
        <v>3.9</v>
      </c>
      <c r="BC109" s="288">
        <v>3.9</v>
      </c>
      <c r="BD109" s="288">
        <v>3.9</v>
      </c>
      <c r="BE109" s="288">
        <v>3.9</v>
      </c>
      <c r="BF109" s="288">
        <v>3.9</v>
      </c>
      <c r="BG109" s="288">
        <v>3.9</v>
      </c>
      <c r="BH109" s="288">
        <v>3.8</v>
      </c>
      <c r="BI109" s="288">
        <v>3.8</v>
      </c>
      <c r="BJ109" s="288">
        <v>3.8</v>
      </c>
      <c r="BK109" s="288">
        <v>3.8</v>
      </c>
      <c r="BL109" s="288">
        <v>3.8</v>
      </c>
      <c r="BM109" s="288">
        <v>3.8</v>
      </c>
      <c r="BN109" s="288">
        <v>3.8</v>
      </c>
      <c r="BO109" s="288">
        <v>3.8</v>
      </c>
      <c r="BP109" s="288">
        <v>3.8</v>
      </c>
      <c r="BQ109" s="288">
        <v>3</v>
      </c>
      <c r="BR109" s="288">
        <v>3</v>
      </c>
      <c r="BS109" s="288">
        <v>3</v>
      </c>
      <c r="BT109" s="288">
        <v>3</v>
      </c>
      <c r="BU109" s="288">
        <f>_xlfn.IFNA(VLOOKUP(C109,'INFORM Severity - hidden'!$C$5:$G$300,5,FALSE),"-")</f>
        <v>3</v>
      </c>
    </row>
    <row r="110" spans="1:73" x14ac:dyDescent="0.35">
      <c r="A110" t="s">
        <v>236</v>
      </c>
      <c r="B110" t="s">
        <v>234</v>
      </c>
      <c r="C110" t="s">
        <v>235</v>
      </c>
      <c r="D110" s="288" t="str">
        <f t="shared" si="1"/>
        <v>Decreasing</v>
      </c>
      <c r="E110" s="288" t="s">
        <v>10851</v>
      </c>
      <c r="F110" s="288">
        <v>4.4000000000000004</v>
      </c>
      <c r="G110" s="288">
        <v>4.3</v>
      </c>
      <c r="H110" s="288">
        <v>4.2</v>
      </c>
      <c r="I110" s="288">
        <v>4.2</v>
      </c>
      <c r="J110" s="288">
        <v>4.3</v>
      </c>
      <c r="K110" s="288">
        <v>4.3</v>
      </c>
      <c r="L110" s="288">
        <v>4.3</v>
      </c>
      <c r="M110" s="288">
        <v>4.3</v>
      </c>
      <c r="N110" s="288">
        <v>4.3</v>
      </c>
      <c r="O110" s="288">
        <v>4.3</v>
      </c>
      <c r="P110" s="288">
        <v>4.0999999999999996</v>
      </c>
      <c r="Q110" s="288">
        <v>4.0999999999999996</v>
      </c>
      <c r="R110" s="288">
        <v>4.0999999999999996</v>
      </c>
      <c r="S110" s="288">
        <v>4</v>
      </c>
      <c r="T110" s="288">
        <v>4</v>
      </c>
      <c r="U110" s="288">
        <v>4</v>
      </c>
      <c r="V110" s="288">
        <v>4.0999999999999996</v>
      </c>
      <c r="W110" s="288">
        <v>4.0999999999999996</v>
      </c>
      <c r="X110" s="288">
        <v>4.0999999999999996</v>
      </c>
      <c r="Y110" s="288">
        <v>4.0999999999999996</v>
      </c>
      <c r="Z110" s="288">
        <v>4.0999999999999996</v>
      </c>
      <c r="AA110" s="288">
        <v>4.0999999999999996</v>
      </c>
      <c r="AB110" s="288">
        <v>4.0999999999999996</v>
      </c>
      <c r="AC110" s="288">
        <v>4.0999999999999996</v>
      </c>
      <c r="AD110" s="288">
        <v>4.2</v>
      </c>
      <c r="AE110" s="288">
        <v>4.4000000000000004</v>
      </c>
      <c r="AF110" s="288">
        <v>4.4000000000000004</v>
      </c>
      <c r="AG110" s="288">
        <v>4.4000000000000004</v>
      </c>
      <c r="AH110" s="288">
        <v>4.4000000000000004</v>
      </c>
      <c r="AI110" s="288">
        <v>4.4000000000000004</v>
      </c>
      <c r="AJ110" s="288">
        <v>4.4000000000000004</v>
      </c>
      <c r="AK110" s="288">
        <v>4.4000000000000004</v>
      </c>
      <c r="AL110" s="288">
        <v>4.4000000000000004</v>
      </c>
      <c r="AM110" s="288">
        <v>4.4000000000000004</v>
      </c>
      <c r="AN110" s="288">
        <v>4.2</v>
      </c>
      <c r="AO110" s="288">
        <v>3.9</v>
      </c>
      <c r="AP110" s="288">
        <v>3.9</v>
      </c>
      <c r="AQ110" s="288">
        <v>3.9</v>
      </c>
      <c r="AR110" s="288">
        <v>3.8</v>
      </c>
      <c r="AS110" s="288">
        <v>3.9</v>
      </c>
      <c r="AT110" s="288">
        <v>3.9</v>
      </c>
      <c r="AU110" s="288">
        <v>3.9</v>
      </c>
      <c r="AV110" s="288">
        <v>3.9</v>
      </c>
      <c r="AW110" s="288">
        <v>3.9</v>
      </c>
      <c r="AX110" s="288">
        <v>3.9</v>
      </c>
      <c r="AY110" s="288">
        <v>3.7</v>
      </c>
      <c r="AZ110" s="288">
        <v>3.9</v>
      </c>
      <c r="BA110" s="288">
        <v>3.9</v>
      </c>
      <c r="BB110" s="288">
        <v>3.9</v>
      </c>
      <c r="BC110" s="288">
        <v>3.9</v>
      </c>
      <c r="BD110" s="288">
        <v>3.9</v>
      </c>
      <c r="BE110" s="288">
        <v>3.9</v>
      </c>
      <c r="BF110" s="288">
        <v>3.9</v>
      </c>
      <c r="BG110" s="288">
        <v>3.8</v>
      </c>
      <c r="BH110" s="288">
        <v>3.8</v>
      </c>
      <c r="BI110" s="288">
        <v>3.8</v>
      </c>
      <c r="BJ110" s="288">
        <v>3.8</v>
      </c>
      <c r="BK110" s="288">
        <v>3.7</v>
      </c>
      <c r="BL110" s="288">
        <v>3.7</v>
      </c>
      <c r="BM110" s="288">
        <v>3.7</v>
      </c>
      <c r="BN110" s="288">
        <v>3.7</v>
      </c>
      <c r="BO110" s="288">
        <v>3.7</v>
      </c>
      <c r="BP110" s="288">
        <v>3.7</v>
      </c>
      <c r="BQ110" s="288">
        <v>2.8</v>
      </c>
      <c r="BR110" s="288">
        <v>2.8</v>
      </c>
      <c r="BS110" s="288">
        <v>2.8</v>
      </c>
      <c r="BT110" s="288">
        <v>2.8</v>
      </c>
      <c r="BU110" s="288">
        <f>_xlfn.IFNA(VLOOKUP(C110,'INFORM Severity - hidden'!$C$5:$G$300,5,FALSE),"-")</f>
        <v>2.8</v>
      </c>
    </row>
    <row r="111" spans="1:73" x14ac:dyDescent="0.35">
      <c r="A111" t="s">
        <v>236</v>
      </c>
      <c r="B111" t="s">
        <v>240</v>
      </c>
      <c r="C111" t="s">
        <v>241</v>
      </c>
      <c r="D111" s="288" t="str">
        <f t="shared" si="1"/>
        <v>Decreasing</v>
      </c>
      <c r="E111" s="288" t="s">
        <v>10851</v>
      </c>
      <c r="F111" s="288">
        <v>2.5</v>
      </c>
      <c r="G111" s="288">
        <v>2.4</v>
      </c>
      <c r="H111" s="288">
        <v>3.2</v>
      </c>
      <c r="I111" s="288">
        <v>3.1</v>
      </c>
      <c r="J111" s="288">
        <v>3.2</v>
      </c>
      <c r="K111" s="288">
        <v>3.2</v>
      </c>
      <c r="L111" s="288">
        <v>3.2</v>
      </c>
      <c r="M111" s="288">
        <v>3.2</v>
      </c>
      <c r="N111" s="288">
        <v>3.2</v>
      </c>
      <c r="O111" s="288">
        <v>2.9</v>
      </c>
      <c r="P111" s="288">
        <v>2.9</v>
      </c>
      <c r="Q111" s="288">
        <v>2.9</v>
      </c>
      <c r="R111" s="288">
        <v>2.9</v>
      </c>
      <c r="S111" s="288">
        <v>2.9</v>
      </c>
      <c r="T111" s="288">
        <v>2.9</v>
      </c>
      <c r="U111" s="288">
        <v>2.9</v>
      </c>
      <c r="V111" s="288">
        <v>2.9</v>
      </c>
      <c r="W111" s="288">
        <v>2.9</v>
      </c>
      <c r="X111" s="288">
        <v>2.9</v>
      </c>
      <c r="Y111" s="288">
        <v>2.8</v>
      </c>
      <c r="Z111" s="288">
        <v>2.8</v>
      </c>
      <c r="AA111" s="288">
        <v>2.8</v>
      </c>
      <c r="AB111" s="288">
        <v>2.8</v>
      </c>
      <c r="AC111" s="288">
        <v>2.8</v>
      </c>
      <c r="AD111" s="288">
        <v>2.8</v>
      </c>
      <c r="AE111" s="288">
        <v>2.8</v>
      </c>
      <c r="AF111" s="288">
        <v>2.9</v>
      </c>
      <c r="AG111" s="288">
        <v>2.9</v>
      </c>
      <c r="AH111" s="288">
        <v>2.9</v>
      </c>
      <c r="AI111" s="288">
        <v>2.9</v>
      </c>
      <c r="AJ111" s="288">
        <v>2.9</v>
      </c>
      <c r="AK111" s="288">
        <v>2.9</v>
      </c>
      <c r="AL111" s="288">
        <v>2.9</v>
      </c>
      <c r="AM111" s="288">
        <v>2.9</v>
      </c>
      <c r="AN111" s="288">
        <v>2.9</v>
      </c>
      <c r="AO111" s="288">
        <v>2.9</v>
      </c>
      <c r="AP111" s="288">
        <v>2.9</v>
      </c>
      <c r="AQ111" s="288">
        <v>2.9</v>
      </c>
      <c r="AR111" s="288">
        <v>3</v>
      </c>
      <c r="AS111" s="288">
        <v>3</v>
      </c>
      <c r="AT111" s="288">
        <v>3</v>
      </c>
      <c r="AU111" s="288">
        <v>3</v>
      </c>
      <c r="AV111" s="288">
        <v>3</v>
      </c>
      <c r="AW111" s="288">
        <v>3</v>
      </c>
      <c r="AX111" s="288">
        <v>3</v>
      </c>
      <c r="AY111" s="288">
        <v>2.9</v>
      </c>
      <c r="AZ111" s="288">
        <v>2.9</v>
      </c>
      <c r="BA111" s="288">
        <v>2.9</v>
      </c>
      <c r="BB111" s="288">
        <v>2.9</v>
      </c>
      <c r="BC111" s="288">
        <v>2.9</v>
      </c>
      <c r="BD111" s="288">
        <v>2.9</v>
      </c>
      <c r="BE111" s="288">
        <v>2.9</v>
      </c>
      <c r="BF111" s="288">
        <v>2.6</v>
      </c>
      <c r="BG111" s="288">
        <v>2.6</v>
      </c>
      <c r="BH111" s="288">
        <v>2.5</v>
      </c>
      <c r="BI111" s="288">
        <v>2.5</v>
      </c>
      <c r="BJ111" s="288">
        <v>2.5</v>
      </c>
      <c r="BK111" s="288">
        <v>2.5</v>
      </c>
      <c r="BL111" s="288">
        <v>2.5</v>
      </c>
      <c r="BM111" s="288">
        <v>2.5</v>
      </c>
      <c r="BN111" s="288">
        <v>2.5</v>
      </c>
      <c r="BO111" s="288">
        <v>2.5</v>
      </c>
      <c r="BP111" s="288">
        <v>2.5</v>
      </c>
      <c r="BQ111" s="288">
        <v>2</v>
      </c>
      <c r="BR111" s="288">
        <v>2</v>
      </c>
      <c r="BS111" s="288">
        <v>2</v>
      </c>
      <c r="BT111" s="288">
        <v>2</v>
      </c>
      <c r="BU111" s="288">
        <f>_xlfn.IFNA(VLOOKUP(C111,'INFORM Severity - hidden'!$C$5:$G$300,5,FALSE),"-")</f>
        <v>2</v>
      </c>
    </row>
    <row r="112" spans="1:73" x14ac:dyDescent="0.35">
      <c r="A112" t="s">
        <v>250</v>
      </c>
      <c r="B112" t="s">
        <v>248</v>
      </c>
      <c r="C112" t="s">
        <v>249</v>
      </c>
      <c r="D112" s="288" t="str">
        <f t="shared" si="1"/>
        <v>Stable</v>
      </c>
      <c r="E112" s="288" t="s">
        <v>10851</v>
      </c>
      <c r="F112" s="288">
        <v>1.1000000000000001</v>
      </c>
      <c r="G112" s="288" t="s">
        <v>10851</v>
      </c>
      <c r="H112" s="288" t="s">
        <v>10851</v>
      </c>
      <c r="I112" s="288" t="s">
        <v>10851</v>
      </c>
      <c r="J112" s="288" t="s">
        <v>10851</v>
      </c>
      <c r="K112" s="288" t="s">
        <v>10851</v>
      </c>
      <c r="L112" s="288" t="s">
        <v>10851</v>
      </c>
      <c r="M112" s="288" t="s">
        <v>10851</v>
      </c>
      <c r="N112" s="288" t="s">
        <v>10851</v>
      </c>
      <c r="O112" s="288" t="s">
        <v>10851</v>
      </c>
      <c r="P112" s="288" t="s">
        <v>10851</v>
      </c>
      <c r="Q112" s="288" t="s">
        <v>10851</v>
      </c>
      <c r="R112" s="288" t="s">
        <v>10851</v>
      </c>
      <c r="S112" s="288" t="s">
        <v>10851</v>
      </c>
      <c r="T112" s="288" t="s">
        <v>10851</v>
      </c>
      <c r="U112" s="288" t="s">
        <v>10851</v>
      </c>
      <c r="V112" s="288" t="s">
        <v>10851</v>
      </c>
      <c r="W112" s="288" t="s">
        <v>10851</v>
      </c>
      <c r="X112" s="288" t="s">
        <v>10851</v>
      </c>
      <c r="Y112" s="288" t="s">
        <v>10851</v>
      </c>
      <c r="Z112" s="288" t="s">
        <v>10851</v>
      </c>
      <c r="AA112" s="288" t="s">
        <v>10851</v>
      </c>
      <c r="AB112" s="288" t="s">
        <v>10851</v>
      </c>
      <c r="AC112" s="288" t="s">
        <v>10851</v>
      </c>
      <c r="AD112" s="288" t="s">
        <v>10851</v>
      </c>
      <c r="AE112" s="288" t="s">
        <v>10851</v>
      </c>
      <c r="AF112" s="288" t="s">
        <v>10851</v>
      </c>
      <c r="AG112" s="288" t="s">
        <v>10851</v>
      </c>
      <c r="AH112" s="288">
        <v>1.9</v>
      </c>
      <c r="AI112" s="288">
        <v>1.9</v>
      </c>
      <c r="AJ112" s="288">
        <v>1.9</v>
      </c>
      <c r="AK112" s="288">
        <v>1.9</v>
      </c>
      <c r="AL112" s="288">
        <v>1.9</v>
      </c>
      <c r="AM112" s="288">
        <v>1.9</v>
      </c>
      <c r="AN112" s="288">
        <v>1.9</v>
      </c>
      <c r="AO112" s="288">
        <v>1.9</v>
      </c>
      <c r="AP112" s="288">
        <v>1.9</v>
      </c>
      <c r="AQ112" s="288">
        <v>1.9</v>
      </c>
      <c r="AR112" s="288">
        <v>1.9</v>
      </c>
      <c r="AS112" s="288">
        <v>1.9</v>
      </c>
      <c r="AT112" s="288">
        <v>1.9</v>
      </c>
      <c r="AU112" s="288">
        <v>1.9</v>
      </c>
      <c r="AV112" s="288">
        <v>1.9</v>
      </c>
      <c r="AW112" s="288">
        <v>1.9</v>
      </c>
      <c r="AX112" s="288">
        <v>1.9</v>
      </c>
      <c r="AY112" s="288">
        <v>2</v>
      </c>
      <c r="AZ112" s="288">
        <v>2</v>
      </c>
      <c r="BA112" s="288">
        <v>2</v>
      </c>
      <c r="BB112" s="288">
        <v>1.9</v>
      </c>
      <c r="BC112" s="288">
        <v>2</v>
      </c>
      <c r="BD112" s="288">
        <v>2</v>
      </c>
      <c r="BE112" s="288">
        <v>2.1</v>
      </c>
      <c r="BF112" s="288">
        <v>2.1</v>
      </c>
      <c r="BG112" s="288">
        <v>2.1</v>
      </c>
      <c r="BH112" s="288">
        <v>2.6</v>
      </c>
      <c r="BI112" s="288">
        <v>2.6</v>
      </c>
      <c r="BJ112" s="288">
        <v>2.6</v>
      </c>
      <c r="BK112" s="288">
        <v>2.1</v>
      </c>
      <c r="BL112" s="288">
        <v>2.1</v>
      </c>
      <c r="BM112" s="288">
        <v>2.2000000000000002</v>
      </c>
      <c r="BN112" s="288">
        <v>2.1</v>
      </c>
      <c r="BO112" s="288">
        <v>2.1</v>
      </c>
      <c r="BP112" s="288">
        <v>2.2000000000000002</v>
      </c>
      <c r="BQ112" s="288">
        <v>2.2000000000000002</v>
      </c>
      <c r="BR112" s="288">
        <v>2.2000000000000002</v>
      </c>
      <c r="BS112" s="288">
        <v>2.2000000000000002</v>
      </c>
      <c r="BT112" s="288">
        <v>2.2000000000000002</v>
      </c>
      <c r="BU112" s="288">
        <f>_xlfn.IFNA(VLOOKUP(C112,'INFORM Severity - hidden'!$C$5:$G$300,5,FALSE),"-")</f>
        <v>2.2000000000000002</v>
      </c>
    </row>
    <row r="113" spans="1:73" x14ac:dyDescent="0.35">
      <c r="C113" t="s">
        <v>10902</v>
      </c>
      <c r="D113" s="288" t="str">
        <f t="shared" si="1"/>
        <v>-</v>
      </c>
      <c r="E113" s="288" t="s">
        <v>10851</v>
      </c>
      <c r="F113" s="288">
        <v>1.6</v>
      </c>
      <c r="G113" s="288">
        <v>1.6</v>
      </c>
      <c r="H113" s="288" t="s">
        <v>10851</v>
      </c>
      <c r="I113" s="288" t="s">
        <v>10851</v>
      </c>
      <c r="J113" s="288" t="s">
        <v>10851</v>
      </c>
      <c r="K113" s="288" t="s">
        <v>10851</v>
      </c>
      <c r="L113" s="288" t="s">
        <v>10851</v>
      </c>
      <c r="M113" s="288" t="s">
        <v>10851</v>
      </c>
      <c r="N113" s="288" t="s">
        <v>10851</v>
      </c>
      <c r="O113" s="288" t="s">
        <v>10851</v>
      </c>
      <c r="P113" s="288" t="s">
        <v>10851</v>
      </c>
      <c r="Q113" s="288" t="s">
        <v>10851</v>
      </c>
      <c r="R113" s="288" t="s">
        <v>10851</v>
      </c>
      <c r="S113" s="288" t="s">
        <v>10851</v>
      </c>
      <c r="T113" s="288" t="s">
        <v>10851</v>
      </c>
      <c r="U113" s="288" t="s">
        <v>10851</v>
      </c>
      <c r="V113" s="288" t="s">
        <v>10851</v>
      </c>
      <c r="W113" s="288" t="s">
        <v>10851</v>
      </c>
      <c r="X113" s="288" t="s">
        <v>10851</v>
      </c>
      <c r="Y113" s="288" t="s">
        <v>10851</v>
      </c>
      <c r="Z113" s="288" t="s">
        <v>10851</v>
      </c>
      <c r="AA113" s="288" t="s">
        <v>10851</v>
      </c>
      <c r="AB113" s="288" t="s">
        <v>10851</v>
      </c>
      <c r="AC113" s="288" t="s">
        <v>10851</v>
      </c>
      <c r="AD113" s="288" t="s">
        <v>10851</v>
      </c>
      <c r="AE113" s="288" t="s">
        <v>10851</v>
      </c>
      <c r="AF113" s="288" t="s">
        <v>10851</v>
      </c>
      <c r="AG113" s="288" t="s">
        <v>10851</v>
      </c>
      <c r="AH113" s="288" t="s">
        <v>10851</v>
      </c>
      <c r="AI113" s="288" t="s">
        <v>10851</v>
      </c>
      <c r="AJ113" s="288" t="s">
        <v>10851</v>
      </c>
      <c r="AK113" s="288" t="s">
        <v>10851</v>
      </c>
      <c r="AL113" s="288" t="s">
        <v>10851</v>
      </c>
      <c r="AM113" s="288" t="s">
        <v>10851</v>
      </c>
      <c r="AN113" s="288" t="s">
        <v>10851</v>
      </c>
      <c r="AO113" s="288" t="s">
        <v>10851</v>
      </c>
      <c r="AP113" s="288" t="s">
        <v>10851</v>
      </c>
      <c r="AQ113" s="288" t="s">
        <v>10851</v>
      </c>
      <c r="AR113" s="288" t="s">
        <v>10851</v>
      </c>
      <c r="AS113" s="288" t="s">
        <v>10851</v>
      </c>
      <c r="AT113" s="288" t="s">
        <v>10851</v>
      </c>
      <c r="AU113" s="288" t="s">
        <v>10851</v>
      </c>
      <c r="AV113" s="288" t="s">
        <v>10851</v>
      </c>
      <c r="AW113" s="288" t="s">
        <v>10851</v>
      </c>
      <c r="AX113" s="288" t="s">
        <v>10851</v>
      </c>
      <c r="AY113" s="288" t="s">
        <v>10851</v>
      </c>
      <c r="AZ113" s="288" t="s">
        <v>10851</v>
      </c>
      <c r="BA113" s="288" t="s">
        <v>10851</v>
      </c>
      <c r="BB113" s="288" t="s">
        <v>10851</v>
      </c>
      <c r="BC113" s="288" t="s">
        <v>10851</v>
      </c>
      <c r="BD113" s="288" t="s">
        <v>10851</v>
      </c>
      <c r="BE113" s="288" t="s">
        <v>10851</v>
      </c>
      <c r="BF113" s="288" t="s">
        <v>10851</v>
      </c>
      <c r="BG113" s="288" t="s">
        <v>10851</v>
      </c>
      <c r="BH113" s="288" t="s">
        <v>10851</v>
      </c>
      <c r="BI113" s="288" t="s">
        <v>10851</v>
      </c>
      <c r="BJ113" s="288" t="s">
        <v>10851</v>
      </c>
      <c r="BK113" s="288" t="s">
        <v>10851</v>
      </c>
      <c r="BL113" s="288" t="s">
        <v>10851</v>
      </c>
      <c r="BM113" s="288" t="s">
        <v>10851</v>
      </c>
      <c r="BN113" s="288" t="s">
        <v>10851</v>
      </c>
      <c r="BO113" s="288" t="s">
        <v>10851</v>
      </c>
      <c r="BP113" s="288" t="s">
        <v>10851</v>
      </c>
      <c r="BQ113" s="288" t="s">
        <v>10851</v>
      </c>
      <c r="BR113" s="288" t="s">
        <v>10851</v>
      </c>
      <c r="BS113" s="288" t="s">
        <v>10851</v>
      </c>
      <c r="BT113" s="288" t="s">
        <v>10851</v>
      </c>
      <c r="BU113" s="288" t="str">
        <f>_xlfn.IFNA(VLOOKUP(C113,'INFORM Severity - hidden'!$C$5:$G$300,5,FALSE),"-")</f>
        <v>-</v>
      </c>
    </row>
    <row r="114" spans="1:73" x14ac:dyDescent="0.35">
      <c r="A114" t="s">
        <v>95</v>
      </c>
      <c r="B114" t="s">
        <v>93</v>
      </c>
      <c r="C114" t="s">
        <v>94</v>
      </c>
      <c r="D114" s="288" t="str">
        <f t="shared" si="1"/>
        <v>Stable</v>
      </c>
      <c r="E114" s="288" t="s">
        <v>10851</v>
      </c>
      <c r="F114" s="288">
        <v>1.6</v>
      </c>
      <c r="G114" s="288">
        <v>1.6</v>
      </c>
      <c r="H114" s="288">
        <v>2.5</v>
      </c>
      <c r="I114" s="288">
        <v>2.6</v>
      </c>
      <c r="J114" s="288">
        <v>2.6</v>
      </c>
      <c r="K114" s="288">
        <v>2.6</v>
      </c>
      <c r="L114" s="288">
        <v>2.6</v>
      </c>
      <c r="M114" s="288">
        <v>2.6</v>
      </c>
      <c r="N114" s="288">
        <v>2.6</v>
      </c>
      <c r="O114" s="288">
        <v>2.5</v>
      </c>
      <c r="P114" s="288">
        <v>2.5</v>
      </c>
      <c r="Q114" s="288">
        <v>2.5</v>
      </c>
      <c r="R114" s="288">
        <v>2.5</v>
      </c>
      <c r="S114" s="288">
        <v>2.5</v>
      </c>
      <c r="T114" s="288">
        <v>2.5</v>
      </c>
      <c r="U114" s="288">
        <v>2.6</v>
      </c>
      <c r="V114" s="288">
        <v>2.7</v>
      </c>
      <c r="W114" s="288">
        <v>2.7</v>
      </c>
      <c r="X114" s="288">
        <v>2.7</v>
      </c>
      <c r="Y114" s="288">
        <v>2.7</v>
      </c>
      <c r="Z114" s="288">
        <v>2.7</v>
      </c>
      <c r="AA114" s="288">
        <v>2.8</v>
      </c>
      <c r="AB114" s="288">
        <v>2.7</v>
      </c>
      <c r="AC114" s="288">
        <v>3.1</v>
      </c>
      <c r="AD114" s="288">
        <v>3.1</v>
      </c>
      <c r="AE114" s="288">
        <v>3.1</v>
      </c>
      <c r="AF114" s="288">
        <v>3.1</v>
      </c>
      <c r="AG114" s="288">
        <v>3.1</v>
      </c>
      <c r="AH114" s="288">
        <v>2.9</v>
      </c>
      <c r="AI114" s="288">
        <v>2.9</v>
      </c>
      <c r="AJ114" s="288">
        <v>2.9</v>
      </c>
      <c r="AK114" s="288">
        <v>2.9</v>
      </c>
      <c r="AL114" s="288">
        <v>2.8</v>
      </c>
      <c r="AM114" s="288">
        <v>2.8</v>
      </c>
      <c r="AN114" s="288">
        <v>2.7</v>
      </c>
      <c r="AO114" s="288">
        <v>2.7</v>
      </c>
      <c r="AP114" s="288">
        <v>2.7</v>
      </c>
      <c r="AQ114" s="288">
        <v>2.7</v>
      </c>
      <c r="AR114" s="288">
        <v>2.7</v>
      </c>
      <c r="AS114" s="288">
        <v>2.7</v>
      </c>
      <c r="AT114" s="288">
        <v>2.7</v>
      </c>
      <c r="AU114" s="288">
        <v>2.7</v>
      </c>
      <c r="AV114" s="288">
        <v>2.7</v>
      </c>
      <c r="AW114" s="288">
        <v>2.7</v>
      </c>
      <c r="AX114" s="288">
        <v>2.7</v>
      </c>
      <c r="AY114" s="288">
        <v>2.7</v>
      </c>
      <c r="AZ114" s="288">
        <v>2.7</v>
      </c>
      <c r="BA114" s="288">
        <v>2.7</v>
      </c>
      <c r="BB114" s="288">
        <v>2.7</v>
      </c>
      <c r="BC114" s="288">
        <v>2.7</v>
      </c>
      <c r="BD114" s="288">
        <v>2.7</v>
      </c>
      <c r="BE114" s="288">
        <v>2.8</v>
      </c>
      <c r="BF114" s="288">
        <v>2.9</v>
      </c>
      <c r="BG114" s="288">
        <v>2.9</v>
      </c>
      <c r="BH114" s="288">
        <v>3</v>
      </c>
      <c r="BI114" s="288">
        <v>3</v>
      </c>
      <c r="BJ114" s="288">
        <v>3</v>
      </c>
      <c r="BK114" s="288">
        <v>2.9</v>
      </c>
      <c r="BL114" s="288">
        <v>2.9</v>
      </c>
      <c r="BM114" s="288">
        <v>3.1</v>
      </c>
      <c r="BN114" s="288">
        <v>2.8</v>
      </c>
      <c r="BO114" s="288">
        <v>2.8</v>
      </c>
      <c r="BP114" s="288">
        <v>2.8</v>
      </c>
      <c r="BQ114" s="288">
        <v>2.8</v>
      </c>
      <c r="BR114" s="288">
        <v>2.8</v>
      </c>
      <c r="BS114" s="288">
        <v>2.8</v>
      </c>
      <c r="BT114" s="288">
        <v>2.8</v>
      </c>
      <c r="BU114" s="288">
        <f>_xlfn.IFNA(VLOOKUP(C114,'INFORM Severity - hidden'!$C$5:$G$300,5,FALSE),"-")</f>
        <v>2.8</v>
      </c>
    </row>
    <row r="115" spans="1:73" x14ac:dyDescent="0.35">
      <c r="C115" t="s">
        <v>10903</v>
      </c>
      <c r="D115" s="288" t="str">
        <f t="shared" si="1"/>
        <v>-</v>
      </c>
      <c r="E115" s="288" t="s">
        <v>10851</v>
      </c>
      <c r="F115" s="288">
        <v>1.6</v>
      </c>
      <c r="G115" s="288">
        <v>1.6</v>
      </c>
      <c r="H115" s="288" t="s">
        <v>10851</v>
      </c>
      <c r="I115" s="288" t="s">
        <v>10851</v>
      </c>
      <c r="J115" s="288" t="s">
        <v>10851</v>
      </c>
      <c r="K115" s="288" t="s">
        <v>10851</v>
      </c>
      <c r="L115" s="288" t="s">
        <v>10851</v>
      </c>
      <c r="M115" s="288" t="s">
        <v>10851</v>
      </c>
      <c r="N115" s="288" t="s">
        <v>10851</v>
      </c>
      <c r="O115" s="288" t="s">
        <v>10851</v>
      </c>
      <c r="P115" s="288" t="s">
        <v>10851</v>
      </c>
      <c r="Q115" s="288" t="s">
        <v>10851</v>
      </c>
      <c r="R115" s="288" t="s">
        <v>10851</v>
      </c>
      <c r="S115" s="288" t="s">
        <v>10851</v>
      </c>
      <c r="T115" s="288" t="s">
        <v>10851</v>
      </c>
      <c r="U115" s="288" t="s">
        <v>10851</v>
      </c>
      <c r="V115" s="288" t="s">
        <v>10851</v>
      </c>
      <c r="W115" s="288" t="s">
        <v>10851</v>
      </c>
      <c r="X115" s="288" t="s">
        <v>10851</v>
      </c>
      <c r="Y115" s="288" t="s">
        <v>10851</v>
      </c>
      <c r="Z115" s="288" t="s">
        <v>10851</v>
      </c>
      <c r="AA115" s="288" t="s">
        <v>10851</v>
      </c>
      <c r="AB115" s="288" t="s">
        <v>10851</v>
      </c>
      <c r="AC115" s="288" t="s">
        <v>10851</v>
      </c>
      <c r="AD115" s="288" t="s">
        <v>10851</v>
      </c>
      <c r="AE115" s="288" t="s">
        <v>10851</v>
      </c>
      <c r="AF115" s="288" t="s">
        <v>10851</v>
      </c>
      <c r="AG115" s="288" t="s">
        <v>10851</v>
      </c>
      <c r="AH115" s="288" t="s">
        <v>10851</v>
      </c>
      <c r="AI115" s="288" t="s">
        <v>10851</v>
      </c>
      <c r="AJ115" s="288" t="s">
        <v>10851</v>
      </c>
      <c r="AK115" s="288" t="s">
        <v>10851</v>
      </c>
      <c r="AL115" s="288" t="s">
        <v>10851</v>
      </c>
      <c r="AM115" s="288" t="s">
        <v>10851</v>
      </c>
      <c r="AN115" s="288" t="s">
        <v>10851</v>
      </c>
      <c r="AO115" s="288" t="s">
        <v>10851</v>
      </c>
      <c r="AP115" s="288" t="s">
        <v>10851</v>
      </c>
      <c r="AQ115" s="288" t="s">
        <v>10851</v>
      </c>
      <c r="AR115" s="288" t="s">
        <v>10851</v>
      </c>
      <c r="AS115" s="288" t="s">
        <v>10851</v>
      </c>
      <c r="AT115" s="288" t="s">
        <v>10851</v>
      </c>
      <c r="AU115" s="288" t="s">
        <v>10851</v>
      </c>
      <c r="AV115" s="288" t="s">
        <v>10851</v>
      </c>
      <c r="AW115" s="288" t="s">
        <v>10851</v>
      </c>
      <c r="AX115" s="288" t="s">
        <v>10851</v>
      </c>
      <c r="AY115" s="288" t="s">
        <v>10851</v>
      </c>
      <c r="AZ115" s="288" t="s">
        <v>10851</v>
      </c>
      <c r="BA115" s="288" t="s">
        <v>10851</v>
      </c>
      <c r="BB115" s="288" t="s">
        <v>10851</v>
      </c>
      <c r="BC115" s="288" t="s">
        <v>10851</v>
      </c>
      <c r="BD115" s="288" t="s">
        <v>10851</v>
      </c>
      <c r="BE115" s="288" t="s">
        <v>10851</v>
      </c>
      <c r="BF115" s="288" t="s">
        <v>10851</v>
      </c>
      <c r="BG115" s="288" t="s">
        <v>10851</v>
      </c>
      <c r="BH115" s="288" t="s">
        <v>10851</v>
      </c>
      <c r="BI115" s="288" t="s">
        <v>10851</v>
      </c>
      <c r="BJ115" s="288" t="s">
        <v>10851</v>
      </c>
      <c r="BK115" s="288" t="s">
        <v>10851</v>
      </c>
      <c r="BL115" s="288" t="s">
        <v>10851</v>
      </c>
      <c r="BM115" s="288" t="s">
        <v>10851</v>
      </c>
      <c r="BN115" s="288" t="s">
        <v>10851</v>
      </c>
      <c r="BO115" s="288" t="s">
        <v>10851</v>
      </c>
      <c r="BP115" s="288" t="s">
        <v>10851</v>
      </c>
      <c r="BQ115" s="288" t="s">
        <v>10851</v>
      </c>
      <c r="BR115" s="288" t="s">
        <v>10851</v>
      </c>
      <c r="BS115" s="288" t="s">
        <v>10851</v>
      </c>
      <c r="BT115" s="288" t="s">
        <v>10851</v>
      </c>
      <c r="BU115" s="288" t="str">
        <f>_xlfn.IFNA(VLOOKUP(C115,'INFORM Severity - hidden'!$C$5:$G$300,5,FALSE),"-")</f>
        <v>-</v>
      </c>
    </row>
    <row r="116" spans="1:73" x14ac:dyDescent="0.35">
      <c r="A116" t="s">
        <v>261</v>
      </c>
      <c r="B116" t="s">
        <v>763</v>
      </c>
      <c r="C116" t="s">
        <v>764</v>
      </c>
      <c r="D116" s="288" t="str">
        <f t="shared" si="1"/>
        <v>Stable</v>
      </c>
      <c r="E116" s="288" t="s">
        <v>10851</v>
      </c>
      <c r="F116" s="288" t="s">
        <v>10851</v>
      </c>
      <c r="G116" s="288" t="s">
        <v>10851</v>
      </c>
      <c r="H116" s="288" t="s">
        <v>10851</v>
      </c>
      <c r="I116" s="288" t="s">
        <v>10851</v>
      </c>
      <c r="J116" s="288">
        <v>3.1</v>
      </c>
      <c r="K116" s="288">
        <v>3.1</v>
      </c>
      <c r="L116" s="288">
        <v>3.1</v>
      </c>
      <c r="M116" s="288">
        <v>3.4</v>
      </c>
      <c r="N116" s="288">
        <v>3.4</v>
      </c>
      <c r="O116" s="288">
        <v>3.3</v>
      </c>
      <c r="P116" s="288">
        <v>3.3</v>
      </c>
      <c r="Q116" s="288">
        <v>3.3</v>
      </c>
      <c r="R116" s="288">
        <v>3.3</v>
      </c>
      <c r="S116" s="288">
        <v>3.3</v>
      </c>
      <c r="T116" s="288">
        <v>3.3</v>
      </c>
      <c r="U116" s="288">
        <v>3.4</v>
      </c>
      <c r="V116" s="288">
        <v>3.5</v>
      </c>
      <c r="W116" s="288">
        <v>3.1</v>
      </c>
      <c r="X116" s="288">
        <v>3.1</v>
      </c>
      <c r="Y116" s="288">
        <v>3.1</v>
      </c>
      <c r="Z116" s="288">
        <v>3.1</v>
      </c>
      <c r="AA116" s="288">
        <v>3</v>
      </c>
      <c r="AB116" s="288">
        <v>3</v>
      </c>
      <c r="AC116" s="288">
        <v>3</v>
      </c>
      <c r="AD116" s="288" t="s">
        <v>10851</v>
      </c>
      <c r="AE116" s="288" t="s">
        <v>10851</v>
      </c>
      <c r="AF116" s="288" t="s">
        <v>10851</v>
      </c>
      <c r="AG116" s="288" t="s">
        <v>10851</v>
      </c>
      <c r="AH116" s="288" t="s">
        <v>10851</v>
      </c>
      <c r="AI116" s="288" t="s">
        <v>10851</v>
      </c>
      <c r="AJ116" s="288" t="s">
        <v>10851</v>
      </c>
      <c r="AK116" s="288">
        <v>3.1</v>
      </c>
      <c r="AL116" s="288">
        <v>3.1</v>
      </c>
      <c r="AM116" s="288">
        <v>3.1</v>
      </c>
      <c r="AN116" s="288">
        <v>3.2</v>
      </c>
      <c r="AO116" s="288">
        <v>3.2</v>
      </c>
      <c r="AP116" s="288">
        <v>3.2</v>
      </c>
      <c r="AQ116" s="288">
        <v>3.3</v>
      </c>
      <c r="AR116" s="288">
        <v>3.3</v>
      </c>
      <c r="AS116" s="288">
        <v>3.3</v>
      </c>
      <c r="AT116" s="288">
        <v>3.6</v>
      </c>
      <c r="AU116" s="288">
        <v>3.6</v>
      </c>
      <c r="AV116" s="288">
        <v>3.6</v>
      </c>
      <c r="AW116" s="288">
        <v>3.8</v>
      </c>
      <c r="AX116" s="288">
        <v>3.8</v>
      </c>
      <c r="AY116" s="288">
        <v>3.8</v>
      </c>
      <c r="AZ116" s="288">
        <v>3.8</v>
      </c>
      <c r="BA116" s="288">
        <v>3.8</v>
      </c>
      <c r="BB116" s="288">
        <v>3.7</v>
      </c>
      <c r="BC116" s="288">
        <v>3.7</v>
      </c>
      <c r="BD116" s="288">
        <v>3.7</v>
      </c>
      <c r="BE116" s="288">
        <v>3.6</v>
      </c>
      <c r="BF116" s="288">
        <v>3.7</v>
      </c>
      <c r="BG116" s="288">
        <v>3.7</v>
      </c>
      <c r="BH116" s="288">
        <v>3.7</v>
      </c>
      <c r="BI116" s="288">
        <v>3.6</v>
      </c>
      <c r="BJ116" s="288">
        <v>3.5</v>
      </c>
      <c r="BK116" s="288">
        <v>3.6</v>
      </c>
      <c r="BL116" s="288">
        <v>3.5</v>
      </c>
      <c r="BM116" s="288">
        <v>3.5</v>
      </c>
      <c r="BN116" s="288">
        <v>3.5</v>
      </c>
      <c r="BO116" s="288">
        <v>3.5</v>
      </c>
      <c r="BP116" s="288">
        <v>3.5</v>
      </c>
      <c r="BQ116" s="288">
        <v>3.5</v>
      </c>
      <c r="BR116" s="288">
        <v>3.5</v>
      </c>
      <c r="BS116" s="288">
        <v>3.5</v>
      </c>
      <c r="BT116" s="288">
        <v>3.5</v>
      </c>
      <c r="BU116" s="288">
        <f>_xlfn.IFNA(VLOOKUP(C116,'INFORM Severity - hidden'!$C$5:$G$300,5,FALSE),"-")</f>
        <v>3.5</v>
      </c>
    </row>
    <row r="117" spans="1:73" x14ac:dyDescent="0.35">
      <c r="A117" t="s">
        <v>261</v>
      </c>
      <c r="B117" t="s">
        <v>259</v>
      </c>
      <c r="C117" t="s">
        <v>260</v>
      </c>
      <c r="D117" s="288" t="str">
        <f t="shared" si="1"/>
        <v>Stable</v>
      </c>
      <c r="E117" s="288" t="s">
        <v>10851</v>
      </c>
      <c r="F117" s="288">
        <v>2</v>
      </c>
      <c r="G117" s="288">
        <v>2</v>
      </c>
      <c r="H117" s="288">
        <v>2.8</v>
      </c>
      <c r="I117" s="288">
        <v>2.8</v>
      </c>
      <c r="J117" s="288">
        <v>2.8</v>
      </c>
      <c r="K117" s="288">
        <v>2.8</v>
      </c>
      <c r="L117" s="288">
        <v>2.8</v>
      </c>
      <c r="M117" s="288">
        <v>2.8</v>
      </c>
      <c r="N117" s="288">
        <v>2.8</v>
      </c>
      <c r="O117" s="288">
        <v>2.7</v>
      </c>
      <c r="P117" s="288">
        <v>2.7</v>
      </c>
      <c r="Q117" s="288">
        <v>2.7</v>
      </c>
      <c r="R117" s="288">
        <v>2.7</v>
      </c>
      <c r="S117" s="288">
        <v>2.7</v>
      </c>
      <c r="T117" s="288">
        <v>2.7</v>
      </c>
      <c r="U117" s="288">
        <v>2.8</v>
      </c>
      <c r="V117" s="288">
        <v>2.8</v>
      </c>
      <c r="W117" s="288">
        <v>2.8</v>
      </c>
      <c r="X117" s="288">
        <v>2.8</v>
      </c>
      <c r="Y117" s="288">
        <v>2.8</v>
      </c>
      <c r="Z117" s="288">
        <v>2.8</v>
      </c>
      <c r="AA117" s="288">
        <v>2.8</v>
      </c>
      <c r="AB117" s="288">
        <v>2.8</v>
      </c>
      <c r="AC117" s="288">
        <v>2.8</v>
      </c>
      <c r="AD117" s="288">
        <v>2.8</v>
      </c>
      <c r="AE117" s="288">
        <v>2.8</v>
      </c>
      <c r="AF117" s="288">
        <v>2.8</v>
      </c>
      <c r="AG117" s="288">
        <v>2.8</v>
      </c>
      <c r="AH117" s="288">
        <v>2.8</v>
      </c>
      <c r="AI117" s="288">
        <v>2.8</v>
      </c>
      <c r="AJ117" s="288">
        <v>2.8</v>
      </c>
      <c r="AK117" s="288">
        <v>2.5</v>
      </c>
      <c r="AL117" s="288">
        <v>2.6</v>
      </c>
      <c r="AM117" s="288">
        <v>2.6</v>
      </c>
      <c r="AN117" s="288">
        <v>2.6</v>
      </c>
      <c r="AO117" s="288">
        <v>2.6</v>
      </c>
      <c r="AP117" s="288">
        <v>2.6</v>
      </c>
      <c r="AQ117" s="288">
        <v>2.6</v>
      </c>
      <c r="AR117" s="288">
        <v>2.6</v>
      </c>
      <c r="AS117" s="288">
        <v>2.6</v>
      </c>
      <c r="AT117" s="288">
        <v>2.8</v>
      </c>
      <c r="AU117" s="288">
        <v>2.8</v>
      </c>
      <c r="AV117" s="288">
        <v>2.8</v>
      </c>
      <c r="AW117" s="288">
        <v>2.9</v>
      </c>
      <c r="AX117" s="288">
        <v>2.9</v>
      </c>
      <c r="AY117" s="288">
        <v>2.9</v>
      </c>
      <c r="AZ117" s="288">
        <v>2.9</v>
      </c>
      <c r="BA117" s="288">
        <v>2.9</v>
      </c>
      <c r="BB117" s="288">
        <v>3</v>
      </c>
      <c r="BC117" s="288">
        <v>3</v>
      </c>
      <c r="BD117" s="288">
        <v>3</v>
      </c>
      <c r="BE117" s="288">
        <v>3</v>
      </c>
      <c r="BF117" s="288">
        <v>3</v>
      </c>
      <c r="BG117" s="288">
        <v>3</v>
      </c>
      <c r="BH117" s="288">
        <v>3</v>
      </c>
      <c r="BI117" s="288">
        <v>3</v>
      </c>
      <c r="BJ117" s="288">
        <v>3</v>
      </c>
      <c r="BK117" s="288">
        <v>3</v>
      </c>
      <c r="BL117" s="288">
        <v>3</v>
      </c>
      <c r="BM117" s="288">
        <v>3</v>
      </c>
      <c r="BN117" s="288">
        <v>3</v>
      </c>
      <c r="BO117" s="288">
        <v>3</v>
      </c>
      <c r="BP117" s="288">
        <v>2.9</v>
      </c>
      <c r="BQ117" s="288">
        <v>2.9</v>
      </c>
      <c r="BR117" s="288">
        <v>2.9</v>
      </c>
      <c r="BS117" s="288">
        <v>2.9</v>
      </c>
      <c r="BT117" s="288">
        <v>2.9</v>
      </c>
      <c r="BU117" s="288">
        <f>_xlfn.IFNA(VLOOKUP(C117,'INFORM Severity - hidden'!$C$5:$G$300,5,FALSE),"-")</f>
        <v>2.9</v>
      </c>
    </row>
    <row r="118" spans="1:73" x14ac:dyDescent="0.35">
      <c r="A118" t="s">
        <v>261</v>
      </c>
      <c r="B118" t="s">
        <v>777</v>
      </c>
      <c r="C118" t="s">
        <v>778</v>
      </c>
      <c r="D118" s="288" t="str">
        <f t="shared" si="1"/>
        <v>Decreasing</v>
      </c>
      <c r="E118" s="288" t="s">
        <v>10851</v>
      </c>
      <c r="F118" s="288" t="s">
        <v>10851</v>
      </c>
      <c r="G118" s="288" t="s">
        <v>10851</v>
      </c>
      <c r="H118" s="288" t="s">
        <v>10851</v>
      </c>
      <c r="I118" s="288" t="s">
        <v>10851</v>
      </c>
      <c r="J118" s="288">
        <v>3</v>
      </c>
      <c r="K118" s="288">
        <v>3.1</v>
      </c>
      <c r="L118" s="288">
        <v>3.1</v>
      </c>
      <c r="M118" s="288">
        <v>3.3</v>
      </c>
      <c r="N118" s="288">
        <v>3.3</v>
      </c>
      <c r="O118" s="288">
        <v>3.2</v>
      </c>
      <c r="P118" s="288">
        <v>3.2</v>
      </c>
      <c r="Q118" s="288">
        <v>3.2</v>
      </c>
      <c r="R118" s="288">
        <v>3.2</v>
      </c>
      <c r="S118" s="288">
        <v>3.2</v>
      </c>
      <c r="T118" s="288">
        <v>3.2</v>
      </c>
      <c r="U118" s="288">
        <v>3.4</v>
      </c>
      <c r="V118" s="288">
        <v>3.4</v>
      </c>
      <c r="W118" s="288">
        <v>3</v>
      </c>
      <c r="X118" s="288">
        <v>3</v>
      </c>
      <c r="Y118" s="288">
        <v>2.9</v>
      </c>
      <c r="Z118" s="288">
        <v>2.9</v>
      </c>
      <c r="AA118" s="288">
        <v>3</v>
      </c>
      <c r="AB118" s="288">
        <v>2.9</v>
      </c>
      <c r="AC118" s="288">
        <v>2.9</v>
      </c>
      <c r="AD118" s="288" t="s">
        <v>10851</v>
      </c>
      <c r="AE118" s="288" t="s">
        <v>10851</v>
      </c>
      <c r="AF118" s="288" t="s">
        <v>10851</v>
      </c>
      <c r="AG118" s="288" t="s">
        <v>10851</v>
      </c>
      <c r="AH118" s="288" t="s">
        <v>10851</v>
      </c>
      <c r="AI118" s="288" t="s">
        <v>10851</v>
      </c>
      <c r="AJ118" s="288" t="s">
        <v>10851</v>
      </c>
      <c r="AK118" s="288">
        <v>2.8</v>
      </c>
      <c r="AL118" s="288">
        <v>2.9</v>
      </c>
      <c r="AM118" s="288">
        <v>2.9</v>
      </c>
      <c r="AN118" s="288">
        <v>2.9</v>
      </c>
      <c r="AO118" s="288">
        <v>2.9</v>
      </c>
      <c r="AP118" s="288">
        <v>2.9</v>
      </c>
      <c r="AQ118" s="288">
        <v>3.2</v>
      </c>
      <c r="AR118" s="288">
        <v>3.2</v>
      </c>
      <c r="AS118" s="288">
        <v>3.2</v>
      </c>
      <c r="AT118" s="288">
        <v>3.5</v>
      </c>
      <c r="AU118" s="288">
        <v>3.5</v>
      </c>
      <c r="AV118" s="288">
        <v>3.5</v>
      </c>
      <c r="AW118" s="288">
        <v>4</v>
      </c>
      <c r="AX118" s="288">
        <v>3.9</v>
      </c>
      <c r="AY118" s="288">
        <v>3.9</v>
      </c>
      <c r="AZ118" s="288">
        <v>3.9</v>
      </c>
      <c r="BA118" s="288">
        <v>3.9</v>
      </c>
      <c r="BB118" s="288">
        <v>3.8</v>
      </c>
      <c r="BC118" s="288">
        <v>3.8</v>
      </c>
      <c r="BD118" s="288">
        <v>3.8</v>
      </c>
      <c r="BE118" s="288">
        <v>3.8</v>
      </c>
      <c r="BF118" s="288">
        <v>3.8</v>
      </c>
      <c r="BG118" s="288">
        <v>3.9</v>
      </c>
      <c r="BH118" s="288">
        <v>3.9</v>
      </c>
      <c r="BI118" s="288">
        <v>3.8</v>
      </c>
      <c r="BJ118" s="288">
        <v>3.7</v>
      </c>
      <c r="BK118" s="288">
        <v>3.4</v>
      </c>
      <c r="BL118" s="288">
        <v>3.4</v>
      </c>
      <c r="BM118" s="288">
        <v>3.4</v>
      </c>
      <c r="BN118" s="288">
        <v>3.4</v>
      </c>
      <c r="BO118" s="288">
        <v>3.4</v>
      </c>
      <c r="BP118" s="288">
        <v>3.1</v>
      </c>
      <c r="BQ118" s="288">
        <v>3.2</v>
      </c>
      <c r="BR118" s="288">
        <v>3.2</v>
      </c>
      <c r="BS118" s="288">
        <v>3.2</v>
      </c>
      <c r="BT118" s="288">
        <v>3.1</v>
      </c>
      <c r="BU118" s="288">
        <f>_xlfn.IFNA(VLOOKUP(C118,'INFORM Severity - hidden'!$C$5:$G$300,5,FALSE),"-")</f>
        <v>3.1</v>
      </c>
    </row>
    <row r="119" spans="1:73" x14ac:dyDescent="0.35">
      <c r="C119" t="s">
        <v>10904</v>
      </c>
      <c r="D119" s="288" t="str">
        <f t="shared" si="1"/>
        <v>-</v>
      </c>
      <c r="E119" s="288" t="s">
        <v>10851</v>
      </c>
      <c r="F119" s="288" t="s">
        <v>10851</v>
      </c>
      <c r="G119" s="288" t="s">
        <v>10851</v>
      </c>
      <c r="H119" s="288" t="s">
        <v>10851</v>
      </c>
      <c r="I119" s="288" t="s">
        <v>10851</v>
      </c>
      <c r="J119" s="288" t="s">
        <v>10851</v>
      </c>
      <c r="K119" s="288" t="s">
        <v>10851</v>
      </c>
      <c r="L119" s="288" t="s">
        <v>10851</v>
      </c>
      <c r="M119" s="288" t="s">
        <v>10851</v>
      </c>
      <c r="N119" s="288" t="s">
        <v>10851</v>
      </c>
      <c r="O119" s="288" t="s">
        <v>10851</v>
      </c>
      <c r="P119" s="288" t="s">
        <v>10851</v>
      </c>
      <c r="Q119" s="288" t="s">
        <v>10851</v>
      </c>
      <c r="R119" s="288" t="s">
        <v>10851</v>
      </c>
      <c r="S119" s="288" t="s">
        <v>10851</v>
      </c>
      <c r="T119" s="288" t="s">
        <v>10851</v>
      </c>
      <c r="U119" s="288" t="s">
        <v>10851</v>
      </c>
      <c r="V119" s="288" t="s">
        <v>10851</v>
      </c>
      <c r="W119" s="288" t="s">
        <v>10851</v>
      </c>
      <c r="X119" s="288" t="s">
        <v>10851</v>
      </c>
      <c r="Y119" s="288" t="s">
        <v>10851</v>
      </c>
      <c r="Z119" s="288" t="s">
        <v>10851</v>
      </c>
      <c r="AA119" s="288" t="s">
        <v>10851</v>
      </c>
      <c r="AB119" s="288" t="s">
        <v>10851</v>
      </c>
      <c r="AC119" s="288" t="s">
        <v>10851</v>
      </c>
      <c r="AD119" s="288" t="s">
        <v>10851</v>
      </c>
      <c r="AE119" s="288" t="s">
        <v>10851</v>
      </c>
      <c r="AF119" s="288" t="s">
        <v>10851</v>
      </c>
      <c r="AG119" s="288" t="s">
        <v>10851</v>
      </c>
      <c r="AH119" s="288" t="s">
        <v>10851</v>
      </c>
      <c r="AI119" s="288" t="s">
        <v>10851</v>
      </c>
      <c r="AJ119" s="288" t="s">
        <v>10851</v>
      </c>
      <c r="AK119" s="288" t="s">
        <v>10851</v>
      </c>
      <c r="AL119" s="288" t="s">
        <v>10851</v>
      </c>
      <c r="AM119" s="288" t="s">
        <v>10851</v>
      </c>
      <c r="AN119" s="288" t="s">
        <v>10851</v>
      </c>
      <c r="AO119" s="288" t="s">
        <v>10851</v>
      </c>
      <c r="AP119" s="288" t="s">
        <v>10851</v>
      </c>
      <c r="AQ119" s="288" t="s">
        <v>10851</v>
      </c>
      <c r="AR119" s="288" t="s">
        <v>10851</v>
      </c>
      <c r="AS119" s="288" t="s">
        <v>10851</v>
      </c>
      <c r="AT119" s="288" t="s">
        <v>10851</v>
      </c>
      <c r="AU119" s="288" t="s">
        <v>10851</v>
      </c>
      <c r="AV119" s="288" t="s">
        <v>10851</v>
      </c>
      <c r="AW119" s="288" t="s">
        <v>10851</v>
      </c>
      <c r="AX119" s="288" t="s">
        <v>10851</v>
      </c>
      <c r="AY119" s="288" t="s">
        <v>10851</v>
      </c>
      <c r="AZ119" s="288" t="s">
        <v>10851</v>
      </c>
      <c r="BA119" s="288" t="s">
        <v>10851</v>
      </c>
      <c r="BB119" s="288" t="s">
        <v>10851</v>
      </c>
      <c r="BC119" s="288" t="s">
        <v>10851</v>
      </c>
      <c r="BD119" s="288" t="s">
        <v>10851</v>
      </c>
      <c r="BE119" s="288" t="s">
        <v>10851</v>
      </c>
      <c r="BF119" s="288" t="s">
        <v>10851</v>
      </c>
      <c r="BG119" s="288" t="s">
        <v>10851</v>
      </c>
      <c r="BH119" s="288" t="s">
        <v>10851</v>
      </c>
      <c r="BI119" s="288" t="s">
        <v>10851</v>
      </c>
      <c r="BJ119" s="288" t="s">
        <v>10851</v>
      </c>
      <c r="BK119" s="288" t="s">
        <v>10851</v>
      </c>
      <c r="BL119" s="288" t="s">
        <v>10851</v>
      </c>
      <c r="BM119" s="288" t="s">
        <v>10851</v>
      </c>
      <c r="BN119" s="288" t="s">
        <v>10851</v>
      </c>
      <c r="BO119" s="288" t="s">
        <v>10851</v>
      </c>
      <c r="BP119" s="288" t="s">
        <v>10851</v>
      </c>
      <c r="BQ119" s="288" t="s">
        <v>10851</v>
      </c>
      <c r="BR119" s="288" t="s">
        <v>10851</v>
      </c>
      <c r="BS119" s="288" t="s">
        <v>10851</v>
      </c>
      <c r="BT119" s="288" t="s">
        <v>10851</v>
      </c>
      <c r="BU119" s="288" t="str">
        <f>_xlfn.IFNA(VLOOKUP(C119,'INFORM Severity - hidden'!$C$5:$G$300,5,FALSE),"-")</f>
        <v>-</v>
      </c>
    </row>
    <row r="120" spans="1:73" x14ac:dyDescent="0.35">
      <c r="C120" t="s">
        <v>10905</v>
      </c>
      <c r="D120" s="288" t="str">
        <f t="shared" si="1"/>
        <v>-</v>
      </c>
      <c r="E120" s="288" t="s">
        <v>10851</v>
      </c>
      <c r="F120" s="288" t="s">
        <v>10851</v>
      </c>
      <c r="G120" s="288" t="s">
        <v>10851</v>
      </c>
      <c r="H120" s="288" t="s">
        <v>10851</v>
      </c>
      <c r="I120" s="288" t="s">
        <v>10851</v>
      </c>
      <c r="J120" s="288" t="s">
        <v>10851</v>
      </c>
      <c r="K120" s="288" t="s">
        <v>10851</v>
      </c>
      <c r="L120" s="288" t="s">
        <v>10851</v>
      </c>
      <c r="M120" s="288" t="s">
        <v>10851</v>
      </c>
      <c r="N120" s="288" t="s">
        <v>10851</v>
      </c>
      <c r="O120" s="288" t="s">
        <v>10851</v>
      </c>
      <c r="P120" s="288" t="s">
        <v>10851</v>
      </c>
      <c r="Q120" s="288" t="s">
        <v>10851</v>
      </c>
      <c r="R120" s="288" t="s">
        <v>10851</v>
      </c>
      <c r="S120" s="288" t="s">
        <v>10851</v>
      </c>
      <c r="T120" s="288">
        <v>1.7</v>
      </c>
      <c r="U120" s="288">
        <v>1.7</v>
      </c>
      <c r="V120" s="288">
        <v>2.2000000000000002</v>
      </c>
      <c r="W120" s="288">
        <v>2.2000000000000002</v>
      </c>
      <c r="X120" s="288">
        <v>2.2000000000000002</v>
      </c>
      <c r="Y120" s="288">
        <v>2.2000000000000002</v>
      </c>
      <c r="Z120" s="288">
        <v>2.2000000000000002</v>
      </c>
      <c r="AA120" s="288">
        <v>2.2000000000000002</v>
      </c>
      <c r="AB120" s="288">
        <v>2.2000000000000002</v>
      </c>
      <c r="AC120" s="288">
        <v>2.2000000000000002</v>
      </c>
      <c r="AD120" s="288" t="s">
        <v>10851</v>
      </c>
      <c r="AE120" s="288" t="s">
        <v>10851</v>
      </c>
      <c r="AF120" s="288" t="s">
        <v>10851</v>
      </c>
      <c r="AG120" s="288" t="s">
        <v>10851</v>
      </c>
      <c r="AH120" s="288" t="s">
        <v>10851</v>
      </c>
      <c r="AI120" s="288" t="s">
        <v>10851</v>
      </c>
      <c r="AJ120" s="288" t="s">
        <v>10851</v>
      </c>
      <c r="AK120" s="288" t="s">
        <v>10851</v>
      </c>
      <c r="AL120" s="288" t="s">
        <v>10851</v>
      </c>
      <c r="AM120" s="288" t="s">
        <v>10851</v>
      </c>
      <c r="AN120" s="288" t="s">
        <v>10851</v>
      </c>
      <c r="AO120" s="288" t="s">
        <v>10851</v>
      </c>
      <c r="AP120" s="288" t="s">
        <v>10851</v>
      </c>
      <c r="AQ120" s="288" t="s">
        <v>10851</v>
      </c>
      <c r="AR120" s="288" t="s">
        <v>10851</v>
      </c>
      <c r="AS120" s="288" t="s">
        <v>10851</v>
      </c>
      <c r="AT120" s="288" t="s">
        <v>10851</v>
      </c>
      <c r="AU120" s="288" t="s">
        <v>10851</v>
      </c>
      <c r="AV120" s="288" t="s">
        <v>10851</v>
      </c>
      <c r="AW120" s="288" t="s">
        <v>10851</v>
      </c>
      <c r="AX120" s="288" t="s">
        <v>10851</v>
      </c>
      <c r="AY120" s="288" t="s">
        <v>10851</v>
      </c>
      <c r="AZ120" s="288" t="s">
        <v>10851</v>
      </c>
      <c r="BA120" s="288" t="s">
        <v>10851</v>
      </c>
      <c r="BB120" s="288" t="s">
        <v>10851</v>
      </c>
      <c r="BC120" s="288" t="s">
        <v>10851</v>
      </c>
      <c r="BD120" s="288" t="s">
        <v>10851</v>
      </c>
      <c r="BE120" s="288" t="s">
        <v>10851</v>
      </c>
      <c r="BF120" s="288" t="s">
        <v>10851</v>
      </c>
      <c r="BG120" s="288" t="s">
        <v>10851</v>
      </c>
      <c r="BH120" s="288" t="s">
        <v>10851</v>
      </c>
      <c r="BI120" s="288" t="s">
        <v>10851</v>
      </c>
      <c r="BJ120" s="288" t="s">
        <v>10851</v>
      </c>
      <c r="BK120" s="288" t="s">
        <v>10851</v>
      </c>
      <c r="BL120" s="288" t="s">
        <v>10851</v>
      </c>
      <c r="BM120" s="288" t="s">
        <v>10851</v>
      </c>
      <c r="BN120" s="288" t="s">
        <v>10851</v>
      </c>
      <c r="BO120" s="288" t="s">
        <v>10851</v>
      </c>
      <c r="BP120" s="288" t="s">
        <v>10851</v>
      </c>
      <c r="BQ120" s="288" t="s">
        <v>10851</v>
      </c>
      <c r="BR120" s="288" t="s">
        <v>10851</v>
      </c>
      <c r="BS120" s="288" t="s">
        <v>10851</v>
      </c>
      <c r="BT120" s="288" t="s">
        <v>10851</v>
      </c>
      <c r="BU120" s="288" t="str">
        <f>_xlfn.IFNA(VLOOKUP(C120,'INFORM Severity - hidden'!$C$5:$G$300,5,FALSE),"-")</f>
        <v>-</v>
      </c>
    </row>
    <row r="121" spans="1:73" x14ac:dyDescent="0.35">
      <c r="C121" t="s">
        <v>10906</v>
      </c>
      <c r="D121" s="288" t="str">
        <f t="shared" si="1"/>
        <v>-</v>
      </c>
      <c r="E121" s="288" t="s">
        <v>10851</v>
      </c>
      <c r="F121" s="288" t="s">
        <v>10851</v>
      </c>
      <c r="G121" s="288" t="s">
        <v>10851</v>
      </c>
      <c r="H121" s="288" t="s">
        <v>10851</v>
      </c>
      <c r="I121" s="288" t="s">
        <v>10851</v>
      </c>
      <c r="J121" s="288" t="s">
        <v>10851</v>
      </c>
      <c r="K121" s="288" t="s">
        <v>10851</v>
      </c>
      <c r="L121" s="288" t="s">
        <v>10851</v>
      </c>
      <c r="M121" s="288" t="s">
        <v>10851</v>
      </c>
      <c r="N121" s="288">
        <v>1.9</v>
      </c>
      <c r="O121" s="288" t="s">
        <v>10851</v>
      </c>
      <c r="P121" s="288" t="s">
        <v>10851</v>
      </c>
      <c r="Q121" s="288" t="s">
        <v>10851</v>
      </c>
      <c r="R121" s="288" t="s">
        <v>10851</v>
      </c>
      <c r="S121" s="288" t="s">
        <v>10851</v>
      </c>
      <c r="T121" s="288" t="s">
        <v>10851</v>
      </c>
      <c r="U121" s="288" t="s">
        <v>10851</v>
      </c>
      <c r="V121" s="288" t="s">
        <v>10851</v>
      </c>
      <c r="W121" s="288" t="s">
        <v>10851</v>
      </c>
      <c r="X121" s="288" t="s">
        <v>10851</v>
      </c>
      <c r="Y121" s="288" t="s">
        <v>10851</v>
      </c>
      <c r="Z121" s="288" t="s">
        <v>10851</v>
      </c>
      <c r="AA121" s="288" t="s">
        <v>10851</v>
      </c>
      <c r="AB121" s="288" t="s">
        <v>10851</v>
      </c>
      <c r="AC121" s="288" t="s">
        <v>10851</v>
      </c>
      <c r="AD121" s="288" t="s">
        <v>10851</v>
      </c>
      <c r="AE121" s="288" t="s">
        <v>10851</v>
      </c>
      <c r="AF121" s="288" t="s">
        <v>10851</v>
      </c>
      <c r="AG121" s="288" t="s">
        <v>10851</v>
      </c>
      <c r="AH121" s="288" t="s">
        <v>10851</v>
      </c>
      <c r="AI121" s="288" t="s">
        <v>10851</v>
      </c>
      <c r="AJ121" s="288" t="s">
        <v>10851</v>
      </c>
      <c r="AK121" s="288" t="s">
        <v>10851</v>
      </c>
      <c r="AL121" s="288" t="s">
        <v>10851</v>
      </c>
      <c r="AM121" s="288" t="s">
        <v>10851</v>
      </c>
      <c r="AN121" s="288" t="s">
        <v>10851</v>
      </c>
      <c r="AO121" s="288" t="s">
        <v>10851</v>
      </c>
      <c r="AP121" s="288" t="s">
        <v>10851</v>
      </c>
      <c r="AQ121" s="288" t="s">
        <v>10851</v>
      </c>
      <c r="AR121" s="288" t="s">
        <v>10851</v>
      </c>
      <c r="AS121" s="288" t="s">
        <v>10851</v>
      </c>
      <c r="AT121" s="288" t="s">
        <v>10851</v>
      </c>
      <c r="AU121" s="288" t="s">
        <v>10851</v>
      </c>
      <c r="AV121" s="288" t="s">
        <v>10851</v>
      </c>
      <c r="AW121" s="288" t="s">
        <v>10851</v>
      </c>
      <c r="AX121" s="288" t="s">
        <v>10851</v>
      </c>
      <c r="AY121" s="288" t="s">
        <v>10851</v>
      </c>
      <c r="AZ121" s="288" t="s">
        <v>10851</v>
      </c>
      <c r="BA121" s="288" t="s">
        <v>10851</v>
      </c>
      <c r="BB121" s="288" t="s">
        <v>10851</v>
      </c>
      <c r="BC121" s="288" t="s">
        <v>10851</v>
      </c>
      <c r="BD121" s="288" t="s">
        <v>10851</v>
      </c>
      <c r="BE121" s="288" t="s">
        <v>10851</v>
      </c>
      <c r="BF121" s="288" t="s">
        <v>10851</v>
      </c>
      <c r="BG121" s="288" t="s">
        <v>10851</v>
      </c>
      <c r="BH121" s="288" t="s">
        <v>10851</v>
      </c>
      <c r="BI121" s="288" t="s">
        <v>10851</v>
      </c>
      <c r="BJ121" s="288" t="s">
        <v>10851</v>
      </c>
      <c r="BK121" s="288" t="s">
        <v>10851</v>
      </c>
      <c r="BL121" s="288" t="s">
        <v>10851</v>
      </c>
      <c r="BM121" s="288" t="s">
        <v>10851</v>
      </c>
      <c r="BN121" s="288" t="s">
        <v>10851</v>
      </c>
      <c r="BO121" s="288" t="s">
        <v>10851</v>
      </c>
      <c r="BP121" s="288" t="s">
        <v>10851</v>
      </c>
      <c r="BQ121" s="288" t="s">
        <v>10851</v>
      </c>
      <c r="BR121" s="288" t="s">
        <v>10851</v>
      </c>
      <c r="BS121" s="288" t="s">
        <v>10851</v>
      </c>
      <c r="BT121" s="288" t="s">
        <v>10851</v>
      </c>
      <c r="BU121" s="288" t="str">
        <f>_xlfn.IFNA(VLOOKUP(C121,'INFORM Severity - hidden'!$C$5:$G$300,5,FALSE),"-")</f>
        <v>-</v>
      </c>
    </row>
    <row r="122" spans="1:73" x14ac:dyDescent="0.35">
      <c r="C122" t="s">
        <v>10907</v>
      </c>
      <c r="D122" s="288" t="str">
        <f t="shared" si="1"/>
        <v>-</v>
      </c>
      <c r="E122" s="288" t="s">
        <v>10851</v>
      </c>
      <c r="F122" s="288" t="s">
        <v>10851</v>
      </c>
      <c r="G122" s="288" t="s">
        <v>10851</v>
      </c>
      <c r="H122" s="288" t="s">
        <v>10851</v>
      </c>
      <c r="I122" s="288" t="s">
        <v>10851</v>
      </c>
      <c r="J122" s="288" t="s">
        <v>10851</v>
      </c>
      <c r="K122" s="288" t="s">
        <v>10851</v>
      </c>
      <c r="L122" s="288" t="s">
        <v>10851</v>
      </c>
      <c r="M122" s="288" t="s">
        <v>10851</v>
      </c>
      <c r="N122" s="288" t="s">
        <v>10851</v>
      </c>
      <c r="O122" s="288" t="s">
        <v>10851</v>
      </c>
      <c r="P122" s="288" t="s">
        <v>10851</v>
      </c>
      <c r="Q122" s="288" t="s">
        <v>10851</v>
      </c>
      <c r="R122" s="288" t="s">
        <v>10851</v>
      </c>
      <c r="S122" s="288" t="s">
        <v>10851</v>
      </c>
      <c r="T122" s="288" t="s">
        <v>10851</v>
      </c>
      <c r="U122" s="288" t="s">
        <v>10851</v>
      </c>
      <c r="V122" s="288" t="s">
        <v>10851</v>
      </c>
      <c r="W122" s="288" t="s">
        <v>10851</v>
      </c>
      <c r="X122" s="288" t="s">
        <v>10851</v>
      </c>
      <c r="Y122" s="288" t="s">
        <v>10851</v>
      </c>
      <c r="Z122" s="288" t="s">
        <v>10851</v>
      </c>
      <c r="AA122" s="288" t="s">
        <v>10851</v>
      </c>
      <c r="AB122" s="288" t="s">
        <v>10851</v>
      </c>
      <c r="AC122" s="288" t="s">
        <v>10851</v>
      </c>
      <c r="AD122" s="288" t="s">
        <v>10851</v>
      </c>
      <c r="AE122" s="288" t="s">
        <v>10851</v>
      </c>
      <c r="AF122" s="288" t="s">
        <v>10851</v>
      </c>
      <c r="AG122" s="288" t="s">
        <v>10851</v>
      </c>
      <c r="AH122" s="288" t="s">
        <v>10851</v>
      </c>
      <c r="AI122" s="288" t="s">
        <v>10851</v>
      </c>
      <c r="AJ122" s="288" t="s">
        <v>10851</v>
      </c>
      <c r="AK122" s="288" t="s">
        <v>10851</v>
      </c>
      <c r="AL122" s="288" t="s">
        <v>10851</v>
      </c>
      <c r="AM122" s="288" t="s">
        <v>10851</v>
      </c>
      <c r="AN122" s="288" t="s">
        <v>10851</v>
      </c>
      <c r="AO122" s="288" t="s">
        <v>10851</v>
      </c>
      <c r="AP122" s="288" t="s">
        <v>10851</v>
      </c>
      <c r="AQ122" s="288" t="s">
        <v>10851</v>
      </c>
      <c r="AR122" s="288" t="s">
        <v>10851</v>
      </c>
      <c r="AS122" s="288" t="s">
        <v>10851</v>
      </c>
      <c r="AT122" s="288" t="s">
        <v>10851</v>
      </c>
      <c r="AU122" s="288" t="s">
        <v>10851</v>
      </c>
      <c r="AV122" s="288" t="s">
        <v>10851</v>
      </c>
      <c r="AW122" s="288" t="s">
        <v>10851</v>
      </c>
      <c r="AX122" s="288" t="s">
        <v>10851</v>
      </c>
      <c r="AY122" s="288" t="s">
        <v>10851</v>
      </c>
      <c r="AZ122" s="288" t="s">
        <v>10851</v>
      </c>
      <c r="BA122" s="288" t="s">
        <v>10851</v>
      </c>
      <c r="BB122" s="288" t="s">
        <v>10851</v>
      </c>
      <c r="BC122" s="288" t="s">
        <v>10851</v>
      </c>
      <c r="BD122" s="288" t="s">
        <v>10851</v>
      </c>
      <c r="BE122" s="288" t="s">
        <v>10851</v>
      </c>
      <c r="BF122" s="288" t="s">
        <v>10851</v>
      </c>
      <c r="BG122" s="288" t="s">
        <v>10851</v>
      </c>
      <c r="BH122" s="288" t="s">
        <v>10851</v>
      </c>
      <c r="BI122" s="288" t="s">
        <v>10851</v>
      </c>
      <c r="BJ122" s="288">
        <v>1.5</v>
      </c>
      <c r="BK122" s="288">
        <v>1.5</v>
      </c>
      <c r="BL122" s="288">
        <v>1.5</v>
      </c>
      <c r="BM122" s="288">
        <v>1.5</v>
      </c>
      <c r="BN122" s="288" t="s">
        <v>10851</v>
      </c>
      <c r="BO122" s="288" t="s">
        <v>10851</v>
      </c>
      <c r="BP122" s="288" t="s">
        <v>10851</v>
      </c>
      <c r="BQ122" s="288" t="s">
        <v>10851</v>
      </c>
      <c r="BR122" s="288" t="s">
        <v>10851</v>
      </c>
      <c r="BS122" s="288" t="s">
        <v>10851</v>
      </c>
      <c r="BT122" s="288" t="s">
        <v>10851</v>
      </c>
      <c r="BU122" s="288" t="str">
        <f>_xlfn.IFNA(VLOOKUP(C122,'INFORM Severity - hidden'!$C$5:$G$300,5,FALSE),"-")</f>
        <v>-</v>
      </c>
    </row>
    <row r="123" spans="1:73" x14ac:dyDescent="0.35">
      <c r="A123" t="s">
        <v>5707</v>
      </c>
      <c r="B123" t="s">
        <v>5705</v>
      </c>
      <c r="C123" t="s">
        <v>5706</v>
      </c>
      <c r="D123" s="288" t="str">
        <f t="shared" si="1"/>
        <v>-</v>
      </c>
      <c r="E123" s="288" t="s">
        <v>10851</v>
      </c>
      <c r="F123" s="288" t="s">
        <v>10851</v>
      </c>
      <c r="G123" s="288" t="s">
        <v>10851</v>
      </c>
      <c r="H123" s="288" t="s">
        <v>10851</v>
      </c>
      <c r="I123" s="288" t="s">
        <v>10851</v>
      </c>
      <c r="J123" s="288" t="s">
        <v>10851</v>
      </c>
      <c r="K123" s="288" t="s">
        <v>10851</v>
      </c>
      <c r="L123" s="288" t="s">
        <v>10851</v>
      </c>
      <c r="M123" s="288" t="s">
        <v>10851</v>
      </c>
      <c r="N123" s="288" t="s">
        <v>10851</v>
      </c>
      <c r="O123" s="288" t="s">
        <v>10851</v>
      </c>
      <c r="P123" s="288" t="s">
        <v>10851</v>
      </c>
      <c r="Q123" s="288" t="s">
        <v>10851</v>
      </c>
      <c r="R123" s="288" t="s">
        <v>10851</v>
      </c>
      <c r="S123" s="288" t="s">
        <v>10851</v>
      </c>
      <c r="T123" s="288" t="s">
        <v>10851</v>
      </c>
      <c r="U123" s="288" t="s">
        <v>10851</v>
      </c>
      <c r="V123" s="288" t="s">
        <v>10851</v>
      </c>
      <c r="W123" s="288" t="s">
        <v>10851</v>
      </c>
      <c r="X123" s="288" t="s">
        <v>10851</v>
      </c>
      <c r="Y123" s="288" t="s">
        <v>10851</v>
      </c>
      <c r="Z123" s="288" t="s">
        <v>10851</v>
      </c>
      <c r="AA123" s="288" t="s">
        <v>10851</v>
      </c>
      <c r="AB123" s="288" t="s">
        <v>10851</v>
      </c>
      <c r="AC123" s="288" t="s">
        <v>10851</v>
      </c>
      <c r="AD123" s="288" t="s">
        <v>10851</v>
      </c>
      <c r="AE123" s="288" t="s">
        <v>10851</v>
      </c>
      <c r="AF123" s="288" t="s">
        <v>10851</v>
      </c>
      <c r="AG123" s="288" t="s">
        <v>10851</v>
      </c>
      <c r="AH123" s="288" t="s">
        <v>10851</v>
      </c>
      <c r="AI123" s="288" t="s">
        <v>10851</v>
      </c>
      <c r="AJ123" s="288" t="s">
        <v>10851</v>
      </c>
      <c r="AK123" s="288" t="s">
        <v>10851</v>
      </c>
      <c r="AL123" s="288" t="s">
        <v>10851</v>
      </c>
      <c r="AM123" s="288" t="s">
        <v>10851</v>
      </c>
      <c r="AN123" s="288" t="s">
        <v>10851</v>
      </c>
      <c r="AO123" s="288" t="s">
        <v>10851</v>
      </c>
      <c r="AP123" s="288" t="s">
        <v>10851</v>
      </c>
      <c r="AQ123" s="288" t="s">
        <v>10851</v>
      </c>
      <c r="AR123" s="288" t="s">
        <v>10851</v>
      </c>
      <c r="AS123" s="288" t="s">
        <v>10851</v>
      </c>
      <c r="AT123" s="288" t="s">
        <v>10851</v>
      </c>
      <c r="AU123" s="288" t="s">
        <v>10851</v>
      </c>
      <c r="AV123" s="288" t="s">
        <v>10851</v>
      </c>
      <c r="AW123" s="288" t="s">
        <v>10851</v>
      </c>
      <c r="AX123" s="288" t="s">
        <v>10851</v>
      </c>
      <c r="AY123" s="288" t="s">
        <v>10851</v>
      </c>
      <c r="AZ123" s="288" t="s">
        <v>10851</v>
      </c>
      <c r="BA123" s="288" t="s">
        <v>10851</v>
      </c>
      <c r="BB123" s="288" t="s">
        <v>10851</v>
      </c>
      <c r="BC123" s="288" t="s">
        <v>10851</v>
      </c>
      <c r="BD123" s="288" t="s">
        <v>10851</v>
      </c>
      <c r="BE123" s="288" t="s">
        <v>10851</v>
      </c>
      <c r="BF123" s="288" t="s">
        <v>10851</v>
      </c>
      <c r="BG123" s="288" t="s">
        <v>10851</v>
      </c>
      <c r="BH123" s="288" t="s">
        <v>10851</v>
      </c>
      <c r="BI123" s="288" t="s">
        <v>10851</v>
      </c>
      <c r="BJ123" s="288" t="s">
        <v>10851</v>
      </c>
      <c r="BK123" s="288" t="s">
        <v>10851</v>
      </c>
      <c r="BL123" s="288" t="s">
        <v>10851</v>
      </c>
      <c r="BM123" s="288" t="s">
        <v>10851</v>
      </c>
      <c r="BN123" s="288" t="s">
        <v>10851</v>
      </c>
      <c r="BO123" s="288" t="s">
        <v>10851</v>
      </c>
      <c r="BP123" s="288" t="s">
        <v>10851</v>
      </c>
      <c r="BQ123" s="288" t="s">
        <v>10851</v>
      </c>
      <c r="BR123" s="288" t="s">
        <v>10851</v>
      </c>
      <c r="BS123" s="288" t="s">
        <v>10851</v>
      </c>
      <c r="BT123" s="288" t="s">
        <v>10851</v>
      </c>
      <c r="BU123" s="288">
        <f>_xlfn.IFNA(VLOOKUP(C123,'INFORM Severity - hidden'!$C$5:$G$300,5,FALSE),"-")</f>
        <v>2</v>
      </c>
    </row>
    <row r="124" spans="1:73" x14ac:dyDescent="0.35">
      <c r="C124" t="s">
        <v>10908</v>
      </c>
      <c r="D124" s="288" t="str">
        <f t="shared" si="1"/>
        <v>-</v>
      </c>
      <c r="E124" s="288" t="s">
        <v>10851</v>
      </c>
      <c r="F124" s="288">
        <v>2.4</v>
      </c>
      <c r="G124" s="288">
        <v>2.4</v>
      </c>
      <c r="H124" s="288" t="s">
        <v>10851</v>
      </c>
      <c r="I124" s="288" t="s">
        <v>10851</v>
      </c>
      <c r="J124" s="288" t="s">
        <v>10851</v>
      </c>
      <c r="K124" s="288" t="s">
        <v>10851</v>
      </c>
      <c r="L124" s="288" t="s">
        <v>10851</v>
      </c>
      <c r="M124" s="288" t="s">
        <v>10851</v>
      </c>
      <c r="N124" s="288" t="s">
        <v>10851</v>
      </c>
      <c r="O124" s="288" t="s">
        <v>10851</v>
      </c>
      <c r="P124" s="288" t="s">
        <v>10851</v>
      </c>
      <c r="Q124" s="288" t="s">
        <v>10851</v>
      </c>
      <c r="R124" s="288" t="s">
        <v>10851</v>
      </c>
      <c r="S124" s="288" t="s">
        <v>10851</v>
      </c>
      <c r="T124" s="288" t="s">
        <v>10851</v>
      </c>
      <c r="U124" s="288" t="s">
        <v>10851</v>
      </c>
      <c r="V124" s="288" t="s">
        <v>10851</v>
      </c>
      <c r="W124" s="288" t="s">
        <v>10851</v>
      </c>
      <c r="X124" s="288" t="s">
        <v>10851</v>
      </c>
      <c r="Y124" s="288" t="s">
        <v>10851</v>
      </c>
      <c r="Z124" s="288" t="s">
        <v>10851</v>
      </c>
      <c r="AA124" s="288" t="s">
        <v>10851</v>
      </c>
      <c r="AB124" s="288" t="s">
        <v>10851</v>
      </c>
      <c r="AC124" s="288" t="s">
        <v>10851</v>
      </c>
      <c r="AD124" s="288" t="s">
        <v>10851</v>
      </c>
      <c r="AE124" s="288" t="s">
        <v>10851</v>
      </c>
      <c r="AF124" s="288" t="s">
        <v>10851</v>
      </c>
      <c r="AG124" s="288" t="s">
        <v>10851</v>
      </c>
      <c r="AH124" s="288" t="s">
        <v>10851</v>
      </c>
      <c r="AI124" s="288" t="s">
        <v>10851</v>
      </c>
      <c r="AJ124" s="288" t="s">
        <v>10851</v>
      </c>
      <c r="AK124" s="288" t="s">
        <v>10851</v>
      </c>
      <c r="AL124" s="288" t="s">
        <v>10851</v>
      </c>
      <c r="AM124" s="288" t="s">
        <v>10851</v>
      </c>
      <c r="AN124" s="288" t="s">
        <v>10851</v>
      </c>
      <c r="AO124" s="288" t="s">
        <v>10851</v>
      </c>
      <c r="AP124" s="288" t="s">
        <v>10851</v>
      </c>
      <c r="AQ124" s="288" t="s">
        <v>10851</v>
      </c>
      <c r="AR124" s="288" t="s">
        <v>10851</v>
      </c>
      <c r="AS124" s="288" t="s">
        <v>10851</v>
      </c>
      <c r="AT124" s="288" t="s">
        <v>10851</v>
      </c>
      <c r="AU124" s="288" t="s">
        <v>10851</v>
      </c>
      <c r="AV124" s="288" t="s">
        <v>10851</v>
      </c>
      <c r="AW124" s="288" t="s">
        <v>10851</v>
      </c>
      <c r="AX124" s="288" t="s">
        <v>10851</v>
      </c>
      <c r="AY124" s="288" t="s">
        <v>10851</v>
      </c>
      <c r="AZ124" s="288" t="s">
        <v>10851</v>
      </c>
      <c r="BA124" s="288" t="s">
        <v>10851</v>
      </c>
      <c r="BB124" s="288" t="s">
        <v>10851</v>
      </c>
      <c r="BC124" s="288" t="s">
        <v>10851</v>
      </c>
      <c r="BD124" s="288" t="s">
        <v>10851</v>
      </c>
      <c r="BE124" s="288" t="s">
        <v>10851</v>
      </c>
      <c r="BF124" s="288" t="s">
        <v>10851</v>
      </c>
      <c r="BG124" s="288" t="s">
        <v>10851</v>
      </c>
      <c r="BH124" s="288" t="s">
        <v>10851</v>
      </c>
      <c r="BI124" s="288" t="s">
        <v>10851</v>
      </c>
      <c r="BJ124" s="288" t="s">
        <v>10851</v>
      </c>
      <c r="BK124" s="288" t="s">
        <v>10851</v>
      </c>
      <c r="BL124" s="288" t="s">
        <v>10851</v>
      </c>
      <c r="BM124" s="288" t="s">
        <v>10851</v>
      </c>
      <c r="BN124" s="288" t="s">
        <v>10851</v>
      </c>
      <c r="BO124" s="288" t="s">
        <v>10851</v>
      </c>
      <c r="BP124" s="288" t="s">
        <v>10851</v>
      </c>
      <c r="BQ124" s="288" t="s">
        <v>10851</v>
      </c>
      <c r="BR124" s="288" t="s">
        <v>10851</v>
      </c>
      <c r="BS124" s="288" t="s">
        <v>10851</v>
      </c>
      <c r="BT124" s="288" t="s">
        <v>10851</v>
      </c>
      <c r="BU124" s="288" t="str">
        <f>_xlfn.IFNA(VLOOKUP(C124,'INFORM Severity - hidden'!$C$5:$G$300,5,FALSE),"-")</f>
        <v>-</v>
      </c>
    </row>
    <row r="125" spans="1:73" x14ac:dyDescent="0.35">
      <c r="A125" t="s">
        <v>621</v>
      </c>
      <c r="B125" t="s">
        <v>619</v>
      </c>
      <c r="C125" t="s">
        <v>620</v>
      </c>
      <c r="D125" s="288" t="str">
        <f t="shared" si="1"/>
        <v>Increasing</v>
      </c>
      <c r="E125" s="288" t="s">
        <v>10851</v>
      </c>
      <c r="F125" s="288">
        <v>2.4</v>
      </c>
      <c r="G125" s="288">
        <v>2.4</v>
      </c>
      <c r="H125" s="288">
        <v>2.9</v>
      </c>
      <c r="I125" s="288">
        <v>2.8</v>
      </c>
      <c r="J125" s="288">
        <v>2.8</v>
      </c>
      <c r="K125" s="288">
        <v>2.8</v>
      </c>
      <c r="L125" s="288">
        <v>2.8</v>
      </c>
      <c r="M125" s="288">
        <v>2.8</v>
      </c>
      <c r="N125" s="288">
        <v>2.9</v>
      </c>
      <c r="O125" s="288">
        <v>2.9</v>
      </c>
      <c r="P125" s="288">
        <v>2.9</v>
      </c>
      <c r="Q125" s="288">
        <v>2.9</v>
      </c>
      <c r="R125" s="288">
        <v>2.9</v>
      </c>
      <c r="S125" s="288">
        <v>2.9</v>
      </c>
      <c r="T125" s="288">
        <v>2.9</v>
      </c>
      <c r="U125" s="288">
        <v>2.9</v>
      </c>
      <c r="V125" s="288">
        <v>3.2</v>
      </c>
      <c r="W125" s="288">
        <v>3.1</v>
      </c>
      <c r="X125" s="288">
        <v>3.2</v>
      </c>
      <c r="Y125" s="288">
        <v>3.2</v>
      </c>
      <c r="Z125" s="288">
        <v>3.2</v>
      </c>
      <c r="AA125" s="288">
        <v>3.2</v>
      </c>
      <c r="AB125" s="288">
        <v>3.2</v>
      </c>
      <c r="AC125" s="288">
        <v>3.4</v>
      </c>
      <c r="AD125" s="288">
        <v>3.4</v>
      </c>
      <c r="AE125" s="288">
        <v>3.5</v>
      </c>
      <c r="AF125" s="288">
        <v>3.5</v>
      </c>
      <c r="AG125" s="288">
        <v>3.5</v>
      </c>
      <c r="AH125" s="288">
        <v>3.5</v>
      </c>
      <c r="AI125" s="288">
        <v>3.5</v>
      </c>
      <c r="AJ125" s="288">
        <v>3.4</v>
      </c>
      <c r="AK125" s="288">
        <v>3.4</v>
      </c>
      <c r="AL125" s="288">
        <v>3.4</v>
      </c>
      <c r="AM125" s="288">
        <v>3.4</v>
      </c>
      <c r="AN125" s="288">
        <v>3.3</v>
      </c>
      <c r="AO125" s="288">
        <v>3.3</v>
      </c>
      <c r="AP125" s="288">
        <v>3.3</v>
      </c>
      <c r="AQ125" s="288">
        <v>3.3</v>
      </c>
      <c r="AR125" s="288">
        <v>3.6</v>
      </c>
      <c r="AS125" s="288">
        <v>3.6</v>
      </c>
      <c r="AT125" s="288">
        <v>3.5</v>
      </c>
      <c r="AU125" s="288">
        <v>3.5</v>
      </c>
      <c r="AV125" s="288">
        <v>3.5</v>
      </c>
      <c r="AW125" s="288">
        <v>3.5</v>
      </c>
      <c r="AX125" s="288">
        <v>3.5</v>
      </c>
      <c r="AY125" s="288">
        <v>3.5</v>
      </c>
      <c r="AZ125" s="288">
        <v>3.4</v>
      </c>
      <c r="BA125" s="288">
        <v>3.4</v>
      </c>
      <c r="BB125" s="288">
        <v>3.4</v>
      </c>
      <c r="BC125" s="288">
        <v>3.4</v>
      </c>
      <c r="BD125" s="288">
        <v>3.3</v>
      </c>
      <c r="BE125" s="288">
        <v>3.4</v>
      </c>
      <c r="BF125" s="288">
        <v>3.4</v>
      </c>
      <c r="BG125" s="288">
        <v>3.4</v>
      </c>
      <c r="BH125" s="288">
        <v>3.4</v>
      </c>
      <c r="BI125" s="288">
        <v>3.4</v>
      </c>
      <c r="BJ125" s="288">
        <v>3.4</v>
      </c>
      <c r="BK125" s="288">
        <v>3.5</v>
      </c>
      <c r="BL125" s="288">
        <v>3.2</v>
      </c>
      <c r="BM125" s="288">
        <v>3.2</v>
      </c>
      <c r="BN125" s="288">
        <v>3.2</v>
      </c>
      <c r="BO125" s="288">
        <v>3.2</v>
      </c>
      <c r="BP125" s="288">
        <v>3.3</v>
      </c>
      <c r="BQ125" s="288">
        <v>3.1</v>
      </c>
      <c r="BR125" s="288">
        <v>3.1</v>
      </c>
      <c r="BS125" s="288">
        <v>3.3</v>
      </c>
      <c r="BT125" s="288">
        <v>3.3</v>
      </c>
      <c r="BU125" s="288">
        <f>_xlfn.IFNA(VLOOKUP(C125,'INFORM Severity - hidden'!$C$5:$G$300,5,FALSE),"-")</f>
        <v>3.3</v>
      </c>
    </row>
    <row r="126" spans="1:73" x14ac:dyDescent="0.35">
      <c r="C126" t="s">
        <v>10909</v>
      </c>
      <c r="D126" s="288" t="str">
        <f t="shared" si="1"/>
        <v>-</v>
      </c>
      <c r="E126" s="288" t="s">
        <v>10851</v>
      </c>
      <c r="F126" s="288">
        <v>1.4</v>
      </c>
      <c r="G126" s="288">
        <v>1.4</v>
      </c>
      <c r="H126" s="288" t="s">
        <v>10851</v>
      </c>
      <c r="I126" s="288" t="s">
        <v>10851</v>
      </c>
      <c r="J126" s="288" t="s">
        <v>10851</v>
      </c>
      <c r="K126" s="288" t="s">
        <v>10851</v>
      </c>
      <c r="L126" s="288" t="s">
        <v>10851</v>
      </c>
      <c r="M126" s="288" t="s">
        <v>10851</v>
      </c>
      <c r="N126" s="288" t="s">
        <v>10851</v>
      </c>
      <c r="O126" s="288" t="s">
        <v>10851</v>
      </c>
      <c r="P126" s="288" t="s">
        <v>10851</v>
      </c>
      <c r="Q126" s="288" t="s">
        <v>10851</v>
      </c>
      <c r="R126" s="288" t="s">
        <v>10851</v>
      </c>
      <c r="S126" s="288" t="s">
        <v>10851</v>
      </c>
      <c r="T126" s="288" t="s">
        <v>10851</v>
      </c>
      <c r="U126" s="288" t="s">
        <v>10851</v>
      </c>
      <c r="V126" s="288" t="s">
        <v>10851</v>
      </c>
      <c r="W126" s="288" t="s">
        <v>10851</v>
      </c>
      <c r="X126" s="288" t="s">
        <v>10851</v>
      </c>
      <c r="Y126" s="288" t="s">
        <v>10851</v>
      </c>
      <c r="Z126" s="288" t="s">
        <v>10851</v>
      </c>
      <c r="AA126" s="288" t="s">
        <v>10851</v>
      </c>
      <c r="AB126" s="288" t="s">
        <v>10851</v>
      </c>
      <c r="AC126" s="288" t="s">
        <v>10851</v>
      </c>
      <c r="AD126" s="288" t="s">
        <v>10851</v>
      </c>
      <c r="AE126" s="288" t="s">
        <v>10851</v>
      </c>
      <c r="AF126" s="288" t="s">
        <v>10851</v>
      </c>
      <c r="AG126" s="288" t="s">
        <v>10851</v>
      </c>
      <c r="AH126" s="288" t="s">
        <v>10851</v>
      </c>
      <c r="AI126" s="288" t="s">
        <v>10851</v>
      </c>
      <c r="AJ126" s="288" t="s">
        <v>10851</v>
      </c>
      <c r="AK126" s="288" t="s">
        <v>10851</v>
      </c>
      <c r="AL126" s="288" t="s">
        <v>10851</v>
      </c>
      <c r="AM126" s="288" t="s">
        <v>10851</v>
      </c>
      <c r="AN126" s="288" t="s">
        <v>10851</v>
      </c>
      <c r="AO126" s="288" t="s">
        <v>10851</v>
      </c>
      <c r="AP126" s="288" t="s">
        <v>10851</v>
      </c>
      <c r="AQ126" s="288" t="s">
        <v>10851</v>
      </c>
      <c r="AR126" s="288" t="s">
        <v>10851</v>
      </c>
      <c r="AS126" s="288" t="s">
        <v>10851</v>
      </c>
      <c r="AT126" s="288" t="s">
        <v>10851</v>
      </c>
      <c r="AU126" s="288" t="s">
        <v>10851</v>
      </c>
      <c r="AV126" s="288" t="s">
        <v>10851</v>
      </c>
      <c r="AW126" s="288" t="s">
        <v>10851</v>
      </c>
      <c r="AX126" s="288" t="s">
        <v>10851</v>
      </c>
      <c r="AY126" s="288" t="s">
        <v>10851</v>
      </c>
      <c r="AZ126" s="288" t="s">
        <v>10851</v>
      </c>
      <c r="BA126" s="288" t="s">
        <v>10851</v>
      </c>
      <c r="BB126" s="288" t="s">
        <v>10851</v>
      </c>
      <c r="BC126" s="288" t="s">
        <v>10851</v>
      </c>
      <c r="BD126" s="288" t="s">
        <v>10851</v>
      </c>
      <c r="BE126" s="288" t="s">
        <v>10851</v>
      </c>
      <c r="BF126" s="288" t="s">
        <v>10851</v>
      </c>
      <c r="BG126" s="288" t="s">
        <v>10851</v>
      </c>
      <c r="BH126" s="288" t="s">
        <v>10851</v>
      </c>
      <c r="BI126" s="288" t="s">
        <v>10851</v>
      </c>
      <c r="BJ126" s="288" t="s">
        <v>10851</v>
      </c>
      <c r="BK126" s="288" t="s">
        <v>10851</v>
      </c>
      <c r="BL126" s="288" t="s">
        <v>10851</v>
      </c>
      <c r="BM126" s="288" t="s">
        <v>10851</v>
      </c>
      <c r="BN126" s="288" t="s">
        <v>10851</v>
      </c>
      <c r="BO126" s="288" t="s">
        <v>10851</v>
      </c>
      <c r="BP126" s="288" t="s">
        <v>10851</v>
      </c>
      <c r="BQ126" s="288" t="s">
        <v>10851</v>
      </c>
      <c r="BR126" s="288" t="s">
        <v>10851</v>
      </c>
      <c r="BS126" s="288" t="s">
        <v>10851</v>
      </c>
      <c r="BT126" s="288" t="s">
        <v>10851</v>
      </c>
      <c r="BU126" s="288" t="str">
        <f>_xlfn.IFNA(VLOOKUP(C126,'INFORM Severity - hidden'!$C$5:$G$300,5,FALSE),"-")</f>
        <v>-</v>
      </c>
    </row>
    <row r="127" spans="1:73" x14ac:dyDescent="0.35">
      <c r="C127" t="s">
        <v>10910</v>
      </c>
      <c r="D127" s="288" t="str">
        <f t="shared" si="1"/>
        <v>-</v>
      </c>
      <c r="E127" s="288" t="s">
        <v>10851</v>
      </c>
      <c r="F127" s="288" t="s">
        <v>10851</v>
      </c>
      <c r="G127" s="288" t="s">
        <v>10851</v>
      </c>
      <c r="H127" s="288" t="s">
        <v>10851</v>
      </c>
      <c r="I127" s="288" t="s">
        <v>10851</v>
      </c>
      <c r="J127" s="288" t="s">
        <v>10851</v>
      </c>
      <c r="K127" s="288" t="s">
        <v>10851</v>
      </c>
      <c r="L127" s="288" t="s">
        <v>10851</v>
      </c>
      <c r="M127" s="288" t="s">
        <v>10851</v>
      </c>
      <c r="N127" s="288" t="s">
        <v>10851</v>
      </c>
      <c r="O127" s="288" t="s">
        <v>10851</v>
      </c>
      <c r="P127" s="288" t="s">
        <v>10851</v>
      </c>
      <c r="Q127" s="288" t="s">
        <v>10851</v>
      </c>
      <c r="R127" s="288" t="s">
        <v>10851</v>
      </c>
      <c r="S127" s="288" t="s">
        <v>10851</v>
      </c>
      <c r="T127" s="288">
        <v>3.3</v>
      </c>
      <c r="U127" s="288">
        <v>3.3</v>
      </c>
      <c r="V127" s="288">
        <v>3.3</v>
      </c>
      <c r="W127" s="288">
        <v>3.3</v>
      </c>
      <c r="X127" s="288">
        <v>3.4</v>
      </c>
      <c r="Y127" s="288">
        <v>3.5</v>
      </c>
      <c r="Z127" s="288">
        <v>3.5</v>
      </c>
      <c r="AA127" s="288">
        <v>3.5</v>
      </c>
      <c r="AB127" s="288">
        <v>3.5</v>
      </c>
      <c r="AC127" s="288">
        <v>3.5</v>
      </c>
      <c r="AD127" s="288">
        <v>3.6</v>
      </c>
      <c r="AE127" s="288">
        <v>3.7</v>
      </c>
      <c r="AF127" s="288">
        <v>3.7</v>
      </c>
      <c r="AG127" s="288">
        <v>3.7</v>
      </c>
      <c r="AH127" s="288">
        <v>3.7</v>
      </c>
      <c r="AI127" s="288">
        <v>3.7</v>
      </c>
      <c r="AJ127" s="288">
        <v>3.5</v>
      </c>
      <c r="AK127" s="288">
        <v>3.5</v>
      </c>
      <c r="AL127" s="288">
        <v>3.5</v>
      </c>
      <c r="AM127" s="288">
        <v>3.5</v>
      </c>
      <c r="AN127" s="288">
        <v>3.5</v>
      </c>
      <c r="AO127" s="288">
        <v>3.5</v>
      </c>
      <c r="AP127" s="288">
        <v>3.5</v>
      </c>
      <c r="AQ127" s="288">
        <v>3.5</v>
      </c>
      <c r="AR127" s="288">
        <v>3.6</v>
      </c>
      <c r="AS127" s="288">
        <v>3.6</v>
      </c>
      <c r="AT127" s="288">
        <v>3.5</v>
      </c>
      <c r="AU127" s="288">
        <v>3.5</v>
      </c>
      <c r="AV127" s="288">
        <v>3.5</v>
      </c>
      <c r="AW127" s="288">
        <v>3.6</v>
      </c>
      <c r="AX127" s="288">
        <v>3.6</v>
      </c>
      <c r="AY127" s="288">
        <v>3.6</v>
      </c>
      <c r="AZ127" s="288">
        <v>3.4</v>
      </c>
      <c r="BA127" s="288">
        <v>3.4</v>
      </c>
      <c r="BB127" s="288">
        <v>3.5</v>
      </c>
      <c r="BC127" s="288">
        <v>3.4</v>
      </c>
      <c r="BD127" s="288">
        <v>3.4</v>
      </c>
      <c r="BE127" s="288">
        <v>3.5</v>
      </c>
      <c r="BF127" s="288">
        <v>3.5</v>
      </c>
      <c r="BG127" s="288">
        <v>3.7</v>
      </c>
      <c r="BH127" s="288">
        <v>3.5</v>
      </c>
      <c r="BI127" s="288">
        <v>3.4</v>
      </c>
      <c r="BJ127" s="288">
        <v>3.5</v>
      </c>
      <c r="BK127" s="288">
        <v>3.5</v>
      </c>
      <c r="BL127" s="288">
        <v>3.5</v>
      </c>
      <c r="BM127" s="288">
        <v>3.6</v>
      </c>
      <c r="BN127" s="288">
        <v>3.6</v>
      </c>
      <c r="BO127" s="288">
        <v>3.6</v>
      </c>
      <c r="BP127" s="288">
        <v>3.5</v>
      </c>
      <c r="BQ127" s="288" t="s">
        <v>10851</v>
      </c>
      <c r="BR127" s="288" t="s">
        <v>10851</v>
      </c>
      <c r="BS127" s="288" t="s">
        <v>10851</v>
      </c>
      <c r="BT127" s="288" t="s">
        <v>10851</v>
      </c>
      <c r="BU127" s="288" t="str">
        <f>_xlfn.IFNA(VLOOKUP(C127,'INFORM Severity - hidden'!$C$5:$G$300,5,FALSE),"-")</f>
        <v>-</v>
      </c>
    </row>
    <row r="128" spans="1:73" x14ac:dyDescent="0.35">
      <c r="C128" t="s">
        <v>10911</v>
      </c>
      <c r="D128" s="288" t="str">
        <f t="shared" si="1"/>
        <v>-</v>
      </c>
      <c r="E128" s="288" t="s">
        <v>10851</v>
      </c>
      <c r="F128" s="288" t="s">
        <v>10851</v>
      </c>
      <c r="G128" s="288" t="s">
        <v>10851</v>
      </c>
      <c r="H128" s="288" t="s">
        <v>10851</v>
      </c>
      <c r="I128" s="288" t="s">
        <v>10851</v>
      </c>
      <c r="J128" s="288" t="s">
        <v>10851</v>
      </c>
      <c r="K128" s="288" t="s">
        <v>10851</v>
      </c>
      <c r="L128" s="288" t="s">
        <v>10851</v>
      </c>
      <c r="M128" s="288" t="s">
        <v>10851</v>
      </c>
      <c r="N128" s="288" t="s">
        <v>10851</v>
      </c>
      <c r="O128" s="288" t="s">
        <v>10851</v>
      </c>
      <c r="P128" s="288" t="s">
        <v>10851</v>
      </c>
      <c r="Q128" s="288" t="s">
        <v>10851</v>
      </c>
      <c r="R128" s="288" t="s">
        <v>10851</v>
      </c>
      <c r="S128" s="288" t="s">
        <v>10851</v>
      </c>
      <c r="T128" s="288" t="s">
        <v>10851</v>
      </c>
      <c r="U128" s="288" t="s">
        <v>10851</v>
      </c>
      <c r="V128" s="288" t="s">
        <v>10851</v>
      </c>
      <c r="W128" s="288" t="s">
        <v>10851</v>
      </c>
      <c r="X128" s="288">
        <v>3.2</v>
      </c>
      <c r="Y128" s="288">
        <v>3.2</v>
      </c>
      <c r="Z128" s="288">
        <v>3.1</v>
      </c>
      <c r="AA128" s="288">
        <v>3.2</v>
      </c>
      <c r="AB128" s="288">
        <v>3.2</v>
      </c>
      <c r="AC128" s="288">
        <v>3.2</v>
      </c>
      <c r="AD128" s="288" t="s">
        <v>10851</v>
      </c>
      <c r="AE128" s="288" t="s">
        <v>10851</v>
      </c>
      <c r="AF128" s="288" t="s">
        <v>10851</v>
      </c>
      <c r="AG128" s="288" t="s">
        <v>10851</v>
      </c>
      <c r="AH128" s="288" t="s">
        <v>10851</v>
      </c>
      <c r="AI128" s="288" t="s">
        <v>10851</v>
      </c>
      <c r="AJ128" s="288" t="s">
        <v>10851</v>
      </c>
      <c r="AK128" s="288" t="s">
        <v>10851</v>
      </c>
      <c r="AL128" s="288" t="s">
        <v>10851</v>
      </c>
      <c r="AM128" s="288" t="s">
        <v>10851</v>
      </c>
      <c r="AN128" s="288" t="s">
        <v>10851</v>
      </c>
      <c r="AO128" s="288" t="s">
        <v>10851</v>
      </c>
      <c r="AP128" s="288" t="s">
        <v>10851</v>
      </c>
      <c r="AQ128" s="288" t="s">
        <v>10851</v>
      </c>
      <c r="AR128" s="288" t="s">
        <v>10851</v>
      </c>
      <c r="AS128" s="288" t="s">
        <v>10851</v>
      </c>
      <c r="AT128" s="288" t="s">
        <v>10851</v>
      </c>
      <c r="AU128" s="288" t="s">
        <v>10851</v>
      </c>
      <c r="AV128" s="288" t="s">
        <v>10851</v>
      </c>
      <c r="AW128" s="288" t="s">
        <v>10851</v>
      </c>
      <c r="AX128" s="288" t="s">
        <v>10851</v>
      </c>
      <c r="AY128" s="288" t="s">
        <v>10851</v>
      </c>
      <c r="AZ128" s="288" t="s">
        <v>10851</v>
      </c>
      <c r="BA128" s="288" t="s">
        <v>10851</v>
      </c>
      <c r="BB128" s="288" t="s">
        <v>10851</v>
      </c>
      <c r="BC128" s="288" t="s">
        <v>10851</v>
      </c>
      <c r="BD128" s="288" t="s">
        <v>10851</v>
      </c>
      <c r="BE128" s="288" t="s">
        <v>10851</v>
      </c>
      <c r="BF128" s="288" t="s">
        <v>10851</v>
      </c>
      <c r="BG128" s="288" t="s">
        <v>10851</v>
      </c>
      <c r="BH128" s="288" t="s">
        <v>10851</v>
      </c>
      <c r="BI128" s="288" t="s">
        <v>10851</v>
      </c>
      <c r="BJ128" s="288" t="s">
        <v>10851</v>
      </c>
      <c r="BK128" s="288" t="s">
        <v>10851</v>
      </c>
      <c r="BL128" s="288" t="s">
        <v>10851</v>
      </c>
      <c r="BM128" s="288" t="s">
        <v>10851</v>
      </c>
      <c r="BN128" s="288" t="s">
        <v>10851</v>
      </c>
      <c r="BO128" s="288" t="s">
        <v>10851</v>
      </c>
      <c r="BP128" s="288" t="s">
        <v>10851</v>
      </c>
      <c r="BQ128" s="288" t="s">
        <v>10851</v>
      </c>
      <c r="BR128" s="288" t="s">
        <v>10851</v>
      </c>
      <c r="BS128" s="288" t="s">
        <v>10851</v>
      </c>
      <c r="BT128" s="288" t="s">
        <v>10851</v>
      </c>
      <c r="BU128" s="288" t="str">
        <f>_xlfn.IFNA(VLOOKUP(C128,'INFORM Severity - hidden'!$C$5:$G$300,5,FALSE),"-")</f>
        <v>-</v>
      </c>
    </row>
    <row r="129" spans="1:73" x14ac:dyDescent="0.35">
      <c r="A129" t="s">
        <v>621</v>
      </c>
      <c r="B129" t="s">
        <v>2061</v>
      </c>
      <c r="C129" t="s">
        <v>2062</v>
      </c>
      <c r="D129" s="288" t="str">
        <f t="shared" si="1"/>
        <v>Increasing</v>
      </c>
      <c r="E129" s="288" t="s">
        <v>10851</v>
      </c>
      <c r="F129" s="288" t="s">
        <v>10851</v>
      </c>
      <c r="G129" s="288" t="s">
        <v>10851</v>
      </c>
      <c r="H129" s="288" t="s">
        <v>10851</v>
      </c>
      <c r="I129" s="288" t="s">
        <v>10851</v>
      </c>
      <c r="J129" s="288" t="s">
        <v>10851</v>
      </c>
      <c r="K129" s="288" t="s">
        <v>10851</v>
      </c>
      <c r="L129" s="288" t="s">
        <v>10851</v>
      </c>
      <c r="M129" s="288" t="s">
        <v>10851</v>
      </c>
      <c r="N129" s="288" t="s">
        <v>10851</v>
      </c>
      <c r="O129" s="288" t="s">
        <v>10851</v>
      </c>
      <c r="P129" s="288" t="s">
        <v>10851</v>
      </c>
      <c r="Q129" s="288" t="s">
        <v>10851</v>
      </c>
      <c r="R129" s="288" t="s">
        <v>10851</v>
      </c>
      <c r="S129" s="288" t="s">
        <v>10851</v>
      </c>
      <c r="T129" s="288" t="s">
        <v>10851</v>
      </c>
      <c r="U129" s="288" t="s">
        <v>10851</v>
      </c>
      <c r="V129" s="288" t="s">
        <v>10851</v>
      </c>
      <c r="W129" s="288" t="s">
        <v>10851</v>
      </c>
      <c r="X129" s="288" t="s">
        <v>10851</v>
      </c>
      <c r="Y129" s="288" t="s">
        <v>10851</v>
      </c>
      <c r="Z129" s="288" t="s">
        <v>10851</v>
      </c>
      <c r="AA129" s="288" t="s">
        <v>10851</v>
      </c>
      <c r="AB129" s="288" t="s">
        <v>10851</v>
      </c>
      <c r="AC129" s="288" t="s">
        <v>10851</v>
      </c>
      <c r="AD129" s="288" t="s">
        <v>10851</v>
      </c>
      <c r="AE129" s="288" t="s">
        <v>10851</v>
      </c>
      <c r="AF129" s="288" t="s">
        <v>10851</v>
      </c>
      <c r="AG129" s="288" t="s">
        <v>10851</v>
      </c>
      <c r="AH129" s="288" t="s">
        <v>10851</v>
      </c>
      <c r="AI129" s="288" t="s">
        <v>10851</v>
      </c>
      <c r="AJ129" s="288" t="s">
        <v>10851</v>
      </c>
      <c r="AK129" s="288" t="s">
        <v>10851</v>
      </c>
      <c r="AL129" s="288" t="s">
        <v>10851</v>
      </c>
      <c r="AM129" s="288" t="s">
        <v>10851</v>
      </c>
      <c r="AN129" s="288" t="s">
        <v>10851</v>
      </c>
      <c r="AO129" s="288" t="s">
        <v>10851</v>
      </c>
      <c r="AP129" s="288" t="s">
        <v>10851</v>
      </c>
      <c r="AQ129" s="288" t="s">
        <v>10851</v>
      </c>
      <c r="AR129" s="288" t="s">
        <v>10851</v>
      </c>
      <c r="AS129" s="288" t="s">
        <v>10851</v>
      </c>
      <c r="AT129" s="288" t="s">
        <v>10851</v>
      </c>
      <c r="AU129" s="288" t="s">
        <v>10851</v>
      </c>
      <c r="AV129" s="288" t="s">
        <v>10851</v>
      </c>
      <c r="AW129" s="288" t="s">
        <v>10851</v>
      </c>
      <c r="AX129" s="288" t="s">
        <v>10851</v>
      </c>
      <c r="AY129" s="288" t="s">
        <v>10851</v>
      </c>
      <c r="AZ129" s="288" t="s">
        <v>10851</v>
      </c>
      <c r="BA129" s="288" t="s">
        <v>10851</v>
      </c>
      <c r="BB129" s="288" t="s">
        <v>10851</v>
      </c>
      <c r="BC129" s="288" t="s">
        <v>10851</v>
      </c>
      <c r="BD129" s="288" t="s">
        <v>10851</v>
      </c>
      <c r="BE129" s="288" t="s">
        <v>10851</v>
      </c>
      <c r="BF129" s="288" t="s">
        <v>10851</v>
      </c>
      <c r="BG129" s="288" t="s">
        <v>10851</v>
      </c>
      <c r="BH129" s="288" t="s">
        <v>10851</v>
      </c>
      <c r="BI129" s="288" t="s">
        <v>10851</v>
      </c>
      <c r="BJ129" s="288" t="s">
        <v>10851</v>
      </c>
      <c r="BK129" s="288" t="s">
        <v>10851</v>
      </c>
      <c r="BL129" s="288" t="s">
        <v>10851</v>
      </c>
      <c r="BM129" s="288" t="s">
        <v>10851</v>
      </c>
      <c r="BN129" s="288" t="s">
        <v>10851</v>
      </c>
      <c r="BO129" s="288" t="s">
        <v>10851</v>
      </c>
      <c r="BP129" s="288" t="s">
        <v>10851</v>
      </c>
      <c r="BQ129" s="288">
        <v>3.4</v>
      </c>
      <c r="BR129" s="288">
        <v>3.5</v>
      </c>
      <c r="BS129" s="288">
        <v>3.5</v>
      </c>
      <c r="BT129" s="288">
        <v>3.7</v>
      </c>
      <c r="BU129" s="288">
        <f>_xlfn.IFNA(VLOOKUP(C129,'INFORM Severity - hidden'!$C$5:$G$300,5,FALSE),"-")</f>
        <v>3.7</v>
      </c>
    </row>
    <row r="130" spans="1:73" x14ac:dyDescent="0.35">
      <c r="A130" t="s">
        <v>101</v>
      </c>
      <c r="B130" t="s">
        <v>4019</v>
      </c>
      <c r="C130" t="s">
        <v>4020</v>
      </c>
      <c r="D130" s="288" t="str">
        <f t="shared" si="1"/>
        <v>Stable</v>
      </c>
      <c r="E130" s="288" t="s">
        <v>10851</v>
      </c>
      <c r="F130" s="288">
        <v>3.9</v>
      </c>
      <c r="G130" s="288">
        <v>3.7</v>
      </c>
      <c r="H130" s="288">
        <v>3.9</v>
      </c>
      <c r="I130" s="288">
        <v>3.9</v>
      </c>
      <c r="J130" s="288">
        <v>3.9</v>
      </c>
      <c r="K130" s="288">
        <v>3.9</v>
      </c>
      <c r="L130" s="288">
        <v>3.9</v>
      </c>
      <c r="M130" s="288">
        <v>3.9</v>
      </c>
      <c r="N130" s="288">
        <v>3.9</v>
      </c>
      <c r="O130" s="288">
        <v>3.9</v>
      </c>
      <c r="P130" s="288">
        <v>3.9</v>
      </c>
      <c r="Q130" s="288">
        <v>3.9</v>
      </c>
      <c r="R130" s="288">
        <v>3.9</v>
      </c>
      <c r="S130" s="288">
        <v>3.9</v>
      </c>
      <c r="T130" s="288">
        <v>4.2</v>
      </c>
      <c r="U130" s="288">
        <v>4.2</v>
      </c>
      <c r="V130" s="288">
        <v>4.2</v>
      </c>
      <c r="W130" s="288">
        <v>4.2</v>
      </c>
      <c r="X130" s="288">
        <v>4.2</v>
      </c>
      <c r="Y130" s="288">
        <v>4.0999999999999996</v>
      </c>
      <c r="Z130" s="288">
        <v>4.0999999999999996</v>
      </c>
      <c r="AA130" s="288">
        <v>4.2</v>
      </c>
      <c r="AB130" s="288">
        <v>4.2</v>
      </c>
      <c r="AC130" s="288">
        <v>4.2</v>
      </c>
      <c r="AD130" s="288">
        <v>4.2</v>
      </c>
      <c r="AE130" s="288">
        <v>4</v>
      </c>
      <c r="AF130" s="288">
        <v>4</v>
      </c>
      <c r="AG130" s="288">
        <v>4</v>
      </c>
      <c r="AH130" s="288">
        <v>3.8</v>
      </c>
      <c r="AI130" s="288">
        <v>3.8</v>
      </c>
      <c r="AJ130" s="288">
        <v>3.8</v>
      </c>
      <c r="AK130" s="288">
        <v>3.8</v>
      </c>
      <c r="AL130" s="288">
        <v>3.8</v>
      </c>
      <c r="AM130" s="288">
        <v>3.8</v>
      </c>
      <c r="AN130" s="288">
        <v>3.8</v>
      </c>
      <c r="AO130" s="288">
        <v>3.8</v>
      </c>
      <c r="AP130" s="288">
        <v>3.5</v>
      </c>
      <c r="AQ130" s="288">
        <v>3.5</v>
      </c>
      <c r="AR130" s="288">
        <v>3.5</v>
      </c>
      <c r="AS130" s="288">
        <v>3.5</v>
      </c>
      <c r="AT130" s="288">
        <v>3.5</v>
      </c>
      <c r="AU130" s="288">
        <v>3.6</v>
      </c>
      <c r="AV130" s="288">
        <v>3.6</v>
      </c>
      <c r="AW130" s="288">
        <v>3.6</v>
      </c>
      <c r="AX130" s="288">
        <v>3.7</v>
      </c>
      <c r="AY130" s="288">
        <v>3.7</v>
      </c>
      <c r="AZ130" s="288">
        <v>3.7</v>
      </c>
      <c r="BA130" s="288">
        <v>3.8</v>
      </c>
      <c r="BB130" s="288">
        <v>3.8</v>
      </c>
      <c r="BC130" s="288">
        <v>3.8</v>
      </c>
      <c r="BD130" s="288">
        <v>3.8</v>
      </c>
      <c r="BE130" s="288">
        <v>3.7</v>
      </c>
      <c r="BF130" s="288">
        <v>3.4</v>
      </c>
      <c r="BG130" s="288">
        <v>3.4</v>
      </c>
      <c r="BH130" s="288">
        <v>3.4</v>
      </c>
      <c r="BI130" s="288">
        <v>3.8</v>
      </c>
      <c r="BJ130" s="288">
        <v>3.8</v>
      </c>
      <c r="BK130" s="288">
        <v>3.8</v>
      </c>
      <c r="BL130" s="288">
        <v>3.8</v>
      </c>
      <c r="BM130" s="288">
        <v>3.8</v>
      </c>
      <c r="BN130" s="288">
        <v>3.8</v>
      </c>
      <c r="BO130" s="288">
        <v>3.8</v>
      </c>
      <c r="BP130" s="288">
        <v>4</v>
      </c>
      <c r="BQ130" s="288">
        <v>4</v>
      </c>
      <c r="BR130" s="288">
        <v>4</v>
      </c>
      <c r="BS130" s="288">
        <v>4</v>
      </c>
      <c r="BT130" s="288">
        <v>4</v>
      </c>
      <c r="BU130" s="288">
        <f>_xlfn.IFNA(VLOOKUP(C130,'INFORM Severity - hidden'!$C$5:$G$300,5,FALSE),"-")</f>
        <v>4</v>
      </c>
    </row>
    <row r="131" spans="1:73" x14ac:dyDescent="0.35">
      <c r="A131" t="s">
        <v>101</v>
      </c>
      <c r="B131" t="s">
        <v>99</v>
      </c>
      <c r="C131" t="s">
        <v>100</v>
      </c>
      <c r="D131" s="288" t="str">
        <f t="shared" ref="D131:D194" si="2">IF(BU131="-","-",IFERROR(IF(ROUND(AVERAGE(BS131:BU131),1)=ROUND(AVERAGE(BP131:BR131),1),"Stable",IF(ROUND(AVERAGE(BS131:BU131),1)&lt;ROUND(AVERAGE(BP131:BR131),1),"Decreasing",IF(ROUND(AVERAGE(BS131:BU131),1)&gt;ROUND(AVERAGE(BP131:BR131),1),"Increasing"))),"-"))</f>
        <v>Stable</v>
      </c>
      <c r="E131" s="288" t="s">
        <v>10851</v>
      </c>
      <c r="F131" s="288">
        <v>2.6</v>
      </c>
      <c r="G131" s="288">
        <v>2.6</v>
      </c>
      <c r="H131" s="288">
        <v>3.5</v>
      </c>
      <c r="I131" s="288">
        <v>3.5</v>
      </c>
      <c r="J131" s="288">
        <v>3.5</v>
      </c>
      <c r="K131" s="288">
        <v>3.5</v>
      </c>
      <c r="L131" s="288">
        <v>3.5</v>
      </c>
      <c r="M131" s="288">
        <v>3.5</v>
      </c>
      <c r="N131" s="288">
        <v>3.5</v>
      </c>
      <c r="O131" s="288">
        <v>3.5</v>
      </c>
      <c r="P131" s="288">
        <v>3.5</v>
      </c>
      <c r="Q131" s="288">
        <v>3.5</v>
      </c>
      <c r="R131" s="288">
        <v>3.5</v>
      </c>
      <c r="S131" s="288">
        <v>3.6</v>
      </c>
      <c r="T131" s="288">
        <v>3.1</v>
      </c>
      <c r="U131" s="288">
        <v>3.1</v>
      </c>
      <c r="V131" s="288">
        <v>3.1</v>
      </c>
      <c r="W131" s="288">
        <v>3</v>
      </c>
      <c r="X131" s="288">
        <v>3</v>
      </c>
      <c r="Y131" s="288">
        <v>3</v>
      </c>
      <c r="Z131" s="288">
        <v>3</v>
      </c>
      <c r="AA131" s="288">
        <v>3</v>
      </c>
      <c r="AB131" s="288">
        <v>3</v>
      </c>
      <c r="AC131" s="288">
        <v>3</v>
      </c>
      <c r="AD131" s="288">
        <v>3</v>
      </c>
      <c r="AE131" s="288">
        <v>2.6</v>
      </c>
      <c r="AF131" s="288">
        <v>2.6</v>
      </c>
      <c r="AG131" s="288">
        <v>2.6</v>
      </c>
      <c r="AH131" s="288">
        <v>2.5</v>
      </c>
      <c r="AI131" s="288">
        <v>2.5</v>
      </c>
      <c r="AJ131" s="288">
        <v>3</v>
      </c>
      <c r="AK131" s="288">
        <v>3</v>
      </c>
      <c r="AL131" s="288">
        <v>3</v>
      </c>
      <c r="AM131" s="288">
        <v>3</v>
      </c>
      <c r="AN131" s="288">
        <v>3</v>
      </c>
      <c r="AO131" s="288">
        <v>3</v>
      </c>
      <c r="AP131" s="288">
        <v>2.9</v>
      </c>
      <c r="AQ131" s="288">
        <v>2.8</v>
      </c>
      <c r="AR131" s="288">
        <v>2.8</v>
      </c>
      <c r="AS131" s="288">
        <v>3.1</v>
      </c>
      <c r="AT131" s="288">
        <v>3.1</v>
      </c>
      <c r="AU131" s="288">
        <v>3.4</v>
      </c>
      <c r="AV131" s="288">
        <v>3.4</v>
      </c>
      <c r="AW131" s="288">
        <v>3.4</v>
      </c>
      <c r="AX131" s="288">
        <v>3.5</v>
      </c>
      <c r="AY131" s="288">
        <v>3.5</v>
      </c>
      <c r="AZ131" s="288">
        <v>3.5</v>
      </c>
      <c r="BA131" s="288">
        <v>3.4</v>
      </c>
      <c r="BB131" s="288">
        <v>3.4</v>
      </c>
      <c r="BC131" s="288">
        <v>3.4</v>
      </c>
      <c r="BD131" s="288">
        <v>3.4</v>
      </c>
      <c r="BE131" s="288">
        <v>3.4</v>
      </c>
      <c r="BF131" s="288">
        <v>3</v>
      </c>
      <c r="BG131" s="288">
        <v>3</v>
      </c>
      <c r="BH131" s="288">
        <v>3</v>
      </c>
      <c r="BI131" s="288">
        <v>3</v>
      </c>
      <c r="BJ131" s="288">
        <v>3</v>
      </c>
      <c r="BK131" s="288">
        <v>3.1</v>
      </c>
      <c r="BL131" s="288">
        <v>3.2</v>
      </c>
      <c r="BM131" s="288">
        <v>3.2</v>
      </c>
      <c r="BN131" s="288">
        <v>3.4</v>
      </c>
      <c r="BO131" s="288">
        <v>3.4</v>
      </c>
      <c r="BP131" s="288">
        <v>3.4</v>
      </c>
      <c r="BQ131" s="288">
        <v>3.5</v>
      </c>
      <c r="BR131" s="288">
        <v>3.5</v>
      </c>
      <c r="BS131" s="288">
        <v>3.5</v>
      </c>
      <c r="BT131" s="288">
        <v>3.5</v>
      </c>
      <c r="BU131" s="288">
        <f>_xlfn.IFNA(VLOOKUP(C131,'INFORM Severity - hidden'!$C$5:$G$300,5,FALSE),"-")</f>
        <v>3.5</v>
      </c>
    </row>
    <row r="132" spans="1:73" x14ac:dyDescent="0.35">
      <c r="A132" t="s">
        <v>101</v>
      </c>
      <c r="B132" t="s">
        <v>1375</v>
      </c>
      <c r="C132" t="s">
        <v>1376</v>
      </c>
      <c r="D132" s="288" t="str">
        <f t="shared" si="2"/>
        <v>Increasing</v>
      </c>
      <c r="E132" s="288" t="s">
        <v>10851</v>
      </c>
      <c r="F132" s="288" t="s">
        <v>10851</v>
      </c>
      <c r="G132" s="288" t="s">
        <v>10851</v>
      </c>
      <c r="H132" s="288" t="s">
        <v>10851</v>
      </c>
      <c r="I132" s="288" t="s">
        <v>10851</v>
      </c>
      <c r="J132" s="288" t="s">
        <v>10851</v>
      </c>
      <c r="K132" s="288" t="s">
        <v>10851</v>
      </c>
      <c r="L132" s="288" t="s">
        <v>10851</v>
      </c>
      <c r="M132" s="288" t="s">
        <v>10851</v>
      </c>
      <c r="N132" s="288" t="s">
        <v>10851</v>
      </c>
      <c r="O132" s="288" t="s">
        <v>10851</v>
      </c>
      <c r="P132" s="288" t="s">
        <v>10851</v>
      </c>
      <c r="Q132" s="288" t="s">
        <v>10851</v>
      </c>
      <c r="R132" s="288" t="s">
        <v>10851</v>
      </c>
      <c r="S132" s="288" t="s">
        <v>10851</v>
      </c>
      <c r="T132" s="288" t="s">
        <v>10851</v>
      </c>
      <c r="U132" s="288" t="s">
        <v>10851</v>
      </c>
      <c r="V132" s="288" t="s">
        <v>10851</v>
      </c>
      <c r="W132" s="288" t="s">
        <v>10851</v>
      </c>
      <c r="X132" s="288" t="s">
        <v>10851</v>
      </c>
      <c r="Y132" s="288" t="s">
        <v>10851</v>
      </c>
      <c r="Z132" s="288" t="s">
        <v>10851</v>
      </c>
      <c r="AA132" s="288" t="s">
        <v>10851</v>
      </c>
      <c r="AB132" s="288" t="s">
        <v>10851</v>
      </c>
      <c r="AC132" s="288" t="s">
        <v>10851</v>
      </c>
      <c r="AD132" s="288" t="s">
        <v>10851</v>
      </c>
      <c r="AE132" s="288" t="s">
        <v>10851</v>
      </c>
      <c r="AF132" s="288" t="s">
        <v>10851</v>
      </c>
      <c r="AG132" s="288" t="s">
        <v>10851</v>
      </c>
      <c r="AH132" s="288" t="s">
        <v>10851</v>
      </c>
      <c r="AI132" s="288" t="s">
        <v>10851</v>
      </c>
      <c r="AJ132" s="288" t="s">
        <v>10851</v>
      </c>
      <c r="AK132" s="288" t="s">
        <v>10851</v>
      </c>
      <c r="AL132" s="288" t="s">
        <v>10851</v>
      </c>
      <c r="AM132" s="288" t="s">
        <v>10851</v>
      </c>
      <c r="AN132" s="288" t="s">
        <v>10851</v>
      </c>
      <c r="AO132" s="288" t="s">
        <v>10851</v>
      </c>
      <c r="AP132" s="288" t="s">
        <v>10851</v>
      </c>
      <c r="AQ132" s="288" t="s">
        <v>10851</v>
      </c>
      <c r="AR132" s="288" t="s">
        <v>10851</v>
      </c>
      <c r="AS132" s="288" t="s">
        <v>10851</v>
      </c>
      <c r="AT132" s="288" t="s">
        <v>10851</v>
      </c>
      <c r="AU132" s="288" t="s">
        <v>10851</v>
      </c>
      <c r="AV132" s="288" t="s">
        <v>10851</v>
      </c>
      <c r="AW132" s="288" t="s">
        <v>10851</v>
      </c>
      <c r="AX132" s="288" t="s">
        <v>10851</v>
      </c>
      <c r="AY132" s="288" t="s">
        <v>10851</v>
      </c>
      <c r="AZ132" s="288" t="s">
        <v>10851</v>
      </c>
      <c r="BA132" s="288" t="s">
        <v>10851</v>
      </c>
      <c r="BB132" s="288" t="s">
        <v>10851</v>
      </c>
      <c r="BC132" s="288" t="s">
        <v>10851</v>
      </c>
      <c r="BD132" s="288" t="s">
        <v>10851</v>
      </c>
      <c r="BE132" s="288" t="s">
        <v>10851</v>
      </c>
      <c r="BF132" s="288" t="s">
        <v>10851</v>
      </c>
      <c r="BG132" s="288" t="s">
        <v>10851</v>
      </c>
      <c r="BH132" s="288" t="s">
        <v>10851</v>
      </c>
      <c r="BI132" s="288">
        <v>3.3</v>
      </c>
      <c r="BJ132" s="288">
        <v>3.3</v>
      </c>
      <c r="BK132" s="288">
        <v>3.3</v>
      </c>
      <c r="BL132" s="288">
        <v>3.3</v>
      </c>
      <c r="BM132" s="288">
        <v>3.3</v>
      </c>
      <c r="BN132" s="288">
        <v>3.2</v>
      </c>
      <c r="BO132" s="288">
        <v>3.2</v>
      </c>
      <c r="BP132" s="288">
        <v>2.9</v>
      </c>
      <c r="BQ132" s="288">
        <v>2.9</v>
      </c>
      <c r="BR132" s="288">
        <v>3</v>
      </c>
      <c r="BS132" s="288">
        <v>3</v>
      </c>
      <c r="BT132" s="288">
        <v>3</v>
      </c>
      <c r="BU132" s="288">
        <f>_xlfn.IFNA(VLOOKUP(C132,'INFORM Severity - hidden'!$C$5:$G$300,5,FALSE),"-")</f>
        <v>3</v>
      </c>
    </row>
    <row r="133" spans="1:73" x14ac:dyDescent="0.35">
      <c r="A133" t="s">
        <v>101</v>
      </c>
      <c r="B133" t="s">
        <v>4008</v>
      </c>
      <c r="C133" t="s">
        <v>4009</v>
      </c>
      <c r="D133" s="288" t="str">
        <f t="shared" si="2"/>
        <v>-</v>
      </c>
      <c r="E133" s="288" t="s">
        <v>10851</v>
      </c>
      <c r="F133" s="288" t="s">
        <v>10851</v>
      </c>
      <c r="G133" s="288" t="s">
        <v>10851</v>
      </c>
      <c r="H133" s="288" t="s">
        <v>10851</v>
      </c>
      <c r="I133" s="288" t="s">
        <v>10851</v>
      </c>
      <c r="J133" s="288" t="s">
        <v>10851</v>
      </c>
      <c r="K133" s="288" t="s">
        <v>10851</v>
      </c>
      <c r="L133" s="288" t="s">
        <v>10851</v>
      </c>
      <c r="M133" s="288" t="s">
        <v>10851</v>
      </c>
      <c r="N133" s="288" t="s">
        <v>10851</v>
      </c>
      <c r="O133" s="288" t="s">
        <v>10851</v>
      </c>
      <c r="P133" s="288" t="s">
        <v>10851</v>
      </c>
      <c r="Q133" s="288" t="s">
        <v>10851</v>
      </c>
      <c r="R133" s="288" t="s">
        <v>10851</v>
      </c>
      <c r="S133" s="288" t="s">
        <v>10851</v>
      </c>
      <c r="T133" s="288" t="s">
        <v>10851</v>
      </c>
      <c r="U133" s="288" t="s">
        <v>10851</v>
      </c>
      <c r="V133" s="288" t="s">
        <v>10851</v>
      </c>
      <c r="W133" s="288" t="s">
        <v>10851</v>
      </c>
      <c r="X133" s="288" t="s">
        <v>10851</v>
      </c>
      <c r="Y133" s="288" t="s">
        <v>10851</v>
      </c>
      <c r="Z133" s="288" t="s">
        <v>10851</v>
      </c>
      <c r="AA133" s="288" t="s">
        <v>10851</v>
      </c>
      <c r="AB133" s="288" t="s">
        <v>10851</v>
      </c>
      <c r="AC133" s="288" t="s">
        <v>10851</v>
      </c>
      <c r="AD133" s="288" t="s">
        <v>10851</v>
      </c>
      <c r="AE133" s="288" t="s">
        <v>10851</v>
      </c>
      <c r="AF133" s="288" t="s">
        <v>10851</v>
      </c>
      <c r="AG133" s="288" t="s">
        <v>10851</v>
      </c>
      <c r="AH133" s="288" t="s">
        <v>10851</v>
      </c>
      <c r="AI133" s="288" t="s">
        <v>10851</v>
      </c>
      <c r="AJ133" s="288" t="s">
        <v>10851</v>
      </c>
      <c r="AK133" s="288" t="s">
        <v>10851</v>
      </c>
      <c r="AL133" s="288" t="s">
        <v>10851</v>
      </c>
      <c r="AM133" s="288" t="s">
        <v>10851</v>
      </c>
      <c r="AN133" s="288" t="s">
        <v>10851</v>
      </c>
      <c r="AO133" s="288" t="s">
        <v>10851</v>
      </c>
      <c r="AP133" s="288" t="s">
        <v>10851</v>
      </c>
      <c r="AQ133" s="288" t="s">
        <v>10851</v>
      </c>
      <c r="AR133" s="288" t="s">
        <v>10851</v>
      </c>
      <c r="AS133" s="288" t="s">
        <v>10851</v>
      </c>
      <c r="AT133" s="288" t="s">
        <v>10851</v>
      </c>
      <c r="AU133" s="288" t="s">
        <v>10851</v>
      </c>
      <c r="AV133" s="288" t="s">
        <v>10851</v>
      </c>
      <c r="AW133" s="288" t="s">
        <v>10851</v>
      </c>
      <c r="AX133" s="288" t="s">
        <v>10851</v>
      </c>
      <c r="AY133" s="288" t="s">
        <v>10851</v>
      </c>
      <c r="AZ133" s="288" t="s">
        <v>10851</v>
      </c>
      <c r="BA133" s="288" t="s">
        <v>10851</v>
      </c>
      <c r="BB133" s="288" t="s">
        <v>10851</v>
      </c>
      <c r="BC133" s="288" t="s">
        <v>10851</v>
      </c>
      <c r="BD133" s="288" t="s">
        <v>10851</v>
      </c>
      <c r="BE133" s="288" t="s">
        <v>10851</v>
      </c>
      <c r="BF133" s="288" t="s">
        <v>10851</v>
      </c>
      <c r="BG133" s="288" t="s">
        <v>10851</v>
      </c>
      <c r="BH133" s="288" t="s">
        <v>10851</v>
      </c>
      <c r="BI133" s="288" t="s">
        <v>10851</v>
      </c>
      <c r="BJ133" s="288" t="s">
        <v>10851</v>
      </c>
      <c r="BK133" s="288" t="s">
        <v>10851</v>
      </c>
      <c r="BL133" s="288" t="s">
        <v>10851</v>
      </c>
      <c r="BM133" s="288" t="s">
        <v>10851</v>
      </c>
      <c r="BN133" s="288" t="s">
        <v>10851</v>
      </c>
      <c r="BO133" s="288" t="s">
        <v>10851</v>
      </c>
      <c r="BP133" s="288" t="s">
        <v>10851</v>
      </c>
      <c r="BQ133" s="288" t="s">
        <v>10851</v>
      </c>
      <c r="BR133" s="288" t="s">
        <v>10851</v>
      </c>
      <c r="BS133" s="288">
        <v>2.5</v>
      </c>
      <c r="BT133" s="288">
        <v>2.6</v>
      </c>
      <c r="BU133" s="288">
        <f>_xlfn.IFNA(VLOOKUP(C133,'INFORM Severity - hidden'!$C$5:$G$300,5,FALSE),"-")</f>
        <v>2.6</v>
      </c>
    </row>
    <row r="134" spans="1:73" x14ac:dyDescent="0.35">
      <c r="C134" t="s">
        <v>10912</v>
      </c>
      <c r="D134" s="288" t="str">
        <f t="shared" si="2"/>
        <v>-</v>
      </c>
      <c r="E134" s="288" t="s">
        <v>10851</v>
      </c>
      <c r="F134" s="288" t="s">
        <v>10851</v>
      </c>
      <c r="G134" s="288" t="s">
        <v>10851</v>
      </c>
      <c r="H134" s="288" t="s">
        <v>10851</v>
      </c>
      <c r="I134" s="288" t="s">
        <v>10851</v>
      </c>
      <c r="J134" s="288" t="s">
        <v>10851</v>
      </c>
      <c r="K134" s="288" t="s">
        <v>10851</v>
      </c>
      <c r="L134" s="288" t="s">
        <v>10851</v>
      </c>
      <c r="M134" s="288" t="s">
        <v>10851</v>
      </c>
      <c r="N134" s="288" t="s">
        <v>10851</v>
      </c>
      <c r="O134" s="288" t="s">
        <v>10851</v>
      </c>
      <c r="P134" s="288" t="s">
        <v>10851</v>
      </c>
      <c r="Q134" s="288" t="s">
        <v>10851</v>
      </c>
      <c r="R134" s="288" t="s">
        <v>10851</v>
      </c>
      <c r="S134" s="288" t="s">
        <v>10851</v>
      </c>
      <c r="T134" s="288" t="s">
        <v>10851</v>
      </c>
      <c r="U134" s="288" t="s">
        <v>10851</v>
      </c>
      <c r="V134" s="288" t="s">
        <v>10851</v>
      </c>
      <c r="W134" s="288" t="s">
        <v>10851</v>
      </c>
      <c r="X134" s="288" t="s">
        <v>10851</v>
      </c>
      <c r="Y134" s="288" t="s">
        <v>10851</v>
      </c>
      <c r="Z134" s="288" t="s">
        <v>10851</v>
      </c>
      <c r="AA134" s="288" t="s">
        <v>10851</v>
      </c>
      <c r="AB134" s="288" t="s">
        <v>10851</v>
      </c>
      <c r="AC134" s="288" t="s">
        <v>10851</v>
      </c>
      <c r="AD134" s="288" t="s">
        <v>10851</v>
      </c>
      <c r="AE134" s="288" t="s">
        <v>10851</v>
      </c>
      <c r="AF134" s="288" t="s">
        <v>10851</v>
      </c>
      <c r="AG134" s="288" t="s">
        <v>10851</v>
      </c>
      <c r="AH134" s="288" t="s">
        <v>10851</v>
      </c>
      <c r="AI134" s="288" t="s">
        <v>10851</v>
      </c>
      <c r="AJ134" s="288" t="s">
        <v>10851</v>
      </c>
      <c r="AK134" s="288" t="s">
        <v>10851</v>
      </c>
      <c r="AL134" s="288" t="s">
        <v>10851</v>
      </c>
      <c r="AM134" s="288" t="s">
        <v>10851</v>
      </c>
      <c r="AN134" s="288" t="s">
        <v>10851</v>
      </c>
      <c r="AO134" s="288" t="s">
        <v>10851</v>
      </c>
      <c r="AP134" s="288" t="s">
        <v>10851</v>
      </c>
      <c r="AQ134" s="288" t="s">
        <v>10851</v>
      </c>
      <c r="AR134" s="288" t="s">
        <v>10851</v>
      </c>
      <c r="AS134" s="288" t="s">
        <v>10851</v>
      </c>
      <c r="AT134" s="288" t="s">
        <v>10851</v>
      </c>
      <c r="AU134" s="288" t="s">
        <v>10851</v>
      </c>
      <c r="AV134" s="288" t="s">
        <v>10851</v>
      </c>
      <c r="AW134" s="288" t="s">
        <v>10851</v>
      </c>
      <c r="AX134" s="288" t="s">
        <v>10851</v>
      </c>
      <c r="AY134" s="288" t="s">
        <v>10851</v>
      </c>
      <c r="AZ134" s="288" t="s">
        <v>10851</v>
      </c>
      <c r="BA134" s="288" t="s">
        <v>10851</v>
      </c>
      <c r="BB134" s="288" t="s">
        <v>10851</v>
      </c>
      <c r="BC134" s="288" t="s">
        <v>10851</v>
      </c>
      <c r="BD134" s="288" t="s">
        <v>10851</v>
      </c>
      <c r="BE134" s="288" t="s">
        <v>10851</v>
      </c>
      <c r="BF134" s="288" t="s">
        <v>10851</v>
      </c>
      <c r="BG134" s="288" t="s">
        <v>10851</v>
      </c>
      <c r="BH134" s="288" t="s">
        <v>10851</v>
      </c>
      <c r="BI134" s="288" t="s">
        <v>10851</v>
      </c>
      <c r="BJ134" s="288">
        <v>3.3</v>
      </c>
      <c r="BK134" s="288">
        <v>3.3</v>
      </c>
      <c r="BL134" s="288">
        <v>3.3</v>
      </c>
      <c r="BM134" s="288">
        <v>3.3</v>
      </c>
      <c r="BN134" s="288">
        <v>3.1</v>
      </c>
      <c r="BO134" s="288">
        <v>3</v>
      </c>
      <c r="BP134" s="288">
        <v>3</v>
      </c>
      <c r="BQ134" s="288" t="s">
        <v>10851</v>
      </c>
      <c r="BR134" s="288" t="s">
        <v>10851</v>
      </c>
      <c r="BS134" s="288" t="s">
        <v>10851</v>
      </c>
      <c r="BT134" s="288" t="s">
        <v>10851</v>
      </c>
      <c r="BU134" s="288" t="str">
        <f>_xlfn.IFNA(VLOOKUP(C134,'INFORM Severity - hidden'!$C$5:$G$300,5,FALSE),"-")</f>
        <v>-</v>
      </c>
    </row>
    <row r="135" spans="1:73" x14ac:dyDescent="0.35">
      <c r="C135" t="s">
        <v>10913</v>
      </c>
      <c r="D135" s="288" t="str">
        <f t="shared" si="2"/>
        <v>-</v>
      </c>
      <c r="E135" s="288" t="s">
        <v>10851</v>
      </c>
      <c r="F135" s="288" t="s">
        <v>10851</v>
      </c>
      <c r="G135" s="288" t="s">
        <v>10851</v>
      </c>
      <c r="H135" s="288" t="s">
        <v>10851</v>
      </c>
      <c r="I135" s="288" t="s">
        <v>10851</v>
      </c>
      <c r="J135" s="288" t="s">
        <v>10851</v>
      </c>
      <c r="K135" s="288" t="s">
        <v>10851</v>
      </c>
      <c r="L135" s="288" t="s">
        <v>10851</v>
      </c>
      <c r="M135" s="288" t="s">
        <v>10851</v>
      </c>
      <c r="N135" s="288" t="s">
        <v>10851</v>
      </c>
      <c r="O135" s="288" t="s">
        <v>10851</v>
      </c>
      <c r="P135" s="288" t="s">
        <v>10851</v>
      </c>
      <c r="Q135" s="288" t="s">
        <v>10851</v>
      </c>
      <c r="R135" s="288" t="s">
        <v>10851</v>
      </c>
      <c r="S135" s="288" t="s">
        <v>10851</v>
      </c>
      <c r="T135" s="288" t="s">
        <v>10851</v>
      </c>
      <c r="U135" s="288" t="s">
        <v>10851</v>
      </c>
      <c r="V135" s="288" t="s">
        <v>10851</v>
      </c>
      <c r="W135" s="288" t="s">
        <v>10851</v>
      </c>
      <c r="X135" s="288" t="s">
        <v>10851</v>
      </c>
      <c r="Y135" s="288" t="s">
        <v>10851</v>
      </c>
      <c r="Z135" s="288" t="s">
        <v>10851</v>
      </c>
      <c r="AA135" s="288" t="s">
        <v>10851</v>
      </c>
      <c r="AB135" s="288" t="s">
        <v>10851</v>
      </c>
      <c r="AC135" s="288" t="s">
        <v>10851</v>
      </c>
      <c r="AD135" s="288" t="s">
        <v>10851</v>
      </c>
      <c r="AE135" s="288" t="s">
        <v>10851</v>
      </c>
      <c r="AF135" s="288" t="s">
        <v>10851</v>
      </c>
      <c r="AG135" s="288" t="s">
        <v>10851</v>
      </c>
      <c r="AH135" s="288" t="s">
        <v>10851</v>
      </c>
      <c r="AI135" s="288" t="s">
        <v>10851</v>
      </c>
      <c r="AJ135" s="288" t="s">
        <v>10851</v>
      </c>
      <c r="AK135" s="288" t="s">
        <v>10851</v>
      </c>
      <c r="AL135" s="288" t="s">
        <v>10851</v>
      </c>
      <c r="AM135" s="288" t="s">
        <v>10851</v>
      </c>
      <c r="AN135" s="288" t="s">
        <v>10851</v>
      </c>
      <c r="AO135" s="288" t="s">
        <v>10851</v>
      </c>
      <c r="AP135" s="288" t="s">
        <v>10851</v>
      </c>
      <c r="AQ135" s="288" t="s">
        <v>10851</v>
      </c>
      <c r="AR135" s="288" t="s">
        <v>10851</v>
      </c>
      <c r="AS135" s="288" t="s">
        <v>10851</v>
      </c>
      <c r="AT135" s="288">
        <v>3.4</v>
      </c>
      <c r="AU135" s="288">
        <v>3.4</v>
      </c>
      <c r="AV135" s="288">
        <v>3.4</v>
      </c>
      <c r="AW135" s="288">
        <v>3.4</v>
      </c>
      <c r="AX135" s="288">
        <v>3.4</v>
      </c>
      <c r="AY135" s="288">
        <v>3.4</v>
      </c>
      <c r="AZ135" s="288">
        <v>3.4</v>
      </c>
      <c r="BA135" s="288">
        <v>3.4</v>
      </c>
      <c r="BB135" s="288">
        <v>3.4</v>
      </c>
      <c r="BC135" s="288">
        <v>3.4</v>
      </c>
      <c r="BD135" s="288">
        <v>3.4</v>
      </c>
      <c r="BE135" s="288">
        <v>3.4</v>
      </c>
      <c r="BF135" s="288">
        <v>3.4</v>
      </c>
      <c r="BG135" s="288">
        <v>3.4</v>
      </c>
      <c r="BH135" s="288">
        <v>3.4</v>
      </c>
      <c r="BI135" s="288">
        <v>3.4</v>
      </c>
      <c r="BJ135" s="288">
        <v>3.1</v>
      </c>
      <c r="BK135" s="288">
        <v>3.1</v>
      </c>
      <c r="BL135" s="288">
        <v>3.1</v>
      </c>
      <c r="BM135" s="288">
        <v>3.1</v>
      </c>
      <c r="BN135" s="288">
        <v>2.9</v>
      </c>
      <c r="BO135" s="288">
        <v>2.9</v>
      </c>
      <c r="BP135" s="288">
        <v>2.9</v>
      </c>
      <c r="BQ135" s="288">
        <v>2.9</v>
      </c>
      <c r="BR135" s="288">
        <v>2.9</v>
      </c>
      <c r="BS135" s="288" t="s">
        <v>10851</v>
      </c>
      <c r="BT135" s="288" t="s">
        <v>10851</v>
      </c>
      <c r="BU135" s="288" t="str">
        <f>_xlfn.IFNA(VLOOKUP(C135,'INFORM Severity - hidden'!$C$5:$G$300,5,FALSE),"-")</f>
        <v>-</v>
      </c>
    </row>
    <row r="136" spans="1:73" x14ac:dyDescent="0.35">
      <c r="C136" t="s">
        <v>10914</v>
      </c>
      <c r="D136" s="288" t="str">
        <f t="shared" si="2"/>
        <v>-</v>
      </c>
      <c r="E136" s="288" t="s">
        <v>10851</v>
      </c>
      <c r="F136" s="288" t="s">
        <v>10851</v>
      </c>
      <c r="G136" s="288" t="s">
        <v>10851</v>
      </c>
      <c r="H136" s="288" t="s">
        <v>10851</v>
      </c>
      <c r="I136" s="288" t="s">
        <v>10851</v>
      </c>
      <c r="J136" s="288" t="s">
        <v>10851</v>
      </c>
      <c r="K136" s="288" t="s">
        <v>10851</v>
      </c>
      <c r="L136" s="288" t="s">
        <v>10851</v>
      </c>
      <c r="M136" s="288" t="s">
        <v>10851</v>
      </c>
      <c r="N136" s="288" t="s">
        <v>10851</v>
      </c>
      <c r="O136" s="288" t="s">
        <v>10851</v>
      </c>
      <c r="P136" s="288" t="s">
        <v>10851</v>
      </c>
      <c r="Q136" s="288" t="s">
        <v>10851</v>
      </c>
      <c r="R136" s="288" t="s">
        <v>10851</v>
      </c>
      <c r="S136" s="288" t="s">
        <v>10851</v>
      </c>
      <c r="T136" s="288" t="s">
        <v>10851</v>
      </c>
      <c r="U136" s="288" t="s">
        <v>10851</v>
      </c>
      <c r="V136" s="288" t="s">
        <v>10851</v>
      </c>
      <c r="W136" s="288" t="s">
        <v>10851</v>
      </c>
      <c r="X136" s="288" t="s">
        <v>10851</v>
      </c>
      <c r="Y136" s="288" t="s">
        <v>10851</v>
      </c>
      <c r="Z136" s="288" t="s">
        <v>10851</v>
      </c>
      <c r="AA136" s="288" t="s">
        <v>10851</v>
      </c>
      <c r="AB136" s="288" t="s">
        <v>10851</v>
      </c>
      <c r="AC136" s="288" t="s">
        <v>10851</v>
      </c>
      <c r="AD136" s="288" t="s">
        <v>10851</v>
      </c>
      <c r="AE136" s="288" t="s">
        <v>10851</v>
      </c>
      <c r="AF136" s="288" t="s">
        <v>10851</v>
      </c>
      <c r="AG136" s="288" t="s">
        <v>10851</v>
      </c>
      <c r="AH136" s="288" t="s">
        <v>10851</v>
      </c>
      <c r="AI136" s="288" t="s">
        <v>10851</v>
      </c>
      <c r="AJ136" s="288" t="s">
        <v>10851</v>
      </c>
      <c r="AK136" s="288" t="s">
        <v>10851</v>
      </c>
      <c r="AL136" s="288" t="s">
        <v>10851</v>
      </c>
      <c r="AM136" s="288" t="s">
        <v>10851</v>
      </c>
      <c r="AN136" s="288" t="s">
        <v>10851</v>
      </c>
      <c r="AO136" s="288" t="s">
        <v>10851</v>
      </c>
      <c r="AP136" s="288" t="s">
        <v>10851</v>
      </c>
      <c r="AQ136" s="288" t="s">
        <v>10851</v>
      </c>
      <c r="AR136" s="288" t="s">
        <v>10851</v>
      </c>
      <c r="AS136" s="288" t="s">
        <v>10851</v>
      </c>
      <c r="AT136" s="288" t="s">
        <v>10851</v>
      </c>
      <c r="AU136" s="288" t="s">
        <v>10851</v>
      </c>
      <c r="AV136" s="288" t="s">
        <v>10851</v>
      </c>
      <c r="AW136" s="288" t="s">
        <v>10851</v>
      </c>
      <c r="AX136" s="288" t="s">
        <v>10851</v>
      </c>
      <c r="AY136" s="288" t="s">
        <v>10851</v>
      </c>
      <c r="AZ136" s="288" t="s">
        <v>10851</v>
      </c>
      <c r="BA136" s="288" t="s">
        <v>10851</v>
      </c>
      <c r="BB136" s="288" t="s">
        <v>10851</v>
      </c>
      <c r="BC136" s="288" t="s">
        <v>10851</v>
      </c>
      <c r="BD136" s="288" t="s">
        <v>10851</v>
      </c>
      <c r="BE136" s="288" t="s">
        <v>10851</v>
      </c>
      <c r="BF136" s="288" t="s">
        <v>10851</v>
      </c>
      <c r="BG136" s="288" t="s">
        <v>10851</v>
      </c>
      <c r="BH136" s="288" t="s">
        <v>10851</v>
      </c>
      <c r="BI136" s="288" t="s">
        <v>10851</v>
      </c>
      <c r="BJ136" s="288">
        <v>1.1000000000000001</v>
      </c>
      <c r="BK136" s="288">
        <v>1.1000000000000001</v>
      </c>
      <c r="BL136" s="288">
        <v>1.1000000000000001</v>
      </c>
      <c r="BM136" s="288">
        <v>1.1000000000000001</v>
      </c>
      <c r="BN136" s="288">
        <v>1.5</v>
      </c>
      <c r="BO136" s="288">
        <v>1.4</v>
      </c>
      <c r="BP136" s="288">
        <v>1.4</v>
      </c>
      <c r="BQ136" s="288" t="s">
        <v>10851</v>
      </c>
      <c r="BR136" s="288" t="s">
        <v>10851</v>
      </c>
      <c r="BS136" s="288" t="s">
        <v>10851</v>
      </c>
      <c r="BT136" s="288" t="s">
        <v>10851</v>
      </c>
      <c r="BU136" s="288" t="str">
        <f>_xlfn.IFNA(VLOOKUP(C136,'INFORM Severity - hidden'!$C$5:$G$300,5,FALSE),"-")</f>
        <v>-</v>
      </c>
    </row>
    <row r="137" spans="1:73" x14ac:dyDescent="0.35">
      <c r="A137" t="s">
        <v>2837</v>
      </c>
      <c r="B137" t="s">
        <v>2835</v>
      </c>
      <c r="C137" t="s">
        <v>2836</v>
      </c>
      <c r="D137" s="288" t="str">
        <f t="shared" si="2"/>
        <v>-</v>
      </c>
      <c r="E137" s="288" t="s">
        <v>10851</v>
      </c>
      <c r="F137" s="288" t="s">
        <v>10851</v>
      </c>
      <c r="G137" s="288" t="s">
        <v>10851</v>
      </c>
      <c r="H137" s="288" t="s">
        <v>10851</v>
      </c>
      <c r="I137" s="288" t="s">
        <v>10851</v>
      </c>
      <c r="J137" s="288" t="s">
        <v>10851</v>
      </c>
      <c r="K137" s="288" t="s">
        <v>10851</v>
      </c>
      <c r="L137" s="288" t="s">
        <v>10851</v>
      </c>
      <c r="M137" s="288" t="s">
        <v>10851</v>
      </c>
      <c r="N137" s="288" t="s">
        <v>10851</v>
      </c>
      <c r="O137" s="288" t="s">
        <v>10851</v>
      </c>
      <c r="P137" s="288" t="s">
        <v>10851</v>
      </c>
      <c r="Q137" s="288" t="s">
        <v>10851</v>
      </c>
      <c r="R137" s="288" t="s">
        <v>10851</v>
      </c>
      <c r="S137" s="288" t="s">
        <v>10851</v>
      </c>
      <c r="T137" s="288" t="s">
        <v>10851</v>
      </c>
      <c r="U137" s="288" t="s">
        <v>10851</v>
      </c>
      <c r="V137" s="288" t="s">
        <v>10851</v>
      </c>
      <c r="W137" s="288" t="s">
        <v>10851</v>
      </c>
      <c r="X137" s="288" t="s">
        <v>10851</v>
      </c>
      <c r="Y137" s="288" t="s">
        <v>10851</v>
      </c>
      <c r="Z137" s="288" t="s">
        <v>10851</v>
      </c>
      <c r="AA137" s="288" t="s">
        <v>10851</v>
      </c>
      <c r="AB137" s="288" t="s">
        <v>10851</v>
      </c>
      <c r="AC137" s="288" t="s">
        <v>10851</v>
      </c>
      <c r="AD137" s="288" t="s">
        <v>10851</v>
      </c>
      <c r="AE137" s="288" t="s">
        <v>10851</v>
      </c>
      <c r="AF137" s="288" t="s">
        <v>10851</v>
      </c>
      <c r="AG137" s="288" t="s">
        <v>10851</v>
      </c>
      <c r="AH137" s="288" t="s">
        <v>10851</v>
      </c>
      <c r="AI137" s="288" t="s">
        <v>10851</v>
      </c>
      <c r="AJ137" s="288" t="s">
        <v>10851</v>
      </c>
      <c r="AK137" s="288" t="s">
        <v>10851</v>
      </c>
      <c r="AL137" s="288" t="s">
        <v>10851</v>
      </c>
      <c r="AM137" s="288" t="s">
        <v>10851</v>
      </c>
      <c r="AN137" s="288" t="s">
        <v>10851</v>
      </c>
      <c r="AO137" s="288" t="s">
        <v>10851</v>
      </c>
      <c r="AP137" s="288" t="s">
        <v>10851</v>
      </c>
      <c r="AQ137" s="288" t="s">
        <v>10851</v>
      </c>
      <c r="AR137" s="288" t="s">
        <v>10851</v>
      </c>
      <c r="AS137" s="288" t="s">
        <v>10851</v>
      </c>
      <c r="AT137" s="288" t="s">
        <v>10851</v>
      </c>
      <c r="AU137" s="288" t="s">
        <v>10851</v>
      </c>
      <c r="AV137" s="288" t="s">
        <v>10851</v>
      </c>
      <c r="AW137" s="288" t="s">
        <v>10851</v>
      </c>
      <c r="AX137" s="288" t="s">
        <v>10851</v>
      </c>
      <c r="AY137" s="288" t="s">
        <v>10851</v>
      </c>
      <c r="AZ137" s="288" t="s">
        <v>10851</v>
      </c>
      <c r="BA137" s="288" t="s">
        <v>10851</v>
      </c>
      <c r="BB137" s="288" t="s">
        <v>10851</v>
      </c>
      <c r="BC137" s="288" t="s">
        <v>10851</v>
      </c>
      <c r="BD137" s="288" t="s">
        <v>10851</v>
      </c>
      <c r="BE137" s="288" t="s">
        <v>10851</v>
      </c>
      <c r="BF137" s="288" t="s">
        <v>10851</v>
      </c>
      <c r="BG137" s="288" t="s">
        <v>10851</v>
      </c>
      <c r="BH137" s="288" t="s">
        <v>10851</v>
      </c>
      <c r="BI137" s="288" t="s">
        <v>10851</v>
      </c>
      <c r="BJ137" s="288" t="s">
        <v>10851</v>
      </c>
      <c r="BK137" s="288" t="s">
        <v>10851</v>
      </c>
      <c r="BL137" s="288" t="s">
        <v>10851</v>
      </c>
      <c r="BM137" s="288" t="s">
        <v>10851</v>
      </c>
      <c r="BN137" s="288" t="s">
        <v>10851</v>
      </c>
      <c r="BO137" s="288" t="s">
        <v>10851</v>
      </c>
      <c r="BP137" s="288" t="s">
        <v>10851</v>
      </c>
      <c r="BQ137" s="288" t="s">
        <v>10851</v>
      </c>
      <c r="BR137" s="288" t="s">
        <v>10851</v>
      </c>
      <c r="BS137" s="288">
        <v>1.7</v>
      </c>
      <c r="BT137" s="288">
        <v>1.7</v>
      </c>
      <c r="BU137" s="288">
        <f>_xlfn.IFNA(VLOOKUP(C137,'INFORM Severity - hidden'!$C$5:$G$300,5,FALSE),"-")</f>
        <v>1.7</v>
      </c>
    </row>
    <row r="138" spans="1:73" x14ac:dyDescent="0.35">
      <c r="C138" t="s">
        <v>10915</v>
      </c>
      <c r="D138" s="288" t="str">
        <f t="shared" si="2"/>
        <v>-</v>
      </c>
      <c r="E138" s="288">
        <v>2.2000000000000002</v>
      </c>
      <c r="F138" s="288">
        <v>2.2000000000000002</v>
      </c>
      <c r="G138" s="288">
        <v>2.1</v>
      </c>
      <c r="H138" s="288">
        <v>2.1</v>
      </c>
      <c r="I138" s="288">
        <v>2.1</v>
      </c>
      <c r="J138" s="288">
        <v>2.1</v>
      </c>
      <c r="K138" s="288">
        <v>2.1</v>
      </c>
      <c r="L138" s="288">
        <v>2.1</v>
      </c>
      <c r="M138" s="288">
        <v>2.1</v>
      </c>
      <c r="N138" s="288">
        <v>2.2000000000000002</v>
      </c>
      <c r="O138" s="288">
        <v>2.2000000000000002</v>
      </c>
      <c r="P138" s="288">
        <v>2.2000000000000002</v>
      </c>
      <c r="Q138" s="288">
        <v>2.2000000000000002</v>
      </c>
      <c r="R138" s="288">
        <v>2.2000000000000002</v>
      </c>
      <c r="S138" s="288">
        <v>2.4</v>
      </c>
      <c r="T138" s="288">
        <v>2.4</v>
      </c>
      <c r="U138" s="288">
        <v>2.4</v>
      </c>
      <c r="V138" s="288">
        <v>2.4</v>
      </c>
      <c r="W138" s="288">
        <v>2.4</v>
      </c>
      <c r="X138" s="288">
        <v>2.4</v>
      </c>
      <c r="Y138" s="288">
        <v>2.2999999999999998</v>
      </c>
      <c r="Z138" s="288">
        <v>2.5</v>
      </c>
      <c r="AA138" s="288">
        <v>2.5</v>
      </c>
      <c r="AB138" s="288">
        <v>2.5</v>
      </c>
      <c r="AC138" s="288">
        <v>2.5</v>
      </c>
      <c r="AD138" s="288">
        <v>2.5</v>
      </c>
      <c r="AE138" s="288">
        <v>2.5</v>
      </c>
      <c r="AF138" s="288">
        <v>2.5</v>
      </c>
      <c r="AG138" s="288">
        <v>2.5</v>
      </c>
      <c r="AH138" s="288">
        <v>2.5</v>
      </c>
      <c r="AI138" s="288">
        <v>2.5</v>
      </c>
      <c r="AJ138" s="288">
        <v>2.5</v>
      </c>
      <c r="AK138" s="288">
        <v>2</v>
      </c>
      <c r="AL138" s="288">
        <v>2</v>
      </c>
      <c r="AM138" s="288">
        <v>2.2000000000000002</v>
      </c>
      <c r="AN138" s="288">
        <v>2.2000000000000002</v>
      </c>
      <c r="AO138" s="288">
        <v>2.2000000000000002</v>
      </c>
      <c r="AP138" s="288">
        <v>2.2000000000000002</v>
      </c>
      <c r="AQ138" s="288">
        <v>2.2000000000000002</v>
      </c>
      <c r="AR138" s="288">
        <v>2.2000000000000002</v>
      </c>
      <c r="AS138" s="288">
        <v>2.1</v>
      </c>
      <c r="AT138" s="288">
        <v>2.1</v>
      </c>
      <c r="AU138" s="288">
        <v>2.1</v>
      </c>
      <c r="AV138" s="288">
        <v>2</v>
      </c>
      <c r="AW138" s="288">
        <v>2</v>
      </c>
      <c r="AX138" s="288">
        <v>2.1</v>
      </c>
      <c r="AY138" s="288" t="s">
        <v>10851</v>
      </c>
      <c r="AZ138" s="288" t="s">
        <v>10851</v>
      </c>
      <c r="BA138" s="288" t="s">
        <v>10851</v>
      </c>
      <c r="BB138" s="288" t="s">
        <v>10851</v>
      </c>
      <c r="BC138" s="288" t="s">
        <v>10851</v>
      </c>
      <c r="BD138" s="288" t="s">
        <v>10851</v>
      </c>
      <c r="BE138" s="288" t="s">
        <v>10851</v>
      </c>
      <c r="BF138" s="288" t="s">
        <v>10851</v>
      </c>
      <c r="BG138" s="288" t="s">
        <v>10851</v>
      </c>
      <c r="BH138" s="288" t="s">
        <v>10851</v>
      </c>
      <c r="BI138" s="288" t="s">
        <v>10851</v>
      </c>
      <c r="BJ138" s="288" t="s">
        <v>10851</v>
      </c>
      <c r="BK138" s="288" t="s">
        <v>10851</v>
      </c>
      <c r="BL138" s="288" t="s">
        <v>10851</v>
      </c>
      <c r="BM138" s="288" t="s">
        <v>10851</v>
      </c>
      <c r="BN138" s="288" t="s">
        <v>10851</v>
      </c>
      <c r="BO138" s="288" t="s">
        <v>10851</v>
      </c>
      <c r="BP138" s="288" t="s">
        <v>10851</v>
      </c>
      <c r="BQ138" s="288" t="s">
        <v>10851</v>
      </c>
      <c r="BR138" s="288" t="s">
        <v>10851</v>
      </c>
      <c r="BS138" s="288" t="s">
        <v>10851</v>
      </c>
      <c r="BT138" s="288" t="s">
        <v>10851</v>
      </c>
      <c r="BU138" s="288" t="str">
        <f>_xlfn.IFNA(VLOOKUP(C138,'INFORM Severity - hidden'!$C$5:$G$300,5,FALSE),"-")</f>
        <v>-</v>
      </c>
    </row>
    <row r="139" spans="1:73" x14ac:dyDescent="0.35">
      <c r="C139" t="s">
        <v>10916</v>
      </c>
      <c r="D139" s="288" t="str">
        <f t="shared" si="2"/>
        <v>-</v>
      </c>
      <c r="E139" s="288" t="s">
        <v>10851</v>
      </c>
      <c r="F139" s="288" t="s">
        <v>10851</v>
      </c>
      <c r="G139" s="288" t="s">
        <v>10851</v>
      </c>
      <c r="H139" s="288" t="s">
        <v>10851</v>
      </c>
      <c r="I139" s="288" t="s">
        <v>10851</v>
      </c>
      <c r="J139" s="288" t="s">
        <v>10851</v>
      </c>
      <c r="K139" s="288" t="s">
        <v>10851</v>
      </c>
      <c r="L139" s="288" t="s">
        <v>10851</v>
      </c>
      <c r="M139" s="288" t="s">
        <v>10851</v>
      </c>
      <c r="N139" s="288" t="s">
        <v>10851</v>
      </c>
      <c r="O139" s="288" t="s">
        <v>10851</v>
      </c>
      <c r="P139" s="288" t="s">
        <v>10851</v>
      </c>
      <c r="Q139" s="288" t="s">
        <v>10851</v>
      </c>
      <c r="R139" s="288" t="s">
        <v>10851</v>
      </c>
      <c r="S139" s="288" t="s">
        <v>10851</v>
      </c>
      <c r="T139" s="288" t="s">
        <v>10851</v>
      </c>
      <c r="U139" s="288" t="s">
        <v>10851</v>
      </c>
      <c r="V139" s="288" t="s">
        <v>10851</v>
      </c>
      <c r="W139" s="288" t="s">
        <v>10851</v>
      </c>
      <c r="X139" s="288" t="s">
        <v>10851</v>
      </c>
      <c r="Y139" s="288" t="s">
        <v>10851</v>
      </c>
      <c r="Z139" s="288" t="s">
        <v>10851</v>
      </c>
      <c r="AA139" s="288" t="s">
        <v>10851</v>
      </c>
      <c r="AB139" s="288" t="s">
        <v>10851</v>
      </c>
      <c r="AC139" s="288" t="s">
        <v>10851</v>
      </c>
      <c r="AD139" s="288" t="s">
        <v>10851</v>
      </c>
      <c r="AE139" s="288" t="s">
        <v>10851</v>
      </c>
      <c r="AF139" s="288" t="s">
        <v>10851</v>
      </c>
      <c r="AG139" s="288" t="s">
        <v>10851</v>
      </c>
      <c r="AH139" s="288" t="s">
        <v>10851</v>
      </c>
      <c r="AI139" s="288" t="s">
        <v>10851</v>
      </c>
      <c r="AJ139" s="288" t="s">
        <v>10851</v>
      </c>
      <c r="AK139" s="288" t="s">
        <v>10851</v>
      </c>
      <c r="AL139" s="288" t="s">
        <v>10851</v>
      </c>
      <c r="AM139" s="288" t="s">
        <v>10851</v>
      </c>
      <c r="AN139" s="288" t="s">
        <v>10851</v>
      </c>
      <c r="AO139" s="288" t="s">
        <v>10851</v>
      </c>
      <c r="AP139" s="288" t="s">
        <v>10851</v>
      </c>
      <c r="AQ139" s="288" t="s">
        <v>10851</v>
      </c>
      <c r="AR139" s="288" t="s">
        <v>10851</v>
      </c>
      <c r="AS139" s="288" t="s">
        <v>10851</v>
      </c>
      <c r="AT139" s="288" t="s">
        <v>10851</v>
      </c>
      <c r="AU139" s="288" t="s">
        <v>10851</v>
      </c>
      <c r="AV139" s="288" t="s">
        <v>10851</v>
      </c>
      <c r="AW139" s="288" t="s">
        <v>10851</v>
      </c>
      <c r="AX139" s="288" t="s">
        <v>10851</v>
      </c>
      <c r="AY139" s="288">
        <v>2.2000000000000002</v>
      </c>
      <c r="AZ139" s="288">
        <v>2.2000000000000002</v>
      </c>
      <c r="BA139" s="288">
        <v>2.2000000000000002</v>
      </c>
      <c r="BB139" s="288">
        <v>2.2000000000000002</v>
      </c>
      <c r="BC139" s="288" t="s">
        <v>10851</v>
      </c>
      <c r="BD139" s="288" t="s">
        <v>10851</v>
      </c>
      <c r="BE139" s="288" t="s">
        <v>10851</v>
      </c>
      <c r="BF139" s="288" t="s">
        <v>10851</v>
      </c>
      <c r="BG139" s="288" t="s">
        <v>10851</v>
      </c>
      <c r="BH139" s="288" t="s">
        <v>10851</v>
      </c>
      <c r="BI139" s="288" t="s">
        <v>10851</v>
      </c>
      <c r="BJ139" s="288" t="s">
        <v>10851</v>
      </c>
      <c r="BK139" s="288" t="s">
        <v>10851</v>
      </c>
      <c r="BL139" s="288" t="s">
        <v>10851</v>
      </c>
      <c r="BM139" s="288" t="s">
        <v>10851</v>
      </c>
      <c r="BN139" s="288" t="s">
        <v>10851</v>
      </c>
      <c r="BO139" s="288" t="s">
        <v>10851</v>
      </c>
      <c r="BP139" s="288" t="s">
        <v>10851</v>
      </c>
      <c r="BQ139" s="288" t="s">
        <v>10851</v>
      </c>
      <c r="BR139" s="288" t="s">
        <v>10851</v>
      </c>
      <c r="BS139" s="288" t="s">
        <v>10851</v>
      </c>
      <c r="BT139" s="288" t="s">
        <v>10851</v>
      </c>
      <c r="BU139" s="288" t="str">
        <f>_xlfn.IFNA(VLOOKUP(C139,'INFORM Severity - hidden'!$C$5:$G$300,5,FALSE),"-")</f>
        <v>-</v>
      </c>
    </row>
    <row r="140" spans="1:73" x14ac:dyDescent="0.35">
      <c r="A140" t="s">
        <v>4736</v>
      </c>
      <c r="B140" t="s">
        <v>4734</v>
      </c>
      <c r="C140" t="s">
        <v>4735</v>
      </c>
      <c r="D140" s="288" t="str">
        <f t="shared" si="2"/>
        <v>-</v>
      </c>
      <c r="E140" s="288" t="s">
        <v>10851</v>
      </c>
      <c r="F140" s="288" t="s">
        <v>10851</v>
      </c>
      <c r="G140" s="288" t="s">
        <v>10851</v>
      </c>
      <c r="H140" s="288" t="s">
        <v>10851</v>
      </c>
      <c r="I140" s="288" t="s">
        <v>10851</v>
      </c>
      <c r="J140" s="288" t="s">
        <v>10851</v>
      </c>
      <c r="K140" s="288" t="s">
        <v>10851</v>
      </c>
      <c r="L140" s="288" t="s">
        <v>10851</v>
      </c>
      <c r="M140" s="288" t="s">
        <v>10851</v>
      </c>
      <c r="N140" s="288" t="s">
        <v>10851</v>
      </c>
      <c r="O140" s="288" t="s">
        <v>10851</v>
      </c>
      <c r="P140" s="288" t="s">
        <v>10851</v>
      </c>
      <c r="Q140" s="288" t="s">
        <v>10851</v>
      </c>
      <c r="R140" s="288" t="s">
        <v>10851</v>
      </c>
      <c r="S140" s="288" t="s">
        <v>10851</v>
      </c>
      <c r="T140" s="288" t="s">
        <v>10851</v>
      </c>
      <c r="U140" s="288" t="s">
        <v>10851</v>
      </c>
      <c r="V140" s="288" t="s">
        <v>10851</v>
      </c>
      <c r="W140" s="288" t="s">
        <v>10851</v>
      </c>
      <c r="X140" s="288" t="s">
        <v>10851</v>
      </c>
      <c r="Y140" s="288" t="s">
        <v>10851</v>
      </c>
      <c r="Z140" s="288" t="s">
        <v>10851</v>
      </c>
      <c r="AA140" s="288" t="s">
        <v>10851</v>
      </c>
      <c r="AB140" s="288" t="s">
        <v>10851</v>
      </c>
      <c r="AC140" s="288" t="s">
        <v>10851</v>
      </c>
      <c r="AD140" s="288" t="s">
        <v>10851</v>
      </c>
      <c r="AE140" s="288" t="s">
        <v>10851</v>
      </c>
      <c r="AF140" s="288" t="s">
        <v>10851</v>
      </c>
      <c r="AG140" s="288" t="s">
        <v>10851</v>
      </c>
      <c r="AH140" s="288" t="s">
        <v>10851</v>
      </c>
      <c r="AI140" s="288" t="s">
        <v>10851</v>
      </c>
      <c r="AJ140" s="288" t="s">
        <v>10851</v>
      </c>
      <c r="AK140" s="288" t="s">
        <v>10851</v>
      </c>
      <c r="AL140" s="288" t="s">
        <v>10851</v>
      </c>
      <c r="AM140" s="288" t="s">
        <v>10851</v>
      </c>
      <c r="AN140" s="288" t="s">
        <v>10851</v>
      </c>
      <c r="AO140" s="288" t="s">
        <v>10851</v>
      </c>
      <c r="AP140" s="288" t="s">
        <v>10851</v>
      </c>
      <c r="AQ140" s="288" t="s">
        <v>10851</v>
      </c>
      <c r="AR140" s="288" t="s">
        <v>10851</v>
      </c>
      <c r="AS140" s="288" t="s">
        <v>10851</v>
      </c>
      <c r="AT140" s="288" t="s">
        <v>10851</v>
      </c>
      <c r="AU140" s="288" t="s">
        <v>10851</v>
      </c>
      <c r="AV140" s="288" t="s">
        <v>10851</v>
      </c>
      <c r="AW140" s="288" t="s">
        <v>10851</v>
      </c>
      <c r="AX140" s="288" t="s">
        <v>10851</v>
      </c>
      <c r="AY140" s="288" t="s">
        <v>10851</v>
      </c>
      <c r="AZ140" s="288" t="s">
        <v>10851</v>
      </c>
      <c r="BA140" s="288" t="s">
        <v>10851</v>
      </c>
      <c r="BB140" s="288" t="s">
        <v>10851</v>
      </c>
      <c r="BC140" s="288" t="s">
        <v>10851</v>
      </c>
      <c r="BD140" s="288" t="s">
        <v>10851</v>
      </c>
      <c r="BE140" s="288" t="s">
        <v>10851</v>
      </c>
      <c r="BF140" s="288" t="s">
        <v>10851</v>
      </c>
      <c r="BG140" s="288" t="s">
        <v>10851</v>
      </c>
      <c r="BH140" s="288" t="s">
        <v>10851</v>
      </c>
      <c r="BI140" s="288" t="s">
        <v>10851</v>
      </c>
      <c r="BJ140" s="288" t="s">
        <v>10851</v>
      </c>
      <c r="BK140" s="288" t="s">
        <v>10851</v>
      </c>
      <c r="BL140" s="288" t="s">
        <v>10851</v>
      </c>
      <c r="BM140" s="288" t="s">
        <v>10851</v>
      </c>
      <c r="BN140" s="288" t="s">
        <v>10851</v>
      </c>
      <c r="BO140" s="288" t="s">
        <v>10851</v>
      </c>
      <c r="BP140" s="288" t="s">
        <v>10851</v>
      </c>
      <c r="BQ140" s="288" t="s">
        <v>10851</v>
      </c>
      <c r="BR140" s="288" t="s">
        <v>10851</v>
      </c>
      <c r="BS140" s="288" t="s">
        <v>10851</v>
      </c>
      <c r="BT140" s="288">
        <v>2.1</v>
      </c>
      <c r="BU140" s="288">
        <f>_xlfn.IFNA(VLOOKUP(C140,'INFORM Severity - hidden'!$C$5:$G$300,5,FALSE),"-")</f>
        <v>2.1</v>
      </c>
    </row>
    <row r="141" spans="1:73" x14ac:dyDescent="0.35">
      <c r="A141" t="s">
        <v>3125</v>
      </c>
      <c r="B141" t="s">
        <v>3123</v>
      </c>
      <c r="C141" t="s">
        <v>3124</v>
      </c>
      <c r="D141" s="288" t="str">
        <f t="shared" si="2"/>
        <v>Stable</v>
      </c>
      <c r="E141" s="288" t="s">
        <v>10851</v>
      </c>
      <c r="F141" s="288" t="s">
        <v>10851</v>
      </c>
      <c r="G141" s="288" t="s">
        <v>10851</v>
      </c>
      <c r="H141" s="288" t="s">
        <v>10851</v>
      </c>
      <c r="I141" s="288" t="s">
        <v>10851</v>
      </c>
      <c r="J141" s="288" t="s">
        <v>10851</v>
      </c>
      <c r="K141" s="288" t="s">
        <v>10851</v>
      </c>
      <c r="L141" s="288" t="s">
        <v>10851</v>
      </c>
      <c r="M141" s="288" t="s">
        <v>10851</v>
      </c>
      <c r="N141" s="288" t="s">
        <v>10851</v>
      </c>
      <c r="O141" s="288" t="s">
        <v>10851</v>
      </c>
      <c r="P141" s="288" t="s">
        <v>10851</v>
      </c>
      <c r="Q141" s="288" t="s">
        <v>10851</v>
      </c>
      <c r="R141" s="288" t="s">
        <v>10851</v>
      </c>
      <c r="S141" s="288" t="s">
        <v>10851</v>
      </c>
      <c r="T141" s="288" t="s">
        <v>10851</v>
      </c>
      <c r="U141" s="288" t="s">
        <v>10851</v>
      </c>
      <c r="V141" s="288" t="s">
        <v>10851</v>
      </c>
      <c r="W141" s="288" t="s">
        <v>10851</v>
      </c>
      <c r="X141" s="288" t="s">
        <v>10851</v>
      </c>
      <c r="Y141" s="288" t="s">
        <v>10851</v>
      </c>
      <c r="Z141" s="288" t="s">
        <v>10851</v>
      </c>
      <c r="AA141" s="288" t="s">
        <v>10851</v>
      </c>
      <c r="AB141" s="288" t="s">
        <v>10851</v>
      </c>
      <c r="AC141" s="288" t="s">
        <v>10851</v>
      </c>
      <c r="AD141" s="288" t="s">
        <v>10851</v>
      </c>
      <c r="AE141" s="288" t="s">
        <v>10851</v>
      </c>
      <c r="AF141" s="288" t="s">
        <v>10851</v>
      </c>
      <c r="AG141" s="288" t="s">
        <v>10851</v>
      </c>
      <c r="AH141" s="288" t="s">
        <v>10851</v>
      </c>
      <c r="AI141" s="288" t="s">
        <v>10851</v>
      </c>
      <c r="AJ141" s="288" t="s">
        <v>10851</v>
      </c>
      <c r="AK141" s="288" t="s">
        <v>10851</v>
      </c>
      <c r="AL141" s="288" t="s">
        <v>10851</v>
      </c>
      <c r="AM141" s="288" t="s">
        <v>10851</v>
      </c>
      <c r="AN141" s="288" t="s">
        <v>10851</v>
      </c>
      <c r="AO141" s="288" t="s">
        <v>10851</v>
      </c>
      <c r="AP141" s="288" t="s">
        <v>10851</v>
      </c>
      <c r="AQ141" s="288" t="s">
        <v>10851</v>
      </c>
      <c r="AR141" s="288" t="s">
        <v>10851</v>
      </c>
      <c r="AS141" s="288" t="s">
        <v>10851</v>
      </c>
      <c r="AT141" s="288" t="s">
        <v>10851</v>
      </c>
      <c r="AU141" s="288" t="s">
        <v>10851</v>
      </c>
      <c r="AV141" s="288" t="s">
        <v>10851</v>
      </c>
      <c r="AW141" s="288" t="s">
        <v>10851</v>
      </c>
      <c r="AX141" s="288" t="s">
        <v>10851</v>
      </c>
      <c r="AY141" s="288" t="s">
        <v>10851</v>
      </c>
      <c r="AZ141" s="288" t="s">
        <v>10851</v>
      </c>
      <c r="BA141" s="288" t="s">
        <v>10851</v>
      </c>
      <c r="BB141" s="288" t="s">
        <v>10851</v>
      </c>
      <c r="BC141" s="288" t="s">
        <v>10851</v>
      </c>
      <c r="BD141" s="288" t="s">
        <v>10851</v>
      </c>
      <c r="BE141" s="288" t="s">
        <v>10851</v>
      </c>
      <c r="BF141" s="288" t="s">
        <v>10851</v>
      </c>
      <c r="BG141" s="288" t="s">
        <v>10851</v>
      </c>
      <c r="BH141" s="288" t="s">
        <v>10851</v>
      </c>
      <c r="BI141" s="288" t="s">
        <v>10851</v>
      </c>
      <c r="BJ141" s="288" t="s">
        <v>10851</v>
      </c>
      <c r="BK141" s="288">
        <v>1.3</v>
      </c>
      <c r="BL141" s="288">
        <v>1.3</v>
      </c>
      <c r="BM141" s="288">
        <v>1.3</v>
      </c>
      <c r="BN141" s="288">
        <v>1.3</v>
      </c>
      <c r="BO141" s="288">
        <v>1.3</v>
      </c>
      <c r="BP141" s="288">
        <v>1.3</v>
      </c>
      <c r="BQ141" s="288">
        <v>1.3</v>
      </c>
      <c r="BR141" s="288">
        <v>1.3</v>
      </c>
      <c r="BS141" s="288">
        <v>1.3</v>
      </c>
      <c r="BT141" s="288">
        <v>1.3</v>
      </c>
      <c r="BU141" s="288">
        <f>_xlfn.IFNA(VLOOKUP(C141,'INFORM Severity - hidden'!$C$5:$G$300,5,FALSE),"-")</f>
        <v>1.3</v>
      </c>
    </row>
    <row r="142" spans="1:73" x14ac:dyDescent="0.35">
      <c r="A142" t="s">
        <v>3137</v>
      </c>
      <c r="B142" t="s">
        <v>3135</v>
      </c>
      <c r="C142" t="s">
        <v>3136</v>
      </c>
      <c r="D142" s="288" t="str">
        <f t="shared" si="2"/>
        <v>Stable</v>
      </c>
      <c r="E142" s="288" t="s">
        <v>10851</v>
      </c>
      <c r="F142" s="288" t="s">
        <v>10851</v>
      </c>
      <c r="G142" s="288" t="s">
        <v>10851</v>
      </c>
      <c r="H142" s="288" t="s">
        <v>10851</v>
      </c>
      <c r="I142" s="288" t="s">
        <v>10851</v>
      </c>
      <c r="J142" s="288" t="s">
        <v>10851</v>
      </c>
      <c r="K142" s="288" t="s">
        <v>10851</v>
      </c>
      <c r="L142" s="288" t="s">
        <v>10851</v>
      </c>
      <c r="M142" s="288" t="s">
        <v>10851</v>
      </c>
      <c r="N142" s="288" t="s">
        <v>10851</v>
      </c>
      <c r="O142" s="288" t="s">
        <v>10851</v>
      </c>
      <c r="P142" s="288" t="s">
        <v>10851</v>
      </c>
      <c r="Q142" s="288" t="s">
        <v>10851</v>
      </c>
      <c r="R142" s="288" t="s">
        <v>10851</v>
      </c>
      <c r="S142" s="288" t="s">
        <v>10851</v>
      </c>
      <c r="T142" s="288" t="s">
        <v>10851</v>
      </c>
      <c r="U142" s="288" t="s">
        <v>10851</v>
      </c>
      <c r="V142" s="288" t="s">
        <v>10851</v>
      </c>
      <c r="W142" s="288" t="s">
        <v>10851</v>
      </c>
      <c r="X142" s="288" t="s">
        <v>10851</v>
      </c>
      <c r="Y142" s="288" t="s">
        <v>10851</v>
      </c>
      <c r="Z142" s="288" t="s">
        <v>10851</v>
      </c>
      <c r="AA142" s="288" t="s">
        <v>10851</v>
      </c>
      <c r="AB142" s="288" t="s">
        <v>10851</v>
      </c>
      <c r="AC142" s="288" t="s">
        <v>10851</v>
      </c>
      <c r="AD142" s="288" t="s">
        <v>10851</v>
      </c>
      <c r="AE142" s="288" t="s">
        <v>10851</v>
      </c>
      <c r="AF142" s="288" t="s">
        <v>10851</v>
      </c>
      <c r="AG142" s="288" t="s">
        <v>10851</v>
      </c>
      <c r="AH142" s="288" t="s">
        <v>10851</v>
      </c>
      <c r="AI142" s="288" t="s">
        <v>10851</v>
      </c>
      <c r="AJ142" s="288" t="s">
        <v>10851</v>
      </c>
      <c r="AK142" s="288" t="s">
        <v>10851</v>
      </c>
      <c r="AL142" s="288" t="s">
        <v>10851</v>
      </c>
      <c r="AM142" s="288" t="s">
        <v>10851</v>
      </c>
      <c r="AN142" s="288" t="s">
        <v>10851</v>
      </c>
      <c r="AO142" s="288" t="s">
        <v>10851</v>
      </c>
      <c r="AP142" s="288" t="s">
        <v>10851</v>
      </c>
      <c r="AQ142" s="288" t="s">
        <v>10851</v>
      </c>
      <c r="AR142" s="288" t="s">
        <v>10851</v>
      </c>
      <c r="AS142" s="288" t="s">
        <v>10851</v>
      </c>
      <c r="AT142" s="288" t="s">
        <v>10851</v>
      </c>
      <c r="AU142" s="288" t="s">
        <v>10851</v>
      </c>
      <c r="AV142" s="288" t="s">
        <v>10851</v>
      </c>
      <c r="AW142" s="288" t="s">
        <v>10851</v>
      </c>
      <c r="AX142" s="288" t="s">
        <v>10851</v>
      </c>
      <c r="AY142" s="288" t="s">
        <v>10851</v>
      </c>
      <c r="AZ142" s="288" t="s">
        <v>10851</v>
      </c>
      <c r="BA142" s="288" t="s">
        <v>10851</v>
      </c>
      <c r="BB142" s="288" t="s">
        <v>10851</v>
      </c>
      <c r="BC142" s="288" t="s">
        <v>10851</v>
      </c>
      <c r="BD142" s="288" t="s">
        <v>10851</v>
      </c>
      <c r="BE142" s="288" t="s">
        <v>10851</v>
      </c>
      <c r="BF142" s="288" t="s">
        <v>10851</v>
      </c>
      <c r="BG142" s="288" t="s">
        <v>10851</v>
      </c>
      <c r="BH142" s="288" t="s">
        <v>10851</v>
      </c>
      <c r="BI142" s="288" t="s">
        <v>10851</v>
      </c>
      <c r="BJ142" s="288" t="s">
        <v>10851</v>
      </c>
      <c r="BK142" s="288">
        <v>1.2</v>
      </c>
      <c r="BL142" s="288">
        <v>1.3</v>
      </c>
      <c r="BM142" s="288">
        <v>1.3</v>
      </c>
      <c r="BN142" s="288">
        <v>1.3</v>
      </c>
      <c r="BO142" s="288">
        <v>1.3</v>
      </c>
      <c r="BP142" s="288">
        <v>1.3</v>
      </c>
      <c r="BQ142" s="288">
        <v>1.3</v>
      </c>
      <c r="BR142" s="288">
        <v>1.3</v>
      </c>
      <c r="BS142" s="288">
        <v>1.3</v>
      </c>
      <c r="BT142" s="288">
        <v>1.3</v>
      </c>
      <c r="BU142" s="288">
        <f>_xlfn.IFNA(VLOOKUP(C142,'INFORM Severity - hidden'!$C$5:$G$300,5,FALSE),"-")</f>
        <v>1.3</v>
      </c>
    </row>
    <row r="143" spans="1:73" x14ac:dyDescent="0.35">
      <c r="A143" t="s">
        <v>265</v>
      </c>
      <c r="B143" t="s">
        <v>1391</v>
      </c>
      <c r="C143" t="s">
        <v>1392</v>
      </c>
      <c r="D143" s="288" t="str">
        <f t="shared" si="2"/>
        <v>Decreasing</v>
      </c>
      <c r="E143" s="288" t="s">
        <v>10851</v>
      </c>
      <c r="F143" s="288" t="s">
        <v>10851</v>
      </c>
      <c r="G143" s="288" t="s">
        <v>10851</v>
      </c>
      <c r="H143" s="288" t="s">
        <v>10851</v>
      </c>
      <c r="I143" s="288" t="s">
        <v>10851</v>
      </c>
      <c r="J143" s="288" t="s">
        <v>10851</v>
      </c>
      <c r="K143" s="288" t="s">
        <v>10851</v>
      </c>
      <c r="L143" s="288" t="s">
        <v>10851</v>
      </c>
      <c r="M143" s="288" t="s">
        <v>10851</v>
      </c>
      <c r="N143" s="288" t="s">
        <v>10851</v>
      </c>
      <c r="O143" s="288" t="s">
        <v>10851</v>
      </c>
      <c r="P143" s="288" t="s">
        <v>10851</v>
      </c>
      <c r="Q143" s="288" t="s">
        <v>10851</v>
      </c>
      <c r="R143" s="288" t="s">
        <v>10851</v>
      </c>
      <c r="S143" s="288" t="s">
        <v>10851</v>
      </c>
      <c r="T143" s="288" t="s">
        <v>10851</v>
      </c>
      <c r="U143" s="288" t="s">
        <v>10851</v>
      </c>
      <c r="V143" s="288" t="s">
        <v>10851</v>
      </c>
      <c r="W143" s="288" t="s">
        <v>10851</v>
      </c>
      <c r="X143" s="288" t="s">
        <v>10851</v>
      </c>
      <c r="Y143" s="288" t="s">
        <v>10851</v>
      </c>
      <c r="Z143" s="288" t="s">
        <v>10851</v>
      </c>
      <c r="AA143" s="288" t="s">
        <v>10851</v>
      </c>
      <c r="AB143" s="288" t="s">
        <v>10851</v>
      </c>
      <c r="AC143" s="288" t="s">
        <v>10851</v>
      </c>
      <c r="AD143" s="288" t="s">
        <v>10851</v>
      </c>
      <c r="AE143" s="288" t="s">
        <v>10851</v>
      </c>
      <c r="AF143" s="288" t="s">
        <v>10851</v>
      </c>
      <c r="AG143" s="288" t="s">
        <v>10851</v>
      </c>
      <c r="AH143" s="288" t="s">
        <v>10851</v>
      </c>
      <c r="AI143" s="288" t="s">
        <v>10851</v>
      </c>
      <c r="AJ143" s="288" t="s">
        <v>10851</v>
      </c>
      <c r="AK143" s="288" t="s">
        <v>10851</v>
      </c>
      <c r="AL143" s="288" t="s">
        <v>10851</v>
      </c>
      <c r="AM143" s="288" t="s">
        <v>10851</v>
      </c>
      <c r="AN143" s="288" t="s">
        <v>10851</v>
      </c>
      <c r="AO143" s="288" t="s">
        <v>10851</v>
      </c>
      <c r="AP143" s="288" t="s">
        <v>10851</v>
      </c>
      <c r="AQ143" s="288" t="s">
        <v>10851</v>
      </c>
      <c r="AR143" s="288" t="s">
        <v>10851</v>
      </c>
      <c r="AS143" s="288" t="s">
        <v>10851</v>
      </c>
      <c r="AT143" s="288" t="s">
        <v>10851</v>
      </c>
      <c r="AU143" s="288" t="s">
        <v>10851</v>
      </c>
      <c r="AV143" s="288" t="s">
        <v>10851</v>
      </c>
      <c r="AW143" s="288" t="s">
        <v>10851</v>
      </c>
      <c r="AX143" s="288" t="s">
        <v>10851</v>
      </c>
      <c r="AY143" s="288" t="s">
        <v>10851</v>
      </c>
      <c r="AZ143" s="288" t="s">
        <v>10851</v>
      </c>
      <c r="BA143" s="288" t="s">
        <v>10851</v>
      </c>
      <c r="BB143" s="288" t="s">
        <v>10851</v>
      </c>
      <c r="BC143" s="288" t="s">
        <v>10851</v>
      </c>
      <c r="BD143" s="288" t="s">
        <v>10851</v>
      </c>
      <c r="BE143" s="288" t="s">
        <v>10851</v>
      </c>
      <c r="BF143" s="288" t="s">
        <v>10851</v>
      </c>
      <c r="BG143" s="288" t="s">
        <v>10851</v>
      </c>
      <c r="BH143" s="288" t="s">
        <v>10851</v>
      </c>
      <c r="BI143" s="288">
        <v>2.9</v>
      </c>
      <c r="BJ143" s="288">
        <v>2.9</v>
      </c>
      <c r="BK143" s="288">
        <v>3</v>
      </c>
      <c r="BL143" s="288">
        <v>3</v>
      </c>
      <c r="BM143" s="288">
        <v>3.2</v>
      </c>
      <c r="BN143" s="288">
        <v>3</v>
      </c>
      <c r="BO143" s="288">
        <v>3</v>
      </c>
      <c r="BP143" s="288">
        <v>2.9</v>
      </c>
      <c r="BQ143" s="288">
        <v>2.9</v>
      </c>
      <c r="BR143" s="288">
        <v>2.8</v>
      </c>
      <c r="BS143" s="288">
        <v>2.8</v>
      </c>
      <c r="BT143" s="288">
        <v>2.8</v>
      </c>
      <c r="BU143" s="288">
        <f>_xlfn.IFNA(VLOOKUP(C143,'INFORM Severity - hidden'!$C$5:$G$300,5,FALSE),"-")</f>
        <v>2.8</v>
      </c>
    </row>
    <row r="144" spans="1:73" x14ac:dyDescent="0.35">
      <c r="A144" t="s">
        <v>265</v>
      </c>
      <c r="B144" t="s">
        <v>263</v>
      </c>
      <c r="C144" t="s">
        <v>264</v>
      </c>
      <c r="D144" s="288" t="str">
        <f t="shared" si="2"/>
        <v>Decreasing</v>
      </c>
      <c r="E144" s="288" t="s">
        <v>10851</v>
      </c>
      <c r="F144" s="288" t="s">
        <v>10851</v>
      </c>
      <c r="G144" s="288" t="s">
        <v>10851</v>
      </c>
      <c r="H144" s="288" t="s">
        <v>10851</v>
      </c>
      <c r="I144" s="288" t="s">
        <v>10851</v>
      </c>
      <c r="J144" s="288" t="s">
        <v>10851</v>
      </c>
      <c r="K144" s="288" t="s">
        <v>10851</v>
      </c>
      <c r="L144" s="288" t="s">
        <v>10851</v>
      </c>
      <c r="M144" s="288" t="s">
        <v>10851</v>
      </c>
      <c r="N144" s="288" t="s">
        <v>10851</v>
      </c>
      <c r="O144" s="288" t="s">
        <v>10851</v>
      </c>
      <c r="P144" s="288" t="s">
        <v>10851</v>
      </c>
      <c r="Q144" s="288" t="s">
        <v>10851</v>
      </c>
      <c r="R144" s="288" t="s">
        <v>10851</v>
      </c>
      <c r="S144" s="288" t="s">
        <v>10851</v>
      </c>
      <c r="T144" s="288" t="s">
        <v>10851</v>
      </c>
      <c r="U144" s="288" t="s">
        <v>10851</v>
      </c>
      <c r="V144" s="288" t="s">
        <v>10851</v>
      </c>
      <c r="W144" s="288" t="s">
        <v>10851</v>
      </c>
      <c r="X144" s="288" t="s">
        <v>10851</v>
      </c>
      <c r="Y144" s="288" t="s">
        <v>10851</v>
      </c>
      <c r="Z144" s="288" t="s">
        <v>10851</v>
      </c>
      <c r="AA144" s="288" t="s">
        <v>10851</v>
      </c>
      <c r="AB144" s="288" t="s">
        <v>10851</v>
      </c>
      <c r="AC144" s="288" t="s">
        <v>10851</v>
      </c>
      <c r="AD144" s="288" t="s">
        <v>10851</v>
      </c>
      <c r="AE144" s="288" t="s">
        <v>10851</v>
      </c>
      <c r="AF144" s="288" t="s">
        <v>10851</v>
      </c>
      <c r="AG144" s="288" t="s">
        <v>10851</v>
      </c>
      <c r="AH144" s="288" t="s">
        <v>10851</v>
      </c>
      <c r="AI144" s="288" t="s">
        <v>10851</v>
      </c>
      <c r="AJ144" s="288" t="s">
        <v>10851</v>
      </c>
      <c r="AK144" s="288" t="s">
        <v>10851</v>
      </c>
      <c r="AL144" s="288" t="s">
        <v>10851</v>
      </c>
      <c r="AM144" s="288" t="s">
        <v>10851</v>
      </c>
      <c r="AN144" s="288" t="s">
        <v>10851</v>
      </c>
      <c r="AO144" s="288" t="s">
        <v>10851</v>
      </c>
      <c r="AP144" s="288" t="s">
        <v>10851</v>
      </c>
      <c r="AQ144" s="288" t="s">
        <v>10851</v>
      </c>
      <c r="AR144" s="288" t="s">
        <v>10851</v>
      </c>
      <c r="AS144" s="288" t="s">
        <v>10851</v>
      </c>
      <c r="AT144" s="288" t="s">
        <v>10851</v>
      </c>
      <c r="AU144" s="288">
        <v>2.1</v>
      </c>
      <c r="AV144" s="288">
        <v>2.1</v>
      </c>
      <c r="AW144" s="288">
        <v>2.1</v>
      </c>
      <c r="AX144" s="288">
        <v>2.2000000000000002</v>
      </c>
      <c r="AY144" s="288">
        <v>2.2000000000000002</v>
      </c>
      <c r="AZ144" s="288">
        <v>2.2000000000000002</v>
      </c>
      <c r="BA144" s="288">
        <v>2.2000000000000002</v>
      </c>
      <c r="BB144" s="288">
        <v>2.2000000000000002</v>
      </c>
      <c r="BC144" s="288">
        <v>2.2000000000000002</v>
      </c>
      <c r="BD144" s="288">
        <v>2.2000000000000002</v>
      </c>
      <c r="BE144" s="288">
        <v>2.2000000000000002</v>
      </c>
      <c r="BF144" s="288">
        <v>2.1</v>
      </c>
      <c r="BG144" s="288">
        <v>2.2000000000000002</v>
      </c>
      <c r="BH144" s="288">
        <v>2.2000000000000002</v>
      </c>
      <c r="BI144" s="288">
        <v>2.2000000000000002</v>
      </c>
      <c r="BJ144" s="288">
        <v>2.2000000000000002</v>
      </c>
      <c r="BK144" s="288">
        <v>2.2000000000000002</v>
      </c>
      <c r="BL144" s="288">
        <v>2.2000000000000002</v>
      </c>
      <c r="BM144" s="288">
        <v>2.7</v>
      </c>
      <c r="BN144" s="288">
        <v>2.2000000000000002</v>
      </c>
      <c r="BO144" s="288">
        <v>2.2000000000000002</v>
      </c>
      <c r="BP144" s="288">
        <v>2.2000000000000002</v>
      </c>
      <c r="BQ144" s="288">
        <v>2.2000000000000002</v>
      </c>
      <c r="BR144" s="288">
        <v>2.2000000000000002</v>
      </c>
      <c r="BS144" s="288">
        <v>2.2000000000000002</v>
      </c>
      <c r="BT144" s="288">
        <v>2.1</v>
      </c>
      <c r="BU144" s="288">
        <f>_xlfn.IFNA(VLOOKUP(C144,'INFORM Severity - hidden'!$C$5:$G$300,5,FALSE),"-")</f>
        <v>2.1</v>
      </c>
    </row>
    <row r="145" spans="1:73" x14ac:dyDescent="0.35">
      <c r="A145" t="s">
        <v>265</v>
      </c>
      <c r="B145" t="s">
        <v>1408</v>
      </c>
      <c r="C145" t="s">
        <v>1409</v>
      </c>
      <c r="D145" s="288" t="str">
        <f t="shared" si="2"/>
        <v>Decreasing</v>
      </c>
      <c r="E145" s="288" t="s">
        <v>10851</v>
      </c>
      <c r="F145" s="288" t="s">
        <v>10851</v>
      </c>
      <c r="G145" s="288" t="s">
        <v>10851</v>
      </c>
      <c r="H145" s="288" t="s">
        <v>10851</v>
      </c>
      <c r="I145" s="288" t="s">
        <v>10851</v>
      </c>
      <c r="J145" s="288" t="s">
        <v>10851</v>
      </c>
      <c r="K145" s="288" t="s">
        <v>10851</v>
      </c>
      <c r="L145" s="288" t="s">
        <v>10851</v>
      </c>
      <c r="M145" s="288" t="s">
        <v>10851</v>
      </c>
      <c r="N145" s="288" t="s">
        <v>10851</v>
      </c>
      <c r="O145" s="288" t="s">
        <v>10851</v>
      </c>
      <c r="P145" s="288" t="s">
        <v>10851</v>
      </c>
      <c r="Q145" s="288" t="s">
        <v>10851</v>
      </c>
      <c r="R145" s="288" t="s">
        <v>10851</v>
      </c>
      <c r="S145" s="288" t="s">
        <v>10851</v>
      </c>
      <c r="T145" s="288" t="s">
        <v>10851</v>
      </c>
      <c r="U145" s="288" t="s">
        <v>10851</v>
      </c>
      <c r="V145" s="288" t="s">
        <v>10851</v>
      </c>
      <c r="W145" s="288" t="s">
        <v>10851</v>
      </c>
      <c r="X145" s="288" t="s">
        <v>10851</v>
      </c>
      <c r="Y145" s="288" t="s">
        <v>10851</v>
      </c>
      <c r="Z145" s="288" t="s">
        <v>10851</v>
      </c>
      <c r="AA145" s="288" t="s">
        <v>10851</v>
      </c>
      <c r="AB145" s="288" t="s">
        <v>10851</v>
      </c>
      <c r="AC145" s="288" t="s">
        <v>10851</v>
      </c>
      <c r="AD145" s="288" t="s">
        <v>10851</v>
      </c>
      <c r="AE145" s="288" t="s">
        <v>10851</v>
      </c>
      <c r="AF145" s="288" t="s">
        <v>10851</v>
      </c>
      <c r="AG145" s="288" t="s">
        <v>10851</v>
      </c>
      <c r="AH145" s="288" t="s">
        <v>10851</v>
      </c>
      <c r="AI145" s="288" t="s">
        <v>10851</v>
      </c>
      <c r="AJ145" s="288" t="s">
        <v>10851</v>
      </c>
      <c r="AK145" s="288" t="s">
        <v>10851</v>
      </c>
      <c r="AL145" s="288" t="s">
        <v>10851</v>
      </c>
      <c r="AM145" s="288" t="s">
        <v>10851</v>
      </c>
      <c r="AN145" s="288" t="s">
        <v>10851</v>
      </c>
      <c r="AO145" s="288" t="s">
        <v>10851</v>
      </c>
      <c r="AP145" s="288" t="s">
        <v>10851</v>
      </c>
      <c r="AQ145" s="288" t="s">
        <v>10851</v>
      </c>
      <c r="AR145" s="288" t="s">
        <v>10851</v>
      </c>
      <c r="AS145" s="288" t="s">
        <v>10851</v>
      </c>
      <c r="AT145" s="288" t="s">
        <v>10851</v>
      </c>
      <c r="AU145" s="288" t="s">
        <v>10851</v>
      </c>
      <c r="AV145" s="288" t="s">
        <v>10851</v>
      </c>
      <c r="AW145" s="288" t="s">
        <v>10851</v>
      </c>
      <c r="AX145" s="288" t="s">
        <v>10851</v>
      </c>
      <c r="AY145" s="288" t="s">
        <v>10851</v>
      </c>
      <c r="AZ145" s="288" t="s">
        <v>10851</v>
      </c>
      <c r="BA145" s="288" t="s">
        <v>10851</v>
      </c>
      <c r="BB145" s="288" t="s">
        <v>10851</v>
      </c>
      <c r="BC145" s="288" t="s">
        <v>10851</v>
      </c>
      <c r="BD145" s="288" t="s">
        <v>10851</v>
      </c>
      <c r="BE145" s="288" t="s">
        <v>10851</v>
      </c>
      <c r="BF145" s="288" t="s">
        <v>10851</v>
      </c>
      <c r="BG145" s="288" t="s">
        <v>10851</v>
      </c>
      <c r="BH145" s="288" t="s">
        <v>10851</v>
      </c>
      <c r="BI145" s="288">
        <v>2.8</v>
      </c>
      <c r="BJ145" s="288">
        <v>2.8</v>
      </c>
      <c r="BK145" s="288">
        <v>2.9</v>
      </c>
      <c r="BL145" s="288">
        <v>2.9</v>
      </c>
      <c r="BM145" s="288">
        <v>3</v>
      </c>
      <c r="BN145" s="288">
        <v>2.9</v>
      </c>
      <c r="BO145" s="288">
        <v>2.9</v>
      </c>
      <c r="BP145" s="288">
        <v>2.7</v>
      </c>
      <c r="BQ145" s="288">
        <v>2.7</v>
      </c>
      <c r="BR145" s="288">
        <v>2.6</v>
      </c>
      <c r="BS145" s="288">
        <v>2.6</v>
      </c>
      <c r="BT145" s="288">
        <v>2.6</v>
      </c>
      <c r="BU145" s="288">
        <f>_xlfn.IFNA(VLOOKUP(C145,'INFORM Severity - hidden'!$C$5:$G$300,5,FALSE),"-")</f>
        <v>2.6</v>
      </c>
    </row>
    <row r="146" spans="1:73" x14ac:dyDescent="0.35">
      <c r="A146" t="s">
        <v>3149</v>
      </c>
      <c r="B146" t="s">
        <v>3147</v>
      </c>
      <c r="C146" t="s">
        <v>3148</v>
      </c>
      <c r="D146" s="288" t="str">
        <f t="shared" si="2"/>
        <v>Stable</v>
      </c>
      <c r="E146" s="288" t="s">
        <v>10851</v>
      </c>
      <c r="F146" s="288" t="s">
        <v>10851</v>
      </c>
      <c r="G146" s="288" t="s">
        <v>10851</v>
      </c>
      <c r="H146" s="288" t="s">
        <v>10851</v>
      </c>
      <c r="I146" s="288" t="s">
        <v>10851</v>
      </c>
      <c r="J146" s="288" t="s">
        <v>10851</v>
      </c>
      <c r="K146" s="288" t="s">
        <v>10851</v>
      </c>
      <c r="L146" s="288" t="s">
        <v>10851</v>
      </c>
      <c r="M146" s="288" t="s">
        <v>10851</v>
      </c>
      <c r="N146" s="288" t="s">
        <v>10851</v>
      </c>
      <c r="O146" s="288" t="s">
        <v>10851</v>
      </c>
      <c r="P146" s="288" t="s">
        <v>10851</v>
      </c>
      <c r="Q146" s="288" t="s">
        <v>10851</v>
      </c>
      <c r="R146" s="288" t="s">
        <v>10851</v>
      </c>
      <c r="S146" s="288" t="s">
        <v>10851</v>
      </c>
      <c r="T146" s="288" t="s">
        <v>10851</v>
      </c>
      <c r="U146" s="288" t="s">
        <v>10851</v>
      </c>
      <c r="V146" s="288" t="s">
        <v>10851</v>
      </c>
      <c r="W146" s="288" t="s">
        <v>10851</v>
      </c>
      <c r="X146" s="288" t="s">
        <v>10851</v>
      </c>
      <c r="Y146" s="288" t="s">
        <v>10851</v>
      </c>
      <c r="Z146" s="288" t="s">
        <v>10851</v>
      </c>
      <c r="AA146" s="288" t="s">
        <v>10851</v>
      </c>
      <c r="AB146" s="288" t="s">
        <v>10851</v>
      </c>
      <c r="AC146" s="288" t="s">
        <v>10851</v>
      </c>
      <c r="AD146" s="288" t="s">
        <v>10851</v>
      </c>
      <c r="AE146" s="288" t="s">
        <v>10851</v>
      </c>
      <c r="AF146" s="288" t="s">
        <v>10851</v>
      </c>
      <c r="AG146" s="288" t="s">
        <v>10851</v>
      </c>
      <c r="AH146" s="288" t="s">
        <v>10851</v>
      </c>
      <c r="AI146" s="288" t="s">
        <v>10851</v>
      </c>
      <c r="AJ146" s="288" t="s">
        <v>10851</v>
      </c>
      <c r="AK146" s="288" t="s">
        <v>10851</v>
      </c>
      <c r="AL146" s="288" t="s">
        <v>10851</v>
      </c>
      <c r="AM146" s="288" t="s">
        <v>10851</v>
      </c>
      <c r="AN146" s="288" t="s">
        <v>10851</v>
      </c>
      <c r="AO146" s="288" t="s">
        <v>10851</v>
      </c>
      <c r="AP146" s="288" t="s">
        <v>10851</v>
      </c>
      <c r="AQ146" s="288">
        <v>1.4</v>
      </c>
      <c r="AR146" s="288">
        <v>1.2</v>
      </c>
      <c r="AS146" s="288">
        <v>1.2</v>
      </c>
      <c r="AT146" s="288">
        <v>1.2</v>
      </c>
      <c r="AU146" s="288">
        <v>2.2999999999999998</v>
      </c>
      <c r="AV146" s="288">
        <v>2.2999999999999998</v>
      </c>
      <c r="AW146" s="288">
        <v>2.4</v>
      </c>
      <c r="AX146" s="288">
        <v>2.4</v>
      </c>
      <c r="AY146" s="288">
        <v>2.4</v>
      </c>
      <c r="AZ146" s="288">
        <v>1.9</v>
      </c>
      <c r="BA146" s="288">
        <v>1.9</v>
      </c>
      <c r="BB146" s="288">
        <v>1.9</v>
      </c>
      <c r="BC146" s="288">
        <v>1.9</v>
      </c>
      <c r="BD146" s="288">
        <v>1.9</v>
      </c>
      <c r="BE146" s="288">
        <v>1.9</v>
      </c>
      <c r="BF146" s="288">
        <v>1.9</v>
      </c>
      <c r="BG146" s="288">
        <v>1.9</v>
      </c>
      <c r="BH146" s="288">
        <v>1.9</v>
      </c>
      <c r="BI146" s="288">
        <v>1.9</v>
      </c>
      <c r="BJ146" s="288">
        <v>1.6</v>
      </c>
      <c r="BK146" s="288">
        <v>1.6</v>
      </c>
      <c r="BL146" s="288">
        <v>1.6</v>
      </c>
      <c r="BM146" s="288">
        <v>1.6</v>
      </c>
      <c r="BN146" s="288">
        <v>1.6</v>
      </c>
      <c r="BO146" s="288">
        <v>1.6</v>
      </c>
      <c r="BP146" s="288">
        <v>1.6</v>
      </c>
      <c r="BQ146" s="288">
        <v>1.6</v>
      </c>
      <c r="BR146" s="288">
        <v>1.6</v>
      </c>
      <c r="BS146" s="288">
        <v>1.6</v>
      </c>
      <c r="BT146" s="288">
        <v>1.6</v>
      </c>
      <c r="BU146" s="288">
        <f>_xlfn.IFNA(VLOOKUP(C146,'INFORM Severity - hidden'!$C$5:$G$300,5,FALSE),"-")</f>
        <v>1.6</v>
      </c>
    </row>
    <row r="147" spans="1:73" x14ac:dyDescent="0.35">
      <c r="A147" t="s">
        <v>2069</v>
      </c>
      <c r="B147" t="s">
        <v>2100</v>
      </c>
      <c r="C147" t="s">
        <v>2101</v>
      </c>
      <c r="D147" s="288" t="str">
        <f t="shared" si="2"/>
        <v>Increasing</v>
      </c>
      <c r="E147" s="288" t="s">
        <v>10851</v>
      </c>
      <c r="F147" s="288">
        <v>2.8</v>
      </c>
      <c r="G147" s="288">
        <v>2.8</v>
      </c>
      <c r="H147" s="288">
        <v>2.9</v>
      </c>
      <c r="I147" s="288">
        <v>2.9</v>
      </c>
      <c r="J147" s="288" t="s">
        <v>10851</v>
      </c>
      <c r="K147" s="288" t="s">
        <v>10851</v>
      </c>
      <c r="L147" s="288" t="s">
        <v>10851</v>
      </c>
      <c r="M147" s="288" t="s">
        <v>10851</v>
      </c>
      <c r="N147" s="288" t="s">
        <v>10851</v>
      </c>
      <c r="O147" s="288" t="s">
        <v>10851</v>
      </c>
      <c r="P147" s="288" t="s">
        <v>10851</v>
      </c>
      <c r="Q147" s="288" t="s">
        <v>10851</v>
      </c>
      <c r="R147" s="288" t="s">
        <v>10851</v>
      </c>
      <c r="S147" s="288" t="s">
        <v>10851</v>
      </c>
      <c r="T147" s="288" t="s">
        <v>10851</v>
      </c>
      <c r="U147" s="288" t="s">
        <v>10851</v>
      </c>
      <c r="V147" s="288" t="s">
        <v>10851</v>
      </c>
      <c r="W147" s="288" t="s">
        <v>10851</v>
      </c>
      <c r="X147" s="288" t="s">
        <v>10851</v>
      </c>
      <c r="Y147" s="288" t="s">
        <v>10851</v>
      </c>
      <c r="Z147" s="288" t="s">
        <v>10851</v>
      </c>
      <c r="AA147" s="288" t="s">
        <v>10851</v>
      </c>
      <c r="AB147" s="288" t="s">
        <v>10851</v>
      </c>
      <c r="AC147" s="288" t="s">
        <v>10851</v>
      </c>
      <c r="AD147" s="288" t="s">
        <v>10851</v>
      </c>
      <c r="AE147" s="288" t="s">
        <v>10851</v>
      </c>
      <c r="AF147" s="288" t="s">
        <v>10851</v>
      </c>
      <c r="AG147" s="288" t="s">
        <v>10851</v>
      </c>
      <c r="AH147" s="288" t="s">
        <v>10851</v>
      </c>
      <c r="AI147" s="288" t="s">
        <v>10851</v>
      </c>
      <c r="AJ147" s="288" t="s">
        <v>10851</v>
      </c>
      <c r="AK147" s="288" t="s">
        <v>10851</v>
      </c>
      <c r="AL147" s="288" t="s">
        <v>10851</v>
      </c>
      <c r="AM147" s="288" t="s">
        <v>10851</v>
      </c>
      <c r="AN147" s="288" t="s">
        <v>10851</v>
      </c>
      <c r="AO147" s="288">
        <v>2.7</v>
      </c>
      <c r="AP147" s="288">
        <v>3</v>
      </c>
      <c r="AQ147" s="288">
        <v>3</v>
      </c>
      <c r="AR147" s="288">
        <v>3</v>
      </c>
      <c r="AS147" s="288">
        <v>3</v>
      </c>
      <c r="AT147" s="288">
        <v>3</v>
      </c>
      <c r="AU147" s="288">
        <v>2.9</v>
      </c>
      <c r="AV147" s="288">
        <v>2.9</v>
      </c>
      <c r="AW147" s="288">
        <v>2.5</v>
      </c>
      <c r="AX147" s="288">
        <v>2.5</v>
      </c>
      <c r="AY147" s="288">
        <v>2.9</v>
      </c>
      <c r="AZ147" s="288">
        <v>2.9</v>
      </c>
      <c r="BA147" s="288" t="s">
        <v>10851</v>
      </c>
      <c r="BB147" s="288">
        <v>2.9</v>
      </c>
      <c r="BC147" s="288">
        <v>3</v>
      </c>
      <c r="BD147" s="288">
        <v>3</v>
      </c>
      <c r="BE147" s="288">
        <v>2.9</v>
      </c>
      <c r="BF147" s="288">
        <v>2.9</v>
      </c>
      <c r="BG147" s="288">
        <v>2.9</v>
      </c>
      <c r="BH147" s="288">
        <v>2.8</v>
      </c>
      <c r="BI147" s="288">
        <v>2.8</v>
      </c>
      <c r="BJ147" s="288">
        <v>2.9</v>
      </c>
      <c r="BK147" s="288">
        <v>2.9</v>
      </c>
      <c r="BL147" s="288">
        <v>2.9</v>
      </c>
      <c r="BM147" s="288">
        <v>2.9</v>
      </c>
      <c r="BN147" s="288">
        <v>2.9</v>
      </c>
      <c r="BO147" s="288">
        <v>2.9</v>
      </c>
      <c r="BP147" s="288">
        <v>2.8</v>
      </c>
      <c r="BQ147" s="288">
        <v>2.9</v>
      </c>
      <c r="BR147" s="288">
        <v>2.9</v>
      </c>
      <c r="BS147" s="288">
        <v>3</v>
      </c>
      <c r="BT147" s="288">
        <v>3</v>
      </c>
      <c r="BU147" s="288">
        <f>_xlfn.IFNA(VLOOKUP(C147,'INFORM Severity - hidden'!$C$5:$G$300,5,FALSE),"-")</f>
        <v>3</v>
      </c>
    </row>
    <row r="148" spans="1:73" x14ac:dyDescent="0.35">
      <c r="A148" t="s">
        <v>2069</v>
      </c>
      <c r="B148" t="s">
        <v>2072</v>
      </c>
      <c r="C148" t="s">
        <v>2073</v>
      </c>
      <c r="D148" s="288" t="str">
        <f t="shared" si="2"/>
        <v>Stable</v>
      </c>
      <c r="E148" s="288" t="s">
        <v>10851</v>
      </c>
      <c r="F148" s="288">
        <v>3</v>
      </c>
      <c r="G148" s="288">
        <v>3</v>
      </c>
      <c r="H148" s="288">
        <v>2.9</v>
      </c>
      <c r="I148" s="288">
        <v>2.9</v>
      </c>
      <c r="J148" s="288">
        <v>2.9</v>
      </c>
      <c r="K148" s="288">
        <v>2.8</v>
      </c>
      <c r="L148" s="288">
        <v>2.8</v>
      </c>
      <c r="M148" s="288">
        <v>2.6</v>
      </c>
      <c r="N148" s="288">
        <v>2.4</v>
      </c>
      <c r="O148" s="288">
        <v>2.4</v>
      </c>
      <c r="P148" s="288">
        <v>2.4</v>
      </c>
      <c r="Q148" s="288">
        <v>2.7</v>
      </c>
      <c r="R148" s="288">
        <v>2.7</v>
      </c>
      <c r="S148" s="288">
        <v>2.7</v>
      </c>
      <c r="T148" s="288">
        <v>2.7</v>
      </c>
      <c r="U148" s="288">
        <v>2.6</v>
      </c>
      <c r="V148" s="288">
        <v>2.6</v>
      </c>
      <c r="W148" s="288">
        <v>2.6</v>
      </c>
      <c r="X148" s="288">
        <v>2.6</v>
      </c>
      <c r="Y148" s="288">
        <v>2.6</v>
      </c>
      <c r="Z148" s="288">
        <v>2.5</v>
      </c>
      <c r="AA148" s="288">
        <v>2.5</v>
      </c>
      <c r="AB148" s="288">
        <v>2.5</v>
      </c>
      <c r="AC148" s="288">
        <v>3</v>
      </c>
      <c r="AD148" s="288">
        <v>3</v>
      </c>
      <c r="AE148" s="288">
        <v>3</v>
      </c>
      <c r="AF148" s="288">
        <v>3</v>
      </c>
      <c r="AG148" s="288">
        <v>3.1</v>
      </c>
      <c r="AH148" s="288">
        <v>3.1</v>
      </c>
      <c r="AI148" s="288">
        <v>2.8</v>
      </c>
      <c r="AJ148" s="288">
        <v>2.8</v>
      </c>
      <c r="AK148" s="288">
        <v>2.8</v>
      </c>
      <c r="AL148" s="288">
        <v>2.8</v>
      </c>
      <c r="AM148" s="288">
        <v>2.9</v>
      </c>
      <c r="AN148" s="288">
        <v>2.8</v>
      </c>
      <c r="AO148" s="288">
        <v>2.9</v>
      </c>
      <c r="AP148" s="288">
        <v>3</v>
      </c>
      <c r="AQ148" s="288">
        <v>3</v>
      </c>
      <c r="AR148" s="288">
        <v>2.9</v>
      </c>
      <c r="AS148" s="288">
        <v>2.9</v>
      </c>
      <c r="AT148" s="288">
        <v>2.9</v>
      </c>
      <c r="AU148" s="288">
        <v>2.5</v>
      </c>
      <c r="AV148" s="288">
        <v>2.6</v>
      </c>
      <c r="AW148" s="288">
        <v>2.2000000000000002</v>
      </c>
      <c r="AX148" s="288">
        <v>2.2000000000000002</v>
      </c>
      <c r="AY148" s="288">
        <v>2.7</v>
      </c>
      <c r="AZ148" s="288">
        <v>3</v>
      </c>
      <c r="BA148" s="288">
        <v>2.7</v>
      </c>
      <c r="BB148" s="288">
        <v>2.7</v>
      </c>
      <c r="BC148" s="288">
        <v>2.7</v>
      </c>
      <c r="BD148" s="288">
        <v>2.7</v>
      </c>
      <c r="BE148" s="288">
        <v>2.5</v>
      </c>
      <c r="BF148" s="288">
        <v>2.5</v>
      </c>
      <c r="BG148" s="288">
        <v>2.5</v>
      </c>
      <c r="BH148" s="288">
        <v>2.5</v>
      </c>
      <c r="BI148" s="288">
        <v>2.5</v>
      </c>
      <c r="BJ148" s="288">
        <v>2.5</v>
      </c>
      <c r="BK148" s="288">
        <v>2.5</v>
      </c>
      <c r="BL148" s="288">
        <v>2.5</v>
      </c>
      <c r="BM148" s="288">
        <v>2.5</v>
      </c>
      <c r="BN148" s="288">
        <v>2.6</v>
      </c>
      <c r="BO148" s="288">
        <v>2.6</v>
      </c>
      <c r="BP148" s="288">
        <v>2.4</v>
      </c>
      <c r="BQ148" s="288">
        <v>2.5</v>
      </c>
      <c r="BR148" s="288">
        <v>2.5</v>
      </c>
      <c r="BS148" s="288">
        <v>2.5</v>
      </c>
      <c r="BT148" s="288">
        <v>2.5</v>
      </c>
      <c r="BU148" s="288">
        <f>_xlfn.IFNA(VLOOKUP(C148,'INFORM Severity - hidden'!$C$5:$G$300,5,FALSE),"-")</f>
        <v>2.5</v>
      </c>
    </row>
    <row r="149" spans="1:73" x14ac:dyDescent="0.35">
      <c r="C149" t="s">
        <v>10917</v>
      </c>
      <c r="D149" s="288" t="str">
        <f t="shared" si="2"/>
        <v>-</v>
      </c>
      <c r="E149" s="288" t="s">
        <v>10851</v>
      </c>
      <c r="F149" s="288">
        <v>1.7</v>
      </c>
      <c r="G149" s="288">
        <v>1.8</v>
      </c>
      <c r="H149" s="288">
        <v>2.2999999999999998</v>
      </c>
      <c r="I149" s="288">
        <v>2.4</v>
      </c>
      <c r="J149" s="288" t="s">
        <v>10851</v>
      </c>
      <c r="K149" s="288" t="s">
        <v>10851</v>
      </c>
      <c r="L149" s="288" t="s">
        <v>10851</v>
      </c>
      <c r="M149" s="288" t="s">
        <v>10851</v>
      </c>
      <c r="N149" s="288" t="s">
        <v>10851</v>
      </c>
      <c r="O149" s="288" t="s">
        <v>10851</v>
      </c>
      <c r="P149" s="288" t="s">
        <v>10851</v>
      </c>
      <c r="Q149" s="288" t="s">
        <v>10851</v>
      </c>
      <c r="R149" s="288" t="s">
        <v>10851</v>
      </c>
      <c r="S149" s="288" t="s">
        <v>10851</v>
      </c>
      <c r="T149" s="288" t="s">
        <v>10851</v>
      </c>
      <c r="U149" s="288" t="s">
        <v>10851</v>
      </c>
      <c r="V149" s="288" t="s">
        <v>10851</v>
      </c>
      <c r="W149" s="288" t="s">
        <v>10851</v>
      </c>
      <c r="X149" s="288" t="s">
        <v>10851</v>
      </c>
      <c r="Y149" s="288" t="s">
        <v>10851</v>
      </c>
      <c r="Z149" s="288" t="s">
        <v>10851</v>
      </c>
      <c r="AA149" s="288" t="s">
        <v>10851</v>
      </c>
      <c r="AB149" s="288" t="s">
        <v>10851</v>
      </c>
      <c r="AC149" s="288" t="s">
        <v>10851</v>
      </c>
      <c r="AD149" s="288" t="s">
        <v>10851</v>
      </c>
      <c r="AE149" s="288" t="s">
        <v>10851</v>
      </c>
      <c r="AF149" s="288" t="s">
        <v>10851</v>
      </c>
      <c r="AG149" s="288" t="s">
        <v>10851</v>
      </c>
      <c r="AH149" s="288" t="s">
        <v>10851</v>
      </c>
      <c r="AI149" s="288" t="s">
        <v>10851</v>
      </c>
      <c r="AJ149" s="288" t="s">
        <v>10851</v>
      </c>
      <c r="AK149" s="288" t="s">
        <v>10851</v>
      </c>
      <c r="AL149" s="288" t="s">
        <v>10851</v>
      </c>
      <c r="AM149" s="288" t="s">
        <v>10851</v>
      </c>
      <c r="AN149" s="288" t="s">
        <v>10851</v>
      </c>
      <c r="AO149" s="288" t="s">
        <v>10851</v>
      </c>
      <c r="AP149" s="288" t="s">
        <v>10851</v>
      </c>
      <c r="AQ149" s="288" t="s">
        <v>10851</v>
      </c>
      <c r="AR149" s="288" t="s">
        <v>10851</v>
      </c>
      <c r="AS149" s="288" t="s">
        <v>10851</v>
      </c>
      <c r="AT149" s="288" t="s">
        <v>10851</v>
      </c>
      <c r="AU149" s="288" t="s">
        <v>10851</v>
      </c>
      <c r="AV149" s="288" t="s">
        <v>10851</v>
      </c>
      <c r="AW149" s="288" t="s">
        <v>10851</v>
      </c>
      <c r="AX149" s="288" t="s">
        <v>10851</v>
      </c>
      <c r="AY149" s="288" t="s">
        <v>10851</v>
      </c>
      <c r="AZ149" s="288" t="s">
        <v>10851</v>
      </c>
      <c r="BA149" s="288" t="s">
        <v>10851</v>
      </c>
      <c r="BB149" s="288" t="s">
        <v>10851</v>
      </c>
      <c r="BC149" s="288" t="s">
        <v>10851</v>
      </c>
      <c r="BD149" s="288" t="s">
        <v>10851</v>
      </c>
      <c r="BE149" s="288" t="s">
        <v>10851</v>
      </c>
      <c r="BF149" s="288" t="s">
        <v>10851</v>
      </c>
      <c r="BG149" s="288" t="s">
        <v>10851</v>
      </c>
      <c r="BH149" s="288" t="s">
        <v>10851</v>
      </c>
      <c r="BI149" s="288" t="s">
        <v>10851</v>
      </c>
      <c r="BJ149" s="288" t="s">
        <v>10851</v>
      </c>
      <c r="BK149" s="288" t="s">
        <v>10851</v>
      </c>
      <c r="BL149" s="288" t="s">
        <v>10851</v>
      </c>
      <c r="BM149" s="288" t="s">
        <v>10851</v>
      </c>
      <c r="BN149" s="288" t="s">
        <v>10851</v>
      </c>
      <c r="BO149" s="288" t="s">
        <v>10851</v>
      </c>
      <c r="BP149" s="288" t="s">
        <v>10851</v>
      </c>
      <c r="BQ149" s="288" t="s">
        <v>10851</v>
      </c>
      <c r="BR149" s="288" t="s">
        <v>10851</v>
      </c>
      <c r="BS149" s="288" t="s">
        <v>10851</v>
      </c>
      <c r="BT149" s="288" t="s">
        <v>10851</v>
      </c>
      <c r="BU149" s="288" t="str">
        <f>_xlfn.IFNA(VLOOKUP(C149,'INFORM Severity - hidden'!$C$5:$G$300,5,FALSE),"-")</f>
        <v>-</v>
      </c>
    </row>
    <row r="150" spans="1:73" x14ac:dyDescent="0.35">
      <c r="C150" t="s">
        <v>10918</v>
      </c>
      <c r="D150" s="288" t="str">
        <f t="shared" si="2"/>
        <v>-</v>
      </c>
      <c r="E150" s="288" t="s">
        <v>10851</v>
      </c>
      <c r="F150" s="288" t="s">
        <v>10851</v>
      </c>
      <c r="G150" s="288" t="s">
        <v>10851</v>
      </c>
      <c r="H150" s="288" t="s">
        <v>10851</v>
      </c>
      <c r="I150" s="288" t="s">
        <v>10851</v>
      </c>
      <c r="J150" s="288" t="s">
        <v>10851</v>
      </c>
      <c r="K150" s="288" t="s">
        <v>10851</v>
      </c>
      <c r="L150" s="288" t="s">
        <v>10851</v>
      </c>
      <c r="M150" s="288" t="s">
        <v>10851</v>
      </c>
      <c r="N150" s="288" t="s">
        <v>10851</v>
      </c>
      <c r="O150" s="288" t="s">
        <v>10851</v>
      </c>
      <c r="P150" s="288" t="s">
        <v>10851</v>
      </c>
      <c r="Q150" s="288" t="s">
        <v>10851</v>
      </c>
      <c r="R150" s="288">
        <v>1.2</v>
      </c>
      <c r="S150" s="288">
        <v>1.3</v>
      </c>
      <c r="T150" s="288">
        <v>1.3</v>
      </c>
      <c r="U150" s="288">
        <v>1.3</v>
      </c>
      <c r="V150" s="288">
        <v>1.3</v>
      </c>
      <c r="W150" s="288">
        <v>1.3</v>
      </c>
      <c r="X150" s="288">
        <v>1.3</v>
      </c>
      <c r="Y150" s="288">
        <v>1.3</v>
      </c>
      <c r="Z150" s="288">
        <v>1.3</v>
      </c>
      <c r="AA150" s="288">
        <v>1.1000000000000001</v>
      </c>
      <c r="AB150" s="288">
        <v>1.1000000000000001</v>
      </c>
      <c r="AC150" s="288" t="s">
        <v>10851</v>
      </c>
      <c r="AD150" s="288" t="s">
        <v>10851</v>
      </c>
      <c r="AE150" s="288" t="s">
        <v>10851</v>
      </c>
      <c r="AF150" s="288" t="s">
        <v>10851</v>
      </c>
      <c r="AG150" s="288" t="s">
        <v>10851</v>
      </c>
      <c r="AH150" s="288" t="s">
        <v>10851</v>
      </c>
      <c r="AI150" s="288" t="s">
        <v>10851</v>
      </c>
      <c r="AJ150" s="288" t="s">
        <v>10851</v>
      </c>
      <c r="AK150" s="288" t="s">
        <v>10851</v>
      </c>
      <c r="AL150" s="288" t="s">
        <v>10851</v>
      </c>
      <c r="AM150" s="288" t="s">
        <v>10851</v>
      </c>
      <c r="AN150" s="288" t="s">
        <v>10851</v>
      </c>
      <c r="AO150" s="288" t="s">
        <v>10851</v>
      </c>
      <c r="AP150" s="288" t="s">
        <v>10851</v>
      </c>
      <c r="AQ150" s="288" t="s">
        <v>10851</v>
      </c>
      <c r="AR150" s="288" t="s">
        <v>10851</v>
      </c>
      <c r="AS150" s="288" t="s">
        <v>10851</v>
      </c>
      <c r="AT150" s="288" t="s">
        <v>10851</v>
      </c>
      <c r="AU150" s="288" t="s">
        <v>10851</v>
      </c>
      <c r="AV150" s="288" t="s">
        <v>10851</v>
      </c>
      <c r="AW150" s="288" t="s">
        <v>10851</v>
      </c>
      <c r="AX150" s="288" t="s">
        <v>10851</v>
      </c>
      <c r="AY150" s="288" t="s">
        <v>10851</v>
      </c>
      <c r="AZ150" s="288" t="s">
        <v>10851</v>
      </c>
      <c r="BA150" s="288" t="s">
        <v>10851</v>
      </c>
      <c r="BB150" s="288" t="s">
        <v>10851</v>
      </c>
      <c r="BC150" s="288" t="s">
        <v>10851</v>
      </c>
      <c r="BD150" s="288" t="s">
        <v>10851</v>
      </c>
      <c r="BE150" s="288" t="s">
        <v>10851</v>
      </c>
      <c r="BF150" s="288" t="s">
        <v>10851</v>
      </c>
      <c r="BG150" s="288" t="s">
        <v>10851</v>
      </c>
      <c r="BH150" s="288" t="s">
        <v>10851</v>
      </c>
      <c r="BI150" s="288" t="s">
        <v>10851</v>
      </c>
      <c r="BJ150" s="288" t="s">
        <v>10851</v>
      </c>
      <c r="BK150" s="288" t="s">
        <v>10851</v>
      </c>
      <c r="BL150" s="288" t="s">
        <v>10851</v>
      </c>
      <c r="BM150" s="288" t="s">
        <v>10851</v>
      </c>
      <c r="BN150" s="288" t="s">
        <v>10851</v>
      </c>
      <c r="BO150" s="288" t="s">
        <v>10851</v>
      </c>
      <c r="BP150" s="288" t="s">
        <v>10851</v>
      </c>
      <c r="BQ150" s="288" t="s">
        <v>10851</v>
      </c>
      <c r="BR150" s="288" t="s">
        <v>10851</v>
      </c>
      <c r="BS150" s="288" t="s">
        <v>10851</v>
      </c>
      <c r="BT150" s="288" t="s">
        <v>10851</v>
      </c>
      <c r="BU150" s="288" t="str">
        <f>_xlfn.IFNA(VLOOKUP(C150,'INFORM Severity - hidden'!$C$5:$G$300,5,FALSE),"-")</f>
        <v>-</v>
      </c>
    </row>
    <row r="151" spans="1:73" x14ac:dyDescent="0.35">
      <c r="C151" t="s">
        <v>10919</v>
      </c>
      <c r="D151" s="288" t="str">
        <f t="shared" si="2"/>
        <v>-</v>
      </c>
      <c r="E151" s="288" t="s">
        <v>10851</v>
      </c>
      <c r="F151" s="288" t="s">
        <v>10851</v>
      </c>
      <c r="G151" s="288" t="s">
        <v>10851</v>
      </c>
      <c r="H151" s="288" t="s">
        <v>10851</v>
      </c>
      <c r="I151" s="288" t="s">
        <v>10851</v>
      </c>
      <c r="J151" s="288" t="s">
        <v>10851</v>
      </c>
      <c r="K151" s="288" t="s">
        <v>10851</v>
      </c>
      <c r="L151" s="288" t="s">
        <v>10851</v>
      </c>
      <c r="M151" s="288" t="s">
        <v>10851</v>
      </c>
      <c r="N151" s="288" t="s">
        <v>10851</v>
      </c>
      <c r="O151" s="288" t="s">
        <v>10851</v>
      </c>
      <c r="P151" s="288" t="s">
        <v>10851</v>
      </c>
      <c r="Q151" s="288" t="s">
        <v>10851</v>
      </c>
      <c r="R151" s="288">
        <v>2.5</v>
      </c>
      <c r="S151" s="288">
        <v>2.5</v>
      </c>
      <c r="T151" s="288">
        <v>2.5</v>
      </c>
      <c r="U151" s="288">
        <v>2.5</v>
      </c>
      <c r="V151" s="288">
        <v>2.6</v>
      </c>
      <c r="W151" s="288">
        <v>2.6</v>
      </c>
      <c r="X151" s="288">
        <v>2.6</v>
      </c>
      <c r="Y151" s="288">
        <v>2.6</v>
      </c>
      <c r="Z151" s="288">
        <v>2.6</v>
      </c>
      <c r="AA151" s="288">
        <v>2.5</v>
      </c>
      <c r="AB151" s="288">
        <v>2.5</v>
      </c>
      <c r="AC151" s="288" t="s">
        <v>10851</v>
      </c>
      <c r="AD151" s="288" t="s">
        <v>10851</v>
      </c>
      <c r="AE151" s="288" t="s">
        <v>10851</v>
      </c>
      <c r="AF151" s="288" t="s">
        <v>10851</v>
      </c>
      <c r="AG151" s="288" t="s">
        <v>10851</v>
      </c>
      <c r="AH151" s="288" t="s">
        <v>10851</v>
      </c>
      <c r="AI151" s="288" t="s">
        <v>10851</v>
      </c>
      <c r="AJ151" s="288" t="s">
        <v>10851</v>
      </c>
      <c r="AK151" s="288" t="s">
        <v>10851</v>
      </c>
      <c r="AL151" s="288" t="s">
        <v>10851</v>
      </c>
      <c r="AM151" s="288" t="s">
        <v>10851</v>
      </c>
      <c r="AN151" s="288" t="s">
        <v>10851</v>
      </c>
      <c r="AO151" s="288" t="s">
        <v>10851</v>
      </c>
      <c r="AP151" s="288" t="s">
        <v>10851</v>
      </c>
      <c r="AQ151" s="288" t="s">
        <v>10851</v>
      </c>
      <c r="AR151" s="288" t="s">
        <v>10851</v>
      </c>
      <c r="AS151" s="288" t="s">
        <v>10851</v>
      </c>
      <c r="AT151" s="288" t="s">
        <v>10851</v>
      </c>
      <c r="AU151" s="288" t="s">
        <v>10851</v>
      </c>
      <c r="AV151" s="288" t="s">
        <v>10851</v>
      </c>
      <c r="AW151" s="288" t="s">
        <v>10851</v>
      </c>
      <c r="AX151" s="288" t="s">
        <v>10851</v>
      </c>
      <c r="AY151" s="288" t="s">
        <v>10851</v>
      </c>
      <c r="AZ151" s="288" t="s">
        <v>10851</v>
      </c>
      <c r="BA151" s="288" t="s">
        <v>10851</v>
      </c>
      <c r="BB151" s="288" t="s">
        <v>10851</v>
      </c>
      <c r="BC151" s="288" t="s">
        <v>10851</v>
      </c>
      <c r="BD151" s="288" t="s">
        <v>10851</v>
      </c>
      <c r="BE151" s="288" t="s">
        <v>10851</v>
      </c>
      <c r="BF151" s="288" t="s">
        <v>10851</v>
      </c>
      <c r="BG151" s="288" t="s">
        <v>10851</v>
      </c>
      <c r="BH151" s="288" t="s">
        <v>10851</v>
      </c>
      <c r="BI151" s="288" t="s">
        <v>10851</v>
      </c>
      <c r="BJ151" s="288" t="s">
        <v>10851</v>
      </c>
      <c r="BK151" s="288" t="s">
        <v>10851</v>
      </c>
      <c r="BL151" s="288" t="s">
        <v>10851</v>
      </c>
      <c r="BM151" s="288" t="s">
        <v>10851</v>
      </c>
      <c r="BN151" s="288" t="s">
        <v>10851</v>
      </c>
      <c r="BO151" s="288" t="s">
        <v>10851</v>
      </c>
      <c r="BP151" s="288" t="s">
        <v>10851</v>
      </c>
      <c r="BQ151" s="288" t="s">
        <v>10851</v>
      </c>
      <c r="BR151" s="288" t="s">
        <v>10851</v>
      </c>
      <c r="BS151" s="288" t="s">
        <v>10851</v>
      </c>
      <c r="BT151" s="288" t="s">
        <v>10851</v>
      </c>
      <c r="BU151" s="288" t="str">
        <f>_xlfn.IFNA(VLOOKUP(C151,'INFORM Severity - hidden'!$C$5:$G$300,5,FALSE),"-")</f>
        <v>-</v>
      </c>
    </row>
    <row r="152" spans="1:73" x14ac:dyDescent="0.35">
      <c r="C152" t="s">
        <v>10920</v>
      </c>
      <c r="D152" s="288" t="str">
        <f t="shared" si="2"/>
        <v>-</v>
      </c>
      <c r="E152" s="288" t="s">
        <v>10851</v>
      </c>
      <c r="F152" s="288" t="s">
        <v>10851</v>
      </c>
      <c r="G152" s="288" t="s">
        <v>10851</v>
      </c>
      <c r="H152" s="288" t="s">
        <v>10851</v>
      </c>
      <c r="I152" s="288" t="s">
        <v>10851</v>
      </c>
      <c r="J152" s="288" t="s">
        <v>10851</v>
      </c>
      <c r="K152" s="288" t="s">
        <v>10851</v>
      </c>
      <c r="L152" s="288" t="s">
        <v>10851</v>
      </c>
      <c r="M152" s="288" t="s">
        <v>10851</v>
      </c>
      <c r="N152" s="288" t="s">
        <v>10851</v>
      </c>
      <c r="O152" s="288" t="s">
        <v>10851</v>
      </c>
      <c r="P152" s="288" t="s">
        <v>10851</v>
      </c>
      <c r="Q152" s="288" t="s">
        <v>10851</v>
      </c>
      <c r="R152" s="288" t="s">
        <v>10851</v>
      </c>
      <c r="S152" s="288" t="s">
        <v>10851</v>
      </c>
      <c r="T152" s="288" t="s">
        <v>10851</v>
      </c>
      <c r="U152" s="288" t="s">
        <v>10851</v>
      </c>
      <c r="V152" s="288" t="s">
        <v>10851</v>
      </c>
      <c r="W152" s="288" t="s">
        <v>10851</v>
      </c>
      <c r="X152" s="288" t="s">
        <v>10851</v>
      </c>
      <c r="Y152" s="288" t="s">
        <v>10851</v>
      </c>
      <c r="Z152" s="288" t="s">
        <v>10851</v>
      </c>
      <c r="AA152" s="288" t="s">
        <v>10851</v>
      </c>
      <c r="AB152" s="288" t="s">
        <v>10851</v>
      </c>
      <c r="AC152" s="288" t="s">
        <v>10851</v>
      </c>
      <c r="AD152" s="288" t="s">
        <v>10851</v>
      </c>
      <c r="AE152" s="288" t="s">
        <v>10851</v>
      </c>
      <c r="AF152" s="288" t="s">
        <v>10851</v>
      </c>
      <c r="AG152" s="288" t="s">
        <v>10851</v>
      </c>
      <c r="AH152" s="288" t="s">
        <v>10851</v>
      </c>
      <c r="AI152" s="288" t="s">
        <v>10851</v>
      </c>
      <c r="AJ152" s="288" t="s">
        <v>10851</v>
      </c>
      <c r="AK152" s="288" t="s">
        <v>10851</v>
      </c>
      <c r="AL152" s="288" t="s">
        <v>10851</v>
      </c>
      <c r="AM152" s="288" t="s">
        <v>10851</v>
      </c>
      <c r="AN152" s="288" t="s">
        <v>10851</v>
      </c>
      <c r="AO152" s="288">
        <v>1.7</v>
      </c>
      <c r="AP152" s="288">
        <v>2.1</v>
      </c>
      <c r="AQ152" s="288">
        <v>1.9</v>
      </c>
      <c r="AR152" s="288">
        <v>1.8</v>
      </c>
      <c r="AS152" s="288">
        <v>1.8</v>
      </c>
      <c r="AT152" s="288">
        <v>1.8</v>
      </c>
      <c r="AU152" s="288">
        <v>1.8</v>
      </c>
      <c r="AV152" s="288">
        <v>2.2000000000000002</v>
      </c>
      <c r="AW152" s="288">
        <v>2.2999999999999998</v>
      </c>
      <c r="AX152" s="288">
        <v>2.2999999999999998</v>
      </c>
      <c r="AY152" s="288">
        <v>2.2999999999999998</v>
      </c>
      <c r="AZ152" s="288">
        <v>2.2999999999999998</v>
      </c>
      <c r="BA152" s="288" t="s">
        <v>10851</v>
      </c>
      <c r="BB152" s="288" t="s">
        <v>10851</v>
      </c>
      <c r="BC152" s="288" t="s">
        <v>10851</v>
      </c>
      <c r="BD152" s="288" t="s">
        <v>10851</v>
      </c>
      <c r="BE152" s="288" t="s">
        <v>10851</v>
      </c>
      <c r="BF152" s="288" t="s">
        <v>10851</v>
      </c>
      <c r="BG152" s="288" t="s">
        <v>10851</v>
      </c>
      <c r="BH152" s="288" t="s">
        <v>10851</v>
      </c>
      <c r="BI152" s="288" t="s">
        <v>10851</v>
      </c>
      <c r="BJ152" s="288" t="s">
        <v>10851</v>
      </c>
      <c r="BK152" s="288" t="s">
        <v>10851</v>
      </c>
      <c r="BL152" s="288" t="s">
        <v>10851</v>
      </c>
      <c r="BM152" s="288" t="s">
        <v>10851</v>
      </c>
      <c r="BN152" s="288" t="s">
        <v>10851</v>
      </c>
      <c r="BO152" s="288" t="s">
        <v>10851</v>
      </c>
      <c r="BP152" s="288" t="s">
        <v>10851</v>
      </c>
      <c r="BQ152" s="288" t="s">
        <v>10851</v>
      </c>
      <c r="BR152" s="288" t="s">
        <v>10851</v>
      </c>
      <c r="BS152" s="288" t="s">
        <v>10851</v>
      </c>
      <c r="BT152" s="288" t="s">
        <v>10851</v>
      </c>
      <c r="BU152" s="288" t="str">
        <f>_xlfn.IFNA(VLOOKUP(C152,'INFORM Severity - hidden'!$C$5:$G$300,5,FALSE),"-")</f>
        <v>-</v>
      </c>
    </row>
    <row r="153" spans="1:73" x14ac:dyDescent="0.35">
      <c r="C153" t="s">
        <v>10921</v>
      </c>
      <c r="D153" s="288" t="str">
        <f t="shared" si="2"/>
        <v>-</v>
      </c>
      <c r="E153" s="288" t="s">
        <v>10851</v>
      </c>
      <c r="F153" s="288" t="s">
        <v>10851</v>
      </c>
      <c r="G153" s="288" t="s">
        <v>10851</v>
      </c>
      <c r="H153" s="288" t="s">
        <v>10851</v>
      </c>
      <c r="I153" s="288" t="s">
        <v>10851</v>
      </c>
      <c r="J153" s="288" t="s">
        <v>10851</v>
      </c>
      <c r="K153" s="288" t="s">
        <v>10851</v>
      </c>
      <c r="L153" s="288" t="s">
        <v>10851</v>
      </c>
      <c r="M153" s="288" t="s">
        <v>10851</v>
      </c>
      <c r="N153" s="288" t="s">
        <v>10851</v>
      </c>
      <c r="O153" s="288" t="s">
        <v>10851</v>
      </c>
      <c r="P153" s="288" t="s">
        <v>10851</v>
      </c>
      <c r="Q153" s="288" t="s">
        <v>10851</v>
      </c>
      <c r="R153" s="288" t="s">
        <v>10851</v>
      </c>
      <c r="S153" s="288" t="s">
        <v>10851</v>
      </c>
      <c r="T153" s="288" t="s">
        <v>10851</v>
      </c>
      <c r="U153" s="288" t="s">
        <v>10851</v>
      </c>
      <c r="V153" s="288" t="s">
        <v>10851</v>
      </c>
      <c r="W153" s="288" t="s">
        <v>10851</v>
      </c>
      <c r="X153" s="288" t="s">
        <v>10851</v>
      </c>
      <c r="Y153" s="288" t="s">
        <v>10851</v>
      </c>
      <c r="Z153" s="288" t="s">
        <v>10851</v>
      </c>
      <c r="AA153" s="288" t="s">
        <v>10851</v>
      </c>
      <c r="AB153" s="288" t="s">
        <v>10851</v>
      </c>
      <c r="AC153" s="288" t="s">
        <v>10851</v>
      </c>
      <c r="AD153" s="288" t="s">
        <v>10851</v>
      </c>
      <c r="AE153" s="288" t="s">
        <v>10851</v>
      </c>
      <c r="AF153" s="288" t="s">
        <v>10851</v>
      </c>
      <c r="AG153" s="288" t="s">
        <v>10851</v>
      </c>
      <c r="AH153" s="288" t="s">
        <v>10851</v>
      </c>
      <c r="AI153" s="288" t="s">
        <v>10851</v>
      </c>
      <c r="AJ153" s="288" t="s">
        <v>10851</v>
      </c>
      <c r="AK153" s="288" t="s">
        <v>10851</v>
      </c>
      <c r="AL153" s="288" t="s">
        <v>10851</v>
      </c>
      <c r="AM153" s="288" t="s">
        <v>10851</v>
      </c>
      <c r="AN153" s="288" t="s">
        <v>10851</v>
      </c>
      <c r="AO153" s="288" t="s">
        <v>10851</v>
      </c>
      <c r="AP153" s="288" t="s">
        <v>10851</v>
      </c>
      <c r="AQ153" s="288" t="s">
        <v>10851</v>
      </c>
      <c r="AR153" s="288" t="s">
        <v>10851</v>
      </c>
      <c r="AS153" s="288" t="s">
        <v>10851</v>
      </c>
      <c r="AT153" s="288" t="s">
        <v>10851</v>
      </c>
      <c r="AU153" s="288" t="s">
        <v>10851</v>
      </c>
      <c r="AV153" s="288" t="s">
        <v>10851</v>
      </c>
      <c r="AW153" s="288" t="s">
        <v>10851</v>
      </c>
      <c r="AX153" s="288" t="s">
        <v>10851</v>
      </c>
      <c r="AY153" s="288" t="s">
        <v>10851</v>
      </c>
      <c r="AZ153" s="288" t="s">
        <v>10851</v>
      </c>
      <c r="BA153" s="288" t="s">
        <v>10851</v>
      </c>
      <c r="BB153" s="288">
        <v>1.9</v>
      </c>
      <c r="BC153" s="288">
        <v>1.9</v>
      </c>
      <c r="BD153" s="288">
        <v>1.9</v>
      </c>
      <c r="BE153" s="288" t="s">
        <v>10851</v>
      </c>
      <c r="BF153" s="288" t="s">
        <v>10851</v>
      </c>
      <c r="BG153" s="288" t="s">
        <v>10851</v>
      </c>
      <c r="BH153" s="288" t="s">
        <v>10851</v>
      </c>
      <c r="BI153" s="288" t="s">
        <v>10851</v>
      </c>
      <c r="BJ153" s="288" t="s">
        <v>10851</v>
      </c>
      <c r="BK153" s="288" t="s">
        <v>10851</v>
      </c>
      <c r="BL153" s="288" t="s">
        <v>10851</v>
      </c>
      <c r="BM153" s="288" t="s">
        <v>10851</v>
      </c>
      <c r="BN153" s="288" t="s">
        <v>10851</v>
      </c>
      <c r="BO153" s="288" t="s">
        <v>10851</v>
      </c>
      <c r="BP153" s="288" t="s">
        <v>10851</v>
      </c>
      <c r="BQ153" s="288" t="s">
        <v>10851</v>
      </c>
      <c r="BR153" s="288" t="s">
        <v>10851</v>
      </c>
      <c r="BS153" s="288" t="s">
        <v>10851</v>
      </c>
      <c r="BT153" s="288" t="s">
        <v>10851</v>
      </c>
      <c r="BU153" s="288" t="str">
        <f>_xlfn.IFNA(VLOOKUP(C153,'INFORM Severity - hidden'!$C$5:$G$300,5,FALSE),"-")</f>
        <v>-</v>
      </c>
    </row>
    <row r="154" spans="1:73" x14ac:dyDescent="0.35">
      <c r="C154" t="s">
        <v>10922</v>
      </c>
      <c r="D154" s="288" t="str">
        <f t="shared" si="2"/>
        <v>-</v>
      </c>
      <c r="E154" s="288" t="s">
        <v>10851</v>
      </c>
      <c r="F154" s="288" t="s">
        <v>10851</v>
      </c>
      <c r="G154" s="288" t="s">
        <v>10851</v>
      </c>
      <c r="H154" s="288" t="s">
        <v>10851</v>
      </c>
      <c r="I154" s="288" t="s">
        <v>10851</v>
      </c>
      <c r="J154" s="288" t="s">
        <v>10851</v>
      </c>
      <c r="K154" s="288" t="s">
        <v>10851</v>
      </c>
      <c r="L154" s="288" t="s">
        <v>10851</v>
      </c>
      <c r="M154" s="288" t="s">
        <v>10851</v>
      </c>
      <c r="N154" s="288" t="s">
        <v>10851</v>
      </c>
      <c r="O154" s="288" t="s">
        <v>10851</v>
      </c>
      <c r="P154" s="288" t="s">
        <v>10851</v>
      </c>
      <c r="Q154" s="288" t="s">
        <v>10851</v>
      </c>
      <c r="R154" s="288" t="s">
        <v>10851</v>
      </c>
      <c r="S154" s="288" t="s">
        <v>10851</v>
      </c>
      <c r="T154" s="288" t="s">
        <v>10851</v>
      </c>
      <c r="U154" s="288" t="s">
        <v>10851</v>
      </c>
      <c r="V154" s="288" t="s">
        <v>10851</v>
      </c>
      <c r="W154" s="288" t="s">
        <v>10851</v>
      </c>
      <c r="X154" s="288" t="s">
        <v>10851</v>
      </c>
      <c r="Y154" s="288" t="s">
        <v>10851</v>
      </c>
      <c r="Z154" s="288" t="s">
        <v>10851</v>
      </c>
      <c r="AA154" s="288" t="s">
        <v>10851</v>
      </c>
      <c r="AB154" s="288" t="s">
        <v>10851</v>
      </c>
      <c r="AC154" s="288" t="s">
        <v>10851</v>
      </c>
      <c r="AD154" s="288" t="s">
        <v>10851</v>
      </c>
      <c r="AE154" s="288" t="s">
        <v>10851</v>
      </c>
      <c r="AF154" s="288" t="s">
        <v>10851</v>
      </c>
      <c r="AG154" s="288" t="s">
        <v>10851</v>
      </c>
      <c r="AH154" s="288" t="s">
        <v>10851</v>
      </c>
      <c r="AI154" s="288" t="s">
        <v>10851</v>
      </c>
      <c r="AJ154" s="288" t="s">
        <v>10851</v>
      </c>
      <c r="AK154" s="288" t="s">
        <v>10851</v>
      </c>
      <c r="AL154" s="288" t="s">
        <v>10851</v>
      </c>
      <c r="AM154" s="288" t="s">
        <v>10851</v>
      </c>
      <c r="AN154" s="288" t="s">
        <v>10851</v>
      </c>
      <c r="AO154" s="288" t="s">
        <v>10851</v>
      </c>
      <c r="AP154" s="288" t="s">
        <v>10851</v>
      </c>
      <c r="AQ154" s="288" t="s">
        <v>10851</v>
      </c>
      <c r="AR154" s="288" t="s">
        <v>10851</v>
      </c>
      <c r="AS154" s="288" t="s">
        <v>10851</v>
      </c>
      <c r="AT154" s="288" t="s">
        <v>10851</v>
      </c>
      <c r="AU154" s="288" t="s">
        <v>10851</v>
      </c>
      <c r="AV154" s="288" t="s">
        <v>10851</v>
      </c>
      <c r="AW154" s="288" t="s">
        <v>10851</v>
      </c>
      <c r="AX154" s="288" t="s">
        <v>10851</v>
      </c>
      <c r="AY154" s="288" t="s">
        <v>10851</v>
      </c>
      <c r="AZ154" s="288" t="s">
        <v>10851</v>
      </c>
      <c r="BA154" s="288" t="s">
        <v>10851</v>
      </c>
      <c r="BB154" s="288" t="s">
        <v>10851</v>
      </c>
      <c r="BC154" s="288">
        <v>2.1</v>
      </c>
      <c r="BD154" s="288">
        <v>2.1</v>
      </c>
      <c r="BE154" s="288">
        <v>2.8</v>
      </c>
      <c r="BF154" s="288">
        <v>2.8</v>
      </c>
      <c r="BG154" s="288">
        <v>2.8</v>
      </c>
      <c r="BH154" s="288">
        <v>2.8</v>
      </c>
      <c r="BI154" s="288">
        <v>2.8</v>
      </c>
      <c r="BJ154" s="288">
        <v>2.8</v>
      </c>
      <c r="BK154" s="288">
        <v>2.7</v>
      </c>
      <c r="BL154" s="288">
        <v>2.7</v>
      </c>
      <c r="BM154" s="288">
        <v>2.7</v>
      </c>
      <c r="BN154" s="288">
        <v>2.6</v>
      </c>
      <c r="BO154" s="288">
        <v>2.6</v>
      </c>
      <c r="BP154" s="288">
        <v>2.7</v>
      </c>
      <c r="BQ154" s="288" t="s">
        <v>10851</v>
      </c>
      <c r="BR154" s="288" t="s">
        <v>10851</v>
      </c>
      <c r="BS154" s="288" t="s">
        <v>10851</v>
      </c>
      <c r="BT154" s="288" t="s">
        <v>10851</v>
      </c>
      <c r="BU154" s="288" t="str">
        <f>_xlfn.IFNA(VLOOKUP(C154,'INFORM Severity - hidden'!$C$5:$G$300,5,FALSE),"-")</f>
        <v>-</v>
      </c>
    </row>
    <row r="155" spans="1:73" x14ac:dyDescent="0.35">
      <c r="A155" t="s">
        <v>2069</v>
      </c>
      <c r="B155" t="s">
        <v>2067</v>
      </c>
      <c r="C155" t="s">
        <v>2068</v>
      </c>
      <c r="D155" s="288" t="str">
        <f t="shared" si="2"/>
        <v>Stable</v>
      </c>
      <c r="E155" s="288" t="s">
        <v>10851</v>
      </c>
      <c r="F155" s="288" t="s">
        <v>10851</v>
      </c>
      <c r="G155" s="288" t="s">
        <v>10851</v>
      </c>
      <c r="H155" s="288" t="s">
        <v>10851</v>
      </c>
      <c r="I155" s="288" t="s">
        <v>10851</v>
      </c>
      <c r="J155" s="288" t="s">
        <v>10851</v>
      </c>
      <c r="K155" s="288" t="s">
        <v>10851</v>
      </c>
      <c r="L155" s="288" t="s">
        <v>10851</v>
      </c>
      <c r="M155" s="288" t="s">
        <v>10851</v>
      </c>
      <c r="N155" s="288" t="s">
        <v>10851</v>
      </c>
      <c r="O155" s="288" t="s">
        <v>10851</v>
      </c>
      <c r="P155" s="288" t="s">
        <v>10851</v>
      </c>
      <c r="Q155" s="288" t="s">
        <v>10851</v>
      </c>
      <c r="R155" s="288" t="s">
        <v>10851</v>
      </c>
      <c r="S155" s="288" t="s">
        <v>10851</v>
      </c>
      <c r="T155" s="288" t="s">
        <v>10851</v>
      </c>
      <c r="U155" s="288" t="s">
        <v>10851</v>
      </c>
      <c r="V155" s="288" t="s">
        <v>10851</v>
      </c>
      <c r="W155" s="288" t="s">
        <v>10851</v>
      </c>
      <c r="X155" s="288" t="s">
        <v>10851</v>
      </c>
      <c r="Y155" s="288" t="s">
        <v>10851</v>
      </c>
      <c r="Z155" s="288" t="s">
        <v>10851</v>
      </c>
      <c r="AA155" s="288" t="s">
        <v>10851</v>
      </c>
      <c r="AB155" s="288" t="s">
        <v>10851</v>
      </c>
      <c r="AC155" s="288" t="s">
        <v>10851</v>
      </c>
      <c r="AD155" s="288" t="s">
        <v>10851</v>
      </c>
      <c r="AE155" s="288" t="s">
        <v>10851</v>
      </c>
      <c r="AF155" s="288" t="s">
        <v>10851</v>
      </c>
      <c r="AG155" s="288" t="s">
        <v>10851</v>
      </c>
      <c r="AH155" s="288" t="s">
        <v>10851</v>
      </c>
      <c r="AI155" s="288" t="s">
        <v>10851</v>
      </c>
      <c r="AJ155" s="288" t="s">
        <v>10851</v>
      </c>
      <c r="AK155" s="288" t="s">
        <v>10851</v>
      </c>
      <c r="AL155" s="288" t="s">
        <v>10851</v>
      </c>
      <c r="AM155" s="288" t="s">
        <v>10851</v>
      </c>
      <c r="AN155" s="288" t="s">
        <v>10851</v>
      </c>
      <c r="AO155" s="288" t="s">
        <v>10851</v>
      </c>
      <c r="AP155" s="288" t="s">
        <v>10851</v>
      </c>
      <c r="AQ155" s="288" t="s">
        <v>10851</v>
      </c>
      <c r="AR155" s="288" t="s">
        <v>10851</v>
      </c>
      <c r="AS155" s="288" t="s">
        <v>10851</v>
      </c>
      <c r="AT155" s="288" t="s">
        <v>10851</v>
      </c>
      <c r="AU155" s="288" t="s">
        <v>10851</v>
      </c>
      <c r="AV155" s="288" t="s">
        <v>10851</v>
      </c>
      <c r="AW155" s="288" t="s">
        <v>10851</v>
      </c>
      <c r="AX155" s="288" t="s">
        <v>10851</v>
      </c>
      <c r="AY155" s="288" t="s">
        <v>10851</v>
      </c>
      <c r="AZ155" s="288" t="s">
        <v>10851</v>
      </c>
      <c r="BA155" s="288" t="s">
        <v>10851</v>
      </c>
      <c r="BB155" s="288" t="s">
        <v>10851</v>
      </c>
      <c r="BC155" s="288" t="s">
        <v>10851</v>
      </c>
      <c r="BD155" s="288" t="s">
        <v>10851</v>
      </c>
      <c r="BE155" s="288" t="s">
        <v>10851</v>
      </c>
      <c r="BF155" s="288" t="s">
        <v>10851</v>
      </c>
      <c r="BG155" s="288" t="s">
        <v>10851</v>
      </c>
      <c r="BH155" s="288" t="s">
        <v>10851</v>
      </c>
      <c r="BI155" s="288" t="s">
        <v>10851</v>
      </c>
      <c r="BJ155" s="288" t="s">
        <v>10851</v>
      </c>
      <c r="BK155" s="288" t="s">
        <v>10851</v>
      </c>
      <c r="BL155" s="288" t="s">
        <v>10851</v>
      </c>
      <c r="BM155" s="288" t="s">
        <v>10851</v>
      </c>
      <c r="BN155" s="288" t="s">
        <v>10851</v>
      </c>
      <c r="BO155" s="288" t="s">
        <v>10851</v>
      </c>
      <c r="BP155" s="288" t="s">
        <v>10851</v>
      </c>
      <c r="BQ155" s="288">
        <v>2.2000000000000002</v>
      </c>
      <c r="BR155" s="288">
        <v>2.1</v>
      </c>
      <c r="BS155" s="288">
        <v>2.4</v>
      </c>
      <c r="BT155" s="288">
        <v>2.1</v>
      </c>
      <c r="BU155" s="288">
        <f>_xlfn.IFNA(VLOOKUP(C155,'INFORM Severity - hidden'!$C$5:$G$300,5,FALSE),"-")</f>
        <v>2.1</v>
      </c>
    </row>
    <row r="156" spans="1:73" x14ac:dyDescent="0.35">
      <c r="A156" t="s">
        <v>1162</v>
      </c>
      <c r="B156" t="s">
        <v>1160</v>
      </c>
      <c r="C156" t="s">
        <v>1161</v>
      </c>
      <c r="D156" s="288" t="str">
        <f t="shared" si="2"/>
        <v>Decreasing</v>
      </c>
      <c r="E156" s="288" t="s">
        <v>10851</v>
      </c>
      <c r="F156" s="288" t="s">
        <v>10851</v>
      </c>
      <c r="G156" s="288" t="s">
        <v>10851</v>
      </c>
      <c r="H156" s="288" t="s">
        <v>10851</v>
      </c>
      <c r="I156" s="288" t="s">
        <v>10851</v>
      </c>
      <c r="J156" s="288" t="s">
        <v>10851</v>
      </c>
      <c r="K156" s="288" t="s">
        <v>10851</v>
      </c>
      <c r="L156" s="288" t="s">
        <v>10851</v>
      </c>
      <c r="M156" s="288" t="s">
        <v>10851</v>
      </c>
      <c r="N156" s="288" t="s">
        <v>10851</v>
      </c>
      <c r="O156" s="288" t="s">
        <v>10851</v>
      </c>
      <c r="P156" s="288" t="s">
        <v>10851</v>
      </c>
      <c r="Q156" s="288" t="s">
        <v>10851</v>
      </c>
      <c r="R156" s="288" t="s">
        <v>10851</v>
      </c>
      <c r="S156" s="288" t="s">
        <v>10851</v>
      </c>
      <c r="T156" s="288" t="s">
        <v>10851</v>
      </c>
      <c r="U156" s="288" t="s">
        <v>10851</v>
      </c>
      <c r="V156" s="288" t="s">
        <v>10851</v>
      </c>
      <c r="W156" s="288" t="s">
        <v>10851</v>
      </c>
      <c r="X156" s="288" t="s">
        <v>10851</v>
      </c>
      <c r="Y156" s="288" t="s">
        <v>10851</v>
      </c>
      <c r="Z156" s="288" t="s">
        <v>10851</v>
      </c>
      <c r="AA156" s="288" t="s">
        <v>10851</v>
      </c>
      <c r="AB156" s="288" t="s">
        <v>10851</v>
      </c>
      <c r="AC156" s="288" t="s">
        <v>10851</v>
      </c>
      <c r="AD156" s="288" t="s">
        <v>10851</v>
      </c>
      <c r="AE156" s="288" t="s">
        <v>10851</v>
      </c>
      <c r="AF156" s="288" t="s">
        <v>10851</v>
      </c>
      <c r="AG156" s="288" t="s">
        <v>10851</v>
      </c>
      <c r="AH156" s="288" t="s">
        <v>10851</v>
      </c>
      <c r="AI156" s="288" t="s">
        <v>10851</v>
      </c>
      <c r="AJ156" s="288" t="s">
        <v>10851</v>
      </c>
      <c r="AK156" s="288" t="s">
        <v>10851</v>
      </c>
      <c r="AL156" s="288" t="s">
        <v>10851</v>
      </c>
      <c r="AM156" s="288" t="s">
        <v>10851</v>
      </c>
      <c r="AN156" s="288" t="s">
        <v>10851</v>
      </c>
      <c r="AO156" s="288" t="s">
        <v>10851</v>
      </c>
      <c r="AP156" s="288" t="s">
        <v>10851</v>
      </c>
      <c r="AQ156" s="288" t="s">
        <v>10851</v>
      </c>
      <c r="AR156" s="288" t="s">
        <v>10851</v>
      </c>
      <c r="AS156" s="288" t="s">
        <v>10851</v>
      </c>
      <c r="AT156" s="288">
        <v>2.8</v>
      </c>
      <c r="AU156" s="288">
        <v>2.8</v>
      </c>
      <c r="AV156" s="288">
        <v>2.8</v>
      </c>
      <c r="AW156" s="288">
        <v>2.8</v>
      </c>
      <c r="AX156" s="288">
        <v>2.8</v>
      </c>
      <c r="AY156" s="288">
        <v>2.8</v>
      </c>
      <c r="AZ156" s="288">
        <v>2.8</v>
      </c>
      <c r="BA156" s="288">
        <v>2.8</v>
      </c>
      <c r="BB156" s="288">
        <v>2.8</v>
      </c>
      <c r="BC156" s="288">
        <v>2.8</v>
      </c>
      <c r="BD156" s="288">
        <v>2.8</v>
      </c>
      <c r="BE156" s="288">
        <v>2.8</v>
      </c>
      <c r="BF156" s="288">
        <v>2.8</v>
      </c>
      <c r="BG156" s="288">
        <v>2.8</v>
      </c>
      <c r="BH156" s="288">
        <v>2.8</v>
      </c>
      <c r="BI156" s="288">
        <v>2.8</v>
      </c>
      <c r="BJ156" s="288">
        <v>2.8</v>
      </c>
      <c r="BK156" s="288">
        <v>3</v>
      </c>
      <c r="BL156" s="288">
        <v>3</v>
      </c>
      <c r="BM156" s="288">
        <v>3</v>
      </c>
      <c r="BN156" s="288">
        <v>3</v>
      </c>
      <c r="BO156" s="288">
        <v>3</v>
      </c>
      <c r="BP156" s="288">
        <v>3</v>
      </c>
      <c r="BQ156" s="288">
        <v>3</v>
      </c>
      <c r="BR156" s="288">
        <v>2.9</v>
      </c>
      <c r="BS156" s="288">
        <v>2.9</v>
      </c>
      <c r="BT156" s="288">
        <v>2.9</v>
      </c>
      <c r="BU156" s="288">
        <f>_xlfn.IFNA(VLOOKUP(C156,'INFORM Severity - hidden'!$C$5:$G$300,5,FALSE),"-")</f>
        <v>2.9</v>
      </c>
    </row>
    <row r="157" spans="1:73" x14ac:dyDescent="0.35">
      <c r="A157" t="s">
        <v>1162</v>
      </c>
      <c r="B157" t="s">
        <v>1165</v>
      </c>
      <c r="C157" t="s">
        <v>1166</v>
      </c>
      <c r="D157" s="288" t="str">
        <f t="shared" si="2"/>
        <v>-</v>
      </c>
      <c r="E157" s="288" t="s">
        <v>10851</v>
      </c>
      <c r="F157" s="288" t="s">
        <v>10851</v>
      </c>
      <c r="G157" s="288" t="s">
        <v>10851</v>
      </c>
      <c r="H157" s="288" t="s">
        <v>10851</v>
      </c>
      <c r="I157" s="288" t="s">
        <v>10851</v>
      </c>
      <c r="J157" s="288" t="s">
        <v>10851</v>
      </c>
      <c r="K157" s="288" t="s">
        <v>10851</v>
      </c>
      <c r="L157" s="288" t="s">
        <v>10851</v>
      </c>
      <c r="M157" s="288" t="s">
        <v>10851</v>
      </c>
      <c r="N157" s="288" t="s">
        <v>10851</v>
      </c>
      <c r="O157" s="288" t="s">
        <v>10851</v>
      </c>
      <c r="P157" s="288" t="s">
        <v>10851</v>
      </c>
      <c r="Q157" s="288" t="s">
        <v>10851</v>
      </c>
      <c r="R157" s="288" t="s">
        <v>10851</v>
      </c>
      <c r="S157" s="288" t="s">
        <v>10851</v>
      </c>
      <c r="T157" s="288" t="s">
        <v>10851</v>
      </c>
      <c r="U157" s="288" t="s">
        <v>10851</v>
      </c>
      <c r="V157" s="288" t="s">
        <v>10851</v>
      </c>
      <c r="W157" s="288" t="s">
        <v>10851</v>
      </c>
      <c r="X157" s="288" t="s">
        <v>10851</v>
      </c>
      <c r="Y157" s="288" t="s">
        <v>10851</v>
      </c>
      <c r="Z157" s="288" t="s">
        <v>10851</v>
      </c>
      <c r="AA157" s="288" t="s">
        <v>10851</v>
      </c>
      <c r="AB157" s="288" t="s">
        <v>10851</v>
      </c>
      <c r="AC157" s="288" t="s">
        <v>10851</v>
      </c>
      <c r="AD157" s="288" t="s">
        <v>10851</v>
      </c>
      <c r="AE157" s="288" t="s">
        <v>10851</v>
      </c>
      <c r="AF157" s="288" t="s">
        <v>10851</v>
      </c>
      <c r="AG157" s="288" t="s">
        <v>10851</v>
      </c>
      <c r="AH157" s="288" t="s">
        <v>10851</v>
      </c>
      <c r="AI157" s="288" t="s">
        <v>10851</v>
      </c>
      <c r="AJ157" s="288" t="s">
        <v>10851</v>
      </c>
      <c r="AK157" s="288" t="s">
        <v>10851</v>
      </c>
      <c r="AL157" s="288" t="s">
        <v>10851</v>
      </c>
      <c r="AM157" s="288" t="s">
        <v>10851</v>
      </c>
      <c r="AN157" s="288" t="s">
        <v>10851</v>
      </c>
      <c r="AO157" s="288" t="s">
        <v>10851</v>
      </c>
      <c r="AP157" s="288" t="s">
        <v>10851</v>
      </c>
      <c r="AQ157" s="288" t="s">
        <v>10851</v>
      </c>
      <c r="AR157" s="288" t="s">
        <v>10851</v>
      </c>
      <c r="AS157" s="288" t="s">
        <v>10851</v>
      </c>
      <c r="AT157" s="288">
        <v>2.5</v>
      </c>
      <c r="AU157" s="288" t="s">
        <v>10851</v>
      </c>
      <c r="AV157" s="288">
        <v>2.5</v>
      </c>
      <c r="AW157" s="288" t="s">
        <v>10851</v>
      </c>
      <c r="AX157" s="288" t="s">
        <v>10851</v>
      </c>
      <c r="AY157" s="288" t="s">
        <v>10851</v>
      </c>
      <c r="AZ157" s="288" t="s">
        <v>10851</v>
      </c>
      <c r="BA157" s="288" t="s">
        <v>10851</v>
      </c>
      <c r="BB157" s="288" t="s">
        <v>10851</v>
      </c>
      <c r="BC157" s="288" t="s">
        <v>10851</v>
      </c>
      <c r="BD157" s="288" t="s">
        <v>10851</v>
      </c>
      <c r="BE157" s="288" t="s">
        <v>10851</v>
      </c>
      <c r="BF157" s="288" t="s">
        <v>10851</v>
      </c>
      <c r="BG157" s="288" t="s">
        <v>10851</v>
      </c>
      <c r="BH157" s="288" t="s">
        <v>10851</v>
      </c>
      <c r="BI157" s="288" t="s">
        <v>10851</v>
      </c>
      <c r="BJ157" s="288" t="s">
        <v>10851</v>
      </c>
      <c r="BK157" s="288" t="s">
        <v>10851</v>
      </c>
      <c r="BL157" s="288" t="s">
        <v>10851</v>
      </c>
      <c r="BM157" s="288" t="s">
        <v>10851</v>
      </c>
      <c r="BN157" s="288" t="s">
        <v>10851</v>
      </c>
      <c r="BO157" s="288" t="s">
        <v>10851</v>
      </c>
      <c r="BP157" s="288" t="s">
        <v>10851</v>
      </c>
      <c r="BQ157" s="288" t="s">
        <v>10851</v>
      </c>
      <c r="BR157" s="288" t="s">
        <v>10851</v>
      </c>
      <c r="BS157" s="288" t="s">
        <v>10851</v>
      </c>
      <c r="BT157" s="288" t="s">
        <v>10851</v>
      </c>
      <c r="BU157" s="288" t="str">
        <f>_xlfn.IFNA(VLOOKUP(C157,'INFORM Severity - hidden'!$C$5:$G$300,5,FALSE),"-")</f>
        <v>x</v>
      </c>
    </row>
    <row r="158" spans="1:73" x14ac:dyDescent="0.35">
      <c r="A158" t="s">
        <v>1162</v>
      </c>
      <c r="B158" t="s">
        <v>1169</v>
      </c>
      <c r="C158" t="s">
        <v>1170</v>
      </c>
      <c r="D158" s="288" t="str">
        <f t="shared" si="2"/>
        <v>Decreasing</v>
      </c>
      <c r="E158" s="288" t="s">
        <v>10851</v>
      </c>
      <c r="F158" s="288" t="s">
        <v>10851</v>
      </c>
      <c r="G158" s="288" t="s">
        <v>10851</v>
      </c>
      <c r="H158" s="288" t="s">
        <v>10851</v>
      </c>
      <c r="I158" s="288" t="s">
        <v>10851</v>
      </c>
      <c r="J158" s="288" t="s">
        <v>10851</v>
      </c>
      <c r="K158" s="288" t="s">
        <v>10851</v>
      </c>
      <c r="L158" s="288" t="s">
        <v>10851</v>
      </c>
      <c r="M158" s="288" t="s">
        <v>10851</v>
      </c>
      <c r="N158" s="288" t="s">
        <v>10851</v>
      </c>
      <c r="O158" s="288" t="s">
        <v>10851</v>
      </c>
      <c r="P158" s="288" t="s">
        <v>10851</v>
      </c>
      <c r="Q158" s="288" t="s">
        <v>10851</v>
      </c>
      <c r="R158" s="288" t="s">
        <v>10851</v>
      </c>
      <c r="S158" s="288" t="s">
        <v>10851</v>
      </c>
      <c r="T158" s="288" t="s">
        <v>10851</v>
      </c>
      <c r="U158" s="288" t="s">
        <v>10851</v>
      </c>
      <c r="V158" s="288" t="s">
        <v>10851</v>
      </c>
      <c r="W158" s="288" t="s">
        <v>10851</v>
      </c>
      <c r="X158" s="288" t="s">
        <v>10851</v>
      </c>
      <c r="Y158" s="288" t="s">
        <v>10851</v>
      </c>
      <c r="Z158" s="288" t="s">
        <v>10851</v>
      </c>
      <c r="AA158" s="288" t="s">
        <v>10851</v>
      </c>
      <c r="AB158" s="288" t="s">
        <v>10851</v>
      </c>
      <c r="AC158" s="288" t="s">
        <v>10851</v>
      </c>
      <c r="AD158" s="288" t="s">
        <v>10851</v>
      </c>
      <c r="AE158" s="288" t="s">
        <v>10851</v>
      </c>
      <c r="AF158" s="288" t="s">
        <v>10851</v>
      </c>
      <c r="AG158" s="288" t="s">
        <v>10851</v>
      </c>
      <c r="AH158" s="288" t="s">
        <v>10851</v>
      </c>
      <c r="AI158" s="288" t="s">
        <v>10851</v>
      </c>
      <c r="AJ158" s="288" t="s">
        <v>10851</v>
      </c>
      <c r="AK158" s="288" t="s">
        <v>10851</v>
      </c>
      <c r="AL158" s="288" t="s">
        <v>10851</v>
      </c>
      <c r="AM158" s="288" t="s">
        <v>10851</v>
      </c>
      <c r="AN158" s="288" t="s">
        <v>10851</v>
      </c>
      <c r="AO158" s="288" t="s">
        <v>10851</v>
      </c>
      <c r="AP158" s="288">
        <v>2.4</v>
      </c>
      <c r="AQ158" s="288">
        <v>2.4</v>
      </c>
      <c r="AR158" s="288">
        <v>2.4</v>
      </c>
      <c r="AS158" s="288">
        <v>2.4</v>
      </c>
      <c r="AT158" s="288">
        <v>2.5</v>
      </c>
      <c r="AU158" s="288">
        <v>2.5</v>
      </c>
      <c r="AV158" s="288">
        <v>2.5</v>
      </c>
      <c r="AW158" s="288">
        <v>2.5</v>
      </c>
      <c r="AX158" s="288">
        <v>2.5</v>
      </c>
      <c r="AY158" s="288">
        <v>2.5</v>
      </c>
      <c r="AZ158" s="288">
        <v>2.6</v>
      </c>
      <c r="BA158" s="288">
        <v>2.6</v>
      </c>
      <c r="BB158" s="288">
        <v>2.6</v>
      </c>
      <c r="BC158" s="288">
        <v>2.6</v>
      </c>
      <c r="BD158" s="288">
        <v>2.6</v>
      </c>
      <c r="BE158" s="288">
        <v>2.6</v>
      </c>
      <c r="BF158" s="288">
        <v>2.6</v>
      </c>
      <c r="BG158" s="288">
        <v>2.6</v>
      </c>
      <c r="BH158" s="288">
        <v>2.6</v>
      </c>
      <c r="BI158" s="288">
        <v>2.4</v>
      </c>
      <c r="BJ158" s="288">
        <v>2.4</v>
      </c>
      <c r="BK158" s="288">
        <v>2.5</v>
      </c>
      <c r="BL158" s="288">
        <v>2.5</v>
      </c>
      <c r="BM158" s="288">
        <v>2.5</v>
      </c>
      <c r="BN158" s="288">
        <v>2.2999999999999998</v>
      </c>
      <c r="BO158" s="288">
        <v>2.4</v>
      </c>
      <c r="BP158" s="288">
        <v>2.4</v>
      </c>
      <c r="BQ158" s="288">
        <v>2.5</v>
      </c>
      <c r="BR158" s="288">
        <v>2.5</v>
      </c>
      <c r="BS158" s="288">
        <v>2.2999999999999998</v>
      </c>
      <c r="BT158" s="288">
        <v>2.2999999999999998</v>
      </c>
      <c r="BU158" s="288">
        <f>_xlfn.IFNA(VLOOKUP(C158,'INFORM Severity - hidden'!$C$5:$G$300,5,FALSE),"-")</f>
        <v>2.4</v>
      </c>
    </row>
    <row r="159" spans="1:73" x14ac:dyDescent="0.35">
      <c r="C159" t="s">
        <v>10923</v>
      </c>
      <c r="D159" s="288" t="str">
        <f t="shared" si="2"/>
        <v>-</v>
      </c>
      <c r="E159" s="288" t="s">
        <v>10851</v>
      </c>
      <c r="F159" s="288" t="s">
        <v>10851</v>
      </c>
      <c r="G159" s="288" t="s">
        <v>10851</v>
      </c>
      <c r="H159" s="288" t="s">
        <v>10851</v>
      </c>
      <c r="I159" s="288" t="s">
        <v>10851</v>
      </c>
      <c r="J159" s="288" t="s">
        <v>10851</v>
      </c>
      <c r="K159" s="288" t="s">
        <v>10851</v>
      </c>
      <c r="L159" s="288" t="s">
        <v>10851</v>
      </c>
      <c r="M159" s="288" t="s">
        <v>10851</v>
      </c>
      <c r="N159" s="288" t="s">
        <v>10851</v>
      </c>
      <c r="O159" s="288" t="s">
        <v>10851</v>
      </c>
      <c r="P159" s="288" t="s">
        <v>10851</v>
      </c>
      <c r="Q159" s="288" t="s">
        <v>10851</v>
      </c>
      <c r="R159" s="288" t="s">
        <v>10851</v>
      </c>
      <c r="S159" s="288" t="s">
        <v>10851</v>
      </c>
      <c r="T159" s="288" t="s">
        <v>10851</v>
      </c>
      <c r="U159" s="288" t="s">
        <v>10851</v>
      </c>
      <c r="V159" s="288" t="s">
        <v>10851</v>
      </c>
      <c r="W159" s="288" t="s">
        <v>10851</v>
      </c>
      <c r="X159" s="288" t="s">
        <v>10851</v>
      </c>
      <c r="Y159" s="288" t="s">
        <v>10851</v>
      </c>
      <c r="Z159" s="288" t="s">
        <v>10851</v>
      </c>
      <c r="AA159" s="288" t="s">
        <v>10851</v>
      </c>
      <c r="AB159" s="288">
        <v>1.7</v>
      </c>
      <c r="AC159" s="288">
        <v>1.7</v>
      </c>
      <c r="AD159" s="288">
        <v>1.7</v>
      </c>
      <c r="AE159" s="288" t="s">
        <v>10851</v>
      </c>
      <c r="AF159" s="288" t="s">
        <v>10851</v>
      </c>
      <c r="AG159" s="288" t="s">
        <v>10851</v>
      </c>
      <c r="AH159" s="288" t="s">
        <v>10851</v>
      </c>
      <c r="AI159" s="288" t="s">
        <v>10851</v>
      </c>
      <c r="AJ159" s="288" t="s">
        <v>10851</v>
      </c>
      <c r="AK159" s="288" t="s">
        <v>10851</v>
      </c>
      <c r="AL159" s="288" t="s">
        <v>10851</v>
      </c>
      <c r="AM159" s="288" t="s">
        <v>10851</v>
      </c>
      <c r="AN159" s="288" t="s">
        <v>10851</v>
      </c>
      <c r="AO159" s="288" t="s">
        <v>10851</v>
      </c>
      <c r="AP159" s="288" t="s">
        <v>10851</v>
      </c>
      <c r="AQ159" s="288" t="s">
        <v>10851</v>
      </c>
      <c r="AR159" s="288" t="s">
        <v>10851</v>
      </c>
      <c r="AS159" s="288" t="s">
        <v>10851</v>
      </c>
      <c r="AT159" s="288" t="s">
        <v>10851</v>
      </c>
      <c r="AU159" s="288" t="s">
        <v>10851</v>
      </c>
      <c r="AV159" s="288" t="s">
        <v>10851</v>
      </c>
      <c r="AW159" s="288" t="s">
        <v>10851</v>
      </c>
      <c r="AX159" s="288" t="s">
        <v>10851</v>
      </c>
      <c r="AY159" s="288" t="s">
        <v>10851</v>
      </c>
      <c r="AZ159" s="288" t="s">
        <v>10851</v>
      </c>
      <c r="BA159" s="288" t="s">
        <v>10851</v>
      </c>
      <c r="BB159" s="288" t="s">
        <v>10851</v>
      </c>
      <c r="BC159" s="288" t="s">
        <v>10851</v>
      </c>
      <c r="BD159" s="288" t="s">
        <v>10851</v>
      </c>
      <c r="BE159" s="288" t="s">
        <v>10851</v>
      </c>
      <c r="BF159" s="288" t="s">
        <v>10851</v>
      </c>
      <c r="BG159" s="288" t="s">
        <v>10851</v>
      </c>
      <c r="BH159" s="288" t="s">
        <v>10851</v>
      </c>
      <c r="BI159" s="288" t="s">
        <v>10851</v>
      </c>
      <c r="BJ159" s="288" t="s">
        <v>10851</v>
      </c>
      <c r="BK159" s="288" t="s">
        <v>10851</v>
      </c>
      <c r="BL159" s="288" t="s">
        <v>10851</v>
      </c>
      <c r="BM159" s="288" t="s">
        <v>10851</v>
      </c>
      <c r="BN159" s="288" t="s">
        <v>10851</v>
      </c>
      <c r="BO159" s="288" t="s">
        <v>10851</v>
      </c>
      <c r="BP159" s="288" t="s">
        <v>10851</v>
      </c>
      <c r="BQ159" s="288" t="s">
        <v>10851</v>
      </c>
      <c r="BR159" s="288" t="s">
        <v>10851</v>
      </c>
      <c r="BS159" s="288" t="s">
        <v>10851</v>
      </c>
      <c r="BT159" s="288" t="s">
        <v>10851</v>
      </c>
      <c r="BU159" s="288" t="str">
        <f>_xlfn.IFNA(VLOOKUP(C159,'INFORM Severity - hidden'!$C$5:$G$300,5,FALSE),"-")</f>
        <v>-</v>
      </c>
    </row>
    <row r="160" spans="1:73" x14ac:dyDescent="0.35">
      <c r="A160" t="s">
        <v>15</v>
      </c>
      <c r="B160" t="s">
        <v>13</v>
      </c>
      <c r="C160" t="s">
        <v>14</v>
      </c>
      <c r="D160" s="288" t="str">
        <f t="shared" si="2"/>
        <v>Decreasing</v>
      </c>
      <c r="E160" s="288">
        <v>3.6</v>
      </c>
      <c r="F160" s="288">
        <v>3.8</v>
      </c>
      <c r="G160" s="288">
        <v>3.8</v>
      </c>
      <c r="H160" s="288">
        <v>3.6</v>
      </c>
      <c r="I160" s="288">
        <v>3.6</v>
      </c>
      <c r="J160" s="288">
        <v>3.6</v>
      </c>
      <c r="K160" s="288">
        <v>3.6</v>
      </c>
      <c r="L160" s="288">
        <v>3.7</v>
      </c>
      <c r="M160" s="288">
        <v>3.7</v>
      </c>
      <c r="N160" s="288">
        <v>3.8</v>
      </c>
      <c r="O160" s="288">
        <v>3.8</v>
      </c>
      <c r="P160" s="288">
        <v>3.8</v>
      </c>
      <c r="Q160" s="288">
        <v>3.8</v>
      </c>
      <c r="R160" s="288">
        <v>3.8</v>
      </c>
      <c r="S160" s="288">
        <v>3.8</v>
      </c>
      <c r="T160" s="288">
        <v>3.8</v>
      </c>
      <c r="U160" s="288">
        <v>3.8</v>
      </c>
      <c r="V160" s="288">
        <v>3.8</v>
      </c>
      <c r="W160" s="288">
        <v>3.8</v>
      </c>
      <c r="X160" s="288">
        <v>3.8</v>
      </c>
      <c r="Y160" s="288">
        <v>3.8</v>
      </c>
      <c r="Z160" s="288">
        <v>3.8</v>
      </c>
      <c r="AA160" s="288">
        <v>3.8</v>
      </c>
      <c r="AB160" s="288">
        <v>3.8</v>
      </c>
      <c r="AC160" s="288">
        <v>3.8</v>
      </c>
      <c r="AD160" s="288">
        <v>3.8</v>
      </c>
      <c r="AE160" s="288">
        <v>4.0999999999999996</v>
      </c>
      <c r="AF160" s="288">
        <v>4.0999999999999996</v>
      </c>
      <c r="AG160" s="288">
        <v>4.0999999999999996</v>
      </c>
      <c r="AH160" s="288">
        <v>4.3</v>
      </c>
      <c r="AI160" s="288">
        <v>4.3</v>
      </c>
      <c r="AJ160" s="288">
        <v>4.3</v>
      </c>
      <c r="AK160" s="288">
        <v>4.3</v>
      </c>
      <c r="AL160" s="288">
        <v>4.3</v>
      </c>
      <c r="AM160" s="288">
        <v>4.3</v>
      </c>
      <c r="AN160" s="288">
        <v>4.3</v>
      </c>
      <c r="AO160" s="288">
        <v>4.3</v>
      </c>
      <c r="AP160" s="288">
        <v>4.3</v>
      </c>
      <c r="AQ160" s="288">
        <v>4.3</v>
      </c>
      <c r="AR160" s="288">
        <v>4.2</v>
      </c>
      <c r="AS160" s="288">
        <v>4.2</v>
      </c>
      <c r="AT160" s="288">
        <v>4.2</v>
      </c>
      <c r="AU160" s="288">
        <v>4.2</v>
      </c>
      <c r="AV160" s="288">
        <v>4.2</v>
      </c>
      <c r="AW160" s="288">
        <v>4.2</v>
      </c>
      <c r="AX160" s="288">
        <v>4.0999999999999996</v>
      </c>
      <c r="AY160" s="288">
        <v>4.0999999999999996</v>
      </c>
      <c r="AZ160" s="288">
        <v>4.2</v>
      </c>
      <c r="BA160" s="288">
        <v>4.3</v>
      </c>
      <c r="BB160" s="288">
        <v>4.3</v>
      </c>
      <c r="BC160" s="288">
        <v>4.3</v>
      </c>
      <c r="BD160" s="288">
        <v>4.3</v>
      </c>
      <c r="BE160" s="288">
        <v>4.3</v>
      </c>
      <c r="BF160" s="288">
        <v>4.3</v>
      </c>
      <c r="BG160" s="288">
        <v>4.3</v>
      </c>
      <c r="BH160" s="288">
        <v>4.3</v>
      </c>
      <c r="BI160" s="288">
        <v>4.3</v>
      </c>
      <c r="BJ160" s="288">
        <v>4.3</v>
      </c>
      <c r="BK160" s="288">
        <v>4.3</v>
      </c>
      <c r="BL160" s="288">
        <v>4.3</v>
      </c>
      <c r="BM160" s="288">
        <v>4.3</v>
      </c>
      <c r="BN160" s="288">
        <v>4.3</v>
      </c>
      <c r="BO160" s="288">
        <v>4.3</v>
      </c>
      <c r="BP160" s="288">
        <v>4.5</v>
      </c>
      <c r="BQ160" s="288">
        <v>4.3</v>
      </c>
      <c r="BR160" s="288">
        <v>4.3</v>
      </c>
      <c r="BS160" s="288">
        <v>4.3</v>
      </c>
      <c r="BT160" s="288">
        <v>4.3</v>
      </c>
      <c r="BU160" s="288">
        <f>_xlfn.IFNA(VLOOKUP(C160,'INFORM Severity - hidden'!$C$5:$G$300,5,FALSE),"-")</f>
        <v>4.3</v>
      </c>
    </row>
    <row r="161" spans="1:73" x14ac:dyDescent="0.35">
      <c r="A161" t="s">
        <v>2554</v>
      </c>
      <c r="B161" t="s">
        <v>4068</v>
      </c>
      <c r="C161" t="s">
        <v>4069</v>
      </c>
      <c r="D161" s="288" t="str">
        <f t="shared" si="2"/>
        <v>Stable</v>
      </c>
      <c r="E161" s="288" t="s">
        <v>10851</v>
      </c>
      <c r="F161" s="288">
        <v>3.2</v>
      </c>
      <c r="G161" s="288">
        <v>3.2</v>
      </c>
      <c r="H161" s="288">
        <v>3.2</v>
      </c>
      <c r="I161" s="288">
        <v>3.3</v>
      </c>
      <c r="J161" s="288">
        <v>3.3</v>
      </c>
      <c r="K161" s="288">
        <v>3.3</v>
      </c>
      <c r="L161" s="288">
        <v>3.3</v>
      </c>
      <c r="M161" s="288">
        <v>3.3</v>
      </c>
      <c r="N161" s="288">
        <v>3.4</v>
      </c>
      <c r="O161" s="288">
        <v>3.4</v>
      </c>
      <c r="P161" s="288">
        <v>3.4</v>
      </c>
      <c r="Q161" s="288">
        <v>3.4</v>
      </c>
      <c r="R161" s="288">
        <v>3.4</v>
      </c>
      <c r="S161" s="288">
        <v>3.6</v>
      </c>
      <c r="T161" s="288">
        <v>3.6</v>
      </c>
      <c r="U161" s="288">
        <v>3.6</v>
      </c>
      <c r="V161" s="288">
        <v>3.6</v>
      </c>
      <c r="W161" s="288">
        <v>3.6</v>
      </c>
      <c r="X161" s="288">
        <v>3.5</v>
      </c>
      <c r="Y161" s="288">
        <v>3.5</v>
      </c>
      <c r="Z161" s="288">
        <v>3.5</v>
      </c>
      <c r="AA161" s="288">
        <v>3.5</v>
      </c>
      <c r="AB161" s="288">
        <v>3.5</v>
      </c>
      <c r="AC161" s="288">
        <v>3.5</v>
      </c>
      <c r="AD161" s="288">
        <v>3.7</v>
      </c>
      <c r="AE161" s="288">
        <v>3.7</v>
      </c>
      <c r="AF161" s="288">
        <v>3.7</v>
      </c>
      <c r="AG161" s="288">
        <v>3.7</v>
      </c>
      <c r="AH161" s="288">
        <v>3.7</v>
      </c>
      <c r="AI161" s="288">
        <v>3.9</v>
      </c>
      <c r="AJ161" s="288">
        <v>3.9</v>
      </c>
      <c r="AK161" s="288">
        <v>3.9</v>
      </c>
      <c r="AL161" s="288">
        <v>3.8</v>
      </c>
      <c r="AM161" s="288">
        <v>3.9</v>
      </c>
      <c r="AN161" s="288">
        <v>3.9</v>
      </c>
      <c r="AO161" s="288">
        <v>4.3</v>
      </c>
      <c r="AP161" s="288">
        <v>4.3</v>
      </c>
      <c r="AQ161" s="288">
        <v>4.3</v>
      </c>
      <c r="AR161" s="288">
        <v>4.3</v>
      </c>
      <c r="AS161" s="288">
        <v>4.4000000000000004</v>
      </c>
      <c r="AT161" s="288">
        <v>4.4000000000000004</v>
      </c>
      <c r="AU161" s="288">
        <v>4.4000000000000004</v>
      </c>
      <c r="AV161" s="288">
        <v>4.4000000000000004</v>
      </c>
      <c r="AW161" s="288">
        <v>4.4000000000000004</v>
      </c>
      <c r="AX161" s="288">
        <v>4.4000000000000004</v>
      </c>
      <c r="AY161" s="288">
        <v>4.4000000000000004</v>
      </c>
      <c r="AZ161" s="288">
        <v>4.4000000000000004</v>
      </c>
      <c r="BA161" s="288">
        <v>4.5</v>
      </c>
      <c r="BB161" s="288">
        <v>4.5</v>
      </c>
      <c r="BC161" s="288">
        <v>4.5</v>
      </c>
      <c r="BD161" s="288">
        <v>4.5</v>
      </c>
      <c r="BE161" s="288">
        <v>4.5999999999999996</v>
      </c>
      <c r="BF161" s="288">
        <v>4.5999999999999996</v>
      </c>
      <c r="BG161" s="288">
        <v>4.5999999999999996</v>
      </c>
      <c r="BH161" s="288">
        <v>4.5999999999999996</v>
      </c>
      <c r="BI161" s="288">
        <v>4.5999999999999996</v>
      </c>
      <c r="BJ161" s="288">
        <v>4.5999999999999996</v>
      </c>
      <c r="BK161" s="288">
        <v>4.5999999999999996</v>
      </c>
      <c r="BL161" s="288">
        <v>4.5999999999999996</v>
      </c>
      <c r="BM161" s="288">
        <v>4.5999999999999996</v>
      </c>
      <c r="BN161" s="288">
        <v>4.5999999999999996</v>
      </c>
      <c r="BO161" s="288">
        <v>4.5999999999999996</v>
      </c>
      <c r="BP161" s="288">
        <v>4.5999999999999996</v>
      </c>
      <c r="BQ161" s="288">
        <v>4.5999999999999996</v>
      </c>
      <c r="BR161" s="288">
        <v>4.5999999999999996</v>
      </c>
      <c r="BS161" s="288">
        <v>4.5999999999999996</v>
      </c>
      <c r="BT161" s="288">
        <v>4.5999999999999996</v>
      </c>
      <c r="BU161" s="288">
        <f>_xlfn.IFNA(VLOOKUP(C161,'INFORM Severity - hidden'!$C$5:$G$300,5,FALSE),"-")</f>
        <v>4.5999999999999996</v>
      </c>
    </row>
    <row r="162" spans="1:73" x14ac:dyDescent="0.35">
      <c r="A162" t="s">
        <v>2554</v>
      </c>
      <c r="B162" t="s">
        <v>2552</v>
      </c>
      <c r="C162" t="s">
        <v>2553</v>
      </c>
      <c r="D162" s="288" t="str">
        <f t="shared" si="2"/>
        <v>Increasing</v>
      </c>
      <c r="E162" s="288" t="s">
        <v>10851</v>
      </c>
      <c r="F162" s="288">
        <v>3.3</v>
      </c>
      <c r="G162" s="288">
        <v>3.3</v>
      </c>
      <c r="H162" s="288">
        <v>3.1</v>
      </c>
      <c r="I162" s="288">
        <v>3.2</v>
      </c>
      <c r="J162" s="288">
        <v>3.2</v>
      </c>
      <c r="K162" s="288">
        <v>3.2</v>
      </c>
      <c r="L162" s="288">
        <v>3.2</v>
      </c>
      <c r="M162" s="288">
        <v>3.2</v>
      </c>
      <c r="N162" s="288">
        <v>3.5</v>
      </c>
      <c r="O162" s="288">
        <v>3.5</v>
      </c>
      <c r="P162" s="288">
        <v>3.4</v>
      </c>
      <c r="Q162" s="288">
        <v>3.5</v>
      </c>
      <c r="R162" s="288">
        <v>3.5</v>
      </c>
      <c r="S162" s="288">
        <v>3.5</v>
      </c>
      <c r="T162" s="288">
        <v>3.5</v>
      </c>
      <c r="U162" s="288">
        <v>3.5</v>
      </c>
      <c r="V162" s="288">
        <v>3.5</v>
      </c>
      <c r="W162" s="288">
        <v>3.5</v>
      </c>
      <c r="X162" s="288">
        <v>3.5</v>
      </c>
      <c r="Y162" s="288">
        <v>3.5</v>
      </c>
      <c r="Z162" s="288">
        <v>3.5</v>
      </c>
      <c r="AA162" s="288">
        <v>3.5</v>
      </c>
      <c r="AB162" s="288">
        <v>3.5</v>
      </c>
      <c r="AC162" s="288">
        <v>3.5</v>
      </c>
      <c r="AD162" s="288">
        <v>3.5</v>
      </c>
      <c r="AE162" s="288">
        <v>3.5</v>
      </c>
      <c r="AF162" s="288">
        <v>3.5</v>
      </c>
      <c r="AG162" s="288">
        <v>3.5</v>
      </c>
      <c r="AH162" s="288">
        <v>3.6</v>
      </c>
      <c r="AI162" s="288">
        <v>3.6</v>
      </c>
      <c r="AJ162" s="288">
        <v>3.6</v>
      </c>
      <c r="AK162" s="288">
        <v>3.6</v>
      </c>
      <c r="AL162" s="288">
        <v>3.5</v>
      </c>
      <c r="AM162" s="288">
        <v>3.5</v>
      </c>
      <c r="AN162" s="288">
        <v>3.5</v>
      </c>
      <c r="AO162" s="288">
        <v>3.6</v>
      </c>
      <c r="AP162" s="288">
        <v>3.6</v>
      </c>
      <c r="AQ162" s="288">
        <v>3.7</v>
      </c>
      <c r="AR162" s="288">
        <v>3.7</v>
      </c>
      <c r="AS162" s="288">
        <v>3.7</v>
      </c>
      <c r="AT162" s="288">
        <v>3.7</v>
      </c>
      <c r="AU162" s="288">
        <v>3.7</v>
      </c>
      <c r="AV162" s="288">
        <v>3.7</v>
      </c>
      <c r="AW162" s="288">
        <v>3.7</v>
      </c>
      <c r="AX162" s="288">
        <v>3.7</v>
      </c>
      <c r="AY162" s="288">
        <v>3.7</v>
      </c>
      <c r="AZ162" s="288">
        <v>3.7</v>
      </c>
      <c r="BA162" s="288">
        <v>3.9</v>
      </c>
      <c r="BB162" s="288">
        <v>3.9</v>
      </c>
      <c r="BC162" s="288">
        <v>3.9</v>
      </c>
      <c r="BD162" s="288">
        <v>3.8</v>
      </c>
      <c r="BE162" s="288">
        <v>3.8</v>
      </c>
      <c r="BF162" s="288">
        <v>3.7</v>
      </c>
      <c r="BG162" s="288">
        <v>3.7</v>
      </c>
      <c r="BH162" s="288">
        <v>3.7</v>
      </c>
      <c r="BI162" s="288">
        <v>3.7</v>
      </c>
      <c r="BJ162" s="288">
        <v>3.7</v>
      </c>
      <c r="BK162" s="288">
        <v>3.8</v>
      </c>
      <c r="BL162" s="288">
        <v>3.9</v>
      </c>
      <c r="BM162" s="288">
        <v>3.8</v>
      </c>
      <c r="BN162" s="288">
        <v>3.9</v>
      </c>
      <c r="BO162" s="288">
        <v>3.9</v>
      </c>
      <c r="BP162" s="288">
        <v>4</v>
      </c>
      <c r="BQ162" s="288">
        <v>4</v>
      </c>
      <c r="BR162" s="288">
        <v>4</v>
      </c>
      <c r="BS162" s="288">
        <v>4.0999999999999996</v>
      </c>
      <c r="BT162" s="288">
        <v>4.0999999999999996</v>
      </c>
      <c r="BU162" s="288">
        <f>_xlfn.IFNA(VLOOKUP(C162,'INFORM Severity - hidden'!$C$5:$G$300,5,FALSE),"-")</f>
        <v>4.0999999999999996</v>
      </c>
    </row>
    <row r="163" spans="1:73" x14ac:dyDescent="0.35">
      <c r="A163" t="s">
        <v>2554</v>
      </c>
      <c r="B163" t="s">
        <v>2564</v>
      </c>
      <c r="C163" t="s">
        <v>2565</v>
      </c>
      <c r="D163" s="288" t="str">
        <f t="shared" si="2"/>
        <v>Increasing</v>
      </c>
      <c r="E163" s="288" t="s">
        <v>10851</v>
      </c>
      <c r="F163" s="288">
        <v>2.1</v>
      </c>
      <c r="G163" s="288">
        <v>2.1</v>
      </c>
      <c r="H163" s="288">
        <v>2.2999999999999998</v>
      </c>
      <c r="I163" s="288">
        <v>2.4</v>
      </c>
      <c r="J163" s="288">
        <v>2.2999999999999998</v>
      </c>
      <c r="K163" s="288">
        <v>2.2999999999999998</v>
      </c>
      <c r="L163" s="288">
        <v>2.2999999999999998</v>
      </c>
      <c r="M163" s="288">
        <v>2.2999999999999998</v>
      </c>
      <c r="N163" s="288">
        <v>2.7</v>
      </c>
      <c r="O163" s="288">
        <v>2.7</v>
      </c>
      <c r="P163" s="288">
        <v>2.7</v>
      </c>
      <c r="Q163" s="288">
        <v>2.7</v>
      </c>
      <c r="R163" s="288">
        <v>2.7</v>
      </c>
      <c r="S163" s="288">
        <v>2.6</v>
      </c>
      <c r="T163" s="288">
        <v>2.6</v>
      </c>
      <c r="U163" s="288">
        <v>2.6</v>
      </c>
      <c r="V163" s="288">
        <v>2.6</v>
      </c>
      <c r="W163" s="288">
        <v>2.6</v>
      </c>
      <c r="X163" s="288">
        <v>2.6</v>
      </c>
      <c r="Y163" s="288">
        <v>2.6</v>
      </c>
      <c r="Z163" s="288">
        <v>2.6</v>
      </c>
      <c r="AA163" s="288">
        <v>2.6</v>
      </c>
      <c r="AB163" s="288">
        <v>2.6</v>
      </c>
      <c r="AC163" s="288">
        <v>2.6</v>
      </c>
      <c r="AD163" s="288">
        <v>3.1</v>
      </c>
      <c r="AE163" s="288">
        <v>3.1</v>
      </c>
      <c r="AF163" s="288">
        <v>3.1</v>
      </c>
      <c r="AG163" s="288">
        <v>3.1</v>
      </c>
      <c r="AH163" s="288">
        <v>3.2</v>
      </c>
      <c r="AI163" s="288">
        <v>3.2</v>
      </c>
      <c r="AJ163" s="288">
        <v>3.2</v>
      </c>
      <c r="AK163" s="288">
        <v>3.2</v>
      </c>
      <c r="AL163" s="288">
        <v>3.1</v>
      </c>
      <c r="AM163" s="288">
        <v>3.1</v>
      </c>
      <c r="AN163" s="288">
        <v>3.2</v>
      </c>
      <c r="AO163" s="288">
        <v>3.7</v>
      </c>
      <c r="AP163" s="288">
        <v>3.7</v>
      </c>
      <c r="AQ163" s="288">
        <v>3.7</v>
      </c>
      <c r="AR163" s="288">
        <v>3.7</v>
      </c>
      <c r="AS163" s="288">
        <v>3.8</v>
      </c>
      <c r="AT163" s="288">
        <v>3.8</v>
      </c>
      <c r="AU163" s="288">
        <v>3.8</v>
      </c>
      <c r="AV163" s="288">
        <v>3.8</v>
      </c>
      <c r="AW163" s="288">
        <v>3.8</v>
      </c>
      <c r="AX163" s="288">
        <v>3.7</v>
      </c>
      <c r="AY163" s="288">
        <v>3.7</v>
      </c>
      <c r="AZ163" s="288">
        <v>3.7</v>
      </c>
      <c r="BA163" s="288">
        <v>3.7</v>
      </c>
      <c r="BB163" s="288">
        <v>3.7</v>
      </c>
      <c r="BC163" s="288">
        <v>3.7</v>
      </c>
      <c r="BD163" s="288">
        <v>3.7</v>
      </c>
      <c r="BE163" s="288">
        <v>3.7</v>
      </c>
      <c r="BF163" s="288">
        <v>3.7</v>
      </c>
      <c r="BG163" s="288">
        <v>3.6</v>
      </c>
      <c r="BH163" s="288">
        <v>3.6</v>
      </c>
      <c r="BI163" s="288">
        <v>3.7</v>
      </c>
      <c r="BJ163" s="288">
        <v>3.7</v>
      </c>
      <c r="BK163" s="288">
        <v>3.7</v>
      </c>
      <c r="BL163" s="288">
        <v>3.7</v>
      </c>
      <c r="BM163" s="288">
        <v>3.7</v>
      </c>
      <c r="BN163" s="288">
        <v>3.7</v>
      </c>
      <c r="BO163" s="288">
        <v>3.7</v>
      </c>
      <c r="BP163" s="288">
        <v>3.8</v>
      </c>
      <c r="BQ163" s="288">
        <v>3.8</v>
      </c>
      <c r="BR163" s="288">
        <v>3.8</v>
      </c>
      <c r="BS163" s="288">
        <v>3.8</v>
      </c>
      <c r="BT163" s="288">
        <v>3.9</v>
      </c>
      <c r="BU163" s="288">
        <f>_xlfn.IFNA(VLOOKUP(C163,'INFORM Severity - hidden'!$C$5:$G$300,5,FALSE),"-")</f>
        <v>3.9</v>
      </c>
    </row>
    <row r="164" spans="1:73" x14ac:dyDescent="0.35">
      <c r="A164" t="s">
        <v>2554</v>
      </c>
      <c r="B164" t="s">
        <v>2575</v>
      </c>
      <c r="C164" t="s">
        <v>2576</v>
      </c>
      <c r="D164" s="288" t="str">
        <f t="shared" si="2"/>
        <v>Stable</v>
      </c>
      <c r="E164" s="288" t="s">
        <v>10851</v>
      </c>
      <c r="F164" s="288" t="s">
        <v>10851</v>
      </c>
      <c r="G164" s="288" t="s">
        <v>10851</v>
      </c>
      <c r="H164" s="288" t="s">
        <v>10851</v>
      </c>
      <c r="I164" s="288" t="s">
        <v>10851</v>
      </c>
      <c r="J164" s="288" t="s">
        <v>10851</v>
      </c>
      <c r="K164" s="288" t="s">
        <v>10851</v>
      </c>
      <c r="L164" s="288" t="s">
        <v>10851</v>
      </c>
      <c r="M164" s="288" t="s">
        <v>10851</v>
      </c>
      <c r="N164" s="288" t="s">
        <v>10851</v>
      </c>
      <c r="O164" s="288" t="s">
        <v>10851</v>
      </c>
      <c r="P164" s="288" t="s">
        <v>10851</v>
      </c>
      <c r="Q164" s="288" t="s">
        <v>10851</v>
      </c>
      <c r="R164" s="288" t="s">
        <v>10851</v>
      </c>
      <c r="S164" s="288" t="s">
        <v>10851</v>
      </c>
      <c r="T164" s="288" t="s">
        <v>10851</v>
      </c>
      <c r="U164" s="288" t="s">
        <v>10851</v>
      </c>
      <c r="V164" s="288" t="s">
        <v>10851</v>
      </c>
      <c r="W164" s="288" t="s">
        <v>10851</v>
      </c>
      <c r="X164" s="288" t="s">
        <v>10851</v>
      </c>
      <c r="Y164" s="288" t="s">
        <v>10851</v>
      </c>
      <c r="Z164" s="288" t="s">
        <v>10851</v>
      </c>
      <c r="AA164" s="288" t="s">
        <v>10851</v>
      </c>
      <c r="AB164" s="288" t="s">
        <v>10851</v>
      </c>
      <c r="AC164" s="288" t="s">
        <v>10851</v>
      </c>
      <c r="AD164" s="288" t="s">
        <v>10851</v>
      </c>
      <c r="AE164" s="288" t="s">
        <v>10851</v>
      </c>
      <c r="AF164" s="288" t="s">
        <v>10851</v>
      </c>
      <c r="AG164" s="288" t="s">
        <v>10851</v>
      </c>
      <c r="AH164" s="288">
        <v>2.1</v>
      </c>
      <c r="AI164" s="288">
        <v>3.4</v>
      </c>
      <c r="AJ164" s="288">
        <v>3.4</v>
      </c>
      <c r="AK164" s="288">
        <v>3.4</v>
      </c>
      <c r="AL164" s="288">
        <v>3.4</v>
      </c>
      <c r="AM164" s="288">
        <v>3.4</v>
      </c>
      <c r="AN164" s="288">
        <v>3.5</v>
      </c>
      <c r="AO164" s="288">
        <v>4.0999999999999996</v>
      </c>
      <c r="AP164" s="288">
        <v>4.0999999999999996</v>
      </c>
      <c r="AQ164" s="288">
        <v>4.0999999999999996</v>
      </c>
      <c r="AR164" s="288">
        <v>4.0999999999999996</v>
      </c>
      <c r="AS164" s="288">
        <v>4.5</v>
      </c>
      <c r="AT164" s="288">
        <v>4.5</v>
      </c>
      <c r="AU164" s="288">
        <v>4.5</v>
      </c>
      <c r="AV164" s="288">
        <v>4.5</v>
      </c>
      <c r="AW164" s="288">
        <v>4.5</v>
      </c>
      <c r="AX164" s="288">
        <v>4.5</v>
      </c>
      <c r="AY164" s="288">
        <v>4.5</v>
      </c>
      <c r="AZ164" s="288">
        <v>4.5</v>
      </c>
      <c r="BA164" s="288">
        <v>4.4000000000000004</v>
      </c>
      <c r="BB164" s="288">
        <v>4.4000000000000004</v>
      </c>
      <c r="BC164" s="288">
        <v>4.4000000000000004</v>
      </c>
      <c r="BD164" s="288">
        <v>4.4000000000000004</v>
      </c>
      <c r="BE164" s="288">
        <v>4.4000000000000004</v>
      </c>
      <c r="BF164" s="288">
        <v>4.4000000000000004</v>
      </c>
      <c r="BG164" s="288">
        <v>4.4000000000000004</v>
      </c>
      <c r="BH164" s="288">
        <v>4.4000000000000004</v>
      </c>
      <c r="BI164" s="288">
        <v>4.4000000000000004</v>
      </c>
      <c r="BJ164" s="288">
        <v>4.4000000000000004</v>
      </c>
      <c r="BK164" s="288">
        <v>4.4000000000000004</v>
      </c>
      <c r="BL164" s="288">
        <v>4.4000000000000004</v>
      </c>
      <c r="BM164" s="288">
        <v>4.4000000000000004</v>
      </c>
      <c r="BN164" s="288">
        <v>4.4000000000000004</v>
      </c>
      <c r="BO164" s="288">
        <v>4.4000000000000004</v>
      </c>
      <c r="BP164" s="288">
        <v>4.5999999999999996</v>
      </c>
      <c r="BQ164" s="288">
        <v>4.5999999999999996</v>
      </c>
      <c r="BR164" s="288">
        <v>4.5999999999999996</v>
      </c>
      <c r="BS164" s="288">
        <v>4.5999999999999996</v>
      </c>
      <c r="BT164" s="288">
        <v>4.5999999999999996</v>
      </c>
      <c r="BU164" s="288">
        <f>_xlfn.IFNA(VLOOKUP(C164,'INFORM Severity - hidden'!$C$5:$G$300,5,FALSE),"-")</f>
        <v>4.5999999999999996</v>
      </c>
    </row>
    <row r="165" spans="1:73" x14ac:dyDescent="0.35">
      <c r="C165" t="s">
        <v>10924</v>
      </c>
      <c r="D165" s="288" t="str">
        <f t="shared" si="2"/>
        <v>-</v>
      </c>
      <c r="E165" s="288" t="s">
        <v>10851</v>
      </c>
      <c r="F165" s="288" t="s">
        <v>10851</v>
      </c>
      <c r="G165" s="288" t="s">
        <v>10851</v>
      </c>
      <c r="H165" s="288" t="s">
        <v>10851</v>
      </c>
      <c r="I165" s="288" t="s">
        <v>10851</v>
      </c>
      <c r="J165" s="288" t="s">
        <v>10851</v>
      </c>
      <c r="K165" s="288" t="s">
        <v>10851</v>
      </c>
      <c r="L165" s="288" t="s">
        <v>10851</v>
      </c>
      <c r="M165" s="288" t="s">
        <v>10851</v>
      </c>
      <c r="N165" s="288" t="s">
        <v>10851</v>
      </c>
      <c r="O165" s="288" t="s">
        <v>10851</v>
      </c>
      <c r="P165" s="288" t="s">
        <v>10851</v>
      </c>
      <c r="Q165" s="288" t="s">
        <v>10851</v>
      </c>
      <c r="R165" s="288" t="s">
        <v>10851</v>
      </c>
      <c r="S165" s="288" t="s">
        <v>10851</v>
      </c>
      <c r="T165" s="288" t="s">
        <v>10851</v>
      </c>
      <c r="U165" s="288" t="s">
        <v>10851</v>
      </c>
      <c r="V165" s="288" t="s">
        <v>10851</v>
      </c>
      <c r="W165" s="288" t="s">
        <v>10851</v>
      </c>
      <c r="X165" s="288" t="s">
        <v>10851</v>
      </c>
      <c r="Y165" s="288" t="s">
        <v>10851</v>
      </c>
      <c r="Z165" s="288" t="s">
        <v>10851</v>
      </c>
      <c r="AA165" s="288" t="s">
        <v>10851</v>
      </c>
      <c r="AB165" s="288" t="s">
        <v>10851</v>
      </c>
      <c r="AC165" s="288" t="s">
        <v>10851</v>
      </c>
      <c r="AD165" s="288" t="s">
        <v>10851</v>
      </c>
      <c r="AE165" s="288" t="s">
        <v>10851</v>
      </c>
      <c r="AF165" s="288" t="s">
        <v>10851</v>
      </c>
      <c r="AG165" s="288" t="s">
        <v>10851</v>
      </c>
      <c r="AH165" s="288" t="s">
        <v>10851</v>
      </c>
      <c r="AI165" s="288" t="s">
        <v>10851</v>
      </c>
      <c r="AJ165" s="288" t="s">
        <v>10851</v>
      </c>
      <c r="AK165" s="288" t="s">
        <v>10851</v>
      </c>
      <c r="AL165" s="288" t="s">
        <v>10851</v>
      </c>
      <c r="AM165" s="288" t="s">
        <v>10851</v>
      </c>
      <c r="AN165" s="288" t="s">
        <v>10851</v>
      </c>
      <c r="AO165" s="288" t="s">
        <v>10851</v>
      </c>
      <c r="AP165" s="288" t="s">
        <v>10851</v>
      </c>
      <c r="AQ165" s="288" t="s">
        <v>10851</v>
      </c>
      <c r="AR165" s="288" t="s">
        <v>10851</v>
      </c>
      <c r="AS165" s="288" t="s">
        <v>10851</v>
      </c>
      <c r="AT165" s="288" t="s">
        <v>10851</v>
      </c>
      <c r="AU165" s="288" t="s">
        <v>10851</v>
      </c>
      <c r="AV165" s="288" t="s">
        <v>10851</v>
      </c>
      <c r="AW165" s="288" t="s">
        <v>10851</v>
      </c>
      <c r="AX165" s="288" t="s">
        <v>10851</v>
      </c>
      <c r="AY165" s="288" t="s">
        <v>10851</v>
      </c>
      <c r="AZ165" s="288" t="s">
        <v>10851</v>
      </c>
      <c r="BA165" s="288" t="s">
        <v>10851</v>
      </c>
      <c r="BB165" s="288" t="s">
        <v>10851</v>
      </c>
      <c r="BC165" s="288" t="s">
        <v>10851</v>
      </c>
      <c r="BD165" s="288" t="s">
        <v>10851</v>
      </c>
      <c r="BE165" s="288">
        <v>2.8</v>
      </c>
      <c r="BF165" s="288">
        <v>2.9</v>
      </c>
      <c r="BG165" s="288">
        <v>2.8</v>
      </c>
      <c r="BH165" s="288">
        <v>2.8</v>
      </c>
      <c r="BI165" s="288">
        <v>2.8</v>
      </c>
      <c r="BJ165" s="288">
        <v>2.8</v>
      </c>
      <c r="BK165" s="288">
        <v>2.8</v>
      </c>
      <c r="BL165" s="288">
        <v>2.8</v>
      </c>
      <c r="BM165" s="288" t="s">
        <v>10851</v>
      </c>
      <c r="BN165" s="288" t="s">
        <v>10851</v>
      </c>
      <c r="BO165" s="288" t="s">
        <v>10851</v>
      </c>
      <c r="BP165" s="288" t="s">
        <v>10851</v>
      </c>
      <c r="BQ165" s="288" t="s">
        <v>10851</v>
      </c>
      <c r="BR165" s="288" t="s">
        <v>10851</v>
      </c>
      <c r="BS165" s="288" t="s">
        <v>10851</v>
      </c>
      <c r="BT165" s="288" t="s">
        <v>10851</v>
      </c>
      <c r="BU165" s="288" t="str">
        <f>_xlfn.IFNA(VLOOKUP(C165,'INFORM Severity - hidden'!$C$5:$G$300,5,FALSE),"-")</f>
        <v>-</v>
      </c>
    </row>
    <row r="166" spans="1:73" x14ac:dyDescent="0.35">
      <c r="A166" t="s">
        <v>2554</v>
      </c>
      <c r="B166" t="s">
        <v>4174</v>
      </c>
      <c r="C166" t="s">
        <v>4175</v>
      </c>
      <c r="D166" s="288" t="str">
        <f t="shared" si="2"/>
        <v>-</v>
      </c>
      <c r="E166" s="288" t="s">
        <v>10851</v>
      </c>
      <c r="F166" s="288" t="s">
        <v>10851</v>
      </c>
      <c r="G166" s="288" t="s">
        <v>10851</v>
      </c>
      <c r="H166" s="288" t="s">
        <v>10851</v>
      </c>
      <c r="I166" s="288" t="s">
        <v>10851</v>
      </c>
      <c r="J166" s="288" t="s">
        <v>10851</v>
      </c>
      <c r="K166" s="288" t="s">
        <v>10851</v>
      </c>
      <c r="L166" s="288" t="s">
        <v>10851</v>
      </c>
      <c r="M166" s="288" t="s">
        <v>10851</v>
      </c>
      <c r="N166" s="288" t="s">
        <v>10851</v>
      </c>
      <c r="O166" s="288" t="s">
        <v>10851</v>
      </c>
      <c r="P166" s="288" t="s">
        <v>10851</v>
      </c>
      <c r="Q166" s="288" t="s">
        <v>10851</v>
      </c>
      <c r="R166" s="288" t="s">
        <v>10851</v>
      </c>
      <c r="S166" s="288" t="s">
        <v>10851</v>
      </c>
      <c r="T166" s="288" t="s">
        <v>10851</v>
      </c>
      <c r="U166" s="288" t="s">
        <v>10851</v>
      </c>
      <c r="V166" s="288" t="s">
        <v>10851</v>
      </c>
      <c r="W166" s="288" t="s">
        <v>10851</v>
      </c>
      <c r="X166" s="288" t="s">
        <v>10851</v>
      </c>
      <c r="Y166" s="288" t="s">
        <v>10851</v>
      </c>
      <c r="Z166" s="288" t="s">
        <v>10851</v>
      </c>
      <c r="AA166" s="288" t="s">
        <v>10851</v>
      </c>
      <c r="AB166" s="288" t="s">
        <v>10851</v>
      </c>
      <c r="AC166" s="288" t="s">
        <v>10851</v>
      </c>
      <c r="AD166" s="288" t="s">
        <v>10851</v>
      </c>
      <c r="AE166" s="288" t="s">
        <v>10851</v>
      </c>
      <c r="AF166" s="288" t="s">
        <v>10851</v>
      </c>
      <c r="AG166" s="288" t="s">
        <v>10851</v>
      </c>
      <c r="AH166" s="288" t="s">
        <v>10851</v>
      </c>
      <c r="AI166" s="288" t="s">
        <v>10851</v>
      </c>
      <c r="AJ166" s="288" t="s">
        <v>10851</v>
      </c>
      <c r="AK166" s="288" t="s">
        <v>10851</v>
      </c>
      <c r="AL166" s="288" t="s">
        <v>10851</v>
      </c>
      <c r="AM166" s="288" t="s">
        <v>10851</v>
      </c>
      <c r="AN166" s="288" t="s">
        <v>10851</v>
      </c>
      <c r="AO166" s="288" t="s">
        <v>10851</v>
      </c>
      <c r="AP166" s="288" t="s">
        <v>10851</v>
      </c>
      <c r="AQ166" s="288" t="s">
        <v>10851</v>
      </c>
      <c r="AR166" s="288" t="s">
        <v>10851</v>
      </c>
      <c r="AS166" s="288" t="s">
        <v>10851</v>
      </c>
      <c r="AT166" s="288" t="s">
        <v>10851</v>
      </c>
      <c r="AU166" s="288" t="s">
        <v>10851</v>
      </c>
      <c r="AV166" s="288" t="s">
        <v>10851</v>
      </c>
      <c r="AW166" s="288" t="s">
        <v>10851</v>
      </c>
      <c r="AX166" s="288" t="s">
        <v>10851</v>
      </c>
      <c r="AY166" s="288" t="s">
        <v>10851</v>
      </c>
      <c r="AZ166" s="288" t="s">
        <v>10851</v>
      </c>
      <c r="BA166" s="288" t="s">
        <v>10851</v>
      </c>
      <c r="BB166" s="288" t="s">
        <v>10851</v>
      </c>
      <c r="BC166" s="288" t="s">
        <v>10851</v>
      </c>
      <c r="BD166" s="288" t="s">
        <v>10851</v>
      </c>
      <c r="BE166" s="288" t="s">
        <v>10851</v>
      </c>
      <c r="BF166" s="288" t="s">
        <v>10851</v>
      </c>
      <c r="BG166" s="288" t="s">
        <v>10851</v>
      </c>
      <c r="BH166" s="288" t="s">
        <v>10851</v>
      </c>
      <c r="BI166" s="288" t="s">
        <v>10851</v>
      </c>
      <c r="BJ166" s="288" t="s">
        <v>10851</v>
      </c>
      <c r="BK166" s="288" t="s">
        <v>10851</v>
      </c>
      <c r="BL166" s="288" t="s">
        <v>10851</v>
      </c>
      <c r="BM166" s="288" t="s">
        <v>10851</v>
      </c>
      <c r="BN166" s="288" t="s">
        <v>10851</v>
      </c>
      <c r="BO166" s="288" t="s">
        <v>10851</v>
      </c>
      <c r="BP166" s="288" t="s">
        <v>10851</v>
      </c>
      <c r="BQ166" s="288" t="s">
        <v>10851</v>
      </c>
      <c r="BR166" s="288" t="s">
        <v>10851</v>
      </c>
      <c r="BS166" s="288" t="s">
        <v>10851</v>
      </c>
      <c r="BT166" s="288">
        <v>2.4</v>
      </c>
      <c r="BU166" s="288">
        <f>_xlfn.IFNA(VLOOKUP(C166,'INFORM Severity - hidden'!$C$5:$G$300,5,FALSE),"-")</f>
        <v>3</v>
      </c>
    </row>
    <row r="167" spans="1:73" x14ac:dyDescent="0.35">
      <c r="C167" t="s">
        <v>10925</v>
      </c>
      <c r="D167" s="288" t="str">
        <f t="shared" si="2"/>
        <v>-</v>
      </c>
      <c r="E167" s="288" t="s">
        <v>10851</v>
      </c>
      <c r="F167" s="288" t="s">
        <v>10851</v>
      </c>
      <c r="G167" s="288" t="s">
        <v>10851</v>
      </c>
      <c r="H167" s="288" t="s">
        <v>10851</v>
      </c>
      <c r="I167" s="288" t="s">
        <v>10851</v>
      </c>
      <c r="J167" s="288" t="s">
        <v>10851</v>
      </c>
      <c r="K167" s="288" t="s">
        <v>10851</v>
      </c>
      <c r="L167" s="288" t="s">
        <v>10851</v>
      </c>
      <c r="M167" s="288" t="s">
        <v>10851</v>
      </c>
      <c r="N167" s="288" t="s">
        <v>10851</v>
      </c>
      <c r="O167" s="288" t="s">
        <v>10851</v>
      </c>
      <c r="P167" s="288" t="s">
        <v>10851</v>
      </c>
      <c r="Q167" s="288" t="s">
        <v>10851</v>
      </c>
      <c r="R167" s="288" t="s">
        <v>10851</v>
      </c>
      <c r="S167" s="288" t="s">
        <v>10851</v>
      </c>
      <c r="T167" s="288" t="s">
        <v>10851</v>
      </c>
      <c r="U167" s="288" t="s">
        <v>10851</v>
      </c>
      <c r="V167" s="288" t="s">
        <v>10851</v>
      </c>
      <c r="W167" s="288" t="s">
        <v>10851</v>
      </c>
      <c r="X167" s="288" t="s">
        <v>10851</v>
      </c>
      <c r="Y167" s="288" t="s">
        <v>10851</v>
      </c>
      <c r="Z167" s="288" t="s">
        <v>10851</v>
      </c>
      <c r="AA167" s="288" t="s">
        <v>10851</v>
      </c>
      <c r="AB167" s="288" t="s">
        <v>10851</v>
      </c>
      <c r="AC167" s="288" t="s">
        <v>10851</v>
      </c>
      <c r="AD167" s="288" t="s">
        <v>10851</v>
      </c>
      <c r="AE167" s="288" t="s">
        <v>10851</v>
      </c>
      <c r="AF167" s="288" t="s">
        <v>10851</v>
      </c>
      <c r="AG167" s="288" t="s">
        <v>10851</v>
      </c>
      <c r="AH167" s="288" t="s">
        <v>10851</v>
      </c>
      <c r="AI167" s="288" t="s">
        <v>10851</v>
      </c>
      <c r="AJ167" s="288" t="s">
        <v>10851</v>
      </c>
      <c r="AK167" s="288" t="s">
        <v>10851</v>
      </c>
      <c r="AL167" s="288" t="s">
        <v>10851</v>
      </c>
      <c r="AM167" s="288" t="s">
        <v>10851</v>
      </c>
      <c r="AN167" s="288" t="s">
        <v>10851</v>
      </c>
      <c r="AO167" s="288" t="s">
        <v>10851</v>
      </c>
      <c r="AP167" s="288" t="s">
        <v>10851</v>
      </c>
      <c r="AQ167" s="288" t="s">
        <v>10851</v>
      </c>
      <c r="AR167" s="288" t="s">
        <v>10851</v>
      </c>
      <c r="AS167" s="288" t="s">
        <v>10851</v>
      </c>
      <c r="AT167" s="288" t="s">
        <v>10851</v>
      </c>
      <c r="AU167" s="288" t="s">
        <v>10851</v>
      </c>
      <c r="AV167" s="288" t="s">
        <v>10851</v>
      </c>
      <c r="AW167" s="288" t="s">
        <v>10851</v>
      </c>
      <c r="AX167" s="288" t="s">
        <v>10851</v>
      </c>
      <c r="AY167" s="288" t="s">
        <v>10851</v>
      </c>
      <c r="AZ167" s="288" t="s">
        <v>10851</v>
      </c>
      <c r="BA167" s="288" t="s">
        <v>10851</v>
      </c>
      <c r="BB167" s="288" t="s">
        <v>10851</v>
      </c>
      <c r="BC167" s="288" t="s">
        <v>10851</v>
      </c>
      <c r="BD167" s="288" t="s">
        <v>10851</v>
      </c>
      <c r="BE167" s="288" t="s">
        <v>10851</v>
      </c>
      <c r="BF167" s="288" t="s">
        <v>10851</v>
      </c>
      <c r="BG167" s="288">
        <v>2.2000000000000002</v>
      </c>
      <c r="BH167" s="288">
        <v>2.2000000000000002</v>
      </c>
      <c r="BI167" s="288" t="s">
        <v>10851</v>
      </c>
      <c r="BJ167" s="288" t="s">
        <v>10851</v>
      </c>
      <c r="BK167" s="288" t="s">
        <v>10851</v>
      </c>
      <c r="BL167" s="288" t="s">
        <v>10851</v>
      </c>
      <c r="BM167" s="288" t="s">
        <v>10851</v>
      </c>
      <c r="BN167" s="288" t="s">
        <v>10851</v>
      </c>
      <c r="BO167" s="288" t="s">
        <v>10851</v>
      </c>
      <c r="BP167" s="288" t="s">
        <v>10851</v>
      </c>
      <c r="BQ167" s="288" t="s">
        <v>10851</v>
      </c>
      <c r="BR167" s="288" t="s">
        <v>10851</v>
      </c>
      <c r="BS167" s="288" t="s">
        <v>10851</v>
      </c>
      <c r="BT167" s="288" t="s">
        <v>10851</v>
      </c>
      <c r="BU167" s="288" t="str">
        <f>_xlfn.IFNA(VLOOKUP(C167,'INFORM Severity - hidden'!$C$5:$G$300,5,FALSE),"-")</f>
        <v>-</v>
      </c>
    </row>
    <row r="168" spans="1:73" x14ac:dyDescent="0.35">
      <c r="C168" t="s">
        <v>10926</v>
      </c>
      <c r="D168" s="288" t="str">
        <f t="shared" si="2"/>
        <v>-</v>
      </c>
      <c r="E168" s="288" t="s">
        <v>10851</v>
      </c>
      <c r="F168" s="288" t="s">
        <v>10851</v>
      </c>
      <c r="G168" s="288" t="s">
        <v>10851</v>
      </c>
      <c r="H168" s="288" t="s">
        <v>10851</v>
      </c>
      <c r="I168" s="288" t="s">
        <v>10851</v>
      </c>
      <c r="J168" s="288" t="s">
        <v>10851</v>
      </c>
      <c r="K168" s="288" t="s">
        <v>10851</v>
      </c>
      <c r="L168" s="288" t="s">
        <v>10851</v>
      </c>
      <c r="M168" s="288" t="s">
        <v>10851</v>
      </c>
      <c r="N168" s="288" t="s">
        <v>10851</v>
      </c>
      <c r="O168" s="288" t="s">
        <v>10851</v>
      </c>
      <c r="P168" s="288" t="s">
        <v>10851</v>
      </c>
      <c r="Q168" s="288" t="s">
        <v>10851</v>
      </c>
      <c r="R168" s="288" t="s">
        <v>10851</v>
      </c>
      <c r="S168" s="288" t="s">
        <v>10851</v>
      </c>
      <c r="T168" s="288" t="s">
        <v>10851</v>
      </c>
      <c r="U168" s="288" t="s">
        <v>10851</v>
      </c>
      <c r="V168" s="288" t="s">
        <v>10851</v>
      </c>
      <c r="W168" s="288" t="s">
        <v>10851</v>
      </c>
      <c r="X168" s="288" t="s">
        <v>10851</v>
      </c>
      <c r="Y168" s="288" t="s">
        <v>10851</v>
      </c>
      <c r="Z168" s="288" t="s">
        <v>10851</v>
      </c>
      <c r="AA168" s="288" t="s">
        <v>10851</v>
      </c>
      <c r="AB168" s="288" t="s">
        <v>10851</v>
      </c>
      <c r="AC168" s="288" t="s">
        <v>10851</v>
      </c>
      <c r="AD168" s="288" t="s">
        <v>10851</v>
      </c>
      <c r="AE168" s="288" t="s">
        <v>10851</v>
      </c>
      <c r="AF168" s="288" t="s">
        <v>10851</v>
      </c>
      <c r="AG168" s="288" t="s">
        <v>10851</v>
      </c>
      <c r="AH168" s="288" t="s">
        <v>10851</v>
      </c>
      <c r="AI168" s="288" t="s">
        <v>10851</v>
      </c>
      <c r="AJ168" s="288" t="s">
        <v>10851</v>
      </c>
      <c r="AK168" s="288" t="s">
        <v>10851</v>
      </c>
      <c r="AL168" s="288" t="s">
        <v>10851</v>
      </c>
      <c r="AM168" s="288" t="s">
        <v>10851</v>
      </c>
      <c r="AN168" s="288" t="s">
        <v>10851</v>
      </c>
      <c r="AO168" s="288" t="s">
        <v>10851</v>
      </c>
      <c r="AP168" s="288" t="s">
        <v>10851</v>
      </c>
      <c r="AQ168" s="288" t="s">
        <v>10851</v>
      </c>
      <c r="AR168" s="288" t="s">
        <v>10851</v>
      </c>
      <c r="AS168" s="288" t="s">
        <v>10851</v>
      </c>
      <c r="AT168" s="288" t="s">
        <v>10851</v>
      </c>
      <c r="AU168" s="288" t="s">
        <v>10851</v>
      </c>
      <c r="AV168" s="288" t="s">
        <v>10851</v>
      </c>
      <c r="AW168" s="288" t="s">
        <v>10851</v>
      </c>
      <c r="AX168" s="288" t="s">
        <v>10851</v>
      </c>
      <c r="AY168" s="288" t="s">
        <v>10851</v>
      </c>
      <c r="AZ168" s="288" t="s">
        <v>10851</v>
      </c>
      <c r="BA168" s="288" t="s">
        <v>10851</v>
      </c>
      <c r="BB168" s="288" t="s">
        <v>10851</v>
      </c>
      <c r="BC168" s="288" t="s">
        <v>10851</v>
      </c>
      <c r="BD168" s="288">
        <v>2.6</v>
      </c>
      <c r="BE168" s="288">
        <v>2.4</v>
      </c>
      <c r="BF168" s="288">
        <v>2.4</v>
      </c>
      <c r="BG168" s="288">
        <v>2.4</v>
      </c>
      <c r="BH168" s="288">
        <v>2.4</v>
      </c>
      <c r="BI168" s="288" t="s">
        <v>10851</v>
      </c>
      <c r="BJ168" s="288" t="s">
        <v>10851</v>
      </c>
      <c r="BK168" s="288" t="s">
        <v>10851</v>
      </c>
      <c r="BL168" s="288" t="s">
        <v>10851</v>
      </c>
      <c r="BM168" s="288" t="s">
        <v>10851</v>
      </c>
      <c r="BN168" s="288" t="s">
        <v>10851</v>
      </c>
      <c r="BO168" s="288" t="s">
        <v>10851</v>
      </c>
      <c r="BP168" s="288" t="s">
        <v>10851</v>
      </c>
      <c r="BQ168" s="288" t="s">
        <v>10851</v>
      </c>
      <c r="BR168" s="288" t="s">
        <v>10851</v>
      </c>
      <c r="BS168" s="288" t="s">
        <v>10851</v>
      </c>
      <c r="BT168" s="288" t="s">
        <v>10851</v>
      </c>
      <c r="BU168" s="288" t="str">
        <f>_xlfn.IFNA(VLOOKUP(C168,'INFORM Severity - hidden'!$C$5:$G$300,5,FALSE),"-")</f>
        <v>-</v>
      </c>
    </row>
    <row r="169" spans="1:73" x14ac:dyDescent="0.35">
      <c r="C169" t="s">
        <v>10927</v>
      </c>
      <c r="D169" s="288" t="str">
        <f t="shared" si="2"/>
        <v>-</v>
      </c>
      <c r="E169" s="288" t="s">
        <v>10851</v>
      </c>
      <c r="F169" s="288" t="s">
        <v>10851</v>
      </c>
      <c r="G169" s="288" t="s">
        <v>10851</v>
      </c>
      <c r="H169" s="288" t="s">
        <v>10851</v>
      </c>
      <c r="I169" s="288" t="s">
        <v>10851</v>
      </c>
      <c r="J169" s="288" t="s">
        <v>10851</v>
      </c>
      <c r="K169" s="288" t="s">
        <v>10851</v>
      </c>
      <c r="L169" s="288" t="s">
        <v>10851</v>
      </c>
      <c r="M169" s="288" t="s">
        <v>10851</v>
      </c>
      <c r="N169" s="288" t="s">
        <v>10851</v>
      </c>
      <c r="O169" s="288" t="s">
        <v>10851</v>
      </c>
      <c r="P169" s="288" t="s">
        <v>10851</v>
      </c>
      <c r="Q169" s="288" t="s">
        <v>10851</v>
      </c>
      <c r="R169" s="288" t="s">
        <v>10851</v>
      </c>
      <c r="S169" s="288" t="s">
        <v>10851</v>
      </c>
      <c r="T169" s="288" t="s">
        <v>10851</v>
      </c>
      <c r="U169" s="288" t="s">
        <v>10851</v>
      </c>
      <c r="V169" s="288" t="s">
        <v>10851</v>
      </c>
      <c r="W169" s="288" t="s">
        <v>10851</v>
      </c>
      <c r="X169" s="288" t="s">
        <v>10851</v>
      </c>
      <c r="Y169" s="288" t="s">
        <v>10851</v>
      </c>
      <c r="Z169" s="288" t="s">
        <v>10851</v>
      </c>
      <c r="AA169" s="288" t="s">
        <v>10851</v>
      </c>
      <c r="AB169" s="288" t="s">
        <v>10851</v>
      </c>
      <c r="AC169" s="288" t="s">
        <v>10851</v>
      </c>
      <c r="AD169" s="288" t="s">
        <v>10851</v>
      </c>
      <c r="AE169" s="288" t="s">
        <v>10851</v>
      </c>
      <c r="AF169" s="288" t="s">
        <v>10851</v>
      </c>
      <c r="AG169" s="288" t="s">
        <v>10851</v>
      </c>
      <c r="AH169" s="288" t="s">
        <v>10851</v>
      </c>
      <c r="AI169" s="288" t="s">
        <v>10851</v>
      </c>
      <c r="AJ169" s="288" t="s">
        <v>10851</v>
      </c>
      <c r="AK169" s="288" t="s">
        <v>10851</v>
      </c>
      <c r="AL169" s="288" t="s">
        <v>10851</v>
      </c>
      <c r="AM169" s="288" t="s">
        <v>10851</v>
      </c>
      <c r="AN169" s="288" t="s">
        <v>10851</v>
      </c>
      <c r="AO169" s="288" t="s">
        <v>10851</v>
      </c>
      <c r="AP169" s="288" t="s">
        <v>10851</v>
      </c>
      <c r="AQ169" s="288" t="s">
        <v>10851</v>
      </c>
      <c r="AR169" s="288" t="s">
        <v>10851</v>
      </c>
      <c r="AS169" s="288" t="s">
        <v>10851</v>
      </c>
      <c r="AT169" s="288" t="s">
        <v>10851</v>
      </c>
      <c r="AU169" s="288" t="s">
        <v>10851</v>
      </c>
      <c r="AV169" s="288" t="s">
        <v>10851</v>
      </c>
      <c r="AW169" s="288" t="s">
        <v>10851</v>
      </c>
      <c r="AX169" s="288" t="s">
        <v>10851</v>
      </c>
      <c r="AY169" s="288" t="s">
        <v>10851</v>
      </c>
      <c r="AZ169" s="288" t="s">
        <v>10851</v>
      </c>
      <c r="BA169" s="288" t="s">
        <v>10851</v>
      </c>
      <c r="BB169" s="288" t="s">
        <v>10851</v>
      </c>
      <c r="BC169" s="288" t="s">
        <v>10851</v>
      </c>
      <c r="BD169" s="288" t="s">
        <v>10851</v>
      </c>
      <c r="BE169" s="288" t="s">
        <v>10851</v>
      </c>
      <c r="BF169" s="288" t="s">
        <v>10851</v>
      </c>
      <c r="BG169" s="288">
        <v>1.1000000000000001</v>
      </c>
      <c r="BH169" s="288">
        <v>1.1000000000000001</v>
      </c>
      <c r="BI169" s="288" t="s">
        <v>10851</v>
      </c>
      <c r="BJ169" s="288" t="s">
        <v>10851</v>
      </c>
      <c r="BK169" s="288" t="s">
        <v>10851</v>
      </c>
      <c r="BL169" s="288" t="s">
        <v>10851</v>
      </c>
      <c r="BM169" s="288" t="s">
        <v>10851</v>
      </c>
      <c r="BN169" s="288" t="s">
        <v>10851</v>
      </c>
      <c r="BO169" s="288" t="s">
        <v>10851</v>
      </c>
      <c r="BP169" s="288" t="s">
        <v>10851</v>
      </c>
      <c r="BQ169" s="288" t="s">
        <v>10851</v>
      </c>
      <c r="BR169" s="288" t="s">
        <v>10851</v>
      </c>
      <c r="BS169" s="288" t="s">
        <v>10851</v>
      </c>
      <c r="BT169" s="288" t="s">
        <v>10851</v>
      </c>
      <c r="BU169" s="288" t="str">
        <f>_xlfn.IFNA(VLOOKUP(C169,'INFORM Severity - hidden'!$C$5:$G$300,5,FALSE),"-")</f>
        <v>-</v>
      </c>
    </row>
    <row r="170" spans="1:73" x14ac:dyDescent="0.35">
      <c r="C170" t="s">
        <v>10928</v>
      </c>
      <c r="D170" s="288" t="str">
        <f t="shared" si="2"/>
        <v>-</v>
      </c>
      <c r="E170" s="288" t="s">
        <v>10851</v>
      </c>
      <c r="F170" s="288" t="s">
        <v>10851</v>
      </c>
      <c r="G170" s="288" t="s">
        <v>10851</v>
      </c>
      <c r="H170" s="288" t="s">
        <v>10851</v>
      </c>
      <c r="I170" s="288" t="s">
        <v>10851</v>
      </c>
      <c r="J170" s="288" t="s">
        <v>10851</v>
      </c>
      <c r="K170" s="288" t="s">
        <v>10851</v>
      </c>
      <c r="L170" s="288" t="s">
        <v>10851</v>
      </c>
      <c r="M170" s="288" t="s">
        <v>10851</v>
      </c>
      <c r="N170" s="288" t="s">
        <v>10851</v>
      </c>
      <c r="O170" s="288" t="s">
        <v>10851</v>
      </c>
      <c r="P170" s="288" t="s">
        <v>10851</v>
      </c>
      <c r="Q170" s="288" t="s">
        <v>10851</v>
      </c>
      <c r="R170" s="288" t="s">
        <v>10851</v>
      </c>
      <c r="S170" s="288" t="s">
        <v>10851</v>
      </c>
      <c r="T170" s="288" t="s">
        <v>10851</v>
      </c>
      <c r="U170" s="288" t="s">
        <v>10851</v>
      </c>
      <c r="V170" s="288" t="s">
        <v>10851</v>
      </c>
      <c r="W170" s="288" t="s">
        <v>10851</v>
      </c>
      <c r="X170" s="288" t="s">
        <v>10851</v>
      </c>
      <c r="Y170" s="288" t="s">
        <v>10851</v>
      </c>
      <c r="Z170" s="288" t="s">
        <v>10851</v>
      </c>
      <c r="AA170" s="288" t="s">
        <v>10851</v>
      </c>
      <c r="AB170" s="288" t="s">
        <v>10851</v>
      </c>
      <c r="AC170" s="288" t="s">
        <v>10851</v>
      </c>
      <c r="AD170" s="288" t="s">
        <v>10851</v>
      </c>
      <c r="AE170" s="288" t="s">
        <v>10851</v>
      </c>
      <c r="AF170" s="288" t="s">
        <v>10851</v>
      </c>
      <c r="AG170" s="288" t="s">
        <v>10851</v>
      </c>
      <c r="AH170" s="288" t="s">
        <v>10851</v>
      </c>
      <c r="AI170" s="288" t="s">
        <v>10851</v>
      </c>
      <c r="AJ170" s="288" t="s">
        <v>10851</v>
      </c>
      <c r="AK170" s="288" t="s">
        <v>10851</v>
      </c>
      <c r="AL170" s="288" t="s">
        <v>10851</v>
      </c>
      <c r="AM170" s="288" t="s">
        <v>10851</v>
      </c>
      <c r="AN170" s="288" t="s">
        <v>10851</v>
      </c>
      <c r="AO170" s="288" t="s">
        <v>10851</v>
      </c>
      <c r="AP170" s="288" t="s">
        <v>10851</v>
      </c>
      <c r="AQ170" s="288" t="s">
        <v>10851</v>
      </c>
      <c r="AR170" s="288" t="s">
        <v>10851</v>
      </c>
      <c r="AS170" s="288" t="s">
        <v>10851</v>
      </c>
      <c r="AT170" s="288" t="s">
        <v>10851</v>
      </c>
      <c r="AU170" s="288" t="s">
        <v>10851</v>
      </c>
      <c r="AV170" s="288" t="s">
        <v>10851</v>
      </c>
      <c r="AW170" s="288" t="s">
        <v>10851</v>
      </c>
      <c r="AX170" s="288" t="s">
        <v>10851</v>
      </c>
      <c r="AY170" s="288" t="s">
        <v>10851</v>
      </c>
      <c r="AZ170" s="288" t="s">
        <v>10851</v>
      </c>
      <c r="BA170" s="288" t="s">
        <v>10851</v>
      </c>
      <c r="BB170" s="288" t="s">
        <v>10851</v>
      </c>
      <c r="BC170" s="288" t="s">
        <v>10851</v>
      </c>
      <c r="BD170" s="288" t="s">
        <v>10851</v>
      </c>
      <c r="BE170" s="288" t="s">
        <v>10851</v>
      </c>
      <c r="BF170" s="288" t="s">
        <v>10851</v>
      </c>
      <c r="BG170" s="288" t="s">
        <v>10851</v>
      </c>
      <c r="BH170" s="288" t="s">
        <v>10851</v>
      </c>
      <c r="BI170" s="288" t="s">
        <v>10851</v>
      </c>
      <c r="BJ170" s="288" t="s">
        <v>10851</v>
      </c>
      <c r="BK170" s="288" t="s">
        <v>10851</v>
      </c>
      <c r="BL170" s="288" t="s">
        <v>10851</v>
      </c>
      <c r="BM170" s="288" t="s">
        <v>10851</v>
      </c>
      <c r="BN170" s="288">
        <v>1.9</v>
      </c>
      <c r="BO170" s="288">
        <v>2.2999999999999998</v>
      </c>
      <c r="BP170" s="288">
        <v>2.2999999999999998</v>
      </c>
      <c r="BQ170" s="288">
        <v>2.2999999999999998</v>
      </c>
      <c r="BR170" s="288">
        <v>2.2999999999999998</v>
      </c>
      <c r="BS170" s="288">
        <v>2.2999999999999998</v>
      </c>
      <c r="BT170" s="288" t="s">
        <v>10851</v>
      </c>
      <c r="BU170" s="288" t="str">
        <f>_xlfn.IFNA(VLOOKUP(C170,'INFORM Severity - hidden'!$C$5:$G$300,5,FALSE),"-")</f>
        <v>-</v>
      </c>
    </row>
    <row r="171" spans="1:73" x14ac:dyDescent="0.35">
      <c r="A171" t="s">
        <v>1648</v>
      </c>
      <c r="B171" t="s">
        <v>3980</v>
      </c>
      <c r="C171" t="s">
        <v>3981</v>
      </c>
      <c r="D171" s="288" t="str">
        <f t="shared" si="2"/>
        <v>Increasing</v>
      </c>
      <c r="E171" s="288" t="s">
        <v>10851</v>
      </c>
      <c r="F171" s="288" t="s">
        <v>10851</v>
      </c>
      <c r="G171" s="288" t="s">
        <v>10851</v>
      </c>
      <c r="H171" s="288">
        <v>3.8</v>
      </c>
      <c r="I171" s="288">
        <v>3.7</v>
      </c>
      <c r="J171" s="288">
        <v>3.7</v>
      </c>
      <c r="K171" s="288">
        <v>3.2</v>
      </c>
      <c r="L171" s="288">
        <v>3.2</v>
      </c>
      <c r="M171" s="288">
        <v>3.2</v>
      </c>
      <c r="N171" s="288">
        <v>3.2</v>
      </c>
      <c r="O171" s="288">
        <v>3.4</v>
      </c>
      <c r="P171" s="288">
        <v>3.4</v>
      </c>
      <c r="Q171" s="288">
        <v>3.5</v>
      </c>
      <c r="R171" s="288">
        <v>3.5</v>
      </c>
      <c r="S171" s="288">
        <v>3.2</v>
      </c>
      <c r="T171" s="288">
        <v>3.2</v>
      </c>
      <c r="U171" s="288">
        <v>3.2</v>
      </c>
      <c r="V171" s="288">
        <v>3.2</v>
      </c>
      <c r="W171" s="288">
        <v>3</v>
      </c>
      <c r="X171" s="288">
        <v>3</v>
      </c>
      <c r="Y171" s="288">
        <v>3</v>
      </c>
      <c r="Z171" s="288">
        <v>3.2</v>
      </c>
      <c r="AA171" s="288">
        <v>3.3</v>
      </c>
      <c r="AB171" s="288">
        <v>3.3</v>
      </c>
      <c r="AC171" s="288">
        <v>3.6</v>
      </c>
      <c r="AD171" s="288">
        <v>3.6</v>
      </c>
      <c r="AE171" s="288">
        <v>3.6</v>
      </c>
      <c r="AF171" s="288">
        <v>3.6</v>
      </c>
      <c r="AG171" s="288">
        <v>3.6</v>
      </c>
      <c r="AH171" s="288">
        <v>3.7</v>
      </c>
      <c r="AI171" s="288" t="s">
        <v>10851</v>
      </c>
      <c r="AJ171" s="288" t="s">
        <v>10851</v>
      </c>
      <c r="AK171" s="288" t="s">
        <v>10851</v>
      </c>
      <c r="AL171" s="288" t="s">
        <v>10851</v>
      </c>
      <c r="AM171" s="288" t="s">
        <v>10851</v>
      </c>
      <c r="AN171" s="288" t="s">
        <v>10851</v>
      </c>
      <c r="AO171" s="288">
        <v>3.5</v>
      </c>
      <c r="AP171" s="288">
        <v>3.5</v>
      </c>
      <c r="AQ171" s="288">
        <v>3.6</v>
      </c>
      <c r="AR171" s="288">
        <v>3.6</v>
      </c>
      <c r="AS171" s="288">
        <v>3.6</v>
      </c>
      <c r="AT171" s="288">
        <v>3.6</v>
      </c>
      <c r="AU171" s="288">
        <v>3.6</v>
      </c>
      <c r="AV171" s="288">
        <v>3.6</v>
      </c>
      <c r="AW171" s="288">
        <v>3.6</v>
      </c>
      <c r="AX171" s="288">
        <v>3.6</v>
      </c>
      <c r="AY171" s="288">
        <v>3.6</v>
      </c>
      <c r="AZ171" s="288">
        <v>3.6</v>
      </c>
      <c r="BA171" s="288">
        <v>3.6</v>
      </c>
      <c r="BB171" s="288">
        <v>3.4</v>
      </c>
      <c r="BC171" s="288">
        <v>3.5</v>
      </c>
      <c r="BD171" s="288">
        <v>3.5</v>
      </c>
      <c r="BE171" s="288">
        <v>3.6</v>
      </c>
      <c r="BF171" s="288">
        <v>3.5</v>
      </c>
      <c r="BG171" s="288">
        <v>3.5</v>
      </c>
      <c r="BH171" s="288">
        <v>3.5</v>
      </c>
      <c r="BI171" s="288">
        <v>3.5</v>
      </c>
      <c r="BJ171" s="288">
        <v>3.5</v>
      </c>
      <c r="BK171" s="288">
        <v>3.6</v>
      </c>
      <c r="BL171" s="288">
        <v>3.6</v>
      </c>
      <c r="BM171" s="288">
        <v>3.6</v>
      </c>
      <c r="BN171" s="288">
        <v>3.6</v>
      </c>
      <c r="BO171" s="288">
        <v>3.6</v>
      </c>
      <c r="BP171" s="288">
        <v>3.7</v>
      </c>
      <c r="BQ171" s="288">
        <v>3.7</v>
      </c>
      <c r="BR171" s="288">
        <v>3.7</v>
      </c>
      <c r="BS171" s="288">
        <v>3.9</v>
      </c>
      <c r="BT171" s="288">
        <v>3.9</v>
      </c>
      <c r="BU171" s="288">
        <f>_xlfn.IFNA(VLOOKUP(C171,'INFORM Severity - hidden'!$C$5:$G$300,5,FALSE),"-")</f>
        <v>3.9</v>
      </c>
    </row>
    <row r="172" spans="1:73" x14ac:dyDescent="0.35">
      <c r="C172" t="s">
        <v>10929</v>
      </c>
      <c r="D172" s="288" t="str">
        <f t="shared" si="2"/>
        <v>-</v>
      </c>
      <c r="E172" s="288" t="s">
        <v>10851</v>
      </c>
      <c r="F172" s="288">
        <v>3.3</v>
      </c>
      <c r="G172" s="288">
        <v>3.3</v>
      </c>
      <c r="H172" s="288">
        <v>3.3</v>
      </c>
      <c r="I172" s="288">
        <v>3.3</v>
      </c>
      <c r="J172" s="288" t="s">
        <v>10851</v>
      </c>
      <c r="K172" s="288" t="s">
        <v>10851</v>
      </c>
      <c r="L172" s="288" t="s">
        <v>10851</v>
      </c>
      <c r="M172" s="288" t="s">
        <v>10851</v>
      </c>
      <c r="N172" s="288" t="s">
        <v>10851</v>
      </c>
      <c r="O172" s="288" t="s">
        <v>10851</v>
      </c>
      <c r="P172" s="288" t="s">
        <v>10851</v>
      </c>
      <c r="Q172" s="288" t="s">
        <v>10851</v>
      </c>
      <c r="R172" s="288" t="s">
        <v>10851</v>
      </c>
      <c r="S172" s="288" t="s">
        <v>10851</v>
      </c>
      <c r="T172" s="288" t="s">
        <v>10851</v>
      </c>
      <c r="U172" s="288" t="s">
        <v>10851</v>
      </c>
      <c r="V172" s="288" t="s">
        <v>10851</v>
      </c>
      <c r="W172" s="288" t="s">
        <v>10851</v>
      </c>
      <c r="X172" s="288" t="s">
        <v>10851</v>
      </c>
      <c r="Y172" s="288" t="s">
        <v>10851</v>
      </c>
      <c r="Z172" s="288" t="s">
        <v>10851</v>
      </c>
      <c r="AA172" s="288" t="s">
        <v>10851</v>
      </c>
      <c r="AB172" s="288" t="s">
        <v>10851</v>
      </c>
      <c r="AC172" s="288" t="s">
        <v>10851</v>
      </c>
      <c r="AD172" s="288" t="s">
        <v>10851</v>
      </c>
      <c r="AE172" s="288" t="s">
        <v>10851</v>
      </c>
      <c r="AF172" s="288" t="s">
        <v>10851</v>
      </c>
      <c r="AG172" s="288" t="s">
        <v>10851</v>
      </c>
      <c r="AH172" s="288" t="s">
        <v>10851</v>
      </c>
      <c r="AI172" s="288" t="s">
        <v>10851</v>
      </c>
      <c r="AJ172" s="288" t="s">
        <v>10851</v>
      </c>
      <c r="AK172" s="288" t="s">
        <v>10851</v>
      </c>
      <c r="AL172" s="288" t="s">
        <v>10851</v>
      </c>
      <c r="AM172" s="288" t="s">
        <v>10851</v>
      </c>
      <c r="AN172" s="288" t="s">
        <v>10851</v>
      </c>
      <c r="AO172" s="288" t="s">
        <v>10851</v>
      </c>
      <c r="AP172" s="288" t="s">
        <v>10851</v>
      </c>
      <c r="AQ172" s="288" t="s">
        <v>10851</v>
      </c>
      <c r="AR172" s="288" t="s">
        <v>10851</v>
      </c>
      <c r="AS172" s="288" t="s">
        <v>10851</v>
      </c>
      <c r="AT172" s="288" t="s">
        <v>10851</v>
      </c>
      <c r="AU172" s="288" t="s">
        <v>10851</v>
      </c>
      <c r="AV172" s="288" t="s">
        <v>10851</v>
      </c>
      <c r="AW172" s="288" t="s">
        <v>10851</v>
      </c>
      <c r="AX172" s="288" t="s">
        <v>10851</v>
      </c>
      <c r="AY172" s="288" t="s">
        <v>10851</v>
      </c>
      <c r="AZ172" s="288" t="s">
        <v>10851</v>
      </c>
      <c r="BA172" s="288" t="s">
        <v>10851</v>
      </c>
      <c r="BB172" s="288" t="s">
        <v>10851</v>
      </c>
      <c r="BC172" s="288" t="s">
        <v>10851</v>
      </c>
      <c r="BD172" s="288" t="s">
        <v>10851</v>
      </c>
      <c r="BE172" s="288" t="s">
        <v>10851</v>
      </c>
      <c r="BF172" s="288" t="s">
        <v>10851</v>
      </c>
      <c r="BG172" s="288" t="s">
        <v>10851</v>
      </c>
      <c r="BH172" s="288" t="s">
        <v>10851</v>
      </c>
      <c r="BI172" s="288" t="s">
        <v>10851</v>
      </c>
      <c r="BJ172" s="288" t="s">
        <v>10851</v>
      </c>
      <c r="BK172" s="288" t="s">
        <v>10851</v>
      </c>
      <c r="BL172" s="288" t="s">
        <v>10851</v>
      </c>
      <c r="BM172" s="288" t="s">
        <v>10851</v>
      </c>
      <c r="BN172" s="288" t="s">
        <v>10851</v>
      </c>
      <c r="BO172" s="288" t="s">
        <v>10851</v>
      </c>
      <c r="BP172" s="288" t="s">
        <v>10851</v>
      </c>
      <c r="BQ172" s="288" t="s">
        <v>10851</v>
      </c>
      <c r="BR172" s="288" t="s">
        <v>10851</v>
      </c>
      <c r="BS172" s="288" t="s">
        <v>10851</v>
      </c>
      <c r="BT172" s="288" t="s">
        <v>10851</v>
      </c>
      <c r="BU172" s="288" t="str">
        <f>_xlfn.IFNA(VLOOKUP(C172,'INFORM Severity - hidden'!$C$5:$G$300,5,FALSE),"-")</f>
        <v>-</v>
      </c>
    </row>
    <row r="173" spans="1:73" x14ac:dyDescent="0.35">
      <c r="C173" t="s">
        <v>10930</v>
      </c>
      <c r="D173" s="288" t="str">
        <f t="shared" si="2"/>
        <v>-</v>
      </c>
      <c r="E173" s="288" t="s">
        <v>10851</v>
      </c>
      <c r="F173" s="288" t="s">
        <v>10851</v>
      </c>
      <c r="G173" s="288">
        <v>3.1</v>
      </c>
      <c r="H173" s="288">
        <v>3.4</v>
      </c>
      <c r="I173" s="288">
        <v>3.4</v>
      </c>
      <c r="J173" s="288" t="s">
        <v>10851</v>
      </c>
      <c r="K173" s="288" t="s">
        <v>10851</v>
      </c>
      <c r="L173" s="288" t="s">
        <v>10851</v>
      </c>
      <c r="M173" s="288" t="s">
        <v>10851</v>
      </c>
      <c r="N173" s="288" t="s">
        <v>10851</v>
      </c>
      <c r="O173" s="288" t="s">
        <v>10851</v>
      </c>
      <c r="P173" s="288" t="s">
        <v>10851</v>
      </c>
      <c r="Q173" s="288" t="s">
        <v>10851</v>
      </c>
      <c r="R173" s="288" t="s">
        <v>10851</v>
      </c>
      <c r="S173" s="288" t="s">
        <v>10851</v>
      </c>
      <c r="T173" s="288" t="s">
        <v>10851</v>
      </c>
      <c r="U173" s="288" t="s">
        <v>10851</v>
      </c>
      <c r="V173" s="288" t="s">
        <v>10851</v>
      </c>
      <c r="W173" s="288" t="s">
        <v>10851</v>
      </c>
      <c r="X173" s="288" t="s">
        <v>10851</v>
      </c>
      <c r="Y173" s="288" t="s">
        <v>10851</v>
      </c>
      <c r="Z173" s="288" t="s">
        <v>10851</v>
      </c>
      <c r="AA173" s="288" t="s">
        <v>10851</v>
      </c>
      <c r="AB173" s="288" t="s">
        <v>10851</v>
      </c>
      <c r="AC173" s="288" t="s">
        <v>10851</v>
      </c>
      <c r="AD173" s="288" t="s">
        <v>10851</v>
      </c>
      <c r="AE173" s="288" t="s">
        <v>10851</v>
      </c>
      <c r="AF173" s="288" t="s">
        <v>10851</v>
      </c>
      <c r="AG173" s="288" t="s">
        <v>10851</v>
      </c>
      <c r="AH173" s="288" t="s">
        <v>10851</v>
      </c>
      <c r="AI173" s="288" t="s">
        <v>10851</v>
      </c>
      <c r="AJ173" s="288" t="s">
        <v>10851</v>
      </c>
      <c r="AK173" s="288" t="s">
        <v>10851</v>
      </c>
      <c r="AL173" s="288" t="s">
        <v>10851</v>
      </c>
      <c r="AM173" s="288" t="s">
        <v>10851</v>
      </c>
      <c r="AN173" s="288" t="s">
        <v>10851</v>
      </c>
      <c r="AO173" s="288" t="s">
        <v>10851</v>
      </c>
      <c r="AP173" s="288" t="s">
        <v>10851</v>
      </c>
      <c r="AQ173" s="288" t="s">
        <v>10851</v>
      </c>
      <c r="AR173" s="288" t="s">
        <v>10851</v>
      </c>
      <c r="AS173" s="288" t="s">
        <v>10851</v>
      </c>
      <c r="AT173" s="288" t="s">
        <v>10851</v>
      </c>
      <c r="AU173" s="288" t="s">
        <v>10851</v>
      </c>
      <c r="AV173" s="288" t="s">
        <v>10851</v>
      </c>
      <c r="AW173" s="288" t="s">
        <v>10851</v>
      </c>
      <c r="AX173" s="288" t="s">
        <v>10851</v>
      </c>
      <c r="AY173" s="288" t="s">
        <v>10851</v>
      </c>
      <c r="AZ173" s="288" t="s">
        <v>10851</v>
      </c>
      <c r="BA173" s="288" t="s">
        <v>10851</v>
      </c>
      <c r="BB173" s="288" t="s">
        <v>10851</v>
      </c>
      <c r="BC173" s="288" t="s">
        <v>10851</v>
      </c>
      <c r="BD173" s="288" t="s">
        <v>10851</v>
      </c>
      <c r="BE173" s="288" t="s">
        <v>10851</v>
      </c>
      <c r="BF173" s="288" t="s">
        <v>10851</v>
      </c>
      <c r="BG173" s="288" t="s">
        <v>10851</v>
      </c>
      <c r="BH173" s="288" t="s">
        <v>10851</v>
      </c>
      <c r="BI173" s="288" t="s">
        <v>10851</v>
      </c>
      <c r="BJ173" s="288" t="s">
        <v>10851</v>
      </c>
      <c r="BK173" s="288" t="s">
        <v>10851</v>
      </c>
      <c r="BL173" s="288" t="s">
        <v>10851</v>
      </c>
      <c r="BM173" s="288" t="s">
        <v>10851</v>
      </c>
      <c r="BN173" s="288" t="s">
        <v>10851</v>
      </c>
      <c r="BO173" s="288" t="s">
        <v>10851</v>
      </c>
      <c r="BP173" s="288" t="s">
        <v>10851</v>
      </c>
      <c r="BQ173" s="288" t="s">
        <v>10851</v>
      </c>
      <c r="BR173" s="288" t="s">
        <v>10851</v>
      </c>
      <c r="BS173" s="288" t="s">
        <v>10851</v>
      </c>
      <c r="BT173" s="288" t="s">
        <v>10851</v>
      </c>
      <c r="BU173" s="288" t="str">
        <f>_xlfn.IFNA(VLOOKUP(C173,'INFORM Severity - hidden'!$C$5:$G$300,5,FALSE),"-")</f>
        <v>-</v>
      </c>
    </row>
    <row r="174" spans="1:73" x14ac:dyDescent="0.35">
      <c r="A174" t="s">
        <v>1648</v>
      </c>
      <c r="B174" t="s">
        <v>1672</v>
      </c>
      <c r="C174" t="s">
        <v>1673</v>
      </c>
      <c r="D174" s="288" t="str">
        <f t="shared" si="2"/>
        <v>Decreasing</v>
      </c>
      <c r="E174" s="288" t="s">
        <v>10851</v>
      </c>
      <c r="F174" s="288" t="s">
        <v>10851</v>
      </c>
      <c r="G174" s="288" t="s">
        <v>10851</v>
      </c>
      <c r="H174" s="288" t="s">
        <v>10851</v>
      </c>
      <c r="I174" s="288" t="s">
        <v>10851</v>
      </c>
      <c r="J174" s="288" t="s">
        <v>10851</v>
      </c>
      <c r="K174" s="288" t="s">
        <v>10851</v>
      </c>
      <c r="L174" s="288" t="s">
        <v>10851</v>
      </c>
      <c r="M174" s="288" t="s">
        <v>10851</v>
      </c>
      <c r="N174" s="288" t="s">
        <v>10851</v>
      </c>
      <c r="O174" s="288" t="s">
        <v>10851</v>
      </c>
      <c r="P174" s="288" t="s">
        <v>10851</v>
      </c>
      <c r="Q174" s="288" t="s">
        <v>10851</v>
      </c>
      <c r="R174" s="288" t="s">
        <v>10851</v>
      </c>
      <c r="S174" s="288">
        <v>2</v>
      </c>
      <c r="T174" s="288">
        <v>2</v>
      </c>
      <c r="U174" s="288">
        <v>2.6</v>
      </c>
      <c r="V174" s="288">
        <v>2.6</v>
      </c>
      <c r="W174" s="288">
        <v>2.8</v>
      </c>
      <c r="X174" s="288">
        <v>2.9</v>
      </c>
      <c r="Y174" s="288">
        <v>2.9</v>
      </c>
      <c r="Z174" s="288">
        <v>2.9</v>
      </c>
      <c r="AA174" s="288">
        <v>2.1</v>
      </c>
      <c r="AB174" s="288">
        <v>2.1</v>
      </c>
      <c r="AC174" s="288">
        <v>3.5</v>
      </c>
      <c r="AD174" s="288">
        <v>3.5</v>
      </c>
      <c r="AE174" s="288">
        <v>3.5</v>
      </c>
      <c r="AF174" s="288">
        <v>3.6</v>
      </c>
      <c r="AG174" s="288">
        <v>3.6</v>
      </c>
      <c r="AH174" s="288">
        <v>3.6</v>
      </c>
      <c r="AI174" s="288">
        <v>3.4</v>
      </c>
      <c r="AJ174" s="288">
        <v>3.4</v>
      </c>
      <c r="AK174" s="288">
        <v>3.4</v>
      </c>
      <c r="AL174" s="288">
        <v>3.3</v>
      </c>
      <c r="AM174" s="288">
        <v>3.3</v>
      </c>
      <c r="AN174" s="288">
        <v>3.3</v>
      </c>
      <c r="AO174" s="288">
        <v>3.4</v>
      </c>
      <c r="AP174" s="288">
        <v>3.4</v>
      </c>
      <c r="AQ174" s="288">
        <v>3.4</v>
      </c>
      <c r="AR174" s="288">
        <v>3.4</v>
      </c>
      <c r="AS174" s="288">
        <v>3.4</v>
      </c>
      <c r="AT174" s="288">
        <v>3.4</v>
      </c>
      <c r="AU174" s="288">
        <v>3.4</v>
      </c>
      <c r="AV174" s="288">
        <v>3.4</v>
      </c>
      <c r="AW174" s="288">
        <v>3.4</v>
      </c>
      <c r="AX174" s="288">
        <v>3.4</v>
      </c>
      <c r="AY174" s="288">
        <v>3.5</v>
      </c>
      <c r="AZ174" s="288">
        <v>3.5</v>
      </c>
      <c r="BA174" s="288">
        <v>3.5</v>
      </c>
      <c r="BB174" s="288">
        <v>3.5</v>
      </c>
      <c r="BC174" s="288">
        <v>3.5</v>
      </c>
      <c r="BD174" s="288">
        <v>3.4</v>
      </c>
      <c r="BE174" s="288">
        <v>3.5</v>
      </c>
      <c r="BF174" s="288">
        <v>3.4</v>
      </c>
      <c r="BG174" s="288">
        <v>3.4</v>
      </c>
      <c r="BH174" s="288">
        <v>3.4</v>
      </c>
      <c r="BI174" s="288">
        <v>3.4</v>
      </c>
      <c r="BJ174" s="288">
        <v>3.4</v>
      </c>
      <c r="BK174" s="288">
        <v>3.5</v>
      </c>
      <c r="BL174" s="288">
        <v>3.5</v>
      </c>
      <c r="BM174" s="288">
        <v>3.5</v>
      </c>
      <c r="BN174" s="288">
        <v>3.5</v>
      </c>
      <c r="BO174" s="288">
        <v>3.4</v>
      </c>
      <c r="BP174" s="288">
        <v>3.7</v>
      </c>
      <c r="BQ174" s="288">
        <v>3.7</v>
      </c>
      <c r="BR174" s="288">
        <v>3.6</v>
      </c>
      <c r="BS174" s="288">
        <v>3.6</v>
      </c>
      <c r="BT174" s="288">
        <v>3.6</v>
      </c>
      <c r="BU174" s="288">
        <f>_xlfn.IFNA(VLOOKUP(C174,'INFORM Severity - hidden'!$C$5:$G$300,5,FALSE),"-")</f>
        <v>3.6</v>
      </c>
    </row>
    <row r="175" spans="1:73" x14ac:dyDescent="0.35">
      <c r="C175" t="s">
        <v>10931</v>
      </c>
      <c r="D175" s="288" t="str">
        <f t="shared" si="2"/>
        <v>-</v>
      </c>
      <c r="E175" s="288" t="s">
        <v>10851</v>
      </c>
      <c r="F175" s="288" t="s">
        <v>10851</v>
      </c>
      <c r="G175" s="288" t="s">
        <v>10851</v>
      </c>
      <c r="H175" s="288">
        <v>2.7</v>
      </c>
      <c r="I175" s="288">
        <v>2.8</v>
      </c>
      <c r="J175" s="288" t="s">
        <v>10851</v>
      </c>
      <c r="K175" s="288" t="s">
        <v>10851</v>
      </c>
      <c r="L175" s="288" t="s">
        <v>10851</v>
      </c>
      <c r="M175" s="288" t="s">
        <v>10851</v>
      </c>
      <c r="N175" s="288" t="s">
        <v>10851</v>
      </c>
      <c r="O175" s="288" t="s">
        <v>10851</v>
      </c>
      <c r="P175" s="288" t="s">
        <v>10851</v>
      </c>
      <c r="Q175" s="288" t="s">
        <v>10851</v>
      </c>
      <c r="R175" s="288" t="s">
        <v>10851</v>
      </c>
      <c r="S175" s="288" t="s">
        <v>10851</v>
      </c>
      <c r="T175" s="288" t="s">
        <v>10851</v>
      </c>
      <c r="U175" s="288" t="s">
        <v>10851</v>
      </c>
      <c r="V175" s="288" t="s">
        <v>10851</v>
      </c>
      <c r="W175" s="288" t="s">
        <v>10851</v>
      </c>
      <c r="X175" s="288" t="s">
        <v>10851</v>
      </c>
      <c r="Y175" s="288" t="s">
        <v>10851</v>
      </c>
      <c r="Z175" s="288" t="s">
        <v>10851</v>
      </c>
      <c r="AA175" s="288" t="s">
        <v>10851</v>
      </c>
      <c r="AB175" s="288" t="s">
        <v>10851</v>
      </c>
      <c r="AC175" s="288" t="s">
        <v>10851</v>
      </c>
      <c r="AD175" s="288" t="s">
        <v>10851</v>
      </c>
      <c r="AE175" s="288" t="s">
        <v>10851</v>
      </c>
      <c r="AF175" s="288" t="s">
        <v>10851</v>
      </c>
      <c r="AG175" s="288" t="s">
        <v>10851</v>
      </c>
      <c r="AH175" s="288" t="s">
        <v>10851</v>
      </c>
      <c r="AI175" s="288" t="s">
        <v>10851</v>
      </c>
      <c r="AJ175" s="288" t="s">
        <v>10851</v>
      </c>
      <c r="AK175" s="288" t="s">
        <v>10851</v>
      </c>
      <c r="AL175" s="288" t="s">
        <v>10851</v>
      </c>
      <c r="AM175" s="288" t="s">
        <v>10851</v>
      </c>
      <c r="AN175" s="288" t="s">
        <v>10851</v>
      </c>
      <c r="AO175" s="288" t="s">
        <v>10851</v>
      </c>
      <c r="AP175" s="288" t="s">
        <v>10851</v>
      </c>
      <c r="AQ175" s="288" t="s">
        <v>10851</v>
      </c>
      <c r="AR175" s="288" t="s">
        <v>10851</v>
      </c>
      <c r="AS175" s="288" t="s">
        <v>10851</v>
      </c>
      <c r="AT175" s="288" t="s">
        <v>10851</v>
      </c>
      <c r="AU175" s="288" t="s">
        <v>10851</v>
      </c>
      <c r="AV175" s="288" t="s">
        <v>10851</v>
      </c>
      <c r="AW175" s="288" t="s">
        <v>10851</v>
      </c>
      <c r="AX175" s="288" t="s">
        <v>10851</v>
      </c>
      <c r="AY175" s="288" t="s">
        <v>10851</v>
      </c>
      <c r="AZ175" s="288" t="s">
        <v>10851</v>
      </c>
      <c r="BA175" s="288" t="s">
        <v>10851</v>
      </c>
      <c r="BB175" s="288" t="s">
        <v>10851</v>
      </c>
      <c r="BC175" s="288" t="s">
        <v>10851</v>
      </c>
      <c r="BD175" s="288" t="s">
        <v>10851</v>
      </c>
      <c r="BE175" s="288" t="s">
        <v>10851</v>
      </c>
      <c r="BF175" s="288" t="s">
        <v>10851</v>
      </c>
      <c r="BG175" s="288" t="s">
        <v>10851</v>
      </c>
      <c r="BH175" s="288" t="s">
        <v>10851</v>
      </c>
      <c r="BI175" s="288" t="s">
        <v>10851</v>
      </c>
      <c r="BJ175" s="288" t="s">
        <v>10851</v>
      </c>
      <c r="BK175" s="288" t="s">
        <v>10851</v>
      </c>
      <c r="BL175" s="288" t="s">
        <v>10851</v>
      </c>
      <c r="BM175" s="288" t="s">
        <v>10851</v>
      </c>
      <c r="BN175" s="288" t="s">
        <v>10851</v>
      </c>
      <c r="BO175" s="288" t="s">
        <v>10851</v>
      </c>
      <c r="BP175" s="288" t="s">
        <v>10851</v>
      </c>
      <c r="BQ175" s="288" t="s">
        <v>10851</v>
      </c>
      <c r="BR175" s="288" t="s">
        <v>10851</v>
      </c>
      <c r="BS175" s="288" t="s">
        <v>10851</v>
      </c>
      <c r="BT175" s="288" t="s">
        <v>10851</v>
      </c>
      <c r="BU175" s="288" t="str">
        <f>_xlfn.IFNA(VLOOKUP(C175,'INFORM Severity - hidden'!$C$5:$G$300,5,FALSE),"-")</f>
        <v>-</v>
      </c>
    </row>
    <row r="176" spans="1:73" x14ac:dyDescent="0.35">
      <c r="C176" t="s">
        <v>10932</v>
      </c>
      <c r="D176" s="288" t="str">
        <f t="shared" si="2"/>
        <v>-</v>
      </c>
      <c r="E176" s="288" t="s">
        <v>10851</v>
      </c>
      <c r="F176" s="288" t="s">
        <v>10851</v>
      </c>
      <c r="G176" s="288" t="s">
        <v>10851</v>
      </c>
      <c r="H176" s="288" t="s">
        <v>10851</v>
      </c>
      <c r="I176" s="288" t="s">
        <v>10851</v>
      </c>
      <c r="J176" s="288" t="s">
        <v>10851</v>
      </c>
      <c r="K176" s="288" t="s">
        <v>10851</v>
      </c>
      <c r="L176" s="288" t="s">
        <v>10851</v>
      </c>
      <c r="M176" s="288" t="s">
        <v>10851</v>
      </c>
      <c r="N176" s="288" t="s">
        <v>10851</v>
      </c>
      <c r="O176" s="288" t="s">
        <v>10851</v>
      </c>
      <c r="P176" s="288" t="s">
        <v>10851</v>
      </c>
      <c r="Q176" s="288" t="s">
        <v>10851</v>
      </c>
      <c r="R176" s="288">
        <v>3.2</v>
      </c>
      <c r="S176" s="288">
        <v>3.2</v>
      </c>
      <c r="T176" s="288">
        <v>3.2</v>
      </c>
      <c r="U176" s="288">
        <v>3.2</v>
      </c>
      <c r="V176" s="288">
        <v>3.2</v>
      </c>
      <c r="W176" s="288">
        <v>3.2</v>
      </c>
      <c r="X176" s="288">
        <v>3.2</v>
      </c>
      <c r="Y176" s="288">
        <v>3.2</v>
      </c>
      <c r="Z176" s="288">
        <v>2.8</v>
      </c>
      <c r="AA176" s="288">
        <v>3</v>
      </c>
      <c r="AB176" s="288">
        <v>3</v>
      </c>
      <c r="AC176" s="288">
        <v>3.4</v>
      </c>
      <c r="AD176" s="288">
        <v>3.4</v>
      </c>
      <c r="AE176" s="288">
        <v>3.4</v>
      </c>
      <c r="AF176" s="288">
        <v>3.5</v>
      </c>
      <c r="AG176" s="288">
        <v>3.5</v>
      </c>
      <c r="AH176" s="288">
        <v>3.5</v>
      </c>
      <c r="AI176" s="288" t="s">
        <v>10851</v>
      </c>
      <c r="AJ176" s="288" t="s">
        <v>10851</v>
      </c>
      <c r="AK176" s="288" t="s">
        <v>10851</v>
      </c>
      <c r="AL176" s="288" t="s">
        <v>10851</v>
      </c>
      <c r="AM176" s="288" t="s">
        <v>10851</v>
      </c>
      <c r="AN176" s="288" t="s">
        <v>10851</v>
      </c>
      <c r="AO176" s="288" t="s">
        <v>10851</v>
      </c>
      <c r="AP176" s="288" t="s">
        <v>10851</v>
      </c>
      <c r="AQ176" s="288" t="s">
        <v>10851</v>
      </c>
      <c r="AR176" s="288" t="s">
        <v>10851</v>
      </c>
      <c r="AS176" s="288" t="s">
        <v>10851</v>
      </c>
      <c r="AT176" s="288" t="s">
        <v>10851</v>
      </c>
      <c r="AU176" s="288" t="s">
        <v>10851</v>
      </c>
      <c r="AV176" s="288" t="s">
        <v>10851</v>
      </c>
      <c r="AW176" s="288" t="s">
        <v>10851</v>
      </c>
      <c r="AX176" s="288" t="s">
        <v>10851</v>
      </c>
      <c r="AY176" s="288" t="s">
        <v>10851</v>
      </c>
      <c r="AZ176" s="288" t="s">
        <v>10851</v>
      </c>
      <c r="BA176" s="288" t="s">
        <v>10851</v>
      </c>
      <c r="BB176" s="288" t="s">
        <v>10851</v>
      </c>
      <c r="BC176" s="288" t="s">
        <v>10851</v>
      </c>
      <c r="BD176" s="288" t="s">
        <v>10851</v>
      </c>
      <c r="BE176" s="288" t="s">
        <v>10851</v>
      </c>
      <c r="BF176" s="288" t="s">
        <v>10851</v>
      </c>
      <c r="BG176" s="288" t="s">
        <v>10851</v>
      </c>
      <c r="BH176" s="288" t="s">
        <v>10851</v>
      </c>
      <c r="BI176" s="288" t="s">
        <v>10851</v>
      </c>
      <c r="BJ176" s="288" t="s">
        <v>10851</v>
      </c>
      <c r="BK176" s="288" t="s">
        <v>10851</v>
      </c>
      <c r="BL176" s="288" t="s">
        <v>10851</v>
      </c>
      <c r="BM176" s="288" t="s">
        <v>10851</v>
      </c>
      <c r="BN176" s="288" t="s">
        <v>10851</v>
      </c>
      <c r="BO176" s="288" t="s">
        <v>10851</v>
      </c>
      <c r="BP176" s="288" t="s">
        <v>10851</v>
      </c>
      <c r="BQ176" s="288" t="s">
        <v>10851</v>
      </c>
      <c r="BR176" s="288" t="s">
        <v>10851</v>
      </c>
      <c r="BS176" s="288" t="s">
        <v>10851</v>
      </c>
      <c r="BT176" s="288" t="s">
        <v>10851</v>
      </c>
      <c r="BU176" s="288" t="str">
        <f>_xlfn.IFNA(VLOOKUP(C176,'INFORM Severity - hidden'!$C$5:$G$300,5,FALSE),"-")</f>
        <v>-</v>
      </c>
    </row>
    <row r="177" spans="1:73" x14ac:dyDescent="0.35">
      <c r="C177" t="s">
        <v>10933</v>
      </c>
      <c r="D177" s="288" t="str">
        <f t="shared" si="2"/>
        <v>-</v>
      </c>
      <c r="E177" s="288" t="s">
        <v>10851</v>
      </c>
      <c r="F177" s="288" t="s">
        <v>10851</v>
      </c>
      <c r="G177" s="288" t="s">
        <v>10851</v>
      </c>
      <c r="H177" s="288" t="s">
        <v>10851</v>
      </c>
      <c r="I177" s="288" t="s">
        <v>10851</v>
      </c>
      <c r="J177" s="288" t="s">
        <v>10851</v>
      </c>
      <c r="K177" s="288" t="s">
        <v>10851</v>
      </c>
      <c r="L177" s="288" t="s">
        <v>10851</v>
      </c>
      <c r="M177" s="288" t="s">
        <v>10851</v>
      </c>
      <c r="N177" s="288" t="s">
        <v>10851</v>
      </c>
      <c r="O177" s="288" t="s">
        <v>10851</v>
      </c>
      <c r="P177" s="288" t="s">
        <v>10851</v>
      </c>
      <c r="Q177" s="288" t="s">
        <v>10851</v>
      </c>
      <c r="R177" s="288" t="s">
        <v>10851</v>
      </c>
      <c r="S177" s="288" t="s">
        <v>10851</v>
      </c>
      <c r="T177" s="288" t="s">
        <v>10851</v>
      </c>
      <c r="U177" s="288" t="s">
        <v>10851</v>
      </c>
      <c r="V177" s="288" t="s">
        <v>10851</v>
      </c>
      <c r="W177" s="288" t="s">
        <v>10851</v>
      </c>
      <c r="X177" s="288" t="s">
        <v>10851</v>
      </c>
      <c r="Y177" s="288" t="s">
        <v>10851</v>
      </c>
      <c r="Z177" s="288" t="s">
        <v>10851</v>
      </c>
      <c r="AA177" s="288" t="s">
        <v>10851</v>
      </c>
      <c r="AB177" s="288" t="s">
        <v>10851</v>
      </c>
      <c r="AC177" s="288" t="s">
        <v>10851</v>
      </c>
      <c r="AD177" s="288">
        <v>2.2000000000000002</v>
      </c>
      <c r="AE177" s="288">
        <v>2.2000000000000002</v>
      </c>
      <c r="AF177" s="288">
        <v>2.2999999999999998</v>
      </c>
      <c r="AG177" s="288">
        <v>2.2999999999999998</v>
      </c>
      <c r="AH177" s="288">
        <v>2.2999999999999998</v>
      </c>
      <c r="AI177" s="288" t="s">
        <v>10851</v>
      </c>
      <c r="AJ177" s="288" t="s">
        <v>10851</v>
      </c>
      <c r="AK177" s="288" t="s">
        <v>10851</v>
      </c>
      <c r="AL177" s="288" t="s">
        <v>10851</v>
      </c>
      <c r="AM177" s="288" t="s">
        <v>10851</v>
      </c>
      <c r="AN177" s="288" t="s">
        <v>10851</v>
      </c>
      <c r="AO177" s="288" t="s">
        <v>10851</v>
      </c>
      <c r="AP177" s="288" t="s">
        <v>10851</v>
      </c>
      <c r="AQ177" s="288" t="s">
        <v>10851</v>
      </c>
      <c r="AR177" s="288" t="s">
        <v>10851</v>
      </c>
      <c r="AS177" s="288" t="s">
        <v>10851</v>
      </c>
      <c r="AT177" s="288" t="s">
        <v>10851</v>
      </c>
      <c r="AU177" s="288" t="s">
        <v>10851</v>
      </c>
      <c r="AV177" s="288" t="s">
        <v>10851</v>
      </c>
      <c r="AW177" s="288" t="s">
        <v>10851</v>
      </c>
      <c r="AX177" s="288" t="s">
        <v>10851</v>
      </c>
      <c r="AY177" s="288" t="s">
        <v>10851</v>
      </c>
      <c r="AZ177" s="288" t="s">
        <v>10851</v>
      </c>
      <c r="BA177" s="288" t="s">
        <v>10851</v>
      </c>
      <c r="BB177" s="288" t="s">
        <v>10851</v>
      </c>
      <c r="BC177" s="288" t="s">
        <v>10851</v>
      </c>
      <c r="BD177" s="288" t="s">
        <v>10851</v>
      </c>
      <c r="BE177" s="288" t="s">
        <v>10851</v>
      </c>
      <c r="BF177" s="288" t="s">
        <v>10851</v>
      </c>
      <c r="BG177" s="288" t="s">
        <v>10851</v>
      </c>
      <c r="BH177" s="288" t="s">
        <v>10851</v>
      </c>
      <c r="BI177" s="288" t="s">
        <v>10851</v>
      </c>
      <c r="BJ177" s="288" t="s">
        <v>10851</v>
      </c>
      <c r="BK177" s="288" t="s">
        <v>10851</v>
      </c>
      <c r="BL177" s="288" t="s">
        <v>10851</v>
      </c>
      <c r="BM177" s="288" t="s">
        <v>10851</v>
      </c>
      <c r="BN177" s="288" t="s">
        <v>10851</v>
      </c>
      <c r="BO177" s="288" t="s">
        <v>10851</v>
      </c>
      <c r="BP177" s="288" t="s">
        <v>10851</v>
      </c>
      <c r="BQ177" s="288" t="s">
        <v>10851</v>
      </c>
      <c r="BR177" s="288" t="s">
        <v>10851</v>
      </c>
      <c r="BS177" s="288" t="s">
        <v>10851</v>
      </c>
      <c r="BT177" s="288" t="s">
        <v>10851</v>
      </c>
      <c r="BU177" s="288" t="str">
        <f>_xlfn.IFNA(VLOOKUP(C177,'INFORM Severity - hidden'!$C$5:$G$300,5,FALSE),"-")</f>
        <v>-</v>
      </c>
    </row>
    <row r="178" spans="1:73" x14ac:dyDescent="0.35">
      <c r="C178" t="s">
        <v>10934</v>
      </c>
      <c r="D178" s="288" t="str">
        <f t="shared" si="2"/>
        <v>-</v>
      </c>
      <c r="E178" s="288" t="s">
        <v>10851</v>
      </c>
      <c r="F178" s="288" t="s">
        <v>10851</v>
      </c>
      <c r="G178" s="288" t="s">
        <v>10851</v>
      </c>
      <c r="H178" s="288" t="s">
        <v>10851</v>
      </c>
      <c r="I178" s="288" t="s">
        <v>10851</v>
      </c>
      <c r="J178" s="288" t="s">
        <v>10851</v>
      </c>
      <c r="K178" s="288" t="s">
        <v>10851</v>
      </c>
      <c r="L178" s="288" t="s">
        <v>10851</v>
      </c>
      <c r="M178" s="288" t="s">
        <v>10851</v>
      </c>
      <c r="N178" s="288" t="s">
        <v>10851</v>
      </c>
      <c r="O178" s="288" t="s">
        <v>10851</v>
      </c>
      <c r="P178" s="288" t="s">
        <v>10851</v>
      </c>
      <c r="Q178" s="288" t="s">
        <v>10851</v>
      </c>
      <c r="R178" s="288" t="s">
        <v>10851</v>
      </c>
      <c r="S178" s="288" t="s">
        <v>10851</v>
      </c>
      <c r="T178" s="288" t="s">
        <v>10851</v>
      </c>
      <c r="U178" s="288" t="s">
        <v>10851</v>
      </c>
      <c r="V178" s="288" t="s">
        <v>10851</v>
      </c>
      <c r="W178" s="288" t="s">
        <v>10851</v>
      </c>
      <c r="X178" s="288" t="s">
        <v>10851</v>
      </c>
      <c r="Y178" s="288" t="s">
        <v>10851</v>
      </c>
      <c r="Z178" s="288" t="s">
        <v>10851</v>
      </c>
      <c r="AA178" s="288" t="s">
        <v>10851</v>
      </c>
      <c r="AB178" s="288" t="s">
        <v>10851</v>
      </c>
      <c r="AC178" s="288" t="s">
        <v>10851</v>
      </c>
      <c r="AD178" s="288" t="s">
        <v>10851</v>
      </c>
      <c r="AE178" s="288" t="s">
        <v>10851</v>
      </c>
      <c r="AF178" s="288" t="s">
        <v>10851</v>
      </c>
      <c r="AG178" s="288" t="s">
        <v>10851</v>
      </c>
      <c r="AH178" s="288" t="s">
        <v>10851</v>
      </c>
      <c r="AI178" s="288" t="s">
        <v>10851</v>
      </c>
      <c r="AJ178" s="288" t="s">
        <v>10851</v>
      </c>
      <c r="AK178" s="288" t="s">
        <v>10851</v>
      </c>
      <c r="AL178" s="288" t="s">
        <v>10851</v>
      </c>
      <c r="AM178" s="288" t="s">
        <v>10851</v>
      </c>
      <c r="AN178" s="288" t="s">
        <v>10851</v>
      </c>
      <c r="AO178" s="288">
        <v>2.2999999999999998</v>
      </c>
      <c r="AP178" s="288">
        <v>2.4</v>
      </c>
      <c r="AQ178" s="288">
        <v>2.6</v>
      </c>
      <c r="AR178" s="288">
        <v>3.1</v>
      </c>
      <c r="AS178" s="288">
        <v>3.1</v>
      </c>
      <c r="AT178" s="288">
        <v>3.1</v>
      </c>
      <c r="AU178" s="288">
        <v>3.1</v>
      </c>
      <c r="AV178" s="288">
        <v>3.1</v>
      </c>
      <c r="AW178" s="288">
        <v>3.1</v>
      </c>
      <c r="AX178" s="288">
        <v>3.1</v>
      </c>
      <c r="AY178" s="288">
        <v>2.9</v>
      </c>
      <c r="AZ178" s="288">
        <v>2.9</v>
      </c>
      <c r="BA178" s="288" t="s">
        <v>10851</v>
      </c>
      <c r="BB178" s="288" t="s">
        <v>10851</v>
      </c>
      <c r="BC178" s="288" t="s">
        <v>10851</v>
      </c>
      <c r="BD178" s="288" t="s">
        <v>10851</v>
      </c>
      <c r="BE178" s="288" t="s">
        <v>10851</v>
      </c>
      <c r="BF178" s="288" t="s">
        <v>10851</v>
      </c>
      <c r="BG178" s="288" t="s">
        <v>10851</v>
      </c>
      <c r="BH178" s="288" t="s">
        <v>10851</v>
      </c>
      <c r="BI178" s="288" t="s">
        <v>10851</v>
      </c>
      <c r="BJ178" s="288" t="s">
        <v>10851</v>
      </c>
      <c r="BK178" s="288" t="s">
        <v>10851</v>
      </c>
      <c r="BL178" s="288" t="s">
        <v>10851</v>
      </c>
      <c r="BM178" s="288" t="s">
        <v>10851</v>
      </c>
      <c r="BN178" s="288" t="s">
        <v>10851</v>
      </c>
      <c r="BO178" s="288" t="s">
        <v>10851</v>
      </c>
      <c r="BP178" s="288" t="s">
        <v>10851</v>
      </c>
      <c r="BQ178" s="288" t="s">
        <v>10851</v>
      </c>
      <c r="BR178" s="288" t="s">
        <v>10851</v>
      </c>
      <c r="BS178" s="288" t="s">
        <v>10851</v>
      </c>
      <c r="BT178" s="288" t="s">
        <v>10851</v>
      </c>
      <c r="BU178" s="288" t="str">
        <f>_xlfn.IFNA(VLOOKUP(C178,'INFORM Severity - hidden'!$C$5:$G$300,5,FALSE),"-")</f>
        <v>-</v>
      </c>
    </row>
    <row r="179" spans="1:73" x14ac:dyDescent="0.35">
      <c r="C179" t="s">
        <v>10935</v>
      </c>
      <c r="D179" s="288" t="str">
        <f t="shared" si="2"/>
        <v>-</v>
      </c>
      <c r="E179" s="288" t="s">
        <v>10851</v>
      </c>
      <c r="F179" s="288" t="s">
        <v>10851</v>
      </c>
      <c r="G179" s="288" t="s">
        <v>10851</v>
      </c>
      <c r="H179" s="288" t="s">
        <v>10851</v>
      </c>
      <c r="I179" s="288" t="s">
        <v>10851</v>
      </c>
      <c r="J179" s="288" t="s">
        <v>10851</v>
      </c>
      <c r="K179" s="288" t="s">
        <v>10851</v>
      </c>
      <c r="L179" s="288" t="s">
        <v>10851</v>
      </c>
      <c r="M179" s="288" t="s">
        <v>10851</v>
      </c>
      <c r="N179" s="288" t="s">
        <v>10851</v>
      </c>
      <c r="O179" s="288" t="s">
        <v>10851</v>
      </c>
      <c r="P179" s="288" t="s">
        <v>10851</v>
      </c>
      <c r="Q179" s="288" t="s">
        <v>10851</v>
      </c>
      <c r="R179" s="288" t="s">
        <v>10851</v>
      </c>
      <c r="S179" s="288" t="s">
        <v>10851</v>
      </c>
      <c r="T179" s="288" t="s">
        <v>10851</v>
      </c>
      <c r="U179" s="288" t="s">
        <v>10851</v>
      </c>
      <c r="V179" s="288" t="s">
        <v>10851</v>
      </c>
      <c r="W179" s="288" t="s">
        <v>10851</v>
      </c>
      <c r="X179" s="288" t="s">
        <v>10851</v>
      </c>
      <c r="Y179" s="288" t="s">
        <v>10851</v>
      </c>
      <c r="Z179" s="288" t="s">
        <v>10851</v>
      </c>
      <c r="AA179" s="288" t="s">
        <v>10851</v>
      </c>
      <c r="AB179" s="288" t="s">
        <v>10851</v>
      </c>
      <c r="AC179" s="288" t="s">
        <v>10851</v>
      </c>
      <c r="AD179" s="288" t="s">
        <v>10851</v>
      </c>
      <c r="AE179" s="288" t="s">
        <v>10851</v>
      </c>
      <c r="AF179" s="288" t="s">
        <v>10851</v>
      </c>
      <c r="AG179" s="288" t="s">
        <v>10851</v>
      </c>
      <c r="AH179" s="288" t="s">
        <v>10851</v>
      </c>
      <c r="AI179" s="288" t="s">
        <v>10851</v>
      </c>
      <c r="AJ179" s="288" t="s">
        <v>10851</v>
      </c>
      <c r="AK179" s="288" t="s">
        <v>10851</v>
      </c>
      <c r="AL179" s="288" t="s">
        <v>10851</v>
      </c>
      <c r="AM179" s="288" t="s">
        <v>10851</v>
      </c>
      <c r="AN179" s="288" t="s">
        <v>10851</v>
      </c>
      <c r="AO179" s="288" t="s">
        <v>10851</v>
      </c>
      <c r="AP179" s="288" t="s">
        <v>10851</v>
      </c>
      <c r="AQ179" s="288" t="s">
        <v>10851</v>
      </c>
      <c r="AR179" s="288" t="s">
        <v>10851</v>
      </c>
      <c r="AS179" s="288" t="s">
        <v>10851</v>
      </c>
      <c r="AT179" s="288" t="s">
        <v>10851</v>
      </c>
      <c r="AU179" s="288" t="s">
        <v>10851</v>
      </c>
      <c r="AV179" s="288" t="s">
        <v>10851</v>
      </c>
      <c r="AW179" s="288" t="s">
        <v>10851</v>
      </c>
      <c r="AX179" s="288" t="s">
        <v>10851</v>
      </c>
      <c r="AY179" s="288" t="s">
        <v>10851</v>
      </c>
      <c r="AZ179" s="288" t="s">
        <v>10851</v>
      </c>
      <c r="BA179" s="288" t="s">
        <v>10851</v>
      </c>
      <c r="BB179" s="288">
        <v>1.5</v>
      </c>
      <c r="BC179" s="288">
        <v>1.5</v>
      </c>
      <c r="BD179" s="288">
        <v>1.5</v>
      </c>
      <c r="BE179" s="288">
        <v>1.5</v>
      </c>
      <c r="BF179" s="288">
        <v>1.5</v>
      </c>
      <c r="BG179" s="288">
        <v>1.5</v>
      </c>
      <c r="BH179" s="288">
        <v>1.5</v>
      </c>
      <c r="BI179" s="288">
        <v>1.5</v>
      </c>
      <c r="BJ179" s="288">
        <v>1.5</v>
      </c>
      <c r="BK179" s="288" t="s">
        <v>10851</v>
      </c>
      <c r="BL179" s="288" t="s">
        <v>10851</v>
      </c>
      <c r="BM179" s="288" t="s">
        <v>10851</v>
      </c>
      <c r="BN179" s="288" t="s">
        <v>10851</v>
      </c>
      <c r="BO179" s="288" t="s">
        <v>10851</v>
      </c>
      <c r="BP179" s="288" t="s">
        <v>10851</v>
      </c>
      <c r="BQ179" s="288" t="s">
        <v>10851</v>
      </c>
      <c r="BR179" s="288" t="s">
        <v>10851</v>
      </c>
      <c r="BS179" s="288" t="s">
        <v>10851</v>
      </c>
      <c r="BT179" s="288" t="s">
        <v>10851</v>
      </c>
      <c r="BU179" s="288" t="str">
        <f>_xlfn.IFNA(VLOOKUP(C179,'INFORM Severity - hidden'!$C$5:$G$300,5,FALSE),"-")</f>
        <v>-</v>
      </c>
    </row>
    <row r="180" spans="1:73" x14ac:dyDescent="0.35">
      <c r="C180" t="s">
        <v>10936</v>
      </c>
      <c r="D180" s="288" t="str">
        <f t="shared" si="2"/>
        <v>-</v>
      </c>
      <c r="E180" s="288" t="s">
        <v>10851</v>
      </c>
      <c r="F180" s="288" t="s">
        <v>10851</v>
      </c>
      <c r="G180" s="288" t="s">
        <v>10851</v>
      </c>
      <c r="H180" s="288" t="s">
        <v>10851</v>
      </c>
      <c r="I180" s="288" t="s">
        <v>10851</v>
      </c>
      <c r="J180" s="288" t="s">
        <v>10851</v>
      </c>
      <c r="K180" s="288" t="s">
        <v>10851</v>
      </c>
      <c r="L180" s="288" t="s">
        <v>10851</v>
      </c>
      <c r="M180" s="288" t="s">
        <v>10851</v>
      </c>
      <c r="N180" s="288" t="s">
        <v>10851</v>
      </c>
      <c r="O180" s="288" t="s">
        <v>10851</v>
      </c>
      <c r="P180" s="288" t="s">
        <v>10851</v>
      </c>
      <c r="Q180" s="288" t="s">
        <v>10851</v>
      </c>
      <c r="R180" s="288" t="s">
        <v>10851</v>
      </c>
      <c r="S180" s="288" t="s">
        <v>10851</v>
      </c>
      <c r="T180" s="288" t="s">
        <v>10851</v>
      </c>
      <c r="U180" s="288" t="s">
        <v>10851</v>
      </c>
      <c r="V180" s="288" t="s">
        <v>10851</v>
      </c>
      <c r="W180" s="288" t="s">
        <v>10851</v>
      </c>
      <c r="X180" s="288" t="s">
        <v>10851</v>
      </c>
      <c r="Y180" s="288" t="s">
        <v>10851</v>
      </c>
      <c r="Z180" s="288" t="s">
        <v>10851</v>
      </c>
      <c r="AA180" s="288" t="s">
        <v>10851</v>
      </c>
      <c r="AB180" s="288" t="s">
        <v>10851</v>
      </c>
      <c r="AC180" s="288" t="s">
        <v>10851</v>
      </c>
      <c r="AD180" s="288" t="s">
        <v>10851</v>
      </c>
      <c r="AE180" s="288" t="s">
        <v>10851</v>
      </c>
      <c r="AF180" s="288" t="s">
        <v>10851</v>
      </c>
      <c r="AG180" s="288" t="s">
        <v>10851</v>
      </c>
      <c r="AH180" s="288" t="s">
        <v>10851</v>
      </c>
      <c r="AI180" s="288" t="s">
        <v>10851</v>
      </c>
      <c r="AJ180" s="288" t="s">
        <v>10851</v>
      </c>
      <c r="AK180" s="288" t="s">
        <v>10851</v>
      </c>
      <c r="AL180" s="288" t="s">
        <v>10851</v>
      </c>
      <c r="AM180" s="288" t="s">
        <v>10851</v>
      </c>
      <c r="AN180" s="288" t="s">
        <v>10851</v>
      </c>
      <c r="AO180" s="288" t="s">
        <v>10851</v>
      </c>
      <c r="AP180" s="288" t="s">
        <v>10851</v>
      </c>
      <c r="AQ180" s="288" t="s">
        <v>10851</v>
      </c>
      <c r="AR180" s="288" t="s">
        <v>10851</v>
      </c>
      <c r="AS180" s="288" t="s">
        <v>10851</v>
      </c>
      <c r="AT180" s="288" t="s">
        <v>10851</v>
      </c>
      <c r="AU180" s="288" t="s">
        <v>10851</v>
      </c>
      <c r="AV180" s="288" t="s">
        <v>10851</v>
      </c>
      <c r="AW180" s="288" t="s">
        <v>10851</v>
      </c>
      <c r="AX180" s="288" t="s">
        <v>10851</v>
      </c>
      <c r="AY180" s="288" t="s">
        <v>10851</v>
      </c>
      <c r="AZ180" s="288" t="s">
        <v>10851</v>
      </c>
      <c r="BA180" s="288" t="s">
        <v>10851</v>
      </c>
      <c r="BB180" s="288" t="s">
        <v>10851</v>
      </c>
      <c r="BC180" s="288">
        <v>2.2000000000000002</v>
      </c>
      <c r="BD180" s="288">
        <v>2.2000000000000002</v>
      </c>
      <c r="BE180" s="288">
        <v>2.4</v>
      </c>
      <c r="BF180" s="288">
        <v>2.2999999999999998</v>
      </c>
      <c r="BG180" s="288">
        <v>2.2999999999999998</v>
      </c>
      <c r="BH180" s="288">
        <v>2.2999999999999998</v>
      </c>
      <c r="BI180" s="288">
        <v>2.2999999999999998</v>
      </c>
      <c r="BJ180" s="288">
        <v>2.2999999999999998</v>
      </c>
      <c r="BK180" s="288">
        <v>3.1</v>
      </c>
      <c r="BL180" s="288">
        <v>2.6</v>
      </c>
      <c r="BM180" s="288">
        <v>2.8</v>
      </c>
      <c r="BN180" s="288">
        <v>2.8</v>
      </c>
      <c r="BO180" s="288">
        <v>2.9</v>
      </c>
      <c r="BP180" s="288" t="s">
        <v>10851</v>
      </c>
      <c r="BQ180" s="288" t="s">
        <v>10851</v>
      </c>
      <c r="BR180" s="288" t="s">
        <v>10851</v>
      </c>
      <c r="BS180" s="288" t="s">
        <v>10851</v>
      </c>
      <c r="BT180" s="288" t="s">
        <v>10851</v>
      </c>
      <c r="BU180" s="288" t="str">
        <f>_xlfn.IFNA(VLOOKUP(C180,'INFORM Severity - hidden'!$C$5:$G$300,5,FALSE),"-")</f>
        <v>-</v>
      </c>
    </row>
    <row r="181" spans="1:73" x14ac:dyDescent="0.35">
      <c r="A181" t="s">
        <v>1648</v>
      </c>
      <c r="B181" t="s">
        <v>1646</v>
      </c>
      <c r="C181" t="s">
        <v>1647</v>
      </c>
      <c r="D181" s="288" t="str">
        <f t="shared" si="2"/>
        <v>Stable</v>
      </c>
      <c r="E181" s="288" t="s">
        <v>10851</v>
      </c>
      <c r="F181" s="288" t="s">
        <v>10851</v>
      </c>
      <c r="G181" s="288" t="s">
        <v>10851</v>
      </c>
      <c r="H181" s="288" t="s">
        <v>10851</v>
      </c>
      <c r="I181" s="288" t="s">
        <v>10851</v>
      </c>
      <c r="J181" s="288" t="s">
        <v>10851</v>
      </c>
      <c r="K181" s="288" t="s">
        <v>10851</v>
      </c>
      <c r="L181" s="288" t="s">
        <v>10851</v>
      </c>
      <c r="M181" s="288" t="s">
        <v>10851</v>
      </c>
      <c r="N181" s="288" t="s">
        <v>10851</v>
      </c>
      <c r="O181" s="288" t="s">
        <v>10851</v>
      </c>
      <c r="P181" s="288" t="s">
        <v>10851</v>
      </c>
      <c r="Q181" s="288" t="s">
        <v>10851</v>
      </c>
      <c r="R181" s="288" t="s">
        <v>10851</v>
      </c>
      <c r="S181" s="288" t="s">
        <v>10851</v>
      </c>
      <c r="T181" s="288" t="s">
        <v>10851</v>
      </c>
      <c r="U181" s="288" t="s">
        <v>10851</v>
      </c>
      <c r="V181" s="288" t="s">
        <v>10851</v>
      </c>
      <c r="W181" s="288" t="s">
        <v>10851</v>
      </c>
      <c r="X181" s="288" t="s">
        <v>10851</v>
      </c>
      <c r="Y181" s="288" t="s">
        <v>10851</v>
      </c>
      <c r="Z181" s="288" t="s">
        <v>10851</v>
      </c>
      <c r="AA181" s="288" t="s">
        <v>10851</v>
      </c>
      <c r="AB181" s="288" t="s">
        <v>10851</v>
      </c>
      <c r="AC181" s="288" t="s">
        <v>10851</v>
      </c>
      <c r="AD181" s="288" t="s">
        <v>10851</v>
      </c>
      <c r="AE181" s="288" t="s">
        <v>10851</v>
      </c>
      <c r="AF181" s="288" t="s">
        <v>10851</v>
      </c>
      <c r="AG181" s="288" t="s">
        <v>10851</v>
      </c>
      <c r="AH181" s="288" t="s">
        <v>10851</v>
      </c>
      <c r="AI181" s="288" t="s">
        <v>10851</v>
      </c>
      <c r="AJ181" s="288" t="s">
        <v>10851</v>
      </c>
      <c r="AK181" s="288" t="s">
        <v>10851</v>
      </c>
      <c r="AL181" s="288" t="s">
        <v>10851</v>
      </c>
      <c r="AM181" s="288" t="s">
        <v>10851</v>
      </c>
      <c r="AN181" s="288" t="s">
        <v>10851</v>
      </c>
      <c r="AO181" s="288" t="s">
        <v>10851</v>
      </c>
      <c r="AP181" s="288" t="s">
        <v>10851</v>
      </c>
      <c r="AQ181" s="288" t="s">
        <v>10851</v>
      </c>
      <c r="AR181" s="288" t="s">
        <v>10851</v>
      </c>
      <c r="AS181" s="288" t="s">
        <v>10851</v>
      </c>
      <c r="AT181" s="288" t="s">
        <v>10851</v>
      </c>
      <c r="AU181" s="288" t="s">
        <v>10851</v>
      </c>
      <c r="AV181" s="288" t="s">
        <v>10851</v>
      </c>
      <c r="AW181" s="288" t="s">
        <v>10851</v>
      </c>
      <c r="AX181" s="288" t="s">
        <v>10851</v>
      </c>
      <c r="AY181" s="288" t="s">
        <v>10851</v>
      </c>
      <c r="AZ181" s="288" t="s">
        <v>10851</v>
      </c>
      <c r="BA181" s="288" t="s">
        <v>10851</v>
      </c>
      <c r="BB181" s="288" t="s">
        <v>10851</v>
      </c>
      <c r="BC181" s="288" t="s">
        <v>10851</v>
      </c>
      <c r="BD181" s="288" t="s">
        <v>10851</v>
      </c>
      <c r="BE181" s="288" t="s">
        <v>10851</v>
      </c>
      <c r="BF181" s="288" t="s">
        <v>10851</v>
      </c>
      <c r="BG181" s="288" t="s">
        <v>10851</v>
      </c>
      <c r="BH181" s="288" t="s">
        <v>10851</v>
      </c>
      <c r="BI181" s="288" t="s">
        <v>10851</v>
      </c>
      <c r="BJ181" s="288" t="s">
        <v>10851</v>
      </c>
      <c r="BK181" s="288" t="s">
        <v>10851</v>
      </c>
      <c r="BL181" s="288" t="s">
        <v>10851</v>
      </c>
      <c r="BM181" s="288" t="s">
        <v>10851</v>
      </c>
      <c r="BN181" s="288" t="s">
        <v>10851</v>
      </c>
      <c r="BO181" s="288" t="s">
        <v>10851</v>
      </c>
      <c r="BP181" s="288" t="s">
        <v>10851</v>
      </c>
      <c r="BQ181" s="288">
        <v>3.1</v>
      </c>
      <c r="BR181" s="288">
        <v>3.2</v>
      </c>
      <c r="BS181" s="288">
        <v>3.2</v>
      </c>
      <c r="BT181" s="288">
        <v>3.2</v>
      </c>
      <c r="BU181" s="288">
        <f>_xlfn.IFNA(VLOOKUP(C181,'INFORM Severity - hidden'!$C$5:$G$300,5,FALSE),"-")</f>
        <v>3.2</v>
      </c>
    </row>
    <row r="182" spans="1:73" x14ac:dyDescent="0.35">
      <c r="A182" t="s">
        <v>1648</v>
      </c>
      <c r="B182" t="s">
        <v>3918</v>
      </c>
      <c r="C182" t="s">
        <v>3919</v>
      </c>
      <c r="D182" s="288" t="str">
        <f t="shared" si="2"/>
        <v>-</v>
      </c>
      <c r="E182" s="288" t="s">
        <v>10851</v>
      </c>
      <c r="F182" s="288" t="s">
        <v>10851</v>
      </c>
      <c r="G182" s="288" t="s">
        <v>10851</v>
      </c>
      <c r="H182" s="288" t="s">
        <v>10851</v>
      </c>
      <c r="I182" s="288" t="s">
        <v>10851</v>
      </c>
      <c r="J182" s="288" t="s">
        <v>10851</v>
      </c>
      <c r="K182" s="288" t="s">
        <v>10851</v>
      </c>
      <c r="L182" s="288" t="s">
        <v>10851</v>
      </c>
      <c r="M182" s="288" t="s">
        <v>10851</v>
      </c>
      <c r="N182" s="288" t="s">
        <v>10851</v>
      </c>
      <c r="O182" s="288" t="s">
        <v>10851</v>
      </c>
      <c r="P182" s="288" t="s">
        <v>10851</v>
      </c>
      <c r="Q182" s="288" t="s">
        <v>10851</v>
      </c>
      <c r="R182" s="288" t="s">
        <v>10851</v>
      </c>
      <c r="S182" s="288" t="s">
        <v>10851</v>
      </c>
      <c r="T182" s="288" t="s">
        <v>10851</v>
      </c>
      <c r="U182" s="288" t="s">
        <v>10851</v>
      </c>
      <c r="V182" s="288" t="s">
        <v>10851</v>
      </c>
      <c r="W182" s="288" t="s">
        <v>10851</v>
      </c>
      <c r="X182" s="288" t="s">
        <v>10851</v>
      </c>
      <c r="Y182" s="288" t="s">
        <v>10851</v>
      </c>
      <c r="Z182" s="288" t="s">
        <v>10851</v>
      </c>
      <c r="AA182" s="288" t="s">
        <v>10851</v>
      </c>
      <c r="AB182" s="288" t="s">
        <v>10851</v>
      </c>
      <c r="AC182" s="288" t="s">
        <v>10851</v>
      </c>
      <c r="AD182" s="288" t="s">
        <v>10851</v>
      </c>
      <c r="AE182" s="288" t="s">
        <v>10851</v>
      </c>
      <c r="AF182" s="288" t="s">
        <v>10851</v>
      </c>
      <c r="AG182" s="288" t="s">
        <v>10851</v>
      </c>
      <c r="AH182" s="288" t="s">
        <v>10851</v>
      </c>
      <c r="AI182" s="288" t="s">
        <v>10851</v>
      </c>
      <c r="AJ182" s="288" t="s">
        <v>10851</v>
      </c>
      <c r="AK182" s="288" t="s">
        <v>10851</v>
      </c>
      <c r="AL182" s="288" t="s">
        <v>10851</v>
      </c>
      <c r="AM182" s="288" t="s">
        <v>10851</v>
      </c>
      <c r="AN182" s="288" t="s">
        <v>10851</v>
      </c>
      <c r="AO182" s="288" t="s">
        <v>10851</v>
      </c>
      <c r="AP182" s="288" t="s">
        <v>10851</v>
      </c>
      <c r="AQ182" s="288" t="s">
        <v>10851</v>
      </c>
      <c r="AR182" s="288" t="s">
        <v>10851</v>
      </c>
      <c r="AS182" s="288" t="s">
        <v>10851</v>
      </c>
      <c r="AT182" s="288" t="s">
        <v>10851</v>
      </c>
      <c r="AU182" s="288" t="s">
        <v>10851</v>
      </c>
      <c r="AV182" s="288" t="s">
        <v>10851</v>
      </c>
      <c r="AW182" s="288" t="s">
        <v>10851</v>
      </c>
      <c r="AX182" s="288" t="s">
        <v>10851</v>
      </c>
      <c r="AY182" s="288" t="s">
        <v>10851</v>
      </c>
      <c r="AZ182" s="288" t="s">
        <v>10851</v>
      </c>
      <c r="BA182" s="288" t="s">
        <v>10851</v>
      </c>
      <c r="BB182" s="288" t="s">
        <v>10851</v>
      </c>
      <c r="BC182" s="288" t="s">
        <v>10851</v>
      </c>
      <c r="BD182" s="288" t="s">
        <v>10851</v>
      </c>
      <c r="BE182" s="288" t="s">
        <v>10851</v>
      </c>
      <c r="BF182" s="288" t="s">
        <v>10851</v>
      </c>
      <c r="BG182" s="288" t="s">
        <v>10851</v>
      </c>
      <c r="BH182" s="288" t="s">
        <v>10851</v>
      </c>
      <c r="BI182" s="288" t="s">
        <v>10851</v>
      </c>
      <c r="BJ182" s="288" t="s">
        <v>10851</v>
      </c>
      <c r="BK182" s="288" t="s">
        <v>10851</v>
      </c>
      <c r="BL182" s="288" t="s">
        <v>10851</v>
      </c>
      <c r="BM182" s="288" t="s">
        <v>10851</v>
      </c>
      <c r="BN182" s="288" t="s">
        <v>10851</v>
      </c>
      <c r="BO182" s="288" t="s">
        <v>10851</v>
      </c>
      <c r="BP182" s="288" t="s">
        <v>10851</v>
      </c>
      <c r="BQ182" s="288" t="s">
        <v>10851</v>
      </c>
      <c r="BR182" s="288" t="s">
        <v>10851</v>
      </c>
      <c r="BS182" s="288">
        <v>3.3</v>
      </c>
      <c r="BT182" s="288">
        <v>3.4</v>
      </c>
      <c r="BU182" s="288">
        <f>_xlfn.IFNA(VLOOKUP(C182,'INFORM Severity - hidden'!$C$5:$G$300,5,FALSE),"-")</f>
        <v>3.4</v>
      </c>
    </row>
    <row r="183" spans="1:73" x14ac:dyDescent="0.35">
      <c r="C183" t="s">
        <v>10937</v>
      </c>
      <c r="D183" s="288" t="str">
        <f t="shared" si="2"/>
        <v>-</v>
      </c>
      <c r="E183" s="288" t="s">
        <v>10851</v>
      </c>
      <c r="F183" s="288">
        <v>2.9</v>
      </c>
      <c r="G183" s="288">
        <v>2.9</v>
      </c>
      <c r="H183" s="288" t="s">
        <v>10851</v>
      </c>
      <c r="I183" s="288" t="s">
        <v>10851</v>
      </c>
      <c r="J183" s="288" t="s">
        <v>10851</v>
      </c>
      <c r="K183" s="288" t="s">
        <v>10851</v>
      </c>
      <c r="L183" s="288" t="s">
        <v>10851</v>
      </c>
      <c r="M183" s="288" t="s">
        <v>10851</v>
      </c>
      <c r="N183" s="288" t="s">
        <v>10851</v>
      </c>
      <c r="O183" s="288" t="s">
        <v>10851</v>
      </c>
      <c r="P183" s="288" t="s">
        <v>10851</v>
      </c>
      <c r="Q183" s="288" t="s">
        <v>10851</v>
      </c>
      <c r="R183" s="288" t="s">
        <v>10851</v>
      </c>
      <c r="S183" s="288" t="s">
        <v>10851</v>
      </c>
      <c r="T183" s="288" t="s">
        <v>10851</v>
      </c>
      <c r="U183" s="288" t="s">
        <v>10851</v>
      </c>
      <c r="V183" s="288" t="s">
        <v>10851</v>
      </c>
      <c r="W183" s="288" t="s">
        <v>10851</v>
      </c>
      <c r="X183" s="288" t="s">
        <v>10851</v>
      </c>
      <c r="Y183" s="288" t="s">
        <v>10851</v>
      </c>
      <c r="Z183" s="288" t="s">
        <v>10851</v>
      </c>
      <c r="AA183" s="288" t="s">
        <v>10851</v>
      </c>
      <c r="AB183" s="288" t="s">
        <v>10851</v>
      </c>
      <c r="AC183" s="288" t="s">
        <v>10851</v>
      </c>
      <c r="AD183" s="288" t="s">
        <v>10851</v>
      </c>
      <c r="AE183" s="288" t="s">
        <v>10851</v>
      </c>
      <c r="AF183" s="288" t="s">
        <v>10851</v>
      </c>
      <c r="AG183" s="288" t="s">
        <v>10851</v>
      </c>
      <c r="AH183" s="288" t="s">
        <v>10851</v>
      </c>
      <c r="AI183" s="288" t="s">
        <v>10851</v>
      </c>
      <c r="AJ183" s="288" t="s">
        <v>10851</v>
      </c>
      <c r="AK183" s="288" t="s">
        <v>10851</v>
      </c>
      <c r="AL183" s="288" t="s">
        <v>10851</v>
      </c>
      <c r="AM183" s="288" t="s">
        <v>10851</v>
      </c>
      <c r="AN183" s="288" t="s">
        <v>10851</v>
      </c>
      <c r="AO183" s="288" t="s">
        <v>10851</v>
      </c>
      <c r="AP183" s="288" t="s">
        <v>10851</v>
      </c>
      <c r="AQ183" s="288" t="s">
        <v>10851</v>
      </c>
      <c r="AR183" s="288" t="s">
        <v>10851</v>
      </c>
      <c r="AS183" s="288" t="s">
        <v>10851</v>
      </c>
      <c r="AT183" s="288" t="s">
        <v>10851</v>
      </c>
      <c r="AU183" s="288" t="s">
        <v>10851</v>
      </c>
      <c r="AV183" s="288" t="s">
        <v>10851</v>
      </c>
      <c r="AW183" s="288" t="s">
        <v>10851</v>
      </c>
      <c r="AX183" s="288" t="s">
        <v>10851</v>
      </c>
      <c r="AY183" s="288" t="s">
        <v>10851</v>
      </c>
      <c r="AZ183" s="288" t="s">
        <v>10851</v>
      </c>
      <c r="BA183" s="288" t="s">
        <v>10851</v>
      </c>
      <c r="BB183" s="288" t="s">
        <v>10851</v>
      </c>
      <c r="BC183" s="288" t="s">
        <v>10851</v>
      </c>
      <c r="BD183" s="288" t="s">
        <v>10851</v>
      </c>
      <c r="BE183" s="288" t="s">
        <v>10851</v>
      </c>
      <c r="BF183" s="288" t="s">
        <v>10851</v>
      </c>
      <c r="BG183" s="288" t="s">
        <v>10851</v>
      </c>
      <c r="BH183" s="288" t="s">
        <v>10851</v>
      </c>
      <c r="BI183" s="288" t="s">
        <v>10851</v>
      </c>
      <c r="BJ183" s="288" t="s">
        <v>10851</v>
      </c>
      <c r="BK183" s="288" t="s">
        <v>10851</v>
      </c>
      <c r="BL183" s="288" t="s">
        <v>10851</v>
      </c>
      <c r="BM183" s="288" t="s">
        <v>10851</v>
      </c>
      <c r="BN183" s="288" t="s">
        <v>10851</v>
      </c>
      <c r="BO183" s="288" t="s">
        <v>10851</v>
      </c>
      <c r="BP183" s="288" t="s">
        <v>10851</v>
      </c>
      <c r="BQ183" s="288" t="s">
        <v>10851</v>
      </c>
      <c r="BR183" s="288" t="s">
        <v>10851</v>
      </c>
      <c r="BS183" s="288" t="s">
        <v>10851</v>
      </c>
      <c r="BT183" s="288" t="s">
        <v>10851</v>
      </c>
      <c r="BU183" s="288" t="str">
        <f>_xlfn.IFNA(VLOOKUP(C183,'INFORM Severity - hidden'!$C$5:$G$300,5,FALSE),"-")</f>
        <v>-</v>
      </c>
    </row>
    <row r="184" spans="1:73" x14ac:dyDescent="0.35">
      <c r="A184" t="s">
        <v>212</v>
      </c>
      <c r="B184" t="s">
        <v>210</v>
      </c>
      <c r="C184" t="s">
        <v>211</v>
      </c>
      <c r="D184" s="288" t="str">
        <f t="shared" si="2"/>
        <v>Increasing</v>
      </c>
      <c r="E184" s="288" t="s">
        <v>10851</v>
      </c>
      <c r="F184" s="288">
        <v>2.2999999999999998</v>
      </c>
      <c r="G184" s="288">
        <v>2.2999999999999998</v>
      </c>
      <c r="H184" s="288">
        <v>2.2999999999999998</v>
      </c>
      <c r="I184" s="288">
        <v>2.2000000000000002</v>
      </c>
      <c r="J184" s="288">
        <v>2.2000000000000002</v>
      </c>
      <c r="K184" s="288">
        <v>2.2000000000000002</v>
      </c>
      <c r="L184" s="288">
        <v>2.2000000000000002</v>
      </c>
      <c r="M184" s="288">
        <v>2.2000000000000002</v>
      </c>
      <c r="N184" s="288">
        <v>2.2000000000000002</v>
      </c>
      <c r="O184" s="288">
        <v>2.2000000000000002</v>
      </c>
      <c r="P184" s="288">
        <v>2.2000000000000002</v>
      </c>
      <c r="Q184" s="288">
        <v>2.2000000000000002</v>
      </c>
      <c r="R184" s="288">
        <v>2.2000000000000002</v>
      </c>
      <c r="S184" s="288">
        <v>2.2000000000000002</v>
      </c>
      <c r="T184" s="288">
        <v>2.2999999999999998</v>
      </c>
      <c r="U184" s="288">
        <v>2.2999999999999998</v>
      </c>
      <c r="V184" s="288">
        <v>2.2999999999999998</v>
      </c>
      <c r="W184" s="288">
        <v>2.2999999999999998</v>
      </c>
      <c r="X184" s="288">
        <v>2.2999999999999998</v>
      </c>
      <c r="Y184" s="288">
        <v>2.2999999999999998</v>
      </c>
      <c r="Z184" s="288">
        <v>2.2999999999999998</v>
      </c>
      <c r="AA184" s="288">
        <v>2.2000000000000002</v>
      </c>
      <c r="AB184" s="288">
        <v>2.2000000000000002</v>
      </c>
      <c r="AC184" s="288">
        <v>2.2000000000000002</v>
      </c>
      <c r="AD184" s="288">
        <v>2.2000000000000002</v>
      </c>
      <c r="AE184" s="288">
        <v>2.2000000000000002</v>
      </c>
      <c r="AF184" s="288">
        <v>2.2000000000000002</v>
      </c>
      <c r="AG184" s="288">
        <v>2.2000000000000002</v>
      </c>
      <c r="AH184" s="288">
        <v>2.2000000000000002</v>
      </c>
      <c r="AI184" s="288">
        <v>2.2000000000000002</v>
      </c>
      <c r="AJ184" s="288">
        <v>2.1</v>
      </c>
      <c r="AK184" s="288">
        <v>2.1</v>
      </c>
      <c r="AL184" s="288">
        <v>2.1</v>
      </c>
      <c r="AM184" s="288">
        <v>2.1</v>
      </c>
      <c r="AN184" s="288">
        <v>2.1</v>
      </c>
      <c r="AO184" s="288">
        <v>2.1</v>
      </c>
      <c r="AP184" s="288">
        <v>2.1</v>
      </c>
      <c r="AQ184" s="288">
        <v>2.1</v>
      </c>
      <c r="AR184" s="288">
        <v>2.1</v>
      </c>
      <c r="AS184" s="288">
        <v>2.1</v>
      </c>
      <c r="AT184" s="288">
        <v>2.1</v>
      </c>
      <c r="AU184" s="288">
        <v>2.2000000000000002</v>
      </c>
      <c r="AV184" s="288">
        <v>2.2000000000000002</v>
      </c>
      <c r="AW184" s="288">
        <v>2.2000000000000002</v>
      </c>
      <c r="AX184" s="288">
        <v>2.2000000000000002</v>
      </c>
      <c r="AY184" s="288">
        <v>2.2999999999999998</v>
      </c>
      <c r="AZ184" s="288">
        <v>2.2999999999999998</v>
      </c>
      <c r="BA184" s="288">
        <v>2.2999999999999998</v>
      </c>
      <c r="BB184" s="288">
        <v>2.2999999999999998</v>
      </c>
      <c r="BC184" s="288">
        <v>2.1</v>
      </c>
      <c r="BD184" s="288">
        <v>2.1</v>
      </c>
      <c r="BE184" s="288">
        <v>2.1</v>
      </c>
      <c r="BF184" s="288">
        <v>2.1</v>
      </c>
      <c r="BG184" s="288">
        <v>2.1</v>
      </c>
      <c r="BH184" s="288">
        <v>2.2000000000000002</v>
      </c>
      <c r="BI184" s="288">
        <v>2.2000000000000002</v>
      </c>
      <c r="BJ184" s="288">
        <v>2.2000000000000002</v>
      </c>
      <c r="BK184" s="288">
        <v>1.9</v>
      </c>
      <c r="BL184" s="288">
        <v>1.9</v>
      </c>
      <c r="BM184" s="288">
        <v>1.9</v>
      </c>
      <c r="BN184" s="288">
        <v>1.7</v>
      </c>
      <c r="BO184" s="288">
        <v>1.7</v>
      </c>
      <c r="BP184" s="288">
        <v>2.1</v>
      </c>
      <c r="BQ184" s="288">
        <v>2</v>
      </c>
      <c r="BR184" s="288">
        <v>2</v>
      </c>
      <c r="BS184" s="288">
        <v>2.2000000000000002</v>
      </c>
      <c r="BT184" s="288">
        <v>2.2000000000000002</v>
      </c>
      <c r="BU184" s="288">
        <f>_xlfn.IFNA(VLOOKUP(C184,'INFORM Severity - hidden'!$C$5:$G$300,5,FALSE),"-")</f>
        <v>2.2000000000000002</v>
      </c>
    </row>
    <row r="185" spans="1:73" x14ac:dyDescent="0.35">
      <c r="A185" t="s">
        <v>212</v>
      </c>
      <c r="B185" t="s">
        <v>682</v>
      </c>
      <c r="C185" t="s">
        <v>683</v>
      </c>
      <c r="D185" s="288" t="str">
        <f t="shared" si="2"/>
        <v>Increasing</v>
      </c>
      <c r="E185" s="288" t="s">
        <v>10851</v>
      </c>
      <c r="F185" s="288">
        <v>3</v>
      </c>
      <c r="G185" s="288">
        <v>3</v>
      </c>
      <c r="H185" s="288">
        <v>3</v>
      </c>
      <c r="I185" s="288">
        <v>2.7</v>
      </c>
      <c r="J185" s="288">
        <v>2.8</v>
      </c>
      <c r="K185" s="288">
        <v>2.9</v>
      </c>
      <c r="L185" s="288">
        <v>2.9</v>
      </c>
      <c r="M185" s="288">
        <v>2.9</v>
      </c>
      <c r="N185" s="288">
        <v>2.9</v>
      </c>
      <c r="O185" s="288">
        <v>2.8</v>
      </c>
      <c r="P185" s="288">
        <v>2.8</v>
      </c>
      <c r="Q185" s="288">
        <v>2.6</v>
      </c>
      <c r="R185" s="288">
        <v>2.6</v>
      </c>
      <c r="S185" s="288">
        <v>2.6</v>
      </c>
      <c r="T185" s="288">
        <v>2.6</v>
      </c>
      <c r="U185" s="288">
        <v>2.6</v>
      </c>
      <c r="V185" s="288">
        <v>2.7</v>
      </c>
      <c r="W185" s="288">
        <v>2.7</v>
      </c>
      <c r="X185" s="288">
        <v>3</v>
      </c>
      <c r="Y185" s="288">
        <v>2.9</v>
      </c>
      <c r="Z185" s="288">
        <v>2.9</v>
      </c>
      <c r="AA185" s="288">
        <v>2.8</v>
      </c>
      <c r="AB185" s="288">
        <v>2.8</v>
      </c>
      <c r="AC185" s="288">
        <v>2.8</v>
      </c>
      <c r="AD185" s="288">
        <v>2.8</v>
      </c>
      <c r="AE185" s="288">
        <v>2.8</v>
      </c>
      <c r="AF185" s="288">
        <v>2.8</v>
      </c>
      <c r="AG185" s="288">
        <v>2.8</v>
      </c>
      <c r="AH185" s="288">
        <v>2.8</v>
      </c>
      <c r="AI185" s="288">
        <v>2.8</v>
      </c>
      <c r="AJ185" s="288">
        <v>2.8</v>
      </c>
      <c r="AK185" s="288">
        <v>2.8</v>
      </c>
      <c r="AL185" s="288">
        <v>2.8</v>
      </c>
      <c r="AM185" s="288">
        <v>2.8</v>
      </c>
      <c r="AN185" s="288">
        <v>2.8</v>
      </c>
      <c r="AO185" s="288">
        <v>2.8</v>
      </c>
      <c r="AP185" s="288">
        <v>2.8</v>
      </c>
      <c r="AQ185" s="288">
        <v>2.8</v>
      </c>
      <c r="AR185" s="288">
        <v>2.8</v>
      </c>
      <c r="AS185" s="288">
        <v>2.8</v>
      </c>
      <c r="AT185" s="288">
        <v>2.8</v>
      </c>
      <c r="AU185" s="288">
        <v>2.8</v>
      </c>
      <c r="AV185" s="288">
        <v>2.7</v>
      </c>
      <c r="AW185" s="288">
        <v>2.7</v>
      </c>
      <c r="AX185" s="288">
        <v>2.7</v>
      </c>
      <c r="AY185" s="288">
        <v>2.7</v>
      </c>
      <c r="AZ185" s="288">
        <v>2.7</v>
      </c>
      <c r="BA185" s="288">
        <v>2.7</v>
      </c>
      <c r="BB185" s="288">
        <v>2.7</v>
      </c>
      <c r="BC185" s="288">
        <v>2.7</v>
      </c>
      <c r="BD185" s="288">
        <v>2.7</v>
      </c>
      <c r="BE185" s="288">
        <v>2.7</v>
      </c>
      <c r="BF185" s="288">
        <v>2.7</v>
      </c>
      <c r="BG185" s="288">
        <v>2.6</v>
      </c>
      <c r="BH185" s="288">
        <v>2.6</v>
      </c>
      <c r="BI185" s="288">
        <v>2.6</v>
      </c>
      <c r="BJ185" s="288">
        <v>2.6</v>
      </c>
      <c r="BK185" s="288">
        <v>2.6</v>
      </c>
      <c r="BL185" s="288">
        <v>2.6</v>
      </c>
      <c r="BM185" s="288">
        <v>2.6</v>
      </c>
      <c r="BN185" s="288">
        <v>2.7</v>
      </c>
      <c r="BO185" s="288">
        <v>2.6</v>
      </c>
      <c r="BP185" s="288">
        <v>2.5</v>
      </c>
      <c r="BQ185" s="288">
        <v>2.5</v>
      </c>
      <c r="BR185" s="288">
        <v>2.5</v>
      </c>
      <c r="BS185" s="288">
        <v>2.6</v>
      </c>
      <c r="BT185" s="288">
        <v>2.6</v>
      </c>
      <c r="BU185" s="288">
        <f>_xlfn.IFNA(VLOOKUP(C185,'INFORM Severity - hidden'!$C$5:$G$300,5,FALSE),"-")</f>
        <v>2.6</v>
      </c>
    </row>
    <row r="186" spans="1:73" x14ac:dyDescent="0.35">
      <c r="A186" t="s">
        <v>1188</v>
      </c>
      <c r="B186" t="s">
        <v>1186</v>
      </c>
      <c r="C186" t="s">
        <v>1187</v>
      </c>
      <c r="D186" s="288" t="str">
        <f t="shared" si="2"/>
        <v>Stable</v>
      </c>
      <c r="E186" s="288" t="s">
        <v>10851</v>
      </c>
      <c r="F186" s="288" t="s">
        <v>10851</v>
      </c>
      <c r="G186" s="288">
        <v>2.9</v>
      </c>
      <c r="H186" s="288">
        <v>3</v>
      </c>
      <c r="I186" s="288">
        <v>3.1</v>
      </c>
      <c r="J186" s="288">
        <v>3.1</v>
      </c>
      <c r="K186" s="288">
        <v>3.1</v>
      </c>
      <c r="L186" s="288">
        <v>2.7</v>
      </c>
      <c r="M186" s="288">
        <v>2.7</v>
      </c>
      <c r="N186" s="288">
        <v>2.5</v>
      </c>
      <c r="O186" s="288">
        <v>2.5</v>
      </c>
      <c r="P186" s="288">
        <v>2.5</v>
      </c>
      <c r="Q186" s="288">
        <v>2.6</v>
      </c>
      <c r="R186" s="288">
        <v>2.6</v>
      </c>
      <c r="S186" s="288">
        <v>2.7</v>
      </c>
      <c r="T186" s="288">
        <v>2.7</v>
      </c>
      <c r="U186" s="288">
        <v>2.6</v>
      </c>
      <c r="V186" s="288">
        <v>2.7</v>
      </c>
      <c r="W186" s="288">
        <v>2.7</v>
      </c>
      <c r="X186" s="288">
        <v>2.6</v>
      </c>
      <c r="Y186" s="288">
        <v>2.6</v>
      </c>
      <c r="Z186" s="288">
        <v>2.7</v>
      </c>
      <c r="AA186" s="288">
        <v>2.8</v>
      </c>
      <c r="AB186" s="288">
        <v>2.8</v>
      </c>
      <c r="AC186" s="288">
        <v>2.8</v>
      </c>
      <c r="AD186" s="288">
        <v>2.8</v>
      </c>
      <c r="AE186" s="288">
        <v>2.8</v>
      </c>
      <c r="AF186" s="288">
        <v>2.8</v>
      </c>
      <c r="AG186" s="288">
        <v>2.9</v>
      </c>
      <c r="AH186" s="288">
        <v>2.9</v>
      </c>
      <c r="AI186" s="288">
        <v>3</v>
      </c>
      <c r="AJ186" s="288">
        <v>3</v>
      </c>
      <c r="AK186" s="288">
        <v>2.8</v>
      </c>
      <c r="AL186" s="288">
        <v>2.8</v>
      </c>
      <c r="AM186" s="288">
        <v>3</v>
      </c>
      <c r="AN186" s="288">
        <v>3</v>
      </c>
      <c r="AO186" s="288">
        <v>3</v>
      </c>
      <c r="AP186" s="288">
        <v>3</v>
      </c>
      <c r="AQ186" s="288">
        <v>2.5</v>
      </c>
      <c r="AR186" s="288">
        <v>2.5</v>
      </c>
      <c r="AS186" s="288">
        <v>2.4</v>
      </c>
      <c r="AT186" s="288">
        <v>3</v>
      </c>
      <c r="AU186" s="288">
        <v>3</v>
      </c>
      <c r="AV186" s="288">
        <v>3</v>
      </c>
      <c r="AW186" s="288">
        <v>3</v>
      </c>
      <c r="AX186" s="288">
        <v>3.2</v>
      </c>
      <c r="AY186" s="288">
        <v>3.2</v>
      </c>
      <c r="AZ186" s="288">
        <v>3.2</v>
      </c>
      <c r="BA186" s="288">
        <v>3.3</v>
      </c>
      <c r="BB186" s="288">
        <v>3.3</v>
      </c>
      <c r="BC186" s="288">
        <v>3.4</v>
      </c>
      <c r="BD186" s="288">
        <v>3.4</v>
      </c>
      <c r="BE186" s="288">
        <v>3.3</v>
      </c>
      <c r="BF186" s="288">
        <v>3.5</v>
      </c>
      <c r="BG186" s="288">
        <v>3.5</v>
      </c>
      <c r="BH186" s="288">
        <v>3.3</v>
      </c>
      <c r="BI186" s="288">
        <v>3.2</v>
      </c>
      <c r="BJ186" s="288">
        <v>3.4</v>
      </c>
      <c r="BK186" s="288">
        <v>3.4</v>
      </c>
      <c r="BL186" s="288">
        <v>3.4</v>
      </c>
      <c r="BM186" s="288">
        <v>3.4</v>
      </c>
      <c r="BN186" s="288">
        <v>3.4</v>
      </c>
      <c r="BO186" s="288">
        <v>3.4</v>
      </c>
      <c r="BP186" s="288">
        <v>3.4</v>
      </c>
      <c r="BQ186" s="288">
        <v>3.6</v>
      </c>
      <c r="BR186" s="288">
        <v>3.6</v>
      </c>
      <c r="BS186" s="288">
        <v>3.5</v>
      </c>
      <c r="BT186" s="288">
        <v>3.5</v>
      </c>
      <c r="BU186" s="288">
        <f>_xlfn.IFNA(VLOOKUP(C186,'INFORM Severity - hidden'!$C$5:$G$300,5,FALSE),"-")</f>
        <v>3.5</v>
      </c>
    </row>
    <row r="187" spans="1:73" x14ac:dyDescent="0.35">
      <c r="C187" t="s">
        <v>10938</v>
      </c>
      <c r="D187" s="288" t="str">
        <f t="shared" si="2"/>
        <v>-</v>
      </c>
      <c r="E187" s="288" t="s">
        <v>10851</v>
      </c>
      <c r="F187" s="288" t="s">
        <v>10851</v>
      </c>
      <c r="G187" s="288" t="s">
        <v>10851</v>
      </c>
      <c r="H187" s="288" t="s">
        <v>10851</v>
      </c>
      <c r="I187" s="288">
        <v>2.7</v>
      </c>
      <c r="J187" s="288">
        <v>2.6</v>
      </c>
      <c r="K187" s="288" t="s">
        <v>10851</v>
      </c>
      <c r="L187" s="288" t="s">
        <v>10851</v>
      </c>
      <c r="M187" s="288" t="s">
        <v>10851</v>
      </c>
      <c r="N187" s="288" t="s">
        <v>10851</v>
      </c>
      <c r="O187" s="288" t="s">
        <v>10851</v>
      </c>
      <c r="P187" s="288" t="s">
        <v>10851</v>
      </c>
      <c r="Q187" s="288" t="s">
        <v>10851</v>
      </c>
      <c r="R187" s="288" t="s">
        <v>10851</v>
      </c>
      <c r="S187" s="288" t="s">
        <v>10851</v>
      </c>
      <c r="T187" s="288" t="s">
        <v>10851</v>
      </c>
      <c r="U187" s="288" t="s">
        <v>10851</v>
      </c>
      <c r="V187" s="288" t="s">
        <v>10851</v>
      </c>
      <c r="W187" s="288" t="s">
        <v>10851</v>
      </c>
      <c r="X187" s="288" t="s">
        <v>10851</v>
      </c>
      <c r="Y187" s="288" t="s">
        <v>10851</v>
      </c>
      <c r="Z187" s="288" t="s">
        <v>10851</v>
      </c>
      <c r="AA187" s="288" t="s">
        <v>10851</v>
      </c>
      <c r="AB187" s="288" t="s">
        <v>10851</v>
      </c>
      <c r="AC187" s="288" t="s">
        <v>10851</v>
      </c>
      <c r="AD187" s="288" t="s">
        <v>10851</v>
      </c>
      <c r="AE187" s="288" t="s">
        <v>10851</v>
      </c>
      <c r="AF187" s="288" t="s">
        <v>10851</v>
      </c>
      <c r="AG187" s="288" t="s">
        <v>10851</v>
      </c>
      <c r="AH187" s="288" t="s">
        <v>10851</v>
      </c>
      <c r="AI187" s="288" t="s">
        <v>10851</v>
      </c>
      <c r="AJ187" s="288" t="s">
        <v>10851</v>
      </c>
      <c r="AK187" s="288" t="s">
        <v>10851</v>
      </c>
      <c r="AL187" s="288" t="s">
        <v>10851</v>
      </c>
      <c r="AM187" s="288" t="s">
        <v>10851</v>
      </c>
      <c r="AN187" s="288" t="s">
        <v>10851</v>
      </c>
      <c r="AO187" s="288" t="s">
        <v>10851</v>
      </c>
      <c r="AP187" s="288" t="s">
        <v>10851</v>
      </c>
      <c r="AQ187" s="288" t="s">
        <v>10851</v>
      </c>
      <c r="AR187" s="288" t="s">
        <v>10851</v>
      </c>
      <c r="AS187" s="288" t="s">
        <v>10851</v>
      </c>
      <c r="AT187" s="288" t="s">
        <v>10851</v>
      </c>
      <c r="AU187" s="288" t="s">
        <v>10851</v>
      </c>
      <c r="AV187" s="288" t="s">
        <v>10851</v>
      </c>
      <c r="AW187" s="288" t="s">
        <v>10851</v>
      </c>
      <c r="AX187" s="288" t="s">
        <v>10851</v>
      </c>
      <c r="AY187" s="288" t="s">
        <v>10851</v>
      </c>
      <c r="AZ187" s="288" t="s">
        <v>10851</v>
      </c>
      <c r="BA187" s="288" t="s">
        <v>10851</v>
      </c>
      <c r="BB187" s="288" t="s">
        <v>10851</v>
      </c>
      <c r="BC187" s="288" t="s">
        <v>10851</v>
      </c>
      <c r="BD187" s="288" t="s">
        <v>10851</v>
      </c>
      <c r="BE187" s="288" t="s">
        <v>10851</v>
      </c>
      <c r="BF187" s="288" t="s">
        <v>10851</v>
      </c>
      <c r="BG187" s="288" t="s">
        <v>10851</v>
      </c>
      <c r="BH187" s="288" t="s">
        <v>10851</v>
      </c>
      <c r="BI187" s="288" t="s">
        <v>10851</v>
      </c>
      <c r="BJ187" s="288" t="s">
        <v>10851</v>
      </c>
      <c r="BK187" s="288" t="s">
        <v>10851</v>
      </c>
      <c r="BL187" s="288" t="s">
        <v>10851</v>
      </c>
      <c r="BM187" s="288" t="s">
        <v>10851</v>
      </c>
      <c r="BN187" s="288" t="s">
        <v>10851</v>
      </c>
      <c r="BO187" s="288" t="s">
        <v>10851</v>
      </c>
      <c r="BP187" s="288" t="s">
        <v>10851</v>
      </c>
      <c r="BQ187" s="288" t="s">
        <v>10851</v>
      </c>
      <c r="BR187" s="288" t="s">
        <v>10851</v>
      </c>
      <c r="BS187" s="288" t="s">
        <v>10851</v>
      </c>
      <c r="BT187" s="288" t="s">
        <v>10851</v>
      </c>
      <c r="BU187" s="288" t="str">
        <f>_xlfn.IFNA(VLOOKUP(C187,'INFORM Severity - hidden'!$C$5:$G$300,5,FALSE),"-")</f>
        <v>-</v>
      </c>
    </row>
    <row r="188" spans="1:73" x14ac:dyDescent="0.35">
      <c r="C188" t="s">
        <v>10939</v>
      </c>
      <c r="D188" s="288" t="str">
        <f t="shared" si="2"/>
        <v>-</v>
      </c>
      <c r="E188" s="288" t="s">
        <v>10851</v>
      </c>
      <c r="F188" s="288" t="s">
        <v>10851</v>
      </c>
      <c r="G188" s="288" t="s">
        <v>10851</v>
      </c>
      <c r="H188" s="288" t="s">
        <v>10851</v>
      </c>
      <c r="I188" s="288" t="s">
        <v>10851</v>
      </c>
      <c r="J188" s="288" t="s">
        <v>10851</v>
      </c>
      <c r="K188" s="288" t="s">
        <v>10851</v>
      </c>
      <c r="L188" s="288" t="s">
        <v>10851</v>
      </c>
      <c r="M188" s="288" t="s">
        <v>10851</v>
      </c>
      <c r="N188" s="288" t="s">
        <v>10851</v>
      </c>
      <c r="O188" s="288" t="s">
        <v>10851</v>
      </c>
      <c r="P188" s="288" t="s">
        <v>10851</v>
      </c>
      <c r="Q188" s="288" t="s">
        <v>10851</v>
      </c>
      <c r="R188" s="288" t="s">
        <v>10851</v>
      </c>
      <c r="S188" s="288" t="s">
        <v>10851</v>
      </c>
      <c r="T188" s="288" t="s">
        <v>10851</v>
      </c>
      <c r="U188" s="288" t="s">
        <v>10851</v>
      </c>
      <c r="V188" s="288" t="s">
        <v>10851</v>
      </c>
      <c r="W188" s="288" t="s">
        <v>10851</v>
      </c>
      <c r="X188" s="288" t="s">
        <v>10851</v>
      </c>
      <c r="Y188" s="288" t="s">
        <v>10851</v>
      </c>
      <c r="Z188" s="288" t="s">
        <v>10851</v>
      </c>
      <c r="AA188" s="288" t="s">
        <v>10851</v>
      </c>
      <c r="AB188" s="288" t="s">
        <v>10851</v>
      </c>
      <c r="AC188" s="288" t="s">
        <v>10851</v>
      </c>
      <c r="AD188" s="288" t="s">
        <v>10851</v>
      </c>
      <c r="AE188" s="288" t="s">
        <v>10851</v>
      </c>
      <c r="AF188" s="288" t="s">
        <v>10851</v>
      </c>
      <c r="AG188" s="288" t="s">
        <v>10851</v>
      </c>
      <c r="AH188" s="288" t="s">
        <v>10851</v>
      </c>
      <c r="AI188" s="288" t="s">
        <v>10851</v>
      </c>
      <c r="AJ188" s="288" t="s">
        <v>10851</v>
      </c>
      <c r="AK188" s="288" t="s">
        <v>10851</v>
      </c>
      <c r="AL188" s="288" t="s">
        <v>10851</v>
      </c>
      <c r="AM188" s="288" t="s">
        <v>10851</v>
      </c>
      <c r="AN188" s="288" t="s">
        <v>10851</v>
      </c>
      <c r="AO188" s="288">
        <v>2.1</v>
      </c>
      <c r="AP188" s="288">
        <v>2.1</v>
      </c>
      <c r="AQ188" s="288">
        <v>2.1</v>
      </c>
      <c r="AR188" s="288">
        <v>2.1</v>
      </c>
      <c r="AS188" s="288">
        <v>2</v>
      </c>
      <c r="AT188" s="288">
        <v>2.5</v>
      </c>
      <c r="AU188" s="288">
        <v>2.5</v>
      </c>
      <c r="AV188" s="288">
        <v>2.5</v>
      </c>
      <c r="AW188" s="288">
        <v>2.5</v>
      </c>
      <c r="AX188" s="288">
        <v>2.4</v>
      </c>
      <c r="AY188" s="288">
        <v>2.4</v>
      </c>
      <c r="AZ188" s="288">
        <v>2.4</v>
      </c>
      <c r="BA188" s="288" t="s">
        <v>10851</v>
      </c>
      <c r="BB188" s="288" t="s">
        <v>10851</v>
      </c>
      <c r="BC188" s="288" t="s">
        <v>10851</v>
      </c>
      <c r="BD188" s="288" t="s">
        <v>10851</v>
      </c>
      <c r="BE188" s="288" t="s">
        <v>10851</v>
      </c>
      <c r="BF188" s="288" t="s">
        <v>10851</v>
      </c>
      <c r="BG188" s="288" t="s">
        <v>10851</v>
      </c>
      <c r="BH188" s="288" t="s">
        <v>10851</v>
      </c>
      <c r="BI188" s="288" t="s">
        <v>10851</v>
      </c>
      <c r="BJ188" s="288" t="s">
        <v>10851</v>
      </c>
      <c r="BK188" s="288" t="s">
        <v>10851</v>
      </c>
      <c r="BL188" s="288" t="s">
        <v>10851</v>
      </c>
      <c r="BM188" s="288" t="s">
        <v>10851</v>
      </c>
      <c r="BN188" s="288" t="s">
        <v>10851</v>
      </c>
      <c r="BO188" s="288" t="s">
        <v>10851</v>
      </c>
      <c r="BP188" s="288" t="s">
        <v>10851</v>
      </c>
      <c r="BQ188" s="288" t="s">
        <v>10851</v>
      </c>
      <c r="BR188" s="288" t="s">
        <v>10851</v>
      </c>
      <c r="BS188" s="288" t="s">
        <v>10851</v>
      </c>
      <c r="BT188" s="288" t="s">
        <v>10851</v>
      </c>
      <c r="BU188" s="288" t="str">
        <f>_xlfn.IFNA(VLOOKUP(C188,'INFORM Severity - hidden'!$C$5:$G$300,5,FALSE),"-")</f>
        <v>-</v>
      </c>
    </row>
    <row r="189" spans="1:73" x14ac:dyDescent="0.35">
      <c r="C189" t="s">
        <v>10940</v>
      </c>
      <c r="D189" s="288" t="str">
        <f t="shared" si="2"/>
        <v>-</v>
      </c>
      <c r="E189" s="288" t="s">
        <v>10851</v>
      </c>
      <c r="F189" s="288" t="s">
        <v>10851</v>
      </c>
      <c r="G189" s="288" t="s">
        <v>10851</v>
      </c>
      <c r="H189" s="288" t="s">
        <v>10851</v>
      </c>
      <c r="I189" s="288" t="s">
        <v>10851</v>
      </c>
      <c r="J189" s="288" t="s">
        <v>10851</v>
      </c>
      <c r="K189" s="288" t="s">
        <v>10851</v>
      </c>
      <c r="L189" s="288" t="s">
        <v>10851</v>
      </c>
      <c r="M189" s="288" t="s">
        <v>10851</v>
      </c>
      <c r="N189" s="288" t="s">
        <v>10851</v>
      </c>
      <c r="O189" s="288" t="s">
        <v>10851</v>
      </c>
      <c r="P189" s="288" t="s">
        <v>10851</v>
      </c>
      <c r="Q189" s="288" t="s">
        <v>10851</v>
      </c>
      <c r="R189" s="288" t="s">
        <v>10851</v>
      </c>
      <c r="S189" s="288" t="s">
        <v>10851</v>
      </c>
      <c r="T189" s="288" t="s">
        <v>10851</v>
      </c>
      <c r="U189" s="288" t="s">
        <v>10851</v>
      </c>
      <c r="V189" s="288" t="s">
        <v>10851</v>
      </c>
      <c r="W189" s="288" t="s">
        <v>10851</v>
      </c>
      <c r="X189" s="288" t="s">
        <v>10851</v>
      </c>
      <c r="Y189" s="288" t="s">
        <v>10851</v>
      </c>
      <c r="Z189" s="288" t="s">
        <v>10851</v>
      </c>
      <c r="AA189" s="288" t="s">
        <v>10851</v>
      </c>
      <c r="AB189" s="288" t="s">
        <v>10851</v>
      </c>
      <c r="AC189" s="288" t="s">
        <v>10851</v>
      </c>
      <c r="AD189" s="288" t="s">
        <v>10851</v>
      </c>
      <c r="AE189" s="288" t="s">
        <v>10851</v>
      </c>
      <c r="AF189" s="288" t="s">
        <v>10851</v>
      </c>
      <c r="AG189" s="288" t="s">
        <v>10851</v>
      </c>
      <c r="AH189" s="288" t="s">
        <v>10851</v>
      </c>
      <c r="AI189" s="288" t="s">
        <v>10851</v>
      </c>
      <c r="AJ189" s="288" t="s">
        <v>10851</v>
      </c>
      <c r="AK189" s="288" t="s">
        <v>10851</v>
      </c>
      <c r="AL189" s="288" t="s">
        <v>10851</v>
      </c>
      <c r="AM189" s="288" t="s">
        <v>10851</v>
      </c>
      <c r="AN189" s="288" t="s">
        <v>10851</v>
      </c>
      <c r="AO189" s="288" t="s">
        <v>10851</v>
      </c>
      <c r="AP189" s="288" t="s">
        <v>10851</v>
      </c>
      <c r="AQ189" s="288" t="s">
        <v>10851</v>
      </c>
      <c r="AR189" s="288" t="s">
        <v>10851</v>
      </c>
      <c r="AS189" s="288" t="s">
        <v>10851</v>
      </c>
      <c r="AT189" s="288" t="s">
        <v>10851</v>
      </c>
      <c r="AU189" s="288" t="s">
        <v>10851</v>
      </c>
      <c r="AV189" s="288" t="s">
        <v>10851</v>
      </c>
      <c r="AW189" s="288" t="s">
        <v>10851</v>
      </c>
      <c r="AX189" s="288" t="s">
        <v>10851</v>
      </c>
      <c r="AY189" s="288" t="s">
        <v>10851</v>
      </c>
      <c r="AZ189" s="288" t="s">
        <v>10851</v>
      </c>
      <c r="BA189" s="288" t="s">
        <v>10851</v>
      </c>
      <c r="BB189" s="288" t="s">
        <v>10851</v>
      </c>
      <c r="BC189" s="288">
        <v>2.7</v>
      </c>
      <c r="BD189" s="288">
        <v>2.8</v>
      </c>
      <c r="BE189" s="288">
        <v>2.9</v>
      </c>
      <c r="BF189" s="288">
        <v>2.9</v>
      </c>
      <c r="BG189" s="288">
        <v>2.9</v>
      </c>
      <c r="BH189" s="288">
        <v>2.9</v>
      </c>
      <c r="BI189" s="288">
        <v>2.9</v>
      </c>
      <c r="BJ189" s="288">
        <v>2.8</v>
      </c>
      <c r="BK189" s="288">
        <v>3</v>
      </c>
      <c r="BL189" s="288">
        <v>3</v>
      </c>
      <c r="BM189" s="288">
        <v>3</v>
      </c>
      <c r="BN189" s="288">
        <v>3</v>
      </c>
      <c r="BO189" s="288">
        <v>3</v>
      </c>
      <c r="BP189" s="288">
        <v>3</v>
      </c>
      <c r="BQ189" s="288" t="s">
        <v>10851</v>
      </c>
      <c r="BR189" s="288" t="s">
        <v>10851</v>
      </c>
      <c r="BS189" s="288" t="s">
        <v>10851</v>
      </c>
      <c r="BT189" s="288" t="s">
        <v>10851</v>
      </c>
      <c r="BU189" s="288" t="str">
        <f>_xlfn.IFNA(VLOOKUP(C189,'INFORM Severity - hidden'!$C$5:$G$300,5,FALSE),"-")</f>
        <v>-</v>
      </c>
    </row>
    <row r="190" spans="1:73" x14ac:dyDescent="0.35">
      <c r="A190" t="s">
        <v>2849</v>
      </c>
      <c r="B190" t="s">
        <v>2847</v>
      </c>
      <c r="C190" t="s">
        <v>2848</v>
      </c>
      <c r="D190" s="288" t="str">
        <f t="shared" si="2"/>
        <v>Stable</v>
      </c>
      <c r="E190" s="288" t="s">
        <v>10851</v>
      </c>
      <c r="F190" s="288" t="s">
        <v>10851</v>
      </c>
      <c r="G190" s="288" t="s">
        <v>10851</v>
      </c>
      <c r="H190" s="288" t="s">
        <v>10851</v>
      </c>
      <c r="I190" s="288" t="s">
        <v>10851</v>
      </c>
      <c r="J190" s="288" t="s">
        <v>10851</v>
      </c>
      <c r="K190" s="288" t="s">
        <v>10851</v>
      </c>
      <c r="L190" s="288" t="s">
        <v>10851</v>
      </c>
      <c r="M190" s="288" t="s">
        <v>10851</v>
      </c>
      <c r="N190" s="288" t="s">
        <v>10851</v>
      </c>
      <c r="O190" s="288" t="s">
        <v>10851</v>
      </c>
      <c r="P190" s="288" t="s">
        <v>10851</v>
      </c>
      <c r="Q190" s="288" t="s">
        <v>10851</v>
      </c>
      <c r="R190" s="288" t="s">
        <v>10851</v>
      </c>
      <c r="S190" s="288" t="s">
        <v>10851</v>
      </c>
      <c r="T190" s="288" t="s">
        <v>10851</v>
      </c>
      <c r="U190" s="288" t="s">
        <v>10851</v>
      </c>
      <c r="V190" s="288" t="s">
        <v>10851</v>
      </c>
      <c r="W190" s="288" t="s">
        <v>10851</v>
      </c>
      <c r="X190" s="288" t="s">
        <v>10851</v>
      </c>
      <c r="Y190" s="288" t="s">
        <v>10851</v>
      </c>
      <c r="Z190" s="288" t="s">
        <v>10851</v>
      </c>
      <c r="AA190" s="288" t="s">
        <v>10851</v>
      </c>
      <c r="AB190" s="288" t="s">
        <v>10851</v>
      </c>
      <c r="AC190" s="288" t="s">
        <v>10851</v>
      </c>
      <c r="AD190" s="288" t="s">
        <v>10851</v>
      </c>
      <c r="AE190" s="288">
        <v>1.6</v>
      </c>
      <c r="AF190" s="288">
        <v>1.6</v>
      </c>
      <c r="AG190" s="288">
        <v>1.6</v>
      </c>
      <c r="AH190" s="288">
        <v>1.7</v>
      </c>
      <c r="AI190" s="288">
        <v>1.7</v>
      </c>
      <c r="AJ190" s="288">
        <v>1.7</v>
      </c>
      <c r="AK190" s="288">
        <v>1.7</v>
      </c>
      <c r="AL190" s="288">
        <v>1.7</v>
      </c>
      <c r="AM190" s="288">
        <v>1.7</v>
      </c>
      <c r="AN190" s="288">
        <v>1.6</v>
      </c>
      <c r="AO190" s="288">
        <v>1.6</v>
      </c>
      <c r="AP190" s="288">
        <v>1.7</v>
      </c>
      <c r="AQ190" s="288">
        <v>1.6</v>
      </c>
      <c r="AR190" s="288">
        <v>2.2000000000000002</v>
      </c>
      <c r="AS190" s="288">
        <v>2.2999999999999998</v>
      </c>
      <c r="AT190" s="288">
        <v>2.2999999999999998</v>
      </c>
      <c r="AU190" s="288">
        <v>2.2999999999999998</v>
      </c>
      <c r="AV190" s="288">
        <v>2.2999999999999998</v>
      </c>
      <c r="AW190" s="288">
        <v>2.2999999999999998</v>
      </c>
      <c r="AX190" s="288">
        <v>2.2999999999999998</v>
      </c>
      <c r="AY190" s="288">
        <v>2.2999999999999998</v>
      </c>
      <c r="AZ190" s="288">
        <v>2.2999999999999998</v>
      </c>
      <c r="BA190" s="288">
        <v>2.2999999999999998</v>
      </c>
      <c r="BB190" s="288">
        <v>2.2999999999999998</v>
      </c>
      <c r="BC190" s="288">
        <v>2.2999999999999998</v>
      </c>
      <c r="BD190" s="288">
        <v>2.2999999999999998</v>
      </c>
      <c r="BE190" s="288">
        <v>2.5</v>
      </c>
      <c r="BF190" s="288">
        <v>2.5</v>
      </c>
      <c r="BG190" s="288">
        <v>2.2999999999999998</v>
      </c>
      <c r="BH190" s="288">
        <v>2.2999999999999998</v>
      </c>
      <c r="BI190" s="288">
        <v>2.2999999999999998</v>
      </c>
      <c r="BJ190" s="288">
        <v>2.2999999999999998</v>
      </c>
      <c r="BK190" s="288">
        <v>2.2999999999999998</v>
      </c>
      <c r="BL190" s="288">
        <v>2.2999999999999998</v>
      </c>
      <c r="BM190" s="288">
        <v>2.2999999999999998</v>
      </c>
      <c r="BN190" s="288">
        <v>2.2999999999999998</v>
      </c>
      <c r="BO190" s="288">
        <v>2.2999999999999998</v>
      </c>
      <c r="BP190" s="288">
        <v>2.2000000000000002</v>
      </c>
      <c r="BQ190" s="288">
        <v>2.2000000000000002</v>
      </c>
      <c r="BR190" s="288">
        <v>2.2000000000000002</v>
      </c>
      <c r="BS190" s="288">
        <v>2.2000000000000002</v>
      </c>
      <c r="BT190" s="288">
        <v>2.2000000000000002</v>
      </c>
      <c r="BU190" s="288">
        <f>_xlfn.IFNA(VLOOKUP(C190,'INFORM Severity - hidden'!$C$5:$G$300,5,FALSE),"-")</f>
        <v>2.2000000000000002</v>
      </c>
    </row>
    <row r="191" spans="1:73" x14ac:dyDescent="0.35">
      <c r="A191" t="s">
        <v>567</v>
      </c>
      <c r="B191" t="s">
        <v>565</v>
      </c>
      <c r="C191" t="s">
        <v>566</v>
      </c>
      <c r="D191" s="288" t="str">
        <f t="shared" si="2"/>
        <v>Increasing</v>
      </c>
      <c r="E191" s="288" t="s">
        <v>10851</v>
      </c>
      <c r="F191" s="288" t="s">
        <v>10851</v>
      </c>
      <c r="G191" s="288" t="s">
        <v>10851</v>
      </c>
      <c r="H191" s="288" t="s">
        <v>10851</v>
      </c>
      <c r="I191" s="288" t="s">
        <v>10851</v>
      </c>
      <c r="J191" s="288" t="s">
        <v>10851</v>
      </c>
      <c r="K191" s="288" t="s">
        <v>10851</v>
      </c>
      <c r="L191" s="288" t="s">
        <v>10851</v>
      </c>
      <c r="M191" s="288" t="s">
        <v>10851</v>
      </c>
      <c r="N191" s="288" t="s">
        <v>10851</v>
      </c>
      <c r="O191" s="288" t="s">
        <v>10851</v>
      </c>
      <c r="P191" s="288" t="s">
        <v>10851</v>
      </c>
      <c r="Q191" s="288" t="s">
        <v>10851</v>
      </c>
      <c r="R191" s="288">
        <v>2.2000000000000002</v>
      </c>
      <c r="S191" s="288">
        <v>2.1</v>
      </c>
      <c r="T191" s="288">
        <v>2.1</v>
      </c>
      <c r="U191" s="288">
        <v>2.1</v>
      </c>
      <c r="V191" s="288">
        <v>2.1</v>
      </c>
      <c r="W191" s="288">
        <v>2.1</v>
      </c>
      <c r="X191" s="288">
        <v>2.1</v>
      </c>
      <c r="Y191" s="288">
        <v>2.1</v>
      </c>
      <c r="Z191" s="288">
        <v>2</v>
      </c>
      <c r="AA191" s="288">
        <v>2.1</v>
      </c>
      <c r="AB191" s="288">
        <v>2.1</v>
      </c>
      <c r="AC191" s="288">
        <v>2.1</v>
      </c>
      <c r="AD191" s="288">
        <v>2.1</v>
      </c>
      <c r="AE191" s="288">
        <v>2.1</v>
      </c>
      <c r="AF191" s="288">
        <v>2.1</v>
      </c>
      <c r="AG191" s="288">
        <v>2.1</v>
      </c>
      <c r="AH191" s="288">
        <v>2.1</v>
      </c>
      <c r="AI191" s="288">
        <v>2.2999999999999998</v>
      </c>
      <c r="AJ191" s="288">
        <v>2.2999999999999998</v>
      </c>
      <c r="AK191" s="288">
        <v>2.2999999999999998</v>
      </c>
      <c r="AL191" s="288">
        <v>2.2000000000000002</v>
      </c>
      <c r="AM191" s="288">
        <v>2.2000000000000002</v>
      </c>
      <c r="AN191" s="288">
        <v>2.4</v>
      </c>
      <c r="AO191" s="288">
        <v>2.4</v>
      </c>
      <c r="AP191" s="288">
        <v>2.4</v>
      </c>
      <c r="AQ191" s="288">
        <v>2.4</v>
      </c>
      <c r="AR191" s="288">
        <v>2.4</v>
      </c>
      <c r="AS191" s="288">
        <v>2.5</v>
      </c>
      <c r="AT191" s="288">
        <v>2.5</v>
      </c>
      <c r="AU191" s="288">
        <v>2.5</v>
      </c>
      <c r="AV191" s="288">
        <v>2.5</v>
      </c>
      <c r="AW191" s="288">
        <v>2.5</v>
      </c>
      <c r="AX191" s="288">
        <v>2.5</v>
      </c>
      <c r="AY191" s="288">
        <v>2.5</v>
      </c>
      <c r="AZ191" s="288">
        <v>2.5</v>
      </c>
      <c r="BA191" s="288">
        <v>2.5</v>
      </c>
      <c r="BB191" s="288">
        <v>2.5</v>
      </c>
      <c r="BC191" s="288">
        <v>2.4</v>
      </c>
      <c r="BD191" s="288">
        <v>2.2000000000000002</v>
      </c>
      <c r="BE191" s="288">
        <v>2.2999999999999998</v>
      </c>
      <c r="BF191" s="288">
        <v>2.2999999999999998</v>
      </c>
      <c r="BG191" s="288">
        <v>2.2999999999999998</v>
      </c>
      <c r="BH191" s="288">
        <v>2.2999999999999998</v>
      </c>
      <c r="BI191" s="288">
        <v>2.5</v>
      </c>
      <c r="BJ191" s="288">
        <v>2.2999999999999998</v>
      </c>
      <c r="BK191" s="288">
        <v>2.5</v>
      </c>
      <c r="BL191" s="288">
        <v>2.5</v>
      </c>
      <c r="BM191" s="288">
        <v>2.5</v>
      </c>
      <c r="BN191" s="288">
        <v>2.5</v>
      </c>
      <c r="BO191" s="288">
        <v>2.5</v>
      </c>
      <c r="BP191" s="288">
        <v>2.5</v>
      </c>
      <c r="BQ191" s="288">
        <v>2.5</v>
      </c>
      <c r="BR191" s="288">
        <v>2.5</v>
      </c>
      <c r="BS191" s="288">
        <v>2.6</v>
      </c>
      <c r="BT191" s="288">
        <v>2.6</v>
      </c>
      <c r="BU191" s="288">
        <f>_xlfn.IFNA(VLOOKUP(C191,'INFORM Severity - hidden'!$C$5:$G$300,5,FALSE),"-")</f>
        <v>2.6</v>
      </c>
    </row>
    <row r="192" spans="1:73" x14ac:dyDescent="0.35">
      <c r="C192" t="s">
        <v>10941</v>
      </c>
      <c r="D192" s="288" t="str">
        <f t="shared" si="2"/>
        <v>-</v>
      </c>
      <c r="E192" s="288" t="s">
        <v>10851</v>
      </c>
      <c r="F192" s="288">
        <v>3.1</v>
      </c>
      <c r="G192" s="288">
        <v>3.2</v>
      </c>
      <c r="H192" s="288">
        <v>3.5</v>
      </c>
      <c r="I192" s="288">
        <v>3.5</v>
      </c>
      <c r="J192" s="288">
        <v>3.5</v>
      </c>
      <c r="K192" s="288">
        <v>3.5</v>
      </c>
      <c r="L192" s="288">
        <v>3.5</v>
      </c>
      <c r="M192" s="288">
        <v>3.5</v>
      </c>
      <c r="N192" s="288">
        <v>3.6</v>
      </c>
      <c r="O192" s="288">
        <v>3.6</v>
      </c>
      <c r="P192" s="288">
        <v>3.6</v>
      </c>
      <c r="Q192" s="288">
        <v>3.6</v>
      </c>
      <c r="R192" s="288">
        <v>3.6</v>
      </c>
      <c r="S192" s="288">
        <v>3.6</v>
      </c>
      <c r="T192" s="288">
        <v>3.6</v>
      </c>
      <c r="U192" s="288">
        <v>3.6</v>
      </c>
      <c r="V192" s="288">
        <v>3.6</v>
      </c>
      <c r="W192" s="288">
        <v>3.7</v>
      </c>
      <c r="X192" s="288">
        <v>3.7</v>
      </c>
      <c r="Y192" s="288">
        <v>3.7</v>
      </c>
      <c r="Z192" s="288">
        <v>3.8</v>
      </c>
      <c r="AA192" s="288">
        <v>3.7</v>
      </c>
      <c r="AB192" s="288">
        <v>3.7</v>
      </c>
      <c r="AC192" s="288">
        <v>3.7</v>
      </c>
      <c r="AD192" s="288">
        <v>3.7</v>
      </c>
      <c r="AE192" s="288">
        <v>3.7</v>
      </c>
      <c r="AF192" s="288">
        <v>3.7</v>
      </c>
      <c r="AG192" s="288">
        <v>3.7</v>
      </c>
      <c r="AH192" s="288">
        <v>3.8</v>
      </c>
      <c r="AI192" s="288">
        <v>3.8</v>
      </c>
      <c r="AJ192" s="288">
        <v>3.8</v>
      </c>
      <c r="AK192" s="288">
        <v>3.8</v>
      </c>
      <c r="AL192" s="288">
        <v>3.8</v>
      </c>
      <c r="AM192" s="288">
        <v>3.8</v>
      </c>
      <c r="AN192" s="288">
        <v>3.8</v>
      </c>
      <c r="AO192" s="288">
        <v>3.8</v>
      </c>
      <c r="AP192" s="288">
        <v>3.8</v>
      </c>
      <c r="AQ192" s="288">
        <v>3.8</v>
      </c>
      <c r="AR192" s="288">
        <v>3.7</v>
      </c>
      <c r="AS192" s="288">
        <v>3.7</v>
      </c>
      <c r="AT192" s="288">
        <v>3.5</v>
      </c>
      <c r="AU192" s="288">
        <v>3.5</v>
      </c>
      <c r="AV192" s="288">
        <v>3.6</v>
      </c>
      <c r="AW192" s="288">
        <v>3.6</v>
      </c>
      <c r="AX192" s="288">
        <v>3.7</v>
      </c>
      <c r="AY192" s="288">
        <v>3.5</v>
      </c>
      <c r="AZ192" s="288">
        <v>3.7</v>
      </c>
      <c r="BA192" s="288">
        <v>3.9</v>
      </c>
      <c r="BB192" s="288">
        <v>3.9</v>
      </c>
      <c r="BC192" s="288">
        <v>3.9</v>
      </c>
      <c r="BD192" s="288">
        <v>3.9</v>
      </c>
      <c r="BE192" s="288">
        <v>3.8</v>
      </c>
      <c r="BF192" s="288">
        <v>3.8</v>
      </c>
      <c r="BG192" s="288">
        <v>3.7</v>
      </c>
      <c r="BH192" s="288">
        <v>3.8</v>
      </c>
      <c r="BI192" s="288">
        <v>3.8</v>
      </c>
      <c r="BJ192" s="288">
        <v>3.8</v>
      </c>
      <c r="BK192" s="288">
        <v>3.7</v>
      </c>
      <c r="BL192" s="288">
        <v>3.7</v>
      </c>
      <c r="BM192" s="288">
        <v>3.8</v>
      </c>
      <c r="BN192" s="288">
        <v>3.7</v>
      </c>
      <c r="BO192" s="288">
        <v>3.7</v>
      </c>
      <c r="BP192" s="288">
        <v>3.5</v>
      </c>
      <c r="BQ192" s="288">
        <v>3.7</v>
      </c>
      <c r="BR192" s="288">
        <v>3.7</v>
      </c>
      <c r="BS192" s="288" t="s">
        <v>10851</v>
      </c>
      <c r="BT192" s="288" t="s">
        <v>10851</v>
      </c>
      <c r="BU192" s="288" t="str">
        <f>_xlfn.IFNA(VLOOKUP(C192,'INFORM Severity - hidden'!$C$5:$G$300,5,FALSE),"-")</f>
        <v>-</v>
      </c>
    </row>
    <row r="193" spans="1:73" x14ac:dyDescent="0.35">
      <c r="A193" t="s">
        <v>125</v>
      </c>
      <c r="B193" t="s">
        <v>123</v>
      </c>
      <c r="C193" t="s">
        <v>124</v>
      </c>
      <c r="D193" s="288" t="str">
        <f t="shared" si="2"/>
        <v>Increasing</v>
      </c>
      <c r="E193" s="288" t="s">
        <v>10851</v>
      </c>
      <c r="F193" s="288">
        <v>3.1</v>
      </c>
      <c r="G193" s="288">
        <v>3.2</v>
      </c>
      <c r="H193" s="288">
        <v>3.2</v>
      </c>
      <c r="I193" s="288">
        <v>3.2</v>
      </c>
      <c r="J193" s="288">
        <v>3.3</v>
      </c>
      <c r="K193" s="288">
        <v>3.3</v>
      </c>
      <c r="L193" s="288">
        <v>3.3</v>
      </c>
      <c r="M193" s="288">
        <v>3.3</v>
      </c>
      <c r="N193" s="288">
        <v>3.4</v>
      </c>
      <c r="O193" s="288">
        <v>3.4</v>
      </c>
      <c r="P193" s="288">
        <v>3.4</v>
      </c>
      <c r="Q193" s="288">
        <v>3.4</v>
      </c>
      <c r="R193" s="288">
        <v>3.4</v>
      </c>
      <c r="S193" s="288">
        <v>3.4</v>
      </c>
      <c r="T193" s="288">
        <v>3.4</v>
      </c>
      <c r="U193" s="288">
        <v>3.4</v>
      </c>
      <c r="V193" s="288">
        <v>3.4</v>
      </c>
      <c r="W193" s="288">
        <v>3.5</v>
      </c>
      <c r="X193" s="288">
        <v>3.5</v>
      </c>
      <c r="Y193" s="288">
        <v>3.4</v>
      </c>
      <c r="Z193" s="288">
        <v>3.4</v>
      </c>
      <c r="AA193" s="288">
        <v>3.4</v>
      </c>
      <c r="AB193" s="288">
        <v>3.4</v>
      </c>
      <c r="AC193" s="288">
        <v>2.9</v>
      </c>
      <c r="AD193" s="288">
        <v>2.9</v>
      </c>
      <c r="AE193" s="288">
        <v>2.9</v>
      </c>
      <c r="AF193" s="288">
        <v>2.9</v>
      </c>
      <c r="AG193" s="288">
        <v>2.9</v>
      </c>
      <c r="AH193" s="288">
        <v>3</v>
      </c>
      <c r="AI193" s="288">
        <v>3</v>
      </c>
      <c r="AJ193" s="288">
        <v>3</v>
      </c>
      <c r="AK193" s="288">
        <v>3</v>
      </c>
      <c r="AL193" s="288">
        <v>3</v>
      </c>
      <c r="AM193" s="288">
        <v>3</v>
      </c>
      <c r="AN193" s="288">
        <v>3</v>
      </c>
      <c r="AO193" s="288">
        <v>3</v>
      </c>
      <c r="AP193" s="288">
        <v>3</v>
      </c>
      <c r="AQ193" s="288">
        <v>3</v>
      </c>
      <c r="AR193" s="288">
        <v>2.9</v>
      </c>
      <c r="AS193" s="288">
        <v>2.9</v>
      </c>
      <c r="AT193" s="288">
        <v>2.9</v>
      </c>
      <c r="AU193" s="288">
        <v>2.9</v>
      </c>
      <c r="AV193" s="288">
        <v>3</v>
      </c>
      <c r="AW193" s="288">
        <v>3</v>
      </c>
      <c r="AX193" s="288">
        <v>3</v>
      </c>
      <c r="AY193" s="288">
        <v>3</v>
      </c>
      <c r="AZ193" s="288">
        <v>3</v>
      </c>
      <c r="BA193" s="288">
        <v>3</v>
      </c>
      <c r="BB193" s="288">
        <v>3</v>
      </c>
      <c r="BC193" s="288">
        <v>3.1</v>
      </c>
      <c r="BD193" s="288">
        <v>3.1</v>
      </c>
      <c r="BE193" s="288">
        <v>3.1</v>
      </c>
      <c r="BF193" s="288">
        <v>3.1</v>
      </c>
      <c r="BG193" s="288">
        <v>3.2</v>
      </c>
      <c r="BH193" s="288">
        <v>3.2</v>
      </c>
      <c r="BI193" s="288">
        <v>3.2</v>
      </c>
      <c r="BJ193" s="288">
        <v>3.2</v>
      </c>
      <c r="BK193" s="288">
        <v>3.2</v>
      </c>
      <c r="BL193" s="288">
        <v>3.1</v>
      </c>
      <c r="BM193" s="288">
        <v>3.3</v>
      </c>
      <c r="BN193" s="288">
        <v>3.2</v>
      </c>
      <c r="BO193" s="288">
        <v>3.2</v>
      </c>
      <c r="BP193" s="288">
        <v>3.2</v>
      </c>
      <c r="BQ193" s="288">
        <v>3.4</v>
      </c>
      <c r="BR193" s="288">
        <v>3.4</v>
      </c>
      <c r="BS193" s="288">
        <v>3.4</v>
      </c>
      <c r="BT193" s="288">
        <v>3.4</v>
      </c>
      <c r="BU193" s="288">
        <f>_xlfn.IFNA(VLOOKUP(C193,'INFORM Severity - hidden'!$C$5:$G$300,5,FALSE),"-")</f>
        <v>3.4</v>
      </c>
    </row>
    <row r="194" spans="1:73" x14ac:dyDescent="0.35">
      <c r="A194" t="s">
        <v>125</v>
      </c>
      <c r="B194" t="s">
        <v>130</v>
      </c>
      <c r="C194" t="s">
        <v>131</v>
      </c>
      <c r="D194" s="288" t="str">
        <f t="shared" si="2"/>
        <v>Stable</v>
      </c>
      <c r="E194" s="288" t="s">
        <v>10851</v>
      </c>
      <c r="F194" s="288">
        <v>2.4</v>
      </c>
      <c r="G194" s="288">
        <v>2.6</v>
      </c>
      <c r="H194" s="288">
        <v>3</v>
      </c>
      <c r="I194" s="288">
        <v>3</v>
      </c>
      <c r="J194" s="288">
        <v>3</v>
      </c>
      <c r="K194" s="288">
        <v>3</v>
      </c>
      <c r="L194" s="288">
        <v>3</v>
      </c>
      <c r="M194" s="288">
        <v>3</v>
      </c>
      <c r="N194" s="288">
        <v>3.1</v>
      </c>
      <c r="O194" s="288">
        <v>3.1</v>
      </c>
      <c r="P194" s="288">
        <v>3.1</v>
      </c>
      <c r="Q194" s="288">
        <v>3.1</v>
      </c>
      <c r="R194" s="288">
        <v>3.1</v>
      </c>
      <c r="S194" s="288">
        <v>3.2</v>
      </c>
      <c r="T194" s="288">
        <v>3.2</v>
      </c>
      <c r="U194" s="288">
        <v>3.2</v>
      </c>
      <c r="V194" s="288">
        <v>3.2</v>
      </c>
      <c r="W194" s="288">
        <v>3.3</v>
      </c>
      <c r="X194" s="288">
        <v>3.2</v>
      </c>
      <c r="Y194" s="288">
        <v>3.2</v>
      </c>
      <c r="Z194" s="288">
        <v>3.2</v>
      </c>
      <c r="AA194" s="288">
        <v>3.2</v>
      </c>
      <c r="AB194" s="288">
        <v>3.2</v>
      </c>
      <c r="AC194" s="288">
        <v>3.2</v>
      </c>
      <c r="AD194" s="288">
        <v>3.2</v>
      </c>
      <c r="AE194" s="288">
        <v>3.2</v>
      </c>
      <c r="AF194" s="288">
        <v>3.3</v>
      </c>
      <c r="AG194" s="288">
        <v>3.3</v>
      </c>
      <c r="AH194" s="288">
        <v>3.4</v>
      </c>
      <c r="AI194" s="288">
        <v>3.4</v>
      </c>
      <c r="AJ194" s="288">
        <v>3.4</v>
      </c>
      <c r="AK194" s="288">
        <v>3.4</v>
      </c>
      <c r="AL194" s="288">
        <v>3.3</v>
      </c>
      <c r="AM194" s="288">
        <v>3.3</v>
      </c>
      <c r="AN194" s="288">
        <v>3.3</v>
      </c>
      <c r="AO194" s="288">
        <v>3.3</v>
      </c>
      <c r="AP194" s="288">
        <v>3.3</v>
      </c>
      <c r="AQ194" s="288">
        <v>3.3</v>
      </c>
      <c r="AR194" s="288">
        <v>3.3</v>
      </c>
      <c r="AS194" s="288">
        <v>3.3</v>
      </c>
      <c r="AT194" s="288">
        <v>3.3</v>
      </c>
      <c r="AU194" s="288">
        <v>3.3</v>
      </c>
      <c r="AV194" s="288">
        <v>3.6</v>
      </c>
      <c r="AW194" s="288">
        <v>3.6</v>
      </c>
      <c r="AX194" s="288">
        <v>3.7</v>
      </c>
      <c r="AY194" s="288">
        <v>3.7</v>
      </c>
      <c r="AZ194" s="288">
        <v>3.6</v>
      </c>
      <c r="BA194" s="288">
        <v>3.6</v>
      </c>
      <c r="BB194" s="288">
        <v>3.6</v>
      </c>
      <c r="BC194" s="288">
        <v>3.6</v>
      </c>
      <c r="BD194" s="288">
        <v>3.6</v>
      </c>
      <c r="BE194" s="288">
        <v>3.5</v>
      </c>
      <c r="BF194" s="288">
        <v>3.5</v>
      </c>
      <c r="BG194" s="288">
        <v>3.5</v>
      </c>
      <c r="BH194" s="288">
        <v>3.4</v>
      </c>
      <c r="BI194" s="288">
        <v>3.5</v>
      </c>
      <c r="BJ194" s="288">
        <v>3.5</v>
      </c>
      <c r="BK194" s="288">
        <v>3.5</v>
      </c>
      <c r="BL194" s="288">
        <v>3.5</v>
      </c>
      <c r="BM194" s="288">
        <v>3.6</v>
      </c>
      <c r="BN194" s="288">
        <v>3.5</v>
      </c>
      <c r="BO194" s="288">
        <v>3.5</v>
      </c>
      <c r="BP194" s="288">
        <v>3.5</v>
      </c>
      <c r="BQ194" s="288">
        <v>3.5</v>
      </c>
      <c r="BR194" s="288">
        <v>3.5</v>
      </c>
      <c r="BS194" s="288">
        <v>3.5</v>
      </c>
      <c r="BT194" s="288">
        <v>3.5</v>
      </c>
      <c r="BU194" s="288">
        <f>_xlfn.IFNA(VLOOKUP(C194,'INFORM Severity - hidden'!$C$5:$G$300,5,FALSE),"-")</f>
        <v>3.5</v>
      </c>
    </row>
    <row r="195" spans="1:73" x14ac:dyDescent="0.35">
      <c r="A195" t="s">
        <v>125</v>
      </c>
      <c r="B195" t="s">
        <v>549</v>
      </c>
      <c r="C195" t="s">
        <v>550</v>
      </c>
      <c r="D195" s="288" t="str">
        <f t="shared" ref="D195:D258" si="3">IF(BU195="-","-",IFERROR(IF(ROUND(AVERAGE(BS195:BU195),1)=ROUND(AVERAGE(BP195:BR195),1),"Stable",IF(ROUND(AVERAGE(BS195:BU195),1)&lt;ROUND(AVERAGE(BP195:BR195),1),"Decreasing",IF(ROUND(AVERAGE(BS195:BU195),1)&gt;ROUND(AVERAGE(BP195:BR195),1),"Increasing"))),"-"))</f>
        <v>Increasing</v>
      </c>
      <c r="E195" s="288" t="s">
        <v>10851</v>
      </c>
      <c r="F195" s="288" t="s">
        <v>10851</v>
      </c>
      <c r="G195" s="288" t="s">
        <v>10851</v>
      </c>
      <c r="H195" s="288" t="s">
        <v>10851</v>
      </c>
      <c r="I195" s="288" t="s">
        <v>10851</v>
      </c>
      <c r="J195" s="288" t="s">
        <v>10851</v>
      </c>
      <c r="K195" s="288" t="s">
        <v>10851</v>
      </c>
      <c r="L195" s="288" t="s">
        <v>10851</v>
      </c>
      <c r="M195" s="288" t="s">
        <v>10851</v>
      </c>
      <c r="N195" s="288" t="s">
        <v>10851</v>
      </c>
      <c r="O195" s="288" t="s">
        <v>10851</v>
      </c>
      <c r="P195" s="288">
        <v>2.5</v>
      </c>
      <c r="Q195" s="288">
        <v>2.5</v>
      </c>
      <c r="R195" s="288">
        <v>2.6</v>
      </c>
      <c r="S195" s="288">
        <v>2.5</v>
      </c>
      <c r="T195" s="288">
        <v>2.5</v>
      </c>
      <c r="U195" s="288">
        <v>2.5</v>
      </c>
      <c r="V195" s="288">
        <v>2.6</v>
      </c>
      <c r="W195" s="288">
        <v>2.5</v>
      </c>
      <c r="X195" s="288">
        <v>2.5</v>
      </c>
      <c r="Y195" s="288">
        <v>2.5</v>
      </c>
      <c r="Z195" s="288">
        <v>2.5</v>
      </c>
      <c r="AA195" s="288">
        <v>2.4</v>
      </c>
      <c r="AB195" s="288">
        <v>2.5</v>
      </c>
      <c r="AC195" s="288">
        <v>2.7</v>
      </c>
      <c r="AD195" s="288">
        <v>2.7</v>
      </c>
      <c r="AE195" s="288">
        <v>2.7</v>
      </c>
      <c r="AF195" s="288">
        <v>2.7</v>
      </c>
      <c r="AG195" s="288">
        <v>2.7</v>
      </c>
      <c r="AH195" s="288">
        <v>2.7</v>
      </c>
      <c r="AI195" s="288">
        <v>2.7</v>
      </c>
      <c r="AJ195" s="288">
        <v>2.7</v>
      </c>
      <c r="AK195" s="288">
        <v>2.7</v>
      </c>
      <c r="AL195" s="288">
        <v>2.7</v>
      </c>
      <c r="AM195" s="288">
        <v>2.7</v>
      </c>
      <c r="AN195" s="288">
        <v>2.7</v>
      </c>
      <c r="AO195" s="288">
        <v>2.7</v>
      </c>
      <c r="AP195" s="288">
        <v>2.7</v>
      </c>
      <c r="AQ195" s="288">
        <v>2.7</v>
      </c>
      <c r="AR195" s="288">
        <v>2.7</v>
      </c>
      <c r="AS195" s="288">
        <v>2.7</v>
      </c>
      <c r="AT195" s="288">
        <v>2.7</v>
      </c>
      <c r="AU195" s="288">
        <v>2.7</v>
      </c>
      <c r="AV195" s="288">
        <v>2.8</v>
      </c>
      <c r="AW195" s="288">
        <v>2.7</v>
      </c>
      <c r="AX195" s="288">
        <v>2.8</v>
      </c>
      <c r="AY195" s="288">
        <v>2.8</v>
      </c>
      <c r="AZ195" s="288">
        <v>2.6</v>
      </c>
      <c r="BA195" s="288">
        <v>2.6</v>
      </c>
      <c r="BB195" s="288">
        <v>2.6</v>
      </c>
      <c r="BC195" s="288">
        <v>2.6</v>
      </c>
      <c r="BD195" s="288">
        <v>2.6</v>
      </c>
      <c r="BE195" s="288">
        <v>2.5</v>
      </c>
      <c r="BF195" s="288">
        <v>2.5</v>
      </c>
      <c r="BG195" s="288">
        <v>2.6</v>
      </c>
      <c r="BH195" s="288">
        <v>2.6</v>
      </c>
      <c r="BI195" s="288">
        <v>2.6</v>
      </c>
      <c r="BJ195" s="288">
        <v>2.6</v>
      </c>
      <c r="BK195" s="288">
        <v>2.6</v>
      </c>
      <c r="BL195" s="288">
        <v>2.6</v>
      </c>
      <c r="BM195" s="288">
        <v>2.6</v>
      </c>
      <c r="BN195" s="288">
        <v>2.6</v>
      </c>
      <c r="BO195" s="288">
        <v>2.6</v>
      </c>
      <c r="BP195" s="288">
        <v>2.7</v>
      </c>
      <c r="BQ195" s="288">
        <v>2.9</v>
      </c>
      <c r="BR195" s="288">
        <v>2.9</v>
      </c>
      <c r="BS195" s="288">
        <v>2.9</v>
      </c>
      <c r="BT195" s="288">
        <v>3</v>
      </c>
      <c r="BU195" s="288">
        <f>_xlfn.IFNA(VLOOKUP(C195,'INFORM Severity - hidden'!$C$5:$G$300,5,FALSE),"-")</f>
        <v>3</v>
      </c>
    </row>
    <row r="196" spans="1:73" x14ac:dyDescent="0.35">
      <c r="C196" t="s">
        <v>10942</v>
      </c>
      <c r="D196" s="288" t="str">
        <f t="shared" si="3"/>
        <v>-</v>
      </c>
      <c r="E196" s="288" t="s">
        <v>10851</v>
      </c>
      <c r="F196" s="288" t="s">
        <v>10851</v>
      </c>
      <c r="G196" s="288" t="s">
        <v>10851</v>
      </c>
      <c r="H196" s="288" t="s">
        <v>10851</v>
      </c>
      <c r="I196" s="288" t="s">
        <v>10851</v>
      </c>
      <c r="J196" s="288" t="s">
        <v>10851</v>
      </c>
      <c r="K196" s="288" t="s">
        <v>10851</v>
      </c>
      <c r="L196" s="288" t="s">
        <v>10851</v>
      </c>
      <c r="M196" s="288" t="s">
        <v>10851</v>
      </c>
      <c r="N196" s="288" t="s">
        <v>10851</v>
      </c>
      <c r="O196" s="288" t="s">
        <v>10851</v>
      </c>
      <c r="P196" s="288" t="s">
        <v>10851</v>
      </c>
      <c r="Q196" s="288" t="s">
        <v>10851</v>
      </c>
      <c r="R196" s="288" t="s">
        <v>10851</v>
      </c>
      <c r="S196" s="288" t="s">
        <v>10851</v>
      </c>
      <c r="T196" s="288" t="s">
        <v>10851</v>
      </c>
      <c r="U196" s="288" t="s">
        <v>10851</v>
      </c>
      <c r="V196" s="288" t="s">
        <v>10851</v>
      </c>
      <c r="W196" s="288" t="s">
        <v>10851</v>
      </c>
      <c r="X196" s="288" t="s">
        <v>10851</v>
      </c>
      <c r="Y196" s="288" t="s">
        <v>10851</v>
      </c>
      <c r="Z196" s="288">
        <v>2.9</v>
      </c>
      <c r="AA196" s="288">
        <v>2.9</v>
      </c>
      <c r="AB196" s="288">
        <v>2.9</v>
      </c>
      <c r="AC196" s="288">
        <v>2.9</v>
      </c>
      <c r="AD196" s="288" t="s">
        <v>10851</v>
      </c>
      <c r="AE196" s="288" t="s">
        <v>10851</v>
      </c>
      <c r="AF196" s="288" t="s">
        <v>10851</v>
      </c>
      <c r="AG196" s="288" t="s">
        <v>10851</v>
      </c>
      <c r="AH196" s="288" t="s">
        <v>10851</v>
      </c>
      <c r="AI196" s="288" t="s">
        <v>10851</v>
      </c>
      <c r="AJ196" s="288" t="s">
        <v>10851</v>
      </c>
      <c r="AK196" s="288" t="s">
        <v>10851</v>
      </c>
      <c r="AL196" s="288" t="s">
        <v>10851</v>
      </c>
      <c r="AM196" s="288" t="s">
        <v>10851</v>
      </c>
      <c r="AN196" s="288" t="s">
        <v>10851</v>
      </c>
      <c r="AO196" s="288" t="s">
        <v>10851</v>
      </c>
      <c r="AP196" s="288" t="s">
        <v>10851</v>
      </c>
      <c r="AQ196" s="288" t="s">
        <v>10851</v>
      </c>
      <c r="AR196" s="288" t="s">
        <v>10851</v>
      </c>
      <c r="AS196" s="288" t="s">
        <v>10851</v>
      </c>
      <c r="AT196" s="288" t="s">
        <v>10851</v>
      </c>
      <c r="AU196" s="288" t="s">
        <v>10851</v>
      </c>
      <c r="AV196" s="288" t="s">
        <v>10851</v>
      </c>
      <c r="AW196" s="288" t="s">
        <v>10851</v>
      </c>
      <c r="AX196" s="288" t="s">
        <v>10851</v>
      </c>
      <c r="AY196" s="288" t="s">
        <v>10851</v>
      </c>
      <c r="AZ196" s="288" t="s">
        <v>10851</v>
      </c>
      <c r="BA196" s="288" t="s">
        <v>10851</v>
      </c>
      <c r="BB196" s="288" t="s">
        <v>10851</v>
      </c>
      <c r="BC196" s="288" t="s">
        <v>10851</v>
      </c>
      <c r="BD196" s="288" t="s">
        <v>10851</v>
      </c>
      <c r="BE196" s="288" t="s">
        <v>10851</v>
      </c>
      <c r="BF196" s="288" t="s">
        <v>10851</v>
      </c>
      <c r="BG196" s="288" t="s">
        <v>10851</v>
      </c>
      <c r="BH196" s="288" t="s">
        <v>10851</v>
      </c>
      <c r="BI196" s="288" t="s">
        <v>10851</v>
      </c>
      <c r="BJ196" s="288" t="s">
        <v>10851</v>
      </c>
      <c r="BK196" s="288" t="s">
        <v>10851</v>
      </c>
      <c r="BL196" s="288" t="s">
        <v>10851</v>
      </c>
      <c r="BM196" s="288" t="s">
        <v>10851</v>
      </c>
      <c r="BN196" s="288" t="s">
        <v>10851</v>
      </c>
      <c r="BO196" s="288" t="s">
        <v>10851</v>
      </c>
      <c r="BP196" s="288" t="s">
        <v>10851</v>
      </c>
      <c r="BQ196" s="288" t="s">
        <v>10851</v>
      </c>
      <c r="BR196" s="288" t="s">
        <v>10851</v>
      </c>
      <c r="BS196" s="288" t="s">
        <v>10851</v>
      </c>
      <c r="BT196" s="288" t="s">
        <v>10851</v>
      </c>
      <c r="BU196" s="288" t="str">
        <f>_xlfn.IFNA(VLOOKUP(C196,'INFORM Severity - hidden'!$C$5:$G$300,5,FALSE),"-")</f>
        <v>-</v>
      </c>
    </row>
    <row r="197" spans="1:73" x14ac:dyDescent="0.35">
      <c r="A197" t="s">
        <v>125</v>
      </c>
      <c r="B197" t="s">
        <v>3866</v>
      </c>
      <c r="C197" t="s">
        <v>3867</v>
      </c>
      <c r="D197" s="288" t="str">
        <f t="shared" si="3"/>
        <v>-</v>
      </c>
      <c r="E197" s="288" t="s">
        <v>10851</v>
      </c>
      <c r="F197" s="288" t="s">
        <v>10851</v>
      </c>
      <c r="G197" s="288" t="s">
        <v>10851</v>
      </c>
      <c r="H197" s="288" t="s">
        <v>10851</v>
      </c>
      <c r="I197" s="288" t="s">
        <v>10851</v>
      </c>
      <c r="J197" s="288" t="s">
        <v>10851</v>
      </c>
      <c r="K197" s="288" t="s">
        <v>10851</v>
      </c>
      <c r="L197" s="288" t="s">
        <v>10851</v>
      </c>
      <c r="M197" s="288" t="s">
        <v>10851</v>
      </c>
      <c r="N197" s="288" t="s">
        <v>10851</v>
      </c>
      <c r="O197" s="288" t="s">
        <v>10851</v>
      </c>
      <c r="P197" s="288" t="s">
        <v>10851</v>
      </c>
      <c r="Q197" s="288" t="s">
        <v>10851</v>
      </c>
      <c r="R197" s="288" t="s">
        <v>10851</v>
      </c>
      <c r="S197" s="288" t="s">
        <v>10851</v>
      </c>
      <c r="T197" s="288" t="s">
        <v>10851</v>
      </c>
      <c r="U197" s="288" t="s">
        <v>10851</v>
      </c>
      <c r="V197" s="288" t="s">
        <v>10851</v>
      </c>
      <c r="W197" s="288" t="s">
        <v>10851</v>
      </c>
      <c r="X197" s="288" t="s">
        <v>10851</v>
      </c>
      <c r="Y197" s="288" t="s">
        <v>10851</v>
      </c>
      <c r="Z197" s="288" t="s">
        <v>10851</v>
      </c>
      <c r="AA197" s="288" t="s">
        <v>10851</v>
      </c>
      <c r="AB197" s="288" t="s">
        <v>10851</v>
      </c>
      <c r="AC197" s="288" t="s">
        <v>10851</v>
      </c>
      <c r="AD197" s="288" t="s">
        <v>10851</v>
      </c>
      <c r="AE197" s="288" t="s">
        <v>10851</v>
      </c>
      <c r="AF197" s="288" t="s">
        <v>10851</v>
      </c>
      <c r="AG197" s="288" t="s">
        <v>10851</v>
      </c>
      <c r="AH197" s="288" t="s">
        <v>10851</v>
      </c>
      <c r="AI197" s="288" t="s">
        <v>10851</v>
      </c>
      <c r="AJ197" s="288" t="s">
        <v>10851</v>
      </c>
      <c r="AK197" s="288" t="s">
        <v>10851</v>
      </c>
      <c r="AL197" s="288" t="s">
        <v>10851</v>
      </c>
      <c r="AM197" s="288" t="s">
        <v>10851</v>
      </c>
      <c r="AN197" s="288" t="s">
        <v>10851</v>
      </c>
      <c r="AO197" s="288" t="s">
        <v>10851</v>
      </c>
      <c r="AP197" s="288" t="s">
        <v>10851</v>
      </c>
      <c r="AQ197" s="288" t="s">
        <v>10851</v>
      </c>
      <c r="AR197" s="288" t="s">
        <v>10851</v>
      </c>
      <c r="AS197" s="288" t="s">
        <v>10851</v>
      </c>
      <c r="AT197" s="288" t="s">
        <v>10851</v>
      </c>
      <c r="AU197" s="288" t="s">
        <v>10851</v>
      </c>
      <c r="AV197" s="288" t="s">
        <v>10851</v>
      </c>
      <c r="AW197" s="288" t="s">
        <v>10851</v>
      </c>
      <c r="AX197" s="288" t="s">
        <v>10851</v>
      </c>
      <c r="AY197" s="288" t="s">
        <v>10851</v>
      </c>
      <c r="AZ197" s="288" t="s">
        <v>10851</v>
      </c>
      <c r="BA197" s="288" t="s">
        <v>10851</v>
      </c>
      <c r="BB197" s="288" t="s">
        <v>10851</v>
      </c>
      <c r="BC197" s="288" t="s">
        <v>10851</v>
      </c>
      <c r="BD197" s="288" t="s">
        <v>10851</v>
      </c>
      <c r="BE197" s="288" t="s">
        <v>10851</v>
      </c>
      <c r="BF197" s="288" t="s">
        <v>10851</v>
      </c>
      <c r="BG197" s="288" t="s">
        <v>10851</v>
      </c>
      <c r="BH197" s="288" t="s">
        <v>10851</v>
      </c>
      <c r="BI197" s="288" t="s">
        <v>10851</v>
      </c>
      <c r="BJ197" s="288" t="s">
        <v>10851</v>
      </c>
      <c r="BK197" s="288" t="s">
        <v>10851</v>
      </c>
      <c r="BL197" s="288" t="s">
        <v>10851</v>
      </c>
      <c r="BM197" s="288" t="s">
        <v>10851</v>
      </c>
      <c r="BN197" s="288" t="s">
        <v>10851</v>
      </c>
      <c r="BO197" s="288" t="s">
        <v>10851</v>
      </c>
      <c r="BP197" s="288" t="s">
        <v>10851</v>
      </c>
      <c r="BQ197" s="288" t="s">
        <v>10851</v>
      </c>
      <c r="BR197" s="288" t="s">
        <v>10851</v>
      </c>
      <c r="BS197" s="288">
        <v>3.4</v>
      </c>
      <c r="BT197" s="288">
        <v>3.6</v>
      </c>
      <c r="BU197" s="288">
        <f>_xlfn.IFNA(VLOOKUP(C197,'INFORM Severity - hidden'!$C$5:$G$300,5,FALSE),"-")</f>
        <v>3.6</v>
      </c>
    </row>
    <row r="198" spans="1:73" x14ac:dyDescent="0.35">
      <c r="A198" t="s">
        <v>1795</v>
      </c>
      <c r="B198" t="s">
        <v>1793</v>
      </c>
      <c r="C198" t="s">
        <v>1794</v>
      </c>
      <c r="D198" s="288" t="str">
        <f t="shared" si="3"/>
        <v>Increasing</v>
      </c>
      <c r="E198" s="288">
        <v>3.5</v>
      </c>
      <c r="F198" s="288">
        <v>3.5</v>
      </c>
      <c r="G198" s="288">
        <v>4</v>
      </c>
      <c r="H198" s="288">
        <v>4.0999999999999996</v>
      </c>
      <c r="I198" s="288">
        <v>3.8</v>
      </c>
      <c r="J198" s="288">
        <v>3.8</v>
      </c>
      <c r="K198" s="288">
        <v>4.0999999999999996</v>
      </c>
      <c r="L198" s="288">
        <v>4.0999999999999996</v>
      </c>
      <c r="M198" s="288">
        <v>4.0999999999999996</v>
      </c>
      <c r="N198" s="288">
        <v>4.0999999999999996</v>
      </c>
      <c r="O198" s="288">
        <v>4.0999999999999996</v>
      </c>
      <c r="P198" s="288">
        <v>4.0999999999999996</v>
      </c>
      <c r="Q198" s="288">
        <v>4</v>
      </c>
      <c r="R198" s="288">
        <v>4</v>
      </c>
      <c r="S198" s="288">
        <v>3.7</v>
      </c>
      <c r="T198" s="288">
        <v>4.2</v>
      </c>
      <c r="U198" s="288">
        <v>4.0999999999999996</v>
      </c>
      <c r="V198" s="288">
        <v>4.2</v>
      </c>
      <c r="W198" s="288">
        <v>4.2</v>
      </c>
      <c r="X198" s="288">
        <v>4.2</v>
      </c>
      <c r="Y198" s="288">
        <v>4.2</v>
      </c>
      <c r="Z198" s="288">
        <v>4.2</v>
      </c>
      <c r="AA198" s="288">
        <v>4</v>
      </c>
      <c r="AB198" s="288">
        <v>4</v>
      </c>
      <c r="AC198" s="288">
        <v>4</v>
      </c>
      <c r="AD198" s="288">
        <v>4.0999999999999996</v>
      </c>
      <c r="AE198" s="288">
        <v>4.0999999999999996</v>
      </c>
      <c r="AF198" s="288">
        <v>4.0999999999999996</v>
      </c>
      <c r="AG198" s="288">
        <v>4.0999999999999996</v>
      </c>
      <c r="AH198" s="288">
        <v>4.0999999999999996</v>
      </c>
      <c r="AI198" s="288">
        <v>4.0999999999999996</v>
      </c>
      <c r="AJ198" s="288">
        <v>4.2</v>
      </c>
      <c r="AK198" s="288">
        <v>4.2</v>
      </c>
      <c r="AL198" s="288">
        <v>4.2</v>
      </c>
      <c r="AM198" s="288">
        <v>4.2</v>
      </c>
      <c r="AN198" s="288">
        <v>4.2</v>
      </c>
      <c r="AO198" s="288">
        <v>4.2</v>
      </c>
      <c r="AP198" s="288">
        <v>4.2</v>
      </c>
      <c r="AQ198" s="288">
        <v>4.2</v>
      </c>
      <c r="AR198" s="288">
        <v>4.2</v>
      </c>
      <c r="AS198" s="288">
        <v>4.0999999999999996</v>
      </c>
      <c r="AT198" s="288">
        <v>3.5</v>
      </c>
      <c r="AU198" s="288">
        <v>4.0999999999999996</v>
      </c>
      <c r="AV198" s="288">
        <v>4.0999999999999996</v>
      </c>
      <c r="AW198" s="288">
        <v>4.0999999999999996</v>
      </c>
      <c r="AX198" s="288">
        <v>4.0999999999999996</v>
      </c>
      <c r="AY198" s="288">
        <v>4.0999999999999996</v>
      </c>
      <c r="AZ198" s="288">
        <v>4.0999999999999996</v>
      </c>
      <c r="BA198" s="288">
        <v>4.0999999999999996</v>
      </c>
      <c r="BB198" s="288">
        <v>4.0999999999999996</v>
      </c>
      <c r="BC198" s="288">
        <v>4.0999999999999996</v>
      </c>
      <c r="BD198" s="288">
        <v>4.0999999999999996</v>
      </c>
      <c r="BE198" s="288">
        <v>4.2</v>
      </c>
      <c r="BF198" s="288">
        <v>4.2</v>
      </c>
      <c r="BG198" s="288">
        <v>4.2</v>
      </c>
      <c r="BH198" s="288">
        <v>4.2</v>
      </c>
      <c r="BI198" s="288">
        <v>4.2</v>
      </c>
      <c r="BJ198" s="288">
        <v>4.0999999999999996</v>
      </c>
      <c r="BK198" s="288">
        <v>3.9</v>
      </c>
      <c r="BL198" s="288">
        <v>3.9</v>
      </c>
      <c r="BM198" s="288">
        <v>3.9</v>
      </c>
      <c r="BN198" s="288">
        <v>3.9</v>
      </c>
      <c r="BO198" s="288">
        <v>3.9</v>
      </c>
      <c r="BP198" s="288">
        <v>3.9</v>
      </c>
      <c r="BQ198" s="288">
        <v>3.9</v>
      </c>
      <c r="BR198" s="288">
        <v>4</v>
      </c>
      <c r="BS198" s="288">
        <v>4</v>
      </c>
      <c r="BT198" s="288">
        <v>4.0999999999999996</v>
      </c>
      <c r="BU198" s="288">
        <f>_xlfn.IFNA(VLOOKUP(C198,'INFORM Severity - hidden'!$C$5:$G$300,5,FALSE),"-")</f>
        <v>4.0999999999999996</v>
      </c>
    </row>
    <row r="199" spans="1:73" x14ac:dyDescent="0.35">
      <c r="C199" t="s">
        <v>10943</v>
      </c>
      <c r="D199" s="288" t="str">
        <f t="shared" si="3"/>
        <v>-</v>
      </c>
      <c r="E199" s="288">
        <v>3.6</v>
      </c>
      <c r="F199" s="288">
        <v>3.6</v>
      </c>
      <c r="G199" s="288">
        <v>3.5</v>
      </c>
      <c r="H199" s="288">
        <v>3.6</v>
      </c>
      <c r="I199" s="288" t="s">
        <v>10851</v>
      </c>
      <c r="J199" s="288" t="s">
        <v>10851</v>
      </c>
      <c r="K199" s="288" t="s">
        <v>10851</v>
      </c>
      <c r="L199" s="288" t="s">
        <v>10851</v>
      </c>
      <c r="M199" s="288" t="s">
        <v>10851</v>
      </c>
      <c r="N199" s="288" t="s">
        <v>10851</v>
      </c>
      <c r="O199" s="288" t="s">
        <v>10851</v>
      </c>
      <c r="P199" s="288" t="s">
        <v>10851</v>
      </c>
      <c r="Q199" s="288" t="s">
        <v>10851</v>
      </c>
      <c r="R199" s="288" t="s">
        <v>10851</v>
      </c>
      <c r="S199" s="288" t="s">
        <v>10851</v>
      </c>
      <c r="T199" s="288" t="s">
        <v>10851</v>
      </c>
      <c r="U199" s="288" t="s">
        <v>10851</v>
      </c>
      <c r="V199" s="288" t="s">
        <v>10851</v>
      </c>
      <c r="W199" s="288" t="s">
        <v>10851</v>
      </c>
      <c r="X199" s="288" t="s">
        <v>10851</v>
      </c>
      <c r="Y199" s="288" t="s">
        <v>10851</v>
      </c>
      <c r="Z199" s="288" t="s">
        <v>10851</v>
      </c>
      <c r="AA199" s="288" t="s">
        <v>10851</v>
      </c>
      <c r="AB199" s="288" t="s">
        <v>10851</v>
      </c>
      <c r="AC199" s="288" t="s">
        <v>10851</v>
      </c>
      <c r="AD199" s="288" t="s">
        <v>10851</v>
      </c>
      <c r="AE199" s="288" t="s">
        <v>10851</v>
      </c>
      <c r="AF199" s="288" t="s">
        <v>10851</v>
      </c>
      <c r="AG199" s="288" t="s">
        <v>10851</v>
      </c>
      <c r="AH199" s="288" t="s">
        <v>10851</v>
      </c>
      <c r="AI199" s="288" t="s">
        <v>10851</v>
      </c>
      <c r="AJ199" s="288" t="s">
        <v>10851</v>
      </c>
      <c r="AK199" s="288" t="s">
        <v>10851</v>
      </c>
      <c r="AL199" s="288" t="s">
        <v>10851</v>
      </c>
      <c r="AM199" s="288" t="s">
        <v>10851</v>
      </c>
      <c r="AN199" s="288" t="s">
        <v>10851</v>
      </c>
      <c r="AO199" s="288" t="s">
        <v>10851</v>
      </c>
      <c r="AP199" s="288" t="s">
        <v>10851</v>
      </c>
      <c r="AQ199" s="288" t="s">
        <v>10851</v>
      </c>
      <c r="AR199" s="288" t="s">
        <v>10851</v>
      </c>
      <c r="AS199" s="288" t="s">
        <v>10851</v>
      </c>
      <c r="AT199" s="288" t="s">
        <v>10851</v>
      </c>
      <c r="AU199" s="288" t="s">
        <v>10851</v>
      </c>
      <c r="AV199" s="288" t="s">
        <v>10851</v>
      </c>
      <c r="AW199" s="288" t="s">
        <v>10851</v>
      </c>
      <c r="AX199" s="288" t="s">
        <v>10851</v>
      </c>
      <c r="AY199" s="288" t="s">
        <v>10851</v>
      </c>
      <c r="AZ199" s="288" t="s">
        <v>10851</v>
      </c>
      <c r="BA199" s="288" t="s">
        <v>10851</v>
      </c>
      <c r="BB199" s="288" t="s">
        <v>10851</v>
      </c>
      <c r="BC199" s="288" t="s">
        <v>10851</v>
      </c>
      <c r="BD199" s="288" t="s">
        <v>10851</v>
      </c>
      <c r="BE199" s="288" t="s">
        <v>10851</v>
      </c>
      <c r="BF199" s="288" t="s">
        <v>10851</v>
      </c>
      <c r="BG199" s="288" t="s">
        <v>10851</v>
      </c>
      <c r="BH199" s="288" t="s">
        <v>10851</v>
      </c>
      <c r="BI199" s="288" t="s">
        <v>10851</v>
      </c>
      <c r="BJ199" s="288" t="s">
        <v>10851</v>
      </c>
      <c r="BK199" s="288" t="s">
        <v>10851</v>
      </c>
      <c r="BL199" s="288" t="s">
        <v>10851</v>
      </c>
      <c r="BM199" s="288" t="s">
        <v>10851</v>
      </c>
      <c r="BN199" s="288" t="s">
        <v>10851</v>
      </c>
      <c r="BO199" s="288" t="s">
        <v>10851</v>
      </c>
      <c r="BP199" s="288" t="s">
        <v>10851</v>
      </c>
      <c r="BQ199" s="288" t="s">
        <v>10851</v>
      </c>
      <c r="BR199" s="288" t="s">
        <v>10851</v>
      </c>
      <c r="BS199" s="288" t="s">
        <v>10851</v>
      </c>
      <c r="BT199" s="288" t="s">
        <v>10851</v>
      </c>
      <c r="BU199" s="288" t="str">
        <f>_xlfn.IFNA(VLOOKUP(C199,'INFORM Severity - hidden'!$C$5:$G$300,5,FALSE),"-")</f>
        <v>-</v>
      </c>
    </row>
    <row r="200" spans="1:73" x14ac:dyDescent="0.35">
      <c r="A200" t="s">
        <v>1795</v>
      </c>
      <c r="B200" t="s">
        <v>2375</v>
      </c>
      <c r="C200" t="s">
        <v>2376</v>
      </c>
      <c r="D200" s="288" t="str">
        <f t="shared" si="3"/>
        <v>Stable</v>
      </c>
      <c r="E200" s="288">
        <v>2.1</v>
      </c>
      <c r="F200" s="288">
        <v>2</v>
      </c>
      <c r="G200" s="288">
        <v>2.7</v>
      </c>
      <c r="H200" s="288">
        <v>2.8</v>
      </c>
      <c r="I200" s="288">
        <v>2.8</v>
      </c>
      <c r="J200" s="288">
        <v>2.8</v>
      </c>
      <c r="K200" s="288">
        <v>2.8</v>
      </c>
      <c r="L200" s="288">
        <v>2.8</v>
      </c>
      <c r="M200" s="288">
        <v>2.8</v>
      </c>
      <c r="N200" s="288">
        <v>2.8</v>
      </c>
      <c r="O200" s="288" t="s">
        <v>10851</v>
      </c>
      <c r="P200" s="288" t="s">
        <v>10851</v>
      </c>
      <c r="Q200" s="288" t="s">
        <v>10851</v>
      </c>
      <c r="R200" s="288" t="s">
        <v>10851</v>
      </c>
      <c r="S200" s="288" t="s">
        <v>10851</v>
      </c>
      <c r="T200" s="288" t="s">
        <v>10851</v>
      </c>
      <c r="U200" s="288" t="s">
        <v>10851</v>
      </c>
      <c r="V200" s="288" t="s">
        <v>10851</v>
      </c>
      <c r="W200" s="288" t="s">
        <v>10851</v>
      </c>
      <c r="X200" s="288" t="s">
        <v>10851</v>
      </c>
      <c r="Y200" s="288" t="s">
        <v>10851</v>
      </c>
      <c r="Z200" s="288" t="s">
        <v>10851</v>
      </c>
      <c r="AA200" s="288">
        <v>2.5</v>
      </c>
      <c r="AB200" s="288">
        <v>2.5</v>
      </c>
      <c r="AC200" s="288">
        <v>2.5</v>
      </c>
      <c r="AD200" s="288">
        <v>2.5</v>
      </c>
      <c r="AE200" s="288">
        <v>2.5</v>
      </c>
      <c r="AF200" s="288">
        <v>2.5</v>
      </c>
      <c r="AG200" s="288">
        <v>2.5</v>
      </c>
      <c r="AH200" s="288">
        <v>2.6</v>
      </c>
      <c r="AI200" s="288">
        <v>2.6</v>
      </c>
      <c r="AJ200" s="288">
        <v>3.4</v>
      </c>
      <c r="AK200" s="288">
        <v>3.4</v>
      </c>
      <c r="AL200" s="288">
        <v>3.4</v>
      </c>
      <c r="AM200" s="288">
        <v>3.2</v>
      </c>
      <c r="AN200" s="288">
        <v>3.2</v>
      </c>
      <c r="AO200" s="288">
        <v>3.2</v>
      </c>
      <c r="AP200" s="288">
        <v>3.2</v>
      </c>
      <c r="AQ200" s="288">
        <v>3.2</v>
      </c>
      <c r="AR200" s="288">
        <v>3.2</v>
      </c>
      <c r="AS200" s="288">
        <v>3.2</v>
      </c>
      <c r="AT200" s="288">
        <v>3.2</v>
      </c>
      <c r="AU200" s="288">
        <v>3.3</v>
      </c>
      <c r="AV200" s="288">
        <v>3.3</v>
      </c>
      <c r="AW200" s="288">
        <v>3.3</v>
      </c>
      <c r="AX200" s="288">
        <v>3.3</v>
      </c>
      <c r="AY200" s="288">
        <v>3.3</v>
      </c>
      <c r="AZ200" s="288">
        <v>3.3</v>
      </c>
      <c r="BA200" s="288">
        <v>3.3</v>
      </c>
      <c r="BB200" s="288">
        <v>3.4</v>
      </c>
      <c r="BC200" s="288">
        <v>3.4</v>
      </c>
      <c r="BD200" s="288">
        <v>3.4</v>
      </c>
      <c r="BE200" s="288">
        <v>3.4</v>
      </c>
      <c r="BF200" s="288">
        <v>3.4</v>
      </c>
      <c r="BG200" s="288">
        <v>3.4</v>
      </c>
      <c r="BH200" s="288">
        <v>3.4</v>
      </c>
      <c r="BI200" s="288">
        <v>3.4</v>
      </c>
      <c r="BJ200" s="288">
        <v>3.4</v>
      </c>
      <c r="BK200" s="288">
        <v>3.4</v>
      </c>
      <c r="BL200" s="288">
        <v>3.4</v>
      </c>
      <c r="BM200" s="288">
        <v>3.4</v>
      </c>
      <c r="BN200" s="288">
        <v>3.4</v>
      </c>
      <c r="BO200" s="288">
        <v>3.4</v>
      </c>
      <c r="BP200" s="288">
        <v>3.1</v>
      </c>
      <c r="BQ200" s="288">
        <v>3.2</v>
      </c>
      <c r="BR200" s="288">
        <v>3.2</v>
      </c>
      <c r="BS200" s="288">
        <v>3.2</v>
      </c>
      <c r="BT200" s="288">
        <v>3.2</v>
      </c>
      <c r="BU200" s="288">
        <f>_xlfn.IFNA(VLOOKUP(C200,'INFORM Severity - hidden'!$C$5:$G$300,5,FALSE),"-")</f>
        <v>3.2</v>
      </c>
    </row>
    <row r="201" spans="1:73" x14ac:dyDescent="0.35">
      <c r="A201" t="s">
        <v>1795</v>
      </c>
      <c r="B201" t="s">
        <v>2386</v>
      </c>
      <c r="C201" t="s">
        <v>2387</v>
      </c>
      <c r="D201" s="288" t="str">
        <f t="shared" si="3"/>
        <v>Increasing</v>
      </c>
      <c r="E201" s="288">
        <v>4</v>
      </c>
      <c r="F201" s="288">
        <v>4</v>
      </c>
      <c r="G201" s="288">
        <v>4</v>
      </c>
      <c r="H201" s="288">
        <v>4.0999999999999996</v>
      </c>
      <c r="I201" s="288">
        <v>4.0999999999999996</v>
      </c>
      <c r="J201" s="288">
        <v>4.0999999999999996</v>
      </c>
      <c r="K201" s="288">
        <v>4.2</v>
      </c>
      <c r="L201" s="288">
        <v>4.0999999999999996</v>
      </c>
      <c r="M201" s="288">
        <v>4.0999999999999996</v>
      </c>
      <c r="N201" s="288">
        <v>4.0999999999999996</v>
      </c>
      <c r="O201" s="288">
        <v>4.0999999999999996</v>
      </c>
      <c r="P201" s="288">
        <v>4.0999999999999996</v>
      </c>
      <c r="Q201" s="288">
        <v>4</v>
      </c>
      <c r="R201" s="288">
        <v>4</v>
      </c>
      <c r="S201" s="288">
        <v>4</v>
      </c>
      <c r="T201" s="288">
        <v>4</v>
      </c>
      <c r="U201" s="288">
        <v>4</v>
      </c>
      <c r="V201" s="288">
        <v>4.0999999999999996</v>
      </c>
      <c r="W201" s="288">
        <v>4.0999999999999996</v>
      </c>
      <c r="X201" s="288">
        <v>4.0999999999999996</v>
      </c>
      <c r="Y201" s="288">
        <v>4.0999999999999996</v>
      </c>
      <c r="Z201" s="288">
        <v>4</v>
      </c>
      <c r="AA201" s="288">
        <v>4.0999999999999996</v>
      </c>
      <c r="AB201" s="288">
        <v>4.0999999999999996</v>
      </c>
      <c r="AC201" s="288">
        <v>4.0999999999999996</v>
      </c>
      <c r="AD201" s="288">
        <v>4</v>
      </c>
      <c r="AE201" s="288">
        <v>4.0999999999999996</v>
      </c>
      <c r="AF201" s="288">
        <v>4.0999999999999996</v>
      </c>
      <c r="AG201" s="288">
        <v>4.0999999999999996</v>
      </c>
      <c r="AH201" s="288">
        <v>4.0999999999999996</v>
      </c>
      <c r="AI201" s="288">
        <v>4.0999999999999996</v>
      </c>
      <c r="AJ201" s="288">
        <v>4.2</v>
      </c>
      <c r="AK201" s="288">
        <v>4.2</v>
      </c>
      <c r="AL201" s="288">
        <v>4.2</v>
      </c>
      <c r="AM201" s="288">
        <v>4.0999999999999996</v>
      </c>
      <c r="AN201" s="288">
        <v>4.0999999999999996</v>
      </c>
      <c r="AO201" s="288">
        <v>4.0999999999999996</v>
      </c>
      <c r="AP201" s="288">
        <v>4.2</v>
      </c>
      <c r="AQ201" s="288">
        <v>4.2</v>
      </c>
      <c r="AR201" s="288">
        <v>4.2</v>
      </c>
      <c r="AS201" s="288">
        <v>4.2</v>
      </c>
      <c r="AT201" s="288">
        <v>4.2</v>
      </c>
      <c r="AU201" s="288">
        <v>4.0999999999999996</v>
      </c>
      <c r="AV201" s="288">
        <v>4.0999999999999996</v>
      </c>
      <c r="AW201" s="288">
        <v>4.0999999999999996</v>
      </c>
      <c r="AX201" s="288">
        <v>4.2</v>
      </c>
      <c r="AY201" s="288">
        <v>4.0999999999999996</v>
      </c>
      <c r="AZ201" s="288">
        <v>4.0999999999999996</v>
      </c>
      <c r="BA201" s="288">
        <v>4.2</v>
      </c>
      <c r="BB201" s="288">
        <v>4.2</v>
      </c>
      <c r="BC201" s="288">
        <v>4.2</v>
      </c>
      <c r="BD201" s="288">
        <v>4.2</v>
      </c>
      <c r="BE201" s="288">
        <v>4.3</v>
      </c>
      <c r="BF201" s="288">
        <v>4.3</v>
      </c>
      <c r="BG201" s="288">
        <v>4.3</v>
      </c>
      <c r="BH201" s="288">
        <v>4.3</v>
      </c>
      <c r="BI201" s="288">
        <v>4.3</v>
      </c>
      <c r="BJ201" s="288">
        <v>4.2</v>
      </c>
      <c r="BK201" s="288">
        <v>4.0999999999999996</v>
      </c>
      <c r="BL201" s="288">
        <v>4.2</v>
      </c>
      <c r="BM201" s="288">
        <v>4.2</v>
      </c>
      <c r="BN201" s="288">
        <v>4.2</v>
      </c>
      <c r="BO201" s="288">
        <v>4.0999999999999996</v>
      </c>
      <c r="BP201" s="288">
        <v>4.0999999999999996</v>
      </c>
      <c r="BQ201" s="288">
        <v>4.0999999999999996</v>
      </c>
      <c r="BR201" s="288">
        <v>4.0999999999999996</v>
      </c>
      <c r="BS201" s="288">
        <v>4.0999999999999996</v>
      </c>
      <c r="BT201" s="288">
        <v>4.2</v>
      </c>
      <c r="BU201" s="288">
        <f>_xlfn.IFNA(VLOOKUP(C201,'INFORM Severity - hidden'!$C$5:$G$300,5,FALSE),"-")</f>
        <v>4.2</v>
      </c>
    </row>
    <row r="202" spans="1:73" x14ac:dyDescent="0.35">
      <c r="C202" t="s">
        <v>10944</v>
      </c>
      <c r="D202" s="288" t="str">
        <f t="shared" si="3"/>
        <v>-</v>
      </c>
      <c r="E202" s="288">
        <v>1.5</v>
      </c>
      <c r="F202" s="288">
        <v>1.5</v>
      </c>
      <c r="G202" s="288" t="s">
        <v>10851</v>
      </c>
      <c r="H202" s="288" t="s">
        <v>10851</v>
      </c>
      <c r="I202" s="288" t="s">
        <v>10851</v>
      </c>
      <c r="J202" s="288" t="s">
        <v>10851</v>
      </c>
      <c r="K202" s="288" t="s">
        <v>10851</v>
      </c>
      <c r="L202" s="288" t="s">
        <v>10851</v>
      </c>
      <c r="M202" s="288" t="s">
        <v>10851</v>
      </c>
      <c r="N202" s="288" t="s">
        <v>10851</v>
      </c>
      <c r="O202" s="288" t="s">
        <v>10851</v>
      </c>
      <c r="P202" s="288" t="s">
        <v>10851</v>
      </c>
      <c r="Q202" s="288" t="s">
        <v>10851</v>
      </c>
      <c r="R202" s="288" t="s">
        <v>10851</v>
      </c>
      <c r="S202" s="288" t="s">
        <v>10851</v>
      </c>
      <c r="T202" s="288" t="s">
        <v>10851</v>
      </c>
      <c r="U202" s="288" t="s">
        <v>10851</v>
      </c>
      <c r="V202" s="288" t="s">
        <v>10851</v>
      </c>
      <c r="W202" s="288" t="s">
        <v>10851</v>
      </c>
      <c r="X202" s="288" t="s">
        <v>10851</v>
      </c>
      <c r="Y202" s="288" t="s">
        <v>10851</v>
      </c>
      <c r="Z202" s="288" t="s">
        <v>10851</v>
      </c>
      <c r="AA202" s="288" t="s">
        <v>10851</v>
      </c>
      <c r="AB202" s="288" t="s">
        <v>10851</v>
      </c>
      <c r="AC202" s="288" t="s">
        <v>10851</v>
      </c>
      <c r="AD202" s="288" t="s">
        <v>10851</v>
      </c>
      <c r="AE202" s="288" t="s">
        <v>10851</v>
      </c>
      <c r="AF202" s="288" t="s">
        <v>10851</v>
      </c>
      <c r="AG202" s="288" t="s">
        <v>10851</v>
      </c>
      <c r="AH202" s="288" t="s">
        <v>10851</v>
      </c>
      <c r="AI202" s="288" t="s">
        <v>10851</v>
      </c>
      <c r="AJ202" s="288" t="s">
        <v>10851</v>
      </c>
      <c r="AK202" s="288" t="s">
        <v>10851</v>
      </c>
      <c r="AL202" s="288" t="s">
        <v>10851</v>
      </c>
      <c r="AM202" s="288" t="s">
        <v>10851</v>
      </c>
      <c r="AN202" s="288" t="s">
        <v>10851</v>
      </c>
      <c r="AO202" s="288" t="s">
        <v>10851</v>
      </c>
      <c r="AP202" s="288" t="s">
        <v>10851</v>
      </c>
      <c r="AQ202" s="288" t="s">
        <v>10851</v>
      </c>
      <c r="AR202" s="288" t="s">
        <v>10851</v>
      </c>
      <c r="AS202" s="288" t="s">
        <v>10851</v>
      </c>
      <c r="AT202" s="288" t="s">
        <v>10851</v>
      </c>
      <c r="AU202" s="288" t="s">
        <v>10851</v>
      </c>
      <c r="AV202" s="288" t="s">
        <v>10851</v>
      </c>
      <c r="AW202" s="288" t="s">
        <v>10851</v>
      </c>
      <c r="AX202" s="288" t="s">
        <v>10851</v>
      </c>
      <c r="AY202" s="288" t="s">
        <v>10851</v>
      </c>
      <c r="AZ202" s="288" t="s">
        <v>10851</v>
      </c>
      <c r="BA202" s="288" t="s">
        <v>10851</v>
      </c>
      <c r="BB202" s="288" t="s">
        <v>10851</v>
      </c>
      <c r="BC202" s="288" t="s">
        <v>10851</v>
      </c>
      <c r="BD202" s="288" t="s">
        <v>10851</v>
      </c>
      <c r="BE202" s="288" t="s">
        <v>10851</v>
      </c>
      <c r="BF202" s="288" t="s">
        <v>10851</v>
      </c>
      <c r="BG202" s="288" t="s">
        <v>10851</v>
      </c>
      <c r="BH202" s="288" t="s">
        <v>10851</v>
      </c>
      <c r="BI202" s="288" t="s">
        <v>10851</v>
      </c>
      <c r="BJ202" s="288" t="s">
        <v>10851</v>
      </c>
      <c r="BK202" s="288" t="s">
        <v>10851</v>
      </c>
      <c r="BL202" s="288" t="s">
        <v>10851</v>
      </c>
      <c r="BM202" s="288" t="s">
        <v>10851</v>
      </c>
      <c r="BN202" s="288" t="s">
        <v>10851</v>
      </c>
      <c r="BO202" s="288" t="s">
        <v>10851</v>
      </c>
      <c r="BP202" s="288" t="s">
        <v>10851</v>
      </c>
      <c r="BQ202" s="288" t="s">
        <v>10851</v>
      </c>
      <c r="BR202" s="288" t="s">
        <v>10851</v>
      </c>
      <c r="BS202" s="288" t="s">
        <v>10851</v>
      </c>
      <c r="BT202" s="288" t="s">
        <v>10851</v>
      </c>
      <c r="BU202" s="288" t="str">
        <f>_xlfn.IFNA(VLOOKUP(C202,'INFORM Severity - hidden'!$C$5:$G$300,5,FALSE),"-")</f>
        <v>-</v>
      </c>
    </row>
    <row r="203" spans="1:73" x14ac:dyDescent="0.35">
      <c r="A203" t="s">
        <v>1795</v>
      </c>
      <c r="B203" t="s">
        <v>2397</v>
      </c>
      <c r="C203" t="s">
        <v>2398</v>
      </c>
      <c r="D203" s="288" t="str">
        <f t="shared" si="3"/>
        <v>Increasing</v>
      </c>
      <c r="E203" s="288" t="s">
        <v>10851</v>
      </c>
      <c r="F203" s="288" t="s">
        <v>10851</v>
      </c>
      <c r="G203" s="288" t="s">
        <v>10851</v>
      </c>
      <c r="H203" s="288" t="s">
        <v>10851</v>
      </c>
      <c r="I203" s="288" t="s">
        <v>10851</v>
      </c>
      <c r="J203" s="288" t="s">
        <v>10851</v>
      </c>
      <c r="K203" s="288" t="s">
        <v>10851</v>
      </c>
      <c r="L203" s="288" t="s">
        <v>10851</v>
      </c>
      <c r="M203" s="288" t="s">
        <v>10851</v>
      </c>
      <c r="N203" s="288" t="s">
        <v>10851</v>
      </c>
      <c r="O203" s="288" t="s">
        <v>10851</v>
      </c>
      <c r="P203" s="288" t="s">
        <v>10851</v>
      </c>
      <c r="Q203" s="288" t="s">
        <v>10851</v>
      </c>
      <c r="R203" s="288" t="s">
        <v>10851</v>
      </c>
      <c r="S203" s="288">
        <v>2.5</v>
      </c>
      <c r="T203" s="288">
        <v>2.5</v>
      </c>
      <c r="U203" s="288">
        <v>2.6</v>
      </c>
      <c r="V203" s="288">
        <v>2.6</v>
      </c>
      <c r="W203" s="288">
        <v>2.6</v>
      </c>
      <c r="X203" s="288">
        <v>2.6</v>
      </c>
      <c r="Y203" s="288">
        <v>2.6</v>
      </c>
      <c r="Z203" s="288">
        <v>2.6</v>
      </c>
      <c r="AA203" s="288">
        <v>2.6</v>
      </c>
      <c r="AB203" s="288">
        <v>2.6</v>
      </c>
      <c r="AC203" s="288">
        <v>2.6</v>
      </c>
      <c r="AD203" s="288">
        <v>2.6</v>
      </c>
      <c r="AE203" s="288">
        <v>2.7</v>
      </c>
      <c r="AF203" s="288">
        <v>2.7</v>
      </c>
      <c r="AG203" s="288">
        <v>2.7</v>
      </c>
      <c r="AH203" s="288">
        <v>2.9</v>
      </c>
      <c r="AI203" s="288">
        <v>2.8</v>
      </c>
      <c r="AJ203" s="288">
        <v>3.7</v>
      </c>
      <c r="AK203" s="288">
        <v>3.7</v>
      </c>
      <c r="AL203" s="288">
        <v>3.6</v>
      </c>
      <c r="AM203" s="288">
        <v>3.6</v>
      </c>
      <c r="AN203" s="288">
        <v>3.6</v>
      </c>
      <c r="AO203" s="288">
        <v>3.6</v>
      </c>
      <c r="AP203" s="288">
        <v>3.6</v>
      </c>
      <c r="AQ203" s="288">
        <v>3.6</v>
      </c>
      <c r="AR203" s="288">
        <v>3.6</v>
      </c>
      <c r="AS203" s="288">
        <v>3.6</v>
      </c>
      <c r="AT203" s="288">
        <v>3.6</v>
      </c>
      <c r="AU203" s="288">
        <v>3.7</v>
      </c>
      <c r="AV203" s="288">
        <v>3.7</v>
      </c>
      <c r="AW203" s="288">
        <v>3.7</v>
      </c>
      <c r="AX203" s="288">
        <v>3.7</v>
      </c>
      <c r="AY203" s="288">
        <v>3.7</v>
      </c>
      <c r="AZ203" s="288">
        <v>3.7</v>
      </c>
      <c r="BA203" s="288">
        <v>3.7</v>
      </c>
      <c r="BB203" s="288">
        <v>3.6</v>
      </c>
      <c r="BC203" s="288">
        <v>3.7</v>
      </c>
      <c r="BD203" s="288">
        <v>3.7</v>
      </c>
      <c r="BE203" s="288">
        <v>3.7</v>
      </c>
      <c r="BF203" s="288">
        <v>3.7</v>
      </c>
      <c r="BG203" s="288">
        <v>3.7</v>
      </c>
      <c r="BH203" s="288">
        <v>3.7</v>
      </c>
      <c r="BI203" s="288">
        <v>3.7</v>
      </c>
      <c r="BJ203" s="288">
        <v>3.7</v>
      </c>
      <c r="BK203" s="288">
        <v>3.7</v>
      </c>
      <c r="BL203" s="288">
        <v>3.7</v>
      </c>
      <c r="BM203" s="288">
        <v>3.7</v>
      </c>
      <c r="BN203" s="288">
        <v>3.7</v>
      </c>
      <c r="BO203" s="288">
        <v>3.7</v>
      </c>
      <c r="BP203" s="288">
        <v>3.5</v>
      </c>
      <c r="BQ203" s="288">
        <v>3.5</v>
      </c>
      <c r="BR203" s="288">
        <v>3.6</v>
      </c>
      <c r="BS203" s="288">
        <v>3.6</v>
      </c>
      <c r="BT203" s="288">
        <v>3.6</v>
      </c>
      <c r="BU203" s="288">
        <f>_xlfn.IFNA(VLOOKUP(C203,'INFORM Severity - hidden'!$C$5:$G$300,5,FALSE),"-")</f>
        <v>3.6</v>
      </c>
    </row>
    <row r="204" spans="1:73" x14ac:dyDescent="0.35">
      <c r="A204" t="s">
        <v>1795</v>
      </c>
      <c r="B204" t="s">
        <v>2408</v>
      </c>
      <c r="C204" t="s">
        <v>2409</v>
      </c>
      <c r="D204" s="288" t="str">
        <f t="shared" si="3"/>
        <v>Stable</v>
      </c>
      <c r="E204" s="288" t="s">
        <v>10851</v>
      </c>
      <c r="F204" s="288" t="s">
        <v>10851</v>
      </c>
      <c r="G204" s="288" t="s">
        <v>10851</v>
      </c>
      <c r="H204" s="288" t="s">
        <v>10851</v>
      </c>
      <c r="I204" s="288" t="s">
        <v>10851</v>
      </c>
      <c r="J204" s="288" t="s">
        <v>10851</v>
      </c>
      <c r="K204" s="288" t="s">
        <v>10851</v>
      </c>
      <c r="L204" s="288" t="s">
        <v>10851</v>
      </c>
      <c r="M204" s="288" t="s">
        <v>10851</v>
      </c>
      <c r="N204" s="288" t="s">
        <v>10851</v>
      </c>
      <c r="O204" s="288" t="s">
        <v>10851</v>
      </c>
      <c r="P204" s="288" t="s">
        <v>10851</v>
      </c>
      <c r="Q204" s="288">
        <v>2</v>
      </c>
      <c r="R204" s="288">
        <v>2.4</v>
      </c>
      <c r="S204" s="288">
        <v>2.4</v>
      </c>
      <c r="T204" s="288">
        <v>2.5</v>
      </c>
      <c r="U204" s="288">
        <v>2.5</v>
      </c>
      <c r="V204" s="288">
        <v>2.1</v>
      </c>
      <c r="W204" s="288">
        <v>2.1</v>
      </c>
      <c r="X204" s="288">
        <v>2.1</v>
      </c>
      <c r="Y204" s="288">
        <v>2.1</v>
      </c>
      <c r="Z204" s="288">
        <v>2</v>
      </c>
      <c r="AA204" s="288">
        <v>2.1</v>
      </c>
      <c r="AB204" s="288">
        <v>2.1</v>
      </c>
      <c r="AC204" s="288">
        <v>2.1</v>
      </c>
      <c r="AD204" s="288">
        <v>2.1</v>
      </c>
      <c r="AE204" s="288">
        <v>2.1</v>
      </c>
      <c r="AF204" s="288">
        <v>2.1</v>
      </c>
      <c r="AG204" s="288">
        <v>2.1</v>
      </c>
      <c r="AH204" s="288">
        <v>2</v>
      </c>
      <c r="AI204" s="288">
        <v>2</v>
      </c>
      <c r="AJ204" s="288">
        <v>2</v>
      </c>
      <c r="AK204" s="288">
        <v>2</v>
      </c>
      <c r="AL204" s="288">
        <v>2</v>
      </c>
      <c r="AM204" s="288">
        <v>2</v>
      </c>
      <c r="AN204" s="288">
        <v>2</v>
      </c>
      <c r="AO204" s="288">
        <v>2</v>
      </c>
      <c r="AP204" s="288">
        <v>2</v>
      </c>
      <c r="AQ204" s="288">
        <v>2</v>
      </c>
      <c r="AR204" s="288">
        <v>2</v>
      </c>
      <c r="AS204" s="288">
        <v>2</v>
      </c>
      <c r="AT204" s="288">
        <v>1.7</v>
      </c>
      <c r="AU204" s="288">
        <v>2.2000000000000002</v>
      </c>
      <c r="AV204" s="288">
        <v>2.2000000000000002</v>
      </c>
      <c r="AW204" s="288">
        <v>2.2000000000000002</v>
      </c>
      <c r="AX204" s="288">
        <v>2.2000000000000002</v>
      </c>
      <c r="AY204" s="288">
        <v>2.2000000000000002</v>
      </c>
      <c r="AZ204" s="288">
        <v>2.2000000000000002</v>
      </c>
      <c r="BA204" s="288">
        <v>2.2000000000000002</v>
      </c>
      <c r="BB204" s="288">
        <v>2.2999999999999998</v>
      </c>
      <c r="BC204" s="288">
        <v>2.2999999999999998</v>
      </c>
      <c r="BD204" s="288">
        <v>2.2999999999999998</v>
      </c>
      <c r="BE204" s="288">
        <v>2.2999999999999998</v>
      </c>
      <c r="BF204" s="288">
        <v>2.2999999999999998</v>
      </c>
      <c r="BG204" s="288">
        <v>2.2999999999999998</v>
      </c>
      <c r="BH204" s="288">
        <v>2.2999999999999998</v>
      </c>
      <c r="BI204" s="288">
        <v>2.2999999999999998</v>
      </c>
      <c r="BJ204" s="288">
        <v>2.2999999999999998</v>
      </c>
      <c r="BK204" s="288">
        <v>2</v>
      </c>
      <c r="BL204" s="288">
        <v>2</v>
      </c>
      <c r="BM204" s="288">
        <v>2</v>
      </c>
      <c r="BN204" s="288">
        <v>2</v>
      </c>
      <c r="BO204" s="288">
        <v>2</v>
      </c>
      <c r="BP204" s="288">
        <v>2</v>
      </c>
      <c r="BQ204" s="288">
        <v>2</v>
      </c>
      <c r="BR204" s="288">
        <v>2</v>
      </c>
      <c r="BS204" s="288">
        <v>2</v>
      </c>
      <c r="BT204" s="288">
        <v>2</v>
      </c>
      <c r="BU204" s="288">
        <f>_xlfn.IFNA(VLOOKUP(C204,'INFORM Severity - hidden'!$C$5:$G$300,5,FALSE),"-")</f>
        <v>2</v>
      </c>
    </row>
    <row r="205" spans="1:73" x14ac:dyDescent="0.35">
      <c r="A205" t="s">
        <v>1113</v>
      </c>
      <c r="B205" t="s">
        <v>1111</v>
      </c>
      <c r="C205" t="s">
        <v>1112</v>
      </c>
      <c r="D205" s="288" t="str">
        <f t="shared" si="3"/>
        <v>-</v>
      </c>
      <c r="E205" s="288">
        <v>2</v>
      </c>
      <c r="F205" s="288">
        <v>2</v>
      </c>
      <c r="G205" s="288">
        <v>2</v>
      </c>
      <c r="H205" s="288">
        <v>2.4</v>
      </c>
      <c r="I205" s="288">
        <v>2.4</v>
      </c>
      <c r="J205" s="288">
        <v>2.4</v>
      </c>
      <c r="K205" s="288">
        <v>2.4</v>
      </c>
      <c r="L205" s="288">
        <v>2.4</v>
      </c>
      <c r="M205" s="288">
        <v>2.4</v>
      </c>
      <c r="N205" s="288" t="s">
        <v>10851</v>
      </c>
      <c r="O205" s="288" t="s">
        <v>10851</v>
      </c>
      <c r="P205" s="288" t="s">
        <v>10851</v>
      </c>
      <c r="Q205" s="288" t="s">
        <v>10851</v>
      </c>
      <c r="R205" s="288" t="s">
        <v>10851</v>
      </c>
      <c r="S205" s="288" t="s">
        <v>10851</v>
      </c>
      <c r="T205" s="288" t="s">
        <v>10851</v>
      </c>
      <c r="U205" s="288" t="s">
        <v>10851</v>
      </c>
      <c r="V205" s="288" t="s">
        <v>10851</v>
      </c>
      <c r="W205" s="288" t="s">
        <v>10851</v>
      </c>
      <c r="X205" s="288" t="s">
        <v>10851</v>
      </c>
      <c r="Y205" s="288" t="s">
        <v>10851</v>
      </c>
      <c r="Z205" s="288" t="s">
        <v>10851</v>
      </c>
      <c r="AA205" s="288" t="s">
        <v>10851</v>
      </c>
      <c r="AB205" s="288" t="s">
        <v>10851</v>
      </c>
      <c r="AC205" s="288" t="s">
        <v>10851</v>
      </c>
      <c r="AD205" s="288" t="s">
        <v>10851</v>
      </c>
      <c r="AE205" s="288" t="s">
        <v>10851</v>
      </c>
      <c r="AF205" s="288" t="s">
        <v>10851</v>
      </c>
      <c r="AG205" s="288" t="s">
        <v>10851</v>
      </c>
      <c r="AH205" s="288" t="s">
        <v>10851</v>
      </c>
      <c r="AI205" s="288" t="s">
        <v>10851</v>
      </c>
      <c r="AJ205" s="288" t="s">
        <v>10851</v>
      </c>
      <c r="AK205" s="288" t="s">
        <v>10851</v>
      </c>
      <c r="AL205" s="288" t="s">
        <v>10851</v>
      </c>
      <c r="AM205" s="288" t="s">
        <v>10851</v>
      </c>
      <c r="AN205" s="288" t="s">
        <v>10851</v>
      </c>
      <c r="AO205" s="288" t="s">
        <v>10851</v>
      </c>
      <c r="AP205" s="288" t="s">
        <v>10851</v>
      </c>
      <c r="AQ205" s="288" t="s">
        <v>10851</v>
      </c>
      <c r="AR205" s="288">
        <v>1.9</v>
      </c>
      <c r="AS205" s="288">
        <v>1.9</v>
      </c>
      <c r="AT205" s="288" t="s">
        <v>10851</v>
      </c>
      <c r="AU205" s="288" t="s">
        <v>10851</v>
      </c>
      <c r="AV205" s="288">
        <v>2</v>
      </c>
      <c r="AW205" s="288" t="s">
        <v>10851</v>
      </c>
      <c r="AX205" s="288">
        <v>1.9</v>
      </c>
      <c r="AY205" s="288">
        <v>1.9</v>
      </c>
      <c r="AZ205" s="288" t="s">
        <v>10851</v>
      </c>
      <c r="BA205" s="288" t="s">
        <v>10851</v>
      </c>
      <c r="BB205" s="288" t="s">
        <v>10851</v>
      </c>
      <c r="BC205" s="288" t="s">
        <v>10851</v>
      </c>
      <c r="BD205" s="288" t="s">
        <v>10851</v>
      </c>
      <c r="BE205" s="288" t="s">
        <v>10851</v>
      </c>
      <c r="BF205" s="288" t="s">
        <v>10851</v>
      </c>
      <c r="BG205" s="288" t="s">
        <v>10851</v>
      </c>
      <c r="BH205" s="288" t="s">
        <v>10851</v>
      </c>
      <c r="BI205" s="288">
        <v>1.9</v>
      </c>
      <c r="BJ205" s="288">
        <v>1.9</v>
      </c>
      <c r="BK205" s="288">
        <v>1.7</v>
      </c>
      <c r="BL205" s="288">
        <v>1.7</v>
      </c>
      <c r="BM205" s="288">
        <v>1.7</v>
      </c>
      <c r="BN205" s="288" t="s">
        <v>10851</v>
      </c>
      <c r="BO205" s="288" t="s">
        <v>10851</v>
      </c>
      <c r="BP205" s="288" t="s">
        <v>10851</v>
      </c>
      <c r="BQ205" s="288" t="s">
        <v>10851</v>
      </c>
      <c r="BR205" s="288" t="s">
        <v>10851</v>
      </c>
      <c r="BS205" s="288" t="s">
        <v>10851</v>
      </c>
      <c r="BT205" s="288" t="s">
        <v>10851</v>
      </c>
      <c r="BU205" s="288" t="str">
        <f>_xlfn.IFNA(VLOOKUP(C205,'INFORM Severity - hidden'!$C$5:$G$300,5,FALSE),"-")</f>
        <v>x</v>
      </c>
    </row>
    <row r="206" spans="1:73" x14ac:dyDescent="0.35">
      <c r="C206" t="s">
        <v>10945</v>
      </c>
      <c r="D206" s="288" t="str">
        <f t="shared" si="3"/>
        <v>-</v>
      </c>
      <c r="E206" s="288" t="s">
        <v>10851</v>
      </c>
      <c r="F206" s="288" t="s">
        <v>10851</v>
      </c>
      <c r="G206" s="288" t="s">
        <v>10851</v>
      </c>
      <c r="H206" s="288" t="s">
        <v>10851</v>
      </c>
      <c r="I206" s="288" t="s">
        <v>10851</v>
      </c>
      <c r="J206" s="288" t="s">
        <v>10851</v>
      </c>
      <c r="K206" s="288" t="s">
        <v>10851</v>
      </c>
      <c r="L206" s="288" t="s">
        <v>10851</v>
      </c>
      <c r="M206" s="288" t="s">
        <v>10851</v>
      </c>
      <c r="N206" s="288" t="s">
        <v>10851</v>
      </c>
      <c r="O206" s="288" t="s">
        <v>10851</v>
      </c>
      <c r="P206" s="288" t="s">
        <v>10851</v>
      </c>
      <c r="Q206" s="288" t="s">
        <v>10851</v>
      </c>
      <c r="R206" s="288" t="s">
        <v>10851</v>
      </c>
      <c r="S206" s="288" t="s">
        <v>10851</v>
      </c>
      <c r="T206" s="288" t="s">
        <v>10851</v>
      </c>
      <c r="U206" s="288" t="s">
        <v>10851</v>
      </c>
      <c r="V206" s="288" t="s">
        <v>10851</v>
      </c>
      <c r="W206" s="288" t="s">
        <v>10851</v>
      </c>
      <c r="X206" s="288" t="s">
        <v>10851</v>
      </c>
      <c r="Y206" s="288" t="s">
        <v>10851</v>
      </c>
      <c r="Z206" s="288" t="s">
        <v>10851</v>
      </c>
      <c r="AA206" s="288" t="s">
        <v>10851</v>
      </c>
      <c r="AB206" s="288">
        <v>2.2000000000000002</v>
      </c>
      <c r="AC206" s="288">
        <v>2.2000000000000002</v>
      </c>
      <c r="AD206" s="288">
        <v>2.2000000000000002</v>
      </c>
      <c r="AE206" s="288">
        <v>2.2000000000000002</v>
      </c>
      <c r="AF206" s="288">
        <v>2.2000000000000002</v>
      </c>
      <c r="AG206" s="288">
        <v>2.2000000000000002</v>
      </c>
      <c r="AH206" s="288">
        <v>2.2999999999999998</v>
      </c>
      <c r="AI206" s="288">
        <v>2.2999999999999998</v>
      </c>
      <c r="AJ206" s="288">
        <v>2.2999999999999998</v>
      </c>
      <c r="AK206" s="288">
        <v>2.2999999999999998</v>
      </c>
      <c r="AL206" s="288" t="s">
        <v>10851</v>
      </c>
      <c r="AM206" s="288" t="s">
        <v>10851</v>
      </c>
      <c r="AN206" s="288" t="s">
        <v>10851</v>
      </c>
      <c r="AO206" s="288" t="s">
        <v>10851</v>
      </c>
      <c r="AP206" s="288" t="s">
        <v>10851</v>
      </c>
      <c r="AQ206" s="288" t="s">
        <v>10851</v>
      </c>
      <c r="AR206" s="288" t="s">
        <v>10851</v>
      </c>
      <c r="AS206" s="288" t="s">
        <v>10851</v>
      </c>
      <c r="AT206" s="288" t="s">
        <v>10851</v>
      </c>
      <c r="AU206" s="288" t="s">
        <v>10851</v>
      </c>
      <c r="AV206" s="288" t="s">
        <v>10851</v>
      </c>
      <c r="AW206" s="288" t="s">
        <v>10851</v>
      </c>
      <c r="AX206" s="288" t="s">
        <v>10851</v>
      </c>
      <c r="AY206" s="288" t="s">
        <v>10851</v>
      </c>
      <c r="AZ206" s="288" t="s">
        <v>10851</v>
      </c>
      <c r="BA206" s="288" t="s">
        <v>10851</v>
      </c>
      <c r="BB206" s="288" t="s">
        <v>10851</v>
      </c>
      <c r="BC206" s="288" t="s">
        <v>10851</v>
      </c>
      <c r="BD206" s="288" t="s">
        <v>10851</v>
      </c>
      <c r="BE206" s="288" t="s">
        <v>10851</v>
      </c>
      <c r="BF206" s="288" t="s">
        <v>10851</v>
      </c>
      <c r="BG206" s="288" t="s">
        <v>10851</v>
      </c>
      <c r="BH206" s="288" t="s">
        <v>10851</v>
      </c>
      <c r="BI206" s="288" t="s">
        <v>10851</v>
      </c>
      <c r="BJ206" s="288" t="s">
        <v>10851</v>
      </c>
      <c r="BK206" s="288" t="s">
        <v>10851</v>
      </c>
      <c r="BL206" s="288" t="s">
        <v>10851</v>
      </c>
      <c r="BM206" s="288" t="s">
        <v>10851</v>
      </c>
      <c r="BN206" s="288" t="s">
        <v>10851</v>
      </c>
      <c r="BO206" s="288" t="s">
        <v>10851</v>
      </c>
      <c r="BP206" s="288" t="s">
        <v>10851</v>
      </c>
      <c r="BQ206" s="288" t="s">
        <v>10851</v>
      </c>
      <c r="BR206" s="288" t="s">
        <v>10851</v>
      </c>
      <c r="BS206" s="288" t="s">
        <v>10851</v>
      </c>
      <c r="BT206" s="288" t="s">
        <v>10851</v>
      </c>
      <c r="BU206" s="288" t="str">
        <f>_xlfn.IFNA(VLOOKUP(C206,'INFORM Severity - hidden'!$C$5:$G$300,5,FALSE),"-")</f>
        <v>-</v>
      </c>
    </row>
    <row r="207" spans="1:73" x14ac:dyDescent="0.35">
      <c r="C207" t="s">
        <v>10946</v>
      </c>
      <c r="D207" s="288" t="str">
        <f t="shared" si="3"/>
        <v>-</v>
      </c>
      <c r="E207" s="288" t="s">
        <v>10851</v>
      </c>
      <c r="F207" s="288" t="s">
        <v>10851</v>
      </c>
      <c r="G207" s="288" t="s">
        <v>10851</v>
      </c>
      <c r="H207" s="288" t="s">
        <v>10851</v>
      </c>
      <c r="I207" s="288" t="s">
        <v>10851</v>
      </c>
      <c r="J207" s="288" t="s">
        <v>10851</v>
      </c>
      <c r="K207" s="288">
        <v>1.9</v>
      </c>
      <c r="L207" s="288">
        <v>1.9</v>
      </c>
      <c r="M207" s="288" t="s">
        <v>10851</v>
      </c>
      <c r="N207" s="288" t="s">
        <v>10851</v>
      </c>
      <c r="O207" s="288" t="s">
        <v>10851</v>
      </c>
      <c r="P207" s="288" t="s">
        <v>10851</v>
      </c>
      <c r="Q207" s="288" t="s">
        <v>10851</v>
      </c>
      <c r="R207" s="288" t="s">
        <v>10851</v>
      </c>
      <c r="S207" s="288" t="s">
        <v>10851</v>
      </c>
      <c r="T207" s="288" t="s">
        <v>10851</v>
      </c>
      <c r="U207" s="288" t="s">
        <v>10851</v>
      </c>
      <c r="V207" s="288" t="s">
        <v>10851</v>
      </c>
      <c r="W207" s="288" t="s">
        <v>10851</v>
      </c>
      <c r="X207" s="288" t="s">
        <v>10851</v>
      </c>
      <c r="Y207" s="288" t="s">
        <v>10851</v>
      </c>
      <c r="Z207" s="288" t="s">
        <v>10851</v>
      </c>
      <c r="AA207" s="288" t="s">
        <v>10851</v>
      </c>
      <c r="AB207" s="288" t="s">
        <v>10851</v>
      </c>
      <c r="AC207" s="288" t="s">
        <v>10851</v>
      </c>
      <c r="AD207" s="288" t="s">
        <v>10851</v>
      </c>
      <c r="AE207" s="288" t="s">
        <v>10851</v>
      </c>
      <c r="AF207" s="288" t="s">
        <v>10851</v>
      </c>
      <c r="AG207" s="288" t="s">
        <v>10851</v>
      </c>
      <c r="AH207" s="288" t="s">
        <v>10851</v>
      </c>
      <c r="AI207" s="288" t="s">
        <v>10851</v>
      </c>
      <c r="AJ207" s="288" t="s">
        <v>10851</v>
      </c>
      <c r="AK207" s="288" t="s">
        <v>10851</v>
      </c>
      <c r="AL207" s="288" t="s">
        <v>10851</v>
      </c>
      <c r="AM207" s="288" t="s">
        <v>10851</v>
      </c>
      <c r="AN207" s="288" t="s">
        <v>10851</v>
      </c>
      <c r="AO207" s="288" t="s">
        <v>10851</v>
      </c>
      <c r="AP207" s="288" t="s">
        <v>10851</v>
      </c>
      <c r="AQ207" s="288" t="s">
        <v>10851</v>
      </c>
      <c r="AR207" s="288" t="s">
        <v>10851</v>
      </c>
      <c r="AS207" s="288" t="s">
        <v>10851</v>
      </c>
      <c r="AT207" s="288" t="s">
        <v>10851</v>
      </c>
      <c r="AU207" s="288" t="s">
        <v>10851</v>
      </c>
      <c r="AV207" s="288" t="s">
        <v>10851</v>
      </c>
      <c r="AW207" s="288" t="s">
        <v>10851</v>
      </c>
      <c r="AX207" s="288" t="s">
        <v>10851</v>
      </c>
      <c r="AY207" s="288" t="s">
        <v>10851</v>
      </c>
      <c r="AZ207" s="288" t="s">
        <v>10851</v>
      </c>
      <c r="BA207" s="288" t="s">
        <v>10851</v>
      </c>
      <c r="BB207" s="288" t="s">
        <v>10851</v>
      </c>
      <c r="BC207" s="288" t="s">
        <v>10851</v>
      </c>
      <c r="BD207" s="288" t="s">
        <v>10851</v>
      </c>
      <c r="BE207" s="288" t="s">
        <v>10851</v>
      </c>
      <c r="BF207" s="288" t="s">
        <v>10851</v>
      </c>
      <c r="BG207" s="288" t="s">
        <v>10851</v>
      </c>
      <c r="BH207" s="288" t="s">
        <v>10851</v>
      </c>
      <c r="BI207" s="288" t="s">
        <v>10851</v>
      </c>
      <c r="BJ207" s="288" t="s">
        <v>10851</v>
      </c>
      <c r="BK207" s="288" t="s">
        <v>10851</v>
      </c>
      <c r="BL207" s="288" t="s">
        <v>10851</v>
      </c>
      <c r="BM207" s="288" t="s">
        <v>10851</v>
      </c>
      <c r="BN207" s="288" t="s">
        <v>10851</v>
      </c>
      <c r="BO207" s="288" t="s">
        <v>10851</v>
      </c>
      <c r="BP207" s="288" t="s">
        <v>10851</v>
      </c>
      <c r="BQ207" s="288" t="s">
        <v>10851</v>
      </c>
      <c r="BR207" s="288" t="s">
        <v>10851</v>
      </c>
      <c r="BS207" s="288" t="s">
        <v>10851</v>
      </c>
      <c r="BT207" s="288" t="s">
        <v>10851</v>
      </c>
      <c r="BU207" s="288" t="str">
        <f>_xlfn.IFNA(VLOOKUP(C207,'INFORM Severity - hidden'!$C$5:$G$300,5,FALSE),"-")</f>
        <v>-</v>
      </c>
    </row>
    <row r="208" spans="1:73" x14ac:dyDescent="0.35">
      <c r="C208" t="s">
        <v>10947</v>
      </c>
      <c r="D208" s="288" t="str">
        <f t="shared" si="3"/>
        <v>-</v>
      </c>
      <c r="E208" s="288" t="s">
        <v>10851</v>
      </c>
      <c r="F208" s="288" t="s">
        <v>10851</v>
      </c>
      <c r="G208" s="288" t="s">
        <v>10851</v>
      </c>
      <c r="H208" s="288" t="s">
        <v>10851</v>
      </c>
      <c r="I208" s="288" t="s">
        <v>10851</v>
      </c>
      <c r="J208" s="288" t="s">
        <v>10851</v>
      </c>
      <c r="K208" s="288" t="s">
        <v>10851</v>
      </c>
      <c r="L208" s="288" t="s">
        <v>10851</v>
      </c>
      <c r="M208" s="288" t="s">
        <v>10851</v>
      </c>
      <c r="N208" s="288" t="s">
        <v>10851</v>
      </c>
      <c r="O208" s="288" t="s">
        <v>10851</v>
      </c>
      <c r="P208" s="288" t="s">
        <v>10851</v>
      </c>
      <c r="Q208" s="288" t="s">
        <v>10851</v>
      </c>
      <c r="R208" s="288" t="s">
        <v>10851</v>
      </c>
      <c r="S208" s="288" t="s">
        <v>10851</v>
      </c>
      <c r="T208" s="288" t="s">
        <v>10851</v>
      </c>
      <c r="U208" s="288" t="s">
        <v>10851</v>
      </c>
      <c r="V208" s="288" t="s">
        <v>10851</v>
      </c>
      <c r="W208" s="288" t="s">
        <v>10851</v>
      </c>
      <c r="X208" s="288" t="s">
        <v>10851</v>
      </c>
      <c r="Y208" s="288" t="s">
        <v>10851</v>
      </c>
      <c r="Z208" s="288" t="s">
        <v>10851</v>
      </c>
      <c r="AA208" s="288" t="s">
        <v>10851</v>
      </c>
      <c r="AB208" s="288" t="s">
        <v>10851</v>
      </c>
      <c r="AC208" s="288" t="s">
        <v>10851</v>
      </c>
      <c r="AD208" s="288" t="s">
        <v>10851</v>
      </c>
      <c r="AE208" s="288" t="s">
        <v>10851</v>
      </c>
      <c r="AF208" s="288" t="s">
        <v>10851</v>
      </c>
      <c r="AG208" s="288" t="s">
        <v>10851</v>
      </c>
      <c r="AH208" s="288" t="s">
        <v>10851</v>
      </c>
      <c r="AI208" s="288" t="s">
        <v>10851</v>
      </c>
      <c r="AJ208" s="288" t="s">
        <v>10851</v>
      </c>
      <c r="AK208" s="288" t="s">
        <v>10851</v>
      </c>
      <c r="AL208" s="288" t="s">
        <v>10851</v>
      </c>
      <c r="AM208" s="288" t="s">
        <v>10851</v>
      </c>
      <c r="AN208" s="288" t="s">
        <v>10851</v>
      </c>
      <c r="AO208" s="288" t="s">
        <v>10851</v>
      </c>
      <c r="AP208" s="288" t="s">
        <v>10851</v>
      </c>
      <c r="AQ208" s="288" t="s">
        <v>10851</v>
      </c>
      <c r="AR208" s="288" t="s">
        <v>10851</v>
      </c>
      <c r="AS208" s="288" t="s">
        <v>10851</v>
      </c>
      <c r="AT208" s="288" t="s">
        <v>10851</v>
      </c>
      <c r="AU208" s="288" t="s">
        <v>10851</v>
      </c>
      <c r="AV208" s="288" t="s">
        <v>10851</v>
      </c>
      <c r="AW208" s="288" t="s">
        <v>10851</v>
      </c>
      <c r="AX208" s="288" t="s">
        <v>10851</v>
      </c>
      <c r="AY208" s="288" t="s">
        <v>10851</v>
      </c>
      <c r="AZ208" s="288" t="s">
        <v>10851</v>
      </c>
      <c r="BA208" s="288" t="s">
        <v>10851</v>
      </c>
      <c r="BB208" s="288" t="s">
        <v>10851</v>
      </c>
      <c r="BC208" s="288" t="s">
        <v>10851</v>
      </c>
      <c r="BD208" s="288" t="s">
        <v>10851</v>
      </c>
      <c r="BE208" s="288" t="s">
        <v>10851</v>
      </c>
      <c r="BF208" s="288" t="s">
        <v>10851</v>
      </c>
      <c r="BG208" s="288" t="s">
        <v>10851</v>
      </c>
      <c r="BH208" s="288" t="s">
        <v>10851</v>
      </c>
      <c r="BI208" s="288" t="s">
        <v>10851</v>
      </c>
      <c r="BJ208" s="288" t="s">
        <v>10851</v>
      </c>
      <c r="BK208" s="288">
        <v>2.4</v>
      </c>
      <c r="BL208" s="288">
        <v>2.4</v>
      </c>
      <c r="BM208" s="288">
        <v>2.4</v>
      </c>
      <c r="BN208" s="288">
        <v>2.4</v>
      </c>
      <c r="BO208" s="288">
        <v>2.4</v>
      </c>
      <c r="BP208" s="288">
        <v>2.4</v>
      </c>
      <c r="BQ208" s="288">
        <v>2.4</v>
      </c>
      <c r="BR208" s="288">
        <v>2.2000000000000002</v>
      </c>
      <c r="BS208" s="288">
        <v>2.2000000000000002</v>
      </c>
      <c r="BT208" s="288">
        <v>2.1</v>
      </c>
      <c r="BU208" s="288" t="str">
        <f>_xlfn.IFNA(VLOOKUP(C208,'INFORM Severity - hidden'!$C$5:$G$300,5,FALSE),"-")</f>
        <v>-</v>
      </c>
    </row>
    <row r="209" spans="1:73" x14ac:dyDescent="0.35">
      <c r="A209" t="s">
        <v>109</v>
      </c>
      <c r="B209" t="s">
        <v>107</v>
      </c>
      <c r="C209" t="s">
        <v>108</v>
      </c>
      <c r="D209" s="288" t="str">
        <f t="shared" si="3"/>
        <v>Decreasing</v>
      </c>
      <c r="E209" s="288" t="s">
        <v>10851</v>
      </c>
      <c r="F209" s="288">
        <v>3.2</v>
      </c>
      <c r="G209" s="288">
        <v>3.2</v>
      </c>
      <c r="H209" s="288">
        <v>3.3</v>
      </c>
      <c r="I209" s="288">
        <v>3.3</v>
      </c>
      <c r="J209" s="288">
        <v>3.3</v>
      </c>
      <c r="K209" s="288">
        <v>3.3</v>
      </c>
      <c r="L209" s="288">
        <v>3.3</v>
      </c>
      <c r="M209" s="288">
        <v>3.3</v>
      </c>
      <c r="N209" s="288">
        <v>3.4</v>
      </c>
      <c r="O209" s="288">
        <v>3.4</v>
      </c>
      <c r="P209" s="288">
        <v>3.4</v>
      </c>
      <c r="Q209" s="288">
        <v>3.4</v>
      </c>
      <c r="R209" s="288">
        <v>3.4</v>
      </c>
      <c r="S209" s="288">
        <v>3.4</v>
      </c>
      <c r="T209" s="288">
        <v>3.4</v>
      </c>
      <c r="U209" s="288">
        <v>3.4</v>
      </c>
      <c r="V209" s="288">
        <v>3.4</v>
      </c>
      <c r="W209" s="288">
        <v>3.4</v>
      </c>
      <c r="X209" s="288">
        <v>3.4</v>
      </c>
      <c r="Y209" s="288">
        <v>3.4</v>
      </c>
      <c r="Z209" s="288">
        <v>3.4</v>
      </c>
      <c r="AA209" s="288">
        <v>3.4</v>
      </c>
      <c r="AB209" s="288">
        <v>3.4</v>
      </c>
      <c r="AC209" s="288">
        <v>3.4</v>
      </c>
      <c r="AD209" s="288">
        <v>3.4</v>
      </c>
      <c r="AE209" s="288">
        <v>3.4</v>
      </c>
      <c r="AF209" s="288">
        <v>3.4</v>
      </c>
      <c r="AG209" s="288">
        <v>3.8</v>
      </c>
      <c r="AH209" s="288">
        <v>3.8</v>
      </c>
      <c r="AI209" s="288">
        <v>3.8</v>
      </c>
      <c r="AJ209" s="288">
        <v>3.8</v>
      </c>
      <c r="AK209" s="288">
        <v>3.8</v>
      </c>
      <c r="AL209" s="288">
        <v>3.7</v>
      </c>
      <c r="AM209" s="288">
        <v>3.7</v>
      </c>
      <c r="AN209" s="288">
        <v>3.6</v>
      </c>
      <c r="AO209" s="288">
        <v>3.6</v>
      </c>
      <c r="AP209" s="288">
        <v>3.6</v>
      </c>
      <c r="AQ209" s="288">
        <v>3.6</v>
      </c>
      <c r="AR209" s="288">
        <v>3.6</v>
      </c>
      <c r="AS209" s="288">
        <v>3.7</v>
      </c>
      <c r="AT209" s="288">
        <v>3.7</v>
      </c>
      <c r="AU209" s="288">
        <v>3.7</v>
      </c>
      <c r="AV209" s="288">
        <v>3.7</v>
      </c>
      <c r="AW209" s="288">
        <v>4</v>
      </c>
      <c r="AX209" s="288">
        <v>3.8</v>
      </c>
      <c r="AY209" s="288">
        <v>3.9</v>
      </c>
      <c r="AZ209" s="288">
        <v>3.8</v>
      </c>
      <c r="BA209" s="288">
        <v>3.8</v>
      </c>
      <c r="BB209" s="288">
        <v>3.8</v>
      </c>
      <c r="BC209" s="288">
        <v>3.8</v>
      </c>
      <c r="BD209" s="288">
        <v>3.8</v>
      </c>
      <c r="BE209" s="288">
        <v>3.9</v>
      </c>
      <c r="BF209" s="288">
        <v>3.9</v>
      </c>
      <c r="BG209" s="288">
        <v>3.9</v>
      </c>
      <c r="BH209" s="288">
        <v>3.9</v>
      </c>
      <c r="BI209" s="288">
        <v>3.9</v>
      </c>
      <c r="BJ209" s="288">
        <v>3.9</v>
      </c>
      <c r="BK209" s="288">
        <v>4</v>
      </c>
      <c r="BL209" s="288">
        <v>3.9</v>
      </c>
      <c r="BM209" s="288">
        <v>4</v>
      </c>
      <c r="BN209" s="288">
        <v>4</v>
      </c>
      <c r="BO209" s="288">
        <v>4</v>
      </c>
      <c r="BP209" s="288">
        <v>3.9</v>
      </c>
      <c r="BQ209" s="288">
        <v>4</v>
      </c>
      <c r="BR209" s="288">
        <v>4</v>
      </c>
      <c r="BS209" s="288">
        <v>3.8</v>
      </c>
      <c r="BT209" s="288">
        <v>3.8</v>
      </c>
      <c r="BU209" s="288">
        <f>_xlfn.IFNA(VLOOKUP(C209,'INFORM Severity - hidden'!$C$5:$G$300,5,FALSE),"-")</f>
        <v>3.8</v>
      </c>
    </row>
    <row r="210" spans="1:73" x14ac:dyDescent="0.35">
      <c r="C210" t="s">
        <v>10948</v>
      </c>
      <c r="D210" s="288" t="str">
        <f t="shared" si="3"/>
        <v>-</v>
      </c>
      <c r="E210" s="288" t="s">
        <v>10851</v>
      </c>
      <c r="F210" s="288">
        <v>2.6</v>
      </c>
      <c r="G210" s="288" t="s">
        <v>10851</v>
      </c>
      <c r="H210" s="288" t="s">
        <v>10851</v>
      </c>
      <c r="I210" s="288" t="s">
        <v>10851</v>
      </c>
      <c r="J210" s="288" t="s">
        <v>10851</v>
      </c>
      <c r="K210" s="288" t="s">
        <v>10851</v>
      </c>
      <c r="L210" s="288" t="s">
        <v>10851</v>
      </c>
      <c r="M210" s="288" t="s">
        <v>10851</v>
      </c>
      <c r="N210" s="288" t="s">
        <v>10851</v>
      </c>
      <c r="O210" s="288" t="s">
        <v>10851</v>
      </c>
      <c r="P210" s="288" t="s">
        <v>10851</v>
      </c>
      <c r="Q210" s="288" t="s">
        <v>10851</v>
      </c>
      <c r="R210" s="288" t="s">
        <v>10851</v>
      </c>
      <c r="S210" s="288" t="s">
        <v>10851</v>
      </c>
      <c r="T210" s="288" t="s">
        <v>10851</v>
      </c>
      <c r="U210" s="288" t="s">
        <v>10851</v>
      </c>
      <c r="V210" s="288" t="s">
        <v>10851</v>
      </c>
      <c r="W210" s="288" t="s">
        <v>10851</v>
      </c>
      <c r="X210" s="288" t="s">
        <v>10851</v>
      </c>
      <c r="Y210" s="288" t="s">
        <v>10851</v>
      </c>
      <c r="Z210" s="288" t="s">
        <v>10851</v>
      </c>
      <c r="AA210" s="288" t="s">
        <v>10851</v>
      </c>
      <c r="AB210" s="288" t="s">
        <v>10851</v>
      </c>
      <c r="AC210" s="288" t="s">
        <v>10851</v>
      </c>
      <c r="AD210" s="288" t="s">
        <v>10851</v>
      </c>
      <c r="AE210" s="288" t="s">
        <v>10851</v>
      </c>
      <c r="AF210" s="288" t="s">
        <v>10851</v>
      </c>
      <c r="AG210" s="288" t="s">
        <v>10851</v>
      </c>
      <c r="AH210" s="288" t="s">
        <v>10851</v>
      </c>
      <c r="AI210" s="288" t="s">
        <v>10851</v>
      </c>
      <c r="AJ210" s="288" t="s">
        <v>10851</v>
      </c>
      <c r="AK210" s="288" t="s">
        <v>10851</v>
      </c>
      <c r="AL210" s="288" t="s">
        <v>10851</v>
      </c>
      <c r="AM210" s="288" t="s">
        <v>10851</v>
      </c>
      <c r="AN210" s="288" t="s">
        <v>10851</v>
      </c>
      <c r="AO210" s="288" t="s">
        <v>10851</v>
      </c>
      <c r="AP210" s="288" t="s">
        <v>10851</v>
      </c>
      <c r="AQ210" s="288" t="s">
        <v>10851</v>
      </c>
      <c r="AR210" s="288" t="s">
        <v>10851</v>
      </c>
      <c r="AS210" s="288" t="s">
        <v>10851</v>
      </c>
      <c r="AT210" s="288" t="s">
        <v>10851</v>
      </c>
      <c r="AU210" s="288" t="s">
        <v>10851</v>
      </c>
      <c r="AV210" s="288" t="s">
        <v>10851</v>
      </c>
      <c r="AW210" s="288" t="s">
        <v>10851</v>
      </c>
      <c r="AX210" s="288" t="s">
        <v>10851</v>
      </c>
      <c r="AY210" s="288" t="s">
        <v>10851</v>
      </c>
      <c r="AZ210" s="288" t="s">
        <v>10851</v>
      </c>
      <c r="BA210" s="288" t="s">
        <v>10851</v>
      </c>
      <c r="BB210" s="288" t="s">
        <v>10851</v>
      </c>
      <c r="BC210" s="288" t="s">
        <v>10851</v>
      </c>
      <c r="BD210" s="288" t="s">
        <v>10851</v>
      </c>
      <c r="BE210" s="288" t="s">
        <v>10851</v>
      </c>
      <c r="BF210" s="288" t="s">
        <v>10851</v>
      </c>
      <c r="BG210" s="288" t="s">
        <v>10851</v>
      </c>
      <c r="BH210" s="288" t="s">
        <v>10851</v>
      </c>
      <c r="BI210" s="288" t="s">
        <v>10851</v>
      </c>
      <c r="BJ210" s="288" t="s">
        <v>10851</v>
      </c>
      <c r="BK210" s="288" t="s">
        <v>10851</v>
      </c>
      <c r="BL210" s="288" t="s">
        <v>10851</v>
      </c>
      <c r="BM210" s="288" t="s">
        <v>10851</v>
      </c>
      <c r="BN210" s="288" t="s">
        <v>10851</v>
      </c>
      <c r="BO210" s="288" t="s">
        <v>10851</v>
      </c>
      <c r="BP210" s="288" t="s">
        <v>10851</v>
      </c>
      <c r="BQ210" s="288" t="s">
        <v>10851</v>
      </c>
      <c r="BR210" s="288" t="s">
        <v>10851</v>
      </c>
      <c r="BS210" s="288" t="s">
        <v>10851</v>
      </c>
      <c r="BT210" s="288" t="s">
        <v>10851</v>
      </c>
      <c r="BU210" s="288" t="str">
        <f>_xlfn.IFNA(VLOOKUP(C210,'INFORM Severity - hidden'!$C$5:$G$300,5,FALSE),"-")</f>
        <v>-</v>
      </c>
    </row>
    <row r="211" spans="1:73" x14ac:dyDescent="0.35">
      <c r="C211" t="s">
        <v>10949</v>
      </c>
      <c r="D211" s="288" t="str">
        <f t="shared" si="3"/>
        <v>-</v>
      </c>
      <c r="E211" s="288" t="s">
        <v>10851</v>
      </c>
      <c r="F211" s="288">
        <v>3.2</v>
      </c>
      <c r="G211" s="288">
        <v>3.2</v>
      </c>
      <c r="H211" s="288" t="s">
        <v>10851</v>
      </c>
      <c r="I211" s="288" t="s">
        <v>10851</v>
      </c>
      <c r="J211" s="288" t="s">
        <v>10851</v>
      </c>
      <c r="K211" s="288" t="s">
        <v>10851</v>
      </c>
      <c r="L211" s="288" t="s">
        <v>10851</v>
      </c>
      <c r="M211" s="288" t="s">
        <v>10851</v>
      </c>
      <c r="N211" s="288" t="s">
        <v>10851</v>
      </c>
      <c r="O211" s="288" t="s">
        <v>10851</v>
      </c>
      <c r="P211" s="288" t="s">
        <v>10851</v>
      </c>
      <c r="Q211" s="288" t="s">
        <v>10851</v>
      </c>
      <c r="R211" s="288" t="s">
        <v>10851</v>
      </c>
      <c r="S211" s="288" t="s">
        <v>10851</v>
      </c>
      <c r="T211" s="288" t="s">
        <v>10851</v>
      </c>
      <c r="U211" s="288" t="s">
        <v>10851</v>
      </c>
      <c r="V211" s="288" t="s">
        <v>10851</v>
      </c>
      <c r="W211" s="288" t="s">
        <v>10851</v>
      </c>
      <c r="X211" s="288" t="s">
        <v>10851</v>
      </c>
      <c r="Y211" s="288" t="s">
        <v>10851</v>
      </c>
      <c r="Z211" s="288" t="s">
        <v>10851</v>
      </c>
      <c r="AA211" s="288" t="s">
        <v>10851</v>
      </c>
      <c r="AB211" s="288" t="s">
        <v>10851</v>
      </c>
      <c r="AC211" s="288" t="s">
        <v>10851</v>
      </c>
      <c r="AD211" s="288" t="s">
        <v>10851</v>
      </c>
      <c r="AE211" s="288" t="s">
        <v>10851</v>
      </c>
      <c r="AF211" s="288" t="s">
        <v>10851</v>
      </c>
      <c r="AG211" s="288" t="s">
        <v>10851</v>
      </c>
      <c r="AH211" s="288" t="s">
        <v>10851</v>
      </c>
      <c r="AI211" s="288" t="s">
        <v>10851</v>
      </c>
      <c r="AJ211" s="288" t="s">
        <v>10851</v>
      </c>
      <c r="AK211" s="288" t="s">
        <v>10851</v>
      </c>
      <c r="AL211" s="288" t="s">
        <v>10851</v>
      </c>
      <c r="AM211" s="288" t="s">
        <v>10851</v>
      </c>
      <c r="AN211" s="288" t="s">
        <v>10851</v>
      </c>
      <c r="AO211" s="288" t="s">
        <v>10851</v>
      </c>
      <c r="AP211" s="288" t="s">
        <v>10851</v>
      </c>
      <c r="AQ211" s="288" t="s">
        <v>10851</v>
      </c>
      <c r="AR211" s="288" t="s">
        <v>10851</v>
      </c>
      <c r="AS211" s="288" t="s">
        <v>10851</v>
      </c>
      <c r="AT211" s="288" t="s">
        <v>10851</v>
      </c>
      <c r="AU211" s="288" t="s">
        <v>10851</v>
      </c>
      <c r="AV211" s="288" t="s">
        <v>10851</v>
      </c>
      <c r="AW211" s="288" t="s">
        <v>10851</v>
      </c>
      <c r="AX211" s="288" t="s">
        <v>10851</v>
      </c>
      <c r="AY211" s="288" t="s">
        <v>10851</v>
      </c>
      <c r="AZ211" s="288" t="s">
        <v>10851</v>
      </c>
      <c r="BA211" s="288" t="s">
        <v>10851</v>
      </c>
      <c r="BB211" s="288" t="s">
        <v>10851</v>
      </c>
      <c r="BC211" s="288" t="s">
        <v>10851</v>
      </c>
      <c r="BD211" s="288" t="s">
        <v>10851</v>
      </c>
      <c r="BE211" s="288" t="s">
        <v>10851</v>
      </c>
      <c r="BF211" s="288" t="s">
        <v>10851</v>
      </c>
      <c r="BG211" s="288" t="s">
        <v>10851</v>
      </c>
      <c r="BH211" s="288" t="s">
        <v>10851</v>
      </c>
      <c r="BI211" s="288" t="s">
        <v>10851</v>
      </c>
      <c r="BJ211" s="288" t="s">
        <v>10851</v>
      </c>
      <c r="BK211" s="288" t="s">
        <v>10851</v>
      </c>
      <c r="BL211" s="288" t="s">
        <v>10851</v>
      </c>
      <c r="BM211" s="288" t="s">
        <v>10851</v>
      </c>
      <c r="BN211" s="288" t="s">
        <v>10851</v>
      </c>
      <c r="BO211" s="288" t="s">
        <v>10851</v>
      </c>
      <c r="BP211" s="288" t="s">
        <v>10851</v>
      </c>
      <c r="BQ211" s="288" t="s">
        <v>10851</v>
      </c>
      <c r="BR211" s="288" t="s">
        <v>10851</v>
      </c>
      <c r="BS211" s="288" t="s">
        <v>10851</v>
      </c>
      <c r="BT211" s="288" t="s">
        <v>10851</v>
      </c>
      <c r="BU211" s="288" t="str">
        <f>_xlfn.IFNA(VLOOKUP(C211,'INFORM Severity - hidden'!$C$5:$G$300,5,FALSE),"-")</f>
        <v>-</v>
      </c>
    </row>
    <row r="212" spans="1:73" x14ac:dyDescent="0.35">
      <c r="A212" t="s">
        <v>109</v>
      </c>
      <c r="B212" t="s">
        <v>398</v>
      </c>
      <c r="C212" t="s">
        <v>399</v>
      </c>
      <c r="D212" s="288" t="str">
        <f t="shared" si="3"/>
        <v>-</v>
      </c>
      <c r="E212" s="288" t="s">
        <v>10851</v>
      </c>
      <c r="F212" s="288" t="s">
        <v>10851</v>
      </c>
      <c r="G212" s="288" t="s">
        <v>10851</v>
      </c>
      <c r="H212" s="288" t="s">
        <v>10851</v>
      </c>
      <c r="I212" s="288" t="s">
        <v>10851</v>
      </c>
      <c r="J212" s="288" t="s">
        <v>10851</v>
      </c>
      <c r="K212" s="288" t="s">
        <v>10851</v>
      </c>
      <c r="L212" s="288" t="s">
        <v>10851</v>
      </c>
      <c r="M212" s="288" t="s">
        <v>10851</v>
      </c>
      <c r="N212" s="288" t="s">
        <v>10851</v>
      </c>
      <c r="O212" s="288" t="s">
        <v>10851</v>
      </c>
      <c r="P212" s="288" t="s">
        <v>10851</v>
      </c>
      <c r="Q212" s="288" t="s">
        <v>10851</v>
      </c>
      <c r="R212" s="288" t="s">
        <v>10851</v>
      </c>
      <c r="S212" s="288" t="s">
        <v>10851</v>
      </c>
      <c r="T212" s="288" t="s">
        <v>10851</v>
      </c>
      <c r="U212" s="288" t="s">
        <v>10851</v>
      </c>
      <c r="V212" s="288" t="s">
        <v>10851</v>
      </c>
      <c r="W212" s="288" t="s">
        <v>10851</v>
      </c>
      <c r="X212" s="288" t="s">
        <v>10851</v>
      </c>
      <c r="Y212" s="288" t="s">
        <v>10851</v>
      </c>
      <c r="Z212" s="288" t="s">
        <v>10851</v>
      </c>
      <c r="AA212" s="288" t="s">
        <v>10851</v>
      </c>
      <c r="AB212" s="288" t="s">
        <v>10851</v>
      </c>
      <c r="AC212" s="288" t="s">
        <v>10851</v>
      </c>
      <c r="AD212" s="288" t="s">
        <v>10851</v>
      </c>
      <c r="AE212" s="288" t="s">
        <v>10851</v>
      </c>
      <c r="AF212" s="288" t="s">
        <v>10851</v>
      </c>
      <c r="AG212" s="288" t="s">
        <v>10851</v>
      </c>
      <c r="AH212" s="288" t="s">
        <v>10851</v>
      </c>
      <c r="AI212" s="288" t="s">
        <v>10851</v>
      </c>
      <c r="AJ212" s="288" t="s">
        <v>10851</v>
      </c>
      <c r="AK212" s="288" t="s">
        <v>10851</v>
      </c>
      <c r="AL212" s="288" t="s">
        <v>10851</v>
      </c>
      <c r="AM212" s="288" t="s">
        <v>10851</v>
      </c>
      <c r="AN212" s="288" t="s">
        <v>10851</v>
      </c>
      <c r="AO212" s="288" t="s">
        <v>10851</v>
      </c>
      <c r="AP212" s="288" t="s">
        <v>10851</v>
      </c>
      <c r="AQ212" s="288" t="s">
        <v>10851</v>
      </c>
      <c r="AR212" s="288" t="s">
        <v>10851</v>
      </c>
      <c r="AS212" s="288" t="s">
        <v>10851</v>
      </c>
      <c r="AT212" s="288" t="s">
        <v>10851</v>
      </c>
      <c r="AU212" s="288" t="s">
        <v>10851</v>
      </c>
      <c r="AV212" s="288" t="s">
        <v>10851</v>
      </c>
      <c r="AW212" s="288" t="s">
        <v>10851</v>
      </c>
      <c r="AX212" s="288" t="s">
        <v>10851</v>
      </c>
      <c r="AY212" s="288" t="s">
        <v>10851</v>
      </c>
      <c r="AZ212" s="288" t="s">
        <v>10851</v>
      </c>
      <c r="BA212" s="288" t="s">
        <v>10851</v>
      </c>
      <c r="BB212" s="288" t="s">
        <v>10851</v>
      </c>
      <c r="BC212" s="288" t="s">
        <v>10851</v>
      </c>
      <c r="BD212" s="288" t="s">
        <v>10851</v>
      </c>
      <c r="BE212" s="288" t="s">
        <v>10851</v>
      </c>
      <c r="BF212" s="288" t="s">
        <v>10851</v>
      </c>
      <c r="BG212" s="288" t="s">
        <v>10851</v>
      </c>
      <c r="BH212" s="288" t="s">
        <v>10851</v>
      </c>
      <c r="BI212" s="288" t="s">
        <v>10851</v>
      </c>
      <c r="BJ212" s="288" t="s">
        <v>10851</v>
      </c>
      <c r="BK212" s="288" t="s">
        <v>10851</v>
      </c>
      <c r="BL212" s="288" t="s">
        <v>10851</v>
      </c>
      <c r="BM212" s="288" t="s">
        <v>10851</v>
      </c>
      <c r="BN212" s="288" t="s">
        <v>10851</v>
      </c>
      <c r="BO212" s="288" t="s">
        <v>10851</v>
      </c>
      <c r="BP212" s="288" t="s">
        <v>10851</v>
      </c>
      <c r="BQ212" s="288" t="s">
        <v>10851</v>
      </c>
      <c r="BR212" s="288" t="s">
        <v>10851</v>
      </c>
      <c r="BS212" s="288" t="s">
        <v>10851</v>
      </c>
      <c r="BT212" s="288" t="s">
        <v>10851</v>
      </c>
      <c r="BU212" s="288" t="str">
        <f>_xlfn.IFNA(VLOOKUP(C212,'INFORM Severity - hidden'!$C$5:$G$300,5,FALSE),"-")</f>
        <v>x</v>
      </c>
    </row>
    <row r="213" spans="1:73" x14ac:dyDescent="0.35">
      <c r="A213" t="s">
        <v>109</v>
      </c>
      <c r="B213" t="s">
        <v>879</v>
      </c>
      <c r="C213" t="s">
        <v>880</v>
      </c>
      <c r="D213" s="288" t="str">
        <f t="shared" si="3"/>
        <v>Stable</v>
      </c>
      <c r="E213" s="288" t="s">
        <v>10851</v>
      </c>
      <c r="F213" s="288" t="s">
        <v>10851</v>
      </c>
      <c r="G213" s="288" t="s">
        <v>10851</v>
      </c>
      <c r="H213" s="288" t="s">
        <v>10851</v>
      </c>
      <c r="I213" s="288" t="s">
        <v>10851</v>
      </c>
      <c r="J213" s="288" t="s">
        <v>10851</v>
      </c>
      <c r="K213" s="288" t="s">
        <v>10851</v>
      </c>
      <c r="L213" s="288" t="s">
        <v>10851</v>
      </c>
      <c r="M213" s="288" t="s">
        <v>10851</v>
      </c>
      <c r="N213" s="288" t="s">
        <v>10851</v>
      </c>
      <c r="O213" s="288" t="s">
        <v>10851</v>
      </c>
      <c r="P213" s="288" t="s">
        <v>10851</v>
      </c>
      <c r="Q213" s="288" t="s">
        <v>10851</v>
      </c>
      <c r="R213" s="288" t="s">
        <v>10851</v>
      </c>
      <c r="S213" s="288" t="s">
        <v>10851</v>
      </c>
      <c r="T213" s="288" t="s">
        <v>10851</v>
      </c>
      <c r="U213" s="288" t="s">
        <v>10851</v>
      </c>
      <c r="V213" s="288" t="s">
        <v>10851</v>
      </c>
      <c r="W213" s="288" t="s">
        <v>10851</v>
      </c>
      <c r="X213" s="288" t="s">
        <v>10851</v>
      </c>
      <c r="Y213" s="288" t="s">
        <v>10851</v>
      </c>
      <c r="Z213" s="288" t="s">
        <v>10851</v>
      </c>
      <c r="AA213" s="288" t="s">
        <v>10851</v>
      </c>
      <c r="AB213" s="288" t="s">
        <v>10851</v>
      </c>
      <c r="AC213" s="288" t="s">
        <v>10851</v>
      </c>
      <c r="AD213" s="288" t="s">
        <v>10851</v>
      </c>
      <c r="AE213" s="288" t="s">
        <v>10851</v>
      </c>
      <c r="AF213" s="288" t="s">
        <v>10851</v>
      </c>
      <c r="AG213" s="288" t="s">
        <v>10851</v>
      </c>
      <c r="AH213" s="288" t="s">
        <v>10851</v>
      </c>
      <c r="AI213" s="288" t="s">
        <v>10851</v>
      </c>
      <c r="AJ213" s="288" t="s">
        <v>10851</v>
      </c>
      <c r="AK213" s="288" t="s">
        <v>10851</v>
      </c>
      <c r="AL213" s="288" t="s">
        <v>10851</v>
      </c>
      <c r="AM213" s="288" t="s">
        <v>10851</v>
      </c>
      <c r="AN213" s="288" t="s">
        <v>10851</v>
      </c>
      <c r="AO213" s="288" t="s">
        <v>10851</v>
      </c>
      <c r="AP213" s="288" t="s">
        <v>10851</v>
      </c>
      <c r="AQ213" s="288" t="s">
        <v>10851</v>
      </c>
      <c r="AR213" s="288" t="s">
        <v>10851</v>
      </c>
      <c r="AS213" s="288" t="s">
        <v>10851</v>
      </c>
      <c r="AT213" s="288" t="s">
        <v>10851</v>
      </c>
      <c r="AU213" s="288">
        <v>2.1</v>
      </c>
      <c r="AV213" s="288">
        <v>3.6</v>
      </c>
      <c r="AW213" s="288">
        <v>3.6</v>
      </c>
      <c r="AX213" s="288">
        <v>3.7</v>
      </c>
      <c r="AY213" s="288">
        <v>3.7</v>
      </c>
      <c r="AZ213" s="288">
        <v>3.6</v>
      </c>
      <c r="BA213" s="288">
        <v>3.6</v>
      </c>
      <c r="BB213" s="288">
        <v>3.6</v>
      </c>
      <c r="BC213" s="288">
        <v>3.6</v>
      </c>
      <c r="BD213" s="288">
        <v>3.6</v>
      </c>
      <c r="BE213" s="288">
        <v>3.6</v>
      </c>
      <c r="BF213" s="288">
        <v>3.6</v>
      </c>
      <c r="BG213" s="288">
        <v>3.6</v>
      </c>
      <c r="BH213" s="288">
        <v>3.6</v>
      </c>
      <c r="BI213" s="288">
        <v>3.6</v>
      </c>
      <c r="BJ213" s="288">
        <v>3.6</v>
      </c>
      <c r="BK213" s="288">
        <v>3.7</v>
      </c>
      <c r="BL213" s="288">
        <v>3.7</v>
      </c>
      <c r="BM213" s="288">
        <v>3.7</v>
      </c>
      <c r="BN213" s="288">
        <v>3.7</v>
      </c>
      <c r="BO213" s="288">
        <v>3.7</v>
      </c>
      <c r="BP213" s="288">
        <v>3.7</v>
      </c>
      <c r="BQ213" s="288">
        <v>3.7</v>
      </c>
      <c r="BR213" s="288">
        <v>3.5</v>
      </c>
      <c r="BS213" s="288">
        <v>3.6</v>
      </c>
      <c r="BT213" s="288">
        <v>3.6</v>
      </c>
      <c r="BU213" s="288">
        <f>_xlfn.IFNA(VLOOKUP(C213,'INFORM Severity - hidden'!$C$5:$G$300,5,FALSE),"-")</f>
        <v>3.6</v>
      </c>
    </row>
    <row r="214" spans="1:73" x14ac:dyDescent="0.35">
      <c r="A214" t="s">
        <v>1223</v>
      </c>
      <c r="B214" t="s">
        <v>1221</v>
      </c>
      <c r="C214" t="s">
        <v>1222</v>
      </c>
      <c r="D214" s="288" t="str">
        <f t="shared" si="3"/>
        <v>Increasing</v>
      </c>
      <c r="E214" s="288" t="s">
        <v>10851</v>
      </c>
      <c r="F214" s="288">
        <v>1.1000000000000001</v>
      </c>
      <c r="G214" s="288" t="s">
        <v>10851</v>
      </c>
      <c r="H214" s="288" t="s">
        <v>10851</v>
      </c>
      <c r="I214" s="288" t="s">
        <v>10851</v>
      </c>
      <c r="J214" s="288" t="s">
        <v>10851</v>
      </c>
      <c r="K214" s="288" t="s">
        <v>10851</v>
      </c>
      <c r="L214" s="288" t="s">
        <v>10851</v>
      </c>
      <c r="M214" s="288" t="s">
        <v>10851</v>
      </c>
      <c r="N214" s="288" t="s">
        <v>10851</v>
      </c>
      <c r="O214" s="288" t="s">
        <v>10851</v>
      </c>
      <c r="P214" s="288" t="s">
        <v>10851</v>
      </c>
      <c r="Q214" s="288" t="s">
        <v>10851</v>
      </c>
      <c r="R214" s="288" t="s">
        <v>10851</v>
      </c>
      <c r="S214" s="288" t="s">
        <v>10851</v>
      </c>
      <c r="T214" s="288" t="s">
        <v>10851</v>
      </c>
      <c r="U214" s="288" t="s">
        <v>10851</v>
      </c>
      <c r="V214" s="288" t="s">
        <v>10851</v>
      </c>
      <c r="W214" s="288" t="s">
        <v>10851</v>
      </c>
      <c r="X214" s="288" t="s">
        <v>10851</v>
      </c>
      <c r="Y214" s="288" t="s">
        <v>10851</v>
      </c>
      <c r="Z214" s="288" t="s">
        <v>10851</v>
      </c>
      <c r="AA214" s="288" t="s">
        <v>10851</v>
      </c>
      <c r="AB214" s="288" t="s">
        <v>10851</v>
      </c>
      <c r="AC214" s="288" t="s">
        <v>10851</v>
      </c>
      <c r="AD214" s="288" t="s">
        <v>10851</v>
      </c>
      <c r="AE214" s="288" t="s">
        <v>10851</v>
      </c>
      <c r="AF214" s="288" t="s">
        <v>10851</v>
      </c>
      <c r="AG214" s="288" t="s">
        <v>10851</v>
      </c>
      <c r="AH214" s="288" t="s">
        <v>10851</v>
      </c>
      <c r="AI214" s="288" t="s">
        <v>10851</v>
      </c>
      <c r="AJ214" s="288" t="s">
        <v>10851</v>
      </c>
      <c r="AK214" s="288" t="s">
        <v>10851</v>
      </c>
      <c r="AL214" s="288" t="s">
        <v>10851</v>
      </c>
      <c r="AM214" s="288" t="s">
        <v>10851</v>
      </c>
      <c r="AN214" s="288" t="s">
        <v>10851</v>
      </c>
      <c r="AO214" s="288" t="s">
        <v>10851</v>
      </c>
      <c r="AP214" s="288">
        <v>2.1</v>
      </c>
      <c r="AQ214" s="288">
        <v>2.1</v>
      </c>
      <c r="AR214" s="288">
        <v>2.1</v>
      </c>
      <c r="AS214" s="288">
        <v>2.1</v>
      </c>
      <c r="AT214" s="288">
        <v>2.2000000000000002</v>
      </c>
      <c r="AU214" s="288">
        <v>2.2000000000000002</v>
      </c>
      <c r="AV214" s="288">
        <v>2.2000000000000002</v>
      </c>
      <c r="AW214" s="288">
        <v>2.2000000000000002</v>
      </c>
      <c r="AX214" s="288">
        <v>2.2999999999999998</v>
      </c>
      <c r="AY214" s="288">
        <v>2.2999999999999998</v>
      </c>
      <c r="AZ214" s="288">
        <v>2.4</v>
      </c>
      <c r="BA214" s="288">
        <v>2.2999999999999998</v>
      </c>
      <c r="BB214" s="288">
        <v>2.2999999999999998</v>
      </c>
      <c r="BC214" s="288">
        <v>2.2999999999999998</v>
      </c>
      <c r="BD214" s="288">
        <v>2.2999999999999998</v>
      </c>
      <c r="BE214" s="288">
        <v>2.2999999999999998</v>
      </c>
      <c r="BF214" s="288">
        <v>2.2999999999999998</v>
      </c>
      <c r="BG214" s="288">
        <v>2.2999999999999998</v>
      </c>
      <c r="BH214" s="288">
        <v>2.2999999999999998</v>
      </c>
      <c r="BI214" s="288">
        <v>2</v>
      </c>
      <c r="BJ214" s="288">
        <v>2</v>
      </c>
      <c r="BK214" s="288">
        <v>2</v>
      </c>
      <c r="BL214" s="288">
        <v>2</v>
      </c>
      <c r="BM214" s="288">
        <v>2</v>
      </c>
      <c r="BN214" s="288">
        <v>2.1</v>
      </c>
      <c r="BO214" s="288">
        <v>2.1</v>
      </c>
      <c r="BP214" s="288">
        <v>2.1</v>
      </c>
      <c r="BQ214" s="288">
        <v>2</v>
      </c>
      <c r="BR214" s="288">
        <v>2</v>
      </c>
      <c r="BS214" s="288">
        <v>2</v>
      </c>
      <c r="BT214" s="288">
        <v>2.2000000000000002</v>
      </c>
      <c r="BU214" s="288">
        <f>_xlfn.IFNA(VLOOKUP(C214,'INFORM Severity - hidden'!$C$5:$G$300,5,FALSE),"-")</f>
        <v>2.2000000000000002</v>
      </c>
    </row>
    <row r="215" spans="1:73" x14ac:dyDescent="0.35">
      <c r="A215" t="s">
        <v>1441</v>
      </c>
      <c r="B215" t="s">
        <v>1439</v>
      </c>
      <c r="C215" t="s">
        <v>1440</v>
      </c>
      <c r="D215" s="288" t="str">
        <f t="shared" si="3"/>
        <v>Decreasing</v>
      </c>
      <c r="E215" s="288" t="s">
        <v>10851</v>
      </c>
      <c r="F215" s="288">
        <v>1.5</v>
      </c>
      <c r="G215" s="288">
        <v>1.5</v>
      </c>
      <c r="H215" s="288">
        <v>2.6</v>
      </c>
      <c r="I215" s="288">
        <v>2.6</v>
      </c>
      <c r="J215" s="288">
        <v>2.6</v>
      </c>
      <c r="K215" s="288">
        <v>2.6</v>
      </c>
      <c r="L215" s="288">
        <v>2.6</v>
      </c>
      <c r="M215" s="288">
        <v>2.6</v>
      </c>
      <c r="N215" s="288">
        <v>2.6</v>
      </c>
      <c r="O215" s="288">
        <v>2.2999999999999998</v>
      </c>
      <c r="P215" s="288">
        <v>2.2999999999999998</v>
      </c>
      <c r="Q215" s="288">
        <v>2.2999999999999998</v>
      </c>
      <c r="R215" s="288">
        <v>2.6</v>
      </c>
      <c r="S215" s="288">
        <v>2.6</v>
      </c>
      <c r="T215" s="288">
        <v>2.6</v>
      </c>
      <c r="U215" s="288">
        <v>2.6</v>
      </c>
      <c r="V215" s="288">
        <v>2.6</v>
      </c>
      <c r="W215" s="288">
        <v>2.6</v>
      </c>
      <c r="X215" s="288">
        <v>2.6</v>
      </c>
      <c r="Y215" s="288">
        <v>2.6</v>
      </c>
      <c r="Z215" s="288">
        <v>2.6</v>
      </c>
      <c r="AA215" s="288">
        <v>2.7</v>
      </c>
      <c r="AB215" s="288">
        <v>2.7</v>
      </c>
      <c r="AC215" s="288">
        <v>2.8</v>
      </c>
      <c r="AD215" s="288">
        <v>2.8</v>
      </c>
      <c r="AE215" s="288">
        <v>2.8</v>
      </c>
      <c r="AF215" s="288">
        <v>2.8</v>
      </c>
      <c r="AG215" s="288">
        <v>2.8</v>
      </c>
      <c r="AH215" s="288">
        <v>2.8</v>
      </c>
      <c r="AI215" s="288">
        <v>2.8</v>
      </c>
      <c r="AJ215" s="288">
        <v>2.8</v>
      </c>
      <c r="AK215" s="288">
        <v>2.8</v>
      </c>
      <c r="AL215" s="288">
        <v>2.7</v>
      </c>
      <c r="AM215" s="288">
        <v>2.8</v>
      </c>
      <c r="AN215" s="288">
        <v>2.8</v>
      </c>
      <c r="AO215" s="288">
        <v>2.8</v>
      </c>
      <c r="AP215" s="288">
        <v>3</v>
      </c>
      <c r="AQ215" s="288">
        <v>3</v>
      </c>
      <c r="AR215" s="288">
        <v>3</v>
      </c>
      <c r="AS215" s="288">
        <v>2.9</v>
      </c>
      <c r="AT215" s="288">
        <v>2.9</v>
      </c>
      <c r="AU215" s="288">
        <v>3.1</v>
      </c>
      <c r="AV215" s="288">
        <v>3.1</v>
      </c>
      <c r="AW215" s="288">
        <v>3.1</v>
      </c>
      <c r="AX215" s="288">
        <v>3.1</v>
      </c>
      <c r="AY215" s="288">
        <v>3.2</v>
      </c>
      <c r="AZ215" s="288">
        <v>3.2</v>
      </c>
      <c r="BA215" s="288">
        <v>3.2</v>
      </c>
      <c r="BB215" s="288">
        <v>3.2</v>
      </c>
      <c r="BC215" s="288">
        <v>3.2</v>
      </c>
      <c r="BD215" s="288">
        <v>3.2</v>
      </c>
      <c r="BE215" s="288">
        <v>3.1</v>
      </c>
      <c r="BF215" s="288">
        <v>3.1</v>
      </c>
      <c r="BG215" s="288">
        <v>3</v>
      </c>
      <c r="BH215" s="288">
        <v>3</v>
      </c>
      <c r="BI215" s="288">
        <v>2.8</v>
      </c>
      <c r="BJ215" s="288">
        <v>2.9</v>
      </c>
      <c r="BK215" s="288">
        <v>2.9</v>
      </c>
      <c r="BL215" s="288">
        <v>2.9</v>
      </c>
      <c r="BM215" s="288">
        <v>2.9</v>
      </c>
      <c r="BN215" s="288">
        <v>2.9</v>
      </c>
      <c r="BO215" s="288">
        <v>2.9</v>
      </c>
      <c r="BP215" s="288">
        <v>3.2</v>
      </c>
      <c r="BQ215" s="288">
        <v>3.2</v>
      </c>
      <c r="BR215" s="288">
        <v>3.2</v>
      </c>
      <c r="BS215" s="288">
        <v>3.2</v>
      </c>
      <c r="BT215" s="288">
        <v>2.8</v>
      </c>
      <c r="BU215" s="288">
        <f>_xlfn.IFNA(VLOOKUP(C215,'INFORM Severity - hidden'!$C$5:$G$300,5,FALSE),"-")</f>
        <v>2.8</v>
      </c>
    </row>
    <row r="216" spans="1:73" x14ac:dyDescent="0.35">
      <c r="A216" t="s">
        <v>2861</v>
      </c>
      <c r="B216" t="s">
        <v>4190</v>
      </c>
      <c r="C216" t="s">
        <v>4191</v>
      </c>
      <c r="D216" s="288" t="str">
        <f t="shared" si="3"/>
        <v>-</v>
      </c>
      <c r="E216" s="288" t="s">
        <v>10851</v>
      </c>
      <c r="F216" s="288" t="s">
        <v>10851</v>
      </c>
      <c r="G216" s="288" t="s">
        <v>10851</v>
      </c>
      <c r="H216" s="288" t="s">
        <v>10851</v>
      </c>
      <c r="I216" s="288" t="s">
        <v>10851</v>
      </c>
      <c r="J216" s="288" t="s">
        <v>10851</v>
      </c>
      <c r="K216" s="288" t="s">
        <v>10851</v>
      </c>
      <c r="L216" s="288" t="s">
        <v>10851</v>
      </c>
      <c r="M216" s="288" t="s">
        <v>10851</v>
      </c>
      <c r="N216" s="288" t="s">
        <v>10851</v>
      </c>
      <c r="O216" s="288" t="s">
        <v>10851</v>
      </c>
      <c r="P216" s="288">
        <v>2.7</v>
      </c>
      <c r="Q216" s="288">
        <v>2.7</v>
      </c>
      <c r="R216" s="288">
        <v>3.4</v>
      </c>
      <c r="S216" s="288">
        <v>2.7</v>
      </c>
      <c r="T216" s="288">
        <v>2.4</v>
      </c>
      <c r="U216" s="288">
        <v>2.4</v>
      </c>
      <c r="V216" s="288">
        <v>2.5</v>
      </c>
      <c r="W216" s="288">
        <v>2.5</v>
      </c>
      <c r="X216" s="288">
        <v>2.5</v>
      </c>
      <c r="Y216" s="288">
        <v>2.5</v>
      </c>
      <c r="Z216" s="288">
        <v>2.4</v>
      </c>
      <c r="AA216" s="288">
        <v>3</v>
      </c>
      <c r="AB216" s="288">
        <v>3</v>
      </c>
      <c r="AC216" s="288">
        <v>3</v>
      </c>
      <c r="AD216" s="288">
        <v>3</v>
      </c>
      <c r="AE216" s="288">
        <v>3</v>
      </c>
      <c r="AF216" s="288">
        <v>3</v>
      </c>
      <c r="AG216" s="288" t="s">
        <v>10851</v>
      </c>
      <c r="AH216" s="288" t="s">
        <v>10851</v>
      </c>
      <c r="AI216" s="288" t="s">
        <v>10851</v>
      </c>
      <c r="AJ216" s="288" t="s">
        <v>10851</v>
      </c>
      <c r="AK216" s="288" t="s">
        <v>10851</v>
      </c>
      <c r="AL216" s="288" t="s">
        <v>10851</v>
      </c>
      <c r="AM216" s="288" t="s">
        <v>10851</v>
      </c>
      <c r="AN216" s="288">
        <v>3.3</v>
      </c>
      <c r="AO216" s="288">
        <v>3.2</v>
      </c>
      <c r="AP216" s="288">
        <v>3.3</v>
      </c>
      <c r="AQ216" s="288">
        <v>3.3</v>
      </c>
      <c r="AR216" s="288">
        <v>3.3</v>
      </c>
      <c r="AS216" s="288">
        <v>3.1</v>
      </c>
      <c r="AT216" s="288">
        <v>3.2</v>
      </c>
      <c r="AU216" s="288">
        <v>3.1</v>
      </c>
      <c r="AV216" s="288">
        <v>3.1</v>
      </c>
      <c r="AW216" s="288">
        <v>2.9</v>
      </c>
      <c r="AX216" s="288">
        <v>2.9</v>
      </c>
      <c r="AY216" s="288">
        <v>3</v>
      </c>
      <c r="AZ216" s="288">
        <v>3.1</v>
      </c>
      <c r="BA216" s="288">
        <v>2.7</v>
      </c>
      <c r="BB216" s="288">
        <v>2.6</v>
      </c>
      <c r="BC216" s="288">
        <v>2.6</v>
      </c>
      <c r="BD216" s="288">
        <v>2.6</v>
      </c>
      <c r="BE216" s="288">
        <v>2.6</v>
      </c>
      <c r="BF216" s="288">
        <v>2.5</v>
      </c>
      <c r="BG216" s="288">
        <v>2.5</v>
      </c>
      <c r="BH216" s="288">
        <v>2.6</v>
      </c>
      <c r="BI216" s="288">
        <v>2.6</v>
      </c>
      <c r="BJ216" s="288">
        <v>2.5</v>
      </c>
      <c r="BK216" s="288" t="s">
        <v>10851</v>
      </c>
      <c r="BL216" s="288" t="s">
        <v>10851</v>
      </c>
      <c r="BM216" s="288" t="s">
        <v>10851</v>
      </c>
      <c r="BN216" s="288" t="s">
        <v>10851</v>
      </c>
      <c r="BO216" s="288" t="s">
        <v>10851</v>
      </c>
      <c r="BP216" s="288" t="s">
        <v>10851</v>
      </c>
      <c r="BQ216" s="288" t="s">
        <v>10851</v>
      </c>
      <c r="BR216" s="288" t="s">
        <v>10851</v>
      </c>
      <c r="BS216" s="288" t="s">
        <v>10851</v>
      </c>
      <c r="BT216" s="288">
        <v>2.6</v>
      </c>
      <c r="BU216" s="288">
        <f>_xlfn.IFNA(VLOOKUP(C216,'INFORM Severity - hidden'!$C$5:$G$300,5,FALSE),"-")</f>
        <v>2.6</v>
      </c>
    </row>
    <row r="217" spans="1:73" x14ac:dyDescent="0.35">
      <c r="A217" t="s">
        <v>2861</v>
      </c>
      <c r="B217" t="s">
        <v>2859</v>
      </c>
      <c r="C217" t="s">
        <v>2860</v>
      </c>
      <c r="D217" s="288" t="str">
        <f t="shared" si="3"/>
        <v>Stable</v>
      </c>
      <c r="E217" s="288" t="s">
        <v>10851</v>
      </c>
      <c r="F217" s="288" t="s">
        <v>10851</v>
      </c>
      <c r="G217" s="288">
        <v>1.1000000000000001</v>
      </c>
      <c r="H217" s="288">
        <v>1.8</v>
      </c>
      <c r="I217" s="288">
        <v>2</v>
      </c>
      <c r="J217" s="288">
        <v>1.8</v>
      </c>
      <c r="K217" s="288">
        <v>2.2000000000000002</v>
      </c>
      <c r="L217" s="288">
        <v>2.2000000000000002</v>
      </c>
      <c r="M217" s="288">
        <v>2.2000000000000002</v>
      </c>
      <c r="N217" s="288">
        <v>2.1</v>
      </c>
      <c r="O217" s="288">
        <v>2.2000000000000002</v>
      </c>
      <c r="P217" s="288">
        <v>2.2000000000000002</v>
      </c>
      <c r="Q217" s="288">
        <v>2.2000000000000002</v>
      </c>
      <c r="R217" s="288">
        <v>2.4</v>
      </c>
      <c r="S217" s="288">
        <v>2.4</v>
      </c>
      <c r="T217" s="288">
        <v>2.2000000000000002</v>
      </c>
      <c r="U217" s="288">
        <v>2.2000000000000002</v>
      </c>
      <c r="V217" s="288">
        <v>2.2999999999999998</v>
      </c>
      <c r="W217" s="288">
        <v>2.2999999999999998</v>
      </c>
      <c r="X217" s="288">
        <v>2.2999999999999998</v>
      </c>
      <c r="Y217" s="288">
        <v>2.2999999999999998</v>
      </c>
      <c r="Z217" s="288">
        <v>2.2999999999999998</v>
      </c>
      <c r="AA217" s="288">
        <v>2.2999999999999998</v>
      </c>
      <c r="AB217" s="288">
        <v>2.2999999999999998</v>
      </c>
      <c r="AC217" s="288">
        <v>2.2999999999999998</v>
      </c>
      <c r="AD217" s="288">
        <v>2.2999999999999998</v>
      </c>
      <c r="AE217" s="288">
        <v>2.4</v>
      </c>
      <c r="AF217" s="288">
        <v>2.4</v>
      </c>
      <c r="AG217" s="288">
        <v>2.4</v>
      </c>
      <c r="AH217" s="288">
        <v>2.4</v>
      </c>
      <c r="AI217" s="288">
        <v>2.4</v>
      </c>
      <c r="AJ217" s="288">
        <v>2.4</v>
      </c>
      <c r="AK217" s="288">
        <v>2.2999999999999998</v>
      </c>
      <c r="AL217" s="288">
        <v>2.2000000000000002</v>
      </c>
      <c r="AM217" s="288">
        <v>2.2000000000000002</v>
      </c>
      <c r="AN217" s="288">
        <v>2.1</v>
      </c>
      <c r="AO217" s="288">
        <v>2.1</v>
      </c>
      <c r="AP217" s="288">
        <v>2.4</v>
      </c>
      <c r="AQ217" s="288">
        <v>2.2999999999999998</v>
      </c>
      <c r="AR217" s="288">
        <v>2.2999999999999998</v>
      </c>
      <c r="AS217" s="288">
        <v>2.2000000000000002</v>
      </c>
      <c r="AT217" s="288">
        <v>2.1</v>
      </c>
      <c r="AU217" s="288">
        <v>2.1</v>
      </c>
      <c r="AV217" s="288">
        <v>2.1</v>
      </c>
      <c r="AW217" s="288">
        <v>2.1</v>
      </c>
      <c r="AX217" s="288">
        <v>2.2000000000000002</v>
      </c>
      <c r="AY217" s="288">
        <v>2.2000000000000002</v>
      </c>
      <c r="AZ217" s="288">
        <v>2.2000000000000002</v>
      </c>
      <c r="BA217" s="288">
        <v>2.2000000000000002</v>
      </c>
      <c r="BB217" s="288">
        <v>2.2000000000000002</v>
      </c>
      <c r="BC217" s="288">
        <v>2.2000000000000002</v>
      </c>
      <c r="BD217" s="288">
        <v>2.2000000000000002</v>
      </c>
      <c r="BE217" s="288">
        <v>2.2000000000000002</v>
      </c>
      <c r="BF217" s="288">
        <v>2.1</v>
      </c>
      <c r="BG217" s="288">
        <v>2.1</v>
      </c>
      <c r="BH217" s="288">
        <v>2.1</v>
      </c>
      <c r="BI217" s="288">
        <v>2.1</v>
      </c>
      <c r="BJ217" s="288">
        <v>2.1</v>
      </c>
      <c r="BK217" s="288">
        <v>2.2000000000000002</v>
      </c>
      <c r="BL217" s="288">
        <v>2.2000000000000002</v>
      </c>
      <c r="BM217" s="288">
        <v>2.2000000000000002</v>
      </c>
      <c r="BN217" s="288">
        <v>2.2000000000000002</v>
      </c>
      <c r="BO217" s="288">
        <v>2.2000000000000002</v>
      </c>
      <c r="BP217" s="288">
        <v>2.2000000000000002</v>
      </c>
      <c r="BQ217" s="288">
        <v>2.2000000000000002</v>
      </c>
      <c r="BR217" s="288">
        <v>2.2000000000000002</v>
      </c>
      <c r="BS217" s="288">
        <v>2.2999999999999998</v>
      </c>
      <c r="BT217" s="288">
        <v>2.2000000000000002</v>
      </c>
      <c r="BU217" s="288">
        <f>_xlfn.IFNA(VLOOKUP(C217,'INFORM Severity - hidden'!$C$5:$G$300,5,FALSE),"-")</f>
        <v>2.1</v>
      </c>
    </row>
    <row r="218" spans="1:73" x14ac:dyDescent="0.35">
      <c r="C218" t="s">
        <v>10950</v>
      </c>
      <c r="D218" s="288" t="str">
        <f t="shared" si="3"/>
        <v>-</v>
      </c>
      <c r="E218" s="288" t="s">
        <v>10851</v>
      </c>
      <c r="F218" s="288" t="s">
        <v>10851</v>
      </c>
      <c r="G218" s="288" t="s">
        <v>10851</v>
      </c>
      <c r="H218" s="288" t="s">
        <v>10851</v>
      </c>
      <c r="I218" s="288" t="s">
        <v>10851</v>
      </c>
      <c r="J218" s="288" t="s">
        <v>10851</v>
      </c>
      <c r="K218" s="288" t="s">
        <v>10851</v>
      </c>
      <c r="L218" s="288" t="s">
        <v>10851</v>
      </c>
      <c r="M218" s="288" t="s">
        <v>10851</v>
      </c>
      <c r="N218" s="288" t="s">
        <v>10851</v>
      </c>
      <c r="O218" s="288" t="s">
        <v>10851</v>
      </c>
      <c r="P218" s="288">
        <v>2.1</v>
      </c>
      <c r="Q218" s="288">
        <v>2.1</v>
      </c>
      <c r="R218" s="288">
        <v>2.1</v>
      </c>
      <c r="S218" s="288">
        <v>2.1</v>
      </c>
      <c r="T218" s="288">
        <v>2.1</v>
      </c>
      <c r="U218" s="288">
        <v>2.1</v>
      </c>
      <c r="V218" s="288">
        <v>2.1</v>
      </c>
      <c r="W218" s="288">
        <v>2.1</v>
      </c>
      <c r="X218" s="288">
        <v>2</v>
      </c>
      <c r="Y218" s="288">
        <v>2</v>
      </c>
      <c r="Z218" s="288">
        <v>1.8</v>
      </c>
      <c r="AA218" s="288">
        <v>1.8</v>
      </c>
      <c r="AB218" s="288">
        <v>1.8</v>
      </c>
      <c r="AC218" s="288">
        <v>1.8</v>
      </c>
      <c r="AD218" s="288">
        <v>1.8</v>
      </c>
      <c r="AE218" s="288">
        <v>1.8</v>
      </c>
      <c r="AF218" s="288">
        <v>1.8</v>
      </c>
      <c r="AG218" s="288" t="s">
        <v>10851</v>
      </c>
      <c r="AH218" s="288" t="s">
        <v>10851</v>
      </c>
      <c r="AI218" s="288" t="s">
        <v>10851</v>
      </c>
      <c r="AJ218" s="288" t="s">
        <v>10851</v>
      </c>
      <c r="AK218" s="288" t="s">
        <v>10851</v>
      </c>
      <c r="AL218" s="288" t="s">
        <v>10851</v>
      </c>
      <c r="AM218" s="288" t="s">
        <v>10851</v>
      </c>
      <c r="AN218" s="288" t="s">
        <v>10851</v>
      </c>
      <c r="AO218" s="288" t="s">
        <v>10851</v>
      </c>
      <c r="AP218" s="288" t="s">
        <v>10851</v>
      </c>
      <c r="AQ218" s="288" t="s">
        <v>10851</v>
      </c>
      <c r="AR218" s="288" t="s">
        <v>10851</v>
      </c>
      <c r="AS218" s="288" t="s">
        <v>10851</v>
      </c>
      <c r="AT218" s="288" t="s">
        <v>10851</v>
      </c>
      <c r="AU218" s="288" t="s">
        <v>10851</v>
      </c>
      <c r="AV218" s="288" t="s">
        <v>10851</v>
      </c>
      <c r="AW218" s="288" t="s">
        <v>10851</v>
      </c>
      <c r="AX218" s="288" t="s">
        <v>10851</v>
      </c>
      <c r="AY218" s="288" t="s">
        <v>10851</v>
      </c>
      <c r="AZ218" s="288" t="s">
        <v>10851</v>
      </c>
      <c r="BA218" s="288" t="s">
        <v>10851</v>
      </c>
      <c r="BB218" s="288" t="s">
        <v>10851</v>
      </c>
      <c r="BC218" s="288" t="s">
        <v>10851</v>
      </c>
      <c r="BD218" s="288" t="s">
        <v>10851</v>
      </c>
      <c r="BE218" s="288" t="s">
        <v>10851</v>
      </c>
      <c r="BF218" s="288" t="s">
        <v>10851</v>
      </c>
      <c r="BG218" s="288" t="s">
        <v>10851</v>
      </c>
      <c r="BH218" s="288" t="s">
        <v>10851</v>
      </c>
      <c r="BI218" s="288" t="s">
        <v>10851</v>
      </c>
      <c r="BJ218" s="288" t="s">
        <v>10851</v>
      </c>
      <c r="BK218" s="288" t="s">
        <v>10851</v>
      </c>
      <c r="BL218" s="288" t="s">
        <v>10851</v>
      </c>
      <c r="BM218" s="288" t="s">
        <v>10851</v>
      </c>
      <c r="BN218" s="288" t="s">
        <v>10851</v>
      </c>
      <c r="BO218" s="288" t="s">
        <v>10851</v>
      </c>
      <c r="BP218" s="288" t="s">
        <v>10851</v>
      </c>
      <c r="BQ218" s="288" t="s">
        <v>10851</v>
      </c>
      <c r="BR218" s="288" t="s">
        <v>10851</v>
      </c>
      <c r="BS218" s="288" t="s">
        <v>10851</v>
      </c>
      <c r="BT218" s="288" t="s">
        <v>10851</v>
      </c>
      <c r="BU218" s="288" t="str">
        <f>_xlfn.IFNA(VLOOKUP(C218,'INFORM Severity - hidden'!$C$5:$G$300,5,FALSE),"-")</f>
        <v>-</v>
      </c>
    </row>
    <row r="219" spans="1:73" x14ac:dyDescent="0.35">
      <c r="C219" t="s">
        <v>10951</v>
      </c>
      <c r="D219" s="288" t="str">
        <f t="shared" si="3"/>
        <v>-</v>
      </c>
      <c r="E219" s="288" t="s">
        <v>10851</v>
      </c>
      <c r="F219" s="288" t="s">
        <v>10851</v>
      </c>
      <c r="G219" s="288" t="s">
        <v>10851</v>
      </c>
      <c r="H219" s="288" t="s">
        <v>10851</v>
      </c>
      <c r="I219" s="288" t="s">
        <v>10851</v>
      </c>
      <c r="J219" s="288" t="s">
        <v>10851</v>
      </c>
      <c r="K219" s="288" t="s">
        <v>10851</v>
      </c>
      <c r="L219" s="288" t="s">
        <v>10851</v>
      </c>
      <c r="M219" s="288" t="s">
        <v>10851</v>
      </c>
      <c r="N219" s="288" t="s">
        <v>10851</v>
      </c>
      <c r="O219" s="288" t="s">
        <v>10851</v>
      </c>
      <c r="P219" s="288">
        <v>1.8</v>
      </c>
      <c r="Q219" s="288">
        <v>1.8</v>
      </c>
      <c r="R219" s="288" t="s">
        <v>10851</v>
      </c>
      <c r="S219" s="288" t="s">
        <v>10851</v>
      </c>
      <c r="T219" s="288" t="s">
        <v>10851</v>
      </c>
      <c r="U219" s="288" t="s">
        <v>10851</v>
      </c>
      <c r="V219" s="288" t="s">
        <v>10851</v>
      </c>
      <c r="W219" s="288" t="s">
        <v>10851</v>
      </c>
      <c r="X219" s="288" t="s">
        <v>10851</v>
      </c>
      <c r="Y219" s="288" t="s">
        <v>10851</v>
      </c>
      <c r="Z219" s="288" t="s">
        <v>10851</v>
      </c>
      <c r="AA219" s="288" t="s">
        <v>10851</v>
      </c>
      <c r="AB219" s="288" t="s">
        <v>10851</v>
      </c>
      <c r="AC219" s="288" t="s">
        <v>10851</v>
      </c>
      <c r="AD219" s="288" t="s">
        <v>10851</v>
      </c>
      <c r="AE219" s="288" t="s">
        <v>10851</v>
      </c>
      <c r="AF219" s="288" t="s">
        <v>10851</v>
      </c>
      <c r="AG219" s="288" t="s">
        <v>10851</v>
      </c>
      <c r="AH219" s="288" t="s">
        <v>10851</v>
      </c>
      <c r="AI219" s="288" t="s">
        <v>10851</v>
      </c>
      <c r="AJ219" s="288" t="s">
        <v>10851</v>
      </c>
      <c r="AK219" s="288" t="s">
        <v>10851</v>
      </c>
      <c r="AL219" s="288" t="s">
        <v>10851</v>
      </c>
      <c r="AM219" s="288" t="s">
        <v>10851</v>
      </c>
      <c r="AN219" s="288" t="s">
        <v>10851</v>
      </c>
      <c r="AO219" s="288" t="s">
        <v>10851</v>
      </c>
      <c r="AP219" s="288" t="s">
        <v>10851</v>
      </c>
      <c r="AQ219" s="288" t="s">
        <v>10851</v>
      </c>
      <c r="AR219" s="288" t="s">
        <v>10851</v>
      </c>
      <c r="AS219" s="288" t="s">
        <v>10851</v>
      </c>
      <c r="AT219" s="288" t="s">
        <v>10851</v>
      </c>
      <c r="AU219" s="288" t="s">
        <v>10851</v>
      </c>
      <c r="AV219" s="288" t="s">
        <v>10851</v>
      </c>
      <c r="AW219" s="288" t="s">
        <v>10851</v>
      </c>
      <c r="AX219" s="288" t="s">
        <v>10851</v>
      </c>
      <c r="AY219" s="288" t="s">
        <v>10851</v>
      </c>
      <c r="AZ219" s="288" t="s">
        <v>10851</v>
      </c>
      <c r="BA219" s="288" t="s">
        <v>10851</v>
      </c>
      <c r="BB219" s="288" t="s">
        <v>10851</v>
      </c>
      <c r="BC219" s="288" t="s">
        <v>10851</v>
      </c>
      <c r="BD219" s="288" t="s">
        <v>10851</v>
      </c>
      <c r="BE219" s="288" t="s">
        <v>10851</v>
      </c>
      <c r="BF219" s="288" t="s">
        <v>10851</v>
      </c>
      <c r="BG219" s="288" t="s">
        <v>10851</v>
      </c>
      <c r="BH219" s="288" t="s">
        <v>10851</v>
      </c>
      <c r="BI219" s="288" t="s">
        <v>10851</v>
      </c>
      <c r="BJ219" s="288" t="s">
        <v>10851</v>
      </c>
      <c r="BK219" s="288" t="s">
        <v>10851</v>
      </c>
      <c r="BL219" s="288" t="s">
        <v>10851</v>
      </c>
      <c r="BM219" s="288" t="s">
        <v>10851</v>
      </c>
      <c r="BN219" s="288" t="s">
        <v>10851</v>
      </c>
      <c r="BO219" s="288" t="s">
        <v>10851</v>
      </c>
      <c r="BP219" s="288" t="s">
        <v>10851</v>
      </c>
      <c r="BQ219" s="288" t="s">
        <v>10851</v>
      </c>
      <c r="BR219" s="288" t="s">
        <v>10851</v>
      </c>
      <c r="BS219" s="288" t="s">
        <v>10851</v>
      </c>
      <c r="BT219" s="288" t="s">
        <v>10851</v>
      </c>
      <c r="BU219" s="288" t="str">
        <f>_xlfn.IFNA(VLOOKUP(C219,'INFORM Severity - hidden'!$C$5:$G$300,5,FALSE),"-")</f>
        <v>-</v>
      </c>
    </row>
    <row r="220" spans="1:73" x14ac:dyDescent="0.35">
      <c r="C220" t="s">
        <v>10952</v>
      </c>
      <c r="D220" s="288" t="str">
        <f t="shared" si="3"/>
        <v>-</v>
      </c>
      <c r="E220" s="288" t="s">
        <v>10851</v>
      </c>
      <c r="F220" s="288" t="s">
        <v>10851</v>
      </c>
      <c r="G220" s="288" t="s">
        <v>10851</v>
      </c>
      <c r="H220" s="288" t="s">
        <v>10851</v>
      </c>
      <c r="I220" s="288" t="s">
        <v>10851</v>
      </c>
      <c r="J220" s="288" t="s">
        <v>10851</v>
      </c>
      <c r="K220" s="288" t="s">
        <v>10851</v>
      </c>
      <c r="L220" s="288" t="s">
        <v>10851</v>
      </c>
      <c r="M220" s="288" t="s">
        <v>10851</v>
      </c>
      <c r="N220" s="288" t="s">
        <v>10851</v>
      </c>
      <c r="O220" s="288" t="s">
        <v>10851</v>
      </c>
      <c r="P220" s="288" t="s">
        <v>10851</v>
      </c>
      <c r="Q220" s="288">
        <v>3</v>
      </c>
      <c r="R220" s="288">
        <v>3.1</v>
      </c>
      <c r="S220" s="288" t="s">
        <v>10851</v>
      </c>
      <c r="T220" s="288" t="s">
        <v>10851</v>
      </c>
      <c r="U220" s="288" t="s">
        <v>10851</v>
      </c>
      <c r="V220" s="288" t="s">
        <v>10851</v>
      </c>
      <c r="W220" s="288" t="s">
        <v>10851</v>
      </c>
      <c r="X220" s="288" t="s">
        <v>10851</v>
      </c>
      <c r="Y220" s="288" t="s">
        <v>10851</v>
      </c>
      <c r="Z220" s="288" t="s">
        <v>10851</v>
      </c>
      <c r="AA220" s="288" t="s">
        <v>10851</v>
      </c>
      <c r="AB220" s="288" t="s">
        <v>10851</v>
      </c>
      <c r="AC220" s="288" t="s">
        <v>10851</v>
      </c>
      <c r="AD220" s="288" t="s">
        <v>10851</v>
      </c>
      <c r="AE220" s="288" t="s">
        <v>10851</v>
      </c>
      <c r="AF220" s="288" t="s">
        <v>10851</v>
      </c>
      <c r="AG220" s="288" t="s">
        <v>10851</v>
      </c>
      <c r="AH220" s="288" t="s">
        <v>10851</v>
      </c>
      <c r="AI220" s="288" t="s">
        <v>10851</v>
      </c>
      <c r="AJ220" s="288" t="s">
        <v>10851</v>
      </c>
      <c r="AK220" s="288" t="s">
        <v>10851</v>
      </c>
      <c r="AL220" s="288" t="s">
        <v>10851</v>
      </c>
      <c r="AM220" s="288" t="s">
        <v>10851</v>
      </c>
      <c r="AN220" s="288" t="s">
        <v>10851</v>
      </c>
      <c r="AO220" s="288" t="s">
        <v>10851</v>
      </c>
      <c r="AP220" s="288" t="s">
        <v>10851</v>
      </c>
      <c r="AQ220" s="288" t="s">
        <v>10851</v>
      </c>
      <c r="AR220" s="288" t="s">
        <v>10851</v>
      </c>
      <c r="AS220" s="288" t="s">
        <v>10851</v>
      </c>
      <c r="AT220" s="288" t="s">
        <v>10851</v>
      </c>
      <c r="AU220" s="288" t="s">
        <v>10851</v>
      </c>
      <c r="AV220" s="288" t="s">
        <v>10851</v>
      </c>
      <c r="AW220" s="288" t="s">
        <v>10851</v>
      </c>
      <c r="AX220" s="288" t="s">
        <v>10851</v>
      </c>
      <c r="AY220" s="288" t="s">
        <v>10851</v>
      </c>
      <c r="AZ220" s="288" t="s">
        <v>10851</v>
      </c>
      <c r="BA220" s="288" t="s">
        <v>10851</v>
      </c>
      <c r="BB220" s="288" t="s">
        <v>10851</v>
      </c>
      <c r="BC220" s="288" t="s">
        <v>10851</v>
      </c>
      <c r="BD220" s="288" t="s">
        <v>10851</v>
      </c>
      <c r="BE220" s="288" t="s">
        <v>10851</v>
      </c>
      <c r="BF220" s="288" t="s">
        <v>10851</v>
      </c>
      <c r="BG220" s="288" t="s">
        <v>10851</v>
      </c>
      <c r="BH220" s="288" t="s">
        <v>10851</v>
      </c>
      <c r="BI220" s="288" t="s">
        <v>10851</v>
      </c>
      <c r="BJ220" s="288" t="s">
        <v>10851</v>
      </c>
      <c r="BK220" s="288" t="s">
        <v>10851</v>
      </c>
      <c r="BL220" s="288" t="s">
        <v>10851</v>
      </c>
      <c r="BM220" s="288" t="s">
        <v>10851</v>
      </c>
      <c r="BN220" s="288" t="s">
        <v>10851</v>
      </c>
      <c r="BO220" s="288" t="s">
        <v>10851</v>
      </c>
      <c r="BP220" s="288" t="s">
        <v>10851</v>
      </c>
      <c r="BQ220" s="288" t="s">
        <v>10851</v>
      </c>
      <c r="BR220" s="288" t="s">
        <v>10851</v>
      </c>
      <c r="BS220" s="288" t="s">
        <v>10851</v>
      </c>
      <c r="BT220" s="288" t="s">
        <v>10851</v>
      </c>
      <c r="BU220" s="288" t="str">
        <f>_xlfn.IFNA(VLOOKUP(C220,'INFORM Severity - hidden'!$C$5:$G$300,5,FALSE),"-")</f>
        <v>-</v>
      </c>
    </row>
    <row r="221" spans="1:73" x14ac:dyDescent="0.35">
      <c r="C221" t="s">
        <v>10953</v>
      </c>
      <c r="D221" s="288" t="str">
        <f t="shared" si="3"/>
        <v>-</v>
      </c>
      <c r="E221" s="288" t="s">
        <v>10851</v>
      </c>
      <c r="F221" s="288" t="s">
        <v>10851</v>
      </c>
      <c r="G221" s="288" t="s">
        <v>10851</v>
      </c>
      <c r="H221" s="288" t="s">
        <v>10851</v>
      </c>
      <c r="I221" s="288" t="s">
        <v>10851</v>
      </c>
      <c r="J221" s="288" t="s">
        <v>10851</v>
      </c>
      <c r="K221" s="288" t="s">
        <v>10851</v>
      </c>
      <c r="L221" s="288" t="s">
        <v>10851</v>
      </c>
      <c r="M221" s="288" t="s">
        <v>10851</v>
      </c>
      <c r="N221" s="288" t="s">
        <v>10851</v>
      </c>
      <c r="O221" s="288" t="s">
        <v>10851</v>
      </c>
      <c r="P221" s="288" t="s">
        <v>10851</v>
      </c>
      <c r="Q221" s="288" t="s">
        <v>10851</v>
      </c>
      <c r="R221" s="288">
        <v>2</v>
      </c>
      <c r="S221" s="288" t="s">
        <v>10851</v>
      </c>
      <c r="T221" s="288" t="s">
        <v>10851</v>
      </c>
      <c r="U221" s="288" t="s">
        <v>10851</v>
      </c>
      <c r="V221" s="288" t="s">
        <v>10851</v>
      </c>
      <c r="W221" s="288" t="s">
        <v>10851</v>
      </c>
      <c r="X221" s="288" t="s">
        <v>10851</v>
      </c>
      <c r="Y221" s="288" t="s">
        <v>10851</v>
      </c>
      <c r="Z221" s="288" t="s">
        <v>10851</v>
      </c>
      <c r="AA221" s="288" t="s">
        <v>10851</v>
      </c>
      <c r="AB221" s="288" t="s">
        <v>10851</v>
      </c>
      <c r="AC221" s="288" t="s">
        <v>10851</v>
      </c>
      <c r="AD221" s="288" t="s">
        <v>10851</v>
      </c>
      <c r="AE221" s="288" t="s">
        <v>10851</v>
      </c>
      <c r="AF221" s="288" t="s">
        <v>10851</v>
      </c>
      <c r="AG221" s="288" t="s">
        <v>10851</v>
      </c>
      <c r="AH221" s="288" t="s">
        <v>10851</v>
      </c>
      <c r="AI221" s="288" t="s">
        <v>10851</v>
      </c>
      <c r="AJ221" s="288" t="s">
        <v>10851</v>
      </c>
      <c r="AK221" s="288" t="s">
        <v>10851</v>
      </c>
      <c r="AL221" s="288" t="s">
        <v>10851</v>
      </c>
      <c r="AM221" s="288" t="s">
        <v>10851</v>
      </c>
      <c r="AN221" s="288" t="s">
        <v>10851</v>
      </c>
      <c r="AO221" s="288" t="s">
        <v>10851</v>
      </c>
      <c r="AP221" s="288" t="s">
        <v>10851</v>
      </c>
      <c r="AQ221" s="288" t="s">
        <v>10851</v>
      </c>
      <c r="AR221" s="288" t="s">
        <v>10851</v>
      </c>
      <c r="AS221" s="288" t="s">
        <v>10851</v>
      </c>
      <c r="AT221" s="288" t="s">
        <v>10851</v>
      </c>
      <c r="AU221" s="288" t="s">
        <v>10851</v>
      </c>
      <c r="AV221" s="288" t="s">
        <v>10851</v>
      </c>
      <c r="AW221" s="288" t="s">
        <v>10851</v>
      </c>
      <c r="AX221" s="288" t="s">
        <v>10851</v>
      </c>
      <c r="AY221" s="288" t="s">
        <v>10851</v>
      </c>
      <c r="AZ221" s="288" t="s">
        <v>10851</v>
      </c>
      <c r="BA221" s="288" t="s">
        <v>10851</v>
      </c>
      <c r="BB221" s="288" t="s">
        <v>10851</v>
      </c>
      <c r="BC221" s="288" t="s">
        <v>10851</v>
      </c>
      <c r="BD221" s="288" t="s">
        <v>10851</v>
      </c>
      <c r="BE221" s="288" t="s">
        <v>10851</v>
      </c>
      <c r="BF221" s="288" t="s">
        <v>10851</v>
      </c>
      <c r="BG221" s="288" t="s">
        <v>10851</v>
      </c>
      <c r="BH221" s="288" t="s">
        <v>10851</v>
      </c>
      <c r="BI221" s="288" t="s">
        <v>10851</v>
      </c>
      <c r="BJ221" s="288" t="s">
        <v>10851</v>
      </c>
      <c r="BK221" s="288" t="s">
        <v>10851</v>
      </c>
      <c r="BL221" s="288" t="s">
        <v>10851</v>
      </c>
      <c r="BM221" s="288" t="s">
        <v>10851</v>
      </c>
      <c r="BN221" s="288" t="s">
        <v>10851</v>
      </c>
      <c r="BO221" s="288" t="s">
        <v>10851</v>
      </c>
      <c r="BP221" s="288" t="s">
        <v>10851</v>
      </c>
      <c r="BQ221" s="288" t="s">
        <v>10851</v>
      </c>
      <c r="BR221" s="288" t="s">
        <v>10851</v>
      </c>
      <c r="BS221" s="288" t="s">
        <v>10851</v>
      </c>
      <c r="BT221" s="288" t="s">
        <v>10851</v>
      </c>
      <c r="BU221" s="288" t="str">
        <f>_xlfn.IFNA(VLOOKUP(C221,'INFORM Severity - hidden'!$C$5:$G$300,5,FALSE),"-")</f>
        <v>-</v>
      </c>
    </row>
    <row r="222" spans="1:73" x14ac:dyDescent="0.35">
      <c r="C222" t="s">
        <v>10954</v>
      </c>
      <c r="D222" s="288" t="str">
        <f t="shared" si="3"/>
        <v>-</v>
      </c>
      <c r="E222" s="288" t="s">
        <v>10851</v>
      </c>
      <c r="F222" s="288" t="s">
        <v>10851</v>
      </c>
      <c r="G222" s="288" t="s">
        <v>10851</v>
      </c>
      <c r="H222" s="288" t="s">
        <v>10851</v>
      </c>
      <c r="I222" s="288" t="s">
        <v>10851</v>
      </c>
      <c r="J222" s="288" t="s">
        <v>10851</v>
      </c>
      <c r="K222" s="288" t="s">
        <v>10851</v>
      </c>
      <c r="L222" s="288" t="s">
        <v>10851</v>
      </c>
      <c r="M222" s="288" t="s">
        <v>10851</v>
      </c>
      <c r="N222" s="288" t="s">
        <v>10851</v>
      </c>
      <c r="O222" s="288" t="s">
        <v>10851</v>
      </c>
      <c r="P222" s="288" t="s">
        <v>10851</v>
      </c>
      <c r="Q222" s="288" t="s">
        <v>10851</v>
      </c>
      <c r="R222" s="288" t="s">
        <v>10851</v>
      </c>
      <c r="S222" s="288" t="s">
        <v>10851</v>
      </c>
      <c r="T222" s="288" t="s">
        <v>10851</v>
      </c>
      <c r="U222" s="288" t="s">
        <v>10851</v>
      </c>
      <c r="V222" s="288" t="s">
        <v>10851</v>
      </c>
      <c r="W222" s="288" t="s">
        <v>10851</v>
      </c>
      <c r="X222" s="288" t="s">
        <v>10851</v>
      </c>
      <c r="Y222" s="288" t="s">
        <v>10851</v>
      </c>
      <c r="Z222" s="288" t="s">
        <v>10851</v>
      </c>
      <c r="AA222" s="288" t="s">
        <v>10851</v>
      </c>
      <c r="AB222" s="288" t="s">
        <v>10851</v>
      </c>
      <c r="AC222" s="288" t="s">
        <v>10851</v>
      </c>
      <c r="AD222" s="288" t="s">
        <v>10851</v>
      </c>
      <c r="AE222" s="288" t="s">
        <v>10851</v>
      </c>
      <c r="AF222" s="288" t="s">
        <v>10851</v>
      </c>
      <c r="AG222" s="288" t="s">
        <v>10851</v>
      </c>
      <c r="AH222" s="288" t="s">
        <v>10851</v>
      </c>
      <c r="AI222" s="288" t="s">
        <v>10851</v>
      </c>
      <c r="AJ222" s="288" t="s">
        <v>10851</v>
      </c>
      <c r="AK222" s="288" t="s">
        <v>10851</v>
      </c>
      <c r="AL222" s="288" t="s">
        <v>10851</v>
      </c>
      <c r="AM222" s="288" t="s">
        <v>10851</v>
      </c>
      <c r="AN222" s="288" t="s">
        <v>10851</v>
      </c>
      <c r="AO222" s="288" t="s">
        <v>10851</v>
      </c>
      <c r="AP222" s="288" t="s">
        <v>10851</v>
      </c>
      <c r="AQ222" s="288" t="s">
        <v>10851</v>
      </c>
      <c r="AR222" s="288" t="s">
        <v>10851</v>
      </c>
      <c r="AS222" s="288" t="s">
        <v>10851</v>
      </c>
      <c r="AT222" s="288" t="s">
        <v>10851</v>
      </c>
      <c r="AU222" s="288" t="s">
        <v>10851</v>
      </c>
      <c r="AV222" s="288" t="s">
        <v>10851</v>
      </c>
      <c r="AW222" s="288" t="s">
        <v>10851</v>
      </c>
      <c r="AX222" s="288" t="s">
        <v>10851</v>
      </c>
      <c r="AY222" s="288" t="s">
        <v>10851</v>
      </c>
      <c r="AZ222" s="288" t="s">
        <v>10851</v>
      </c>
      <c r="BA222" s="288" t="s">
        <v>10851</v>
      </c>
      <c r="BB222" s="288" t="s">
        <v>10851</v>
      </c>
      <c r="BC222" s="288" t="s">
        <v>10851</v>
      </c>
      <c r="BD222" s="288" t="s">
        <v>10851</v>
      </c>
      <c r="BE222" s="288" t="s">
        <v>10851</v>
      </c>
      <c r="BF222" s="288" t="s">
        <v>10851</v>
      </c>
      <c r="BG222" s="288" t="s">
        <v>10851</v>
      </c>
      <c r="BH222" s="288" t="s">
        <v>10851</v>
      </c>
      <c r="BI222" s="288" t="s">
        <v>10851</v>
      </c>
      <c r="BJ222" s="288" t="s">
        <v>10851</v>
      </c>
      <c r="BK222" s="288" t="s">
        <v>10851</v>
      </c>
      <c r="BL222" s="288" t="s">
        <v>10851</v>
      </c>
      <c r="BM222" s="288" t="s">
        <v>10851</v>
      </c>
      <c r="BN222" s="288" t="s">
        <v>10851</v>
      </c>
      <c r="BO222" s="288" t="s">
        <v>10851</v>
      </c>
      <c r="BP222" s="288" t="s">
        <v>10851</v>
      </c>
      <c r="BQ222" s="288" t="s">
        <v>10851</v>
      </c>
      <c r="BR222" s="288" t="s">
        <v>10851</v>
      </c>
      <c r="BS222" s="288" t="s">
        <v>10851</v>
      </c>
      <c r="BT222" s="288" t="s">
        <v>10851</v>
      </c>
      <c r="BU222" s="288" t="str">
        <f>_xlfn.IFNA(VLOOKUP(C222,'INFORM Severity - hidden'!$C$5:$G$300,5,FALSE),"-")</f>
        <v>-</v>
      </c>
    </row>
    <row r="223" spans="1:73" x14ac:dyDescent="0.35">
      <c r="C223" t="s">
        <v>10955</v>
      </c>
      <c r="D223" s="288" t="str">
        <f t="shared" si="3"/>
        <v>-</v>
      </c>
      <c r="E223" s="288" t="s">
        <v>10851</v>
      </c>
      <c r="F223" s="288" t="s">
        <v>10851</v>
      </c>
      <c r="G223" s="288" t="s">
        <v>10851</v>
      </c>
      <c r="H223" s="288" t="s">
        <v>10851</v>
      </c>
      <c r="I223" s="288" t="s">
        <v>10851</v>
      </c>
      <c r="J223" s="288" t="s">
        <v>10851</v>
      </c>
      <c r="K223" s="288" t="s">
        <v>10851</v>
      </c>
      <c r="L223" s="288" t="s">
        <v>10851</v>
      </c>
      <c r="M223" s="288" t="s">
        <v>10851</v>
      </c>
      <c r="N223" s="288" t="s">
        <v>10851</v>
      </c>
      <c r="O223" s="288" t="s">
        <v>10851</v>
      </c>
      <c r="P223" s="288" t="s">
        <v>10851</v>
      </c>
      <c r="Q223" s="288" t="s">
        <v>10851</v>
      </c>
      <c r="R223" s="288" t="s">
        <v>10851</v>
      </c>
      <c r="S223" s="288" t="s">
        <v>10851</v>
      </c>
      <c r="T223" s="288" t="s">
        <v>10851</v>
      </c>
      <c r="U223" s="288" t="s">
        <v>10851</v>
      </c>
      <c r="V223" s="288" t="s">
        <v>10851</v>
      </c>
      <c r="W223" s="288" t="s">
        <v>10851</v>
      </c>
      <c r="X223" s="288" t="s">
        <v>10851</v>
      </c>
      <c r="Y223" s="288" t="s">
        <v>10851</v>
      </c>
      <c r="Z223" s="288" t="s">
        <v>10851</v>
      </c>
      <c r="AA223" s="288" t="s">
        <v>10851</v>
      </c>
      <c r="AB223" s="288">
        <v>2.5</v>
      </c>
      <c r="AC223" s="288">
        <v>2.5</v>
      </c>
      <c r="AD223" s="288">
        <v>2.5</v>
      </c>
      <c r="AE223" s="288">
        <v>2.5</v>
      </c>
      <c r="AF223" s="288">
        <v>2.5</v>
      </c>
      <c r="AG223" s="288" t="s">
        <v>10851</v>
      </c>
      <c r="AH223" s="288" t="s">
        <v>10851</v>
      </c>
      <c r="AI223" s="288" t="s">
        <v>10851</v>
      </c>
      <c r="AJ223" s="288" t="s">
        <v>10851</v>
      </c>
      <c r="AK223" s="288" t="s">
        <v>10851</v>
      </c>
      <c r="AL223" s="288" t="s">
        <v>10851</v>
      </c>
      <c r="AM223" s="288" t="s">
        <v>10851</v>
      </c>
      <c r="AN223" s="288" t="s">
        <v>10851</v>
      </c>
      <c r="AO223" s="288" t="s">
        <v>10851</v>
      </c>
      <c r="AP223" s="288" t="s">
        <v>10851</v>
      </c>
      <c r="AQ223" s="288" t="s">
        <v>10851</v>
      </c>
      <c r="AR223" s="288" t="s">
        <v>10851</v>
      </c>
      <c r="AS223" s="288" t="s">
        <v>10851</v>
      </c>
      <c r="AT223" s="288" t="s">
        <v>10851</v>
      </c>
      <c r="AU223" s="288" t="s">
        <v>10851</v>
      </c>
      <c r="AV223" s="288" t="s">
        <v>10851</v>
      </c>
      <c r="AW223" s="288" t="s">
        <v>10851</v>
      </c>
      <c r="AX223" s="288" t="s">
        <v>10851</v>
      </c>
      <c r="AY223" s="288" t="s">
        <v>10851</v>
      </c>
      <c r="AZ223" s="288" t="s">
        <v>10851</v>
      </c>
      <c r="BA223" s="288" t="s">
        <v>10851</v>
      </c>
      <c r="BB223" s="288" t="s">
        <v>10851</v>
      </c>
      <c r="BC223" s="288" t="s">
        <v>10851</v>
      </c>
      <c r="BD223" s="288" t="s">
        <v>10851</v>
      </c>
      <c r="BE223" s="288" t="s">
        <v>10851</v>
      </c>
      <c r="BF223" s="288" t="s">
        <v>10851</v>
      </c>
      <c r="BG223" s="288" t="s">
        <v>10851</v>
      </c>
      <c r="BH223" s="288" t="s">
        <v>10851</v>
      </c>
      <c r="BI223" s="288" t="s">
        <v>10851</v>
      </c>
      <c r="BJ223" s="288" t="s">
        <v>10851</v>
      </c>
      <c r="BK223" s="288" t="s">
        <v>10851</v>
      </c>
      <c r="BL223" s="288" t="s">
        <v>10851</v>
      </c>
      <c r="BM223" s="288" t="s">
        <v>10851</v>
      </c>
      <c r="BN223" s="288" t="s">
        <v>10851</v>
      </c>
      <c r="BO223" s="288" t="s">
        <v>10851</v>
      </c>
      <c r="BP223" s="288" t="s">
        <v>10851</v>
      </c>
      <c r="BQ223" s="288" t="s">
        <v>10851</v>
      </c>
      <c r="BR223" s="288" t="s">
        <v>10851</v>
      </c>
      <c r="BS223" s="288" t="s">
        <v>10851</v>
      </c>
      <c r="BT223" s="288" t="s">
        <v>10851</v>
      </c>
      <c r="BU223" s="288" t="str">
        <f>_xlfn.IFNA(VLOOKUP(C223,'INFORM Severity - hidden'!$C$5:$G$300,5,FALSE),"-")</f>
        <v>-</v>
      </c>
    </row>
    <row r="224" spans="1:73" x14ac:dyDescent="0.35">
      <c r="C224" t="s">
        <v>10956</v>
      </c>
      <c r="D224" s="288" t="str">
        <f t="shared" si="3"/>
        <v>-</v>
      </c>
      <c r="E224" s="288" t="s">
        <v>10851</v>
      </c>
      <c r="F224" s="288" t="s">
        <v>10851</v>
      </c>
      <c r="G224" s="288" t="s">
        <v>10851</v>
      </c>
      <c r="H224" s="288" t="s">
        <v>10851</v>
      </c>
      <c r="I224" s="288" t="s">
        <v>10851</v>
      </c>
      <c r="J224" s="288" t="s">
        <v>10851</v>
      </c>
      <c r="K224" s="288" t="s">
        <v>10851</v>
      </c>
      <c r="L224" s="288" t="s">
        <v>10851</v>
      </c>
      <c r="M224" s="288" t="s">
        <v>10851</v>
      </c>
      <c r="N224" s="288" t="s">
        <v>10851</v>
      </c>
      <c r="O224" s="288" t="s">
        <v>10851</v>
      </c>
      <c r="P224" s="288" t="s">
        <v>10851</v>
      </c>
      <c r="Q224" s="288" t="s">
        <v>10851</v>
      </c>
      <c r="R224" s="288" t="s">
        <v>10851</v>
      </c>
      <c r="S224" s="288" t="s">
        <v>10851</v>
      </c>
      <c r="T224" s="288" t="s">
        <v>10851</v>
      </c>
      <c r="U224" s="288" t="s">
        <v>10851</v>
      </c>
      <c r="V224" s="288" t="s">
        <v>10851</v>
      </c>
      <c r="W224" s="288" t="s">
        <v>10851</v>
      </c>
      <c r="X224" s="288" t="s">
        <v>10851</v>
      </c>
      <c r="Y224" s="288" t="s">
        <v>10851</v>
      </c>
      <c r="Z224" s="288" t="s">
        <v>10851</v>
      </c>
      <c r="AA224" s="288" t="s">
        <v>10851</v>
      </c>
      <c r="AB224" s="288" t="s">
        <v>10851</v>
      </c>
      <c r="AC224" s="288" t="s">
        <v>10851</v>
      </c>
      <c r="AD224" s="288" t="s">
        <v>10851</v>
      </c>
      <c r="AE224" s="288" t="s">
        <v>10851</v>
      </c>
      <c r="AF224" s="288" t="s">
        <v>10851</v>
      </c>
      <c r="AG224" s="288" t="s">
        <v>10851</v>
      </c>
      <c r="AH224" s="288" t="s">
        <v>10851</v>
      </c>
      <c r="AI224" s="288" t="s">
        <v>10851</v>
      </c>
      <c r="AJ224" s="288" t="s">
        <v>10851</v>
      </c>
      <c r="AK224" s="288" t="s">
        <v>10851</v>
      </c>
      <c r="AL224" s="288" t="s">
        <v>10851</v>
      </c>
      <c r="AM224" s="288" t="s">
        <v>10851</v>
      </c>
      <c r="AN224" s="288">
        <v>3.1</v>
      </c>
      <c r="AO224" s="288">
        <v>3.1</v>
      </c>
      <c r="AP224" s="288">
        <v>3.1</v>
      </c>
      <c r="AQ224" s="288">
        <v>3.1</v>
      </c>
      <c r="AR224" s="288">
        <v>3.1</v>
      </c>
      <c r="AS224" s="288">
        <v>3.1</v>
      </c>
      <c r="AT224" s="288">
        <v>3.1</v>
      </c>
      <c r="AU224" s="288">
        <v>3.1</v>
      </c>
      <c r="AV224" s="288">
        <v>3.1</v>
      </c>
      <c r="AW224" s="288">
        <v>3.1</v>
      </c>
      <c r="AX224" s="288">
        <v>3</v>
      </c>
      <c r="AY224" s="288">
        <v>3</v>
      </c>
      <c r="AZ224" s="288">
        <v>3</v>
      </c>
      <c r="BA224" s="288" t="s">
        <v>10851</v>
      </c>
      <c r="BB224" s="288" t="s">
        <v>10851</v>
      </c>
      <c r="BC224" s="288" t="s">
        <v>10851</v>
      </c>
      <c r="BD224" s="288" t="s">
        <v>10851</v>
      </c>
      <c r="BE224" s="288" t="s">
        <v>10851</v>
      </c>
      <c r="BF224" s="288" t="s">
        <v>10851</v>
      </c>
      <c r="BG224" s="288" t="s">
        <v>10851</v>
      </c>
      <c r="BH224" s="288" t="s">
        <v>10851</v>
      </c>
      <c r="BI224" s="288" t="s">
        <v>10851</v>
      </c>
      <c r="BJ224" s="288" t="s">
        <v>10851</v>
      </c>
      <c r="BK224" s="288" t="s">
        <v>10851</v>
      </c>
      <c r="BL224" s="288" t="s">
        <v>10851</v>
      </c>
      <c r="BM224" s="288" t="s">
        <v>10851</v>
      </c>
      <c r="BN224" s="288" t="s">
        <v>10851</v>
      </c>
      <c r="BO224" s="288" t="s">
        <v>10851</v>
      </c>
      <c r="BP224" s="288" t="s">
        <v>10851</v>
      </c>
      <c r="BQ224" s="288" t="s">
        <v>10851</v>
      </c>
      <c r="BR224" s="288" t="s">
        <v>10851</v>
      </c>
      <c r="BS224" s="288" t="s">
        <v>10851</v>
      </c>
      <c r="BT224" s="288" t="s">
        <v>10851</v>
      </c>
      <c r="BU224" s="288" t="str">
        <f>_xlfn.IFNA(VLOOKUP(C224,'INFORM Severity - hidden'!$C$5:$G$300,5,FALSE),"-")</f>
        <v>-</v>
      </c>
    </row>
    <row r="225" spans="1:73" x14ac:dyDescent="0.35">
      <c r="C225" t="s">
        <v>10957</v>
      </c>
      <c r="D225" s="288" t="str">
        <f t="shared" si="3"/>
        <v>-</v>
      </c>
      <c r="E225" s="288" t="s">
        <v>10851</v>
      </c>
      <c r="F225" s="288" t="s">
        <v>10851</v>
      </c>
      <c r="G225" s="288" t="s">
        <v>10851</v>
      </c>
      <c r="H225" s="288" t="s">
        <v>10851</v>
      </c>
      <c r="I225" s="288" t="s">
        <v>10851</v>
      </c>
      <c r="J225" s="288" t="s">
        <v>10851</v>
      </c>
      <c r="K225" s="288" t="s">
        <v>10851</v>
      </c>
      <c r="L225" s="288" t="s">
        <v>10851</v>
      </c>
      <c r="M225" s="288" t="s">
        <v>10851</v>
      </c>
      <c r="N225" s="288" t="s">
        <v>10851</v>
      </c>
      <c r="O225" s="288" t="s">
        <v>10851</v>
      </c>
      <c r="P225" s="288" t="s">
        <v>10851</v>
      </c>
      <c r="Q225" s="288" t="s">
        <v>10851</v>
      </c>
      <c r="R225" s="288" t="s">
        <v>10851</v>
      </c>
      <c r="S225" s="288" t="s">
        <v>10851</v>
      </c>
      <c r="T225" s="288" t="s">
        <v>10851</v>
      </c>
      <c r="U225" s="288" t="s">
        <v>10851</v>
      </c>
      <c r="V225" s="288" t="s">
        <v>10851</v>
      </c>
      <c r="W225" s="288" t="s">
        <v>10851</v>
      </c>
      <c r="X225" s="288" t="s">
        <v>10851</v>
      </c>
      <c r="Y225" s="288" t="s">
        <v>10851</v>
      </c>
      <c r="Z225" s="288" t="s">
        <v>10851</v>
      </c>
      <c r="AA225" s="288" t="s">
        <v>10851</v>
      </c>
      <c r="AB225" s="288" t="s">
        <v>10851</v>
      </c>
      <c r="AC225" s="288" t="s">
        <v>10851</v>
      </c>
      <c r="AD225" s="288" t="s">
        <v>10851</v>
      </c>
      <c r="AE225" s="288" t="s">
        <v>10851</v>
      </c>
      <c r="AF225" s="288" t="s">
        <v>10851</v>
      </c>
      <c r="AG225" s="288" t="s">
        <v>10851</v>
      </c>
      <c r="AH225" s="288" t="s">
        <v>10851</v>
      </c>
      <c r="AI225" s="288" t="s">
        <v>10851</v>
      </c>
      <c r="AJ225" s="288" t="s">
        <v>10851</v>
      </c>
      <c r="AK225" s="288" t="s">
        <v>10851</v>
      </c>
      <c r="AL225" s="288" t="s">
        <v>10851</v>
      </c>
      <c r="AM225" s="288" t="s">
        <v>10851</v>
      </c>
      <c r="AN225" s="288" t="s">
        <v>10851</v>
      </c>
      <c r="AO225" s="288" t="s">
        <v>10851</v>
      </c>
      <c r="AP225" s="288" t="s">
        <v>10851</v>
      </c>
      <c r="AQ225" s="288" t="s">
        <v>10851</v>
      </c>
      <c r="AR225" s="288" t="s">
        <v>10851</v>
      </c>
      <c r="AS225" s="288" t="s">
        <v>10851</v>
      </c>
      <c r="AT225" s="288" t="s">
        <v>10851</v>
      </c>
      <c r="AU225" s="288" t="s">
        <v>10851</v>
      </c>
      <c r="AV225" s="288" t="s">
        <v>10851</v>
      </c>
      <c r="AW225" s="288">
        <v>1.9</v>
      </c>
      <c r="AX225" s="288">
        <v>1.9</v>
      </c>
      <c r="AY225" s="288">
        <v>1.9</v>
      </c>
      <c r="AZ225" s="288">
        <v>1.9</v>
      </c>
      <c r="BA225" s="288" t="s">
        <v>10851</v>
      </c>
      <c r="BB225" s="288" t="s">
        <v>10851</v>
      </c>
      <c r="BC225" s="288" t="s">
        <v>10851</v>
      </c>
      <c r="BD225" s="288" t="s">
        <v>10851</v>
      </c>
      <c r="BE225" s="288" t="s">
        <v>10851</v>
      </c>
      <c r="BF225" s="288" t="s">
        <v>10851</v>
      </c>
      <c r="BG225" s="288" t="s">
        <v>10851</v>
      </c>
      <c r="BH225" s="288" t="s">
        <v>10851</v>
      </c>
      <c r="BI225" s="288" t="s">
        <v>10851</v>
      </c>
      <c r="BJ225" s="288" t="s">
        <v>10851</v>
      </c>
      <c r="BK225" s="288" t="s">
        <v>10851</v>
      </c>
      <c r="BL225" s="288" t="s">
        <v>10851</v>
      </c>
      <c r="BM225" s="288" t="s">
        <v>10851</v>
      </c>
      <c r="BN225" s="288" t="s">
        <v>10851</v>
      </c>
      <c r="BO225" s="288" t="s">
        <v>10851</v>
      </c>
      <c r="BP225" s="288" t="s">
        <v>10851</v>
      </c>
      <c r="BQ225" s="288" t="s">
        <v>10851</v>
      </c>
      <c r="BR225" s="288" t="s">
        <v>10851</v>
      </c>
      <c r="BS225" s="288" t="s">
        <v>10851</v>
      </c>
      <c r="BT225" s="288" t="s">
        <v>10851</v>
      </c>
      <c r="BU225" s="288" t="str">
        <f>_xlfn.IFNA(VLOOKUP(C225,'INFORM Severity - hidden'!$C$5:$G$300,5,FALSE),"-")</f>
        <v>-</v>
      </c>
    </row>
    <row r="226" spans="1:73" x14ac:dyDescent="0.35">
      <c r="C226" t="s">
        <v>10958</v>
      </c>
      <c r="D226" s="288" t="str">
        <f t="shared" si="3"/>
        <v>-</v>
      </c>
      <c r="E226" s="288" t="s">
        <v>10851</v>
      </c>
      <c r="F226" s="288" t="s">
        <v>10851</v>
      </c>
      <c r="G226" s="288" t="s">
        <v>10851</v>
      </c>
      <c r="H226" s="288" t="s">
        <v>10851</v>
      </c>
      <c r="I226" s="288" t="s">
        <v>10851</v>
      </c>
      <c r="J226" s="288" t="s">
        <v>10851</v>
      </c>
      <c r="K226" s="288" t="s">
        <v>10851</v>
      </c>
      <c r="L226" s="288" t="s">
        <v>10851</v>
      </c>
      <c r="M226" s="288" t="s">
        <v>10851</v>
      </c>
      <c r="N226" s="288" t="s">
        <v>10851</v>
      </c>
      <c r="O226" s="288" t="s">
        <v>10851</v>
      </c>
      <c r="P226" s="288" t="s">
        <v>10851</v>
      </c>
      <c r="Q226" s="288" t="s">
        <v>10851</v>
      </c>
      <c r="R226" s="288" t="s">
        <v>10851</v>
      </c>
      <c r="S226" s="288" t="s">
        <v>10851</v>
      </c>
      <c r="T226" s="288" t="s">
        <v>10851</v>
      </c>
      <c r="U226" s="288" t="s">
        <v>10851</v>
      </c>
      <c r="V226" s="288" t="s">
        <v>10851</v>
      </c>
      <c r="W226" s="288" t="s">
        <v>10851</v>
      </c>
      <c r="X226" s="288" t="s">
        <v>10851</v>
      </c>
      <c r="Y226" s="288" t="s">
        <v>10851</v>
      </c>
      <c r="Z226" s="288" t="s">
        <v>10851</v>
      </c>
      <c r="AA226" s="288" t="s">
        <v>10851</v>
      </c>
      <c r="AB226" s="288" t="s">
        <v>10851</v>
      </c>
      <c r="AC226" s="288" t="s">
        <v>10851</v>
      </c>
      <c r="AD226" s="288" t="s">
        <v>10851</v>
      </c>
      <c r="AE226" s="288" t="s">
        <v>10851</v>
      </c>
      <c r="AF226" s="288" t="s">
        <v>10851</v>
      </c>
      <c r="AG226" s="288" t="s">
        <v>10851</v>
      </c>
      <c r="AH226" s="288" t="s">
        <v>10851</v>
      </c>
      <c r="AI226" s="288" t="s">
        <v>10851</v>
      </c>
      <c r="AJ226" s="288" t="s">
        <v>10851</v>
      </c>
      <c r="AK226" s="288" t="s">
        <v>10851</v>
      </c>
      <c r="AL226" s="288" t="s">
        <v>10851</v>
      </c>
      <c r="AM226" s="288" t="s">
        <v>10851</v>
      </c>
      <c r="AN226" s="288" t="s">
        <v>10851</v>
      </c>
      <c r="AO226" s="288" t="s">
        <v>10851</v>
      </c>
      <c r="AP226" s="288" t="s">
        <v>10851</v>
      </c>
      <c r="AQ226" s="288" t="s">
        <v>10851</v>
      </c>
      <c r="AR226" s="288" t="s">
        <v>10851</v>
      </c>
      <c r="AS226" s="288" t="s">
        <v>10851</v>
      </c>
      <c r="AT226" s="288" t="s">
        <v>10851</v>
      </c>
      <c r="AU226" s="288" t="s">
        <v>10851</v>
      </c>
      <c r="AV226" s="288" t="s">
        <v>10851</v>
      </c>
      <c r="AW226" s="288" t="s">
        <v>10851</v>
      </c>
      <c r="AX226" s="288" t="s">
        <v>10851</v>
      </c>
      <c r="AY226" s="288">
        <v>2.2999999999999998</v>
      </c>
      <c r="AZ226" s="288">
        <v>2.2999999999999998</v>
      </c>
      <c r="BA226" s="288">
        <v>2.2999999999999998</v>
      </c>
      <c r="BB226" s="288">
        <v>2.2999999999999998</v>
      </c>
      <c r="BC226" s="288">
        <v>2.2999999999999998</v>
      </c>
      <c r="BD226" s="288">
        <v>2</v>
      </c>
      <c r="BE226" s="288">
        <v>2</v>
      </c>
      <c r="BF226" s="288">
        <v>1.9</v>
      </c>
      <c r="BG226" s="288">
        <v>1.9</v>
      </c>
      <c r="BH226" s="288">
        <v>1.7</v>
      </c>
      <c r="BI226" s="288">
        <v>1.7</v>
      </c>
      <c r="BJ226" s="288">
        <v>1.7</v>
      </c>
      <c r="BK226" s="288" t="s">
        <v>10851</v>
      </c>
      <c r="BL226" s="288" t="s">
        <v>10851</v>
      </c>
      <c r="BM226" s="288" t="s">
        <v>10851</v>
      </c>
      <c r="BN226" s="288" t="s">
        <v>10851</v>
      </c>
      <c r="BO226" s="288" t="s">
        <v>10851</v>
      </c>
      <c r="BP226" s="288" t="s">
        <v>10851</v>
      </c>
      <c r="BQ226" s="288" t="s">
        <v>10851</v>
      </c>
      <c r="BR226" s="288" t="s">
        <v>10851</v>
      </c>
      <c r="BS226" s="288" t="s">
        <v>10851</v>
      </c>
      <c r="BT226" s="288" t="s">
        <v>10851</v>
      </c>
      <c r="BU226" s="288" t="str">
        <f>_xlfn.IFNA(VLOOKUP(C226,'INFORM Severity - hidden'!$C$5:$G$300,5,FALSE),"-")</f>
        <v>-</v>
      </c>
    </row>
    <row r="227" spans="1:73" x14ac:dyDescent="0.35">
      <c r="C227" t="s">
        <v>10959</v>
      </c>
      <c r="D227" s="288" t="str">
        <f t="shared" si="3"/>
        <v>-</v>
      </c>
      <c r="E227" s="288" t="s">
        <v>10851</v>
      </c>
      <c r="F227" s="288" t="s">
        <v>10851</v>
      </c>
      <c r="G227" s="288" t="s">
        <v>10851</v>
      </c>
      <c r="H227" s="288" t="s">
        <v>10851</v>
      </c>
      <c r="I227" s="288" t="s">
        <v>10851</v>
      </c>
      <c r="J227" s="288" t="s">
        <v>10851</v>
      </c>
      <c r="K227" s="288" t="s">
        <v>10851</v>
      </c>
      <c r="L227" s="288" t="s">
        <v>10851</v>
      </c>
      <c r="M227" s="288" t="s">
        <v>10851</v>
      </c>
      <c r="N227" s="288" t="s">
        <v>10851</v>
      </c>
      <c r="O227" s="288" t="s">
        <v>10851</v>
      </c>
      <c r="P227" s="288" t="s">
        <v>10851</v>
      </c>
      <c r="Q227" s="288" t="s">
        <v>10851</v>
      </c>
      <c r="R227" s="288" t="s">
        <v>10851</v>
      </c>
      <c r="S227" s="288" t="s">
        <v>10851</v>
      </c>
      <c r="T227" s="288" t="s">
        <v>10851</v>
      </c>
      <c r="U227" s="288" t="s">
        <v>10851</v>
      </c>
      <c r="V227" s="288" t="s">
        <v>10851</v>
      </c>
      <c r="W227" s="288" t="s">
        <v>10851</v>
      </c>
      <c r="X227" s="288" t="s">
        <v>10851</v>
      </c>
      <c r="Y227" s="288" t="s">
        <v>10851</v>
      </c>
      <c r="Z227" s="288" t="s">
        <v>10851</v>
      </c>
      <c r="AA227" s="288" t="s">
        <v>10851</v>
      </c>
      <c r="AB227" s="288" t="s">
        <v>10851</v>
      </c>
      <c r="AC227" s="288" t="s">
        <v>10851</v>
      </c>
      <c r="AD227" s="288" t="s">
        <v>10851</v>
      </c>
      <c r="AE227" s="288" t="s">
        <v>10851</v>
      </c>
      <c r="AF227" s="288" t="s">
        <v>10851</v>
      </c>
      <c r="AG227" s="288" t="s">
        <v>10851</v>
      </c>
      <c r="AH227" s="288" t="s">
        <v>10851</v>
      </c>
      <c r="AI227" s="288" t="s">
        <v>10851</v>
      </c>
      <c r="AJ227" s="288" t="s">
        <v>10851</v>
      </c>
      <c r="AK227" s="288" t="s">
        <v>10851</v>
      </c>
      <c r="AL227" s="288" t="s">
        <v>10851</v>
      </c>
      <c r="AM227" s="288" t="s">
        <v>10851</v>
      </c>
      <c r="AN227" s="288" t="s">
        <v>10851</v>
      </c>
      <c r="AO227" s="288" t="s">
        <v>10851</v>
      </c>
      <c r="AP227" s="288" t="s">
        <v>10851</v>
      </c>
      <c r="AQ227" s="288" t="s">
        <v>10851</v>
      </c>
      <c r="AR227" s="288" t="s">
        <v>10851</v>
      </c>
      <c r="AS227" s="288" t="s">
        <v>10851</v>
      </c>
      <c r="AT227" s="288" t="s">
        <v>10851</v>
      </c>
      <c r="AU227" s="288" t="s">
        <v>10851</v>
      </c>
      <c r="AV227" s="288" t="s">
        <v>10851</v>
      </c>
      <c r="AW227" s="288" t="s">
        <v>10851</v>
      </c>
      <c r="AX227" s="288" t="s">
        <v>10851</v>
      </c>
      <c r="AY227" s="288" t="s">
        <v>10851</v>
      </c>
      <c r="AZ227" s="288" t="s">
        <v>10851</v>
      </c>
      <c r="BA227" s="288">
        <v>2</v>
      </c>
      <c r="BB227" s="288">
        <v>1.6</v>
      </c>
      <c r="BC227" s="288">
        <v>1.6</v>
      </c>
      <c r="BD227" s="288">
        <v>1.6</v>
      </c>
      <c r="BE227" s="288" t="s">
        <v>10851</v>
      </c>
      <c r="BF227" s="288" t="s">
        <v>10851</v>
      </c>
      <c r="BG227" s="288" t="s">
        <v>10851</v>
      </c>
      <c r="BH227" s="288" t="s">
        <v>10851</v>
      </c>
      <c r="BI227" s="288" t="s">
        <v>10851</v>
      </c>
      <c r="BJ227" s="288" t="s">
        <v>10851</v>
      </c>
      <c r="BK227" s="288" t="s">
        <v>10851</v>
      </c>
      <c r="BL227" s="288" t="s">
        <v>10851</v>
      </c>
      <c r="BM227" s="288" t="s">
        <v>10851</v>
      </c>
      <c r="BN227" s="288" t="s">
        <v>10851</v>
      </c>
      <c r="BO227" s="288" t="s">
        <v>10851</v>
      </c>
      <c r="BP227" s="288" t="s">
        <v>10851</v>
      </c>
      <c r="BQ227" s="288" t="s">
        <v>10851</v>
      </c>
      <c r="BR227" s="288" t="s">
        <v>10851</v>
      </c>
      <c r="BS227" s="288" t="s">
        <v>10851</v>
      </c>
      <c r="BT227" s="288" t="s">
        <v>10851</v>
      </c>
      <c r="BU227" s="288" t="str">
        <f>_xlfn.IFNA(VLOOKUP(C227,'INFORM Severity - hidden'!$C$5:$G$300,5,FALSE),"-")</f>
        <v>-</v>
      </c>
    </row>
    <row r="228" spans="1:73" x14ac:dyDescent="0.35">
      <c r="C228" t="s">
        <v>10960</v>
      </c>
      <c r="D228" s="288" t="str">
        <f t="shared" si="3"/>
        <v>-</v>
      </c>
      <c r="E228" s="288" t="s">
        <v>10851</v>
      </c>
      <c r="F228" s="288" t="s">
        <v>10851</v>
      </c>
      <c r="G228" s="288" t="s">
        <v>10851</v>
      </c>
      <c r="H228" s="288" t="s">
        <v>10851</v>
      </c>
      <c r="I228" s="288" t="s">
        <v>10851</v>
      </c>
      <c r="J228" s="288" t="s">
        <v>10851</v>
      </c>
      <c r="K228" s="288" t="s">
        <v>10851</v>
      </c>
      <c r="L228" s="288" t="s">
        <v>10851</v>
      </c>
      <c r="M228" s="288" t="s">
        <v>10851</v>
      </c>
      <c r="N228" s="288" t="s">
        <v>10851</v>
      </c>
      <c r="O228" s="288" t="s">
        <v>10851</v>
      </c>
      <c r="P228" s="288" t="s">
        <v>10851</v>
      </c>
      <c r="Q228" s="288" t="s">
        <v>10851</v>
      </c>
      <c r="R228" s="288" t="s">
        <v>10851</v>
      </c>
      <c r="S228" s="288" t="s">
        <v>10851</v>
      </c>
      <c r="T228" s="288" t="s">
        <v>10851</v>
      </c>
      <c r="U228" s="288" t="s">
        <v>10851</v>
      </c>
      <c r="V228" s="288" t="s">
        <v>10851</v>
      </c>
      <c r="W228" s="288" t="s">
        <v>10851</v>
      </c>
      <c r="X228" s="288" t="s">
        <v>10851</v>
      </c>
      <c r="Y228" s="288" t="s">
        <v>10851</v>
      </c>
      <c r="Z228" s="288" t="s">
        <v>10851</v>
      </c>
      <c r="AA228" s="288" t="s">
        <v>10851</v>
      </c>
      <c r="AB228" s="288" t="s">
        <v>10851</v>
      </c>
      <c r="AC228" s="288" t="s">
        <v>10851</v>
      </c>
      <c r="AD228" s="288" t="s">
        <v>10851</v>
      </c>
      <c r="AE228" s="288" t="s">
        <v>10851</v>
      </c>
      <c r="AF228" s="288" t="s">
        <v>10851</v>
      </c>
      <c r="AG228" s="288" t="s">
        <v>10851</v>
      </c>
      <c r="AH228" s="288" t="s">
        <v>10851</v>
      </c>
      <c r="AI228" s="288" t="s">
        <v>10851</v>
      </c>
      <c r="AJ228" s="288" t="s">
        <v>10851</v>
      </c>
      <c r="AK228" s="288" t="s">
        <v>10851</v>
      </c>
      <c r="AL228" s="288" t="s">
        <v>10851</v>
      </c>
      <c r="AM228" s="288" t="s">
        <v>10851</v>
      </c>
      <c r="AN228" s="288" t="s">
        <v>10851</v>
      </c>
      <c r="AO228" s="288" t="s">
        <v>10851</v>
      </c>
      <c r="AP228" s="288" t="s">
        <v>10851</v>
      </c>
      <c r="AQ228" s="288" t="s">
        <v>10851</v>
      </c>
      <c r="AR228" s="288" t="s">
        <v>10851</v>
      </c>
      <c r="AS228" s="288" t="s">
        <v>10851</v>
      </c>
      <c r="AT228" s="288" t="s">
        <v>10851</v>
      </c>
      <c r="AU228" s="288" t="s">
        <v>10851</v>
      </c>
      <c r="AV228" s="288" t="s">
        <v>10851</v>
      </c>
      <c r="AW228" s="288" t="s">
        <v>10851</v>
      </c>
      <c r="AX228" s="288" t="s">
        <v>10851</v>
      </c>
      <c r="AY228" s="288" t="s">
        <v>10851</v>
      </c>
      <c r="AZ228" s="288" t="s">
        <v>10851</v>
      </c>
      <c r="BA228" s="288" t="s">
        <v>10851</v>
      </c>
      <c r="BB228" s="288" t="s">
        <v>10851</v>
      </c>
      <c r="BC228" s="288" t="s">
        <v>10851</v>
      </c>
      <c r="BD228" s="288" t="s">
        <v>10851</v>
      </c>
      <c r="BE228" s="288" t="s">
        <v>10851</v>
      </c>
      <c r="BF228" s="288" t="s">
        <v>10851</v>
      </c>
      <c r="BG228" s="288" t="s">
        <v>10851</v>
      </c>
      <c r="BH228" s="288">
        <v>2.2999999999999998</v>
      </c>
      <c r="BI228" s="288">
        <v>2.2999999999999998</v>
      </c>
      <c r="BJ228" s="288">
        <v>1.8</v>
      </c>
      <c r="BK228" s="288" t="s">
        <v>10851</v>
      </c>
      <c r="BL228" s="288" t="s">
        <v>10851</v>
      </c>
      <c r="BM228" s="288" t="s">
        <v>10851</v>
      </c>
      <c r="BN228" s="288" t="s">
        <v>10851</v>
      </c>
      <c r="BO228" s="288" t="s">
        <v>10851</v>
      </c>
      <c r="BP228" s="288" t="s">
        <v>10851</v>
      </c>
      <c r="BQ228" s="288" t="s">
        <v>10851</v>
      </c>
      <c r="BR228" s="288" t="s">
        <v>10851</v>
      </c>
      <c r="BS228" s="288" t="s">
        <v>10851</v>
      </c>
      <c r="BT228" s="288" t="s">
        <v>10851</v>
      </c>
      <c r="BU228" s="288" t="str">
        <f>_xlfn.IFNA(VLOOKUP(C228,'INFORM Severity - hidden'!$C$5:$G$300,5,FALSE),"-")</f>
        <v>-</v>
      </c>
    </row>
    <row r="229" spans="1:73" x14ac:dyDescent="0.35">
      <c r="A229" t="s">
        <v>2861</v>
      </c>
      <c r="B229" t="s">
        <v>4225</v>
      </c>
      <c r="C229" t="s">
        <v>4226</v>
      </c>
      <c r="D229" s="288" t="str">
        <f t="shared" si="3"/>
        <v>-</v>
      </c>
      <c r="E229" s="288" t="s">
        <v>10851</v>
      </c>
      <c r="F229" s="288" t="s">
        <v>10851</v>
      </c>
      <c r="G229" s="288" t="s">
        <v>10851</v>
      </c>
      <c r="H229" s="288" t="s">
        <v>10851</v>
      </c>
      <c r="I229" s="288" t="s">
        <v>10851</v>
      </c>
      <c r="J229" s="288" t="s">
        <v>10851</v>
      </c>
      <c r="K229" s="288" t="s">
        <v>10851</v>
      </c>
      <c r="L229" s="288" t="s">
        <v>10851</v>
      </c>
      <c r="M229" s="288" t="s">
        <v>10851</v>
      </c>
      <c r="N229" s="288" t="s">
        <v>10851</v>
      </c>
      <c r="O229" s="288" t="s">
        <v>10851</v>
      </c>
      <c r="P229" s="288" t="s">
        <v>10851</v>
      </c>
      <c r="Q229" s="288" t="s">
        <v>10851</v>
      </c>
      <c r="R229" s="288" t="s">
        <v>10851</v>
      </c>
      <c r="S229" s="288" t="s">
        <v>10851</v>
      </c>
      <c r="T229" s="288" t="s">
        <v>10851</v>
      </c>
      <c r="U229" s="288" t="s">
        <v>10851</v>
      </c>
      <c r="V229" s="288" t="s">
        <v>10851</v>
      </c>
      <c r="W229" s="288" t="s">
        <v>10851</v>
      </c>
      <c r="X229" s="288" t="s">
        <v>10851</v>
      </c>
      <c r="Y229" s="288" t="s">
        <v>10851</v>
      </c>
      <c r="Z229" s="288" t="s">
        <v>10851</v>
      </c>
      <c r="AA229" s="288" t="s">
        <v>10851</v>
      </c>
      <c r="AB229" s="288" t="s">
        <v>10851</v>
      </c>
      <c r="AC229" s="288" t="s">
        <v>10851</v>
      </c>
      <c r="AD229" s="288" t="s">
        <v>10851</v>
      </c>
      <c r="AE229" s="288" t="s">
        <v>10851</v>
      </c>
      <c r="AF229" s="288" t="s">
        <v>10851</v>
      </c>
      <c r="AG229" s="288" t="s">
        <v>10851</v>
      </c>
      <c r="AH229" s="288" t="s">
        <v>10851</v>
      </c>
      <c r="AI229" s="288" t="s">
        <v>10851</v>
      </c>
      <c r="AJ229" s="288" t="s">
        <v>10851</v>
      </c>
      <c r="AK229" s="288" t="s">
        <v>10851</v>
      </c>
      <c r="AL229" s="288" t="s">
        <v>10851</v>
      </c>
      <c r="AM229" s="288" t="s">
        <v>10851</v>
      </c>
      <c r="AN229" s="288" t="s">
        <v>10851</v>
      </c>
      <c r="AO229" s="288" t="s">
        <v>10851</v>
      </c>
      <c r="AP229" s="288" t="s">
        <v>10851</v>
      </c>
      <c r="AQ229" s="288" t="s">
        <v>10851</v>
      </c>
      <c r="AR229" s="288" t="s">
        <v>10851</v>
      </c>
      <c r="AS229" s="288" t="s">
        <v>10851</v>
      </c>
      <c r="AT229" s="288" t="s">
        <v>10851</v>
      </c>
      <c r="AU229" s="288" t="s">
        <v>10851</v>
      </c>
      <c r="AV229" s="288" t="s">
        <v>10851</v>
      </c>
      <c r="AW229" s="288" t="s">
        <v>10851</v>
      </c>
      <c r="AX229" s="288" t="s">
        <v>10851</v>
      </c>
      <c r="AY229" s="288" t="s">
        <v>10851</v>
      </c>
      <c r="AZ229" s="288" t="s">
        <v>10851</v>
      </c>
      <c r="BA229" s="288" t="s">
        <v>10851</v>
      </c>
      <c r="BB229" s="288" t="s">
        <v>10851</v>
      </c>
      <c r="BC229" s="288" t="s">
        <v>10851</v>
      </c>
      <c r="BD229" s="288" t="s">
        <v>10851</v>
      </c>
      <c r="BE229" s="288" t="s">
        <v>10851</v>
      </c>
      <c r="BF229" s="288" t="s">
        <v>10851</v>
      </c>
      <c r="BG229" s="288" t="s">
        <v>10851</v>
      </c>
      <c r="BH229" s="288" t="s">
        <v>10851</v>
      </c>
      <c r="BI229" s="288" t="s">
        <v>10851</v>
      </c>
      <c r="BJ229" s="288" t="s">
        <v>10851</v>
      </c>
      <c r="BK229" s="288" t="s">
        <v>10851</v>
      </c>
      <c r="BL229" s="288" t="s">
        <v>10851</v>
      </c>
      <c r="BM229" s="288" t="s">
        <v>10851</v>
      </c>
      <c r="BN229" s="288" t="s">
        <v>10851</v>
      </c>
      <c r="BO229" s="288" t="s">
        <v>10851</v>
      </c>
      <c r="BP229" s="288" t="s">
        <v>10851</v>
      </c>
      <c r="BQ229" s="288" t="s">
        <v>10851</v>
      </c>
      <c r="BR229" s="288" t="s">
        <v>10851</v>
      </c>
      <c r="BS229" s="288" t="s">
        <v>10851</v>
      </c>
      <c r="BT229" s="288">
        <v>2.1</v>
      </c>
      <c r="BU229" s="288">
        <f>_xlfn.IFNA(VLOOKUP(C229,'INFORM Severity - hidden'!$C$5:$G$300,5,FALSE),"-")</f>
        <v>2.4</v>
      </c>
    </row>
    <row r="230" spans="1:73" x14ac:dyDescent="0.35">
      <c r="A230" t="s">
        <v>2873</v>
      </c>
      <c r="B230" t="s">
        <v>4228</v>
      </c>
      <c r="C230" t="s">
        <v>4229</v>
      </c>
      <c r="D230" s="288" t="str">
        <f t="shared" si="3"/>
        <v>-</v>
      </c>
      <c r="E230" s="288" t="s">
        <v>10851</v>
      </c>
      <c r="F230" s="288" t="s">
        <v>10851</v>
      </c>
      <c r="G230" s="288" t="s">
        <v>10851</v>
      </c>
      <c r="H230" s="288" t="s">
        <v>10851</v>
      </c>
      <c r="I230" s="288" t="s">
        <v>10851</v>
      </c>
      <c r="J230" s="288" t="s">
        <v>10851</v>
      </c>
      <c r="K230" s="288" t="s">
        <v>10851</v>
      </c>
      <c r="L230" s="288" t="s">
        <v>10851</v>
      </c>
      <c r="M230" s="288" t="s">
        <v>10851</v>
      </c>
      <c r="N230" s="288" t="s">
        <v>10851</v>
      </c>
      <c r="O230" s="288" t="s">
        <v>10851</v>
      </c>
      <c r="P230" s="288" t="s">
        <v>10851</v>
      </c>
      <c r="Q230" s="288" t="s">
        <v>10851</v>
      </c>
      <c r="R230" s="288" t="s">
        <v>10851</v>
      </c>
      <c r="S230" s="288" t="s">
        <v>10851</v>
      </c>
      <c r="T230" s="288" t="s">
        <v>10851</v>
      </c>
      <c r="U230" s="288" t="s">
        <v>10851</v>
      </c>
      <c r="V230" s="288" t="s">
        <v>10851</v>
      </c>
      <c r="W230" s="288" t="s">
        <v>10851</v>
      </c>
      <c r="X230" s="288" t="s">
        <v>10851</v>
      </c>
      <c r="Y230" s="288" t="s">
        <v>10851</v>
      </c>
      <c r="Z230" s="288" t="s">
        <v>10851</v>
      </c>
      <c r="AA230" s="288" t="s">
        <v>10851</v>
      </c>
      <c r="AB230" s="288" t="s">
        <v>10851</v>
      </c>
      <c r="AC230" s="288" t="s">
        <v>10851</v>
      </c>
      <c r="AD230" s="288" t="s">
        <v>10851</v>
      </c>
      <c r="AE230" s="288" t="s">
        <v>10851</v>
      </c>
      <c r="AF230" s="288" t="s">
        <v>10851</v>
      </c>
      <c r="AG230" s="288" t="s">
        <v>10851</v>
      </c>
      <c r="AH230" s="288" t="s">
        <v>10851</v>
      </c>
      <c r="AI230" s="288" t="s">
        <v>10851</v>
      </c>
      <c r="AJ230" s="288" t="s">
        <v>10851</v>
      </c>
      <c r="AK230" s="288" t="s">
        <v>10851</v>
      </c>
      <c r="AL230" s="288" t="s">
        <v>10851</v>
      </c>
      <c r="AM230" s="288" t="s">
        <v>10851</v>
      </c>
      <c r="AN230" s="288" t="s">
        <v>10851</v>
      </c>
      <c r="AO230" s="288" t="s">
        <v>10851</v>
      </c>
      <c r="AP230" s="288" t="s">
        <v>10851</v>
      </c>
      <c r="AQ230" s="288" t="s">
        <v>10851</v>
      </c>
      <c r="AR230" s="288" t="s">
        <v>10851</v>
      </c>
      <c r="AS230" s="288" t="s">
        <v>10851</v>
      </c>
      <c r="AT230" s="288" t="s">
        <v>10851</v>
      </c>
      <c r="AU230" s="288" t="s">
        <v>10851</v>
      </c>
      <c r="AV230" s="288" t="s">
        <v>10851</v>
      </c>
      <c r="AW230" s="288" t="s">
        <v>10851</v>
      </c>
      <c r="AX230" s="288" t="s">
        <v>10851</v>
      </c>
      <c r="AY230" s="288" t="s">
        <v>10851</v>
      </c>
      <c r="AZ230" s="288" t="s">
        <v>10851</v>
      </c>
      <c r="BA230" s="288" t="s">
        <v>10851</v>
      </c>
      <c r="BB230" s="288" t="s">
        <v>10851</v>
      </c>
      <c r="BC230" s="288" t="s">
        <v>10851</v>
      </c>
      <c r="BD230" s="288" t="s">
        <v>10851</v>
      </c>
      <c r="BE230" s="288" t="s">
        <v>10851</v>
      </c>
      <c r="BF230" s="288" t="s">
        <v>10851</v>
      </c>
      <c r="BG230" s="288" t="s">
        <v>10851</v>
      </c>
      <c r="BH230" s="288" t="s">
        <v>10851</v>
      </c>
      <c r="BI230" s="288" t="s">
        <v>10851</v>
      </c>
      <c r="BJ230" s="288" t="s">
        <v>10851</v>
      </c>
      <c r="BK230" s="288" t="s">
        <v>10851</v>
      </c>
      <c r="BL230" s="288">
        <v>2.2999999999999998</v>
      </c>
      <c r="BM230" s="288">
        <v>2.1</v>
      </c>
      <c r="BN230" s="288">
        <v>2.1</v>
      </c>
      <c r="BO230" s="288" t="s">
        <v>10851</v>
      </c>
      <c r="BP230" s="288" t="s">
        <v>10851</v>
      </c>
      <c r="BQ230" s="288" t="s">
        <v>10851</v>
      </c>
      <c r="BR230" s="288" t="s">
        <v>10851</v>
      </c>
      <c r="BS230" s="288" t="s">
        <v>10851</v>
      </c>
      <c r="BT230" s="288">
        <v>2.2000000000000002</v>
      </c>
      <c r="BU230" s="288">
        <f>_xlfn.IFNA(VLOOKUP(C230,'INFORM Severity - hidden'!$C$5:$G$300,5,FALSE),"-")</f>
        <v>2.1</v>
      </c>
    </row>
    <row r="231" spans="1:73" x14ac:dyDescent="0.35">
      <c r="C231" t="s">
        <v>10961</v>
      </c>
      <c r="D231" s="288" t="str">
        <f t="shared" si="3"/>
        <v>-</v>
      </c>
      <c r="E231" s="288" t="s">
        <v>10851</v>
      </c>
      <c r="F231" s="288" t="s">
        <v>10851</v>
      </c>
      <c r="G231" s="288" t="s">
        <v>10851</v>
      </c>
      <c r="H231" s="288" t="s">
        <v>10851</v>
      </c>
      <c r="I231" s="288" t="s">
        <v>10851</v>
      </c>
      <c r="J231" s="288" t="s">
        <v>10851</v>
      </c>
      <c r="K231" s="288" t="s">
        <v>10851</v>
      </c>
      <c r="L231" s="288" t="s">
        <v>10851</v>
      </c>
      <c r="M231" s="288" t="s">
        <v>10851</v>
      </c>
      <c r="N231" s="288" t="s">
        <v>10851</v>
      </c>
      <c r="O231" s="288" t="s">
        <v>10851</v>
      </c>
      <c r="P231" s="288" t="s">
        <v>10851</v>
      </c>
      <c r="Q231" s="288" t="s">
        <v>10851</v>
      </c>
      <c r="R231" s="288" t="s">
        <v>10851</v>
      </c>
      <c r="S231" s="288" t="s">
        <v>10851</v>
      </c>
      <c r="T231" s="288" t="s">
        <v>10851</v>
      </c>
      <c r="U231" s="288" t="s">
        <v>10851</v>
      </c>
      <c r="V231" s="288" t="s">
        <v>10851</v>
      </c>
      <c r="W231" s="288" t="s">
        <v>10851</v>
      </c>
      <c r="X231" s="288" t="s">
        <v>10851</v>
      </c>
      <c r="Y231" s="288" t="s">
        <v>10851</v>
      </c>
      <c r="Z231" s="288" t="s">
        <v>10851</v>
      </c>
      <c r="AA231" s="288" t="s">
        <v>10851</v>
      </c>
      <c r="AB231" s="288" t="s">
        <v>10851</v>
      </c>
      <c r="AC231" s="288" t="s">
        <v>10851</v>
      </c>
      <c r="AD231" s="288" t="s">
        <v>10851</v>
      </c>
      <c r="AE231" s="288" t="s">
        <v>10851</v>
      </c>
      <c r="AF231" s="288" t="s">
        <v>10851</v>
      </c>
      <c r="AG231" s="288" t="s">
        <v>10851</v>
      </c>
      <c r="AH231" s="288" t="s">
        <v>10851</v>
      </c>
      <c r="AI231" s="288" t="s">
        <v>10851</v>
      </c>
      <c r="AJ231" s="288" t="s">
        <v>10851</v>
      </c>
      <c r="AK231" s="288" t="s">
        <v>10851</v>
      </c>
      <c r="AL231" s="288" t="s">
        <v>10851</v>
      </c>
      <c r="AM231" s="288" t="s">
        <v>10851</v>
      </c>
      <c r="AN231" s="288" t="s">
        <v>10851</v>
      </c>
      <c r="AO231" s="288" t="s">
        <v>10851</v>
      </c>
      <c r="AP231" s="288" t="s">
        <v>10851</v>
      </c>
      <c r="AQ231" s="288" t="s">
        <v>10851</v>
      </c>
      <c r="AR231" s="288" t="s">
        <v>10851</v>
      </c>
      <c r="AS231" s="288" t="s">
        <v>10851</v>
      </c>
      <c r="AT231" s="288" t="s">
        <v>10851</v>
      </c>
      <c r="AU231" s="288" t="s">
        <v>10851</v>
      </c>
      <c r="AV231" s="288" t="s">
        <v>10851</v>
      </c>
      <c r="AW231" s="288" t="s">
        <v>10851</v>
      </c>
      <c r="AX231" s="288" t="s">
        <v>10851</v>
      </c>
      <c r="AY231" s="288" t="s">
        <v>10851</v>
      </c>
      <c r="AZ231" s="288" t="s">
        <v>10851</v>
      </c>
      <c r="BA231" s="288" t="s">
        <v>10851</v>
      </c>
      <c r="BB231" s="288" t="s">
        <v>10851</v>
      </c>
      <c r="BC231" s="288" t="s">
        <v>10851</v>
      </c>
      <c r="BD231" s="288" t="s">
        <v>10851</v>
      </c>
      <c r="BE231" s="288" t="s">
        <v>10851</v>
      </c>
      <c r="BF231" s="288" t="s">
        <v>10851</v>
      </c>
      <c r="BG231" s="288" t="s">
        <v>10851</v>
      </c>
      <c r="BH231" s="288" t="s">
        <v>10851</v>
      </c>
      <c r="BI231" s="288" t="s">
        <v>10851</v>
      </c>
      <c r="BJ231" s="288" t="s">
        <v>10851</v>
      </c>
      <c r="BK231" s="288" t="s">
        <v>10851</v>
      </c>
      <c r="BL231" s="288" t="s">
        <v>10851</v>
      </c>
      <c r="BM231" s="288" t="s">
        <v>10851</v>
      </c>
      <c r="BN231" s="288" t="s">
        <v>10851</v>
      </c>
      <c r="BO231" s="288" t="s">
        <v>10851</v>
      </c>
      <c r="BP231" s="288" t="s">
        <v>10851</v>
      </c>
      <c r="BQ231" s="288" t="s">
        <v>10851</v>
      </c>
      <c r="BR231" s="288" t="s">
        <v>10851</v>
      </c>
      <c r="BS231" s="288" t="s">
        <v>10851</v>
      </c>
      <c r="BT231" s="288" t="s">
        <v>10851</v>
      </c>
      <c r="BU231" s="288" t="str">
        <f>_xlfn.IFNA(VLOOKUP(C231,'INFORM Severity - hidden'!$C$5:$G$300,5,FALSE),"-")</f>
        <v>-</v>
      </c>
    </row>
    <row r="232" spans="1:73" x14ac:dyDescent="0.35">
      <c r="A232" t="s">
        <v>2873</v>
      </c>
      <c r="B232" t="s">
        <v>2871</v>
      </c>
      <c r="C232" t="s">
        <v>2872</v>
      </c>
      <c r="D232" s="288" t="str">
        <f t="shared" si="3"/>
        <v>Stable</v>
      </c>
      <c r="E232" s="288" t="s">
        <v>10851</v>
      </c>
      <c r="F232" s="288" t="s">
        <v>10851</v>
      </c>
      <c r="G232" s="288" t="s">
        <v>10851</v>
      </c>
      <c r="H232" s="288" t="s">
        <v>10851</v>
      </c>
      <c r="I232" s="288" t="s">
        <v>10851</v>
      </c>
      <c r="J232" s="288" t="s">
        <v>10851</v>
      </c>
      <c r="K232" s="288" t="s">
        <v>10851</v>
      </c>
      <c r="L232" s="288" t="s">
        <v>10851</v>
      </c>
      <c r="M232" s="288" t="s">
        <v>10851</v>
      </c>
      <c r="N232" s="288" t="s">
        <v>10851</v>
      </c>
      <c r="O232" s="288" t="s">
        <v>10851</v>
      </c>
      <c r="P232" s="288" t="s">
        <v>10851</v>
      </c>
      <c r="Q232" s="288" t="s">
        <v>10851</v>
      </c>
      <c r="R232" s="288" t="s">
        <v>10851</v>
      </c>
      <c r="S232" s="288" t="s">
        <v>10851</v>
      </c>
      <c r="T232" s="288" t="s">
        <v>10851</v>
      </c>
      <c r="U232" s="288" t="s">
        <v>10851</v>
      </c>
      <c r="V232" s="288" t="s">
        <v>10851</v>
      </c>
      <c r="W232" s="288" t="s">
        <v>10851</v>
      </c>
      <c r="X232" s="288" t="s">
        <v>10851</v>
      </c>
      <c r="Y232" s="288" t="s">
        <v>10851</v>
      </c>
      <c r="Z232" s="288" t="s">
        <v>10851</v>
      </c>
      <c r="AA232" s="288" t="s">
        <v>10851</v>
      </c>
      <c r="AB232" s="288" t="s">
        <v>10851</v>
      </c>
      <c r="AC232" s="288" t="s">
        <v>10851</v>
      </c>
      <c r="AD232" s="288" t="s">
        <v>10851</v>
      </c>
      <c r="AE232" s="288" t="s">
        <v>10851</v>
      </c>
      <c r="AF232" s="288" t="s">
        <v>10851</v>
      </c>
      <c r="AG232" s="288" t="s">
        <v>10851</v>
      </c>
      <c r="AH232" s="288" t="s">
        <v>10851</v>
      </c>
      <c r="AI232" s="288" t="s">
        <v>10851</v>
      </c>
      <c r="AJ232" s="288" t="s">
        <v>10851</v>
      </c>
      <c r="AK232" s="288" t="s">
        <v>10851</v>
      </c>
      <c r="AL232" s="288" t="s">
        <v>10851</v>
      </c>
      <c r="AM232" s="288" t="s">
        <v>10851</v>
      </c>
      <c r="AN232" s="288" t="s">
        <v>10851</v>
      </c>
      <c r="AO232" s="288" t="s">
        <v>10851</v>
      </c>
      <c r="AP232" s="288" t="s">
        <v>10851</v>
      </c>
      <c r="AQ232" s="288" t="s">
        <v>10851</v>
      </c>
      <c r="AR232" s="288" t="s">
        <v>10851</v>
      </c>
      <c r="AS232" s="288" t="s">
        <v>10851</v>
      </c>
      <c r="AT232" s="288" t="s">
        <v>10851</v>
      </c>
      <c r="AU232" s="288" t="s">
        <v>10851</v>
      </c>
      <c r="AV232" s="288" t="s">
        <v>10851</v>
      </c>
      <c r="AW232" s="288">
        <v>2.6</v>
      </c>
      <c r="AX232" s="288">
        <v>2.7</v>
      </c>
      <c r="AY232" s="288">
        <v>2.7</v>
      </c>
      <c r="AZ232" s="288">
        <v>2.6</v>
      </c>
      <c r="BA232" s="288">
        <v>2.6</v>
      </c>
      <c r="BB232" s="288">
        <v>2.6</v>
      </c>
      <c r="BC232" s="288">
        <v>2.6</v>
      </c>
      <c r="BD232" s="288">
        <v>2.6</v>
      </c>
      <c r="BE232" s="288">
        <v>2.5</v>
      </c>
      <c r="BF232" s="288">
        <v>2.5</v>
      </c>
      <c r="BG232" s="288">
        <v>2.5</v>
      </c>
      <c r="BH232" s="288">
        <v>2.5</v>
      </c>
      <c r="BI232" s="288">
        <v>2.6</v>
      </c>
      <c r="BJ232" s="288">
        <v>2.6</v>
      </c>
      <c r="BK232" s="288">
        <v>2.6</v>
      </c>
      <c r="BL232" s="288">
        <v>2.6</v>
      </c>
      <c r="BM232" s="288">
        <v>2</v>
      </c>
      <c r="BN232" s="288">
        <v>2</v>
      </c>
      <c r="BO232" s="288">
        <v>2</v>
      </c>
      <c r="BP232" s="288">
        <v>2</v>
      </c>
      <c r="BQ232" s="288">
        <v>2</v>
      </c>
      <c r="BR232" s="288">
        <v>2.1</v>
      </c>
      <c r="BS232" s="288">
        <v>2</v>
      </c>
      <c r="BT232" s="288">
        <v>2</v>
      </c>
      <c r="BU232" s="288">
        <f>_xlfn.IFNA(VLOOKUP(C232,'INFORM Severity - hidden'!$C$5:$G$300,5,FALSE),"-")</f>
        <v>1.9</v>
      </c>
    </row>
    <row r="233" spans="1:73" x14ac:dyDescent="0.35">
      <c r="C233" t="s">
        <v>10962</v>
      </c>
      <c r="D233" s="288" t="str">
        <f t="shared" si="3"/>
        <v>-</v>
      </c>
      <c r="E233" s="288" t="s">
        <v>10851</v>
      </c>
      <c r="F233" s="288" t="s">
        <v>10851</v>
      </c>
      <c r="G233" s="288" t="s">
        <v>10851</v>
      </c>
      <c r="H233" s="288" t="s">
        <v>10851</v>
      </c>
      <c r="I233" s="288" t="s">
        <v>10851</v>
      </c>
      <c r="J233" s="288" t="s">
        <v>10851</v>
      </c>
      <c r="K233" s="288" t="s">
        <v>10851</v>
      </c>
      <c r="L233" s="288" t="s">
        <v>10851</v>
      </c>
      <c r="M233" s="288" t="s">
        <v>10851</v>
      </c>
      <c r="N233" s="288" t="s">
        <v>10851</v>
      </c>
      <c r="O233" s="288" t="s">
        <v>10851</v>
      </c>
      <c r="P233" s="288" t="s">
        <v>10851</v>
      </c>
      <c r="Q233" s="288" t="s">
        <v>10851</v>
      </c>
      <c r="R233" s="288" t="s">
        <v>10851</v>
      </c>
      <c r="S233" s="288" t="s">
        <v>10851</v>
      </c>
      <c r="T233" s="288" t="s">
        <v>10851</v>
      </c>
      <c r="U233" s="288" t="s">
        <v>10851</v>
      </c>
      <c r="V233" s="288" t="s">
        <v>10851</v>
      </c>
      <c r="W233" s="288" t="s">
        <v>10851</v>
      </c>
      <c r="X233" s="288" t="s">
        <v>10851</v>
      </c>
      <c r="Y233" s="288" t="s">
        <v>10851</v>
      </c>
      <c r="Z233" s="288" t="s">
        <v>10851</v>
      </c>
      <c r="AA233" s="288" t="s">
        <v>10851</v>
      </c>
      <c r="AB233" s="288" t="s">
        <v>10851</v>
      </c>
      <c r="AC233" s="288" t="s">
        <v>10851</v>
      </c>
      <c r="AD233" s="288" t="s">
        <v>10851</v>
      </c>
      <c r="AE233" s="288" t="s">
        <v>10851</v>
      </c>
      <c r="AF233" s="288" t="s">
        <v>10851</v>
      </c>
      <c r="AG233" s="288" t="s">
        <v>10851</v>
      </c>
      <c r="AH233" s="288" t="s">
        <v>10851</v>
      </c>
      <c r="AI233" s="288" t="s">
        <v>10851</v>
      </c>
      <c r="AJ233" s="288" t="s">
        <v>10851</v>
      </c>
      <c r="AK233" s="288" t="s">
        <v>10851</v>
      </c>
      <c r="AL233" s="288" t="s">
        <v>10851</v>
      </c>
      <c r="AM233" s="288" t="s">
        <v>10851</v>
      </c>
      <c r="AN233" s="288" t="s">
        <v>10851</v>
      </c>
      <c r="AO233" s="288" t="s">
        <v>10851</v>
      </c>
      <c r="AP233" s="288" t="s">
        <v>10851</v>
      </c>
      <c r="AQ233" s="288" t="s">
        <v>10851</v>
      </c>
      <c r="AR233" s="288" t="s">
        <v>10851</v>
      </c>
      <c r="AS233" s="288" t="s">
        <v>10851</v>
      </c>
      <c r="AT233" s="288" t="s">
        <v>10851</v>
      </c>
      <c r="AU233" s="288" t="s">
        <v>10851</v>
      </c>
      <c r="AV233" s="288" t="s">
        <v>10851</v>
      </c>
      <c r="AW233" s="288" t="s">
        <v>10851</v>
      </c>
      <c r="AX233" s="288" t="s">
        <v>10851</v>
      </c>
      <c r="AY233" s="288" t="s">
        <v>10851</v>
      </c>
      <c r="AZ233" s="288" t="s">
        <v>10851</v>
      </c>
      <c r="BA233" s="288" t="s">
        <v>10851</v>
      </c>
      <c r="BB233" s="288" t="s">
        <v>10851</v>
      </c>
      <c r="BC233" s="288" t="s">
        <v>10851</v>
      </c>
      <c r="BD233" s="288" t="s">
        <v>10851</v>
      </c>
      <c r="BE233" s="288" t="s">
        <v>10851</v>
      </c>
      <c r="BF233" s="288" t="s">
        <v>10851</v>
      </c>
      <c r="BG233" s="288" t="s">
        <v>10851</v>
      </c>
      <c r="BH233" s="288" t="s">
        <v>10851</v>
      </c>
      <c r="BI233" s="288" t="s">
        <v>10851</v>
      </c>
      <c r="BJ233" s="288" t="s">
        <v>10851</v>
      </c>
      <c r="BK233" s="288" t="s">
        <v>10851</v>
      </c>
      <c r="BL233" s="288">
        <v>1.4</v>
      </c>
      <c r="BM233" s="288">
        <v>1.4</v>
      </c>
      <c r="BN233" s="288">
        <v>1.4</v>
      </c>
      <c r="BO233" s="288" t="s">
        <v>10851</v>
      </c>
      <c r="BP233" s="288" t="s">
        <v>10851</v>
      </c>
      <c r="BQ233" s="288" t="s">
        <v>10851</v>
      </c>
      <c r="BR233" s="288" t="s">
        <v>10851</v>
      </c>
      <c r="BS233" s="288" t="s">
        <v>10851</v>
      </c>
      <c r="BT233" s="288" t="s">
        <v>10851</v>
      </c>
      <c r="BU233" s="288" t="str">
        <f>_xlfn.IFNA(VLOOKUP(C233,'INFORM Severity - hidden'!$C$5:$G$300,5,FALSE),"-")</f>
        <v>-</v>
      </c>
    </row>
    <row r="234" spans="1:73" x14ac:dyDescent="0.35">
      <c r="A234" t="s">
        <v>2873</v>
      </c>
      <c r="B234" t="s">
        <v>4327</v>
      </c>
      <c r="C234" t="s">
        <v>4328</v>
      </c>
      <c r="D234" s="288" t="str">
        <f t="shared" si="3"/>
        <v>-</v>
      </c>
      <c r="E234" s="288" t="s">
        <v>10851</v>
      </c>
      <c r="F234" s="288" t="s">
        <v>10851</v>
      </c>
      <c r="G234" s="288" t="s">
        <v>10851</v>
      </c>
      <c r="H234" s="288" t="s">
        <v>10851</v>
      </c>
      <c r="I234" s="288" t="s">
        <v>10851</v>
      </c>
      <c r="J234" s="288" t="s">
        <v>10851</v>
      </c>
      <c r="K234" s="288" t="s">
        <v>10851</v>
      </c>
      <c r="L234" s="288" t="s">
        <v>10851</v>
      </c>
      <c r="M234" s="288" t="s">
        <v>10851</v>
      </c>
      <c r="N234" s="288" t="s">
        <v>10851</v>
      </c>
      <c r="O234" s="288" t="s">
        <v>10851</v>
      </c>
      <c r="P234" s="288" t="s">
        <v>10851</v>
      </c>
      <c r="Q234" s="288" t="s">
        <v>10851</v>
      </c>
      <c r="R234" s="288" t="s">
        <v>10851</v>
      </c>
      <c r="S234" s="288" t="s">
        <v>10851</v>
      </c>
      <c r="T234" s="288" t="s">
        <v>10851</v>
      </c>
      <c r="U234" s="288" t="s">
        <v>10851</v>
      </c>
      <c r="V234" s="288" t="s">
        <v>10851</v>
      </c>
      <c r="W234" s="288" t="s">
        <v>10851</v>
      </c>
      <c r="X234" s="288" t="s">
        <v>10851</v>
      </c>
      <c r="Y234" s="288" t="s">
        <v>10851</v>
      </c>
      <c r="Z234" s="288" t="s">
        <v>10851</v>
      </c>
      <c r="AA234" s="288" t="s">
        <v>10851</v>
      </c>
      <c r="AB234" s="288" t="s">
        <v>10851</v>
      </c>
      <c r="AC234" s="288" t="s">
        <v>10851</v>
      </c>
      <c r="AD234" s="288" t="s">
        <v>10851</v>
      </c>
      <c r="AE234" s="288" t="s">
        <v>10851</v>
      </c>
      <c r="AF234" s="288" t="s">
        <v>10851</v>
      </c>
      <c r="AG234" s="288" t="s">
        <v>10851</v>
      </c>
      <c r="AH234" s="288" t="s">
        <v>10851</v>
      </c>
      <c r="AI234" s="288" t="s">
        <v>10851</v>
      </c>
      <c r="AJ234" s="288" t="s">
        <v>10851</v>
      </c>
      <c r="AK234" s="288" t="s">
        <v>10851</v>
      </c>
      <c r="AL234" s="288" t="s">
        <v>10851</v>
      </c>
      <c r="AM234" s="288" t="s">
        <v>10851</v>
      </c>
      <c r="AN234" s="288" t="s">
        <v>10851</v>
      </c>
      <c r="AO234" s="288" t="s">
        <v>10851</v>
      </c>
      <c r="AP234" s="288" t="s">
        <v>10851</v>
      </c>
      <c r="AQ234" s="288" t="s">
        <v>10851</v>
      </c>
      <c r="AR234" s="288" t="s">
        <v>10851</v>
      </c>
      <c r="AS234" s="288" t="s">
        <v>10851</v>
      </c>
      <c r="AT234" s="288" t="s">
        <v>10851</v>
      </c>
      <c r="AU234" s="288" t="s">
        <v>10851</v>
      </c>
      <c r="AV234" s="288" t="s">
        <v>10851</v>
      </c>
      <c r="AW234" s="288" t="s">
        <v>10851</v>
      </c>
      <c r="AX234" s="288" t="s">
        <v>10851</v>
      </c>
      <c r="AY234" s="288" t="s">
        <v>10851</v>
      </c>
      <c r="AZ234" s="288" t="s">
        <v>10851</v>
      </c>
      <c r="BA234" s="288" t="s">
        <v>10851</v>
      </c>
      <c r="BB234" s="288" t="s">
        <v>10851</v>
      </c>
      <c r="BC234" s="288" t="s">
        <v>10851</v>
      </c>
      <c r="BD234" s="288" t="s">
        <v>10851</v>
      </c>
      <c r="BE234" s="288" t="s">
        <v>10851</v>
      </c>
      <c r="BF234" s="288" t="s">
        <v>10851</v>
      </c>
      <c r="BG234" s="288" t="s">
        <v>10851</v>
      </c>
      <c r="BH234" s="288" t="s">
        <v>10851</v>
      </c>
      <c r="BI234" s="288" t="s">
        <v>10851</v>
      </c>
      <c r="BJ234" s="288" t="s">
        <v>10851</v>
      </c>
      <c r="BK234" s="288" t="s">
        <v>10851</v>
      </c>
      <c r="BL234" s="288" t="s">
        <v>10851</v>
      </c>
      <c r="BM234" s="288" t="s">
        <v>10851</v>
      </c>
      <c r="BN234" s="288" t="s">
        <v>10851</v>
      </c>
      <c r="BO234" s="288" t="s">
        <v>10851</v>
      </c>
      <c r="BP234" s="288" t="s">
        <v>10851</v>
      </c>
      <c r="BQ234" s="288" t="s">
        <v>10851</v>
      </c>
      <c r="BR234" s="288" t="s">
        <v>10851</v>
      </c>
      <c r="BS234" s="288" t="s">
        <v>10851</v>
      </c>
      <c r="BT234" s="288">
        <v>1.9</v>
      </c>
      <c r="BU234" s="288">
        <f>_xlfn.IFNA(VLOOKUP(C234,'INFORM Severity - hidden'!$C$5:$G$300,5,FALSE),"-")</f>
        <v>1.8</v>
      </c>
    </row>
    <row r="235" spans="1:73" x14ac:dyDescent="0.35">
      <c r="A235" t="s">
        <v>3215</v>
      </c>
      <c r="B235" t="s">
        <v>3213</v>
      </c>
      <c r="C235" t="s">
        <v>3214</v>
      </c>
      <c r="D235" s="288" t="str">
        <f t="shared" si="3"/>
        <v>Stable</v>
      </c>
      <c r="E235" s="288" t="s">
        <v>10851</v>
      </c>
      <c r="F235" s="288" t="s">
        <v>10851</v>
      </c>
      <c r="G235" s="288" t="s">
        <v>10851</v>
      </c>
      <c r="H235" s="288" t="s">
        <v>10851</v>
      </c>
      <c r="I235" s="288" t="s">
        <v>10851</v>
      </c>
      <c r="J235" s="288" t="s">
        <v>10851</v>
      </c>
      <c r="K235" s="288" t="s">
        <v>10851</v>
      </c>
      <c r="L235" s="288" t="s">
        <v>10851</v>
      </c>
      <c r="M235" s="288" t="s">
        <v>10851</v>
      </c>
      <c r="N235" s="288" t="s">
        <v>10851</v>
      </c>
      <c r="O235" s="288" t="s">
        <v>10851</v>
      </c>
      <c r="P235" s="288" t="s">
        <v>10851</v>
      </c>
      <c r="Q235" s="288" t="s">
        <v>10851</v>
      </c>
      <c r="R235" s="288" t="s">
        <v>10851</v>
      </c>
      <c r="S235" s="288" t="s">
        <v>10851</v>
      </c>
      <c r="T235" s="288" t="s">
        <v>10851</v>
      </c>
      <c r="U235" s="288" t="s">
        <v>10851</v>
      </c>
      <c r="V235" s="288" t="s">
        <v>10851</v>
      </c>
      <c r="W235" s="288" t="s">
        <v>10851</v>
      </c>
      <c r="X235" s="288" t="s">
        <v>10851</v>
      </c>
      <c r="Y235" s="288" t="s">
        <v>10851</v>
      </c>
      <c r="Z235" s="288" t="s">
        <v>10851</v>
      </c>
      <c r="AA235" s="288" t="s">
        <v>10851</v>
      </c>
      <c r="AB235" s="288" t="s">
        <v>10851</v>
      </c>
      <c r="AC235" s="288" t="s">
        <v>10851</v>
      </c>
      <c r="AD235" s="288" t="s">
        <v>10851</v>
      </c>
      <c r="AE235" s="288" t="s">
        <v>10851</v>
      </c>
      <c r="AF235" s="288" t="s">
        <v>10851</v>
      </c>
      <c r="AG235" s="288" t="s">
        <v>10851</v>
      </c>
      <c r="AH235" s="288" t="s">
        <v>10851</v>
      </c>
      <c r="AI235" s="288" t="s">
        <v>10851</v>
      </c>
      <c r="AJ235" s="288" t="s">
        <v>10851</v>
      </c>
      <c r="AK235" s="288" t="s">
        <v>10851</v>
      </c>
      <c r="AL235" s="288" t="s">
        <v>10851</v>
      </c>
      <c r="AM235" s="288" t="s">
        <v>10851</v>
      </c>
      <c r="AN235" s="288" t="s">
        <v>10851</v>
      </c>
      <c r="AO235" s="288" t="s">
        <v>10851</v>
      </c>
      <c r="AP235" s="288">
        <v>1.2</v>
      </c>
      <c r="AQ235" s="288">
        <v>1.6</v>
      </c>
      <c r="AR235" s="288">
        <v>1.6</v>
      </c>
      <c r="AS235" s="288">
        <v>1.7</v>
      </c>
      <c r="AT235" s="288">
        <v>1.7</v>
      </c>
      <c r="AU235" s="288">
        <v>2.9</v>
      </c>
      <c r="AV235" s="288">
        <v>2.9</v>
      </c>
      <c r="AW235" s="288">
        <v>2.9</v>
      </c>
      <c r="AX235" s="288">
        <v>2.9</v>
      </c>
      <c r="AY235" s="288">
        <v>2.9</v>
      </c>
      <c r="AZ235" s="288">
        <v>2.5</v>
      </c>
      <c r="BA235" s="288">
        <v>2.5</v>
      </c>
      <c r="BB235" s="288">
        <v>2.5</v>
      </c>
      <c r="BC235" s="288">
        <v>2.5</v>
      </c>
      <c r="BD235" s="288">
        <v>2.5</v>
      </c>
      <c r="BE235" s="288">
        <v>2.6</v>
      </c>
      <c r="BF235" s="288">
        <v>2.4</v>
      </c>
      <c r="BG235" s="288">
        <v>2.4</v>
      </c>
      <c r="BH235" s="288">
        <v>2.4</v>
      </c>
      <c r="BI235" s="288">
        <v>2.4</v>
      </c>
      <c r="BJ235" s="288">
        <v>2.2000000000000002</v>
      </c>
      <c r="BK235" s="288">
        <v>2.1</v>
      </c>
      <c r="BL235" s="288">
        <v>2.1</v>
      </c>
      <c r="BM235" s="288">
        <v>2.1</v>
      </c>
      <c r="BN235" s="288">
        <v>2.1</v>
      </c>
      <c r="BO235" s="288">
        <v>2.1</v>
      </c>
      <c r="BP235" s="288">
        <v>2.1</v>
      </c>
      <c r="BQ235" s="288">
        <v>2.1</v>
      </c>
      <c r="BR235" s="288">
        <v>2.1</v>
      </c>
      <c r="BS235" s="288">
        <v>2.1</v>
      </c>
      <c r="BT235" s="288">
        <v>2.1</v>
      </c>
      <c r="BU235" s="288">
        <f>_xlfn.IFNA(VLOOKUP(C235,'INFORM Severity - hidden'!$C$5:$G$300,5,FALSE),"-")</f>
        <v>2.1</v>
      </c>
    </row>
    <row r="236" spans="1:73" x14ac:dyDescent="0.35">
      <c r="A236" t="s">
        <v>44</v>
      </c>
      <c r="B236" t="s">
        <v>42</v>
      </c>
      <c r="C236" t="s">
        <v>43</v>
      </c>
      <c r="D236" s="288" t="str">
        <f t="shared" si="3"/>
        <v>Increasing</v>
      </c>
      <c r="E236" s="288">
        <v>3.6</v>
      </c>
      <c r="F236" s="288">
        <v>3.6</v>
      </c>
      <c r="G236" s="288">
        <v>3.6</v>
      </c>
      <c r="H236" s="288">
        <v>3.9</v>
      </c>
      <c r="I236" s="288">
        <v>3.9</v>
      </c>
      <c r="J236" s="288">
        <v>3.9</v>
      </c>
      <c r="K236" s="288">
        <v>3.9</v>
      </c>
      <c r="L236" s="288">
        <v>3.9</v>
      </c>
      <c r="M236" s="288">
        <v>3.9</v>
      </c>
      <c r="N236" s="288">
        <v>3.9</v>
      </c>
      <c r="O236" s="288">
        <v>4.0999999999999996</v>
      </c>
      <c r="P236" s="288">
        <v>4.0999999999999996</v>
      </c>
      <c r="Q236" s="288">
        <v>4.0999999999999996</v>
      </c>
      <c r="R236" s="288">
        <v>4.0999999999999996</v>
      </c>
      <c r="S236" s="288">
        <v>4.0999999999999996</v>
      </c>
      <c r="T236" s="288">
        <v>4.0999999999999996</v>
      </c>
      <c r="U236" s="288">
        <v>4</v>
      </c>
      <c r="V236" s="288">
        <v>4</v>
      </c>
      <c r="W236" s="288">
        <v>4</v>
      </c>
      <c r="X236" s="288">
        <v>4</v>
      </c>
      <c r="Y236" s="288">
        <v>4</v>
      </c>
      <c r="Z236" s="288">
        <v>4</v>
      </c>
      <c r="AA236" s="288">
        <v>3.7</v>
      </c>
      <c r="AB236" s="288">
        <v>3.7</v>
      </c>
      <c r="AC236" s="288">
        <v>3.7</v>
      </c>
      <c r="AD236" s="288">
        <v>3.7</v>
      </c>
      <c r="AE236" s="288">
        <v>3.8</v>
      </c>
      <c r="AF236" s="288">
        <v>3.7</v>
      </c>
      <c r="AG236" s="288">
        <v>3.7</v>
      </c>
      <c r="AH236" s="288">
        <v>3.8</v>
      </c>
      <c r="AI236" s="288">
        <v>3.8</v>
      </c>
      <c r="AJ236" s="288">
        <v>3.8</v>
      </c>
      <c r="AK236" s="288">
        <v>3.8</v>
      </c>
      <c r="AL236" s="288">
        <v>3.8</v>
      </c>
      <c r="AM236" s="288">
        <v>3.8</v>
      </c>
      <c r="AN236" s="288">
        <v>3.8</v>
      </c>
      <c r="AO236" s="288">
        <v>3.8</v>
      </c>
      <c r="AP236" s="288">
        <v>3.8</v>
      </c>
      <c r="AQ236" s="288">
        <v>3.8</v>
      </c>
      <c r="AR236" s="288">
        <v>3.8</v>
      </c>
      <c r="AS236" s="288">
        <v>3.8</v>
      </c>
      <c r="AT236" s="288">
        <v>3.8</v>
      </c>
      <c r="AU236" s="288">
        <v>3.8</v>
      </c>
      <c r="AV236" s="288">
        <v>3.8</v>
      </c>
      <c r="AW236" s="288">
        <v>3.8</v>
      </c>
      <c r="AX236" s="288">
        <v>3.7</v>
      </c>
      <c r="AY236" s="288">
        <v>3.7</v>
      </c>
      <c r="AZ236" s="288">
        <v>3.7</v>
      </c>
      <c r="BA236" s="288">
        <v>3.7</v>
      </c>
      <c r="BB236" s="288">
        <v>3.7</v>
      </c>
      <c r="BC236" s="288">
        <v>3.7</v>
      </c>
      <c r="BD236" s="288">
        <v>3.7</v>
      </c>
      <c r="BE236" s="288">
        <v>3.7</v>
      </c>
      <c r="BF236" s="288">
        <v>3.7</v>
      </c>
      <c r="BG236" s="288">
        <v>3.7</v>
      </c>
      <c r="BH236" s="288">
        <v>3.8</v>
      </c>
      <c r="BI236" s="288">
        <v>3.8</v>
      </c>
      <c r="BJ236" s="288">
        <v>3.8</v>
      </c>
      <c r="BK236" s="288">
        <v>3.8</v>
      </c>
      <c r="BL236" s="288">
        <v>3.7</v>
      </c>
      <c r="BM236" s="288">
        <v>3.7</v>
      </c>
      <c r="BN236" s="288">
        <v>3.7</v>
      </c>
      <c r="BO236" s="288">
        <v>3.7</v>
      </c>
      <c r="BP236" s="288">
        <v>3.7</v>
      </c>
      <c r="BQ236" s="288">
        <v>3.7</v>
      </c>
      <c r="BR236" s="288">
        <v>3.7</v>
      </c>
      <c r="BS236" s="288">
        <v>3.7</v>
      </c>
      <c r="BT236" s="288">
        <v>3.8</v>
      </c>
      <c r="BU236" s="288">
        <f>_xlfn.IFNA(VLOOKUP(C236,'INFORM Severity - hidden'!$C$5:$G$300,5,FALSE),"-")</f>
        <v>3.8</v>
      </c>
    </row>
    <row r="237" spans="1:73" x14ac:dyDescent="0.35">
      <c r="A237" t="s">
        <v>1758</v>
      </c>
      <c r="B237" t="s">
        <v>1756</v>
      </c>
      <c r="C237" t="s">
        <v>1757</v>
      </c>
      <c r="D237" s="288" t="str">
        <f t="shared" si="3"/>
        <v>Stable</v>
      </c>
      <c r="E237" s="288" t="s">
        <v>10851</v>
      </c>
      <c r="F237" s="288">
        <v>3.6</v>
      </c>
      <c r="G237" s="288">
        <v>3.6</v>
      </c>
      <c r="H237" s="288">
        <v>3.8</v>
      </c>
      <c r="I237" s="288">
        <v>3.8</v>
      </c>
      <c r="J237" s="288">
        <v>3.8</v>
      </c>
      <c r="K237" s="288">
        <v>3.8</v>
      </c>
      <c r="L237" s="288">
        <v>3.8</v>
      </c>
      <c r="M237" s="288">
        <v>3.8</v>
      </c>
      <c r="N237" s="288">
        <v>3.8</v>
      </c>
      <c r="O237" s="288">
        <v>3.8</v>
      </c>
      <c r="P237" s="288">
        <v>3.8</v>
      </c>
      <c r="Q237" s="288">
        <v>3.8</v>
      </c>
      <c r="R237" s="288">
        <v>3.8</v>
      </c>
      <c r="S237" s="288">
        <v>3.8</v>
      </c>
      <c r="T237" s="288">
        <v>3.8</v>
      </c>
      <c r="U237" s="288">
        <v>3.9</v>
      </c>
      <c r="V237" s="288">
        <v>3.9</v>
      </c>
      <c r="W237" s="288">
        <v>3.9</v>
      </c>
      <c r="X237" s="288">
        <v>3.9</v>
      </c>
      <c r="Y237" s="288">
        <v>3.9</v>
      </c>
      <c r="Z237" s="288">
        <v>3.9</v>
      </c>
      <c r="AA237" s="288">
        <v>3.9</v>
      </c>
      <c r="AB237" s="288">
        <v>3.9</v>
      </c>
      <c r="AC237" s="288">
        <v>3.9</v>
      </c>
      <c r="AD237" s="288">
        <v>4</v>
      </c>
      <c r="AE237" s="288">
        <v>4</v>
      </c>
      <c r="AF237" s="288">
        <v>4</v>
      </c>
      <c r="AG237" s="288">
        <v>4</v>
      </c>
      <c r="AH237" s="288">
        <v>4.2</v>
      </c>
      <c r="AI237" s="288">
        <v>4.2</v>
      </c>
      <c r="AJ237" s="288">
        <v>4.2</v>
      </c>
      <c r="AK237" s="288">
        <v>4.2</v>
      </c>
      <c r="AL237" s="288">
        <v>4.2</v>
      </c>
      <c r="AM237" s="288">
        <v>3.9</v>
      </c>
      <c r="AN237" s="288">
        <v>3.8</v>
      </c>
      <c r="AO237" s="288">
        <v>3.8</v>
      </c>
      <c r="AP237" s="288">
        <v>3.8</v>
      </c>
      <c r="AQ237" s="288">
        <v>3.8</v>
      </c>
      <c r="AR237" s="288">
        <v>3.8</v>
      </c>
      <c r="AS237" s="288">
        <v>3.7</v>
      </c>
      <c r="AT237" s="288">
        <v>3.7</v>
      </c>
      <c r="AU237" s="288">
        <v>3.7</v>
      </c>
      <c r="AV237" s="288">
        <v>3.7</v>
      </c>
      <c r="AW237" s="288">
        <v>3.7</v>
      </c>
      <c r="AX237" s="288">
        <v>3.5</v>
      </c>
      <c r="AY237" s="288">
        <v>3.5</v>
      </c>
      <c r="AZ237" s="288">
        <v>3.5</v>
      </c>
      <c r="BA237" s="288">
        <v>3.5</v>
      </c>
      <c r="BB237" s="288">
        <v>3.5</v>
      </c>
      <c r="BC237" s="288">
        <v>3.5</v>
      </c>
      <c r="BD237" s="288">
        <v>3.8</v>
      </c>
      <c r="BE237" s="288">
        <v>3.8</v>
      </c>
      <c r="BF237" s="288">
        <v>3.7</v>
      </c>
      <c r="BG237" s="288">
        <v>3.7</v>
      </c>
      <c r="BH237" s="288">
        <v>3.7</v>
      </c>
      <c r="BI237" s="288">
        <v>3.7</v>
      </c>
      <c r="BJ237" s="288">
        <v>4.0999999999999996</v>
      </c>
      <c r="BK237" s="288">
        <v>4.0999999999999996</v>
      </c>
      <c r="BL237" s="288">
        <v>4.4000000000000004</v>
      </c>
      <c r="BM237" s="288">
        <v>4.4000000000000004</v>
      </c>
      <c r="BN237" s="288">
        <v>4.4000000000000004</v>
      </c>
      <c r="BO237" s="288">
        <v>4.4000000000000004</v>
      </c>
      <c r="BP237" s="288">
        <v>4.4000000000000004</v>
      </c>
      <c r="BQ237" s="288">
        <v>4.4000000000000004</v>
      </c>
      <c r="BR237" s="288">
        <v>4.4000000000000004</v>
      </c>
      <c r="BS237" s="288">
        <v>4.4000000000000004</v>
      </c>
      <c r="BT237" s="288">
        <v>4.4000000000000004</v>
      </c>
      <c r="BU237" s="288">
        <f>_xlfn.IFNA(VLOOKUP(C237,'INFORM Severity - hidden'!$C$5:$G$300,5,FALSE),"-")</f>
        <v>4.4000000000000004</v>
      </c>
    </row>
    <row r="238" spans="1:73" x14ac:dyDescent="0.35">
      <c r="A238" t="s">
        <v>1758</v>
      </c>
      <c r="B238" t="s">
        <v>1765</v>
      </c>
      <c r="C238" t="s">
        <v>1766</v>
      </c>
      <c r="D238" s="288" t="str">
        <f t="shared" si="3"/>
        <v>Decreasing</v>
      </c>
      <c r="E238" s="288" t="s">
        <v>10851</v>
      </c>
      <c r="F238" s="288" t="s">
        <v>10851</v>
      </c>
      <c r="G238" s="288" t="s">
        <v>10851</v>
      </c>
      <c r="H238" s="288" t="s">
        <v>10851</v>
      </c>
      <c r="I238" s="288" t="s">
        <v>10851</v>
      </c>
      <c r="J238" s="288" t="s">
        <v>10851</v>
      </c>
      <c r="K238" s="288" t="s">
        <v>10851</v>
      </c>
      <c r="L238" s="288" t="s">
        <v>10851</v>
      </c>
      <c r="M238" s="288" t="s">
        <v>10851</v>
      </c>
      <c r="N238" s="288" t="s">
        <v>10851</v>
      </c>
      <c r="O238" s="288" t="s">
        <v>10851</v>
      </c>
      <c r="P238" s="288" t="s">
        <v>10851</v>
      </c>
      <c r="Q238" s="288" t="s">
        <v>10851</v>
      </c>
      <c r="R238" s="288" t="s">
        <v>10851</v>
      </c>
      <c r="S238" s="288" t="s">
        <v>10851</v>
      </c>
      <c r="T238" s="288" t="s">
        <v>10851</v>
      </c>
      <c r="U238" s="288" t="s">
        <v>10851</v>
      </c>
      <c r="V238" s="288" t="s">
        <v>10851</v>
      </c>
      <c r="W238" s="288" t="s">
        <v>10851</v>
      </c>
      <c r="X238" s="288" t="s">
        <v>10851</v>
      </c>
      <c r="Y238" s="288" t="s">
        <v>10851</v>
      </c>
      <c r="Z238" s="288" t="s">
        <v>10851</v>
      </c>
      <c r="AA238" s="288" t="s">
        <v>10851</v>
      </c>
      <c r="AB238" s="288" t="s">
        <v>10851</v>
      </c>
      <c r="AC238" s="288" t="s">
        <v>10851</v>
      </c>
      <c r="AD238" s="288" t="s">
        <v>10851</v>
      </c>
      <c r="AE238" s="288" t="s">
        <v>10851</v>
      </c>
      <c r="AF238" s="288" t="s">
        <v>10851</v>
      </c>
      <c r="AG238" s="288" t="s">
        <v>10851</v>
      </c>
      <c r="AH238" s="288" t="s">
        <v>10851</v>
      </c>
      <c r="AI238" s="288" t="s">
        <v>10851</v>
      </c>
      <c r="AJ238" s="288" t="s">
        <v>10851</v>
      </c>
      <c r="AK238" s="288" t="s">
        <v>10851</v>
      </c>
      <c r="AL238" s="288" t="s">
        <v>10851</v>
      </c>
      <c r="AM238" s="288" t="s">
        <v>10851</v>
      </c>
      <c r="AN238" s="288" t="s">
        <v>10851</v>
      </c>
      <c r="AO238" s="288" t="s">
        <v>10851</v>
      </c>
      <c r="AP238" s="288" t="s">
        <v>10851</v>
      </c>
      <c r="AQ238" s="288" t="s">
        <v>10851</v>
      </c>
      <c r="AR238" s="288" t="s">
        <v>10851</v>
      </c>
      <c r="AS238" s="288" t="s">
        <v>10851</v>
      </c>
      <c r="AT238" s="288" t="s">
        <v>10851</v>
      </c>
      <c r="AU238" s="288" t="s">
        <v>10851</v>
      </c>
      <c r="AV238" s="288" t="s">
        <v>10851</v>
      </c>
      <c r="AW238" s="288" t="s">
        <v>10851</v>
      </c>
      <c r="AX238" s="288" t="s">
        <v>10851</v>
      </c>
      <c r="AY238" s="288" t="s">
        <v>10851</v>
      </c>
      <c r="AZ238" s="288" t="s">
        <v>10851</v>
      </c>
      <c r="BA238" s="288" t="s">
        <v>10851</v>
      </c>
      <c r="BB238" s="288" t="s">
        <v>10851</v>
      </c>
      <c r="BC238" s="288" t="s">
        <v>10851</v>
      </c>
      <c r="BD238" s="288" t="s">
        <v>10851</v>
      </c>
      <c r="BE238" s="288" t="s">
        <v>10851</v>
      </c>
      <c r="BF238" s="288" t="s">
        <v>10851</v>
      </c>
      <c r="BG238" s="288" t="s">
        <v>10851</v>
      </c>
      <c r="BH238" s="288" t="s">
        <v>10851</v>
      </c>
      <c r="BI238" s="288" t="s">
        <v>10851</v>
      </c>
      <c r="BJ238" s="288">
        <v>3.4</v>
      </c>
      <c r="BK238" s="288">
        <v>3.5</v>
      </c>
      <c r="BL238" s="288">
        <v>3.5</v>
      </c>
      <c r="BM238" s="288">
        <v>3.5</v>
      </c>
      <c r="BN238" s="288">
        <v>3.5</v>
      </c>
      <c r="BO238" s="288">
        <v>3.5</v>
      </c>
      <c r="BP238" s="288">
        <v>3.5</v>
      </c>
      <c r="BQ238" s="288">
        <v>3.7</v>
      </c>
      <c r="BR238" s="288">
        <v>3.5</v>
      </c>
      <c r="BS238" s="288">
        <v>3.5</v>
      </c>
      <c r="BT238" s="288">
        <v>3.4</v>
      </c>
      <c r="BU238" s="288">
        <f>_xlfn.IFNA(VLOOKUP(C238,'INFORM Severity - hidden'!$C$5:$G$300,5,FALSE),"-")</f>
        <v>3.5</v>
      </c>
    </row>
    <row r="239" spans="1:73" x14ac:dyDescent="0.35">
      <c r="A239" t="s">
        <v>1758</v>
      </c>
      <c r="B239" t="s">
        <v>1772</v>
      </c>
      <c r="C239" t="s">
        <v>1773</v>
      </c>
      <c r="D239" s="288" t="str">
        <f t="shared" si="3"/>
        <v>Stable</v>
      </c>
      <c r="E239" s="288" t="s">
        <v>10851</v>
      </c>
      <c r="F239" s="288" t="s">
        <v>10851</v>
      </c>
      <c r="G239" s="288" t="s">
        <v>10851</v>
      </c>
      <c r="H239" s="288" t="s">
        <v>10851</v>
      </c>
      <c r="I239" s="288" t="s">
        <v>10851</v>
      </c>
      <c r="J239" s="288" t="s">
        <v>10851</v>
      </c>
      <c r="K239" s="288" t="s">
        <v>10851</v>
      </c>
      <c r="L239" s="288" t="s">
        <v>10851</v>
      </c>
      <c r="M239" s="288" t="s">
        <v>10851</v>
      </c>
      <c r="N239" s="288" t="s">
        <v>10851</v>
      </c>
      <c r="O239" s="288" t="s">
        <v>10851</v>
      </c>
      <c r="P239" s="288" t="s">
        <v>10851</v>
      </c>
      <c r="Q239" s="288" t="s">
        <v>10851</v>
      </c>
      <c r="R239" s="288" t="s">
        <v>10851</v>
      </c>
      <c r="S239" s="288" t="s">
        <v>10851</v>
      </c>
      <c r="T239" s="288" t="s">
        <v>10851</v>
      </c>
      <c r="U239" s="288" t="s">
        <v>10851</v>
      </c>
      <c r="V239" s="288" t="s">
        <v>10851</v>
      </c>
      <c r="W239" s="288" t="s">
        <v>10851</v>
      </c>
      <c r="X239" s="288" t="s">
        <v>10851</v>
      </c>
      <c r="Y239" s="288" t="s">
        <v>10851</v>
      </c>
      <c r="Z239" s="288" t="s">
        <v>10851</v>
      </c>
      <c r="AA239" s="288" t="s">
        <v>10851</v>
      </c>
      <c r="AB239" s="288" t="s">
        <v>10851</v>
      </c>
      <c r="AC239" s="288" t="s">
        <v>10851</v>
      </c>
      <c r="AD239" s="288" t="s">
        <v>10851</v>
      </c>
      <c r="AE239" s="288" t="s">
        <v>10851</v>
      </c>
      <c r="AF239" s="288" t="s">
        <v>10851</v>
      </c>
      <c r="AG239" s="288" t="s">
        <v>10851</v>
      </c>
      <c r="AH239" s="288" t="s">
        <v>10851</v>
      </c>
      <c r="AI239" s="288" t="s">
        <v>10851</v>
      </c>
      <c r="AJ239" s="288" t="s">
        <v>10851</v>
      </c>
      <c r="AK239" s="288" t="s">
        <v>10851</v>
      </c>
      <c r="AL239" s="288" t="s">
        <v>10851</v>
      </c>
      <c r="AM239" s="288" t="s">
        <v>10851</v>
      </c>
      <c r="AN239" s="288" t="s">
        <v>10851</v>
      </c>
      <c r="AO239" s="288" t="s">
        <v>10851</v>
      </c>
      <c r="AP239" s="288" t="s">
        <v>10851</v>
      </c>
      <c r="AQ239" s="288" t="s">
        <v>10851</v>
      </c>
      <c r="AR239" s="288" t="s">
        <v>10851</v>
      </c>
      <c r="AS239" s="288" t="s">
        <v>10851</v>
      </c>
      <c r="AT239" s="288" t="s">
        <v>10851</v>
      </c>
      <c r="AU239" s="288" t="s">
        <v>10851</v>
      </c>
      <c r="AV239" s="288" t="s">
        <v>10851</v>
      </c>
      <c r="AW239" s="288" t="s">
        <v>10851</v>
      </c>
      <c r="AX239" s="288" t="s">
        <v>10851</v>
      </c>
      <c r="AY239" s="288" t="s">
        <v>10851</v>
      </c>
      <c r="AZ239" s="288" t="s">
        <v>10851</v>
      </c>
      <c r="BA239" s="288" t="s">
        <v>10851</v>
      </c>
      <c r="BB239" s="288" t="s">
        <v>10851</v>
      </c>
      <c r="BC239" s="288" t="s">
        <v>10851</v>
      </c>
      <c r="BD239" s="288" t="s">
        <v>10851</v>
      </c>
      <c r="BE239" s="288" t="s">
        <v>10851</v>
      </c>
      <c r="BF239" s="288" t="s">
        <v>10851</v>
      </c>
      <c r="BG239" s="288" t="s">
        <v>10851</v>
      </c>
      <c r="BH239" s="288" t="s">
        <v>10851</v>
      </c>
      <c r="BI239" s="288" t="s">
        <v>10851</v>
      </c>
      <c r="BJ239" s="288">
        <v>3.9</v>
      </c>
      <c r="BK239" s="288">
        <v>4.2</v>
      </c>
      <c r="BL239" s="288">
        <v>4.2</v>
      </c>
      <c r="BM239" s="288">
        <v>4.2</v>
      </c>
      <c r="BN239" s="288">
        <v>4.2</v>
      </c>
      <c r="BO239" s="288">
        <v>4.2</v>
      </c>
      <c r="BP239" s="288">
        <v>4.2</v>
      </c>
      <c r="BQ239" s="288">
        <v>4.2</v>
      </c>
      <c r="BR239" s="288">
        <v>4.2</v>
      </c>
      <c r="BS239" s="288">
        <v>4.2</v>
      </c>
      <c r="BT239" s="288">
        <v>4.2</v>
      </c>
      <c r="BU239" s="288">
        <f>_xlfn.IFNA(VLOOKUP(C239,'INFORM Severity - hidden'!$C$5:$G$300,5,FALSE),"-")</f>
        <v>4.2</v>
      </c>
    </row>
    <row r="240" spans="1:73" x14ac:dyDescent="0.35">
      <c r="A240" t="s">
        <v>424</v>
      </c>
      <c r="B240" t="s">
        <v>422</v>
      </c>
      <c r="C240" t="s">
        <v>423</v>
      </c>
      <c r="D240" s="288" t="str">
        <f t="shared" si="3"/>
        <v>Increasing</v>
      </c>
      <c r="E240" s="288" t="s">
        <v>10851</v>
      </c>
      <c r="F240" s="288" t="s">
        <v>10851</v>
      </c>
      <c r="G240" s="288">
        <v>4.2</v>
      </c>
      <c r="H240" s="288">
        <v>4.2</v>
      </c>
      <c r="I240" s="288">
        <v>4.2</v>
      </c>
      <c r="J240" s="288">
        <v>4.2</v>
      </c>
      <c r="K240" s="288">
        <v>4.2</v>
      </c>
      <c r="L240" s="288">
        <v>4.2</v>
      </c>
      <c r="M240" s="288">
        <v>4.2</v>
      </c>
      <c r="N240" s="288">
        <v>4.3</v>
      </c>
      <c r="O240" s="288">
        <v>4.3</v>
      </c>
      <c r="P240" s="288">
        <v>4.3</v>
      </c>
      <c r="Q240" s="288">
        <v>4.3</v>
      </c>
      <c r="R240" s="288">
        <v>4.3</v>
      </c>
      <c r="S240" s="288">
        <v>4.3</v>
      </c>
      <c r="T240" s="288">
        <v>4.3</v>
      </c>
      <c r="U240" s="288">
        <v>4.0999999999999996</v>
      </c>
      <c r="V240" s="288">
        <v>4</v>
      </c>
      <c r="W240" s="288">
        <v>4</v>
      </c>
      <c r="X240" s="288">
        <v>4</v>
      </c>
      <c r="Y240" s="288">
        <v>4</v>
      </c>
      <c r="Z240" s="288">
        <v>4</v>
      </c>
      <c r="AA240" s="288">
        <v>4.0999999999999996</v>
      </c>
      <c r="AB240" s="288">
        <v>4.0999999999999996</v>
      </c>
      <c r="AC240" s="288">
        <v>4.0999999999999996</v>
      </c>
      <c r="AD240" s="288">
        <v>4.0999999999999996</v>
      </c>
      <c r="AE240" s="288">
        <v>4.2</v>
      </c>
      <c r="AF240" s="288">
        <v>4.2</v>
      </c>
      <c r="AG240" s="288">
        <v>4.2</v>
      </c>
      <c r="AH240" s="288">
        <v>4.3</v>
      </c>
      <c r="AI240" s="288">
        <v>4.3</v>
      </c>
      <c r="AJ240" s="288">
        <v>4.3</v>
      </c>
      <c r="AK240" s="288">
        <v>4.3</v>
      </c>
      <c r="AL240" s="288">
        <v>4.2</v>
      </c>
      <c r="AM240" s="288">
        <v>4.2</v>
      </c>
      <c r="AN240" s="288">
        <v>4.2</v>
      </c>
      <c r="AO240" s="288">
        <v>4.2</v>
      </c>
      <c r="AP240" s="288">
        <v>4.2</v>
      </c>
      <c r="AQ240" s="288">
        <v>4.2</v>
      </c>
      <c r="AR240" s="288">
        <v>4.3</v>
      </c>
      <c r="AS240" s="288">
        <v>4.3</v>
      </c>
      <c r="AT240" s="288">
        <v>4.3</v>
      </c>
      <c r="AU240" s="288">
        <v>4.3</v>
      </c>
      <c r="AV240" s="288">
        <v>4.4000000000000004</v>
      </c>
      <c r="AW240" s="288">
        <v>4.4000000000000004</v>
      </c>
      <c r="AX240" s="288">
        <v>4.4000000000000004</v>
      </c>
      <c r="AY240" s="288">
        <v>4.4000000000000004</v>
      </c>
      <c r="AZ240" s="288">
        <v>4.4000000000000004</v>
      </c>
      <c r="BA240" s="288">
        <v>4.4000000000000004</v>
      </c>
      <c r="BB240" s="288">
        <v>4.4000000000000004</v>
      </c>
      <c r="BC240" s="288">
        <v>4.4000000000000004</v>
      </c>
      <c r="BD240" s="288">
        <v>4.4000000000000004</v>
      </c>
      <c r="BE240" s="288">
        <v>4.4000000000000004</v>
      </c>
      <c r="BF240" s="288">
        <v>4.4000000000000004</v>
      </c>
      <c r="BG240" s="288">
        <v>4.4000000000000004</v>
      </c>
      <c r="BH240" s="288">
        <v>4.4000000000000004</v>
      </c>
      <c r="BI240" s="288">
        <v>4.4000000000000004</v>
      </c>
      <c r="BJ240" s="288">
        <v>4.4000000000000004</v>
      </c>
      <c r="BK240" s="288">
        <v>4.2</v>
      </c>
      <c r="BL240" s="288">
        <v>4.2</v>
      </c>
      <c r="BM240" s="288">
        <v>4.2</v>
      </c>
      <c r="BN240" s="288">
        <v>4.2</v>
      </c>
      <c r="BO240" s="288">
        <v>4.2</v>
      </c>
      <c r="BP240" s="288">
        <v>4.2</v>
      </c>
      <c r="BQ240" s="288">
        <v>4.2</v>
      </c>
      <c r="BR240" s="288">
        <v>4.3</v>
      </c>
      <c r="BS240" s="288">
        <v>4.3</v>
      </c>
      <c r="BT240" s="288">
        <v>4.3</v>
      </c>
      <c r="BU240" s="288">
        <f>_xlfn.IFNA(VLOOKUP(C240,'INFORM Severity - hidden'!$C$5:$G$300,5,FALSE),"-")</f>
        <v>4.3</v>
      </c>
    </row>
    <row r="241" spans="1:73" x14ac:dyDescent="0.35">
      <c r="A241" t="s">
        <v>454</v>
      </c>
      <c r="B241" t="s">
        <v>452</v>
      </c>
      <c r="C241" t="s">
        <v>453</v>
      </c>
      <c r="D241" s="288" t="str">
        <f t="shared" si="3"/>
        <v>Decreasing</v>
      </c>
      <c r="E241" s="288" t="s">
        <v>10851</v>
      </c>
      <c r="F241" s="288" t="s">
        <v>10851</v>
      </c>
      <c r="G241" s="288" t="s">
        <v>10851</v>
      </c>
      <c r="H241" s="288">
        <v>3.6</v>
      </c>
      <c r="I241" s="288">
        <v>3.6</v>
      </c>
      <c r="J241" s="288">
        <v>3.6</v>
      </c>
      <c r="K241" s="288">
        <v>3.6</v>
      </c>
      <c r="L241" s="288">
        <v>3.6</v>
      </c>
      <c r="M241" s="288">
        <v>3.6</v>
      </c>
      <c r="N241" s="288">
        <v>3.6</v>
      </c>
      <c r="O241" s="288">
        <v>3.5</v>
      </c>
      <c r="P241" s="288">
        <v>3.6</v>
      </c>
      <c r="Q241" s="288">
        <v>3.6</v>
      </c>
      <c r="R241" s="288">
        <v>3.5</v>
      </c>
      <c r="S241" s="288">
        <v>3.6</v>
      </c>
      <c r="T241" s="288">
        <v>3.6</v>
      </c>
      <c r="U241" s="288">
        <v>3.6</v>
      </c>
      <c r="V241" s="288">
        <v>3.6</v>
      </c>
      <c r="W241" s="288">
        <v>3.6</v>
      </c>
      <c r="X241" s="288">
        <v>3.6</v>
      </c>
      <c r="Y241" s="288">
        <v>3.6</v>
      </c>
      <c r="Z241" s="288">
        <v>3.6</v>
      </c>
      <c r="AA241" s="288">
        <v>3.8</v>
      </c>
      <c r="AB241" s="288">
        <v>3.8</v>
      </c>
      <c r="AC241" s="288">
        <v>3.8</v>
      </c>
      <c r="AD241" s="288">
        <v>3.8</v>
      </c>
      <c r="AE241" s="288">
        <v>3.8</v>
      </c>
      <c r="AF241" s="288">
        <v>3.8</v>
      </c>
      <c r="AG241" s="288">
        <v>3.8</v>
      </c>
      <c r="AH241" s="288">
        <v>3.7</v>
      </c>
      <c r="AI241" s="288">
        <v>3.7</v>
      </c>
      <c r="AJ241" s="288">
        <v>3.7</v>
      </c>
      <c r="AK241" s="288">
        <v>3.7</v>
      </c>
      <c r="AL241" s="288">
        <v>3.9</v>
      </c>
      <c r="AM241" s="288">
        <v>3.9</v>
      </c>
      <c r="AN241" s="288">
        <v>3.9</v>
      </c>
      <c r="AO241" s="288">
        <v>3.9</v>
      </c>
      <c r="AP241" s="288">
        <v>3.9</v>
      </c>
      <c r="AQ241" s="288">
        <v>3.9</v>
      </c>
      <c r="AR241" s="288">
        <v>3.9</v>
      </c>
      <c r="AS241" s="288">
        <v>3.8</v>
      </c>
      <c r="AT241" s="288">
        <v>3.8</v>
      </c>
      <c r="AU241" s="288">
        <v>3.8</v>
      </c>
      <c r="AV241" s="288">
        <v>3.9</v>
      </c>
      <c r="AW241" s="288">
        <v>3.9</v>
      </c>
      <c r="AX241" s="288">
        <v>3.9</v>
      </c>
      <c r="AY241" s="288">
        <v>3.9</v>
      </c>
      <c r="AZ241" s="288">
        <v>3.9</v>
      </c>
      <c r="BA241" s="288">
        <v>3.9</v>
      </c>
      <c r="BB241" s="288">
        <v>3.9</v>
      </c>
      <c r="BC241" s="288">
        <v>3.9</v>
      </c>
      <c r="BD241" s="288">
        <v>3.9</v>
      </c>
      <c r="BE241" s="288">
        <v>3.9</v>
      </c>
      <c r="BF241" s="288">
        <v>3.9</v>
      </c>
      <c r="BG241" s="288">
        <v>3.9</v>
      </c>
      <c r="BH241" s="288">
        <v>3.9</v>
      </c>
      <c r="BI241" s="288">
        <v>3.9</v>
      </c>
      <c r="BJ241" s="288">
        <v>3.9</v>
      </c>
      <c r="BK241" s="288">
        <v>3.9</v>
      </c>
      <c r="BL241" s="288">
        <v>3.9</v>
      </c>
      <c r="BM241" s="288">
        <v>3.9</v>
      </c>
      <c r="BN241" s="288">
        <v>3.9</v>
      </c>
      <c r="BO241" s="288">
        <v>3.9</v>
      </c>
      <c r="BP241" s="288">
        <v>3.9</v>
      </c>
      <c r="BQ241" s="288">
        <v>3.9</v>
      </c>
      <c r="BR241" s="288">
        <v>3.7</v>
      </c>
      <c r="BS241" s="288">
        <v>3.7</v>
      </c>
      <c r="BT241" s="288">
        <v>3.7</v>
      </c>
      <c r="BU241" s="288">
        <f>_xlfn.IFNA(VLOOKUP(C241,'INFORM Severity - hidden'!$C$5:$G$300,5,FALSE),"-")</f>
        <v>3.7</v>
      </c>
    </row>
    <row r="242" spans="1:73" x14ac:dyDescent="0.35">
      <c r="C242" t="s">
        <v>10963</v>
      </c>
      <c r="D242" s="288" t="str">
        <f t="shared" si="3"/>
        <v>-</v>
      </c>
      <c r="E242" s="288" t="s">
        <v>10851</v>
      </c>
      <c r="F242" s="288" t="s">
        <v>10851</v>
      </c>
      <c r="G242" s="288" t="s">
        <v>10851</v>
      </c>
      <c r="H242" s="288" t="s">
        <v>10851</v>
      </c>
      <c r="I242" s="288" t="s">
        <v>10851</v>
      </c>
      <c r="J242" s="288" t="s">
        <v>10851</v>
      </c>
      <c r="K242" s="288" t="s">
        <v>10851</v>
      </c>
      <c r="L242" s="288" t="s">
        <v>10851</v>
      </c>
      <c r="M242" s="288" t="s">
        <v>10851</v>
      </c>
      <c r="N242" s="288" t="s">
        <v>10851</v>
      </c>
      <c r="O242" s="288" t="s">
        <v>10851</v>
      </c>
      <c r="P242" s="288" t="s">
        <v>10851</v>
      </c>
      <c r="Q242" s="288" t="s">
        <v>10851</v>
      </c>
      <c r="R242" s="288" t="s">
        <v>10851</v>
      </c>
      <c r="S242" s="288" t="s">
        <v>10851</v>
      </c>
      <c r="T242" s="288" t="s">
        <v>10851</v>
      </c>
      <c r="U242" s="288" t="s">
        <v>10851</v>
      </c>
      <c r="V242" s="288" t="s">
        <v>10851</v>
      </c>
      <c r="W242" s="288" t="s">
        <v>10851</v>
      </c>
      <c r="X242" s="288" t="s">
        <v>10851</v>
      </c>
      <c r="Y242" s="288" t="s">
        <v>10851</v>
      </c>
      <c r="Z242" s="288" t="s">
        <v>10851</v>
      </c>
      <c r="AA242" s="288" t="s">
        <v>10851</v>
      </c>
      <c r="AB242" s="288" t="s">
        <v>10851</v>
      </c>
      <c r="AC242" s="288" t="s">
        <v>10851</v>
      </c>
      <c r="AD242" s="288" t="s">
        <v>10851</v>
      </c>
      <c r="AE242" s="288" t="s">
        <v>10851</v>
      </c>
      <c r="AF242" s="288" t="s">
        <v>10851</v>
      </c>
      <c r="AG242" s="288" t="s">
        <v>10851</v>
      </c>
      <c r="AH242" s="288" t="s">
        <v>10851</v>
      </c>
      <c r="AI242" s="288" t="s">
        <v>10851</v>
      </c>
      <c r="AJ242" s="288" t="s">
        <v>10851</v>
      </c>
      <c r="AK242" s="288" t="s">
        <v>10851</v>
      </c>
      <c r="AL242" s="288" t="s">
        <v>10851</v>
      </c>
      <c r="AM242" s="288" t="s">
        <v>10851</v>
      </c>
      <c r="AN242" s="288" t="s">
        <v>10851</v>
      </c>
      <c r="AO242" s="288" t="s">
        <v>10851</v>
      </c>
      <c r="AP242" s="288" t="s">
        <v>10851</v>
      </c>
      <c r="AQ242" s="288" t="s">
        <v>10851</v>
      </c>
      <c r="AR242" s="288" t="s">
        <v>10851</v>
      </c>
      <c r="AS242" s="288" t="s">
        <v>10851</v>
      </c>
      <c r="AT242" s="288" t="s">
        <v>10851</v>
      </c>
      <c r="AU242" s="288" t="s">
        <v>10851</v>
      </c>
      <c r="AV242" s="288" t="s">
        <v>10851</v>
      </c>
      <c r="AW242" s="288" t="s">
        <v>10851</v>
      </c>
      <c r="AX242" s="288" t="s">
        <v>10851</v>
      </c>
      <c r="AY242" s="288" t="s">
        <v>10851</v>
      </c>
      <c r="AZ242" s="288" t="s">
        <v>10851</v>
      </c>
      <c r="BA242" s="288" t="s">
        <v>10851</v>
      </c>
      <c r="BB242" s="288" t="s">
        <v>10851</v>
      </c>
      <c r="BC242" s="288" t="s">
        <v>10851</v>
      </c>
      <c r="BD242" s="288" t="s">
        <v>10851</v>
      </c>
      <c r="BE242" s="288" t="s">
        <v>10851</v>
      </c>
      <c r="BF242" s="288" t="s">
        <v>10851</v>
      </c>
      <c r="BG242" s="288" t="s">
        <v>10851</v>
      </c>
      <c r="BH242" s="288" t="s">
        <v>10851</v>
      </c>
      <c r="BI242" s="288" t="s">
        <v>10851</v>
      </c>
      <c r="BJ242" s="288" t="s">
        <v>10851</v>
      </c>
      <c r="BK242" s="288" t="s">
        <v>10851</v>
      </c>
      <c r="BL242" s="288" t="s">
        <v>10851</v>
      </c>
      <c r="BM242" s="288" t="s">
        <v>10851</v>
      </c>
      <c r="BN242" s="288" t="s">
        <v>10851</v>
      </c>
      <c r="BO242" s="288" t="s">
        <v>10851</v>
      </c>
      <c r="BP242" s="288" t="s">
        <v>10851</v>
      </c>
      <c r="BQ242" s="288" t="s">
        <v>10851</v>
      </c>
      <c r="BR242" s="288" t="s">
        <v>10851</v>
      </c>
      <c r="BS242" s="288" t="s">
        <v>10851</v>
      </c>
      <c r="BT242" s="288" t="s">
        <v>10851</v>
      </c>
      <c r="BU242" s="288" t="str">
        <f>_xlfn.IFNA(VLOOKUP(C242,'INFORM Severity - hidden'!$C$5:$G$300,5,FALSE),"-")</f>
        <v>-</v>
      </c>
    </row>
    <row r="243" spans="1:73" x14ac:dyDescent="0.35">
      <c r="A243" t="s">
        <v>475</v>
      </c>
      <c r="B243" t="s">
        <v>473</v>
      </c>
      <c r="C243" t="s">
        <v>474</v>
      </c>
      <c r="D243" s="288" t="str">
        <f t="shared" si="3"/>
        <v>Decreasing</v>
      </c>
      <c r="E243" s="288" t="s">
        <v>10851</v>
      </c>
      <c r="F243" s="288" t="s">
        <v>10851</v>
      </c>
      <c r="G243" s="288" t="s">
        <v>10851</v>
      </c>
      <c r="H243" s="288" t="s">
        <v>10851</v>
      </c>
      <c r="I243" s="288">
        <v>4.0999999999999996</v>
      </c>
      <c r="J243" s="288">
        <v>4.2</v>
      </c>
      <c r="K243" s="288">
        <v>4.2</v>
      </c>
      <c r="L243" s="288">
        <v>4.2</v>
      </c>
      <c r="M243" s="288">
        <v>4.2</v>
      </c>
      <c r="N243" s="288">
        <v>4.2</v>
      </c>
      <c r="O243" s="288">
        <v>4.2</v>
      </c>
      <c r="P243" s="288">
        <v>4.2</v>
      </c>
      <c r="Q243" s="288">
        <v>4.2</v>
      </c>
      <c r="R243" s="288">
        <v>4.2</v>
      </c>
      <c r="S243" s="288">
        <v>4.2</v>
      </c>
      <c r="T243" s="288">
        <v>4.2</v>
      </c>
      <c r="U243" s="288">
        <v>4.2</v>
      </c>
      <c r="V243" s="288">
        <v>4</v>
      </c>
      <c r="W243" s="288">
        <v>4</v>
      </c>
      <c r="X243" s="288">
        <v>4</v>
      </c>
      <c r="Y243" s="288">
        <v>4</v>
      </c>
      <c r="Z243" s="288">
        <v>4</v>
      </c>
      <c r="AA243" s="288">
        <v>4.3</v>
      </c>
      <c r="AB243" s="288">
        <v>4.3</v>
      </c>
      <c r="AC243" s="288">
        <v>4.3</v>
      </c>
      <c r="AD243" s="288">
        <v>4.5</v>
      </c>
      <c r="AE243" s="288">
        <v>4.5</v>
      </c>
      <c r="AF243" s="288">
        <v>4.5</v>
      </c>
      <c r="AG243" s="288">
        <v>4.5</v>
      </c>
      <c r="AH243" s="288">
        <v>4.5999999999999996</v>
      </c>
      <c r="AI243" s="288">
        <v>4.5999999999999996</v>
      </c>
      <c r="AJ243" s="288">
        <v>4.5999999999999996</v>
      </c>
      <c r="AK243" s="288">
        <v>4.5999999999999996</v>
      </c>
      <c r="AL243" s="288">
        <v>4.5999999999999996</v>
      </c>
      <c r="AM243" s="288">
        <v>4.5999999999999996</v>
      </c>
      <c r="AN243" s="288">
        <v>4.3</v>
      </c>
      <c r="AO243" s="288">
        <v>4.3</v>
      </c>
      <c r="AP243" s="288">
        <v>4.3</v>
      </c>
      <c r="AQ243" s="288">
        <v>4.3</v>
      </c>
      <c r="AR243" s="288">
        <v>4.3</v>
      </c>
      <c r="AS243" s="288">
        <v>4.2</v>
      </c>
      <c r="AT243" s="288">
        <v>4.2</v>
      </c>
      <c r="AU243" s="288">
        <v>4.2</v>
      </c>
      <c r="AV243" s="288">
        <v>4.2</v>
      </c>
      <c r="AW243" s="288">
        <v>4</v>
      </c>
      <c r="AX243" s="288">
        <v>4</v>
      </c>
      <c r="AY243" s="288">
        <v>4.2</v>
      </c>
      <c r="AZ243" s="288">
        <v>4.3</v>
      </c>
      <c r="BA243" s="288">
        <v>4.3</v>
      </c>
      <c r="BB243" s="288">
        <v>4.3</v>
      </c>
      <c r="BC243" s="288">
        <v>4.3</v>
      </c>
      <c r="BD243" s="288">
        <v>4.3</v>
      </c>
      <c r="BE243" s="288">
        <v>4.3</v>
      </c>
      <c r="BF243" s="288">
        <v>4.2</v>
      </c>
      <c r="BG243" s="288">
        <v>4.2</v>
      </c>
      <c r="BH243" s="288">
        <v>4.2</v>
      </c>
      <c r="BI243" s="288">
        <v>4.2</v>
      </c>
      <c r="BJ243" s="288">
        <v>4.2</v>
      </c>
      <c r="BK243" s="288">
        <v>4.2</v>
      </c>
      <c r="BL243" s="288">
        <v>4.2</v>
      </c>
      <c r="BM243" s="288">
        <v>4.2</v>
      </c>
      <c r="BN243" s="288">
        <v>4.2</v>
      </c>
      <c r="BO243" s="288">
        <v>4.2</v>
      </c>
      <c r="BP243" s="288">
        <v>4.2</v>
      </c>
      <c r="BQ243" s="288">
        <v>4</v>
      </c>
      <c r="BR243" s="288">
        <v>4</v>
      </c>
      <c r="BS243" s="288">
        <v>4</v>
      </c>
      <c r="BT243" s="288">
        <v>4</v>
      </c>
      <c r="BU243" s="288">
        <f>_xlfn.IFNA(VLOOKUP(C243,'INFORM Severity - hidden'!$C$5:$G$300,5,FALSE),"-")</f>
        <v>4</v>
      </c>
    </row>
    <row r="244" spans="1:73" x14ac:dyDescent="0.35">
      <c r="A244" t="s">
        <v>465</v>
      </c>
      <c r="B244" t="s">
        <v>463</v>
      </c>
      <c r="C244" t="s">
        <v>464</v>
      </c>
      <c r="D244" s="288" t="str">
        <f t="shared" si="3"/>
        <v>Decreasing</v>
      </c>
      <c r="E244" s="288" t="s">
        <v>10851</v>
      </c>
      <c r="F244" s="288" t="s">
        <v>10851</v>
      </c>
      <c r="G244" s="288" t="s">
        <v>10851</v>
      </c>
      <c r="H244" s="288" t="s">
        <v>10851</v>
      </c>
      <c r="I244" s="288" t="s">
        <v>10851</v>
      </c>
      <c r="J244" s="288" t="s">
        <v>10851</v>
      </c>
      <c r="K244" s="288" t="s">
        <v>10851</v>
      </c>
      <c r="L244" s="288" t="s">
        <v>10851</v>
      </c>
      <c r="M244" s="288" t="s">
        <v>10851</v>
      </c>
      <c r="N244" s="288" t="s">
        <v>10851</v>
      </c>
      <c r="O244" s="288" t="s">
        <v>10851</v>
      </c>
      <c r="P244" s="288" t="s">
        <v>10851</v>
      </c>
      <c r="Q244" s="288" t="s">
        <v>10851</v>
      </c>
      <c r="R244" s="288" t="s">
        <v>10851</v>
      </c>
      <c r="S244" s="288" t="s">
        <v>10851</v>
      </c>
      <c r="T244" s="288" t="s">
        <v>10851</v>
      </c>
      <c r="U244" s="288" t="s">
        <v>10851</v>
      </c>
      <c r="V244" s="288" t="s">
        <v>10851</v>
      </c>
      <c r="W244" s="288" t="s">
        <v>10851</v>
      </c>
      <c r="X244" s="288" t="s">
        <v>10851</v>
      </c>
      <c r="Y244" s="288" t="s">
        <v>10851</v>
      </c>
      <c r="Z244" s="288" t="s">
        <v>10851</v>
      </c>
      <c r="AA244" s="288" t="s">
        <v>10851</v>
      </c>
      <c r="AB244" s="288" t="s">
        <v>10851</v>
      </c>
      <c r="AC244" s="288" t="s">
        <v>10851</v>
      </c>
      <c r="AD244" s="288" t="s">
        <v>10851</v>
      </c>
      <c r="AE244" s="288" t="s">
        <v>10851</v>
      </c>
      <c r="AF244" s="288" t="s">
        <v>10851</v>
      </c>
      <c r="AG244" s="288" t="s">
        <v>10851</v>
      </c>
      <c r="AH244" s="288" t="s">
        <v>10851</v>
      </c>
      <c r="AI244" s="288" t="s">
        <v>10851</v>
      </c>
      <c r="AJ244" s="288" t="s">
        <v>10851</v>
      </c>
      <c r="AK244" s="288">
        <v>3.1</v>
      </c>
      <c r="AL244" s="288">
        <v>3.2</v>
      </c>
      <c r="AM244" s="288">
        <v>3.2</v>
      </c>
      <c r="AN244" s="288">
        <v>3.3</v>
      </c>
      <c r="AO244" s="288">
        <v>3.3</v>
      </c>
      <c r="AP244" s="288">
        <v>3.3</v>
      </c>
      <c r="AQ244" s="288">
        <v>3.2</v>
      </c>
      <c r="AR244" s="288">
        <v>3.2</v>
      </c>
      <c r="AS244" s="288">
        <v>3.2</v>
      </c>
      <c r="AT244" s="288">
        <v>3.2</v>
      </c>
      <c r="AU244" s="288">
        <v>3.2</v>
      </c>
      <c r="AV244" s="288">
        <v>3.2</v>
      </c>
      <c r="AW244" s="288">
        <v>3.2</v>
      </c>
      <c r="AX244" s="288">
        <v>3.1</v>
      </c>
      <c r="AY244" s="288">
        <v>2.2999999999999998</v>
      </c>
      <c r="AZ244" s="288">
        <v>2.2999999999999998</v>
      </c>
      <c r="BA244" s="288">
        <v>2.2999999999999998</v>
      </c>
      <c r="BB244" s="288">
        <v>2.4</v>
      </c>
      <c r="BC244" s="288">
        <v>2.4</v>
      </c>
      <c r="BD244" s="288">
        <v>2.4</v>
      </c>
      <c r="BE244" s="288">
        <v>2.4</v>
      </c>
      <c r="BF244" s="288">
        <v>2.5</v>
      </c>
      <c r="BG244" s="288">
        <v>2.2999999999999998</v>
      </c>
      <c r="BH244" s="288">
        <v>2.2000000000000002</v>
      </c>
      <c r="BI244" s="288">
        <v>2.2000000000000002</v>
      </c>
      <c r="BJ244" s="288">
        <v>2.2000000000000002</v>
      </c>
      <c r="BK244" s="288">
        <v>2.2999999999999998</v>
      </c>
      <c r="BL244" s="288">
        <v>2.2999999999999998</v>
      </c>
      <c r="BM244" s="288">
        <v>2.1</v>
      </c>
      <c r="BN244" s="288">
        <v>2.2000000000000002</v>
      </c>
      <c r="BO244" s="288">
        <v>2.4</v>
      </c>
      <c r="BP244" s="288">
        <v>2.4</v>
      </c>
      <c r="BQ244" s="288">
        <v>2.5</v>
      </c>
      <c r="BR244" s="288">
        <v>2.5</v>
      </c>
      <c r="BS244" s="288">
        <v>2.5</v>
      </c>
      <c r="BT244" s="288">
        <v>2.4</v>
      </c>
      <c r="BU244" s="288">
        <f>_xlfn.IFNA(VLOOKUP(C244,'INFORM Severity - hidden'!$C$5:$G$300,5,FALSE),"-")</f>
        <v>2.4</v>
      </c>
    </row>
    <row r="245" spans="1:73" x14ac:dyDescent="0.35">
      <c r="A245" t="s">
        <v>922</v>
      </c>
      <c r="B245" t="s">
        <v>920</v>
      </c>
      <c r="C245" t="s">
        <v>921</v>
      </c>
      <c r="D245" s="288" t="str">
        <f t="shared" si="3"/>
        <v>Decreasing</v>
      </c>
      <c r="E245" s="288" t="s">
        <v>10851</v>
      </c>
      <c r="F245" s="288" t="s">
        <v>10851</v>
      </c>
      <c r="G245" s="288" t="s">
        <v>10851</v>
      </c>
      <c r="H245" s="288" t="s">
        <v>10851</v>
      </c>
      <c r="I245" s="288" t="s">
        <v>10851</v>
      </c>
      <c r="J245" s="288" t="s">
        <v>10851</v>
      </c>
      <c r="K245" s="288" t="s">
        <v>10851</v>
      </c>
      <c r="L245" s="288" t="s">
        <v>10851</v>
      </c>
      <c r="M245" s="288" t="s">
        <v>10851</v>
      </c>
      <c r="N245" s="288" t="s">
        <v>10851</v>
      </c>
      <c r="O245" s="288" t="s">
        <v>10851</v>
      </c>
      <c r="P245" s="288" t="s">
        <v>10851</v>
      </c>
      <c r="Q245" s="288" t="s">
        <v>10851</v>
      </c>
      <c r="R245" s="288" t="s">
        <v>10851</v>
      </c>
      <c r="S245" s="288" t="s">
        <v>10851</v>
      </c>
      <c r="T245" s="288" t="s">
        <v>10851</v>
      </c>
      <c r="U245" s="288" t="s">
        <v>10851</v>
      </c>
      <c r="V245" s="288" t="s">
        <v>10851</v>
      </c>
      <c r="W245" s="288" t="s">
        <v>10851</v>
      </c>
      <c r="X245" s="288" t="s">
        <v>10851</v>
      </c>
      <c r="Y245" s="288" t="s">
        <v>10851</v>
      </c>
      <c r="Z245" s="288" t="s">
        <v>10851</v>
      </c>
      <c r="AA245" s="288" t="s">
        <v>10851</v>
      </c>
      <c r="AB245" s="288" t="s">
        <v>10851</v>
      </c>
      <c r="AC245" s="288" t="s">
        <v>10851</v>
      </c>
      <c r="AD245" s="288" t="s">
        <v>10851</v>
      </c>
      <c r="AE245" s="288" t="s">
        <v>10851</v>
      </c>
      <c r="AF245" s="288" t="s">
        <v>10851</v>
      </c>
      <c r="AG245" s="288" t="s">
        <v>10851</v>
      </c>
      <c r="AH245" s="288" t="s">
        <v>10851</v>
      </c>
      <c r="AI245" s="288" t="s">
        <v>10851</v>
      </c>
      <c r="AJ245" s="288" t="s">
        <v>10851</v>
      </c>
      <c r="AK245" s="288" t="s">
        <v>10851</v>
      </c>
      <c r="AL245" s="288" t="s">
        <v>10851</v>
      </c>
      <c r="AM245" s="288" t="s">
        <v>10851</v>
      </c>
      <c r="AN245" s="288" t="s">
        <v>10851</v>
      </c>
      <c r="AO245" s="288" t="s">
        <v>10851</v>
      </c>
      <c r="AP245" s="288" t="s">
        <v>10851</v>
      </c>
      <c r="AQ245" s="288" t="s">
        <v>10851</v>
      </c>
      <c r="AR245" s="288" t="s">
        <v>10851</v>
      </c>
      <c r="AS245" s="288" t="s">
        <v>10851</v>
      </c>
      <c r="AT245" s="288" t="s">
        <v>10851</v>
      </c>
      <c r="AU245" s="288" t="s">
        <v>10851</v>
      </c>
      <c r="AV245" s="288">
        <v>3</v>
      </c>
      <c r="AW245" s="288">
        <v>3</v>
      </c>
      <c r="AX245" s="288">
        <v>3</v>
      </c>
      <c r="AY245" s="288">
        <v>3</v>
      </c>
      <c r="AZ245" s="288">
        <v>3</v>
      </c>
      <c r="BA245" s="288">
        <v>3</v>
      </c>
      <c r="BB245" s="288">
        <v>3</v>
      </c>
      <c r="BC245" s="288">
        <v>3</v>
      </c>
      <c r="BD245" s="288">
        <v>3</v>
      </c>
      <c r="BE245" s="288">
        <v>2.9</v>
      </c>
      <c r="BF245" s="288">
        <v>2.9</v>
      </c>
      <c r="BG245" s="288">
        <v>2.9</v>
      </c>
      <c r="BH245" s="288">
        <v>2.8</v>
      </c>
      <c r="BI245" s="288">
        <v>2.8</v>
      </c>
      <c r="BJ245" s="288">
        <v>2.8</v>
      </c>
      <c r="BK245" s="288">
        <v>2.9</v>
      </c>
      <c r="BL245" s="288">
        <v>2.9</v>
      </c>
      <c r="BM245" s="288">
        <v>3.2</v>
      </c>
      <c r="BN245" s="288">
        <v>3</v>
      </c>
      <c r="BO245" s="288">
        <v>3</v>
      </c>
      <c r="BP245" s="288">
        <v>3.3</v>
      </c>
      <c r="BQ245" s="288">
        <v>3</v>
      </c>
      <c r="BR245" s="288">
        <v>3</v>
      </c>
      <c r="BS245" s="288">
        <v>3</v>
      </c>
      <c r="BT245" s="288">
        <v>3</v>
      </c>
      <c r="BU245" s="288">
        <f>_xlfn.IFNA(VLOOKUP(C245,'INFORM Severity - hidden'!$C$5:$G$300,5,FALSE),"-")</f>
        <v>3</v>
      </c>
    </row>
    <row r="246" spans="1:73" x14ac:dyDescent="0.35">
      <c r="A246" t="s">
        <v>937</v>
      </c>
      <c r="B246" t="s">
        <v>935</v>
      </c>
      <c r="C246" t="s">
        <v>936</v>
      </c>
      <c r="D246" s="288" t="str">
        <f t="shared" si="3"/>
        <v>Stable</v>
      </c>
      <c r="E246" s="288" t="s">
        <v>10851</v>
      </c>
      <c r="F246" s="288" t="s">
        <v>10851</v>
      </c>
      <c r="G246" s="288" t="s">
        <v>10851</v>
      </c>
      <c r="H246" s="288" t="s">
        <v>10851</v>
      </c>
      <c r="I246" s="288" t="s">
        <v>10851</v>
      </c>
      <c r="J246" s="288" t="s">
        <v>10851</v>
      </c>
      <c r="K246" s="288" t="s">
        <v>10851</v>
      </c>
      <c r="L246" s="288" t="s">
        <v>10851</v>
      </c>
      <c r="M246" s="288" t="s">
        <v>10851</v>
      </c>
      <c r="N246" s="288" t="s">
        <v>10851</v>
      </c>
      <c r="O246" s="288" t="s">
        <v>10851</v>
      </c>
      <c r="P246" s="288" t="s">
        <v>10851</v>
      </c>
      <c r="Q246" s="288" t="s">
        <v>10851</v>
      </c>
      <c r="R246" s="288" t="s">
        <v>10851</v>
      </c>
      <c r="S246" s="288" t="s">
        <v>10851</v>
      </c>
      <c r="T246" s="288" t="s">
        <v>10851</v>
      </c>
      <c r="U246" s="288" t="s">
        <v>10851</v>
      </c>
      <c r="V246" s="288" t="s">
        <v>10851</v>
      </c>
      <c r="W246" s="288" t="s">
        <v>10851</v>
      </c>
      <c r="X246" s="288" t="s">
        <v>10851</v>
      </c>
      <c r="Y246" s="288" t="s">
        <v>10851</v>
      </c>
      <c r="Z246" s="288" t="s">
        <v>10851</v>
      </c>
      <c r="AA246" s="288" t="s">
        <v>10851</v>
      </c>
      <c r="AB246" s="288" t="s">
        <v>10851</v>
      </c>
      <c r="AC246" s="288" t="s">
        <v>10851</v>
      </c>
      <c r="AD246" s="288" t="s">
        <v>10851</v>
      </c>
      <c r="AE246" s="288" t="s">
        <v>10851</v>
      </c>
      <c r="AF246" s="288" t="s">
        <v>10851</v>
      </c>
      <c r="AG246" s="288" t="s">
        <v>10851</v>
      </c>
      <c r="AH246" s="288" t="s">
        <v>10851</v>
      </c>
      <c r="AI246" s="288" t="s">
        <v>10851</v>
      </c>
      <c r="AJ246" s="288" t="s">
        <v>10851</v>
      </c>
      <c r="AK246" s="288" t="s">
        <v>10851</v>
      </c>
      <c r="AL246" s="288" t="s">
        <v>10851</v>
      </c>
      <c r="AM246" s="288" t="s">
        <v>10851</v>
      </c>
      <c r="AN246" s="288" t="s">
        <v>10851</v>
      </c>
      <c r="AO246" s="288" t="s">
        <v>10851</v>
      </c>
      <c r="AP246" s="288" t="s">
        <v>10851</v>
      </c>
      <c r="AQ246" s="288" t="s">
        <v>10851</v>
      </c>
      <c r="AR246" s="288" t="s">
        <v>10851</v>
      </c>
      <c r="AS246" s="288" t="s">
        <v>10851</v>
      </c>
      <c r="AT246" s="288" t="s">
        <v>10851</v>
      </c>
      <c r="AU246" s="288" t="s">
        <v>10851</v>
      </c>
      <c r="AV246" s="288">
        <v>2.6</v>
      </c>
      <c r="AW246" s="288">
        <v>2.6</v>
      </c>
      <c r="AX246" s="288">
        <v>2.7</v>
      </c>
      <c r="AY246" s="288">
        <v>2.7</v>
      </c>
      <c r="AZ246" s="288">
        <v>2.7</v>
      </c>
      <c r="BA246" s="288">
        <v>2.7</v>
      </c>
      <c r="BB246" s="288">
        <v>2.8</v>
      </c>
      <c r="BC246" s="288">
        <v>2.8</v>
      </c>
      <c r="BD246" s="288">
        <v>2.7</v>
      </c>
      <c r="BE246" s="288">
        <v>2.5</v>
      </c>
      <c r="BF246" s="288">
        <v>2.5</v>
      </c>
      <c r="BG246" s="288">
        <v>2.5</v>
      </c>
      <c r="BH246" s="288">
        <v>2.5</v>
      </c>
      <c r="BI246" s="288">
        <v>2.5</v>
      </c>
      <c r="BJ246" s="288">
        <v>2.5</v>
      </c>
      <c r="BK246" s="288">
        <v>2.6</v>
      </c>
      <c r="BL246" s="288">
        <v>2.6</v>
      </c>
      <c r="BM246" s="288">
        <v>2.7</v>
      </c>
      <c r="BN246" s="288">
        <v>2.6</v>
      </c>
      <c r="BO246" s="288">
        <v>2.6</v>
      </c>
      <c r="BP246" s="288">
        <v>2.6</v>
      </c>
      <c r="BQ246" s="288">
        <v>2.6</v>
      </c>
      <c r="BR246" s="288">
        <v>2.6</v>
      </c>
      <c r="BS246" s="288">
        <v>2.6</v>
      </c>
      <c r="BT246" s="288">
        <v>2.6</v>
      </c>
      <c r="BU246" s="288">
        <f>_xlfn.IFNA(VLOOKUP(C246,'INFORM Severity - hidden'!$C$5:$G$300,5,FALSE),"-")</f>
        <v>2.6</v>
      </c>
    </row>
    <row r="247" spans="1:73" x14ac:dyDescent="0.35">
      <c r="A247" t="s">
        <v>1549</v>
      </c>
      <c r="B247" t="s">
        <v>1547</v>
      </c>
      <c r="C247" t="s">
        <v>1548</v>
      </c>
      <c r="D247" s="288" t="str">
        <f t="shared" si="3"/>
        <v>Stable</v>
      </c>
      <c r="E247" s="288" t="s">
        <v>10851</v>
      </c>
      <c r="F247" s="288" t="s">
        <v>10851</v>
      </c>
      <c r="G247" s="288" t="s">
        <v>10851</v>
      </c>
      <c r="H247" s="288">
        <v>3.5</v>
      </c>
      <c r="I247" s="288">
        <v>3.5</v>
      </c>
      <c r="J247" s="288">
        <v>3.5</v>
      </c>
      <c r="K247" s="288">
        <v>3.5</v>
      </c>
      <c r="L247" s="288">
        <v>3.5</v>
      </c>
      <c r="M247" s="288">
        <v>3.5</v>
      </c>
      <c r="N247" s="288">
        <v>3.7</v>
      </c>
      <c r="O247" s="288">
        <v>3.7</v>
      </c>
      <c r="P247" s="288">
        <v>3.7</v>
      </c>
      <c r="Q247" s="288">
        <v>3.7</v>
      </c>
      <c r="R247" s="288">
        <v>3.7</v>
      </c>
      <c r="S247" s="288">
        <v>3.7</v>
      </c>
      <c r="T247" s="288">
        <v>3.7</v>
      </c>
      <c r="U247" s="288">
        <v>3.7</v>
      </c>
      <c r="V247" s="288">
        <v>3.4</v>
      </c>
      <c r="W247" s="288">
        <v>3.4</v>
      </c>
      <c r="X247" s="288">
        <v>3.4</v>
      </c>
      <c r="Y247" s="288">
        <v>3.4</v>
      </c>
      <c r="Z247" s="288">
        <v>3.3</v>
      </c>
      <c r="AA247" s="288">
        <v>3.6</v>
      </c>
      <c r="AB247" s="288">
        <v>3.6</v>
      </c>
      <c r="AC247" s="288">
        <v>3.6</v>
      </c>
      <c r="AD247" s="288">
        <v>3.6</v>
      </c>
      <c r="AE247" s="288">
        <v>3.6</v>
      </c>
      <c r="AF247" s="288">
        <v>3.6</v>
      </c>
      <c r="AG247" s="288">
        <v>3.6</v>
      </c>
      <c r="AH247" s="288">
        <v>3.7</v>
      </c>
      <c r="AI247" s="288">
        <v>3.7</v>
      </c>
      <c r="AJ247" s="288">
        <v>3.7</v>
      </c>
      <c r="AK247" s="288">
        <v>3.7</v>
      </c>
      <c r="AL247" s="288">
        <v>3.7</v>
      </c>
      <c r="AM247" s="288">
        <v>3.4</v>
      </c>
      <c r="AN247" s="288">
        <v>3.5</v>
      </c>
      <c r="AO247" s="288">
        <v>3.8</v>
      </c>
      <c r="AP247" s="288">
        <v>3.8</v>
      </c>
      <c r="AQ247" s="288">
        <v>3.9</v>
      </c>
      <c r="AR247" s="288">
        <v>3.9</v>
      </c>
      <c r="AS247" s="288">
        <v>3.9</v>
      </c>
      <c r="AT247" s="288">
        <v>3.8</v>
      </c>
      <c r="AU247" s="288">
        <v>3.8</v>
      </c>
      <c r="AV247" s="288">
        <v>3.8</v>
      </c>
      <c r="AW247" s="288">
        <v>3.8</v>
      </c>
      <c r="AX247" s="288">
        <v>3.8</v>
      </c>
      <c r="AY247" s="288">
        <v>3.8</v>
      </c>
      <c r="AZ247" s="288">
        <v>3.8</v>
      </c>
      <c r="BA247" s="288">
        <v>3.9</v>
      </c>
      <c r="BB247" s="288">
        <v>3.9</v>
      </c>
      <c r="BC247" s="288">
        <v>3.9</v>
      </c>
      <c r="BD247" s="288">
        <v>3.9</v>
      </c>
      <c r="BE247" s="288">
        <v>3.8</v>
      </c>
      <c r="BF247" s="288">
        <v>3.8</v>
      </c>
      <c r="BG247" s="288">
        <v>3.8</v>
      </c>
      <c r="BH247" s="288">
        <v>3.8</v>
      </c>
      <c r="BI247" s="288">
        <v>3.8</v>
      </c>
      <c r="BJ247" s="288">
        <v>3.8</v>
      </c>
      <c r="BK247" s="288">
        <v>3.9</v>
      </c>
      <c r="BL247" s="288">
        <v>4</v>
      </c>
      <c r="BM247" s="288">
        <v>4</v>
      </c>
      <c r="BN247" s="288">
        <v>4</v>
      </c>
      <c r="BO247" s="288">
        <v>4</v>
      </c>
      <c r="BP247" s="288">
        <v>4.0999999999999996</v>
      </c>
      <c r="BQ247" s="288">
        <v>4.0999999999999996</v>
      </c>
      <c r="BR247" s="288">
        <v>4.0999999999999996</v>
      </c>
      <c r="BS247" s="288">
        <v>4.0999999999999996</v>
      </c>
      <c r="BT247" s="288">
        <v>4.0999999999999996</v>
      </c>
      <c r="BU247" s="288">
        <f>_xlfn.IFNA(VLOOKUP(C247,'INFORM Severity - hidden'!$C$5:$G$300,5,FALSE),"-")</f>
        <v>4.0999999999999996</v>
      </c>
    </row>
    <row r="248" spans="1:73" x14ac:dyDescent="0.35">
      <c r="A248" t="s">
        <v>1142</v>
      </c>
      <c r="B248" t="s">
        <v>1140</v>
      </c>
      <c r="C248" t="s">
        <v>1141</v>
      </c>
      <c r="D248" s="288" t="str">
        <f t="shared" si="3"/>
        <v>Decreasing</v>
      </c>
      <c r="E248" s="288" t="s">
        <v>10851</v>
      </c>
      <c r="F248" s="288" t="s">
        <v>10851</v>
      </c>
      <c r="G248" s="288" t="s">
        <v>10851</v>
      </c>
      <c r="H248" s="288" t="s">
        <v>10851</v>
      </c>
      <c r="I248" s="288" t="s">
        <v>10851</v>
      </c>
      <c r="J248" s="288" t="s">
        <v>10851</v>
      </c>
      <c r="K248" s="288" t="s">
        <v>10851</v>
      </c>
      <c r="L248" s="288" t="s">
        <v>10851</v>
      </c>
      <c r="M248" s="288" t="s">
        <v>10851</v>
      </c>
      <c r="N248" s="288" t="s">
        <v>10851</v>
      </c>
      <c r="O248" s="288" t="s">
        <v>10851</v>
      </c>
      <c r="P248" s="288" t="s">
        <v>10851</v>
      </c>
      <c r="Q248" s="288" t="s">
        <v>10851</v>
      </c>
      <c r="R248" s="288">
        <v>3.5</v>
      </c>
      <c r="S248" s="288">
        <v>3.5</v>
      </c>
      <c r="T248" s="288">
        <v>3.5</v>
      </c>
      <c r="U248" s="288">
        <v>3.5</v>
      </c>
      <c r="V248" s="288">
        <v>3.5</v>
      </c>
      <c r="W248" s="288">
        <v>3.5</v>
      </c>
      <c r="X248" s="288">
        <v>3.5</v>
      </c>
      <c r="Y248" s="288">
        <v>3.5</v>
      </c>
      <c r="Z248" s="288">
        <v>3.5</v>
      </c>
      <c r="AA248" s="288">
        <v>3.5</v>
      </c>
      <c r="AB248" s="288">
        <v>3.5</v>
      </c>
      <c r="AC248" s="288">
        <v>3.5</v>
      </c>
      <c r="AD248" s="288">
        <v>3.5</v>
      </c>
      <c r="AE248" s="288">
        <v>3.6</v>
      </c>
      <c r="AF248" s="288">
        <v>3.6</v>
      </c>
      <c r="AG248" s="288">
        <v>3.6</v>
      </c>
      <c r="AH248" s="288">
        <v>3.9</v>
      </c>
      <c r="AI248" s="288">
        <v>3.6</v>
      </c>
      <c r="AJ248" s="288">
        <v>3.6</v>
      </c>
      <c r="AK248" s="288">
        <v>3.6</v>
      </c>
      <c r="AL248" s="288">
        <v>3.5</v>
      </c>
      <c r="AM248" s="288">
        <v>3.6</v>
      </c>
      <c r="AN248" s="288">
        <v>3.6</v>
      </c>
      <c r="AO248" s="288">
        <v>3.6</v>
      </c>
      <c r="AP248" s="288">
        <v>3.6</v>
      </c>
      <c r="AQ248" s="288">
        <v>3.5</v>
      </c>
      <c r="AR248" s="288">
        <v>3.5</v>
      </c>
      <c r="AS248" s="288">
        <v>3.4</v>
      </c>
      <c r="AT248" s="288">
        <v>3.4</v>
      </c>
      <c r="AU248" s="288">
        <v>3.4</v>
      </c>
      <c r="AV248" s="288">
        <v>3.4</v>
      </c>
      <c r="AW248" s="288">
        <v>3.4</v>
      </c>
      <c r="AX248" s="288">
        <v>3.5</v>
      </c>
      <c r="AY248" s="288">
        <v>3.6</v>
      </c>
      <c r="AZ248" s="288">
        <v>3.6</v>
      </c>
      <c r="BA248" s="288">
        <v>3.6</v>
      </c>
      <c r="BB248" s="288">
        <v>3.7</v>
      </c>
      <c r="BC248" s="288">
        <v>3.6</v>
      </c>
      <c r="BD248" s="288">
        <v>3.6</v>
      </c>
      <c r="BE248" s="288">
        <v>3.6</v>
      </c>
      <c r="BF248" s="288">
        <v>3.7</v>
      </c>
      <c r="BG248" s="288">
        <v>3.7</v>
      </c>
      <c r="BH248" s="288">
        <v>3.7</v>
      </c>
      <c r="BI248" s="288">
        <v>3.7</v>
      </c>
      <c r="BJ248" s="288">
        <v>3.6</v>
      </c>
      <c r="BK248" s="288">
        <v>3.9</v>
      </c>
      <c r="BL248" s="288">
        <v>3.9</v>
      </c>
      <c r="BM248" s="288">
        <v>3.9</v>
      </c>
      <c r="BN248" s="288">
        <v>3.9</v>
      </c>
      <c r="BO248" s="288">
        <v>3.9</v>
      </c>
      <c r="BP248" s="288">
        <v>3.9</v>
      </c>
      <c r="BQ248" s="288">
        <v>3.9</v>
      </c>
      <c r="BR248" s="288">
        <v>3.8</v>
      </c>
      <c r="BS248" s="288">
        <v>3.8</v>
      </c>
      <c r="BT248" s="288">
        <v>3.8</v>
      </c>
      <c r="BU248" s="288">
        <f>_xlfn.IFNA(VLOOKUP(C248,'INFORM Severity - hidden'!$C$5:$G$300,5,FALSE),"-")</f>
        <v>3.8</v>
      </c>
    </row>
    <row r="249" spans="1:73" x14ac:dyDescent="0.35">
      <c r="A249" t="s">
        <v>721</v>
      </c>
      <c r="B249" t="s">
        <v>719</v>
      </c>
      <c r="C249" t="s">
        <v>720</v>
      </c>
      <c r="D249" s="288" t="str">
        <f t="shared" si="3"/>
        <v>Decreasing</v>
      </c>
      <c r="E249" s="288" t="s">
        <v>10851</v>
      </c>
      <c r="F249" s="288" t="s">
        <v>10851</v>
      </c>
      <c r="G249" s="288" t="s">
        <v>10851</v>
      </c>
      <c r="H249" s="288" t="s">
        <v>10851</v>
      </c>
      <c r="I249" s="288" t="s">
        <v>10851</v>
      </c>
      <c r="J249" s="288" t="s">
        <v>10851</v>
      </c>
      <c r="K249" s="288" t="s">
        <v>10851</v>
      </c>
      <c r="L249" s="288" t="s">
        <v>10851</v>
      </c>
      <c r="M249" s="288" t="s">
        <v>10851</v>
      </c>
      <c r="N249" s="288" t="s">
        <v>10851</v>
      </c>
      <c r="O249" s="288" t="s">
        <v>10851</v>
      </c>
      <c r="P249" s="288" t="s">
        <v>10851</v>
      </c>
      <c r="Q249" s="288" t="s">
        <v>10851</v>
      </c>
      <c r="R249" s="288" t="s">
        <v>10851</v>
      </c>
      <c r="S249" s="288" t="s">
        <v>10851</v>
      </c>
      <c r="T249" s="288" t="s">
        <v>10851</v>
      </c>
      <c r="U249" s="288" t="s">
        <v>10851</v>
      </c>
      <c r="V249" s="288" t="s">
        <v>10851</v>
      </c>
      <c r="W249" s="288" t="s">
        <v>10851</v>
      </c>
      <c r="X249" s="288" t="s">
        <v>10851</v>
      </c>
      <c r="Y249" s="288" t="s">
        <v>10851</v>
      </c>
      <c r="Z249" s="288" t="s">
        <v>10851</v>
      </c>
      <c r="AA249" s="288" t="s">
        <v>10851</v>
      </c>
      <c r="AB249" s="288" t="s">
        <v>10851</v>
      </c>
      <c r="AC249" s="288" t="s">
        <v>10851</v>
      </c>
      <c r="AD249" s="288" t="s">
        <v>10851</v>
      </c>
      <c r="AE249" s="288" t="s">
        <v>10851</v>
      </c>
      <c r="AF249" s="288" t="s">
        <v>10851</v>
      </c>
      <c r="AG249" s="288" t="s">
        <v>10851</v>
      </c>
      <c r="AH249" s="288" t="s">
        <v>10851</v>
      </c>
      <c r="AI249" s="288" t="s">
        <v>10851</v>
      </c>
      <c r="AJ249" s="288" t="s">
        <v>10851</v>
      </c>
      <c r="AK249" s="288" t="s">
        <v>10851</v>
      </c>
      <c r="AL249" s="288" t="s">
        <v>10851</v>
      </c>
      <c r="AM249" s="288" t="s">
        <v>10851</v>
      </c>
      <c r="AN249" s="288" t="s">
        <v>10851</v>
      </c>
      <c r="AO249" s="288" t="s">
        <v>10851</v>
      </c>
      <c r="AP249" s="288" t="s">
        <v>10851</v>
      </c>
      <c r="AQ249" s="288" t="s">
        <v>10851</v>
      </c>
      <c r="AR249" s="288" t="s">
        <v>10851</v>
      </c>
      <c r="AS249" s="288" t="s">
        <v>10851</v>
      </c>
      <c r="AT249" s="288">
        <v>1.8</v>
      </c>
      <c r="AU249" s="288">
        <v>1.8</v>
      </c>
      <c r="AV249" s="288">
        <v>1.8</v>
      </c>
      <c r="AW249" s="288">
        <v>1.8</v>
      </c>
      <c r="AX249" s="288">
        <v>1.8</v>
      </c>
      <c r="AY249" s="288">
        <v>1.8</v>
      </c>
      <c r="AZ249" s="288">
        <v>1.8</v>
      </c>
      <c r="BA249" s="288">
        <v>1.8</v>
      </c>
      <c r="BB249" s="288">
        <v>1.8</v>
      </c>
      <c r="BC249" s="288">
        <v>1.8</v>
      </c>
      <c r="BD249" s="288">
        <v>1.8</v>
      </c>
      <c r="BE249" s="288">
        <v>2</v>
      </c>
      <c r="BF249" s="288">
        <v>2</v>
      </c>
      <c r="BG249" s="288">
        <v>2.4</v>
      </c>
      <c r="BH249" s="288">
        <v>2.4</v>
      </c>
      <c r="BI249" s="288">
        <v>2.5</v>
      </c>
      <c r="BJ249" s="288">
        <v>2.6</v>
      </c>
      <c r="BK249" s="288">
        <v>2.6</v>
      </c>
      <c r="BL249" s="288">
        <v>2.7</v>
      </c>
      <c r="BM249" s="288">
        <v>2.7</v>
      </c>
      <c r="BN249" s="288">
        <v>2.7</v>
      </c>
      <c r="BO249" s="288">
        <v>2.7</v>
      </c>
      <c r="BP249" s="288">
        <v>2.7</v>
      </c>
      <c r="BQ249" s="288">
        <v>2.7</v>
      </c>
      <c r="BR249" s="288">
        <v>2.2999999999999998</v>
      </c>
      <c r="BS249" s="288">
        <v>2.2999999999999998</v>
      </c>
      <c r="BT249" s="288">
        <v>2.2999999999999998</v>
      </c>
      <c r="BU249" s="288">
        <f>_xlfn.IFNA(VLOOKUP(C249,'INFORM Severity - hidden'!$C$5:$G$300,5,FALSE),"-")</f>
        <v>2.2999999999999998</v>
      </c>
    </row>
    <row r="250" spans="1:73" x14ac:dyDescent="0.35">
      <c r="A250" t="s">
        <v>815</v>
      </c>
      <c r="B250" t="s">
        <v>813</v>
      </c>
      <c r="C250" t="s">
        <v>814</v>
      </c>
      <c r="D250" s="288" t="str">
        <f t="shared" si="3"/>
        <v>Stable</v>
      </c>
      <c r="E250" s="288" t="s">
        <v>10851</v>
      </c>
      <c r="F250" s="288" t="s">
        <v>10851</v>
      </c>
      <c r="G250" s="288" t="s">
        <v>10851</v>
      </c>
      <c r="H250" s="288" t="s">
        <v>10851</v>
      </c>
      <c r="I250" s="288" t="s">
        <v>10851</v>
      </c>
      <c r="J250" s="288" t="s">
        <v>10851</v>
      </c>
      <c r="K250" s="288" t="s">
        <v>10851</v>
      </c>
      <c r="L250" s="288" t="s">
        <v>10851</v>
      </c>
      <c r="M250" s="288" t="s">
        <v>10851</v>
      </c>
      <c r="N250" s="288" t="s">
        <v>10851</v>
      </c>
      <c r="O250" s="288" t="s">
        <v>10851</v>
      </c>
      <c r="P250" s="288" t="s">
        <v>10851</v>
      </c>
      <c r="Q250" s="288" t="s">
        <v>10851</v>
      </c>
      <c r="R250" s="288" t="s">
        <v>10851</v>
      </c>
      <c r="S250" s="288" t="s">
        <v>10851</v>
      </c>
      <c r="T250" s="288" t="s">
        <v>10851</v>
      </c>
      <c r="U250" s="288" t="s">
        <v>10851</v>
      </c>
      <c r="V250" s="288" t="s">
        <v>10851</v>
      </c>
      <c r="W250" s="288" t="s">
        <v>10851</v>
      </c>
      <c r="X250" s="288" t="s">
        <v>10851</v>
      </c>
      <c r="Y250" s="288" t="s">
        <v>10851</v>
      </c>
      <c r="Z250" s="288" t="s">
        <v>10851</v>
      </c>
      <c r="AA250" s="288" t="s">
        <v>10851</v>
      </c>
      <c r="AB250" s="288" t="s">
        <v>10851</v>
      </c>
      <c r="AC250" s="288" t="s">
        <v>10851</v>
      </c>
      <c r="AD250" s="288" t="s">
        <v>10851</v>
      </c>
      <c r="AE250" s="288" t="s">
        <v>10851</v>
      </c>
      <c r="AF250" s="288" t="s">
        <v>10851</v>
      </c>
      <c r="AG250" s="288" t="s">
        <v>10851</v>
      </c>
      <c r="AH250" s="288" t="s">
        <v>10851</v>
      </c>
      <c r="AI250" s="288" t="s">
        <v>10851</v>
      </c>
      <c r="AJ250" s="288" t="s">
        <v>10851</v>
      </c>
      <c r="AK250" s="288" t="s">
        <v>10851</v>
      </c>
      <c r="AL250" s="288" t="s">
        <v>10851</v>
      </c>
      <c r="AM250" s="288" t="s">
        <v>10851</v>
      </c>
      <c r="AN250" s="288" t="s">
        <v>10851</v>
      </c>
      <c r="AO250" s="288" t="s">
        <v>10851</v>
      </c>
      <c r="AP250" s="288" t="s">
        <v>10851</v>
      </c>
      <c r="AQ250" s="288">
        <v>3.9</v>
      </c>
      <c r="AR250" s="288">
        <v>3.9</v>
      </c>
      <c r="AS250" s="288">
        <v>3.8</v>
      </c>
      <c r="AT250" s="288">
        <v>3.8</v>
      </c>
      <c r="AU250" s="288">
        <v>3.8</v>
      </c>
      <c r="AV250" s="288">
        <v>3.8</v>
      </c>
      <c r="AW250" s="288">
        <v>4.0999999999999996</v>
      </c>
      <c r="AX250" s="288">
        <v>4.0999999999999996</v>
      </c>
      <c r="AY250" s="288">
        <v>4.2</v>
      </c>
      <c r="AZ250" s="288">
        <v>4.4000000000000004</v>
      </c>
      <c r="BA250" s="288">
        <v>4.4000000000000004</v>
      </c>
      <c r="BB250" s="288">
        <v>4.4000000000000004</v>
      </c>
      <c r="BC250" s="288">
        <v>4.4000000000000004</v>
      </c>
      <c r="BD250" s="288">
        <v>4.4000000000000004</v>
      </c>
      <c r="BE250" s="288">
        <v>4.4000000000000004</v>
      </c>
      <c r="BF250" s="288">
        <v>4.2</v>
      </c>
      <c r="BG250" s="288">
        <v>4.2</v>
      </c>
      <c r="BH250" s="288">
        <v>4.2</v>
      </c>
      <c r="BI250" s="288">
        <v>4.2</v>
      </c>
      <c r="BJ250" s="288">
        <v>4.2</v>
      </c>
      <c r="BK250" s="288">
        <v>4.2</v>
      </c>
      <c r="BL250" s="288">
        <v>4.2</v>
      </c>
      <c r="BM250" s="288">
        <v>4.0999999999999996</v>
      </c>
      <c r="BN250" s="288">
        <v>4.0999999999999996</v>
      </c>
      <c r="BO250" s="288">
        <v>4.0999999999999996</v>
      </c>
      <c r="BP250" s="288">
        <v>4.4000000000000004</v>
      </c>
      <c r="BQ250" s="288">
        <v>4.4000000000000004</v>
      </c>
      <c r="BR250" s="288">
        <v>4.4000000000000004</v>
      </c>
      <c r="BS250" s="288">
        <v>4.4000000000000004</v>
      </c>
      <c r="BT250" s="288">
        <v>4.4000000000000004</v>
      </c>
      <c r="BU250" s="288">
        <f>_xlfn.IFNA(VLOOKUP(C250,'INFORM Severity - hidden'!$C$5:$G$300,5,FALSE),"-")</f>
        <v>4.4000000000000004</v>
      </c>
    </row>
    <row r="251" spans="1:73" x14ac:dyDescent="0.35">
      <c r="A251" t="s">
        <v>1238</v>
      </c>
      <c r="B251" t="s">
        <v>1236</v>
      </c>
      <c r="C251" t="s">
        <v>1237</v>
      </c>
      <c r="D251" s="288" t="str">
        <f t="shared" si="3"/>
        <v>Stable</v>
      </c>
      <c r="E251" s="288" t="s">
        <v>10851</v>
      </c>
      <c r="F251" s="288" t="s">
        <v>10851</v>
      </c>
      <c r="G251" s="288" t="s">
        <v>10851</v>
      </c>
      <c r="H251" s="288" t="s">
        <v>10851</v>
      </c>
      <c r="I251" s="288" t="s">
        <v>10851</v>
      </c>
      <c r="J251" s="288" t="s">
        <v>10851</v>
      </c>
      <c r="K251" s="288" t="s">
        <v>10851</v>
      </c>
      <c r="L251" s="288" t="s">
        <v>10851</v>
      </c>
      <c r="M251" s="288" t="s">
        <v>10851</v>
      </c>
      <c r="N251" s="288" t="s">
        <v>10851</v>
      </c>
      <c r="O251" s="288" t="s">
        <v>10851</v>
      </c>
      <c r="P251" s="288" t="s">
        <v>10851</v>
      </c>
      <c r="Q251" s="288" t="s">
        <v>10851</v>
      </c>
      <c r="R251" s="288" t="s">
        <v>10851</v>
      </c>
      <c r="S251" s="288" t="s">
        <v>10851</v>
      </c>
      <c r="T251" s="288" t="s">
        <v>10851</v>
      </c>
      <c r="U251" s="288" t="s">
        <v>10851</v>
      </c>
      <c r="V251" s="288" t="s">
        <v>10851</v>
      </c>
      <c r="W251" s="288" t="s">
        <v>10851</v>
      </c>
      <c r="X251" s="288" t="s">
        <v>10851</v>
      </c>
      <c r="Y251" s="288" t="s">
        <v>10851</v>
      </c>
      <c r="Z251" s="288" t="s">
        <v>10851</v>
      </c>
      <c r="AA251" s="288" t="s">
        <v>10851</v>
      </c>
      <c r="AB251" s="288" t="s">
        <v>10851</v>
      </c>
      <c r="AC251" s="288" t="s">
        <v>10851</v>
      </c>
      <c r="AD251" s="288" t="s">
        <v>10851</v>
      </c>
      <c r="AE251" s="288" t="s">
        <v>10851</v>
      </c>
      <c r="AF251" s="288" t="s">
        <v>10851</v>
      </c>
      <c r="AG251" s="288" t="s">
        <v>10851</v>
      </c>
      <c r="AH251" s="288" t="s">
        <v>10851</v>
      </c>
      <c r="AI251" s="288" t="s">
        <v>10851</v>
      </c>
      <c r="AJ251" s="288" t="s">
        <v>10851</v>
      </c>
      <c r="AK251" s="288" t="s">
        <v>10851</v>
      </c>
      <c r="AL251" s="288" t="s">
        <v>10851</v>
      </c>
      <c r="AM251" s="288" t="s">
        <v>10851</v>
      </c>
      <c r="AN251" s="288" t="s">
        <v>10851</v>
      </c>
      <c r="AO251" s="288" t="s">
        <v>10851</v>
      </c>
      <c r="AP251" s="288" t="s">
        <v>10851</v>
      </c>
      <c r="AQ251" s="288" t="s">
        <v>10851</v>
      </c>
      <c r="AR251" s="288" t="s">
        <v>10851</v>
      </c>
      <c r="AS251" s="288" t="s">
        <v>10851</v>
      </c>
      <c r="AT251" s="288" t="s">
        <v>10851</v>
      </c>
      <c r="AU251" s="288" t="s">
        <v>10851</v>
      </c>
      <c r="AV251" s="288" t="s">
        <v>10851</v>
      </c>
      <c r="AW251" s="288" t="s">
        <v>10851</v>
      </c>
      <c r="AX251" s="288" t="s">
        <v>10851</v>
      </c>
      <c r="AY251" s="288" t="s">
        <v>10851</v>
      </c>
      <c r="AZ251" s="288" t="s">
        <v>10851</v>
      </c>
      <c r="BA251" s="288" t="s">
        <v>10851</v>
      </c>
      <c r="BB251" s="288" t="s">
        <v>10851</v>
      </c>
      <c r="BC251" s="288">
        <v>3.7</v>
      </c>
      <c r="BD251" s="288">
        <v>3.7</v>
      </c>
      <c r="BE251" s="288">
        <v>3.8</v>
      </c>
      <c r="BF251" s="288">
        <v>4</v>
      </c>
      <c r="BG251" s="288">
        <v>4</v>
      </c>
      <c r="BH251" s="288">
        <v>4</v>
      </c>
      <c r="BI251" s="288">
        <v>4</v>
      </c>
      <c r="BJ251" s="288">
        <v>4</v>
      </c>
      <c r="BK251" s="288">
        <v>3.6</v>
      </c>
      <c r="BL251" s="288">
        <v>3.6</v>
      </c>
      <c r="BM251" s="288">
        <v>3.6</v>
      </c>
      <c r="BN251" s="288">
        <v>3.6</v>
      </c>
      <c r="BO251" s="288">
        <v>3.6</v>
      </c>
      <c r="BP251" s="288">
        <v>3.6</v>
      </c>
      <c r="BQ251" s="288">
        <v>3.6</v>
      </c>
      <c r="BR251" s="288">
        <v>3.6</v>
      </c>
      <c r="BS251" s="288">
        <v>3.6</v>
      </c>
      <c r="BT251" s="288">
        <v>3.6</v>
      </c>
      <c r="BU251" s="288">
        <f>_xlfn.IFNA(VLOOKUP(C251,'INFORM Severity - hidden'!$C$5:$G$300,5,FALSE),"-")</f>
        <v>3.6</v>
      </c>
    </row>
    <row r="252" spans="1:73" x14ac:dyDescent="0.35">
      <c r="A252" t="s">
        <v>3254</v>
      </c>
      <c r="B252" t="s">
        <v>3252</v>
      </c>
      <c r="C252" t="s">
        <v>3253</v>
      </c>
      <c r="D252" s="288" t="str">
        <f t="shared" si="3"/>
        <v>Stable</v>
      </c>
      <c r="E252" s="288" t="s">
        <v>10851</v>
      </c>
      <c r="F252" s="288" t="s">
        <v>10851</v>
      </c>
      <c r="G252" s="288" t="s">
        <v>10851</v>
      </c>
      <c r="H252" s="288" t="s">
        <v>10851</v>
      </c>
      <c r="I252" s="288" t="s">
        <v>10851</v>
      </c>
      <c r="J252" s="288" t="s">
        <v>10851</v>
      </c>
      <c r="K252" s="288" t="s">
        <v>10851</v>
      </c>
      <c r="L252" s="288" t="s">
        <v>10851</v>
      </c>
      <c r="M252" s="288" t="s">
        <v>10851</v>
      </c>
      <c r="N252" s="288" t="s">
        <v>10851</v>
      </c>
      <c r="O252" s="288" t="s">
        <v>10851</v>
      </c>
      <c r="P252" s="288" t="s">
        <v>10851</v>
      </c>
      <c r="Q252" s="288" t="s">
        <v>10851</v>
      </c>
      <c r="R252" s="288" t="s">
        <v>10851</v>
      </c>
      <c r="S252" s="288" t="s">
        <v>10851</v>
      </c>
      <c r="T252" s="288" t="s">
        <v>10851</v>
      </c>
      <c r="U252" s="288" t="s">
        <v>10851</v>
      </c>
      <c r="V252" s="288" t="s">
        <v>10851</v>
      </c>
      <c r="W252" s="288" t="s">
        <v>10851</v>
      </c>
      <c r="X252" s="288" t="s">
        <v>10851</v>
      </c>
      <c r="Y252" s="288" t="s">
        <v>10851</v>
      </c>
      <c r="Z252" s="288" t="s">
        <v>10851</v>
      </c>
      <c r="AA252" s="288" t="s">
        <v>10851</v>
      </c>
      <c r="AB252" s="288" t="s">
        <v>10851</v>
      </c>
      <c r="AC252" s="288" t="s">
        <v>10851</v>
      </c>
      <c r="AD252" s="288" t="s">
        <v>10851</v>
      </c>
      <c r="AE252" s="288" t="s">
        <v>10851</v>
      </c>
      <c r="AF252" s="288" t="s">
        <v>10851</v>
      </c>
      <c r="AG252" s="288" t="s">
        <v>10851</v>
      </c>
      <c r="AH252" s="288" t="s">
        <v>10851</v>
      </c>
      <c r="AI252" s="288" t="s">
        <v>10851</v>
      </c>
      <c r="AJ252" s="288" t="s">
        <v>10851</v>
      </c>
      <c r="AK252" s="288" t="s">
        <v>10851</v>
      </c>
      <c r="AL252" s="288" t="s">
        <v>10851</v>
      </c>
      <c r="AM252" s="288" t="s">
        <v>10851</v>
      </c>
      <c r="AN252" s="288" t="s">
        <v>10851</v>
      </c>
      <c r="AO252" s="288" t="s">
        <v>10851</v>
      </c>
      <c r="AP252" s="288" t="s">
        <v>10851</v>
      </c>
      <c r="AQ252" s="288">
        <v>1</v>
      </c>
      <c r="AR252" s="288">
        <v>1</v>
      </c>
      <c r="AS252" s="288">
        <v>1</v>
      </c>
      <c r="AT252" s="288">
        <v>1</v>
      </c>
      <c r="AU252" s="288">
        <v>2.2999999999999998</v>
      </c>
      <c r="AV252" s="288">
        <v>2.4</v>
      </c>
      <c r="AW252" s="288">
        <v>2.5</v>
      </c>
      <c r="AX252" s="288">
        <v>2.5</v>
      </c>
      <c r="AY252" s="288">
        <v>2.5</v>
      </c>
      <c r="AZ252" s="288">
        <v>1.4</v>
      </c>
      <c r="BA252" s="288">
        <v>1.4</v>
      </c>
      <c r="BB252" s="288">
        <v>1.4</v>
      </c>
      <c r="BC252" s="288">
        <v>1.4</v>
      </c>
      <c r="BD252" s="288">
        <v>1.4</v>
      </c>
      <c r="BE252" s="288">
        <v>1.4</v>
      </c>
      <c r="BF252" s="288">
        <v>1.4</v>
      </c>
      <c r="BG252" s="288">
        <v>1.5</v>
      </c>
      <c r="BH252" s="288">
        <v>1.4</v>
      </c>
      <c r="BI252" s="288">
        <v>1.3</v>
      </c>
      <c r="BJ252" s="288">
        <v>1.7</v>
      </c>
      <c r="BK252" s="288">
        <v>1.7</v>
      </c>
      <c r="BL252" s="288">
        <v>1.7</v>
      </c>
      <c r="BM252" s="288">
        <v>1.8</v>
      </c>
      <c r="BN252" s="288">
        <v>1.7</v>
      </c>
      <c r="BO252" s="288">
        <v>1.7</v>
      </c>
      <c r="BP252" s="288">
        <v>1.7</v>
      </c>
      <c r="BQ252" s="288">
        <v>1.7</v>
      </c>
      <c r="BR252" s="288">
        <v>1.7</v>
      </c>
      <c r="BS252" s="288">
        <v>1.7</v>
      </c>
      <c r="BT252" s="288">
        <v>1.6</v>
      </c>
      <c r="BU252" s="288">
        <f>_xlfn.IFNA(VLOOKUP(C252,'INFORM Severity - hidden'!$C$5:$G$300,5,FALSE),"-")</f>
        <v>1.8</v>
      </c>
    </row>
    <row r="253" spans="1:73" x14ac:dyDescent="0.35">
      <c r="A253" t="s">
        <v>3266</v>
      </c>
      <c r="B253" t="s">
        <v>3264</v>
      </c>
      <c r="C253" t="s">
        <v>3265</v>
      </c>
      <c r="D253" s="288" t="str">
        <f t="shared" si="3"/>
        <v>Stable</v>
      </c>
      <c r="E253" s="288" t="s">
        <v>10851</v>
      </c>
      <c r="F253" s="288" t="s">
        <v>10851</v>
      </c>
      <c r="G253" s="288" t="s">
        <v>10851</v>
      </c>
      <c r="H253" s="288" t="s">
        <v>10851</v>
      </c>
      <c r="I253" s="288" t="s">
        <v>10851</v>
      </c>
      <c r="J253" s="288" t="s">
        <v>10851</v>
      </c>
      <c r="K253" s="288" t="s">
        <v>10851</v>
      </c>
      <c r="L253" s="288" t="s">
        <v>10851</v>
      </c>
      <c r="M253" s="288" t="s">
        <v>10851</v>
      </c>
      <c r="N253" s="288" t="s">
        <v>10851</v>
      </c>
      <c r="O253" s="288" t="s">
        <v>10851</v>
      </c>
      <c r="P253" s="288" t="s">
        <v>10851</v>
      </c>
      <c r="Q253" s="288" t="s">
        <v>10851</v>
      </c>
      <c r="R253" s="288" t="s">
        <v>10851</v>
      </c>
      <c r="S253" s="288" t="s">
        <v>10851</v>
      </c>
      <c r="T253" s="288" t="s">
        <v>10851</v>
      </c>
      <c r="U253" s="288" t="s">
        <v>10851</v>
      </c>
      <c r="V253" s="288" t="s">
        <v>10851</v>
      </c>
      <c r="W253" s="288" t="s">
        <v>10851</v>
      </c>
      <c r="X253" s="288" t="s">
        <v>10851</v>
      </c>
      <c r="Y253" s="288" t="s">
        <v>10851</v>
      </c>
      <c r="Z253" s="288" t="s">
        <v>10851</v>
      </c>
      <c r="AA253" s="288" t="s">
        <v>10851</v>
      </c>
      <c r="AB253" s="288" t="s">
        <v>10851</v>
      </c>
      <c r="AC253" s="288" t="s">
        <v>10851</v>
      </c>
      <c r="AD253" s="288" t="s">
        <v>10851</v>
      </c>
      <c r="AE253" s="288" t="s">
        <v>10851</v>
      </c>
      <c r="AF253" s="288" t="s">
        <v>10851</v>
      </c>
      <c r="AG253" s="288" t="s">
        <v>10851</v>
      </c>
      <c r="AH253" s="288" t="s">
        <v>10851</v>
      </c>
      <c r="AI253" s="288" t="s">
        <v>10851</v>
      </c>
      <c r="AJ253" s="288" t="s">
        <v>10851</v>
      </c>
      <c r="AK253" s="288" t="s">
        <v>10851</v>
      </c>
      <c r="AL253" s="288" t="s">
        <v>10851</v>
      </c>
      <c r="AM253" s="288" t="s">
        <v>10851</v>
      </c>
      <c r="AN253" s="288" t="s">
        <v>10851</v>
      </c>
      <c r="AO253" s="288" t="s">
        <v>10851</v>
      </c>
      <c r="AP253" s="288" t="s">
        <v>10851</v>
      </c>
      <c r="AQ253" s="288" t="s">
        <v>10851</v>
      </c>
      <c r="AR253" s="288" t="s">
        <v>10851</v>
      </c>
      <c r="AS253" s="288" t="s">
        <v>10851</v>
      </c>
      <c r="AT253" s="288" t="s">
        <v>10851</v>
      </c>
      <c r="AU253" s="288" t="s">
        <v>10851</v>
      </c>
      <c r="AV253" s="288" t="s">
        <v>10851</v>
      </c>
      <c r="AW253" s="288" t="s">
        <v>10851</v>
      </c>
      <c r="AX253" s="288" t="s">
        <v>10851</v>
      </c>
      <c r="AY253" s="288" t="s">
        <v>10851</v>
      </c>
      <c r="AZ253" s="288" t="s">
        <v>10851</v>
      </c>
      <c r="BA253" s="288" t="s">
        <v>10851</v>
      </c>
      <c r="BB253" s="288" t="s">
        <v>10851</v>
      </c>
      <c r="BC253" s="288" t="s">
        <v>10851</v>
      </c>
      <c r="BD253" s="288" t="s">
        <v>10851</v>
      </c>
      <c r="BE253" s="288" t="s">
        <v>10851</v>
      </c>
      <c r="BF253" s="288" t="s">
        <v>10851</v>
      </c>
      <c r="BG253" s="288" t="s">
        <v>10851</v>
      </c>
      <c r="BH253" s="288">
        <v>2.7</v>
      </c>
      <c r="BI253" s="288">
        <v>2.7</v>
      </c>
      <c r="BJ253" s="288">
        <v>2.7</v>
      </c>
      <c r="BK253" s="288">
        <v>2.7</v>
      </c>
      <c r="BL253" s="288">
        <v>2.7</v>
      </c>
      <c r="BM253" s="288">
        <v>2.7</v>
      </c>
      <c r="BN253" s="288">
        <v>2.7</v>
      </c>
      <c r="BO253" s="288">
        <v>2.8</v>
      </c>
      <c r="BP253" s="288">
        <v>2.8</v>
      </c>
      <c r="BQ253" s="288">
        <v>2.8</v>
      </c>
      <c r="BR253" s="288">
        <v>2.8</v>
      </c>
      <c r="BS253" s="288">
        <v>2.8</v>
      </c>
      <c r="BT253" s="288">
        <v>2.8</v>
      </c>
      <c r="BU253" s="288">
        <f>_xlfn.IFNA(VLOOKUP(C253,'INFORM Severity - hidden'!$C$5:$G$300,5,FALSE),"-")</f>
        <v>2.8</v>
      </c>
    </row>
    <row r="254" spans="1:73" x14ac:dyDescent="0.35">
      <c r="A254" t="s">
        <v>276</v>
      </c>
      <c r="B254" t="s">
        <v>274</v>
      </c>
      <c r="C254" t="s">
        <v>275</v>
      </c>
      <c r="D254" s="288" t="str">
        <f t="shared" si="3"/>
        <v>Stable</v>
      </c>
      <c r="E254" s="288" t="s">
        <v>10851</v>
      </c>
      <c r="F254" s="288">
        <v>1.4</v>
      </c>
      <c r="G254" s="288">
        <v>1.4</v>
      </c>
      <c r="H254" s="288">
        <v>1.6</v>
      </c>
      <c r="I254" s="288">
        <v>1.6</v>
      </c>
      <c r="J254" s="288">
        <v>1.6</v>
      </c>
      <c r="K254" s="288">
        <v>1.6</v>
      </c>
      <c r="L254" s="288">
        <v>1.6</v>
      </c>
      <c r="M254" s="288">
        <v>1.6</v>
      </c>
      <c r="N254" s="288">
        <v>2.2999999999999998</v>
      </c>
      <c r="O254" s="288">
        <v>2.2999999999999998</v>
      </c>
      <c r="P254" s="288">
        <v>2.2999999999999998</v>
      </c>
      <c r="Q254" s="288">
        <v>2.2999999999999998</v>
      </c>
      <c r="R254" s="288">
        <v>2.2999999999999998</v>
      </c>
      <c r="S254" s="288">
        <v>2</v>
      </c>
      <c r="T254" s="288">
        <v>2</v>
      </c>
      <c r="U254" s="288">
        <v>1.8</v>
      </c>
      <c r="V254" s="288">
        <v>1.9</v>
      </c>
      <c r="W254" s="288">
        <v>1.9</v>
      </c>
      <c r="X254" s="288">
        <v>1.9</v>
      </c>
      <c r="Y254" s="288">
        <v>1.8</v>
      </c>
      <c r="Z254" s="288">
        <v>1.9</v>
      </c>
      <c r="AA254" s="288">
        <v>2</v>
      </c>
      <c r="AB254" s="288">
        <v>2</v>
      </c>
      <c r="AC254" s="288">
        <v>1.9</v>
      </c>
      <c r="AD254" s="288">
        <v>1.9</v>
      </c>
      <c r="AE254" s="288">
        <v>1.9</v>
      </c>
      <c r="AF254" s="288">
        <v>2</v>
      </c>
      <c r="AG254" s="288">
        <v>2</v>
      </c>
      <c r="AH254" s="288">
        <v>2</v>
      </c>
      <c r="AI254" s="288">
        <v>2</v>
      </c>
      <c r="AJ254" s="288">
        <v>2</v>
      </c>
      <c r="AK254" s="288">
        <v>2</v>
      </c>
      <c r="AL254" s="288">
        <v>2</v>
      </c>
      <c r="AM254" s="288">
        <v>2</v>
      </c>
      <c r="AN254" s="288">
        <v>2</v>
      </c>
      <c r="AO254" s="288">
        <v>2</v>
      </c>
      <c r="AP254" s="288">
        <v>2</v>
      </c>
      <c r="AQ254" s="288">
        <v>2.4</v>
      </c>
      <c r="AR254" s="288">
        <v>2.4</v>
      </c>
      <c r="AS254" s="288">
        <v>2.4</v>
      </c>
      <c r="AT254" s="288">
        <v>2.4</v>
      </c>
      <c r="AU254" s="288">
        <v>2.4</v>
      </c>
      <c r="AV254" s="288">
        <v>2.4</v>
      </c>
      <c r="AW254" s="288">
        <v>2.4</v>
      </c>
      <c r="AX254" s="288">
        <v>2.4</v>
      </c>
      <c r="AY254" s="288">
        <v>2.4</v>
      </c>
      <c r="AZ254" s="288">
        <v>2.4</v>
      </c>
      <c r="BA254" s="288">
        <v>2.4</v>
      </c>
      <c r="BB254" s="288">
        <v>2.4</v>
      </c>
      <c r="BC254" s="288">
        <v>2.4</v>
      </c>
      <c r="BD254" s="288">
        <v>2.4</v>
      </c>
      <c r="BE254" s="288">
        <v>2.4</v>
      </c>
      <c r="BF254" s="288">
        <v>2.4</v>
      </c>
      <c r="BG254" s="288">
        <v>2.4</v>
      </c>
      <c r="BH254" s="288">
        <v>2.4</v>
      </c>
      <c r="BI254" s="288">
        <v>2.4</v>
      </c>
      <c r="BJ254" s="288">
        <v>2.4</v>
      </c>
      <c r="BK254" s="288">
        <v>2.4</v>
      </c>
      <c r="BL254" s="288">
        <v>2.2000000000000002</v>
      </c>
      <c r="BM254" s="288">
        <v>2.2000000000000002</v>
      </c>
      <c r="BN254" s="288">
        <v>2.4</v>
      </c>
      <c r="BO254" s="288">
        <v>2.4</v>
      </c>
      <c r="BP254" s="288">
        <v>2.4</v>
      </c>
      <c r="BQ254" s="288">
        <v>2.4</v>
      </c>
      <c r="BR254" s="288">
        <v>2.4</v>
      </c>
      <c r="BS254" s="288">
        <v>2.4</v>
      </c>
      <c r="BT254" s="288">
        <v>2.4</v>
      </c>
      <c r="BU254" s="288">
        <f>_xlfn.IFNA(VLOOKUP(C254,'INFORM Severity - hidden'!$C$5:$G$300,5,FALSE),"-")</f>
        <v>2.4</v>
      </c>
    </row>
    <row r="255" spans="1:73" x14ac:dyDescent="0.35">
      <c r="A255" t="s">
        <v>291</v>
      </c>
      <c r="B255" t="s">
        <v>289</v>
      </c>
      <c r="C255" t="s">
        <v>290</v>
      </c>
      <c r="D255" s="288" t="str">
        <f t="shared" si="3"/>
        <v>Stable</v>
      </c>
      <c r="E255" s="288" t="s">
        <v>10851</v>
      </c>
      <c r="F255" s="288">
        <v>3.9</v>
      </c>
      <c r="G255" s="288">
        <v>3.9</v>
      </c>
      <c r="H255" s="288">
        <v>4</v>
      </c>
      <c r="I255" s="288">
        <v>3.9</v>
      </c>
      <c r="J255" s="288">
        <v>4</v>
      </c>
      <c r="K255" s="288">
        <v>4</v>
      </c>
      <c r="L255" s="288">
        <v>4</v>
      </c>
      <c r="M255" s="288">
        <v>4</v>
      </c>
      <c r="N255" s="288">
        <v>4.0999999999999996</v>
      </c>
      <c r="O255" s="288">
        <v>4.0999999999999996</v>
      </c>
      <c r="P255" s="288">
        <v>4.0999999999999996</v>
      </c>
      <c r="Q255" s="288">
        <v>4.0999999999999996</v>
      </c>
      <c r="R255" s="288">
        <v>4.5999999999999996</v>
      </c>
      <c r="S255" s="288">
        <v>4.5999999999999996</v>
      </c>
      <c r="T255" s="288">
        <v>4.5999999999999996</v>
      </c>
      <c r="U255" s="288">
        <v>4.5999999999999996</v>
      </c>
      <c r="V255" s="288">
        <v>4.5</v>
      </c>
      <c r="W255" s="288">
        <v>4.5</v>
      </c>
      <c r="X255" s="288">
        <v>4.5</v>
      </c>
      <c r="Y255" s="288">
        <v>4.5</v>
      </c>
      <c r="Z255" s="288">
        <v>4.5</v>
      </c>
      <c r="AA255" s="288">
        <v>4.5</v>
      </c>
      <c r="AB255" s="288">
        <v>4.5</v>
      </c>
      <c r="AC255" s="288">
        <v>4.5</v>
      </c>
      <c r="AD255" s="288">
        <v>4.3</v>
      </c>
      <c r="AE255" s="288">
        <v>4.3</v>
      </c>
      <c r="AF255" s="288">
        <v>4.2</v>
      </c>
      <c r="AG255" s="288">
        <v>4.2</v>
      </c>
      <c r="AH255" s="288">
        <v>4.4000000000000004</v>
      </c>
      <c r="AI255" s="288">
        <v>4.4000000000000004</v>
      </c>
      <c r="AJ255" s="288">
        <v>4.4000000000000004</v>
      </c>
      <c r="AK255" s="288">
        <v>4.4000000000000004</v>
      </c>
      <c r="AL255" s="288">
        <v>4.4000000000000004</v>
      </c>
      <c r="AM255" s="288">
        <v>4.3</v>
      </c>
      <c r="AN255" s="288">
        <v>4.4000000000000004</v>
      </c>
      <c r="AO255" s="288">
        <v>4.3</v>
      </c>
      <c r="AP255" s="288">
        <v>4.3</v>
      </c>
      <c r="AQ255" s="288">
        <v>4.4000000000000004</v>
      </c>
      <c r="AR255" s="288">
        <v>4.4000000000000004</v>
      </c>
      <c r="AS255" s="288">
        <v>4.4000000000000004</v>
      </c>
      <c r="AT255" s="288">
        <v>4.4000000000000004</v>
      </c>
      <c r="AU255" s="288">
        <v>4.4000000000000004</v>
      </c>
      <c r="AV255" s="288">
        <v>4.4000000000000004</v>
      </c>
      <c r="AW255" s="288">
        <v>4.4000000000000004</v>
      </c>
      <c r="AX255" s="288">
        <v>4.4000000000000004</v>
      </c>
      <c r="AY255" s="288">
        <v>4.4000000000000004</v>
      </c>
      <c r="AZ255" s="288">
        <v>4.4000000000000004</v>
      </c>
      <c r="BA255" s="288">
        <v>4.4000000000000004</v>
      </c>
      <c r="BB255" s="288">
        <v>4.4000000000000004</v>
      </c>
      <c r="BC255" s="288">
        <v>4.4000000000000004</v>
      </c>
      <c r="BD255" s="288">
        <v>4.4000000000000004</v>
      </c>
      <c r="BE255" s="288">
        <v>4.5</v>
      </c>
      <c r="BF255" s="288">
        <v>4.7</v>
      </c>
      <c r="BG255" s="288">
        <v>4.5999999999999996</v>
      </c>
      <c r="BH255" s="288">
        <v>4.9000000000000004</v>
      </c>
      <c r="BI255" s="288">
        <v>4.9000000000000004</v>
      </c>
      <c r="BJ255" s="288">
        <v>4.8</v>
      </c>
      <c r="BK255" s="288">
        <v>4.8</v>
      </c>
      <c r="BL255" s="288">
        <v>4.9000000000000004</v>
      </c>
      <c r="BM255" s="288">
        <v>4.9000000000000004</v>
      </c>
      <c r="BN255" s="288">
        <v>4.9000000000000004</v>
      </c>
      <c r="BO255" s="288">
        <v>4.9000000000000004</v>
      </c>
      <c r="BP255" s="288">
        <v>4.9000000000000004</v>
      </c>
      <c r="BQ255" s="288">
        <v>4.9000000000000004</v>
      </c>
      <c r="BR255" s="288">
        <v>4.9000000000000004</v>
      </c>
      <c r="BS255" s="288">
        <v>4.8</v>
      </c>
      <c r="BT255" s="288">
        <v>4.9000000000000004</v>
      </c>
      <c r="BU255" s="288">
        <f>_xlfn.IFNA(VLOOKUP(C255,'INFORM Severity - hidden'!$C$5:$G$300,5,FALSE),"-")</f>
        <v>4.9000000000000004</v>
      </c>
    </row>
    <row r="256" spans="1:73" x14ac:dyDescent="0.35">
      <c r="C256" t="s">
        <v>10964</v>
      </c>
      <c r="D256" s="288" t="str">
        <f t="shared" si="3"/>
        <v>-</v>
      </c>
      <c r="E256" s="288" t="s">
        <v>10851</v>
      </c>
      <c r="F256" s="288">
        <v>3.9</v>
      </c>
      <c r="G256" s="288">
        <v>3.9</v>
      </c>
      <c r="H256" s="288" t="s">
        <v>10851</v>
      </c>
      <c r="I256" s="288" t="s">
        <v>10851</v>
      </c>
      <c r="J256" s="288" t="s">
        <v>10851</v>
      </c>
      <c r="K256" s="288" t="s">
        <v>10851</v>
      </c>
      <c r="L256" s="288" t="s">
        <v>10851</v>
      </c>
      <c r="M256" s="288" t="s">
        <v>10851</v>
      </c>
      <c r="N256" s="288" t="s">
        <v>10851</v>
      </c>
      <c r="O256" s="288" t="s">
        <v>10851</v>
      </c>
      <c r="P256" s="288" t="s">
        <v>10851</v>
      </c>
      <c r="Q256" s="288" t="s">
        <v>10851</v>
      </c>
      <c r="R256" s="288" t="s">
        <v>10851</v>
      </c>
      <c r="S256" s="288" t="s">
        <v>10851</v>
      </c>
      <c r="T256" s="288" t="s">
        <v>10851</v>
      </c>
      <c r="U256" s="288" t="s">
        <v>10851</v>
      </c>
      <c r="V256" s="288" t="s">
        <v>10851</v>
      </c>
      <c r="W256" s="288" t="s">
        <v>10851</v>
      </c>
      <c r="X256" s="288" t="s">
        <v>10851</v>
      </c>
      <c r="Y256" s="288" t="s">
        <v>10851</v>
      </c>
      <c r="Z256" s="288" t="s">
        <v>10851</v>
      </c>
      <c r="AA256" s="288" t="s">
        <v>10851</v>
      </c>
      <c r="AB256" s="288" t="s">
        <v>10851</v>
      </c>
      <c r="AC256" s="288" t="s">
        <v>10851</v>
      </c>
      <c r="AD256" s="288" t="s">
        <v>10851</v>
      </c>
      <c r="AE256" s="288" t="s">
        <v>10851</v>
      </c>
      <c r="AF256" s="288" t="s">
        <v>10851</v>
      </c>
      <c r="AG256" s="288" t="s">
        <v>10851</v>
      </c>
      <c r="AH256" s="288" t="s">
        <v>10851</v>
      </c>
      <c r="AI256" s="288" t="s">
        <v>10851</v>
      </c>
      <c r="AJ256" s="288" t="s">
        <v>10851</v>
      </c>
      <c r="AK256" s="288" t="s">
        <v>10851</v>
      </c>
      <c r="AL256" s="288" t="s">
        <v>10851</v>
      </c>
      <c r="AM256" s="288" t="s">
        <v>10851</v>
      </c>
      <c r="AN256" s="288" t="s">
        <v>10851</v>
      </c>
      <c r="AO256" s="288" t="s">
        <v>10851</v>
      </c>
      <c r="AP256" s="288" t="s">
        <v>10851</v>
      </c>
      <c r="AQ256" s="288" t="s">
        <v>10851</v>
      </c>
      <c r="AR256" s="288" t="s">
        <v>10851</v>
      </c>
      <c r="AS256" s="288" t="s">
        <v>10851</v>
      </c>
      <c r="AT256" s="288" t="s">
        <v>10851</v>
      </c>
      <c r="AU256" s="288" t="s">
        <v>10851</v>
      </c>
      <c r="AV256" s="288" t="s">
        <v>10851</v>
      </c>
      <c r="AW256" s="288" t="s">
        <v>10851</v>
      </c>
      <c r="AX256" s="288" t="s">
        <v>10851</v>
      </c>
      <c r="AY256" s="288" t="s">
        <v>10851</v>
      </c>
      <c r="AZ256" s="288" t="s">
        <v>10851</v>
      </c>
      <c r="BA256" s="288" t="s">
        <v>10851</v>
      </c>
      <c r="BB256" s="288" t="s">
        <v>10851</v>
      </c>
      <c r="BC256" s="288" t="s">
        <v>10851</v>
      </c>
      <c r="BD256" s="288" t="s">
        <v>10851</v>
      </c>
      <c r="BE256" s="288" t="s">
        <v>10851</v>
      </c>
      <c r="BF256" s="288" t="s">
        <v>10851</v>
      </c>
      <c r="BG256" s="288" t="s">
        <v>10851</v>
      </c>
      <c r="BH256" s="288" t="s">
        <v>10851</v>
      </c>
      <c r="BI256" s="288" t="s">
        <v>10851</v>
      </c>
      <c r="BJ256" s="288" t="s">
        <v>10851</v>
      </c>
      <c r="BK256" s="288" t="s">
        <v>10851</v>
      </c>
      <c r="BL256" s="288" t="s">
        <v>10851</v>
      </c>
      <c r="BM256" s="288" t="s">
        <v>10851</v>
      </c>
      <c r="BN256" s="288" t="s">
        <v>10851</v>
      </c>
      <c r="BO256" s="288" t="s">
        <v>10851</v>
      </c>
      <c r="BP256" s="288" t="s">
        <v>10851</v>
      </c>
      <c r="BQ256" s="288" t="s">
        <v>10851</v>
      </c>
      <c r="BR256" s="288" t="s">
        <v>10851</v>
      </c>
      <c r="BS256" s="288" t="s">
        <v>10851</v>
      </c>
      <c r="BT256" s="288" t="s">
        <v>10851</v>
      </c>
      <c r="BU256" s="288" t="str">
        <f>_xlfn.IFNA(VLOOKUP(C256,'INFORM Severity - hidden'!$C$5:$G$300,5,FALSE),"-")</f>
        <v>-</v>
      </c>
    </row>
    <row r="257" spans="1:73" x14ac:dyDescent="0.35">
      <c r="C257" t="s">
        <v>10965</v>
      </c>
      <c r="D257" s="288" t="str">
        <f t="shared" si="3"/>
        <v>-</v>
      </c>
      <c r="E257" s="288" t="s">
        <v>10851</v>
      </c>
      <c r="F257" s="288">
        <v>2.1</v>
      </c>
      <c r="G257" s="288">
        <v>2.1</v>
      </c>
      <c r="H257" s="288">
        <v>2.7</v>
      </c>
      <c r="I257" s="288">
        <v>2.7</v>
      </c>
      <c r="J257" s="288">
        <v>2.7</v>
      </c>
      <c r="K257" s="288">
        <v>2.8</v>
      </c>
      <c r="L257" s="288">
        <v>2.7</v>
      </c>
      <c r="M257" s="288">
        <v>2.7</v>
      </c>
      <c r="N257" s="288">
        <v>2.7</v>
      </c>
      <c r="O257" s="288">
        <v>2.7</v>
      </c>
      <c r="P257" s="288" t="s">
        <v>10851</v>
      </c>
      <c r="Q257" s="288" t="s">
        <v>10851</v>
      </c>
      <c r="R257" s="288" t="s">
        <v>10851</v>
      </c>
      <c r="S257" s="288" t="s">
        <v>10851</v>
      </c>
      <c r="T257" s="288" t="s">
        <v>10851</v>
      </c>
      <c r="U257" s="288" t="s">
        <v>10851</v>
      </c>
      <c r="V257" s="288" t="s">
        <v>10851</v>
      </c>
      <c r="W257" s="288" t="s">
        <v>10851</v>
      </c>
      <c r="X257" s="288" t="s">
        <v>10851</v>
      </c>
      <c r="Y257" s="288" t="s">
        <v>10851</v>
      </c>
      <c r="Z257" s="288" t="s">
        <v>10851</v>
      </c>
      <c r="AA257" s="288" t="s">
        <v>10851</v>
      </c>
      <c r="AB257" s="288" t="s">
        <v>10851</v>
      </c>
      <c r="AC257" s="288" t="s">
        <v>10851</v>
      </c>
      <c r="AD257" s="288" t="s">
        <v>10851</v>
      </c>
      <c r="AE257" s="288" t="s">
        <v>10851</v>
      </c>
      <c r="AF257" s="288" t="s">
        <v>10851</v>
      </c>
      <c r="AG257" s="288" t="s">
        <v>10851</v>
      </c>
      <c r="AH257" s="288" t="s">
        <v>10851</v>
      </c>
      <c r="AI257" s="288" t="s">
        <v>10851</v>
      </c>
      <c r="AJ257" s="288" t="s">
        <v>10851</v>
      </c>
      <c r="AK257" s="288" t="s">
        <v>10851</v>
      </c>
      <c r="AL257" s="288" t="s">
        <v>10851</v>
      </c>
      <c r="AM257" s="288" t="s">
        <v>10851</v>
      </c>
      <c r="AN257" s="288" t="s">
        <v>10851</v>
      </c>
      <c r="AO257" s="288" t="s">
        <v>10851</v>
      </c>
      <c r="AP257" s="288" t="s">
        <v>10851</v>
      </c>
      <c r="AQ257" s="288" t="s">
        <v>10851</v>
      </c>
      <c r="AR257" s="288" t="s">
        <v>10851</v>
      </c>
      <c r="AS257" s="288" t="s">
        <v>10851</v>
      </c>
      <c r="AT257" s="288" t="s">
        <v>10851</v>
      </c>
      <c r="AU257" s="288" t="s">
        <v>10851</v>
      </c>
      <c r="AV257" s="288" t="s">
        <v>10851</v>
      </c>
      <c r="AW257" s="288" t="s">
        <v>10851</v>
      </c>
      <c r="AX257" s="288" t="s">
        <v>10851</v>
      </c>
      <c r="AY257" s="288" t="s">
        <v>10851</v>
      </c>
      <c r="AZ257" s="288" t="s">
        <v>10851</v>
      </c>
      <c r="BA257" s="288" t="s">
        <v>10851</v>
      </c>
      <c r="BB257" s="288" t="s">
        <v>10851</v>
      </c>
      <c r="BC257" s="288" t="s">
        <v>10851</v>
      </c>
      <c r="BD257" s="288" t="s">
        <v>10851</v>
      </c>
      <c r="BE257" s="288" t="s">
        <v>10851</v>
      </c>
      <c r="BF257" s="288" t="s">
        <v>10851</v>
      </c>
      <c r="BG257" s="288" t="s">
        <v>10851</v>
      </c>
      <c r="BH257" s="288" t="s">
        <v>10851</v>
      </c>
      <c r="BI257" s="288" t="s">
        <v>10851</v>
      </c>
      <c r="BJ257" s="288" t="s">
        <v>10851</v>
      </c>
      <c r="BK257" s="288" t="s">
        <v>10851</v>
      </c>
      <c r="BL257" s="288" t="s">
        <v>10851</v>
      </c>
      <c r="BM257" s="288" t="s">
        <v>10851</v>
      </c>
      <c r="BN257" s="288" t="s">
        <v>10851</v>
      </c>
      <c r="BO257" s="288" t="s">
        <v>10851</v>
      </c>
      <c r="BP257" s="288" t="s">
        <v>10851</v>
      </c>
      <c r="BQ257" s="288" t="s">
        <v>10851</v>
      </c>
      <c r="BR257" s="288" t="s">
        <v>10851</v>
      </c>
      <c r="BS257" s="288" t="s">
        <v>10851</v>
      </c>
      <c r="BT257" s="288" t="s">
        <v>10851</v>
      </c>
      <c r="BU257" s="288" t="str">
        <f>_xlfn.IFNA(VLOOKUP(C257,'INFORM Severity - hidden'!$C$5:$G$300,5,FALSE),"-")</f>
        <v>-</v>
      </c>
    </row>
    <row r="258" spans="1:73" x14ac:dyDescent="0.35">
      <c r="C258" t="s">
        <v>10966</v>
      </c>
      <c r="D258" s="288" t="str">
        <f t="shared" si="3"/>
        <v>-</v>
      </c>
      <c r="E258" s="288" t="s">
        <v>10851</v>
      </c>
      <c r="F258" s="288">
        <v>2.6</v>
      </c>
      <c r="G258" s="288">
        <v>2.6</v>
      </c>
      <c r="H258" s="288">
        <v>3.5</v>
      </c>
      <c r="I258" s="288">
        <v>3.5</v>
      </c>
      <c r="J258" s="288">
        <v>3.5</v>
      </c>
      <c r="K258" s="288">
        <v>3.5</v>
      </c>
      <c r="L258" s="288">
        <v>3.4</v>
      </c>
      <c r="M258" s="288">
        <v>3.4</v>
      </c>
      <c r="N258" s="288">
        <v>3.4</v>
      </c>
      <c r="O258" s="288">
        <v>3.4</v>
      </c>
      <c r="P258" s="288" t="s">
        <v>10851</v>
      </c>
      <c r="Q258" s="288" t="s">
        <v>10851</v>
      </c>
      <c r="R258" s="288" t="s">
        <v>10851</v>
      </c>
      <c r="S258" s="288" t="s">
        <v>10851</v>
      </c>
      <c r="T258" s="288" t="s">
        <v>10851</v>
      </c>
      <c r="U258" s="288" t="s">
        <v>10851</v>
      </c>
      <c r="V258" s="288" t="s">
        <v>10851</v>
      </c>
      <c r="W258" s="288" t="s">
        <v>10851</v>
      </c>
      <c r="X258" s="288" t="s">
        <v>10851</v>
      </c>
      <c r="Y258" s="288" t="s">
        <v>10851</v>
      </c>
      <c r="Z258" s="288" t="s">
        <v>10851</v>
      </c>
      <c r="AA258" s="288" t="s">
        <v>10851</v>
      </c>
      <c r="AB258" s="288" t="s">
        <v>10851</v>
      </c>
      <c r="AC258" s="288" t="s">
        <v>10851</v>
      </c>
      <c r="AD258" s="288" t="s">
        <v>10851</v>
      </c>
      <c r="AE258" s="288" t="s">
        <v>10851</v>
      </c>
      <c r="AF258" s="288" t="s">
        <v>10851</v>
      </c>
      <c r="AG258" s="288" t="s">
        <v>10851</v>
      </c>
      <c r="AH258" s="288" t="s">
        <v>10851</v>
      </c>
      <c r="AI258" s="288" t="s">
        <v>10851</v>
      </c>
      <c r="AJ258" s="288" t="s">
        <v>10851</v>
      </c>
      <c r="AK258" s="288" t="s">
        <v>10851</v>
      </c>
      <c r="AL258" s="288" t="s">
        <v>10851</v>
      </c>
      <c r="AM258" s="288" t="s">
        <v>10851</v>
      </c>
      <c r="AN258" s="288" t="s">
        <v>10851</v>
      </c>
      <c r="AO258" s="288" t="s">
        <v>10851</v>
      </c>
      <c r="AP258" s="288" t="s">
        <v>10851</v>
      </c>
      <c r="AQ258" s="288" t="s">
        <v>10851</v>
      </c>
      <c r="AR258" s="288" t="s">
        <v>10851</v>
      </c>
      <c r="AS258" s="288" t="s">
        <v>10851</v>
      </c>
      <c r="AT258" s="288" t="s">
        <v>10851</v>
      </c>
      <c r="AU258" s="288" t="s">
        <v>10851</v>
      </c>
      <c r="AV258" s="288" t="s">
        <v>10851</v>
      </c>
      <c r="AW258" s="288" t="s">
        <v>10851</v>
      </c>
      <c r="AX258" s="288" t="s">
        <v>10851</v>
      </c>
      <c r="AY258" s="288" t="s">
        <v>10851</v>
      </c>
      <c r="AZ258" s="288" t="s">
        <v>10851</v>
      </c>
      <c r="BA258" s="288" t="s">
        <v>10851</v>
      </c>
      <c r="BB258" s="288" t="s">
        <v>10851</v>
      </c>
      <c r="BC258" s="288" t="s">
        <v>10851</v>
      </c>
      <c r="BD258" s="288" t="s">
        <v>10851</v>
      </c>
      <c r="BE258" s="288" t="s">
        <v>10851</v>
      </c>
      <c r="BF258" s="288" t="s">
        <v>10851</v>
      </c>
      <c r="BG258" s="288" t="s">
        <v>10851</v>
      </c>
      <c r="BH258" s="288" t="s">
        <v>10851</v>
      </c>
      <c r="BI258" s="288" t="s">
        <v>10851</v>
      </c>
      <c r="BJ258" s="288" t="s">
        <v>10851</v>
      </c>
      <c r="BK258" s="288" t="s">
        <v>10851</v>
      </c>
      <c r="BL258" s="288" t="s">
        <v>10851</v>
      </c>
      <c r="BM258" s="288" t="s">
        <v>10851</v>
      </c>
      <c r="BN258" s="288" t="s">
        <v>10851</v>
      </c>
      <c r="BO258" s="288" t="s">
        <v>10851</v>
      </c>
      <c r="BP258" s="288" t="s">
        <v>10851</v>
      </c>
      <c r="BQ258" s="288" t="s">
        <v>10851</v>
      </c>
      <c r="BR258" s="288" t="s">
        <v>10851</v>
      </c>
      <c r="BS258" s="288" t="s">
        <v>10851</v>
      </c>
      <c r="BT258" s="288" t="s">
        <v>10851</v>
      </c>
      <c r="BU258" s="288" t="str">
        <f>_xlfn.IFNA(VLOOKUP(C258,'INFORM Severity - hidden'!$C$5:$G$300,5,FALSE),"-")</f>
        <v>-</v>
      </c>
    </row>
    <row r="259" spans="1:73" x14ac:dyDescent="0.35">
      <c r="A259" t="s">
        <v>291</v>
      </c>
      <c r="B259" t="s">
        <v>571</v>
      </c>
      <c r="C259" t="s">
        <v>572</v>
      </c>
      <c r="D259" s="288" t="str">
        <f t="shared" ref="D259:D320" si="4">IF(BU259="-","-",IFERROR(IF(ROUND(AVERAGE(BS259:BU259),1)=ROUND(AVERAGE(BP259:BR259),1),"Stable",IF(ROUND(AVERAGE(BS259:BU259),1)&lt;ROUND(AVERAGE(BP259:BR259),1),"Decreasing",IF(ROUND(AVERAGE(BS259:BU259),1)&gt;ROUND(AVERAGE(BP259:BR259),1),"Increasing"))),"-"))</f>
        <v>Stable</v>
      </c>
      <c r="E259" s="288" t="s">
        <v>10851</v>
      </c>
      <c r="F259" s="288" t="s">
        <v>10851</v>
      </c>
      <c r="G259" s="288" t="s">
        <v>10851</v>
      </c>
      <c r="H259" s="288" t="s">
        <v>10851</v>
      </c>
      <c r="I259" s="288" t="s">
        <v>10851</v>
      </c>
      <c r="J259" s="288" t="s">
        <v>10851</v>
      </c>
      <c r="K259" s="288" t="s">
        <v>10851</v>
      </c>
      <c r="L259" s="288" t="s">
        <v>10851</v>
      </c>
      <c r="M259" s="288" t="s">
        <v>10851</v>
      </c>
      <c r="N259" s="288" t="s">
        <v>10851</v>
      </c>
      <c r="O259" s="288" t="s">
        <v>10851</v>
      </c>
      <c r="P259" s="288" t="s">
        <v>10851</v>
      </c>
      <c r="Q259" s="288" t="s">
        <v>10851</v>
      </c>
      <c r="R259" s="288">
        <v>3.7</v>
      </c>
      <c r="S259" s="288">
        <v>3.8</v>
      </c>
      <c r="T259" s="288">
        <v>3.8</v>
      </c>
      <c r="U259" s="288">
        <v>3.8</v>
      </c>
      <c r="V259" s="288">
        <v>3.8</v>
      </c>
      <c r="W259" s="288">
        <v>3.8</v>
      </c>
      <c r="X259" s="288">
        <v>3.8</v>
      </c>
      <c r="Y259" s="288">
        <v>3.8</v>
      </c>
      <c r="Z259" s="288">
        <v>3.8</v>
      </c>
      <c r="AA259" s="288">
        <v>4.0999999999999996</v>
      </c>
      <c r="AB259" s="288">
        <v>4.0999999999999996</v>
      </c>
      <c r="AC259" s="288">
        <v>4</v>
      </c>
      <c r="AD259" s="288">
        <v>3.9</v>
      </c>
      <c r="AE259" s="288">
        <v>3.9</v>
      </c>
      <c r="AF259" s="288">
        <v>3.8</v>
      </c>
      <c r="AG259" s="288">
        <v>3.8</v>
      </c>
      <c r="AH259" s="288">
        <v>3.5</v>
      </c>
      <c r="AI259" s="288">
        <v>3.2</v>
      </c>
      <c r="AJ259" s="288">
        <v>3.2</v>
      </c>
      <c r="AK259" s="288">
        <v>3.2</v>
      </c>
      <c r="AL259" s="288">
        <v>3.2</v>
      </c>
      <c r="AM259" s="288">
        <v>3.2</v>
      </c>
      <c r="AN259" s="288">
        <v>3.2</v>
      </c>
      <c r="AO259" s="288">
        <v>3.2</v>
      </c>
      <c r="AP259" s="288">
        <v>3.2</v>
      </c>
      <c r="AQ259" s="288">
        <v>3.3</v>
      </c>
      <c r="AR259" s="288">
        <v>3.3</v>
      </c>
      <c r="AS259" s="288">
        <v>3.3</v>
      </c>
      <c r="AT259" s="288">
        <v>3.3</v>
      </c>
      <c r="AU259" s="288">
        <v>3.3</v>
      </c>
      <c r="AV259" s="288">
        <v>3.3</v>
      </c>
      <c r="AW259" s="288">
        <v>3.3</v>
      </c>
      <c r="AX259" s="288">
        <v>3.3</v>
      </c>
      <c r="AY259" s="288">
        <v>3.3</v>
      </c>
      <c r="AZ259" s="288">
        <v>3.3</v>
      </c>
      <c r="BA259" s="288">
        <v>3.3</v>
      </c>
      <c r="BB259" s="288">
        <v>3.3</v>
      </c>
      <c r="BC259" s="288">
        <v>3.3</v>
      </c>
      <c r="BD259" s="288">
        <v>3.3</v>
      </c>
      <c r="BE259" s="288">
        <v>3.4</v>
      </c>
      <c r="BF259" s="288">
        <v>3.4</v>
      </c>
      <c r="BG259" s="288">
        <v>3.4</v>
      </c>
      <c r="BH259" s="288">
        <v>3.4</v>
      </c>
      <c r="BI259" s="288">
        <v>3.4</v>
      </c>
      <c r="BJ259" s="288">
        <v>3.3</v>
      </c>
      <c r="BK259" s="288">
        <v>3.3</v>
      </c>
      <c r="BL259" s="288">
        <v>3.4</v>
      </c>
      <c r="BM259" s="288">
        <v>3.4</v>
      </c>
      <c r="BN259" s="288">
        <v>3.4</v>
      </c>
      <c r="BO259" s="288">
        <v>3.4</v>
      </c>
      <c r="BP259" s="288">
        <v>3.2</v>
      </c>
      <c r="BQ259" s="288">
        <v>3.2</v>
      </c>
      <c r="BR259" s="288">
        <v>3.2</v>
      </c>
      <c r="BS259" s="288">
        <v>3.2</v>
      </c>
      <c r="BT259" s="288">
        <v>3.2</v>
      </c>
      <c r="BU259" s="288">
        <f>_xlfn.IFNA(VLOOKUP(C259,'INFORM Severity - hidden'!$C$5:$G$300,5,FALSE),"-")</f>
        <v>3.2</v>
      </c>
    </row>
    <row r="260" spans="1:73" x14ac:dyDescent="0.35">
      <c r="C260" t="s">
        <v>10967</v>
      </c>
      <c r="D260" s="288" t="str">
        <f t="shared" si="4"/>
        <v>-</v>
      </c>
      <c r="E260" s="288" t="s">
        <v>10851</v>
      </c>
      <c r="F260" s="288" t="s">
        <v>10851</v>
      </c>
      <c r="G260" s="288" t="s">
        <v>10851</v>
      </c>
      <c r="H260" s="288" t="s">
        <v>10851</v>
      </c>
      <c r="I260" s="288" t="s">
        <v>10851</v>
      </c>
      <c r="J260" s="288" t="s">
        <v>10851</v>
      </c>
      <c r="K260" s="288" t="s">
        <v>10851</v>
      </c>
      <c r="L260" s="288" t="s">
        <v>10851</v>
      </c>
      <c r="M260" s="288" t="s">
        <v>10851</v>
      </c>
      <c r="N260" s="288" t="s">
        <v>10851</v>
      </c>
      <c r="O260" s="288" t="s">
        <v>10851</v>
      </c>
      <c r="P260" s="288" t="s">
        <v>10851</v>
      </c>
      <c r="Q260" s="288" t="s">
        <v>10851</v>
      </c>
      <c r="R260" s="288" t="s">
        <v>10851</v>
      </c>
      <c r="S260" s="288" t="s">
        <v>10851</v>
      </c>
      <c r="T260" s="288" t="s">
        <v>10851</v>
      </c>
      <c r="U260" s="288" t="s">
        <v>10851</v>
      </c>
      <c r="V260" s="288" t="s">
        <v>10851</v>
      </c>
      <c r="W260" s="288" t="s">
        <v>10851</v>
      </c>
      <c r="X260" s="288">
        <v>2.5</v>
      </c>
      <c r="Y260" s="288">
        <v>2.5</v>
      </c>
      <c r="Z260" s="288">
        <v>2.6</v>
      </c>
      <c r="AA260" s="288">
        <v>2.6</v>
      </c>
      <c r="AB260" s="288">
        <v>2.6</v>
      </c>
      <c r="AC260" s="288">
        <v>2.6</v>
      </c>
      <c r="AD260" s="288">
        <v>2.6</v>
      </c>
      <c r="AE260" s="288">
        <v>2.6</v>
      </c>
      <c r="AF260" s="288">
        <v>2.5</v>
      </c>
      <c r="AG260" s="288">
        <v>2.5</v>
      </c>
      <c r="AH260" s="288">
        <v>2.5</v>
      </c>
      <c r="AI260" s="288">
        <v>2.5</v>
      </c>
      <c r="AJ260" s="288">
        <v>2.5</v>
      </c>
      <c r="AK260" s="288">
        <v>2.2999999999999998</v>
      </c>
      <c r="AL260" s="288">
        <v>2.4</v>
      </c>
      <c r="AM260" s="288">
        <v>2.6</v>
      </c>
      <c r="AN260" s="288">
        <v>2.6</v>
      </c>
      <c r="AO260" s="288" t="s">
        <v>10851</v>
      </c>
      <c r="AP260" s="288" t="s">
        <v>10851</v>
      </c>
      <c r="AQ260" s="288" t="s">
        <v>10851</v>
      </c>
      <c r="AR260" s="288" t="s">
        <v>10851</v>
      </c>
      <c r="AS260" s="288" t="s">
        <v>10851</v>
      </c>
      <c r="AT260" s="288" t="s">
        <v>10851</v>
      </c>
      <c r="AU260" s="288" t="s">
        <v>10851</v>
      </c>
      <c r="AV260" s="288">
        <v>2.9</v>
      </c>
      <c r="AW260" s="288">
        <v>2.9</v>
      </c>
      <c r="AX260" s="288">
        <v>2.8</v>
      </c>
      <c r="AY260" s="288">
        <v>2.8</v>
      </c>
      <c r="AZ260" s="288">
        <v>2.8</v>
      </c>
      <c r="BA260" s="288">
        <v>2.8</v>
      </c>
      <c r="BB260" s="288">
        <v>2.8</v>
      </c>
      <c r="BC260" s="288">
        <v>2.8</v>
      </c>
      <c r="BD260" s="288" t="s">
        <v>10851</v>
      </c>
      <c r="BE260" s="288" t="s">
        <v>10851</v>
      </c>
      <c r="BF260" s="288" t="s">
        <v>10851</v>
      </c>
      <c r="BG260" s="288" t="s">
        <v>10851</v>
      </c>
      <c r="BH260" s="288" t="s">
        <v>10851</v>
      </c>
      <c r="BI260" s="288" t="s">
        <v>10851</v>
      </c>
      <c r="BJ260" s="288" t="s">
        <v>10851</v>
      </c>
      <c r="BK260" s="288" t="s">
        <v>10851</v>
      </c>
      <c r="BL260" s="288" t="s">
        <v>10851</v>
      </c>
      <c r="BM260" s="288" t="s">
        <v>10851</v>
      </c>
      <c r="BN260" s="288" t="s">
        <v>10851</v>
      </c>
      <c r="BO260" s="288" t="s">
        <v>10851</v>
      </c>
      <c r="BP260" s="288" t="s">
        <v>10851</v>
      </c>
      <c r="BQ260" s="288" t="s">
        <v>10851</v>
      </c>
      <c r="BR260" s="288" t="s">
        <v>10851</v>
      </c>
      <c r="BS260" s="288" t="s">
        <v>10851</v>
      </c>
      <c r="BT260" s="288" t="s">
        <v>10851</v>
      </c>
      <c r="BU260" s="288" t="str">
        <f>_xlfn.IFNA(VLOOKUP(C260,'INFORM Severity - hidden'!$C$5:$G$300,5,FALSE),"-")</f>
        <v>-</v>
      </c>
    </row>
    <row r="261" spans="1:73" x14ac:dyDescent="0.35">
      <c r="C261" t="s">
        <v>10968</v>
      </c>
      <c r="D261" s="288" t="str">
        <f t="shared" si="4"/>
        <v>-</v>
      </c>
      <c r="E261" s="288" t="s">
        <v>10851</v>
      </c>
      <c r="F261" s="288" t="s">
        <v>10851</v>
      </c>
      <c r="G261" s="288" t="s">
        <v>10851</v>
      </c>
      <c r="H261" s="288" t="s">
        <v>10851</v>
      </c>
      <c r="I261" s="288" t="s">
        <v>10851</v>
      </c>
      <c r="J261" s="288" t="s">
        <v>10851</v>
      </c>
      <c r="K261" s="288" t="s">
        <v>10851</v>
      </c>
      <c r="L261" s="288" t="s">
        <v>10851</v>
      </c>
      <c r="M261" s="288" t="s">
        <v>10851</v>
      </c>
      <c r="N261" s="288" t="s">
        <v>10851</v>
      </c>
      <c r="O261" s="288" t="s">
        <v>10851</v>
      </c>
      <c r="P261" s="288" t="s">
        <v>10851</v>
      </c>
      <c r="Q261" s="288" t="s">
        <v>10851</v>
      </c>
      <c r="R261" s="288" t="s">
        <v>10851</v>
      </c>
      <c r="S261" s="288" t="s">
        <v>10851</v>
      </c>
      <c r="T261" s="288" t="s">
        <v>10851</v>
      </c>
      <c r="U261" s="288" t="s">
        <v>10851</v>
      </c>
      <c r="V261" s="288" t="s">
        <v>10851</v>
      </c>
      <c r="W261" s="288" t="s">
        <v>10851</v>
      </c>
      <c r="X261" s="288" t="s">
        <v>10851</v>
      </c>
      <c r="Y261" s="288" t="s">
        <v>10851</v>
      </c>
      <c r="Z261" s="288" t="s">
        <v>10851</v>
      </c>
      <c r="AA261" s="288" t="s">
        <v>10851</v>
      </c>
      <c r="AB261" s="288" t="s">
        <v>10851</v>
      </c>
      <c r="AC261" s="288">
        <v>2.9</v>
      </c>
      <c r="AD261" s="288">
        <v>2.1</v>
      </c>
      <c r="AE261" s="288">
        <v>2.1</v>
      </c>
      <c r="AF261" s="288">
        <v>2.4</v>
      </c>
      <c r="AG261" s="288">
        <v>2.4</v>
      </c>
      <c r="AH261" s="288">
        <v>2.5</v>
      </c>
      <c r="AI261" s="288">
        <v>2.5</v>
      </c>
      <c r="AJ261" s="288">
        <v>2.5</v>
      </c>
      <c r="AK261" s="288">
        <v>2.5</v>
      </c>
      <c r="AL261" s="288">
        <v>2.5</v>
      </c>
      <c r="AM261" s="288">
        <v>2.5</v>
      </c>
      <c r="AN261" s="288">
        <v>2.5</v>
      </c>
      <c r="AO261" s="288">
        <v>2.5</v>
      </c>
      <c r="AP261" s="288">
        <v>2.5</v>
      </c>
      <c r="AQ261" s="288">
        <v>2.5</v>
      </c>
      <c r="AR261" s="288">
        <v>2.5</v>
      </c>
      <c r="AS261" s="288">
        <v>2.5</v>
      </c>
      <c r="AT261" s="288" t="s">
        <v>10851</v>
      </c>
      <c r="AU261" s="288" t="s">
        <v>10851</v>
      </c>
      <c r="AV261" s="288" t="s">
        <v>10851</v>
      </c>
      <c r="AW261" s="288" t="s">
        <v>10851</v>
      </c>
      <c r="AX261" s="288" t="s">
        <v>10851</v>
      </c>
      <c r="AY261" s="288" t="s">
        <v>10851</v>
      </c>
      <c r="AZ261" s="288" t="s">
        <v>10851</v>
      </c>
      <c r="BA261" s="288" t="s">
        <v>10851</v>
      </c>
      <c r="BB261" s="288" t="s">
        <v>10851</v>
      </c>
      <c r="BC261" s="288" t="s">
        <v>10851</v>
      </c>
      <c r="BD261" s="288" t="s">
        <v>10851</v>
      </c>
      <c r="BE261" s="288" t="s">
        <v>10851</v>
      </c>
      <c r="BF261" s="288" t="s">
        <v>10851</v>
      </c>
      <c r="BG261" s="288" t="s">
        <v>10851</v>
      </c>
      <c r="BH261" s="288" t="s">
        <v>10851</v>
      </c>
      <c r="BI261" s="288" t="s">
        <v>10851</v>
      </c>
      <c r="BJ261" s="288" t="s">
        <v>10851</v>
      </c>
      <c r="BK261" s="288" t="s">
        <v>10851</v>
      </c>
      <c r="BL261" s="288" t="s">
        <v>10851</v>
      </c>
      <c r="BM261" s="288" t="s">
        <v>10851</v>
      </c>
      <c r="BN261" s="288" t="s">
        <v>10851</v>
      </c>
      <c r="BO261" s="288" t="s">
        <v>10851</v>
      </c>
      <c r="BP261" s="288" t="s">
        <v>10851</v>
      </c>
      <c r="BQ261" s="288" t="s">
        <v>10851</v>
      </c>
      <c r="BR261" s="288" t="s">
        <v>10851</v>
      </c>
      <c r="BS261" s="288" t="s">
        <v>10851</v>
      </c>
      <c r="BT261" s="288" t="s">
        <v>10851</v>
      </c>
      <c r="BU261" s="288" t="str">
        <f>_xlfn.IFNA(VLOOKUP(C261,'INFORM Severity - hidden'!$C$5:$G$300,5,FALSE),"-")</f>
        <v>-</v>
      </c>
    </row>
    <row r="262" spans="1:73" x14ac:dyDescent="0.35">
      <c r="C262" t="s">
        <v>10969</v>
      </c>
      <c r="D262" s="288" t="str">
        <f t="shared" si="4"/>
        <v>-</v>
      </c>
      <c r="E262" s="288" t="s">
        <v>10851</v>
      </c>
      <c r="F262" s="288" t="s">
        <v>10851</v>
      </c>
      <c r="G262" s="288" t="s">
        <v>10851</v>
      </c>
      <c r="H262" s="288" t="s">
        <v>10851</v>
      </c>
      <c r="I262" s="288" t="s">
        <v>10851</v>
      </c>
      <c r="J262" s="288" t="s">
        <v>10851</v>
      </c>
      <c r="K262" s="288" t="s">
        <v>10851</v>
      </c>
      <c r="L262" s="288" t="s">
        <v>10851</v>
      </c>
      <c r="M262" s="288" t="s">
        <v>10851</v>
      </c>
      <c r="N262" s="288" t="s">
        <v>10851</v>
      </c>
      <c r="O262" s="288" t="s">
        <v>10851</v>
      </c>
      <c r="P262" s="288" t="s">
        <v>10851</v>
      </c>
      <c r="Q262" s="288" t="s">
        <v>10851</v>
      </c>
      <c r="R262" s="288" t="s">
        <v>10851</v>
      </c>
      <c r="S262" s="288" t="s">
        <v>10851</v>
      </c>
      <c r="T262" s="288" t="s">
        <v>10851</v>
      </c>
      <c r="U262" s="288" t="s">
        <v>10851</v>
      </c>
      <c r="V262" s="288" t="s">
        <v>10851</v>
      </c>
      <c r="W262" s="288" t="s">
        <v>10851</v>
      </c>
      <c r="X262" s="288" t="s">
        <v>10851</v>
      </c>
      <c r="Y262" s="288" t="s">
        <v>10851</v>
      </c>
      <c r="Z262" s="288" t="s">
        <v>10851</v>
      </c>
      <c r="AA262" s="288" t="s">
        <v>10851</v>
      </c>
      <c r="AB262" s="288" t="s">
        <v>10851</v>
      </c>
      <c r="AC262" s="288" t="s">
        <v>10851</v>
      </c>
      <c r="AD262" s="288" t="s">
        <v>10851</v>
      </c>
      <c r="AE262" s="288" t="s">
        <v>10851</v>
      </c>
      <c r="AF262" s="288">
        <v>2.8</v>
      </c>
      <c r="AG262" s="288">
        <v>2.8</v>
      </c>
      <c r="AH262" s="288">
        <v>2.9</v>
      </c>
      <c r="AI262" s="288">
        <v>3.2</v>
      </c>
      <c r="AJ262" s="288">
        <v>3.2</v>
      </c>
      <c r="AK262" s="288">
        <v>3.2</v>
      </c>
      <c r="AL262" s="288">
        <v>3.2</v>
      </c>
      <c r="AM262" s="288">
        <v>3.1</v>
      </c>
      <c r="AN262" s="288">
        <v>3.4</v>
      </c>
      <c r="AO262" s="288">
        <v>3.5</v>
      </c>
      <c r="AP262" s="288">
        <v>3.5</v>
      </c>
      <c r="AQ262" s="288">
        <v>3.6</v>
      </c>
      <c r="AR262" s="288">
        <v>3.6</v>
      </c>
      <c r="AS262" s="288">
        <v>3.6</v>
      </c>
      <c r="AT262" s="288">
        <v>4.2</v>
      </c>
      <c r="AU262" s="288">
        <v>4.2</v>
      </c>
      <c r="AV262" s="288">
        <v>4.3</v>
      </c>
      <c r="AW262" s="288">
        <v>4.3</v>
      </c>
      <c r="AX262" s="288">
        <v>4.2</v>
      </c>
      <c r="AY262" s="288">
        <v>4</v>
      </c>
      <c r="AZ262" s="288">
        <v>4</v>
      </c>
      <c r="BA262" s="288">
        <v>4</v>
      </c>
      <c r="BB262" s="288">
        <v>4</v>
      </c>
      <c r="BC262" s="288">
        <v>4</v>
      </c>
      <c r="BD262" s="288">
        <v>4</v>
      </c>
      <c r="BE262" s="288">
        <v>4.0999999999999996</v>
      </c>
      <c r="BF262" s="288">
        <v>4</v>
      </c>
      <c r="BG262" s="288">
        <v>4</v>
      </c>
      <c r="BH262" s="288">
        <v>4.5</v>
      </c>
      <c r="BI262" s="288">
        <v>4.5</v>
      </c>
      <c r="BJ262" s="288">
        <v>4.4000000000000004</v>
      </c>
      <c r="BK262" s="288" t="s">
        <v>10851</v>
      </c>
      <c r="BL262" s="288" t="s">
        <v>10851</v>
      </c>
      <c r="BM262" s="288" t="s">
        <v>10851</v>
      </c>
      <c r="BN262" s="288" t="s">
        <v>10851</v>
      </c>
      <c r="BO262" s="288" t="s">
        <v>10851</v>
      </c>
      <c r="BP262" s="288" t="s">
        <v>10851</v>
      </c>
      <c r="BQ262" s="288" t="s">
        <v>10851</v>
      </c>
      <c r="BR262" s="288" t="s">
        <v>10851</v>
      </c>
      <c r="BS262" s="288" t="s">
        <v>10851</v>
      </c>
      <c r="BT262" s="288" t="s">
        <v>10851</v>
      </c>
      <c r="BU262" s="288" t="str">
        <f>_xlfn.IFNA(VLOOKUP(C262,'INFORM Severity - hidden'!$C$5:$G$300,5,FALSE),"-")</f>
        <v>-</v>
      </c>
    </row>
    <row r="263" spans="1:73" x14ac:dyDescent="0.35">
      <c r="A263" t="s">
        <v>32</v>
      </c>
      <c r="B263" t="s">
        <v>30</v>
      </c>
      <c r="C263" t="s">
        <v>31</v>
      </c>
      <c r="D263" s="288" t="str">
        <f t="shared" si="4"/>
        <v>Increasing</v>
      </c>
      <c r="E263" s="288">
        <v>2.5</v>
      </c>
      <c r="F263" s="288">
        <v>2.5</v>
      </c>
      <c r="G263" s="288">
        <v>2.5</v>
      </c>
      <c r="H263" s="288">
        <v>2.5</v>
      </c>
      <c r="I263" s="288">
        <v>2.5</v>
      </c>
      <c r="J263" s="288">
        <v>2.5</v>
      </c>
      <c r="K263" s="288">
        <v>2.5</v>
      </c>
      <c r="L263" s="288">
        <v>2.5</v>
      </c>
      <c r="M263" s="288">
        <v>2.5</v>
      </c>
      <c r="N263" s="288">
        <v>2.6</v>
      </c>
      <c r="O263" s="288">
        <v>2.6</v>
      </c>
      <c r="P263" s="288">
        <v>2.6</v>
      </c>
      <c r="Q263" s="288">
        <v>2.6</v>
      </c>
      <c r="R263" s="288">
        <v>2.6</v>
      </c>
      <c r="S263" s="288">
        <v>2.6</v>
      </c>
      <c r="T263" s="288">
        <v>2.6</v>
      </c>
      <c r="U263" s="288">
        <v>2.5</v>
      </c>
      <c r="V263" s="288">
        <v>2.7</v>
      </c>
      <c r="W263" s="288">
        <v>2.5</v>
      </c>
      <c r="X263" s="288">
        <v>2.5</v>
      </c>
      <c r="Y263" s="288">
        <v>2.4</v>
      </c>
      <c r="Z263" s="288">
        <v>2.4</v>
      </c>
      <c r="AA263" s="288">
        <v>2.4</v>
      </c>
      <c r="AB263" s="288">
        <v>2.4</v>
      </c>
      <c r="AC263" s="288">
        <v>2.4</v>
      </c>
      <c r="AD263" s="288">
        <v>2.4</v>
      </c>
      <c r="AE263" s="288">
        <v>2.4</v>
      </c>
      <c r="AF263" s="288">
        <v>2.4</v>
      </c>
      <c r="AG263" s="288">
        <v>2.4</v>
      </c>
      <c r="AH263" s="288">
        <v>2.4</v>
      </c>
      <c r="AI263" s="288">
        <v>2.4</v>
      </c>
      <c r="AJ263" s="288">
        <v>2.4</v>
      </c>
      <c r="AK263" s="288">
        <v>2.4</v>
      </c>
      <c r="AL263" s="288">
        <v>2.4</v>
      </c>
      <c r="AM263" s="288">
        <v>2.4</v>
      </c>
      <c r="AN263" s="288">
        <v>2.4</v>
      </c>
      <c r="AO263" s="288">
        <v>2.4</v>
      </c>
      <c r="AP263" s="288">
        <v>2.4</v>
      </c>
      <c r="AQ263" s="288">
        <v>2.4</v>
      </c>
      <c r="AR263" s="288">
        <v>2.4</v>
      </c>
      <c r="AS263" s="288">
        <v>2.4</v>
      </c>
      <c r="AT263" s="288">
        <v>2.4</v>
      </c>
      <c r="AU263" s="288">
        <v>2.4</v>
      </c>
      <c r="AV263" s="288">
        <v>2.4</v>
      </c>
      <c r="AW263" s="288">
        <v>2.4</v>
      </c>
      <c r="AX263" s="288">
        <v>2.4</v>
      </c>
      <c r="AY263" s="288">
        <v>2.2999999999999998</v>
      </c>
      <c r="AZ263" s="288">
        <v>2.4</v>
      </c>
      <c r="BA263" s="288">
        <v>2.4</v>
      </c>
      <c r="BB263" s="288">
        <v>2.4</v>
      </c>
      <c r="BC263" s="288">
        <v>2.4</v>
      </c>
      <c r="BD263" s="288">
        <v>2.2999999999999998</v>
      </c>
      <c r="BE263" s="288">
        <v>2.2999999999999998</v>
      </c>
      <c r="BF263" s="288">
        <v>2.7</v>
      </c>
      <c r="BG263" s="288">
        <v>2.7</v>
      </c>
      <c r="BH263" s="288">
        <v>2.7</v>
      </c>
      <c r="BI263" s="288">
        <v>2.7</v>
      </c>
      <c r="BJ263" s="288">
        <v>2.7</v>
      </c>
      <c r="BK263" s="288">
        <v>2.6</v>
      </c>
      <c r="BL263" s="288">
        <v>2.6</v>
      </c>
      <c r="BM263" s="288">
        <v>2.1</v>
      </c>
      <c r="BN263" s="288">
        <v>2.1</v>
      </c>
      <c r="BO263" s="288">
        <v>2.1</v>
      </c>
      <c r="BP263" s="288">
        <v>2.1</v>
      </c>
      <c r="BQ263" s="288">
        <v>2.1</v>
      </c>
      <c r="BR263" s="288">
        <v>2.2000000000000002</v>
      </c>
      <c r="BS263" s="288">
        <v>2.2999999999999998</v>
      </c>
      <c r="BT263" s="288">
        <v>2.2999999999999998</v>
      </c>
      <c r="BU263" s="288">
        <f>_xlfn.IFNA(VLOOKUP(C263,'INFORM Severity - hidden'!$C$5:$G$300,5,FALSE),"-")</f>
        <v>2.2999999999999998</v>
      </c>
    </row>
    <row r="264" spans="1:73" x14ac:dyDescent="0.35">
      <c r="A264" t="s">
        <v>1218</v>
      </c>
      <c r="B264" t="s">
        <v>1216</v>
      </c>
      <c r="C264" t="s">
        <v>1217</v>
      </c>
      <c r="D264" s="288" t="str">
        <f t="shared" si="4"/>
        <v>Decreasing</v>
      </c>
      <c r="E264" s="288" t="s">
        <v>10851</v>
      </c>
      <c r="F264" s="288">
        <v>2.8</v>
      </c>
      <c r="G264" s="288">
        <v>2.8</v>
      </c>
      <c r="H264" s="288">
        <v>3</v>
      </c>
      <c r="I264" s="288">
        <v>3</v>
      </c>
      <c r="J264" s="288">
        <v>3</v>
      </c>
      <c r="K264" s="288">
        <v>3</v>
      </c>
      <c r="L264" s="288">
        <v>3</v>
      </c>
      <c r="M264" s="288">
        <v>2.6</v>
      </c>
      <c r="N264" s="288">
        <v>2.6</v>
      </c>
      <c r="O264" s="288">
        <v>2.7</v>
      </c>
      <c r="P264" s="288">
        <v>2.7</v>
      </c>
      <c r="Q264" s="288">
        <v>2.7</v>
      </c>
      <c r="R264" s="288">
        <v>2.7</v>
      </c>
      <c r="S264" s="288">
        <v>2.7</v>
      </c>
      <c r="T264" s="288">
        <v>2.7</v>
      </c>
      <c r="U264" s="288">
        <v>2.7</v>
      </c>
      <c r="V264" s="288">
        <v>2.7</v>
      </c>
      <c r="W264" s="288">
        <v>2.7</v>
      </c>
      <c r="X264" s="288">
        <v>2.7</v>
      </c>
      <c r="Y264" s="288">
        <v>2.7</v>
      </c>
      <c r="Z264" s="288">
        <v>3</v>
      </c>
      <c r="AA264" s="288">
        <v>3</v>
      </c>
      <c r="AB264" s="288">
        <v>3</v>
      </c>
      <c r="AC264" s="288">
        <v>3</v>
      </c>
      <c r="AD264" s="288">
        <v>3</v>
      </c>
      <c r="AE264" s="288">
        <v>3</v>
      </c>
      <c r="AF264" s="288">
        <v>3</v>
      </c>
      <c r="AG264" s="288">
        <v>3</v>
      </c>
      <c r="AH264" s="288">
        <v>3</v>
      </c>
      <c r="AI264" s="288">
        <v>3</v>
      </c>
      <c r="AJ264" s="288">
        <v>3</v>
      </c>
      <c r="AK264" s="288">
        <v>3</v>
      </c>
      <c r="AL264" s="288">
        <v>3</v>
      </c>
      <c r="AM264" s="288">
        <v>3.1</v>
      </c>
      <c r="AN264" s="288">
        <v>3.1</v>
      </c>
      <c r="AO264" s="288">
        <v>3.1</v>
      </c>
      <c r="AP264" s="288">
        <v>3.1</v>
      </c>
      <c r="AQ264" s="288">
        <v>3.1</v>
      </c>
      <c r="AR264" s="288">
        <v>3.1</v>
      </c>
      <c r="AS264" s="288">
        <v>3.2</v>
      </c>
      <c r="AT264" s="288">
        <v>3.2</v>
      </c>
      <c r="AU264" s="288">
        <v>3.2</v>
      </c>
      <c r="AV264" s="288">
        <v>3.2</v>
      </c>
      <c r="AW264" s="288">
        <v>3.2</v>
      </c>
      <c r="AX264" s="288">
        <v>3.2</v>
      </c>
      <c r="AY264" s="288">
        <v>3.2</v>
      </c>
      <c r="AZ264" s="288">
        <v>3.2</v>
      </c>
      <c r="BA264" s="288">
        <v>3.1</v>
      </c>
      <c r="BB264" s="288">
        <v>3.1</v>
      </c>
      <c r="BC264" s="288">
        <v>3.1</v>
      </c>
      <c r="BD264" s="288">
        <v>3.1</v>
      </c>
      <c r="BE264" s="288">
        <v>3.1</v>
      </c>
      <c r="BF264" s="288">
        <v>3.1</v>
      </c>
      <c r="BG264" s="288">
        <v>3.2</v>
      </c>
      <c r="BH264" s="288">
        <v>3.2</v>
      </c>
      <c r="BI264" s="288">
        <v>3.2</v>
      </c>
      <c r="BJ264" s="288">
        <v>3.2</v>
      </c>
      <c r="BK264" s="288">
        <v>3.1</v>
      </c>
      <c r="BL264" s="288">
        <v>3.1</v>
      </c>
      <c r="BM264" s="288">
        <v>3.1</v>
      </c>
      <c r="BN264" s="288">
        <v>3.1</v>
      </c>
      <c r="BO264" s="288">
        <v>3.1</v>
      </c>
      <c r="BP264" s="288">
        <v>3.2</v>
      </c>
      <c r="BQ264" s="288">
        <v>3.2</v>
      </c>
      <c r="BR264" s="288">
        <v>3.1</v>
      </c>
      <c r="BS264" s="288">
        <v>3.1</v>
      </c>
      <c r="BT264" s="288">
        <v>3.1</v>
      </c>
      <c r="BU264" s="288">
        <f>_xlfn.IFNA(VLOOKUP(C264,'INFORM Severity - hidden'!$C$5:$G$300,5,FALSE),"-")</f>
        <v>3.1</v>
      </c>
    </row>
    <row r="265" spans="1:73" x14ac:dyDescent="0.35">
      <c r="A265" t="s">
        <v>1690</v>
      </c>
      <c r="B265" t="s">
        <v>1688</v>
      </c>
      <c r="C265" t="s">
        <v>1689</v>
      </c>
      <c r="D265" s="288" t="str">
        <f t="shared" si="4"/>
        <v>Increasing</v>
      </c>
      <c r="E265" s="288">
        <v>3.6</v>
      </c>
      <c r="F265" s="288">
        <v>3.6</v>
      </c>
      <c r="G265" s="288">
        <v>3.6</v>
      </c>
      <c r="H265" s="288">
        <v>4.0999999999999996</v>
      </c>
      <c r="I265" s="288">
        <v>4.3</v>
      </c>
      <c r="J265" s="288">
        <v>4.3</v>
      </c>
      <c r="K265" s="288">
        <v>4.3</v>
      </c>
      <c r="L265" s="288">
        <v>4.3</v>
      </c>
      <c r="M265" s="288">
        <v>4.3</v>
      </c>
      <c r="N265" s="288">
        <v>4.2</v>
      </c>
      <c r="O265" s="288">
        <v>4.2</v>
      </c>
      <c r="P265" s="288">
        <v>4.2</v>
      </c>
      <c r="Q265" s="288">
        <v>4.2</v>
      </c>
      <c r="R265" s="288">
        <v>4.7</v>
      </c>
      <c r="S265" s="288">
        <v>4.7</v>
      </c>
      <c r="T265" s="288">
        <v>4.7</v>
      </c>
      <c r="U265" s="288">
        <v>4.7</v>
      </c>
      <c r="V265" s="288">
        <v>4.7</v>
      </c>
      <c r="W265" s="288">
        <v>4.7</v>
      </c>
      <c r="X265" s="288">
        <v>4.7</v>
      </c>
      <c r="Y265" s="288">
        <v>4.5999999999999996</v>
      </c>
      <c r="Z265" s="288">
        <v>4.5999999999999996</v>
      </c>
      <c r="AA265" s="288">
        <v>4</v>
      </c>
      <c r="AB265" s="288">
        <v>4</v>
      </c>
      <c r="AC265" s="288">
        <v>4</v>
      </c>
      <c r="AD265" s="288">
        <v>4</v>
      </c>
      <c r="AE265" s="288">
        <v>4.4000000000000004</v>
      </c>
      <c r="AF265" s="288">
        <v>4.4000000000000004</v>
      </c>
      <c r="AG265" s="288">
        <v>4.4000000000000004</v>
      </c>
      <c r="AH265" s="288">
        <v>4.5</v>
      </c>
      <c r="AI265" s="288">
        <v>4.5</v>
      </c>
      <c r="AJ265" s="288">
        <v>4.5</v>
      </c>
      <c r="AK265" s="288">
        <v>4.5</v>
      </c>
      <c r="AL265" s="288">
        <v>4.4000000000000004</v>
      </c>
      <c r="AM265" s="288">
        <v>4.2</v>
      </c>
      <c r="AN265" s="288">
        <v>4.2</v>
      </c>
      <c r="AO265" s="288">
        <v>4.2</v>
      </c>
      <c r="AP265" s="288">
        <v>4.2</v>
      </c>
      <c r="AQ265" s="288">
        <v>4.2</v>
      </c>
      <c r="AR265" s="288">
        <v>4.2</v>
      </c>
      <c r="AS265" s="288">
        <v>4.4000000000000004</v>
      </c>
      <c r="AT265" s="288">
        <v>4.4000000000000004</v>
      </c>
      <c r="AU265" s="288">
        <v>4.4000000000000004</v>
      </c>
      <c r="AV265" s="288">
        <v>4.4000000000000004</v>
      </c>
      <c r="AW265" s="288">
        <v>4.4000000000000004</v>
      </c>
      <c r="AX265" s="288">
        <v>4.4000000000000004</v>
      </c>
      <c r="AY265" s="288">
        <v>4.4000000000000004</v>
      </c>
      <c r="AZ265" s="288">
        <v>4.4000000000000004</v>
      </c>
      <c r="BA265" s="288">
        <v>4.4000000000000004</v>
      </c>
      <c r="BB265" s="288">
        <v>4.7</v>
      </c>
      <c r="BC265" s="288">
        <v>4.7</v>
      </c>
      <c r="BD265" s="288">
        <v>4.7</v>
      </c>
      <c r="BE265" s="288">
        <v>4.7</v>
      </c>
      <c r="BF265" s="288">
        <v>4.7</v>
      </c>
      <c r="BG265" s="288">
        <v>4.7</v>
      </c>
      <c r="BH265" s="288">
        <v>4.7</v>
      </c>
      <c r="BI265" s="288">
        <v>4.7</v>
      </c>
      <c r="BJ265" s="288">
        <v>4.7</v>
      </c>
      <c r="BK265" s="288">
        <v>4.7</v>
      </c>
      <c r="BL265" s="288">
        <v>4.7</v>
      </c>
      <c r="BM265" s="288">
        <v>4.5999999999999996</v>
      </c>
      <c r="BN265" s="288">
        <v>4.5999999999999996</v>
      </c>
      <c r="BO265" s="288">
        <v>4.5999999999999996</v>
      </c>
      <c r="BP265" s="288">
        <v>4.5999999999999996</v>
      </c>
      <c r="BQ265" s="288">
        <v>4.5999999999999996</v>
      </c>
      <c r="BR265" s="288">
        <v>4.7</v>
      </c>
      <c r="BS265" s="288">
        <v>4.7</v>
      </c>
      <c r="BT265" s="288">
        <v>4.7</v>
      </c>
      <c r="BU265" s="288">
        <f>_xlfn.IFNA(VLOOKUP(C265,'INFORM Severity - hidden'!$C$5:$G$300,5,FALSE),"-")</f>
        <v>4.7</v>
      </c>
    </row>
    <row r="266" spans="1:73" x14ac:dyDescent="0.35">
      <c r="A266" t="s">
        <v>1690</v>
      </c>
      <c r="B266" t="s">
        <v>1695</v>
      </c>
      <c r="C266" t="s">
        <v>1696</v>
      </c>
      <c r="D266" s="288" t="str">
        <f t="shared" si="4"/>
        <v>Increasing</v>
      </c>
      <c r="E266" s="288" t="s">
        <v>10851</v>
      </c>
      <c r="F266" s="288" t="s">
        <v>10851</v>
      </c>
      <c r="G266" s="288" t="s">
        <v>10851</v>
      </c>
      <c r="H266" s="288">
        <v>2.1</v>
      </c>
      <c r="I266" s="288">
        <v>2.1</v>
      </c>
      <c r="J266" s="288">
        <v>2.1</v>
      </c>
      <c r="K266" s="288">
        <v>2.1</v>
      </c>
      <c r="L266" s="288">
        <v>2.1</v>
      </c>
      <c r="M266" s="288">
        <v>2.1</v>
      </c>
      <c r="N266" s="288">
        <v>2</v>
      </c>
      <c r="O266" s="288">
        <v>2</v>
      </c>
      <c r="P266" s="288">
        <v>2</v>
      </c>
      <c r="Q266" s="288">
        <v>2</v>
      </c>
      <c r="R266" s="288">
        <v>2</v>
      </c>
      <c r="S266" s="288">
        <v>2</v>
      </c>
      <c r="T266" s="288">
        <v>2</v>
      </c>
      <c r="U266" s="288">
        <v>2</v>
      </c>
      <c r="V266" s="288">
        <v>2</v>
      </c>
      <c r="W266" s="288">
        <v>2</v>
      </c>
      <c r="X266" s="288">
        <v>2</v>
      </c>
      <c r="Y266" s="288">
        <v>1.9</v>
      </c>
      <c r="Z266" s="288">
        <v>1.9</v>
      </c>
      <c r="AA266" s="288">
        <v>1.9</v>
      </c>
      <c r="AB266" s="288">
        <v>1.9</v>
      </c>
      <c r="AC266" s="288">
        <v>1.9</v>
      </c>
      <c r="AD266" s="288">
        <v>1.9</v>
      </c>
      <c r="AE266" s="288">
        <v>1.9</v>
      </c>
      <c r="AF266" s="288">
        <v>1.9</v>
      </c>
      <c r="AG266" s="288">
        <v>1.8</v>
      </c>
      <c r="AH266" s="288">
        <v>1.9</v>
      </c>
      <c r="AI266" s="288">
        <v>1.9</v>
      </c>
      <c r="AJ266" s="288">
        <v>1.9</v>
      </c>
      <c r="AK266" s="288">
        <v>1.9</v>
      </c>
      <c r="AL266" s="288">
        <v>1.8</v>
      </c>
      <c r="AM266" s="288">
        <v>1.8</v>
      </c>
      <c r="AN266" s="288">
        <v>1.8</v>
      </c>
      <c r="AO266" s="288">
        <v>1.7</v>
      </c>
      <c r="AP266" s="288">
        <v>1.7</v>
      </c>
      <c r="AQ266" s="288">
        <v>1.7</v>
      </c>
      <c r="AR266" s="288">
        <v>1.7</v>
      </c>
      <c r="AS266" s="288">
        <v>1.7</v>
      </c>
      <c r="AT266" s="288">
        <v>1.7</v>
      </c>
      <c r="AU266" s="288">
        <v>1.7</v>
      </c>
      <c r="AV266" s="288">
        <v>1.8</v>
      </c>
      <c r="AW266" s="288">
        <v>1.8</v>
      </c>
      <c r="AX266" s="288">
        <v>1.9</v>
      </c>
      <c r="AY266" s="288">
        <v>1.9</v>
      </c>
      <c r="AZ266" s="288">
        <v>1.9</v>
      </c>
      <c r="BA266" s="288">
        <v>1.9</v>
      </c>
      <c r="BB266" s="288">
        <v>1.9</v>
      </c>
      <c r="BC266" s="288">
        <v>1.8</v>
      </c>
      <c r="BD266" s="288">
        <v>1.8</v>
      </c>
      <c r="BE266" s="288">
        <v>1.8</v>
      </c>
      <c r="BF266" s="288">
        <v>1.9</v>
      </c>
      <c r="BG266" s="288">
        <v>1.9</v>
      </c>
      <c r="BH266" s="288">
        <v>1.9</v>
      </c>
      <c r="BI266" s="288">
        <v>1.9</v>
      </c>
      <c r="BJ266" s="288">
        <v>1.9</v>
      </c>
      <c r="BK266" s="288">
        <v>2</v>
      </c>
      <c r="BL266" s="288">
        <v>2</v>
      </c>
      <c r="BM266" s="288">
        <v>1.9</v>
      </c>
      <c r="BN266" s="288">
        <v>1.9</v>
      </c>
      <c r="BO266" s="288">
        <v>1.9</v>
      </c>
      <c r="BP266" s="288">
        <v>2</v>
      </c>
      <c r="BQ266" s="288">
        <v>2</v>
      </c>
      <c r="BR266" s="288">
        <v>2.1</v>
      </c>
      <c r="BS266" s="288">
        <v>2.1</v>
      </c>
      <c r="BT266" s="288">
        <v>2.1</v>
      </c>
      <c r="BU266" s="288">
        <f>_xlfn.IFNA(VLOOKUP(C266,'INFORM Severity - hidden'!$C$5:$G$300,5,FALSE),"-")</f>
        <v>2.1</v>
      </c>
    </row>
    <row r="267" spans="1:73" x14ac:dyDescent="0.35">
      <c r="C267" t="s">
        <v>10970</v>
      </c>
      <c r="D267" s="288" t="str">
        <f t="shared" si="4"/>
        <v>-</v>
      </c>
      <c r="E267" s="288" t="s">
        <v>10851</v>
      </c>
      <c r="F267" s="288" t="s">
        <v>10851</v>
      </c>
      <c r="G267" s="288" t="s">
        <v>10851</v>
      </c>
      <c r="H267" s="288" t="s">
        <v>10851</v>
      </c>
      <c r="I267" s="288" t="s">
        <v>10851</v>
      </c>
      <c r="J267" s="288" t="s">
        <v>10851</v>
      </c>
      <c r="K267" s="288" t="s">
        <v>10851</v>
      </c>
      <c r="L267" s="288" t="s">
        <v>10851</v>
      </c>
      <c r="M267" s="288" t="s">
        <v>10851</v>
      </c>
      <c r="N267" s="288" t="s">
        <v>10851</v>
      </c>
      <c r="O267" s="288" t="s">
        <v>10851</v>
      </c>
      <c r="P267" s="288" t="s">
        <v>10851</v>
      </c>
      <c r="Q267" s="288" t="s">
        <v>10851</v>
      </c>
      <c r="R267" s="288" t="s">
        <v>10851</v>
      </c>
      <c r="S267" s="288" t="s">
        <v>10851</v>
      </c>
      <c r="T267" s="288">
        <v>2.4</v>
      </c>
      <c r="U267" s="288">
        <v>2.4</v>
      </c>
      <c r="V267" s="288">
        <v>2.4</v>
      </c>
      <c r="W267" s="288">
        <v>3.3</v>
      </c>
      <c r="X267" s="288">
        <v>3.3</v>
      </c>
      <c r="Y267" s="288">
        <v>3.2</v>
      </c>
      <c r="Z267" s="288">
        <v>3.2</v>
      </c>
      <c r="AA267" s="288">
        <v>3.2</v>
      </c>
      <c r="AB267" s="288">
        <v>3.2</v>
      </c>
      <c r="AC267" s="288">
        <v>3.2</v>
      </c>
      <c r="AD267" s="288">
        <v>3.2</v>
      </c>
      <c r="AE267" s="288">
        <v>3.2</v>
      </c>
      <c r="AF267" s="288">
        <v>3.2</v>
      </c>
      <c r="AG267" s="288">
        <v>2.8</v>
      </c>
      <c r="AH267" s="288">
        <v>3</v>
      </c>
      <c r="AI267" s="288">
        <v>2.9</v>
      </c>
      <c r="AJ267" s="288">
        <v>2.9</v>
      </c>
      <c r="AK267" s="288" t="s">
        <v>10851</v>
      </c>
      <c r="AL267" s="288" t="s">
        <v>10851</v>
      </c>
      <c r="AM267" s="288" t="s">
        <v>10851</v>
      </c>
      <c r="AN267" s="288" t="s">
        <v>10851</v>
      </c>
      <c r="AO267" s="288" t="s">
        <v>10851</v>
      </c>
      <c r="AP267" s="288" t="s">
        <v>10851</v>
      </c>
      <c r="AQ267" s="288" t="s">
        <v>10851</v>
      </c>
      <c r="AR267" s="288" t="s">
        <v>10851</v>
      </c>
      <c r="AS267" s="288" t="s">
        <v>10851</v>
      </c>
      <c r="AT267" s="288" t="s">
        <v>10851</v>
      </c>
      <c r="AU267" s="288" t="s">
        <v>10851</v>
      </c>
      <c r="AV267" s="288" t="s">
        <v>10851</v>
      </c>
      <c r="AW267" s="288" t="s">
        <v>10851</v>
      </c>
      <c r="AX267" s="288" t="s">
        <v>10851</v>
      </c>
      <c r="AY267" s="288" t="s">
        <v>10851</v>
      </c>
      <c r="AZ267" s="288" t="s">
        <v>10851</v>
      </c>
      <c r="BA267" s="288" t="s">
        <v>10851</v>
      </c>
      <c r="BB267" s="288" t="s">
        <v>10851</v>
      </c>
      <c r="BC267" s="288" t="s">
        <v>10851</v>
      </c>
      <c r="BD267" s="288" t="s">
        <v>10851</v>
      </c>
      <c r="BE267" s="288" t="s">
        <v>10851</v>
      </c>
      <c r="BF267" s="288" t="s">
        <v>10851</v>
      </c>
      <c r="BG267" s="288" t="s">
        <v>10851</v>
      </c>
      <c r="BH267" s="288" t="s">
        <v>10851</v>
      </c>
      <c r="BI267" s="288" t="s">
        <v>10851</v>
      </c>
      <c r="BJ267" s="288" t="s">
        <v>10851</v>
      </c>
      <c r="BK267" s="288" t="s">
        <v>10851</v>
      </c>
      <c r="BL267" s="288" t="s">
        <v>10851</v>
      </c>
      <c r="BM267" s="288" t="s">
        <v>10851</v>
      </c>
      <c r="BN267" s="288" t="s">
        <v>10851</v>
      </c>
      <c r="BO267" s="288" t="s">
        <v>10851</v>
      </c>
      <c r="BP267" s="288" t="s">
        <v>10851</v>
      </c>
      <c r="BQ267" s="288" t="s">
        <v>10851</v>
      </c>
      <c r="BR267" s="288" t="s">
        <v>10851</v>
      </c>
      <c r="BS267" s="288" t="s">
        <v>10851</v>
      </c>
      <c r="BT267" s="288" t="s">
        <v>10851</v>
      </c>
      <c r="BU267" s="288" t="str">
        <f>_xlfn.IFNA(VLOOKUP(C267,'INFORM Severity - hidden'!$C$5:$G$300,5,FALSE),"-")</f>
        <v>-</v>
      </c>
    </row>
    <row r="268" spans="1:73" x14ac:dyDescent="0.35">
      <c r="A268" t="s">
        <v>2465</v>
      </c>
      <c r="B268" t="s">
        <v>2463</v>
      </c>
      <c r="C268" t="s">
        <v>2464</v>
      </c>
      <c r="D268" s="288" t="str">
        <f t="shared" si="4"/>
        <v>Stable</v>
      </c>
      <c r="E268" s="288" t="s">
        <v>10851</v>
      </c>
      <c r="F268" s="288">
        <v>4.3</v>
      </c>
      <c r="G268" s="288">
        <v>4.3</v>
      </c>
      <c r="H268" s="288">
        <v>4.3</v>
      </c>
      <c r="I268" s="288">
        <v>4.3</v>
      </c>
      <c r="J268" s="288">
        <v>4.2</v>
      </c>
      <c r="K268" s="288">
        <v>4.3</v>
      </c>
      <c r="L268" s="288">
        <v>4.3</v>
      </c>
      <c r="M268" s="288">
        <v>4.3</v>
      </c>
      <c r="N268" s="288">
        <v>4.3</v>
      </c>
      <c r="O268" s="288">
        <v>4.3</v>
      </c>
      <c r="P268" s="288">
        <v>4.3</v>
      </c>
      <c r="Q268" s="288">
        <v>4.3</v>
      </c>
      <c r="R268" s="288">
        <v>4.3</v>
      </c>
      <c r="S268" s="288">
        <v>4.3</v>
      </c>
      <c r="T268" s="288">
        <v>4.3</v>
      </c>
      <c r="U268" s="288">
        <v>4.3</v>
      </c>
      <c r="V268" s="288">
        <v>4.3</v>
      </c>
      <c r="W268" s="288">
        <v>4.4000000000000004</v>
      </c>
      <c r="X268" s="288">
        <v>4.4000000000000004</v>
      </c>
      <c r="Y268" s="288">
        <v>4.4000000000000004</v>
      </c>
      <c r="Z268" s="288">
        <v>4.4000000000000004</v>
      </c>
      <c r="AA268" s="288">
        <v>4.2</v>
      </c>
      <c r="AB268" s="288">
        <v>4.3</v>
      </c>
      <c r="AC268" s="288">
        <v>4.3</v>
      </c>
      <c r="AD268" s="288">
        <v>4.3</v>
      </c>
      <c r="AE268" s="288">
        <v>4.3</v>
      </c>
      <c r="AF268" s="288">
        <v>4.4000000000000004</v>
      </c>
      <c r="AG268" s="288">
        <v>4.4000000000000004</v>
      </c>
      <c r="AH268" s="288">
        <v>4.4000000000000004</v>
      </c>
      <c r="AI268" s="288">
        <v>4.4000000000000004</v>
      </c>
      <c r="AJ268" s="288">
        <v>4.4000000000000004</v>
      </c>
      <c r="AK268" s="288">
        <v>4.4000000000000004</v>
      </c>
      <c r="AL268" s="288">
        <v>4.4000000000000004</v>
      </c>
      <c r="AM268" s="288">
        <v>4.4000000000000004</v>
      </c>
      <c r="AN268" s="288">
        <v>4.4000000000000004</v>
      </c>
      <c r="AO268" s="288">
        <v>4.4000000000000004</v>
      </c>
      <c r="AP268" s="288">
        <v>4.4000000000000004</v>
      </c>
      <c r="AQ268" s="288">
        <v>4.5999999999999996</v>
      </c>
      <c r="AR268" s="288">
        <v>4.5999999999999996</v>
      </c>
      <c r="AS268" s="288">
        <v>4.5999999999999996</v>
      </c>
      <c r="AT268" s="288">
        <v>4.5999999999999996</v>
      </c>
      <c r="AU268" s="288">
        <v>4.5999999999999996</v>
      </c>
      <c r="AV268" s="288">
        <v>4.5999999999999996</v>
      </c>
      <c r="AW268" s="288">
        <v>4.4000000000000004</v>
      </c>
      <c r="AX268" s="288">
        <v>4.4000000000000004</v>
      </c>
      <c r="AY268" s="288">
        <v>4.4000000000000004</v>
      </c>
      <c r="AZ268" s="288">
        <v>4.4000000000000004</v>
      </c>
      <c r="BA268" s="288">
        <v>4.4000000000000004</v>
      </c>
      <c r="BB268" s="288">
        <v>4.4000000000000004</v>
      </c>
      <c r="BC268" s="288">
        <v>4.4000000000000004</v>
      </c>
      <c r="BD268" s="288">
        <v>4.4000000000000004</v>
      </c>
      <c r="BE268" s="288">
        <v>4.4000000000000004</v>
      </c>
      <c r="BF268" s="288">
        <v>4.4000000000000004</v>
      </c>
      <c r="BG268" s="288">
        <v>4.4000000000000004</v>
      </c>
      <c r="BH268" s="288">
        <v>4.4000000000000004</v>
      </c>
      <c r="BI268" s="288">
        <v>4.4000000000000004</v>
      </c>
      <c r="BJ268" s="288">
        <v>4.4000000000000004</v>
      </c>
      <c r="BK268" s="288">
        <v>4.4000000000000004</v>
      </c>
      <c r="BL268" s="288">
        <v>4.0999999999999996</v>
      </c>
      <c r="BM268" s="288">
        <v>4.0999999999999996</v>
      </c>
      <c r="BN268" s="288">
        <v>4.0999999999999996</v>
      </c>
      <c r="BO268" s="288">
        <v>4.0999999999999996</v>
      </c>
      <c r="BP268" s="288">
        <v>4.4000000000000004</v>
      </c>
      <c r="BQ268" s="288">
        <v>4.4000000000000004</v>
      </c>
      <c r="BR268" s="288">
        <v>4.4000000000000004</v>
      </c>
      <c r="BS268" s="288">
        <v>4.4000000000000004</v>
      </c>
      <c r="BT268" s="288">
        <v>4.4000000000000004</v>
      </c>
      <c r="BU268" s="288">
        <f>_xlfn.IFNA(VLOOKUP(C268,'INFORM Severity - hidden'!$C$5:$G$300,5,FALSE),"-")</f>
        <v>4.4000000000000004</v>
      </c>
    </row>
    <row r="269" spans="1:73" x14ac:dyDescent="0.35">
      <c r="C269" t="s">
        <v>10971</v>
      </c>
      <c r="D269" s="288" t="str">
        <f t="shared" si="4"/>
        <v>-</v>
      </c>
      <c r="E269" s="288" t="s">
        <v>10851</v>
      </c>
      <c r="F269" s="288" t="s">
        <v>10851</v>
      </c>
      <c r="G269" s="288" t="s">
        <v>10851</v>
      </c>
      <c r="H269" s="288" t="s">
        <v>10851</v>
      </c>
      <c r="I269" s="288" t="s">
        <v>10851</v>
      </c>
      <c r="J269" s="288" t="s">
        <v>10851</v>
      </c>
      <c r="K269" s="288" t="s">
        <v>10851</v>
      </c>
      <c r="L269" s="288" t="s">
        <v>10851</v>
      </c>
      <c r="M269" s="288" t="s">
        <v>10851</v>
      </c>
      <c r="N269" s="288" t="s">
        <v>10851</v>
      </c>
      <c r="O269" s="288">
        <v>3.1</v>
      </c>
      <c r="P269" s="288">
        <v>3.1</v>
      </c>
      <c r="Q269" s="288">
        <v>3.1</v>
      </c>
      <c r="R269" s="288">
        <v>3.1</v>
      </c>
      <c r="S269" s="288" t="s">
        <v>10851</v>
      </c>
      <c r="T269" s="288" t="s">
        <v>10851</v>
      </c>
      <c r="U269" s="288" t="s">
        <v>10851</v>
      </c>
      <c r="V269" s="288" t="s">
        <v>10851</v>
      </c>
      <c r="W269" s="288" t="s">
        <v>10851</v>
      </c>
      <c r="X269" s="288" t="s">
        <v>10851</v>
      </c>
      <c r="Y269" s="288" t="s">
        <v>10851</v>
      </c>
      <c r="Z269" s="288" t="s">
        <v>10851</v>
      </c>
      <c r="AA269" s="288" t="s">
        <v>10851</v>
      </c>
      <c r="AB269" s="288" t="s">
        <v>10851</v>
      </c>
      <c r="AC269" s="288" t="s">
        <v>10851</v>
      </c>
      <c r="AD269" s="288" t="s">
        <v>10851</v>
      </c>
      <c r="AE269" s="288" t="s">
        <v>10851</v>
      </c>
      <c r="AF269" s="288" t="s">
        <v>10851</v>
      </c>
      <c r="AG269" s="288" t="s">
        <v>10851</v>
      </c>
      <c r="AH269" s="288" t="s">
        <v>10851</v>
      </c>
      <c r="AI269" s="288" t="s">
        <v>10851</v>
      </c>
      <c r="AJ269" s="288" t="s">
        <v>10851</v>
      </c>
      <c r="AK269" s="288" t="s">
        <v>10851</v>
      </c>
      <c r="AL269" s="288" t="s">
        <v>10851</v>
      </c>
      <c r="AM269" s="288" t="s">
        <v>10851</v>
      </c>
      <c r="AN269" s="288" t="s">
        <v>10851</v>
      </c>
      <c r="AO269" s="288" t="s">
        <v>10851</v>
      </c>
      <c r="AP269" s="288" t="s">
        <v>10851</v>
      </c>
      <c r="AQ269" s="288" t="s">
        <v>10851</v>
      </c>
      <c r="AR269" s="288" t="s">
        <v>10851</v>
      </c>
      <c r="AS269" s="288" t="s">
        <v>10851</v>
      </c>
      <c r="AT269" s="288" t="s">
        <v>10851</v>
      </c>
      <c r="AU269" s="288" t="s">
        <v>10851</v>
      </c>
      <c r="AV269" s="288" t="s">
        <v>10851</v>
      </c>
      <c r="AW269" s="288" t="s">
        <v>10851</v>
      </c>
      <c r="AX269" s="288" t="s">
        <v>10851</v>
      </c>
      <c r="AY269" s="288" t="s">
        <v>10851</v>
      </c>
      <c r="AZ269" s="288" t="s">
        <v>10851</v>
      </c>
      <c r="BA269" s="288" t="s">
        <v>10851</v>
      </c>
      <c r="BB269" s="288" t="s">
        <v>10851</v>
      </c>
      <c r="BC269" s="288" t="s">
        <v>10851</v>
      </c>
      <c r="BD269" s="288" t="s">
        <v>10851</v>
      </c>
      <c r="BE269" s="288" t="s">
        <v>10851</v>
      </c>
      <c r="BF269" s="288" t="s">
        <v>10851</v>
      </c>
      <c r="BG269" s="288" t="s">
        <v>10851</v>
      </c>
      <c r="BH269" s="288" t="s">
        <v>10851</v>
      </c>
      <c r="BI269" s="288" t="s">
        <v>10851</v>
      </c>
      <c r="BJ269" s="288" t="s">
        <v>10851</v>
      </c>
      <c r="BK269" s="288" t="s">
        <v>10851</v>
      </c>
      <c r="BL269" s="288" t="s">
        <v>10851</v>
      </c>
      <c r="BM269" s="288" t="s">
        <v>10851</v>
      </c>
      <c r="BN269" s="288" t="s">
        <v>10851</v>
      </c>
      <c r="BO269" s="288" t="s">
        <v>10851</v>
      </c>
      <c r="BP269" s="288" t="s">
        <v>10851</v>
      </c>
      <c r="BQ269" s="288" t="s">
        <v>10851</v>
      </c>
      <c r="BR269" s="288" t="s">
        <v>10851</v>
      </c>
      <c r="BS269" s="288" t="s">
        <v>10851</v>
      </c>
      <c r="BT269" s="288" t="s">
        <v>10851</v>
      </c>
      <c r="BU269" s="288" t="str">
        <f>_xlfn.IFNA(VLOOKUP(C269,'INFORM Severity - hidden'!$C$5:$G$300,5,FALSE),"-")</f>
        <v>-</v>
      </c>
    </row>
    <row r="270" spans="1:73" x14ac:dyDescent="0.35">
      <c r="C270" t="s">
        <v>10972</v>
      </c>
      <c r="D270" s="288" t="str">
        <f t="shared" si="4"/>
        <v>-</v>
      </c>
      <c r="E270" s="288" t="s">
        <v>10851</v>
      </c>
      <c r="F270" s="288" t="s">
        <v>10851</v>
      </c>
      <c r="G270" s="288" t="s">
        <v>10851</v>
      </c>
      <c r="H270" s="288" t="s">
        <v>10851</v>
      </c>
      <c r="I270" s="288" t="s">
        <v>10851</v>
      </c>
      <c r="J270" s="288" t="s">
        <v>10851</v>
      </c>
      <c r="K270" s="288" t="s">
        <v>10851</v>
      </c>
      <c r="L270" s="288" t="s">
        <v>10851</v>
      </c>
      <c r="M270" s="288" t="s">
        <v>10851</v>
      </c>
      <c r="N270" s="288" t="s">
        <v>10851</v>
      </c>
      <c r="O270" s="288" t="s">
        <v>10851</v>
      </c>
      <c r="P270" s="288" t="s">
        <v>10851</v>
      </c>
      <c r="Q270" s="288" t="s">
        <v>10851</v>
      </c>
      <c r="R270" s="288" t="s">
        <v>10851</v>
      </c>
      <c r="S270" s="288" t="s">
        <v>10851</v>
      </c>
      <c r="T270" s="288" t="s">
        <v>10851</v>
      </c>
      <c r="U270" s="288" t="s">
        <v>10851</v>
      </c>
      <c r="V270" s="288" t="s">
        <v>10851</v>
      </c>
      <c r="W270" s="288" t="s">
        <v>10851</v>
      </c>
      <c r="X270" s="288" t="s">
        <v>10851</v>
      </c>
      <c r="Y270" s="288" t="s">
        <v>10851</v>
      </c>
      <c r="Z270" s="288" t="s">
        <v>10851</v>
      </c>
      <c r="AA270" s="288" t="s">
        <v>10851</v>
      </c>
      <c r="AB270" s="288" t="s">
        <v>10851</v>
      </c>
      <c r="AC270" s="288" t="s">
        <v>10851</v>
      </c>
      <c r="AD270" s="288" t="s">
        <v>10851</v>
      </c>
      <c r="AE270" s="288" t="s">
        <v>10851</v>
      </c>
      <c r="AF270" s="288" t="s">
        <v>10851</v>
      </c>
      <c r="AG270" s="288" t="s">
        <v>10851</v>
      </c>
      <c r="AH270" s="288" t="s">
        <v>10851</v>
      </c>
      <c r="AI270" s="288" t="s">
        <v>10851</v>
      </c>
      <c r="AJ270" s="288" t="s">
        <v>10851</v>
      </c>
      <c r="AK270" s="288" t="s">
        <v>10851</v>
      </c>
      <c r="AL270" s="288" t="s">
        <v>10851</v>
      </c>
      <c r="AM270" s="288" t="s">
        <v>10851</v>
      </c>
      <c r="AN270" s="288" t="s">
        <v>10851</v>
      </c>
      <c r="AO270" s="288" t="s">
        <v>10851</v>
      </c>
      <c r="AP270" s="288" t="s">
        <v>10851</v>
      </c>
      <c r="AQ270" s="288" t="s">
        <v>10851</v>
      </c>
      <c r="AR270" s="288" t="s">
        <v>10851</v>
      </c>
      <c r="AS270" s="288" t="s">
        <v>10851</v>
      </c>
      <c r="AT270" s="288" t="s">
        <v>10851</v>
      </c>
      <c r="AU270" s="288" t="s">
        <v>10851</v>
      </c>
      <c r="AV270" s="288" t="s">
        <v>10851</v>
      </c>
      <c r="AW270" s="288" t="s">
        <v>10851</v>
      </c>
      <c r="AX270" s="288">
        <v>3.4</v>
      </c>
      <c r="AY270" s="288">
        <v>3.5</v>
      </c>
      <c r="AZ270" s="288">
        <v>3.5</v>
      </c>
      <c r="BA270" s="288">
        <v>3.5</v>
      </c>
      <c r="BB270" s="288">
        <v>3.5</v>
      </c>
      <c r="BC270" s="288" t="s">
        <v>10851</v>
      </c>
      <c r="BD270" s="288" t="s">
        <v>10851</v>
      </c>
      <c r="BE270" s="288" t="s">
        <v>10851</v>
      </c>
      <c r="BF270" s="288" t="s">
        <v>10851</v>
      </c>
      <c r="BG270" s="288" t="s">
        <v>10851</v>
      </c>
      <c r="BH270" s="288" t="s">
        <v>10851</v>
      </c>
      <c r="BI270" s="288" t="s">
        <v>10851</v>
      </c>
      <c r="BJ270" s="288" t="s">
        <v>10851</v>
      </c>
      <c r="BK270" s="288" t="s">
        <v>10851</v>
      </c>
      <c r="BL270" s="288" t="s">
        <v>10851</v>
      </c>
      <c r="BM270" s="288" t="s">
        <v>10851</v>
      </c>
      <c r="BN270" s="288" t="s">
        <v>10851</v>
      </c>
      <c r="BO270" s="288" t="s">
        <v>10851</v>
      </c>
      <c r="BP270" s="288" t="s">
        <v>10851</v>
      </c>
      <c r="BQ270" s="288" t="s">
        <v>10851</v>
      </c>
      <c r="BR270" s="288" t="s">
        <v>10851</v>
      </c>
      <c r="BS270" s="288" t="s">
        <v>10851</v>
      </c>
      <c r="BT270" s="288" t="s">
        <v>10851</v>
      </c>
      <c r="BU270" s="288" t="str">
        <f>_xlfn.IFNA(VLOOKUP(C270,'INFORM Severity - hidden'!$C$5:$G$300,5,FALSE),"-")</f>
        <v>-</v>
      </c>
    </row>
    <row r="271" spans="1:73" x14ac:dyDescent="0.35">
      <c r="A271" t="s">
        <v>3287</v>
      </c>
      <c r="B271" t="s">
        <v>3285</v>
      </c>
      <c r="C271" t="s">
        <v>3286</v>
      </c>
      <c r="D271" s="288" t="str">
        <f t="shared" si="4"/>
        <v>Stable</v>
      </c>
      <c r="E271" s="288" t="s">
        <v>10851</v>
      </c>
      <c r="F271" s="288" t="s">
        <v>10851</v>
      </c>
      <c r="G271" s="288" t="s">
        <v>10851</v>
      </c>
      <c r="H271" s="288" t="s">
        <v>10851</v>
      </c>
      <c r="I271" s="288" t="s">
        <v>10851</v>
      </c>
      <c r="J271" s="288" t="s">
        <v>10851</v>
      </c>
      <c r="K271" s="288" t="s">
        <v>10851</v>
      </c>
      <c r="L271" s="288" t="s">
        <v>10851</v>
      </c>
      <c r="M271" s="288" t="s">
        <v>10851</v>
      </c>
      <c r="N271" s="288" t="s">
        <v>10851</v>
      </c>
      <c r="O271" s="288" t="s">
        <v>10851</v>
      </c>
      <c r="P271" s="288" t="s">
        <v>10851</v>
      </c>
      <c r="Q271" s="288" t="s">
        <v>10851</v>
      </c>
      <c r="R271" s="288" t="s">
        <v>10851</v>
      </c>
      <c r="S271" s="288" t="s">
        <v>10851</v>
      </c>
      <c r="T271" s="288" t="s">
        <v>10851</v>
      </c>
      <c r="U271" s="288" t="s">
        <v>10851</v>
      </c>
      <c r="V271" s="288" t="s">
        <v>10851</v>
      </c>
      <c r="W271" s="288" t="s">
        <v>10851</v>
      </c>
      <c r="X271" s="288" t="s">
        <v>10851</v>
      </c>
      <c r="Y271" s="288" t="s">
        <v>10851</v>
      </c>
      <c r="Z271" s="288" t="s">
        <v>10851</v>
      </c>
      <c r="AA271" s="288" t="s">
        <v>10851</v>
      </c>
      <c r="AB271" s="288" t="s">
        <v>10851</v>
      </c>
      <c r="AC271" s="288" t="s">
        <v>10851</v>
      </c>
      <c r="AD271" s="288" t="s">
        <v>10851</v>
      </c>
      <c r="AE271" s="288" t="s">
        <v>10851</v>
      </c>
      <c r="AF271" s="288" t="s">
        <v>10851</v>
      </c>
      <c r="AG271" s="288" t="s">
        <v>10851</v>
      </c>
      <c r="AH271" s="288" t="s">
        <v>10851</v>
      </c>
      <c r="AI271" s="288" t="s">
        <v>10851</v>
      </c>
      <c r="AJ271" s="288" t="s">
        <v>10851</v>
      </c>
      <c r="AK271" s="288" t="s">
        <v>10851</v>
      </c>
      <c r="AL271" s="288" t="s">
        <v>10851</v>
      </c>
      <c r="AM271" s="288" t="s">
        <v>10851</v>
      </c>
      <c r="AN271" s="288" t="s">
        <v>10851</v>
      </c>
      <c r="AO271" s="288" t="s">
        <v>10851</v>
      </c>
      <c r="AP271" s="288" t="s">
        <v>10851</v>
      </c>
      <c r="AQ271" s="288">
        <v>1.2</v>
      </c>
      <c r="AR271" s="288">
        <v>1.2</v>
      </c>
      <c r="AS271" s="288">
        <v>1.2</v>
      </c>
      <c r="AT271" s="288">
        <v>1.2</v>
      </c>
      <c r="AU271" s="288">
        <v>2.2999999999999998</v>
      </c>
      <c r="AV271" s="288">
        <v>2.2999999999999998</v>
      </c>
      <c r="AW271" s="288">
        <v>2.2999999999999998</v>
      </c>
      <c r="AX271" s="288">
        <v>2.2999999999999998</v>
      </c>
      <c r="AY271" s="288">
        <v>2.4</v>
      </c>
      <c r="AZ271" s="288">
        <v>1.8</v>
      </c>
      <c r="BA271" s="288">
        <v>1.8</v>
      </c>
      <c r="BB271" s="288">
        <v>1.8</v>
      </c>
      <c r="BC271" s="288">
        <v>1.8</v>
      </c>
      <c r="BD271" s="288">
        <v>1.8</v>
      </c>
      <c r="BE271" s="288">
        <v>1.8</v>
      </c>
      <c r="BF271" s="288">
        <v>1.8</v>
      </c>
      <c r="BG271" s="288">
        <v>1.8</v>
      </c>
      <c r="BH271" s="288">
        <v>1.8</v>
      </c>
      <c r="BI271" s="288">
        <v>1.8</v>
      </c>
      <c r="BJ271" s="288">
        <v>1.6</v>
      </c>
      <c r="BK271" s="288">
        <v>1.6</v>
      </c>
      <c r="BL271" s="288">
        <v>1.6</v>
      </c>
      <c r="BM271" s="288">
        <v>1.6</v>
      </c>
      <c r="BN271" s="288">
        <v>1.6</v>
      </c>
      <c r="BO271" s="288">
        <v>1.6</v>
      </c>
      <c r="BP271" s="288">
        <v>1.6</v>
      </c>
      <c r="BQ271" s="288">
        <v>1.6</v>
      </c>
      <c r="BR271" s="288">
        <v>1.6</v>
      </c>
      <c r="BS271" s="288">
        <v>1.6</v>
      </c>
      <c r="BT271" s="288">
        <v>1.6</v>
      </c>
      <c r="BU271" s="288">
        <f>_xlfn.IFNA(VLOOKUP(C271,'INFORM Severity - hidden'!$C$5:$G$300,5,FALSE),"-")</f>
        <v>1.6</v>
      </c>
    </row>
    <row r="272" spans="1:73" x14ac:dyDescent="0.35">
      <c r="A272" t="s">
        <v>582</v>
      </c>
      <c r="B272" t="s">
        <v>580</v>
      </c>
      <c r="C272" t="s">
        <v>581</v>
      </c>
      <c r="D272" s="288" t="str">
        <f t="shared" si="4"/>
        <v>Stable</v>
      </c>
      <c r="E272" s="288" t="s">
        <v>10851</v>
      </c>
      <c r="F272" s="288" t="s">
        <v>10851</v>
      </c>
      <c r="G272" s="288" t="s">
        <v>10851</v>
      </c>
      <c r="H272" s="288" t="s">
        <v>10851</v>
      </c>
      <c r="I272" s="288" t="s">
        <v>10851</v>
      </c>
      <c r="J272" s="288" t="s">
        <v>10851</v>
      </c>
      <c r="K272" s="288" t="s">
        <v>10851</v>
      </c>
      <c r="L272" s="288" t="s">
        <v>10851</v>
      </c>
      <c r="M272" s="288" t="s">
        <v>10851</v>
      </c>
      <c r="N272" s="288" t="s">
        <v>10851</v>
      </c>
      <c r="O272" s="288" t="s">
        <v>10851</v>
      </c>
      <c r="P272" s="288" t="s">
        <v>10851</v>
      </c>
      <c r="Q272" s="288" t="s">
        <v>10851</v>
      </c>
      <c r="R272" s="288" t="s">
        <v>10851</v>
      </c>
      <c r="S272" s="288" t="s">
        <v>10851</v>
      </c>
      <c r="T272" s="288" t="s">
        <v>10851</v>
      </c>
      <c r="U272" s="288" t="s">
        <v>10851</v>
      </c>
      <c r="V272" s="288" t="s">
        <v>10851</v>
      </c>
      <c r="W272" s="288" t="s">
        <v>10851</v>
      </c>
      <c r="X272" s="288" t="s">
        <v>10851</v>
      </c>
      <c r="Y272" s="288" t="s">
        <v>10851</v>
      </c>
      <c r="Z272" s="288" t="s">
        <v>10851</v>
      </c>
      <c r="AA272" s="288">
        <v>2.7</v>
      </c>
      <c r="AB272" s="288">
        <v>2.7</v>
      </c>
      <c r="AC272" s="288">
        <v>2.7</v>
      </c>
      <c r="AD272" s="288">
        <v>2.7</v>
      </c>
      <c r="AE272" s="288">
        <v>2.7</v>
      </c>
      <c r="AF272" s="288">
        <v>2.7</v>
      </c>
      <c r="AG272" s="288">
        <v>2.7</v>
      </c>
      <c r="AH272" s="288">
        <v>2.7</v>
      </c>
      <c r="AI272" s="288">
        <v>2.2999999999999998</v>
      </c>
      <c r="AJ272" s="288">
        <v>2.2999999999999998</v>
      </c>
      <c r="AK272" s="288">
        <v>2.2999999999999998</v>
      </c>
      <c r="AL272" s="288">
        <v>2.2999999999999998</v>
      </c>
      <c r="AM272" s="288">
        <v>2.5</v>
      </c>
      <c r="AN272" s="288">
        <v>2.5</v>
      </c>
      <c r="AO272" s="288">
        <v>2.4</v>
      </c>
      <c r="AP272" s="288">
        <v>2.4</v>
      </c>
      <c r="AQ272" s="288">
        <v>2.4</v>
      </c>
      <c r="AR272" s="288">
        <v>2.4</v>
      </c>
      <c r="AS272" s="288">
        <v>2.2999999999999998</v>
      </c>
      <c r="AT272" s="288">
        <v>2.2999999999999998</v>
      </c>
      <c r="AU272" s="288">
        <v>2.2000000000000002</v>
      </c>
      <c r="AV272" s="288">
        <v>2.1</v>
      </c>
      <c r="AW272" s="288">
        <v>2.1</v>
      </c>
      <c r="AX272" s="288">
        <v>2.2999999999999998</v>
      </c>
      <c r="AY272" s="288">
        <v>2.2999999999999998</v>
      </c>
      <c r="AZ272" s="288">
        <v>2.2999999999999998</v>
      </c>
      <c r="BA272" s="288">
        <v>2.2999999999999998</v>
      </c>
      <c r="BB272" s="288">
        <v>2.2999999999999998</v>
      </c>
      <c r="BC272" s="288">
        <v>2.2999999999999998</v>
      </c>
      <c r="BD272" s="288">
        <v>2.2999999999999998</v>
      </c>
      <c r="BE272" s="288">
        <v>2.2999999999999998</v>
      </c>
      <c r="BF272" s="288">
        <v>2.2999999999999998</v>
      </c>
      <c r="BG272" s="288">
        <v>2.2999999999999998</v>
      </c>
      <c r="BH272" s="288">
        <v>2.6</v>
      </c>
      <c r="BI272" s="288">
        <v>2.2999999999999998</v>
      </c>
      <c r="BJ272" s="288">
        <v>2.2999999999999998</v>
      </c>
      <c r="BK272" s="288">
        <v>2.4</v>
      </c>
      <c r="BL272" s="288">
        <v>2.4</v>
      </c>
      <c r="BM272" s="288">
        <v>2.4</v>
      </c>
      <c r="BN272" s="288">
        <v>2.4</v>
      </c>
      <c r="BO272" s="288">
        <v>2.4</v>
      </c>
      <c r="BP272" s="288">
        <v>2.4</v>
      </c>
      <c r="BQ272" s="288">
        <v>2.4</v>
      </c>
      <c r="BR272" s="288">
        <v>2.2999999999999998</v>
      </c>
      <c r="BS272" s="288">
        <v>2.5</v>
      </c>
      <c r="BT272" s="288">
        <v>2.2999999999999998</v>
      </c>
      <c r="BU272" s="288">
        <f>_xlfn.IFNA(VLOOKUP(C272,'INFORM Severity - hidden'!$C$5:$G$300,5,FALSE),"-")</f>
        <v>2.2999999999999998</v>
      </c>
    </row>
    <row r="273" spans="1:73" x14ac:dyDescent="0.35">
      <c r="A273" t="s">
        <v>61</v>
      </c>
      <c r="B273" t="s">
        <v>59</v>
      </c>
      <c r="C273" t="s">
        <v>60</v>
      </c>
      <c r="D273" s="288" t="str">
        <f t="shared" si="4"/>
        <v>Stable</v>
      </c>
      <c r="E273" s="288">
        <v>4.9000000000000004</v>
      </c>
      <c r="F273" s="288">
        <v>4.9000000000000004</v>
      </c>
      <c r="G273" s="288">
        <v>4.8</v>
      </c>
      <c r="H273" s="288">
        <v>4.8</v>
      </c>
      <c r="I273" s="288">
        <v>4.8</v>
      </c>
      <c r="J273" s="288">
        <v>4.9000000000000004</v>
      </c>
      <c r="K273" s="288">
        <v>4.9000000000000004</v>
      </c>
      <c r="L273" s="288">
        <v>4.9000000000000004</v>
      </c>
      <c r="M273" s="288">
        <v>4.9000000000000004</v>
      </c>
      <c r="N273" s="288">
        <v>4.8</v>
      </c>
      <c r="O273" s="288">
        <v>4.9000000000000004</v>
      </c>
      <c r="P273" s="288">
        <v>4.9000000000000004</v>
      </c>
      <c r="Q273" s="288">
        <v>4.9000000000000004</v>
      </c>
      <c r="R273" s="288">
        <v>4.9000000000000004</v>
      </c>
      <c r="S273" s="288">
        <v>4.9000000000000004</v>
      </c>
      <c r="T273" s="288">
        <v>4.9000000000000004</v>
      </c>
      <c r="U273" s="288">
        <v>4.9000000000000004</v>
      </c>
      <c r="V273" s="288">
        <v>4.9000000000000004</v>
      </c>
      <c r="W273" s="288">
        <v>4.9000000000000004</v>
      </c>
      <c r="X273" s="288">
        <v>4.9000000000000004</v>
      </c>
      <c r="Y273" s="288">
        <v>4.9000000000000004</v>
      </c>
      <c r="Z273" s="288">
        <v>4.9000000000000004</v>
      </c>
      <c r="AA273" s="288">
        <v>4.9000000000000004</v>
      </c>
      <c r="AB273" s="288">
        <v>4.9000000000000004</v>
      </c>
      <c r="AC273" s="288">
        <v>4.7</v>
      </c>
      <c r="AD273" s="288">
        <v>4.9000000000000004</v>
      </c>
      <c r="AE273" s="288">
        <v>4.9000000000000004</v>
      </c>
      <c r="AF273" s="288">
        <v>4.9000000000000004</v>
      </c>
      <c r="AG273" s="288">
        <v>4.9000000000000004</v>
      </c>
      <c r="AH273" s="288">
        <v>4.9000000000000004</v>
      </c>
      <c r="AI273" s="288">
        <v>4.9000000000000004</v>
      </c>
      <c r="AJ273" s="288">
        <v>4.9000000000000004</v>
      </c>
      <c r="AK273" s="288">
        <v>4.9000000000000004</v>
      </c>
      <c r="AL273" s="288">
        <v>4.9000000000000004</v>
      </c>
      <c r="AM273" s="288">
        <v>4.9000000000000004</v>
      </c>
      <c r="AN273" s="288">
        <v>4.9000000000000004</v>
      </c>
      <c r="AO273" s="288">
        <v>4.9000000000000004</v>
      </c>
      <c r="AP273" s="288">
        <v>4.5999999999999996</v>
      </c>
      <c r="AQ273" s="288">
        <v>4.5999999999999996</v>
      </c>
      <c r="AR273" s="288">
        <v>4.5999999999999996</v>
      </c>
      <c r="AS273" s="288">
        <v>4.5999999999999996</v>
      </c>
      <c r="AT273" s="288">
        <v>4.5999999999999996</v>
      </c>
      <c r="AU273" s="288">
        <v>4.5999999999999996</v>
      </c>
      <c r="AV273" s="288">
        <v>4.5999999999999996</v>
      </c>
      <c r="AW273" s="288">
        <v>4.5999999999999996</v>
      </c>
      <c r="AX273" s="288">
        <v>4.5999999999999996</v>
      </c>
      <c r="AY273" s="288">
        <v>4.5</v>
      </c>
      <c r="AZ273" s="288">
        <v>4.5999999999999996</v>
      </c>
      <c r="BA273" s="288">
        <v>4.5999999999999996</v>
      </c>
      <c r="BB273" s="288">
        <v>4.5999999999999996</v>
      </c>
      <c r="BC273" s="288">
        <v>4.5999999999999996</v>
      </c>
      <c r="BD273" s="288">
        <v>4.5999999999999996</v>
      </c>
      <c r="BE273" s="288">
        <v>4.5999999999999996</v>
      </c>
      <c r="BF273" s="288">
        <v>4.5999999999999996</v>
      </c>
      <c r="BG273" s="288">
        <v>4.5999999999999996</v>
      </c>
      <c r="BH273" s="288">
        <v>4.5999999999999996</v>
      </c>
      <c r="BI273" s="288">
        <v>4.5999999999999996</v>
      </c>
      <c r="BJ273" s="288">
        <v>4.5999999999999996</v>
      </c>
      <c r="BK273" s="288">
        <v>4.5</v>
      </c>
      <c r="BL273" s="288">
        <v>4.5</v>
      </c>
      <c r="BM273" s="288">
        <v>4.5</v>
      </c>
      <c r="BN273" s="288">
        <v>4.5</v>
      </c>
      <c r="BO273" s="288">
        <v>4.5</v>
      </c>
      <c r="BP273" s="288">
        <v>4.5999999999999996</v>
      </c>
      <c r="BQ273" s="288">
        <v>4.5999999999999996</v>
      </c>
      <c r="BR273" s="288">
        <v>4.5999999999999996</v>
      </c>
      <c r="BS273" s="288">
        <v>4.5999999999999996</v>
      </c>
      <c r="BT273" s="288">
        <v>4.5999999999999996</v>
      </c>
      <c r="BU273" s="288">
        <f>_xlfn.IFNA(VLOOKUP(C273,'INFORM Severity - hidden'!$C$5:$G$300,5,FALSE),"-")</f>
        <v>4.5999999999999996</v>
      </c>
    </row>
    <row r="274" spans="1:73" x14ac:dyDescent="0.35">
      <c r="A274" t="s">
        <v>61</v>
      </c>
      <c r="B274" t="s">
        <v>1779</v>
      </c>
      <c r="C274" t="s">
        <v>1780</v>
      </c>
      <c r="D274" s="288" t="str">
        <f t="shared" si="4"/>
        <v>Stable</v>
      </c>
      <c r="E274" s="288" t="s">
        <v>10851</v>
      </c>
      <c r="F274" s="288" t="s">
        <v>10851</v>
      </c>
      <c r="G274" s="288" t="s">
        <v>10851</v>
      </c>
      <c r="H274" s="288" t="s">
        <v>10851</v>
      </c>
      <c r="I274" s="288" t="s">
        <v>10851</v>
      </c>
      <c r="J274" s="288" t="s">
        <v>10851</v>
      </c>
      <c r="K274" s="288" t="s">
        <v>10851</v>
      </c>
      <c r="L274" s="288" t="s">
        <v>10851</v>
      </c>
      <c r="M274" s="288" t="s">
        <v>10851</v>
      </c>
      <c r="N274" s="288" t="s">
        <v>10851</v>
      </c>
      <c r="O274" s="288" t="s">
        <v>10851</v>
      </c>
      <c r="P274" s="288" t="s">
        <v>10851</v>
      </c>
      <c r="Q274" s="288" t="s">
        <v>10851</v>
      </c>
      <c r="R274" s="288" t="s">
        <v>10851</v>
      </c>
      <c r="S274" s="288" t="s">
        <v>10851</v>
      </c>
      <c r="T274" s="288" t="s">
        <v>10851</v>
      </c>
      <c r="U274" s="288" t="s">
        <v>10851</v>
      </c>
      <c r="V274" s="288" t="s">
        <v>10851</v>
      </c>
      <c r="W274" s="288" t="s">
        <v>10851</v>
      </c>
      <c r="X274" s="288" t="s">
        <v>10851</v>
      </c>
      <c r="Y274" s="288" t="s">
        <v>10851</v>
      </c>
      <c r="Z274" s="288" t="s">
        <v>10851</v>
      </c>
      <c r="AA274" s="288" t="s">
        <v>10851</v>
      </c>
      <c r="AB274" s="288" t="s">
        <v>10851</v>
      </c>
      <c r="AC274" s="288" t="s">
        <v>10851</v>
      </c>
      <c r="AD274" s="288" t="s">
        <v>10851</v>
      </c>
      <c r="AE274" s="288" t="s">
        <v>10851</v>
      </c>
      <c r="AF274" s="288" t="s">
        <v>10851</v>
      </c>
      <c r="AG274" s="288" t="s">
        <v>10851</v>
      </c>
      <c r="AH274" s="288" t="s">
        <v>10851</v>
      </c>
      <c r="AI274" s="288" t="s">
        <v>10851</v>
      </c>
      <c r="AJ274" s="288" t="s">
        <v>10851</v>
      </c>
      <c r="AK274" s="288" t="s">
        <v>10851</v>
      </c>
      <c r="AL274" s="288" t="s">
        <v>10851</v>
      </c>
      <c r="AM274" s="288" t="s">
        <v>10851</v>
      </c>
      <c r="AN274" s="288" t="s">
        <v>10851</v>
      </c>
      <c r="AO274" s="288" t="s">
        <v>10851</v>
      </c>
      <c r="AP274" s="288" t="s">
        <v>10851</v>
      </c>
      <c r="AQ274" s="288" t="s">
        <v>10851</v>
      </c>
      <c r="AR274" s="288" t="s">
        <v>10851</v>
      </c>
      <c r="AS274" s="288" t="s">
        <v>10851</v>
      </c>
      <c r="AT274" s="288" t="s">
        <v>10851</v>
      </c>
      <c r="AU274" s="288" t="s">
        <v>10851</v>
      </c>
      <c r="AV274" s="288" t="s">
        <v>10851</v>
      </c>
      <c r="AW274" s="288" t="s">
        <v>10851</v>
      </c>
      <c r="AX274" s="288" t="s">
        <v>10851</v>
      </c>
      <c r="AY274" s="288" t="s">
        <v>10851</v>
      </c>
      <c r="AZ274" s="288" t="s">
        <v>10851</v>
      </c>
      <c r="BA274" s="288" t="s">
        <v>10851</v>
      </c>
      <c r="BB274" s="288" t="s">
        <v>10851</v>
      </c>
      <c r="BC274" s="288">
        <v>3.4</v>
      </c>
      <c r="BD274" s="288">
        <v>3.4</v>
      </c>
      <c r="BE274" s="288">
        <v>3.4</v>
      </c>
      <c r="BF274" s="288">
        <v>3.4</v>
      </c>
      <c r="BG274" s="288">
        <v>3.4</v>
      </c>
      <c r="BH274" s="288">
        <v>3.4</v>
      </c>
      <c r="BI274" s="288">
        <v>4.2</v>
      </c>
      <c r="BJ274" s="288">
        <v>4.2</v>
      </c>
      <c r="BK274" s="288">
        <v>4.0999999999999996</v>
      </c>
      <c r="BL274" s="288">
        <v>4.0999999999999996</v>
      </c>
      <c r="BM274" s="288">
        <v>4.0999999999999996</v>
      </c>
      <c r="BN274" s="288">
        <v>4.0999999999999996</v>
      </c>
      <c r="BO274" s="288">
        <v>3.3</v>
      </c>
      <c r="BP274" s="288">
        <v>3.1</v>
      </c>
      <c r="BQ274" s="288">
        <v>3.1</v>
      </c>
      <c r="BR274" s="288">
        <v>3.1</v>
      </c>
      <c r="BS274" s="288">
        <v>3.1</v>
      </c>
      <c r="BT274" s="288">
        <v>3.1</v>
      </c>
      <c r="BU274" s="288">
        <f>_xlfn.IFNA(VLOOKUP(C274,'INFORM Severity - hidden'!$C$5:$G$300,5,FALSE),"-")</f>
        <v>3.1</v>
      </c>
    </row>
    <row r="275" spans="1:73" x14ac:dyDescent="0.35">
      <c r="A275" t="s">
        <v>296</v>
      </c>
      <c r="B275" t="s">
        <v>728</v>
      </c>
      <c r="C275" t="s">
        <v>729</v>
      </c>
      <c r="D275" s="288" t="str">
        <f t="shared" si="4"/>
        <v>Decreasing</v>
      </c>
      <c r="E275" s="288" t="s">
        <v>10851</v>
      </c>
      <c r="F275" s="288" t="s">
        <v>10851</v>
      </c>
      <c r="G275" s="288" t="s">
        <v>10851</v>
      </c>
      <c r="H275" s="288">
        <v>4</v>
      </c>
      <c r="I275" s="288">
        <v>4</v>
      </c>
      <c r="J275" s="288">
        <v>4</v>
      </c>
      <c r="K275" s="288">
        <v>4</v>
      </c>
      <c r="L275" s="288">
        <v>4</v>
      </c>
      <c r="M275" s="288">
        <v>4</v>
      </c>
      <c r="N275" s="288">
        <v>4.0999999999999996</v>
      </c>
      <c r="O275" s="288">
        <v>4.0999999999999996</v>
      </c>
      <c r="P275" s="288">
        <v>4.0999999999999996</v>
      </c>
      <c r="Q275" s="288">
        <v>4.0999999999999996</v>
      </c>
      <c r="R275" s="288">
        <v>4.0999999999999996</v>
      </c>
      <c r="S275" s="288">
        <v>4.0999999999999996</v>
      </c>
      <c r="T275" s="288">
        <v>4.0999999999999996</v>
      </c>
      <c r="U275" s="288">
        <v>4.0999999999999996</v>
      </c>
      <c r="V275" s="288">
        <v>4.0999999999999996</v>
      </c>
      <c r="W275" s="288">
        <v>4.0999999999999996</v>
      </c>
      <c r="X275" s="288">
        <v>4.0999999999999996</v>
      </c>
      <c r="Y275" s="288">
        <v>4.0999999999999996</v>
      </c>
      <c r="Z275" s="288">
        <v>4.2</v>
      </c>
      <c r="AA275" s="288">
        <v>4.0999999999999996</v>
      </c>
      <c r="AB275" s="288">
        <v>4.0999999999999996</v>
      </c>
      <c r="AC275" s="288">
        <v>4.0999999999999996</v>
      </c>
      <c r="AD275" s="288">
        <v>4.0999999999999996</v>
      </c>
      <c r="AE275" s="288">
        <v>4.0999999999999996</v>
      </c>
      <c r="AF275" s="288">
        <v>4.0999999999999996</v>
      </c>
      <c r="AG275" s="288">
        <v>4.0999999999999996</v>
      </c>
      <c r="AH275" s="288">
        <v>4.0999999999999996</v>
      </c>
      <c r="AI275" s="288">
        <v>4.0999999999999996</v>
      </c>
      <c r="AJ275" s="288">
        <v>4.0999999999999996</v>
      </c>
      <c r="AK275" s="288">
        <v>4.0999999999999996</v>
      </c>
      <c r="AL275" s="288">
        <v>4.0999999999999996</v>
      </c>
      <c r="AM275" s="288">
        <v>4.0999999999999996</v>
      </c>
      <c r="AN275" s="288">
        <v>4.0999999999999996</v>
      </c>
      <c r="AO275" s="288">
        <v>4.0999999999999996</v>
      </c>
      <c r="AP275" s="288">
        <v>4.0999999999999996</v>
      </c>
      <c r="AQ275" s="288">
        <v>4.0999999999999996</v>
      </c>
      <c r="AR275" s="288">
        <v>4.0999999999999996</v>
      </c>
      <c r="AS275" s="288">
        <v>4.2</v>
      </c>
      <c r="AT275" s="288">
        <v>4.2</v>
      </c>
      <c r="AU275" s="288">
        <v>4.4000000000000004</v>
      </c>
      <c r="AV275" s="288">
        <v>4.4000000000000004</v>
      </c>
      <c r="AW275" s="288">
        <v>4.4000000000000004</v>
      </c>
      <c r="AX275" s="288">
        <v>4.4000000000000004</v>
      </c>
      <c r="AY275" s="288">
        <v>4.4000000000000004</v>
      </c>
      <c r="AZ275" s="288">
        <v>4.4000000000000004</v>
      </c>
      <c r="BA275" s="288">
        <v>4.4000000000000004</v>
      </c>
      <c r="BB275" s="288">
        <v>4.4000000000000004</v>
      </c>
      <c r="BC275" s="288">
        <v>4.4000000000000004</v>
      </c>
      <c r="BD275" s="288">
        <v>4.5</v>
      </c>
      <c r="BE275" s="288">
        <v>4.4000000000000004</v>
      </c>
      <c r="BF275" s="288">
        <v>4.4000000000000004</v>
      </c>
      <c r="BG275" s="288">
        <v>4.4000000000000004</v>
      </c>
      <c r="BH275" s="288">
        <v>4.3</v>
      </c>
      <c r="BI275" s="288">
        <v>4.3</v>
      </c>
      <c r="BJ275" s="288">
        <v>4.3</v>
      </c>
      <c r="BK275" s="288">
        <v>4.2</v>
      </c>
      <c r="BL275" s="288">
        <v>4.2</v>
      </c>
      <c r="BM275" s="288">
        <v>4.3</v>
      </c>
      <c r="BN275" s="288">
        <v>4.2</v>
      </c>
      <c r="BO275" s="288">
        <v>4.2</v>
      </c>
      <c r="BP275" s="288">
        <v>4</v>
      </c>
      <c r="BQ275" s="288">
        <v>3.8</v>
      </c>
      <c r="BR275" s="288">
        <v>3.8</v>
      </c>
      <c r="BS275" s="288">
        <v>3.8</v>
      </c>
      <c r="BT275" s="288">
        <v>3.8</v>
      </c>
      <c r="BU275" s="288">
        <f>_xlfn.IFNA(VLOOKUP(C275,'INFORM Severity - hidden'!$C$5:$G$300,5,FALSE),"-")</f>
        <v>3.8</v>
      </c>
    </row>
    <row r="276" spans="1:73" x14ac:dyDescent="0.35">
      <c r="C276" t="s">
        <v>10973</v>
      </c>
      <c r="D276" s="288" t="str">
        <f t="shared" si="4"/>
        <v>-</v>
      </c>
      <c r="E276" s="288" t="s">
        <v>10851</v>
      </c>
      <c r="F276" s="288" t="s">
        <v>10851</v>
      </c>
      <c r="G276" s="288" t="s">
        <v>10851</v>
      </c>
      <c r="H276" s="288">
        <v>3</v>
      </c>
      <c r="I276" s="288" t="s">
        <v>10851</v>
      </c>
      <c r="J276" s="288" t="s">
        <v>10851</v>
      </c>
      <c r="K276" s="288" t="s">
        <v>10851</v>
      </c>
      <c r="L276" s="288" t="s">
        <v>10851</v>
      </c>
      <c r="M276" s="288" t="s">
        <v>10851</v>
      </c>
      <c r="N276" s="288" t="s">
        <v>10851</v>
      </c>
      <c r="O276" s="288" t="s">
        <v>10851</v>
      </c>
      <c r="P276" s="288" t="s">
        <v>10851</v>
      </c>
      <c r="Q276" s="288" t="s">
        <v>10851</v>
      </c>
      <c r="R276" s="288" t="s">
        <v>10851</v>
      </c>
      <c r="S276" s="288" t="s">
        <v>10851</v>
      </c>
      <c r="T276" s="288" t="s">
        <v>10851</v>
      </c>
      <c r="U276" s="288" t="s">
        <v>10851</v>
      </c>
      <c r="V276" s="288" t="s">
        <v>10851</v>
      </c>
      <c r="W276" s="288" t="s">
        <v>10851</v>
      </c>
      <c r="X276" s="288" t="s">
        <v>10851</v>
      </c>
      <c r="Y276" s="288" t="s">
        <v>10851</v>
      </c>
      <c r="Z276" s="288" t="s">
        <v>10851</v>
      </c>
      <c r="AA276" s="288" t="s">
        <v>10851</v>
      </c>
      <c r="AB276" s="288" t="s">
        <v>10851</v>
      </c>
      <c r="AC276" s="288" t="s">
        <v>10851</v>
      </c>
      <c r="AD276" s="288" t="s">
        <v>10851</v>
      </c>
      <c r="AE276" s="288" t="s">
        <v>10851</v>
      </c>
      <c r="AF276" s="288" t="s">
        <v>10851</v>
      </c>
      <c r="AG276" s="288" t="s">
        <v>10851</v>
      </c>
      <c r="AH276" s="288" t="s">
        <v>10851</v>
      </c>
      <c r="AI276" s="288" t="s">
        <v>10851</v>
      </c>
      <c r="AJ276" s="288" t="s">
        <v>10851</v>
      </c>
      <c r="AK276" s="288" t="s">
        <v>10851</v>
      </c>
      <c r="AL276" s="288" t="s">
        <v>10851</v>
      </c>
      <c r="AM276" s="288" t="s">
        <v>10851</v>
      </c>
      <c r="AN276" s="288" t="s">
        <v>10851</v>
      </c>
      <c r="AO276" s="288" t="s">
        <v>10851</v>
      </c>
      <c r="AP276" s="288" t="s">
        <v>10851</v>
      </c>
      <c r="AQ276" s="288" t="s">
        <v>10851</v>
      </c>
      <c r="AR276" s="288" t="s">
        <v>10851</v>
      </c>
      <c r="AS276" s="288" t="s">
        <v>10851</v>
      </c>
      <c r="AT276" s="288" t="s">
        <v>10851</v>
      </c>
      <c r="AU276" s="288" t="s">
        <v>10851</v>
      </c>
      <c r="AV276" s="288" t="s">
        <v>10851</v>
      </c>
      <c r="AW276" s="288" t="s">
        <v>10851</v>
      </c>
      <c r="AX276" s="288" t="s">
        <v>10851</v>
      </c>
      <c r="AY276" s="288" t="s">
        <v>10851</v>
      </c>
      <c r="AZ276" s="288" t="s">
        <v>10851</v>
      </c>
      <c r="BA276" s="288" t="s">
        <v>10851</v>
      </c>
      <c r="BB276" s="288" t="s">
        <v>10851</v>
      </c>
      <c r="BC276" s="288" t="s">
        <v>10851</v>
      </c>
      <c r="BD276" s="288" t="s">
        <v>10851</v>
      </c>
      <c r="BE276" s="288" t="s">
        <v>10851</v>
      </c>
      <c r="BF276" s="288" t="s">
        <v>10851</v>
      </c>
      <c r="BG276" s="288" t="s">
        <v>10851</v>
      </c>
      <c r="BH276" s="288" t="s">
        <v>10851</v>
      </c>
      <c r="BI276" s="288" t="s">
        <v>10851</v>
      </c>
      <c r="BJ276" s="288" t="s">
        <v>10851</v>
      </c>
      <c r="BK276" s="288" t="s">
        <v>10851</v>
      </c>
      <c r="BL276" s="288" t="s">
        <v>10851</v>
      </c>
      <c r="BM276" s="288" t="s">
        <v>10851</v>
      </c>
      <c r="BN276" s="288" t="s">
        <v>10851</v>
      </c>
      <c r="BO276" s="288" t="s">
        <v>10851</v>
      </c>
      <c r="BP276" s="288" t="s">
        <v>10851</v>
      </c>
      <c r="BQ276" s="288" t="s">
        <v>10851</v>
      </c>
      <c r="BR276" s="288" t="s">
        <v>10851</v>
      </c>
      <c r="BS276" s="288" t="s">
        <v>10851</v>
      </c>
      <c r="BT276" s="288" t="s">
        <v>10851</v>
      </c>
      <c r="BU276" s="288" t="str">
        <f>_xlfn.IFNA(VLOOKUP(C276,'INFORM Severity - hidden'!$C$5:$G$300,5,FALSE),"-")</f>
        <v>-</v>
      </c>
    </row>
    <row r="277" spans="1:73" x14ac:dyDescent="0.35">
      <c r="A277" t="s">
        <v>296</v>
      </c>
      <c r="B277" t="s">
        <v>294</v>
      </c>
      <c r="C277" t="s">
        <v>295</v>
      </c>
      <c r="D277" s="288" t="str">
        <f t="shared" si="4"/>
        <v>Stable</v>
      </c>
      <c r="E277" s="288" t="s">
        <v>10851</v>
      </c>
      <c r="F277" s="288" t="s">
        <v>10851</v>
      </c>
      <c r="G277" s="288" t="s">
        <v>10851</v>
      </c>
      <c r="H277" s="288">
        <v>3.4</v>
      </c>
      <c r="I277" s="288">
        <v>3.4</v>
      </c>
      <c r="J277" s="288">
        <v>3.4</v>
      </c>
      <c r="K277" s="288">
        <v>3.4</v>
      </c>
      <c r="L277" s="288">
        <v>3.4</v>
      </c>
      <c r="M277" s="288">
        <v>3.4</v>
      </c>
      <c r="N277" s="288">
        <v>3.5</v>
      </c>
      <c r="O277" s="288">
        <v>3.5</v>
      </c>
      <c r="P277" s="288">
        <v>3.5</v>
      </c>
      <c r="Q277" s="288">
        <v>3.5</v>
      </c>
      <c r="R277" s="288">
        <v>3.5</v>
      </c>
      <c r="S277" s="288">
        <v>3.7</v>
      </c>
      <c r="T277" s="288">
        <v>3.7</v>
      </c>
      <c r="U277" s="288">
        <v>3.7</v>
      </c>
      <c r="V277" s="288">
        <v>3.7</v>
      </c>
      <c r="W277" s="288">
        <v>3.7</v>
      </c>
      <c r="X277" s="288">
        <v>3.7</v>
      </c>
      <c r="Y277" s="288">
        <v>3.7</v>
      </c>
      <c r="Z277" s="288">
        <v>3.7</v>
      </c>
      <c r="AA277" s="288">
        <v>3.6</v>
      </c>
      <c r="AB277" s="288">
        <v>3.6</v>
      </c>
      <c r="AC277" s="288">
        <v>3.6</v>
      </c>
      <c r="AD277" s="288">
        <v>3.6</v>
      </c>
      <c r="AE277" s="288">
        <v>3.6</v>
      </c>
      <c r="AF277" s="288">
        <v>3.7</v>
      </c>
      <c r="AG277" s="288">
        <v>3.7</v>
      </c>
      <c r="AH277" s="288">
        <v>3.7</v>
      </c>
      <c r="AI277" s="288">
        <v>3.7</v>
      </c>
      <c r="AJ277" s="288">
        <v>3.7</v>
      </c>
      <c r="AK277" s="288">
        <v>3.7</v>
      </c>
      <c r="AL277" s="288">
        <v>3.7</v>
      </c>
      <c r="AM277" s="288">
        <v>3.7</v>
      </c>
      <c r="AN277" s="288">
        <v>3.7</v>
      </c>
      <c r="AO277" s="288">
        <v>3.7</v>
      </c>
      <c r="AP277" s="288">
        <v>3.7</v>
      </c>
      <c r="AQ277" s="288">
        <v>3.7</v>
      </c>
      <c r="AR277" s="288">
        <v>3.7</v>
      </c>
      <c r="AS277" s="288">
        <v>3.7</v>
      </c>
      <c r="AT277" s="288">
        <v>3.7</v>
      </c>
      <c r="AU277" s="288">
        <v>3.8</v>
      </c>
      <c r="AV277" s="288">
        <v>3.8</v>
      </c>
      <c r="AW277" s="288">
        <v>3.8</v>
      </c>
      <c r="AX277" s="288">
        <v>3.9</v>
      </c>
      <c r="AY277" s="288">
        <v>3.9</v>
      </c>
      <c r="AZ277" s="288">
        <v>3.9</v>
      </c>
      <c r="BA277" s="288">
        <v>3.9</v>
      </c>
      <c r="BB277" s="288">
        <v>3.9</v>
      </c>
      <c r="BC277" s="288">
        <v>3.9</v>
      </c>
      <c r="BD277" s="288">
        <v>3.9</v>
      </c>
      <c r="BE277" s="288">
        <v>3.8</v>
      </c>
      <c r="BF277" s="288">
        <v>3.8</v>
      </c>
      <c r="BG277" s="288">
        <v>3.6</v>
      </c>
      <c r="BH277" s="288">
        <v>3.6</v>
      </c>
      <c r="BI277" s="288">
        <v>3.6</v>
      </c>
      <c r="BJ277" s="288">
        <v>3.6</v>
      </c>
      <c r="BK277" s="288">
        <v>3.6</v>
      </c>
      <c r="BL277" s="288">
        <v>3.6</v>
      </c>
      <c r="BM277" s="288">
        <v>3.6</v>
      </c>
      <c r="BN277" s="288">
        <v>3.5</v>
      </c>
      <c r="BO277" s="288">
        <v>3.6</v>
      </c>
      <c r="BP277" s="288">
        <v>3.6</v>
      </c>
      <c r="BQ277" s="288">
        <v>3.2</v>
      </c>
      <c r="BR277" s="288">
        <v>3.2</v>
      </c>
      <c r="BS277" s="288">
        <v>3.3</v>
      </c>
      <c r="BT277" s="288">
        <v>3.3</v>
      </c>
      <c r="BU277" s="288">
        <f>_xlfn.IFNA(VLOOKUP(C277,'INFORM Severity - hidden'!$C$5:$G$300,5,FALSE),"-")</f>
        <v>3.3</v>
      </c>
    </row>
    <row r="278" spans="1:73" x14ac:dyDescent="0.35">
      <c r="A278" t="s">
        <v>296</v>
      </c>
      <c r="B278" t="s">
        <v>304</v>
      </c>
      <c r="C278" t="s">
        <v>305</v>
      </c>
      <c r="D278" s="288" t="str">
        <f t="shared" si="4"/>
        <v>Decreasing</v>
      </c>
      <c r="E278" s="288" t="s">
        <v>10851</v>
      </c>
      <c r="F278" s="288" t="s">
        <v>10851</v>
      </c>
      <c r="G278" s="288" t="s">
        <v>10851</v>
      </c>
      <c r="H278" s="288">
        <v>3.1</v>
      </c>
      <c r="I278" s="288">
        <v>3.1</v>
      </c>
      <c r="J278" s="288">
        <v>3.1</v>
      </c>
      <c r="K278" s="288">
        <v>3.1</v>
      </c>
      <c r="L278" s="288">
        <v>3.1</v>
      </c>
      <c r="M278" s="288">
        <v>3.1</v>
      </c>
      <c r="N278" s="288">
        <v>3.1</v>
      </c>
      <c r="O278" s="288">
        <v>3.1</v>
      </c>
      <c r="P278" s="288">
        <v>3.1</v>
      </c>
      <c r="Q278" s="288">
        <v>3.1</v>
      </c>
      <c r="R278" s="288">
        <v>3.1</v>
      </c>
      <c r="S278" s="288">
        <v>3.3</v>
      </c>
      <c r="T278" s="288">
        <v>3.3</v>
      </c>
      <c r="U278" s="288">
        <v>3.4</v>
      </c>
      <c r="V278" s="288">
        <v>3.4</v>
      </c>
      <c r="W278" s="288">
        <v>3.4</v>
      </c>
      <c r="X278" s="288">
        <v>3.4</v>
      </c>
      <c r="Y278" s="288">
        <v>3.4</v>
      </c>
      <c r="Z278" s="288">
        <v>3.4</v>
      </c>
      <c r="AA278" s="288">
        <v>3.3</v>
      </c>
      <c r="AB278" s="288">
        <v>3.3</v>
      </c>
      <c r="AC278" s="288">
        <v>3.3</v>
      </c>
      <c r="AD278" s="288">
        <v>3.3</v>
      </c>
      <c r="AE278" s="288">
        <v>3.3</v>
      </c>
      <c r="AF278" s="288">
        <v>3.4</v>
      </c>
      <c r="AG278" s="288">
        <v>3.4</v>
      </c>
      <c r="AH278" s="288">
        <v>3.4</v>
      </c>
      <c r="AI278" s="288">
        <v>3.4</v>
      </c>
      <c r="AJ278" s="288">
        <v>3.4</v>
      </c>
      <c r="AK278" s="288">
        <v>3.4</v>
      </c>
      <c r="AL278" s="288">
        <v>3.3</v>
      </c>
      <c r="AM278" s="288">
        <v>3.3</v>
      </c>
      <c r="AN278" s="288">
        <v>3.3</v>
      </c>
      <c r="AO278" s="288">
        <v>3.3</v>
      </c>
      <c r="AP278" s="288">
        <v>3.3</v>
      </c>
      <c r="AQ278" s="288">
        <v>3.3</v>
      </c>
      <c r="AR278" s="288">
        <v>3.3</v>
      </c>
      <c r="AS278" s="288">
        <v>3.4</v>
      </c>
      <c r="AT278" s="288">
        <v>3.4</v>
      </c>
      <c r="AU278" s="288">
        <v>3.4</v>
      </c>
      <c r="AV278" s="288">
        <v>3.7</v>
      </c>
      <c r="AW278" s="288">
        <v>3.7</v>
      </c>
      <c r="AX278" s="288">
        <v>3.8</v>
      </c>
      <c r="AY278" s="288">
        <v>3.8</v>
      </c>
      <c r="AZ278" s="288">
        <v>3.7</v>
      </c>
      <c r="BA278" s="288">
        <v>3.7</v>
      </c>
      <c r="BB278" s="288">
        <v>3.7</v>
      </c>
      <c r="BC278" s="288">
        <v>3.7</v>
      </c>
      <c r="BD278" s="288">
        <v>3.7</v>
      </c>
      <c r="BE278" s="288">
        <v>3.6</v>
      </c>
      <c r="BF278" s="288">
        <v>3.6</v>
      </c>
      <c r="BG278" s="288">
        <v>3.7</v>
      </c>
      <c r="BH278" s="288">
        <v>3.7</v>
      </c>
      <c r="BI278" s="288">
        <v>3.6</v>
      </c>
      <c r="BJ278" s="288">
        <v>3.5</v>
      </c>
      <c r="BK278" s="288">
        <v>3.5</v>
      </c>
      <c r="BL278" s="288">
        <v>3.5</v>
      </c>
      <c r="BM278" s="288">
        <v>3.5</v>
      </c>
      <c r="BN278" s="288">
        <v>3.5</v>
      </c>
      <c r="BO278" s="288">
        <v>3.5</v>
      </c>
      <c r="BP278" s="288">
        <v>3.5</v>
      </c>
      <c r="BQ278" s="288">
        <v>3</v>
      </c>
      <c r="BR278" s="288">
        <v>3</v>
      </c>
      <c r="BS278" s="288">
        <v>3</v>
      </c>
      <c r="BT278" s="288">
        <v>3</v>
      </c>
      <c r="BU278" s="288">
        <f>_xlfn.IFNA(VLOOKUP(C278,'INFORM Severity - hidden'!$C$5:$G$300,5,FALSE),"-")</f>
        <v>3</v>
      </c>
    </row>
    <row r="279" spans="1:73" x14ac:dyDescent="0.35">
      <c r="A279" t="s">
        <v>296</v>
      </c>
      <c r="B279" t="s">
        <v>316</v>
      </c>
      <c r="C279" t="s">
        <v>317</v>
      </c>
      <c r="D279" s="288" t="str">
        <f t="shared" si="4"/>
        <v>Decreasing</v>
      </c>
      <c r="E279" s="288" t="s">
        <v>10851</v>
      </c>
      <c r="F279" s="288" t="s">
        <v>10851</v>
      </c>
      <c r="G279" s="288" t="s">
        <v>10851</v>
      </c>
      <c r="H279" s="288">
        <v>3.3</v>
      </c>
      <c r="I279" s="288">
        <v>3.3</v>
      </c>
      <c r="J279" s="288">
        <v>3.3</v>
      </c>
      <c r="K279" s="288">
        <v>3.3</v>
      </c>
      <c r="L279" s="288">
        <v>3.3</v>
      </c>
      <c r="M279" s="288">
        <v>3.3</v>
      </c>
      <c r="N279" s="288">
        <v>3.3</v>
      </c>
      <c r="O279" s="288">
        <v>3.3</v>
      </c>
      <c r="P279" s="288">
        <v>3.3</v>
      </c>
      <c r="Q279" s="288">
        <v>3.3</v>
      </c>
      <c r="R279" s="288">
        <v>3.3</v>
      </c>
      <c r="S279" s="288">
        <v>3.3</v>
      </c>
      <c r="T279" s="288">
        <v>3.4</v>
      </c>
      <c r="U279" s="288">
        <v>3.4</v>
      </c>
      <c r="V279" s="288">
        <v>3.4</v>
      </c>
      <c r="W279" s="288">
        <v>3.3</v>
      </c>
      <c r="X279" s="288">
        <v>3.3</v>
      </c>
      <c r="Y279" s="288">
        <v>3.2</v>
      </c>
      <c r="Z279" s="288">
        <v>3.2</v>
      </c>
      <c r="AA279" s="288">
        <v>3.2</v>
      </c>
      <c r="AB279" s="288">
        <v>3.2</v>
      </c>
      <c r="AC279" s="288">
        <v>3.2</v>
      </c>
      <c r="AD279" s="288">
        <v>3.2</v>
      </c>
      <c r="AE279" s="288">
        <v>3.2</v>
      </c>
      <c r="AF279" s="288">
        <v>3.3</v>
      </c>
      <c r="AG279" s="288">
        <v>3.3</v>
      </c>
      <c r="AH279" s="288">
        <v>3.3</v>
      </c>
      <c r="AI279" s="288">
        <v>3.3</v>
      </c>
      <c r="AJ279" s="288">
        <v>3.3</v>
      </c>
      <c r="AK279" s="288">
        <v>3.3</v>
      </c>
      <c r="AL279" s="288">
        <v>3.2</v>
      </c>
      <c r="AM279" s="288">
        <v>3.2</v>
      </c>
      <c r="AN279" s="288">
        <v>3.2</v>
      </c>
      <c r="AO279" s="288">
        <v>3.2</v>
      </c>
      <c r="AP279" s="288">
        <v>3.2</v>
      </c>
      <c r="AQ279" s="288">
        <v>3.2</v>
      </c>
      <c r="AR279" s="288">
        <v>3.2</v>
      </c>
      <c r="AS279" s="288">
        <v>3.2</v>
      </c>
      <c r="AT279" s="288">
        <v>3.2</v>
      </c>
      <c r="AU279" s="288">
        <v>3.7</v>
      </c>
      <c r="AV279" s="288">
        <v>3.7</v>
      </c>
      <c r="AW279" s="288">
        <v>3.7</v>
      </c>
      <c r="AX279" s="288">
        <v>3.9</v>
      </c>
      <c r="AY279" s="288">
        <v>3.9</v>
      </c>
      <c r="AZ279" s="288">
        <v>3.8</v>
      </c>
      <c r="BA279" s="288">
        <v>3.8</v>
      </c>
      <c r="BB279" s="288">
        <v>3.8</v>
      </c>
      <c r="BC279" s="288">
        <v>3.8</v>
      </c>
      <c r="BD279" s="288">
        <v>3.8</v>
      </c>
      <c r="BE279" s="288">
        <v>3.7</v>
      </c>
      <c r="BF279" s="288">
        <v>3.7</v>
      </c>
      <c r="BG279" s="288">
        <v>3.7</v>
      </c>
      <c r="BH279" s="288">
        <v>3.7</v>
      </c>
      <c r="BI279" s="288">
        <v>3.7</v>
      </c>
      <c r="BJ279" s="288">
        <v>3.7</v>
      </c>
      <c r="BK279" s="288">
        <v>3.6</v>
      </c>
      <c r="BL279" s="288">
        <v>3.5</v>
      </c>
      <c r="BM279" s="288">
        <v>3.6</v>
      </c>
      <c r="BN279" s="288">
        <v>3.6</v>
      </c>
      <c r="BO279" s="288">
        <v>3.6</v>
      </c>
      <c r="BP279" s="288">
        <v>3.6</v>
      </c>
      <c r="BQ279" s="288">
        <v>3.2</v>
      </c>
      <c r="BR279" s="288">
        <v>3.2</v>
      </c>
      <c r="BS279" s="288">
        <v>3.2</v>
      </c>
      <c r="BT279" s="288">
        <v>3.2</v>
      </c>
      <c r="BU279" s="288">
        <f>_xlfn.IFNA(VLOOKUP(C279,'INFORM Severity - hidden'!$C$5:$G$300,5,FALSE),"-")</f>
        <v>3.2</v>
      </c>
    </row>
    <row r="280" spans="1:73" x14ac:dyDescent="0.35">
      <c r="C280" t="s">
        <v>10974</v>
      </c>
      <c r="D280" s="288" t="str">
        <f t="shared" si="4"/>
        <v>-</v>
      </c>
      <c r="E280" s="288" t="s">
        <v>10851</v>
      </c>
      <c r="F280" s="288" t="s">
        <v>10851</v>
      </c>
      <c r="G280" s="288" t="s">
        <v>10851</v>
      </c>
      <c r="H280" s="288" t="s">
        <v>10851</v>
      </c>
      <c r="I280" s="288" t="s">
        <v>10851</v>
      </c>
      <c r="J280" s="288" t="s">
        <v>10851</v>
      </c>
      <c r="K280" s="288" t="s">
        <v>10851</v>
      </c>
      <c r="L280" s="288" t="s">
        <v>10851</v>
      </c>
      <c r="M280" s="288" t="s">
        <v>10851</v>
      </c>
      <c r="N280" s="288" t="s">
        <v>10851</v>
      </c>
      <c r="O280" s="288" t="s">
        <v>10851</v>
      </c>
      <c r="P280" s="288" t="s">
        <v>10851</v>
      </c>
      <c r="Q280" s="288" t="s">
        <v>10851</v>
      </c>
      <c r="R280" s="288" t="s">
        <v>10851</v>
      </c>
      <c r="S280" s="288" t="s">
        <v>10851</v>
      </c>
      <c r="T280" s="288" t="s">
        <v>10851</v>
      </c>
      <c r="U280" s="288" t="s">
        <v>10851</v>
      </c>
      <c r="V280" s="288" t="s">
        <v>10851</v>
      </c>
      <c r="W280" s="288">
        <v>2.6</v>
      </c>
      <c r="X280" s="288">
        <v>2.6</v>
      </c>
      <c r="Y280" s="288">
        <v>2.6</v>
      </c>
      <c r="Z280" s="288">
        <v>2.5</v>
      </c>
      <c r="AA280" s="288">
        <v>2.5</v>
      </c>
      <c r="AB280" s="288">
        <v>2.5</v>
      </c>
      <c r="AC280" s="288">
        <v>2.5</v>
      </c>
      <c r="AD280" s="288">
        <v>2.5</v>
      </c>
      <c r="AE280" s="288">
        <v>2.5</v>
      </c>
      <c r="AF280" s="288">
        <v>2.5</v>
      </c>
      <c r="AG280" s="288">
        <v>2.5</v>
      </c>
      <c r="AH280" s="288">
        <v>2.6</v>
      </c>
      <c r="AI280" s="288">
        <v>2.6</v>
      </c>
      <c r="AJ280" s="288">
        <v>2.6</v>
      </c>
      <c r="AK280" s="288">
        <v>2.6</v>
      </c>
      <c r="AL280" s="288">
        <v>2.5</v>
      </c>
      <c r="AM280" s="288">
        <v>2.5</v>
      </c>
      <c r="AN280" s="288">
        <v>2.5</v>
      </c>
      <c r="AO280" s="288">
        <v>2.5</v>
      </c>
      <c r="AP280" s="288">
        <v>2.5</v>
      </c>
      <c r="AQ280" s="288">
        <v>2.5</v>
      </c>
      <c r="AR280" s="288">
        <v>2.5</v>
      </c>
      <c r="AS280" s="288">
        <v>2.5</v>
      </c>
      <c r="AT280" s="288">
        <v>2.5</v>
      </c>
      <c r="AU280" s="288">
        <v>2.7</v>
      </c>
      <c r="AV280" s="288">
        <v>2.7</v>
      </c>
      <c r="AW280" s="288">
        <v>2.7</v>
      </c>
      <c r="AX280" s="288">
        <v>2.7</v>
      </c>
      <c r="AY280" s="288">
        <v>2.7</v>
      </c>
      <c r="AZ280" s="288">
        <v>2.6</v>
      </c>
      <c r="BA280" s="288">
        <v>2.6</v>
      </c>
      <c r="BB280" s="288">
        <v>2.5</v>
      </c>
      <c r="BC280" s="288">
        <v>2.5</v>
      </c>
      <c r="BD280" s="288" t="s">
        <v>10851</v>
      </c>
      <c r="BE280" s="288" t="s">
        <v>10851</v>
      </c>
      <c r="BF280" s="288" t="s">
        <v>10851</v>
      </c>
      <c r="BG280" s="288" t="s">
        <v>10851</v>
      </c>
      <c r="BH280" s="288" t="s">
        <v>10851</v>
      </c>
      <c r="BI280" s="288" t="s">
        <v>10851</v>
      </c>
      <c r="BJ280" s="288" t="s">
        <v>10851</v>
      </c>
      <c r="BK280" s="288" t="s">
        <v>10851</v>
      </c>
      <c r="BL280" s="288" t="s">
        <v>10851</v>
      </c>
      <c r="BM280" s="288" t="s">
        <v>10851</v>
      </c>
      <c r="BN280" s="288" t="s">
        <v>10851</v>
      </c>
      <c r="BO280" s="288" t="s">
        <v>10851</v>
      </c>
      <c r="BP280" s="288" t="s">
        <v>10851</v>
      </c>
      <c r="BQ280" s="288" t="s">
        <v>10851</v>
      </c>
      <c r="BR280" s="288" t="s">
        <v>10851</v>
      </c>
      <c r="BS280" s="288" t="s">
        <v>10851</v>
      </c>
      <c r="BT280" s="288" t="s">
        <v>10851</v>
      </c>
      <c r="BU280" s="288" t="str">
        <f>_xlfn.IFNA(VLOOKUP(C280,'INFORM Severity - hidden'!$C$5:$G$300,5,FALSE),"-")</f>
        <v>-</v>
      </c>
    </row>
    <row r="281" spans="1:73" x14ac:dyDescent="0.35">
      <c r="C281" t="s">
        <v>10975</v>
      </c>
      <c r="D281" s="288" t="str">
        <f t="shared" si="4"/>
        <v>-</v>
      </c>
      <c r="E281" s="288" t="s">
        <v>10851</v>
      </c>
      <c r="F281" s="288" t="s">
        <v>10851</v>
      </c>
      <c r="G281" s="288" t="s">
        <v>10851</v>
      </c>
      <c r="H281" s="288" t="s">
        <v>10851</v>
      </c>
      <c r="I281" s="288" t="s">
        <v>10851</v>
      </c>
      <c r="J281" s="288" t="s">
        <v>10851</v>
      </c>
      <c r="K281" s="288" t="s">
        <v>10851</v>
      </c>
      <c r="L281" s="288" t="s">
        <v>10851</v>
      </c>
      <c r="M281" s="288" t="s">
        <v>10851</v>
      </c>
      <c r="N281" s="288" t="s">
        <v>10851</v>
      </c>
      <c r="O281" s="288" t="s">
        <v>10851</v>
      </c>
      <c r="P281" s="288" t="s">
        <v>10851</v>
      </c>
      <c r="Q281" s="288" t="s">
        <v>10851</v>
      </c>
      <c r="R281" s="288" t="s">
        <v>10851</v>
      </c>
      <c r="S281" s="288" t="s">
        <v>10851</v>
      </c>
      <c r="T281" s="288" t="s">
        <v>10851</v>
      </c>
      <c r="U281" s="288" t="s">
        <v>10851</v>
      </c>
      <c r="V281" s="288" t="s">
        <v>10851</v>
      </c>
      <c r="W281" s="288" t="s">
        <v>10851</v>
      </c>
      <c r="X281" s="288" t="s">
        <v>10851</v>
      </c>
      <c r="Y281" s="288">
        <v>2.1</v>
      </c>
      <c r="Z281" s="288">
        <v>2.6</v>
      </c>
      <c r="AA281" s="288">
        <v>2.6</v>
      </c>
      <c r="AB281" s="288">
        <v>2.6</v>
      </c>
      <c r="AC281" s="288">
        <v>2.6</v>
      </c>
      <c r="AD281" s="288" t="s">
        <v>10851</v>
      </c>
      <c r="AE281" s="288" t="s">
        <v>10851</v>
      </c>
      <c r="AF281" s="288" t="s">
        <v>10851</v>
      </c>
      <c r="AG281" s="288" t="s">
        <v>10851</v>
      </c>
      <c r="AH281" s="288" t="s">
        <v>10851</v>
      </c>
      <c r="AI281" s="288" t="s">
        <v>10851</v>
      </c>
      <c r="AJ281" s="288" t="s">
        <v>10851</v>
      </c>
      <c r="AK281" s="288" t="s">
        <v>10851</v>
      </c>
      <c r="AL281" s="288" t="s">
        <v>10851</v>
      </c>
      <c r="AM281" s="288" t="s">
        <v>10851</v>
      </c>
      <c r="AN281" s="288" t="s">
        <v>10851</v>
      </c>
      <c r="AO281" s="288" t="s">
        <v>10851</v>
      </c>
      <c r="AP281" s="288" t="s">
        <v>10851</v>
      </c>
      <c r="AQ281" s="288" t="s">
        <v>10851</v>
      </c>
      <c r="AR281" s="288" t="s">
        <v>10851</v>
      </c>
      <c r="AS281" s="288" t="s">
        <v>10851</v>
      </c>
      <c r="AT281" s="288" t="s">
        <v>10851</v>
      </c>
      <c r="AU281" s="288" t="s">
        <v>10851</v>
      </c>
      <c r="AV281" s="288" t="s">
        <v>10851</v>
      </c>
      <c r="AW281" s="288" t="s">
        <v>10851</v>
      </c>
      <c r="AX281" s="288" t="s">
        <v>10851</v>
      </c>
      <c r="AY281" s="288" t="s">
        <v>10851</v>
      </c>
      <c r="AZ281" s="288" t="s">
        <v>10851</v>
      </c>
      <c r="BA281" s="288" t="s">
        <v>10851</v>
      </c>
      <c r="BB281" s="288" t="s">
        <v>10851</v>
      </c>
      <c r="BC281" s="288" t="s">
        <v>10851</v>
      </c>
      <c r="BD281" s="288" t="s">
        <v>10851</v>
      </c>
      <c r="BE281" s="288" t="s">
        <v>10851</v>
      </c>
      <c r="BF281" s="288" t="s">
        <v>10851</v>
      </c>
      <c r="BG281" s="288" t="s">
        <v>10851</v>
      </c>
      <c r="BH281" s="288" t="s">
        <v>10851</v>
      </c>
      <c r="BI281" s="288" t="s">
        <v>10851</v>
      </c>
      <c r="BJ281" s="288" t="s">
        <v>10851</v>
      </c>
      <c r="BK281" s="288" t="s">
        <v>10851</v>
      </c>
      <c r="BL281" s="288" t="s">
        <v>10851</v>
      </c>
      <c r="BM281" s="288" t="s">
        <v>10851</v>
      </c>
      <c r="BN281" s="288" t="s">
        <v>10851</v>
      </c>
      <c r="BO281" s="288" t="s">
        <v>10851</v>
      </c>
      <c r="BP281" s="288" t="s">
        <v>10851</v>
      </c>
      <c r="BQ281" s="288" t="s">
        <v>10851</v>
      </c>
      <c r="BR281" s="288" t="s">
        <v>10851</v>
      </c>
      <c r="BS281" s="288" t="s">
        <v>10851</v>
      </c>
      <c r="BT281" s="288" t="s">
        <v>10851</v>
      </c>
      <c r="BU281" s="288" t="str">
        <f>_xlfn.IFNA(VLOOKUP(C281,'INFORM Severity - hidden'!$C$5:$G$300,5,FALSE),"-")</f>
        <v>-</v>
      </c>
    </row>
    <row r="282" spans="1:73" x14ac:dyDescent="0.35">
      <c r="A282" t="s">
        <v>1560</v>
      </c>
      <c r="B282" t="s">
        <v>1558</v>
      </c>
      <c r="C282" t="s">
        <v>1559</v>
      </c>
      <c r="D282" s="288" t="str">
        <f t="shared" si="4"/>
        <v>Increasing</v>
      </c>
      <c r="E282" s="288" t="s">
        <v>10851</v>
      </c>
      <c r="F282" s="288" t="s">
        <v>10851</v>
      </c>
      <c r="G282" s="288" t="s">
        <v>10851</v>
      </c>
      <c r="H282" s="288" t="s">
        <v>10851</v>
      </c>
      <c r="I282" s="288" t="s">
        <v>10851</v>
      </c>
      <c r="J282" s="288" t="s">
        <v>10851</v>
      </c>
      <c r="K282" s="288" t="s">
        <v>10851</v>
      </c>
      <c r="L282" s="288" t="s">
        <v>10851</v>
      </c>
      <c r="M282" s="288" t="s">
        <v>10851</v>
      </c>
      <c r="N282" s="288" t="s">
        <v>10851</v>
      </c>
      <c r="O282" s="288" t="s">
        <v>10851</v>
      </c>
      <c r="P282" s="288" t="s">
        <v>10851</v>
      </c>
      <c r="Q282" s="288" t="s">
        <v>10851</v>
      </c>
      <c r="R282" s="288" t="s">
        <v>10851</v>
      </c>
      <c r="S282" s="288" t="s">
        <v>10851</v>
      </c>
      <c r="T282" s="288" t="s">
        <v>10851</v>
      </c>
      <c r="U282" s="288" t="s">
        <v>10851</v>
      </c>
      <c r="V282" s="288" t="s">
        <v>10851</v>
      </c>
      <c r="W282" s="288" t="s">
        <v>10851</v>
      </c>
      <c r="X282" s="288" t="s">
        <v>10851</v>
      </c>
      <c r="Y282" s="288" t="s">
        <v>10851</v>
      </c>
      <c r="Z282" s="288" t="s">
        <v>10851</v>
      </c>
      <c r="AA282" s="288" t="s">
        <v>10851</v>
      </c>
      <c r="AB282" s="288" t="s">
        <v>10851</v>
      </c>
      <c r="AC282" s="288" t="s">
        <v>10851</v>
      </c>
      <c r="AD282" s="288" t="s">
        <v>10851</v>
      </c>
      <c r="AE282" s="288" t="s">
        <v>10851</v>
      </c>
      <c r="AF282" s="288" t="s">
        <v>10851</v>
      </c>
      <c r="AG282" s="288" t="s">
        <v>10851</v>
      </c>
      <c r="AH282" s="288" t="s">
        <v>10851</v>
      </c>
      <c r="AI282" s="288" t="s">
        <v>10851</v>
      </c>
      <c r="AJ282" s="288" t="s">
        <v>10851</v>
      </c>
      <c r="AK282" s="288" t="s">
        <v>10851</v>
      </c>
      <c r="AL282" s="288" t="s">
        <v>10851</v>
      </c>
      <c r="AM282" s="288" t="s">
        <v>10851</v>
      </c>
      <c r="AN282" s="288" t="s">
        <v>10851</v>
      </c>
      <c r="AO282" s="288" t="s">
        <v>10851</v>
      </c>
      <c r="AP282" s="288" t="s">
        <v>10851</v>
      </c>
      <c r="AQ282" s="288" t="s">
        <v>10851</v>
      </c>
      <c r="AR282" s="288" t="s">
        <v>10851</v>
      </c>
      <c r="AS282" s="288" t="s">
        <v>10851</v>
      </c>
      <c r="AT282" s="288" t="s">
        <v>10851</v>
      </c>
      <c r="AU282" s="288" t="s">
        <v>10851</v>
      </c>
      <c r="AV282" s="288" t="s">
        <v>10851</v>
      </c>
      <c r="AW282" s="288" t="s">
        <v>10851</v>
      </c>
      <c r="AX282" s="288" t="s">
        <v>10851</v>
      </c>
      <c r="AY282" s="288" t="s">
        <v>10851</v>
      </c>
      <c r="AZ282" s="288" t="s">
        <v>10851</v>
      </c>
      <c r="BA282" s="288" t="s">
        <v>10851</v>
      </c>
      <c r="BB282" s="288" t="s">
        <v>10851</v>
      </c>
      <c r="BC282" s="288" t="s">
        <v>10851</v>
      </c>
      <c r="BD282" s="288" t="s">
        <v>10851</v>
      </c>
      <c r="BE282" s="288" t="s">
        <v>10851</v>
      </c>
      <c r="BF282" s="288" t="s">
        <v>10851</v>
      </c>
      <c r="BG282" s="288" t="s">
        <v>10851</v>
      </c>
      <c r="BH282" s="288" t="s">
        <v>10851</v>
      </c>
      <c r="BI282" s="288" t="s">
        <v>10851</v>
      </c>
      <c r="BJ282" s="288" t="s">
        <v>10851</v>
      </c>
      <c r="BK282" s="288" t="s">
        <v>10851</v>
      </c>
      <c r="BL282" s="288" t="s">
        <v>10851</v>
      </c>
      <c r="BM282" s="288" t="s">
        <v>10851</v>
      </c>
      <c r="BN282" s="288" t="s">
        <v>10851</v>
      </c>
      <c r="BO282" s="288" t="s">
        <v>10851</v>
      </c>
      <c r="BP282" s="288" t="s">
        <v>10851</v>
      </c>
      <c r="BQ282" s="288">
        <v>2.2000000000000002</v>
      </c>
      <c r="BR282" s="288">
        <v>2.2999999999999998</v>
      </c>
      <c r="BS282" s="288">
        <v>2.4</v>
      </c>
      <c r="BT282" s="288">
        <v>2.4</v>
      </c>
      <c r="BU282" s="288">
        <f>_xlfn.IFNA(VLOOKUP(C282,'INFORM Severity - hidden'!$C$5:$G$300,5,FALSE),"-")</f>
        <v>2.5</v>
      </c>
    </row>
    <row r="283" spans="1:73" x14ac:dyDescent="0.35">
      <c r="C283" t="s">
        <v>10976</v>
      </c>
      <c r="D283" s="288" t="str">
        <f t="shared" si="4"/>
        <v>-</v>
      </c>
      <c r="E283" s="288" t="s">
        <v>10851</v>
      </c>
      <c r="F283" s="288" t="s">
        <v>10851</v>
      </c>
      <c r="G283" s="288" t="s">
        <v>10851</v>
      </c>
      <c r="H283" s="288" t="s">
        <v>10851</v>
      </c>
      <c r="I283" s="288" t="s">
        <v>10851</v>
      </c>
      <c r="J283" s="288" t="s">
        <v>10851</v>
      </c>
      <c r="K283" s="288" t="s">
        <v>10851</v>
      </c>
      <c r="L283" s="288" t="s">
        <v>10851</v>
      </c>
      <c r="M283" s="288" t="s">
        <v>10851</v>
      </c>
      <c r="N283" s="288" t="s">
        <v>10851</v>
      </c>
      <c r="O283" s="288" t="s">
        <v>10851</v>
      </c>
      <c r="P283" s="288" t="s">
        <v>10851</v>
      </c>
      <c r="Q283" s="288">
        <v>1.7</v>
      </c>
      <c r="R283" s="288">
        <v>1.7</v>
      </c>
      <c r="S283" s="288">
        <v>2.1</v>
      </c>
      <c r="T283" s="288">
        <v>2.1</v>
      </c>
      <c r="U283" s="288">
        <v>2.2000000000000002</v>
      </c>
      <c r="V283" s="288">
        <v>2.2000000000000002</v>
      </c>
      <c r="W283" s="288">
        <v>2.1</v>
      </c>
      <c r="X283" s="288">
        <v>2.1</v>
      </c>
      <c r="Y283" s="288">
        <v>2.1</v>
      </c>
      <c r="Z283" s="288">
        <v>2.1</v>
      </c>
      <c r="AA283" s="288">
        <v>2.1</v>
      </c>
      <c r="AB283" s="288">
        <v>2.1</v>
      </c>
      <c r="AC283" s="288">
        <v>1.9</v>
      </c>
      <c r="AD283" s="288">
        <v>2</v>
      </c>
      <c r="AE283" s="288">
        <v>2</v>
      </c>
      <c r="AF283" s="288">
        <v>2</v>
      </c>
      <c r="AG283" s="288">
        <v>2.1</v>
      </c>
      <c r="AH283" s="288">
        <v>2.1</v>
      </c>
      <c r="AI283" s="288">
        <v>2.1</v>
      </c>
      <c r="AJ283" s="288">
        <v>2</v>
      </c>
      <c r="AK283" s="288">
        <v>2</v>
      </c>
      <c r="AL283" s="288">
        <v>1.9</v>
      </c>
      <c r="AM283" s="288">
        <v>1.9</v>
      </c>
      <c r="AN283" s="288">
        <v>1.9</v>
      </c>
      <c r="AO283" s="288">
        <v>1.8</v>
      </c>
      <c r="AP283" s="288">
        <v>1.9</v>
      </c>
      <c r="AQ283" s="288">
        <v>1.8</v>
      </c>
      <c r="AR283" s="288">
        <v>1.8</v>
      </c>
      <c r="AS283" s="288">
        <v>1.8</v>
      </c>
      <c r="AT283" s="288">
        <v>1.8</v>
      </c>
      <c r="AU283" s="288">
        <v>1.8</v>
      </c>
      <c r="AV283" s="288">
        <v>1.8</v>
      </c>
      <c r="AW283" s="288">
        <v>1.8</v>
      </c>
      <c r="AX283" s="288">
        <v>1.8</v>
      </c>
      <c r="AY283" s="288">
        <v>1.8</v>
      </c>
      <c r="AZ283" s="288">
        <v>1.8</v>
      </c>
      <c r="BA283" s="288">
        <v>1.8</v>
      </c>
      <c r="BB283" s="288">
        <v>1.8</v>
      </c>
      <c r="BC283" s="288">
        <v>1.8</v>
      </c>
      <c r="BD283" s="288">
        <v>1.8</v>
      </c>
      <c r="BE283" s="288">
        <v>1.8</v>
      </c>
      <c r="BF283" s="288">
        <v>1.8</v>
      </c>
      <c r="BG283" s="288">
        <v>1.8</v>
      </c>
      <c r="BH283" s="288">
        <v>1.8</v>
      </c>
      <c r="BI283" s="288">
        <v>1.8</v>
      </c>
      <c r="BJ283" s="288">
        <v>1.8</v>
      </c>
      <c r="BK283" s="288">
        <v>1.8</v>
      </c>
      <c r="BL283" s="288">
        <v>1.8</v>
      </c>
      <c r="BM283" s="288">
        <v>1.8</v>
      </c>
      <c r="BN283" s="288">
        <v>1.8</v>
      </c>
      <c r="BO283" s="288" t="s">
        <v>10851</v>
      </c>
      <c r="BP283" s="288" t="s">
        <v>10851</v>
      </c>
      <c r="BQ283" s="288" t="s">
        <v>10851</v>
      </c>
      <c r="BR283" s="288" t="s">
        <v>10851</v>
      </c>
      <c r="BS283" s="288" t="s">
        <v>10851</v>
      </c>
      <c r="BT283" s="288" t="s">
        <v>10851</v>
      </c>
      <c r="BU283" s="288" t="str">
        <f>_xlfn.IFNA(VLOOKUP(C283,'INFORM Severity - hidden'!$C$5:$G$300,5,FALSE),"-")</f>
        <v>-</v>
      </c>
    </row>
    <row r="284" spans="1:73" x14ac:dyDescent="0.35">
      <c r="C284" t="s">
        <v>10977</v>
      </c>
      <c r="D284" s="288" t="str">
        <f t="shared" si="4"/>
        <v>-</v>
      </c>
      <c r="E284" s="288" t="s">
        <v>10851</v>
      </c>
      <c r="F284" s="288" t="s">
        <v>10851</v>
      </c>
      <c r="G284" s="288" t="s">
        <v>10851</v>
      </c>
      <c r="H284" s="288" t="s">
        <v>10851</v>
      </c>
      <c r="I284" s="288" t="s">
        <v>10851</v>
      </c>
      <c r="J284" s="288" t="s">
        <v>10851</v>
      </c>
      <c r="K284" s="288" t="s">
        <v>10851</v>
      </c>
      <c r="L284" s="288" t="s">
        <v>10851</v>
      </c>
      <c r="M284" s="288" t="s">
        <v>10851</v>
      </c>
      <c r="N284" s="288" t="s">
        <v>10851</v>
      </c>
      <c r="O284" s="288" t="s">
        <v>10851</v>
      </c>
      <c r="P284" s="288" t="s">
        <v>10851</v>
      </c>
      <c r="Q284" s="288" t="s">
        <v>10851</v>
      </c>
      <c r="R284" s="288" t="s">
        <v>10851</v>
      </c>
      <c r="S284" s="288" t="s">
        <v>10851</v>
      </c>
      <c r="T284" s="288" t="s">
        <v>10851</v>
      </c>
      <c r="U284" s="288" t="s">
        <v>10851</v>
      </c>
      <c r="V284" s="288" t="s">
        <v>10851</v>
      </c>
      <c r="W284" s="288" t="s">
        <v>10851</v>
      </c>
      <c r="X284" s="288" t="s">
        <v>10851</v>
      </c>
      <c r="Y284" s="288" t="s">
        <v>10851</v>
      </c>
      <c r="Z284" s="288" t="s">
        <v>10851</v>
      </c>
      <c r="AA284" s="288" t="s">
        <v>10851</v>
      </c>
      <c r="AB284" s="288" t="s">
        <v>10851</v>
      </c>
      <c r="AC284" s="288" t="s">
        <v>10851</v>
      </c>
      <c r="AD284" s="288" t="s">
        <v>10851</v>
      </c>
      <c r="AE284" s="288" t="s">
        <v>10851</v>
      </c>
      <c r="AF284" s="288" t="s">
        <v>10851</v>
      </c>
      <c r="AG284" s="288" t="s">
        <v>10851</v>
      </c>
      <c r="AH284" s="288" t="s">
        <v>10851</v>
      </c>
      <c r="AI284" s="288" t="s">
        <v>10851</v>
      </c>
      <c r="AJ284" s="288" t="s">
        <v>10851</v>
      </c>
      <c r="AK284" s="288" t="s">
        <v>10851</v>
      </c>
      <c r="AL284" s="288" t="s">
        <v>10851</v>
      </c>
      <c r="AM284" s="288" t="s">
        <v>10851</v>
      </c>
      <c r="AN284" s="288" t="s">
        <v>10851</v>
      </c>
      <c r="AO284" s="288" t="s">
        <v>10851</v>
      </c>
      <c r="AP284" s="288" t="s">
        <v>10851</v>
      </c>
      <c r="AQ284" s="288" t="s">
        <v>10851</v>
      </c>
      <c r="AR284" s="288" t="s">
        <v>10851</v>
      </c>
      <c r="AS284" s="288" t="s">
        <v>10851</v>
      </c>
      <c r="AT284" s="288" t="s">
        <v>10851</v>
      </c>
      <c r="AU284" s="288" t="s">
        <v>10851</v>
      </c>
      <c r="AV284" s="288" t="s">
        <v>10851</v>
      </c>
      <c r="AW284" s="288" t="s">
        <v>10851</v>
      </c>
      <c r="AX284" s="288" t="s">
        <v>10851</v>
      </c>
      <c r="AY284" s="288" t="s">
        <v>10851</v>
      </c>
      <c r="AZ284" s="288" t="s">
        <v>10851</v>
      </c>
      <c r="BA284" s="288" t="s">
        <v>10851</v>
      </c>
      <c r="BB284" s="288" t="s">
        <v>10851</v>
      </c>
      <c r="BC284" s="288" t="s">
        <v>10851</v>
      </c>
      <c r="BD284" s="288" t="s">
        <v>10851</v>
      </c>
      <c r="BE284" s="288" t="s">
        <v>10851</v>
      </c>
      <c r="BF284" s="288" t="s">
        <v>10851</v>
      </c>
      <c r="BG284" s="288" t="s">
        <v>10851</v>
      </c>
      <c r="BH284" s="288" t="s">
        <v>10851</v>
      </c>
      <c r="BI284" s="288" t="s">
        <v>10851</v>
      </c>
      <c r="BJ284" s="288" t="s">
        <v>10851</v>
      </c>
      <c r="BK284" s="288" t="s">
        <v>10851</v>
      </c>
      <c r="BL284" s="288" t="s">
        <v>10851</v>
      </c>
      <c r="BM284" s="288" t="s">
        <v>10851</v>
      </c>
      <c r="BN284" s="288" t="s">
        <v>10851</v>
      </c>
      <c r="BO284" s="288" t="s">
        <v>10851</v>
      </c>
      <c r="BP284" s="288" t="s">
        <v>10851</v>
      </c>
      <c r="BQ284" s="288" t="s">
        <v>10851</v>
      </c>
      <c r="BR284" s="288" t="s">
        <v>10851</v>
      </c>
      <c r="BS284" s="288" t="s">
        <v>10851</v>
      </c>
      <c r="BT284" s="288" t="s">
        <v>10851</v>
      </c>
      <c r="BU284" s="288" t="str">
        <f>_xlfn.IFNA(VLOOKUP(C284,'INFORM Severity - hidden'!$C$5:$G$300,5,FALSE),"-")</f>
        <v>-</v>
      </c>
    </row>
    <row r="285" spans="1:73" x14ac:dyDescent="0.35">
      <c r="A285" t="s">
        <v>187</v>
      </c>
      <c r="B285" t="s">
        <v>185</v>
      </c>
      <c r="C285" t="s">
        <v>186</v>
      </c>
      <c r="D285" s="288" t="str">
        <f t="shared" si="4"/>
        <v>Increasing</v>
      </c>
      <c r="E285" s="288" t="s">
        <v>10851</v>
      </c>
      <c r="F285" s="288">
        <v>1.2</v>
      </c>
      <c r="G285" s="288">
        <v>1.2</v>
      </c>
      <c r="H285" s="288">
        <v>1.4</v>
      </c>
      <c r="I285" s="288">
        <v>1.4</v>
      </c>
      <c r="J285" s="288">
        <v>1.4</v>
      </c>
      <c r="K285" s="288">
        <v>1.4</v>
      </c>
      <c r="L285" s="288">
        <v>1.4</v>
      </c>
      <c r="M285" s="288">
        <v>1.4</v>
      </c>
      <c r="N285" s="288">
        <v>1.4</v>
      </c>
      <c r="O285" s="288">
        <v>2.1</v>
      </c>
      <c r="P285" s="288">
        <v>2.1</v>
      </c>
      <c r="Q285" s="288">
        <v>2.1</v>
      </c>
      <c r="R285" s="288">
        <v>2.1</v>
      </c>
      <c r="S285" s="288">
        <v>2.1</v>
      </c>
      <c r="T285" s="288">
        <v>2.1</v>
      </c>
      <c r="U285" s="288">
        <v>2.1</v>
      </c>
      <c r="V285" s="288">
        <v>2.1</v>
      </c>
      <c r="W285" s="288">
        <v>2.1</v>
      </c>
      <c r="X285" s="288">
        <v>2.1</v>
      </c>
      <c r="Y285" s="288">
        <v>2.1</v>
      </c>
      <c r="Z285" s="288">
        <v>2.2000000000000002</v>
      </c>
      <c r="AA285" s="288">
        <v>2.2999999999999998</v>
      </c>
      <c r="AB285" s="288">
        <v>2.2999999999999998</v>
      </c>
      <c r="AC285" s="288">
        <v>2.2999999999999998</v>
      </c>
      <c r="AD285" s="288">
        <v>2.2999999999999998</v>
      </c>
      <c r="AE285" s="288">
        <v>2.2999999999999998</v>
      </c>
      <c r="AF285" s="288">
        <v>2.2999999999999998</v>
      </c>
      <c r="AG285" s="288">
        <v>2.2999999999999998</v>
      </c>
      <c r="AH285" s="288">
        <v>2.2999999999999998</v>
      </c>
      <c r="AI285" s="288">
        <v>2.2999999999999998</v>
      </c>
      <c r="AJ285" s="288">
        <v>2.2999999999999998</v>
      </c>
      <c r="AK285" s="288">
        <v>2.2999999999999998</v>
      </c>
      <c r="AL285" s="288">
        <v>2.2999999999999998</v>
      </c>
      <c r="AM285" s="288">
        <v>2.2999999999999998</v>
      </c>
      <c r="AN285" s="288">
        <v>2.2999999999999998</v>
      </c>
      <c r="AO285" s="288">
        <v>2.2999999999999998</v>
      </c>
      <c r="AP285" s="288">
        <v>2.2999999999999998</v>
      </c>
      <c r="AQ285" s="288">
        <v>2.2999999999999998</v>
      </c>
      <c r="AR285" s="288">
        <v>2.2999999999999998</v>
      </c>
      <c r="AS285" s="288">
        <v>2.2000000000000002</v>
      </c>
      <c r="AT285" s="288">
        <v>2.2000000000000002</v>
      </c>
      <c r="AU285" s="288">
        <v>2.2000000000000002</v>
      </c>
      <c r="AV285" s="288">
        <v>2.2000000000000002</v>
      </c>
      <c r="AW285" s="288">
        <v>2.2000000000000002</v>
      </c>
      <c r="AX285" s="288">
        <v>2.2999999999999998</v>
      </c>
      <c r="AY285" s="288">
        <v>2.2999999999999998</v>
      </c>
      <c r="AZ285" s="288">
        <v>2.2999999999999998</v>
      </c>
      <c r="BA285" s="288">
        <v>2.2999999999999998</v>
      </c>
      <c r="BB285" s="288">
        <v>2.2999999999999998</v>
      </c>
      <c r="BC285" s="288">
        <v>2.1</v>
      </c>
      <c r="BD285" s="288">
        <v>2.1</v>
      </c>
      <c r="BE285" s="288">
        <v>2</v>
      </c>
      <c r="BF285" s="288">
        <v>2</v>
      </c>
      <c r="BG285" s="288">
        <v>2</v>
      </c>
      <c r="BH285" s="288">
        <v>2</v>
      </c>
      <c r="BI285" s="288">
        <v>2</v>
      </c>
      <c r="BJ285" s="288">
        <v>2</v>
      </c>
      <c r="BK285" s="288">
        <v>2</v>
      </c>
      <c r="BL285" s="288">
        <v>2</v>
      </c>
      <c r="BM285" s="288">
        <v>2</v>
      </c>
      <c r="BN285" s="288">
        <v>2</v>
      </c>
      <c r="BO285" s="288">
        <v>2</v>
      </c>
      <c r="BP285" s="288">
        <v>2</v>
      </c>
      <c r="BQ285" s="288">
        <v>2</v>
      </c>
      <c r="BR285" s="288">
        <v>2.1</v>
      </c>
      <c r="BS285" s="288">
        <v>2.1</v>
      </c>
      <c r="BT285" s="288">
        <v>2.1</v>
      </c>
      <c r="BU285" s="288">
        <f>_xlfn.IFNA(VLOOKUP(C285,'INFORM Severity - hidden'!$C$5:$G$300,5,FALSE),"-")</f>
        <v>2.1</v>
      </c>
    </row>
    <row r="286" spans="1:73" x14ac:dyDescent="0.35">
      <c r="C286" t="s">
        <v>10978</v>
      </c>
      <c r="D286" s="288" t="str">
        <f t="shared" si="4"/>
        <v>-</v>
      </c>
      <c r="E286" s="288" t="s">
        <v>10851</v>
      </c>
      <c r="F286" s="288" t="s">
        <v>10851</v>
      </c>
      <c r="G286" s="288" t="s">
        <v>10851</v>
      </c>
      <c r="H286" s="288" t="s">
        <v>10851</v>
      </c>
      <c r="I286" s="288" t="s">
        <v>10851</v>
      </c>
      <c r="J286" s="288" t="s">
        <v>10851</v>
      </c>
      <c r="K286" s="288" t="s">
        <v>10851</v>
      </c>
      <c r="L286" s="288" t="s">
        <v>10851</v>
      </c>
      <c r="M286" s="288" t="s">
        <v>10851</v>
      </c>
      <c r="N286" s="288" t="s">
        <v>10851</v>
      </c>
      <c r="O286" s="288" t="s">
        <v>10851</v>
      </c>
      <c r="P286" s="288" t="s">
        <v>10851</v>
      </c>
      <c r="Q286" s="288" t="s">
        <v>10851</v>
      </c>
      <c r="R286" s="288" t="s">
        <v>10851</v>
      </c>
      <c r="S286" s="288" t="s">
        <v>10851</v>
      </c>
      <c r="T286" s="288" t="s">
        <v>10851</v>
      </c>
      <c r="U286" s="288" t="s">
        <v>10851</v>
      </c>
      <c r="V286" s="288" t="s">
        <v>10851</v>
      </c>
      <c r="W286" s="288" t="s">
        <v>10851</v>
      </c>
      <c r="X286" s="288" t="s">
        <v>10851</v>
      </c>
      <c r="Y286" s="288" t="s">
        <v>10851</v>
      </c>
      <c r="Z286" s="288" t="s">
        <v>10851</v>
      </c>
      <c r="AA286" s="288" t="s">
        <v>10851</v>
      </c>
      <c r="AB286" s="288" t="s">
        <v>10851</v>
      </c>
      <c r="AC286" s="288" t="s">
        <v>10851</v>
      </c>
      <c r="AD286" s="288" t="s">
        <v>10851</v>
      </c>
      <c r="AE286" s="288" t="s">
        <v>10851</v>
      </c>
      <c r="AF286" s="288">
        <v>1.4</v>
      </c>
      <c r="AG286" s="288">
        <v>1.3</v>
      </c>
      <c r="AH286" s="288">
        <v>1.3</v>
      </c>
      <c r="AI286" s="288">
        <v>1.3</v>
      </c>
      <c r="AJ286" s="288">
        <v>1.3</v>
      </c>
      <c r="AK286" s="288" t="s">
        <v>10851</v>
      </c>
      <c r="AL286" s="288" t="s">
        <v>10851</v>
      </c>
      <c r="AM286" s="288" t="s">
        <v>10851</v>
      </c>
      <c r="AN286" s="288" t="s">
        <v>10851</v>
      </c>
      <c r="AO286" s="288" t="s">
        <v>10851</v>
      </c>
      <c r="AP286" s="288" t="s">
        <v>10851</v>
      </c>
      <c r="AQ286" s="288" t="s">
        <v>10851</v>
      </c>
      <c r="AR286" s="288" t="s">
        <v>10851</v>
      </c>
      <c r="AS286" s="288" t="s">
        <v>10851</v>
      </c>
      <c r="AT286" s="288" t="s">
        <v>10851</v>
      </c>
      <c r="AU286" s="288" t="s">
        <v>10851</v>
      </c>
      <c r="AV286" s="288" t="s">
        <v>10851</v>
      </c>
      <c r="AW286" s="288" t="s">
        <v>10851</v>
      </c>
      <c r="AX286" s="288" t="s">
        <v>10851</v>
      </c>
      <c r="AY286" s="288" t="s">
        <v>10851</v>
      </c>
      <c r="AZ286" s="288" t="s">
        <v>10851</v>
      </c>
      <c r="BA286" s="288" t="s">
        <v>10851</v>
      </c>
      <c r="BB286" s="288" t="s">
        <v>10851</v>
      </c>
      <c r="BC286" s="288" t="s">
        <v>10851</v>
      </c>
      <c r="BD286" s="288" t="s">
        <v>10851</v>
      </c>
      <c r="BE286" s="288" t="s">
        <v>10851</v>
      </c>
      <c r="BF286" s="288" t="s">
        <v>10851</v>
      </c>
      <c r="BG286" s="288" t="s">
        <v>10851</v>
      </c>
      <c r="BH286" s="288" t="s">
        <v>10851</v>
      </c>
      <c r="BI286" s="288" t="s">
        <v>10851</v>
      </c>
      <c r="BJ286" s="288" t="s">
        <v>10851</v>
      </c>
      <c r="BK286" s="288" t="s">
        <v>10851</v>
      </c>
      <c r="BL286" s="288" t="s">
        <v>10851</v>
      </c>
      <c r="BM286" s="288" t="s">
        <v>10851</v>
      </c>
      <c r="BN286" s="288" t="s">
        <v>10851</v>
      </c>
      <c r="BO286" s="288" t="s">
        <v>10851</v>
      </c>
      <c r="BP286" s="288" t="s">
        <v>10851</v>
      </c>
      <c r="BQ286" s="288" t="s">
        <v>10851</v>
      </c>
      <c r="BR286" s="288" t="s">
        <v>10851</v>
      </c>
      <c r="BS286" s="288" t="s">
        <v>10851</v>
      </c>
      <c r="BT286" s="288" t="s">
        <v>10851</v>
      </c>
      <c r="BU286" s="288" t="str">
        <f>_xlfn.IFNA(VLOOKUP(C286,'INFORM Severity - hidden'!$C$5:$G$300,5,FALSE),"-")</f>
        <v>-</v>
      </c>
    </row>
    <row r="287" spans="1:73" x14ac:dyDescent="0.35">
      <c r="A287" t="s">
        <v>1465</v>
      </c>
      <c r="B287" t="s">
        <v>1463</v>
      </c>
      <c r="C287" t="s">
        <v>1464</v>
      </c>
      <c r="D287" s="288" t="str">
        <f t="shared" si="4"/>
        <v>Stable</v>
      </c>
      <c r="E287" s="288" t="s">
        <v>10851</v>
      </c>
      <c r="F287" s="288" t="s">
        <v>10851</v>
      </c>
      <c r="G287" s="288" t="s">
        <v>10851</v>
      </c>
      <c r="H287" s="288" t="s">
        <v>10851</v>
      </c>
      <c r="I287" s="288" t="s">
        <v>10851</v>
      </c>
      <c r="J287" s="288" t="s">
        <v>10851</v>
      </c>
      <c r="K287" s="288" t="s">
        <v>10851</v>
      </c>
      <c r="L287" s="288" t="s">
        <v>10851</v>
      </c>
      <c r="M287" s="288" t="s">
        <v>10851</v>
      </c>
      <c r="N287" s="288" t="s">
        <v>10851</v>
      </c>
      <c r="O287" s="288" t="s">
        <v>10851</v>
      </c>
      <c r="P287" s="288" t="s">
        <v>10851</v>
      </c>
      <c r="Q287" s="288" t="s">
        <v>10851</v>
      </c>
      <c r="R287" s="288" t="s">
        <v>10851</v>
      </c>
      <c r="S287" s="288" t="s">
        <v>10851</v>
      </c>
      <c r="T287" s="288" t="s">
        <v>10851</v>
      </c>
      <c r="U287" s="288" t="s">
        <v>10851</v>
      </c>
      <c r="V287" s="288" t="s">
        <v>10851</v>
      </c>
      <c r="W287" s="288" t="s">
        <v>10851</v>
      </c>
      <c r="X287" s="288" t="s">
        <v>10851</v>
      </c>
      <c r="Y287" s="288" t="s">
        <v>10851</v>
      </c>
      <c r="Z287" s="288" t="s">
        <v>10851</v>
      </c>
      <c r="AA287" s="288" t="s">
        <v>10851</v>
      </c>
      <c r="AB287" s="288" t="s">
        <v>10851</v>
      </c>
      <c r="AC287" s="288" t="s">
        <v>10851</v>
      </c>
      <c r="AD287" s="288" t="s">
        <v>10851</v>
      </c>
      <c r="AE287" s="288" t="s">
        <v>10851</v>
      </c>
      <c r="AF287" s="288" t="s">
        <v>10851</v>
      </c>
      <c r="AG287" s="288" t="s">
        <v>10851</v>
      </c>
      <c r="AH287" s="288" t="s">
        <v>10851</v>
      </c>
      <c r="AI287" s="288" t="s">
        <v>10851</v>
      </c>
      <c r="AJ287" s="288" t="s">
        <v>10851</v>
      </c>
      <c r="AK287" s="288" t="s">
        <v>10851</v>
      </c>
      <c r="AL287" s="288" t="s">
        <v>10851</v>
      </c>
      <c r="AM287" s="288" t="s">
        <v>10851</v>
      </c>
      <c r="AN287" s="288" t="s">
        <v>10851</v>
      </c>
      <c r="AO287" s="288" t="s">
        <v>10851</v>
      </c>
      <c r="AP287" s="288" t="s">
        <v>10851</v>
      </c>
      <c r="AQ287" s="288" t="s">
        <v>10851</v>
      </c>
      <c r="AR287" s="288" t="s">
        <v>10851</v>
      </c>
      <c r="AS287" s="288" t="s">
        <v>10851</v>
      </c>
      <c r="AT287" s="288" t="s">
        <v>10851</v>
      </c>
      <c r="AU287" s="288" t="s">
        <v>10851</v>
      </c>
      <c r="AV287" s="288" t="s">
        <v>10851</v>
      </c>
      <c r="AW287" s="288" t="s">
        <v>10851</v>
      </c>
      <c r="AX287" s="288" t="s">
        <v>10851</v>
      </c>
      <c r="AY287" s="288" t="s">
        <v>10851</v>
      </c>
      <c r="AZ287" s="288" t="s">
        <v>10851</v>
      </c>
      <c r="BA287" s="288" t="s">
        <v>10851</v>
      </c>
      <c r="BB287" s="288" t="s">
        <v>10851</v>
      </c>
      <c r="BC287" s="288" t="s">
        <v>10851</v>
      </c>
      <c r="BD287" s="288" t="s">
        <v>10851</v>
      </c>
      <c r="BE287" s="288" t="s">
        <v>10851</v>
      </c>
      <c r="BF287" s="288" t="s">
        <v>10851</v>
      </c>
      <c r="BG287" s="288" t="s">
        <v>10851</v>
      </c>
      <c r="BH287" s="288" t="s">
        <v>10851</v>
      </c>
      <c r="BI287" s="288" t="s">
        <v>10851</v>
      </c>
      <c r="BJ287" s="288">
        <v>2</v>
      </c>
      <c r="BK287" s="288">
        <v>2</v>
      </c>
      <c r="BL287" s="288">
        <v>2</v>
      </c>
      <c r="BM287" s="288">
        <v>2</v>
      </c>
      <c r="BN287" s="288">
        <v>2</v>
      </c>
      <c r="BO287" s="288">
        <v>2</v>
      </c>
      <c r="BP287" s="288">
        <v>2</v>
      </c>
      <c r="BQ287" s="288">
        <v>2</v>
      </c>
      <c r="BR287" s="288">
        <v>2</v>
      </c>
      <c r="BS287" s="288">
        <v>2</v>
      </c>
      <c r="BT287" s="288">
        <v>2</v>
      </c>
      <c r="BU287" s="288">
        <f>_xlfn.IFNA(VLOOKUP(C287,'INFORM Severity - hidden'!$C$5:$G$300,5,FALSE),"-")</f>
        <v>2</v>
      </c>
    </row>
    <row r="288" spans="1:73" x14ac:dyDescent="0.35">
      <c r="C288" t="s">
        <v>10979</v>
      </c>
      <c r="D288" s="288" t="str">
        <f t="shared" si="4"/>
        <v>-</v>
      </c>
      <c r="E288" s="288" t="s">
        <v>10851</v>
      </c>
      <c r="F288" s="288" t="s">
        <v>10851</v>
      </c>
      <c r="G288" s="288" t="s">
        <v>10851</v>
      </c>
      <c r="H288" s="288" t="s">
        <v>10851</v>
      </c>
      <c r="I288" s="288" t="s">
        <v>10851</v>
      </c>
      <c r="J288" s="288" t="s">
        <v>10851</v>
      </c>
      <c r="K288" s="288" t="s">
        <v>10851</v>
      </c>
      <c r="L288" s="288" t="s">
        <v>10851</v>
      </c>
      <c r="M288" s="288" t="s">
        <v>10851</v>
      </c>
      <c r="N288" s="288" t="s">
        <v>10851</v>
      </c>
      <c r="O288" s="288" t="s">
        <v>10851</v>
      </c>
      <c r="P288" s="288" t="s">
        <v>10851</v>
      </c>
      <c r="Q288" s="288" t="s">
        <v>10851</v>
      </c>
      <c r="R288" s="288" t="s">
        <v>10851</v>
      </c>
      <c r="S288" s="288" t="s">
        <v>10851</v>
      </c>
      <c r="T288" s="288" t="s">
        <v>10851</v>
      </c>
      <c r="U288" s="288" t="s">
        <v>10851</v>
      </c>
      <c r="V288" s="288" t="s">
        <v>10851</v>
      </c>
      <c r="W288" s="288" t="s">
        <v>10851</v>
      </c>
      <c r="X288" s="288" t="s">
        <v>10851</v>
      </c>
      <c r="Y288" s="288" t="s">
        <v>10851</v>
      </c>
      <c r="Z288" s="288" t="s">
        <v>10851</v>
      </c>
      <c r="AA288" s="288" t="s">
        <v>10851</v>
      </c>
      <c r="AB288" s="288" t="s">
        <v>10851</v>
      </c>
      <c r="AC288" s="288" t="s">
        <v>10851</v>
      </c>
      <c r="AD288" s="288" t="s">
        <v>10851</v>
      </c>
      <c r="AE288" s="288" t="s">
        <v>10851</v>
      </c>
      <c r="AF288" s="288" t="s">
        <v>10851</v>
      </c>
      <c r="AG288" s="288" t="s">
        <v>10851</v>
      </c>
      <c r="AH288" s="288" t="s">
        <v>10851</v>
      </c>
      <c r="AI288" s="288" t="s">
        <v>10851</v>
      </c>
      <c r="AJ288" s="288" t="s">
        <v>10851</v>
      </c>
      <c r="AK288" s="288" t="s">
        <v>10851</v>
      </c>
      <c r="AL288" s="288" t="s">
        <v>10851</v>
      </c>
      <c r="AM288" s="288" t="s">
        <v>10851</v>
      </c>
      <c r="AN288" s="288" t="s">
        <v>10851</v>
      </c>
      <c r="AO288" s="288">
        <v>1.3</v>
      </c>
      <c r="AP288" s="288">
        <v>1.3</v>
      </c>
      <c r="AQ288" s="288">
        <v>1.3</v>
      </c>
      <c r="AR288" s="288">
        <v>1.3</v>
      </c>
      <c r="AS288" s="288">
        <v>1.3</v>
      </c>
      <c r="AT288" s="288">
        <v>1.3</v>
      </c>
      <c r="AU288" s="288">
        <v>1.3</v>
      </c>
      <c r="AV288" s="288">
        <v>1.3</v>
      </c>
      <c r="AW288" s="288">
        <v>1.2</v>
      </c>
      <c r="AX288" s="288">
        <v>1.2</v>
      </c>
      <c r="AY288" s="288">
        <v>1.2</v>
      </c>
      <c r="AZ288" s="288">
        <v>1.2</v>
      </c>
      <c r="BA288" s="288" t="s">
        <v>10851</v>
      </c>
      <c r="BB288" s="288" t="s">
        <v>10851</v>
      </c>
      <c r="BC288" s="288" t="s">
        <v>10851</v>
      </c>
      <c r="BD288" s="288" t="s">
        <v>10851</v>
      </c>
      <c r="BE288" s="288" t="s">
        <v>10851</v>
      </c>
      <c r="BF288" s="288" t="s">
        <v>10851</v>
      </c>
      <c r="BG288" s="288" t="s">
        <v>10851</v>
      </c>
      <c r="BH288" s="288" t="s">
        <v>10851</v>
      </c>
      <c r="BI288" s="288" t="s">
        <v>10851</v>
      </c>
      <c r="BJ288" s="288" t="s">
        <v>10851</v>
      </c>
      <c r="BK288" s="288" t="s">
        <v>10851</v>
      </c>
      <c r="BL288" s="288" t="s">
        <v>10851</v>
      </c>
      <c r="BM288" s="288" t="s">
        <v>10851</v>
      </c>
      <c r="BN288" s="288" t="s">
        <v>10851</v>
      </c>
      <c r="BO288" s="288" t="s">
        <v>10851</v>
      </c>
      <c r="BP288" s="288" t="s">
        <v>10851</v>
      </c>
      <c r="BQ288" s="288" t="s">
        <v>10851</v>
      </c>
      <c r="BR288" s="288" t="s">
        <v>10851</v>
      </c>
      <c r="BS288" s="288" t="s">
        <v>10851</v>
      </c>
      <c r="BT288" s="288" t="s">
        <v>10851</v>
      </c>
      <c r="BU288" s="288" t="str">
        <f>_xlfn.IFNA(VLOOKUP(C288,'INFORM Severity - hidden'!$C$5:$G$300,5,FALSE),"-")</f>
        <v>-</v>
      </c>
    </row>
    <row r="289" spans="1:73" x14ac:dyDescent="0.35">
      <c r="A289" t="s">
        <v>1446</v>
      </c>
      <c r="B289" t="s">
        <v>1444</v>
      </c>
      <c r="C289" t="s">
        <v>1445</v>
      </c>
      <c r="D289" s="288" t="str">
        <f t="shared" si="4"/>
        <v>Decreasing</v>
      </c>
      <c r="E289" s="288" t="s">
        <v>10851</v>
      </c>
      <c r="F289" s="288">
        <v>0.9</v>
      </c>
      <c r="G289" s="288">
        <v>0.9</v>
      </c>
      <c r="H289" s="288">
        <v>1.4</v>
      </c>
      <c r="I289" s="288">
        <v>1.4</v>
      </c>
      <c r="J289" s="288">
        <v>1.4</v>
      </c>
      <c r="K289" s="288">
        <v>1.4</v>
      </c>
      <c r="L289" s="288">
        <v>1.4</v>
      </c>
      <c r="M289" s="288">
        <v>1.4</v>
      </c>
      <c r="N289" s="288">
        <v>1.4</v>
      </c>
      <c r="O289" s="288">
        <v>1.7</v>
      </c>
      <c r="P289" s="288">
        <v>1.5</v>
      </c>
      <c r="Q289" s="288">
        <v>1.5</v>
      </c>
      <c r="R289" s="288">
        <v>1.5</v>
      </c>
      <c r="S289" s="288">
        <v>1.5</v>
      </c>
      <c r="T289" s="288">
        <v>1.5</v>
      </c>
      <c r="U289" s="288">
        <v>1.6</v>
      </c>
      <c r="V289" s="288">
        <v>1.5</v>
      </c>
      <c r="W289" s="288">
        <v>1.5</v>
      </c>
      <c r="X289" s="288">
        <v>1.5</v>
      </c>
      <c r="Y289" s="288">
        <v>1.5</v>
      </c>
      <c r="Z289" s="288">
        <v>1.5</v>
      </c>
      <c r="AA289" s="288">
        <v>1.8</v>
      </c>
      <c r="AB289" s="288">
        <v>1.7</v>
      </c>
      <c r="AC289" s="288">
        <v>1.7</v>
      </c>
      <c r="AD289" s="288">
        <v>1.7</v>
      </c>
      <c r="AE289" s="288">
        <v>1.7</v>
      </c>
      <c r="AF289" s="288">
        <v>1.7</v>
      </c>
      <c r="AG289" s="288">
        <v>1.7</v>
      </c>
      <c r="AH289" s="288">
        <v>1.7</v>
      </c>
      <c r="AI289" s="288">
        <v>1.7</v>
      </c>
      <c r="AJ289" s="288">
        <v>1.7</v>
      </c>
      <c r="AK289" s="288">
        <v>1.7</v>
      </c>
      <c r="AL289" s="288">
        <v>1.8</v>
      </c>
      <c r="AM289" s="288">
        <v>1.8</v>
      </c>
      <c r="AN289" s="288">
        <v>1.8</v>
      </c>
      <c r="AO289" s="288">
        <v>1.8</v>
      </c>
      <c r="AP289" s="288">
        <v>1.6</v>
      </c>
      <c r="AQ289" s="288">
        <v>1.6</v>
      </c>
      <c r="AR289" s="288">
        <v>1.6</v>
      </c>
      <c r="AS289" s="288">
        <v>1.6</v>
      </c>
      <c r="AT289" s="288">
        <v>1.6</v>
      </c>
      <c r="AU289" s="288">
        <v>1.9</v>
      </c>
      <c r="AV289" s="288">
        <v>1.9</v>
      </c>
      <c r="AW289" s="288">
        <v>1.9</v>
      </c>
      <c r="AX289" s="288">
        <v>1.9</v>
      </c>
      <c r="AY289" s="288">
        <v>2</v>
      </c>
      <c r="AZ289" s="288">
        <v>2</v>
      </c>
      <c r="BA289" s="288">
        <v>2</v>
      </c>
      <c r="BB289" s="288">
        <v>2</v>
      </c>
      <c r="BC289" s="288">
        <v>2</v>
      </c>
      <c r="BD289" s="288">
        <v>2</v>
      </c>
      <c r="BE289" s="288">
        <v>2.1</v>
      </c>
      <c r="BF289" s="288">
        <v>2.1</v>
      </c>
      <c r="BG289" s="288">
        <v>2.1</v>
      </c>
      <c r="BH289" s="288">
        <v>2.1</v>
      </c>
      <c r="BI289" s="288">
        <v>1.8</v>
      </c>
      <c r="BJ289" s="288">
        <v>1.8</v>
      </c>
      <c r="BK289" s="288">
        <v>1.8</v>
      </c>
      <c r="BL289" s="288">
        <v>1.8</v>
      </c>
      <c r="BM289" s="288">
        <v>1.8</v>
      </c>
      <c r="BN289" s="288">
        <v>1.7</v>
      </c>
      <c r="BO289" s="288">
        <v>1.7</v>
      </c>
      <c r="BP289" s="288">
        <v>1.7</v>
      </c>
      <c r="BQ289" s="288">
        <v>1.7</v>
      </c>
      <c r="BR289" s="288">
        <v>1.7</v>
      </c>
      <c r="BS289" s="288">
        <v>1.6</v>
      </c>
      <c r="BT289" s="288">
        <v>1.6</v>
      </c>
      <c r="BU289" s="288">
        <f>_xlfn.IFNA(VLOOKUP(C289,'INFORM Severity - hidden'!$C$5:$G$300,5,FALSE),"-")</f>
        <v>1.7</v>
      </c>
    </row>
    <row r="290" spans="1:73" x14ac:dyDescent="0.35">
      <c r="A290" t="s">
        <v>328</v>
      </c>
      <c r="B290" t="s">
        <v>326</v>
      </c>
      <c r="C290" t="s">
        <v>327</v>
      </c>
      <c r="D290" s="288" t="str">
        <f t="shared" si="4"/>
        <v>Decreasing</v>
      </c>
      <c r="E290" s="288" t="s">
        <v>10851</v>
      </c>
      <c r="F290" s="288" t="s">
        <v>10851</v>
      </c>
      <c r="G290" s="288" t="s">
        <v>10851</v>
      </c>
      <c r="H290" s="288" t="s">
        <v>10851</v>
      </c>
      <c r="I290" s="288" t="s">
        <v>10851</v>
      </c>
      <c r="J290" s="288" t="s">
        <v>10851</v>
      </c>
      <c r="K290" s="288" t="s">
        <v>10851</v>
      </c>
      <c r="L290" s="288" t="s">
        <v>10851</v>
      </c>
      <c r="M290" s="288" t="s">
        <v>10851</v>
      </c>
      <c r="N290" s="288" t="s">
        <v>10851</v>
      </c>
      <c r="O290" s="288" t="s">
        <v>10851</v>
      </c>
      <c r="P290" s="288" t="s">
        <v>10851</v>
      </c>
      <c r="Q290" s="288" t="s">
        <v>10851</v>
      </c>
      <c r="R290" s="288" t="s">
        <v>10851</v>
      </c>
      <c r="S290" s="288" t="s">
        <v>10851</v>
      </c>
      <c r="T290" s="288" t="s">
        <v>10851</v>
      </c>
      <c r="U290" s="288" t="s">
        <v>10851</v>
      </c>
      <c r="V290" s="288" t="s">
        <v>10851</v>
      </c>
      <c r="W290" s="288" t="s">
        <v>10851</v>
      </c>
      <c r="X290" s="288" t="s">
        <v>10851</v>
      </c>
      <c r="Y290" s="288" t="s">
        <v>10851</v>
      </c>
      <c r="Z290" s="288" t="s">
        <v>10851</v>
      </c>
      <c r="AA290" s="288" t="s">
        <v>10851</v>
      </c>
      <c r="AB290" s="288" t="s">
        <v>10851</v>
      </c>
      <c r="AC290" s="288" t="s">
        <v>10851</v>
      </c>
      <c r="AD290" s="288" t="s">
        <v>10851</v>
      </c>
      <c r="AE290" s="288" t="s">
        <v>10851</v>
      </c>
      <c r="AF290" s="288" t="s">
        <v>10851</v>
      </c>
      <c r="AG290" s="288" t="s">
        <v>10851</v>
      </c>
      <c r="AH290" s="288" t="s">
        <v>10851</v>
      </c>
      <c r="AI290" s="288" t="s">
        <v>10851</v>
      </c>
      <c r="AJ290" s="288" t="s">
        <v>10851</v>
      </c>
      <c r="AK290" s="288" t="s">
        <v>10851</v>
      </c>
      <c r="AL290" s="288" t="s">
        <v>10851</v>
      </c>
      <c r="AM290" s="288" t="s">
        <v>10851</v>
      </c>
      <c r="AN290" s="288" t="s">
        <v>10851</v>
      </c>
      <c r="AO290" s="288" t="s">
        <v>10851</v>
      </c>
      <c r="AP290" s="288" t="s">
        <v>10851</v>
      </c>
      <c r="AQ290" s="288" t="s">
        <v>10851</v>
      </c>
      <c r="AR290" s="288" t="s">
        <v>10851</v>
      </c>
      <c r="AS290" s="288" t="s">
        <v>10851</v>
      </c>
      <c r="AT290" s="288" t="s">
        <v>10851</v>
      </c>
      <c r="AU290" s="288">
        <v>1.8</v>
      </c>
      <c r="AV290" s="288">
        <v>1.8</v>
      </c>
      <c r="AW290" s="288">
        <v>1.8</v>
      </c>
      <c r="AX290" s="288">
        <v>1.8</v>
      </c>
      <c r="AY290" s="288">
        <v>1.8</v>
      </c>
      <c r="AZ290" s="288">
        <v>1.8</v>
      </c>
      <c r="BA290" s="288">
        <v>1.8</v>
      </c>
      <c r="BB290" s="288">
        <v>1.8</v>
      </c>
      <c r="BC290" s="288">
        <v>1.8</v>
      </c>
      <c r="BD290" s="288">
        <v>1.8</v>
      </c>
      <c r="BE290" s="288">
        <v>1.9</v>
      </c>
      <c r="BF290" s="288">
        <v>1.9</v>
      </c>
      <c r="BG290" s="288">
        <v>2</v>
      </c>
      <c r="BH290" s="288">
        <v>2</v>
      </c>
      <c r="BI290" s="288">
        <v>2</v>
      </c>
      <c r="BJ290" s="288">
        <v>2</v>
      </c>
      <c r="BK290" s="288">
        <v>2</v>
      </c>
      <c r="BL290" s="288">
        <v>2</v>
      </c>
      <c r="BM290" s="288">
        <v>2.2999999999999998</v>
      </c>
      <c r="BN290" s="288">
        <v>2.2999999999999998</v>
      </c>
      <c r="BO290" s="288">
        <v>2.2999999999999998</v>
      </c>
      <c r="BP290" s="288">
        <v>2.2999999999999998</v>
      </c>
      <c r="BQ290" s="288">
        <v>2.4</v>
      </c>
      <c r="BR290" s="288">
        <v>2.4</v>
      </c>
      <c r="BS290" s="288">
        <v>2.2999999999999998</v>
      </c>
      <c r="BT290" s="288">
        <v>2.4</v>
      </c>
      <c r="BU290" s="288">
        <f>_xlfn.IFNA(VLOOKUP(C290,'INFORM Severity - hidden'!$C$5:$G$300,5,FALSE),"-")</f>
        <v>2.2999999999999998</v>
      </c>
    </row>
    <row r="291" spans="1:73" x14ac:dyDescent="0.35">
      <c r="A291" t="s">
        <v>338</v>
      </c>
      <c r="B291" t="s">
        <v>336</v>
      </c>
      <c r="C291" t="s">
        <v>337</v>
      </c>
      <c r="D291" s="288" t="str">
        <f t="shared" si="4"/>
        <v>Decreasing</v>
      </c>
      <c r="E291" s="288" t="s">
        <v>10851</v>
      </c>
      <c r="F291" s="288" t="s">
        <v>10851</v>
      </c>
      <c r="G291" s="288" t="s">
        <v>10851</v>
      </c>
      <c r="H291" s="288">
        <v>3.6</v>
      </c>
      <c r="I291" s="288">
        <v>3.6</v>
      </c>
      <c r="J291" s="288">
        <v>3.6</v>
      </c>
      <c r="K291" s="288">
        <v>3.5</v>
      </c>
      <c r="L291" s="288">
        <v>3.5</v>
      </c>
      <c r="M291" s="288">
        <v>3.5</v>
      </c>
      <c r="N291" s="288">
        <v>3.5</v>
      </c>
      <c r="O291" s="288">
        <v>3.5</v>
      </c>
      <c r="P291" s="288">
        <v>3.5</v>
      </c>
      <c r="Q291" s="288">
        <v>3.2</v>
      </c>
      <c r="R291" s="288">
        <v>3.2</v>
      </c>
      <c r="S291" s="288">
        <v>3.2</v>
      </c>
      <c r="T291" s="288">
        <v>3.2</v>
      </c>
      <c r="U291" s="288">
        <v>3.3</v>
      </c>
      <c r="V291" s="288">
        <v>3.2</v>
      </c>
      <c r="W291" s="288">
        <v>3.2</v>
      </c>
      <c r="X291" s="288">
        <v>3.2</v>
      </c>
      <c r="Y291" s="288">
        <v>3.2</v>
      </c>
      <c r="Z291" s="288">
        <v>3.3</v>
      </c>
      <c r="AA291" s="288">
        <v>3.3</v>
      </c>
      <c r="AB291" s="288">
        <v>3.3</v>
      </c>
      <c r="AC291" s="288">
        <v>3.2</v>
      </c>
      <c r="AD291" s="288">
        <v>3.2</v>
      </c>
      <c r="AE291" s="288">
        <v>3.2</v>
      </c>
      <c r="AF291" s="288">
        <v>3.2</v>
      </c>
      <c r="AG291" s="288">
        <v>3.2</v>
      </c>
      <c r="AH291" s="288">
        <v>3.2</v>
      </c>
      <c r="AI291" s="288">
        <v>3.2</v>
      </c>
      <c r="AJ291" s="288">
        <v>3.2</v>
      </c>
      <c r="AK291" s="288">
        <v>3.2</v>
      </c>
      <c r="AL291" s="288">
        <v>3.2</v>
      </c>
      <c r="AM291" s="288">
        <v>3.2</v>
      </c>
      <c r="AN291" s="288">
        <v>3.2</v>
      </c>
      <c r="AO291" s="288">
        <v>3.2</v>
      </c>
      <c r="AP291" s="288">
        <v>3.2</v>
      </c>
      <c r="AQ291" s="288">
        <v>3.2</v>
      </c>
      <c r="AR291" s="288">
        <v>3.2</v>
      </c>
      <c r="AS291" s="288">
        <v>3.2</v>
      </c>
      <c r="AT291" s="288">
        <v>3.2</v>
      </c>
      <c r="AU291" s="288">
        <v>3.2</v>
      </c>
      <c r="AV291" s="288">
        <v>3.2</v>
      </c>
      <c r="AW291" s="288">
        <v>3.1</v>
      </c>
      <c r="AX291" s="288">
        <v>3</v>
      </c>
      <c r="AY291" s="288">
        <v>3</v>
      </c>
      <c r="AZ291" s="288">
        <v>3.2</v>
      </c>
      <c r="BA291" s="288">
        <v>3.2</v>
      </c>
      <c r="BB291" s="288">
        <v>3.4</v>
      </c>
      <c r="BC291" s="288">
        <v>3.4</v>
      </c>
      <c r="BD291" s="288">
        <v>3.4</v>
      </c>
      <c r="BE291" s="288">
        <v>3.5</v>
      </c>
      <c r="BF291" s="288">
        <v>3.6</v>
      </c>
      <c r="BG291" s="288">
        <v>3.6</v>
      </c>
      <c r="BH291" s="288">
        <v>3.8</v>
      </c>
      <c r="BI291" s="288">
        <v>3.6</v>
      </c>
      <c r="BJ291" s="288">
        <v>3.5</v>
      </c>
      <c r="BK291" s="288">
        <v>3.6</v>
      </c>
      <c r="BL291" s="288">
        <v>3.6</v>
      </c>
      <c r="BM291" s="288">
        <v>3.6</v>
      </c>
      <c r="BN291" s="288">
        <v>3.5</v>
      </c>
      <c r="BO291" s="288">
        <v>3.6</v>
      </c>
      <c r="BP291" s="288">
        <v>3.6</v>
      </c>
      <c r="BQ291" s="288">
        <v>3.6</v>
      </c>
      <c r="BR291" s="288">
        <v>3.5</v>
      </c>
      <c r="BS291" s="288">
        <v>3.5</v>
      </c>
      <c r="BT291" s="288">
        <v>3.5</v>
      </c>
      <c r="BU291" s="288">
        <f>_xlfn.IFNA(VLOOKUP(C291,'INFORM Severity - hidden'!$C$5:$G$300,5,FALSE),"-")</f>
        <v>3.5</v>
      </c>
    </row>
    <row r="292" spans="1:73" x14ac:dyDescent="0.35">
      <c r="A292" t="s">
        <v>338</v>
      </c>
      <c r="B292" t="s">
        <v>348</v>
      </c>
      <c r="C292" t="s">
        <v>349</v>
      </c>
      <c r="D292" s="288" t="str">
        <f t="shared" si="4"/>
        <v>Stable</v>
      </c>
      <c r="E292" s="288" t="s">
        <v>10851</v>
      </c>
      <c r="F292" s="288" t="s">
        <v>10851</v>
      </c>
      <c r="G292" s="288" t="s">
        <v>10851</v>
      </c>
      <c r="H292" s="288">
        <v>3.3</v>
      </c>
      <c r="I292" s="288">
        <v>3.3</v>
      </c>
      <c r="J292" s="288">
        <v>3.3</v>
      </c>
      <c r="K292" s="288">
        <v>3.3</v>
      </c>
      <c r="L292" s="288">
        <v>3.3</v>
      </c>
      <c r="M292" s="288">
        <v>3.3</v>
      </c>
      <c r="N292" s="288">
        <v>3.3</v>
      </c>
      <c r="O292" s="288">
        <v>3.3</v>
      </c>
      <c r="P292" s="288">
        <v>3.3</v>
      </c>
      <c r="Q292" s="288">
        <v>3.3</v>
      </c>
      <c r="R292" s="288">
        <v>3.3</v>
      </c>
      <c r="S292" s="288">
        <v>3.3</v>
      </c>
      <c r="T292" s="288">
        <v>3.3</v>
      </c>
      <c r="U292" s="288">
        <v>3.3</v>
      </c>
      <c r="V292" s="288">
        <v>3.3</v>
      </c>
      <c r="W292" s="288">
        <v>3.3</v>
      </c>
      <c r="X292" s="288">
        <v>3.3</v>
      </c>
      <c r="Y292" s="288">
        <v>3.3</v>
      </c>
      <c r="Z292" s="288">
        <v>3.3</v>
      </c>
      <c r="AA292" s="288">
        <v>3.3</v>
      </c>
      <c r="AB292" s="288">
        <v>3.3</v>
      </c>
      <c r="AC292" s="288">
        <v>3.3</v>
      </c>
      <c r="AD292" s="288">
        <v>3.3</v>
      </c>
      <c r="AE292" s="288">
        <v>3.3</v>
      </c>
      <c r="AF292" s="288">
        <v>3.3</v>
      </c>
      <c r="AG292" s="288">
        <v>3.3</v>
      </c>
      <c r="AH292" s="288">
        <v>3.3</v>
      </c>
      <c r="AI292" s="288">
        <v>3.3</v>
      </c>
      <c r="AJ292" s="288">
        <v>3.3</v>
      </c>
      <c r="AK292" s="288">
        <v>3.3</v>
      </c>
      <c r="AL292" s="288">
        <v>3.3</v>
      </c>
      <c r="AM292" s="288">
        <v>3.3</v>
      </c>
      <c r="AN292" s="288">
        <v>3.2</v>
      </c>
      <c r="AO292" s="288">
        <v>3.2</v>
      </c>
      <c r="AP292" s="288">
        <v>3.2</v>
      </c>
      <c r="AQ292" s="288">
        <v>3.2</v>
      </c>
      <c r="AR292" s="288">
        <v>3.3</v>
      </c>
      <c r="AS292" s="288">
        <v>3.3</v>
      </c>
      <c r="AT292" s="288">
        <v>3.3</v>
      </c>
      <c r="AU292" s="288">
        <v>3.3</v>
      </c>
      <c r="AV292" s="288">
        <v>3.3</v>
      </c>
      <c r="AW292" s="288">
        <v>3.4</v>
      </c>
      <c r="AX292" s="288">
        <v>3.3</v>
      </c>
      <c r="AY292" s="288">
        <v>3.3</v>
      </c>
      <c r="AZ292" s="288">
        <v>3.3</v>
      </c>
      <c r="BA292" s="288">
        <v>3.3</v>
      </c>
      <c r="BB292" s="288">
        <v>3.3</v>
      </c>
      <c r="BC292" s="288">
        <v>3.3</v>
      </c>
      <c r="BD292" s="288">
        <v>3.1</v>
      </c>
      <c r="BE292" s="288">
        <v>3.1</v>
      </c>
      <c r="BF292" s="288">
        <v>3.2</v>
      </c>
      <c r="BG292" s="288">
        <v>3.3</v>
      </c>
      <c r="BH292" s="288">
        <v>3.3</v>
      </c>
      <c r="BI292" s="288">
        <v>3.1</v>
      </c>
      <c r="BJ292" s="288">
        <v>3.1</v>
      </c>
      <c r="BK292" s="288">
        <v>3.1</v>
      </c>
      <c r="BL292" s="288">
        <v>3.1</v>
      </c>
      <c r="BM292" s="288">
        <v>3.1</v>
      </c>
      <c r="BN292" s="288">
        <v>3.1</v>
      </c>
      <c r="BO292" s="288">
        <v>3.1</v>
      </c>
      <c r="BP292" s="288">
        <v>3.1</v>
      </c>
      <c r="BQ292" s="288">
        <v>3.2</v>
      </c>
      <c r="BR292" s="288">
        <v>3.2</v>
      </c>
      <c r="BS292" s="288">
        <v>3.2</v>
      </c>
      <c r="BT292" s="288">
        <v>3.2</v>
      </c>
      <c r="BU292" s="288">
        <f>_xlfn.IFNA(VLOOKUP(C292,'INFORM Severity - hidden'!$C$5:$G$300,5,FALSE),"-")</f>
        <v>3.2</v>
      </c>
    </row>
    <row r="293" spans="1:73" x14ac:dyDescent="0.35">
      <c r="A293" t="s">
        <v>338</v>
      </c>
      <c r="B293" t="s">
        <v>363</v>
      </c>
      <c r="C293" t="s">
        <v>364</v>
      </c>
      <c r="D293" s="288" t="str">
        <f t="shared" si="4"/>
        <v>Stable</v>
      </c>
      <c r="E293" s="288" t="s">
        <v>10851</v>
      </c>
      <c r="F293" s="288" t="s">
        <v>10851</v>
      </c>
      <c r="G293" s="288" t="s">
        <v>10851</v>
      </c>
      <c r="H293" s="288">
        <v>3.3</v>
      </c>
      <c r="I293" s="288">
        <v>3.3</v>
      </c>
      <c r="J293" s="288">
        <v>3.3</v>
      </c>
      <c r="K293" s="288">
        <v>3.2</v>
      </c>
      <c r="L293" s="288">
        <v>3.3</v>
      </c>
      <c r="M293" s="288">
        <v>3.3</v>
      </c>
      <c r="N293" s="288">
        <v>3.2</v>
      </c>
      <c r="O293" s="288">
        <v>3.2</v>
      </c>
      <c r="P293" s="288">
        <v>3.2</v>
      </c>
      <c r="Q293" s="288">
        <v>3.1</v>
      </c>
      <c r="R293" s="288">
        <v>3.1</v>
      </c>
      <c r="S293" s="288">
        <v>3.1</v>
      </c>
      <c r="T293" s="288">
        <v>3.1</v>
      </c>
      <c r="U293" s="288">
        <v>3.2</v>
      </c>
      <c r="V293" s="288">
        <v>3.2</v>
      </c>
      <c r="W293" s="288">
        <v>3.2</v>
      </c>
      <c r="X293" s="288">
        <v>3.2</v>
      </c>
      <c r="Y293" s="288">
        <v>3.2</v>
      </c>
      <c r="Z293" s="288">
        <v>3.2</v>
      </c>
      <c r="AA293" s="288">
        <v>3.2</v>
      </c>
      <c r="AB293" s="288">
        <v>3.2</v>
      </c>
      <c r="AC293" s="288">
        <v>3.2</v>
      </c>
      <c r="AD293" s="288">
        <v>3.2</v>
      </c>
      <c r="AE293" s="288">
        <v>3.2</v>
      </c>
      <c r="AF293" s="288">
        <v>3.2</v>
      </c>
      <c r="AG293" s="288">
        <v>3.2</v>
      </c>
      <c r="AH293" s="288">
        <v>3.2</v>
      </c>
      <c r="AI293" s="288">
        <v>3.2</v>
      </c>
      <c r="AJ293" s="288">
        <v>3.2</v>
      </c>
      <c r="AK293" s="288">
        <v>3.2</v>
      </c>
      <c r="AL293" s="288">
        <v>3.2</v>
      </c>
      <c r="AM293" s="288">
        <v>3.2</v>
      </c>
      <c r="AN293" s="288">
        <v>3.3</v>
      </c>
      <c r="AO293" s="288">
        <v>3.3</v>
      </c>
      <c r="AP293" s="288">
        <v>3.3</v>
      </c>
      <c r="AQ293" s="288">
        <v>3.2</v>
      </c>
      <c r="AR293" s="288">
        <v>3.2</v>
      </c>
      <c r="AS293" s="288">
        <v>3.2</v>
      </c>
      <c r="AT293" s="288">
        <v>3.2</v>
      </c>
      <c r="AU293" s="288">
        <v>3.2</v>
      </c>
      <c r="AV293" s="288">
        <v>3.2</v>
      </c>
      <c r="AW293" s="288">
        <v>3.3</v>
      </c>
      <c r="AX293" s="288">
        <v>2.2999999999999998</v>
      </c>
      <c r="AY293" s="288">
        <v>2.4</v>
      </c>
      <c r="AZ293" s="288">
        <v>2.4</v>
      </c>
      <c r="BA293" s="288">
        <v>2.4</v>
      </c>
      <c r="BB293" s="288">
        <v>2.4</v>
      </c>
      <c r="BC293" s="288">
        <v>2.4</v>
      </c>
      <c r="BD293" s="288">
        <v>2.4</v>
      </c>
      <c r="BE293" s="288">
        <v>2.4</v>
      </c>
      <c r="BF293" s="288">
        <v>2.2000000000000002</v>
      </c>
      <c r="BG293" s="288">
        <v>2.2999999999999998</v>
      </c>
      <c r="BH293" s="288">
        <v>2.2999999999999998</v>
      </c>
      <c r="BI293" s="288">
        <v>2.1</v>
      </c>
      <c r="BJ293" s="288">
        <v>2.1</v>
      </c>
      <c r="BK293" s="288">
        <v>2.1</v>
      </c>
      <c r="BL293" s="288">
        <v>2.1</v>
      </c>
      <c r="BM293" s="288">
        <v>2.1</v>
      </c>
      <c r="BN293" s="288">
        <v>2.1</v>
      </c>
      <c r="BO293" s="288">
        <v>2.1</v>
      </c>
      <c r="BP293" s="288">
        <v>2.1</v>
      </c>
      <c r="BQ293" s="288">
        <v>2.1</v>
      </c>
      <c r="BR293" s="288">
        <v>2.1</v>
      </c>
      <c r="BS293" s="288">
        <v>2.1</v>
      </c>
      <c r="BT293" s="288">
        <v>2.1</v>
      </c>
      <c r="BU293" s="288">
        <f>_xlfn.IFNA(VLOOKUP(C293,'INFORM Severity - hidden'!$C$5:$G$300,5,FALSE),"-")</f>
        <v>2.1</v>
      </c>
    </row>
    <row r="294" spans="1:73" x14ac:dyDescent="0.35">
      <c r="A294" t="s">
        <v>338</v>
      </c>
      <c r="B294" t="s">
        <v>374</v>
      </c>
      <c r="C294" t="s">
        <v>375</v>
      </c>
      <c r="D294" s="288" t="str">
        <f t="shared" si="4"/>
        <v>-</v>
      </c>
      <c r="E294" s="288" t="s">
        <v>10851</v>
      </c>
      <c r="F294" s="288" t="s">
        <v>10851</v>
      </c>
      <c r="G294" s="288" t="s">
        <v>10851</v>
      </c>
      <c r="H294" s="288" t="s">
        <v>10851</v>
      </c>
      <c r="I294" s="288" t="s">
        <v>10851</v>
      </c>
      <c r="J294" s="288" t="s">
        <v>10851</v>
      </c>
      <c r="K294" s="288" t="s">
        <v>10851</v>
      </c>
      <c r="L294" s="288" t="s">
        <v>10851</v>
      </c>
      <c r="M294" s="288" t="s">
        <v>10851</v>
      </c>
      <c r="N294" s="288" t="s">
        <v>10851</v>
      </c>
      <c r="O294" s="288" t="s">
        <v>10851</v>
      </c>
      <c r="P294" s="288" t="s">
        <v>10851</v>
      </c>
      <c r="Q294" s="288" t="s">
        <v>10851</v>
      </c>
      <c r="R294" s="288" t="s">
        <v>10851</v>
      </c>
      <c r="S294" s="288" t="s">
        <v>10851</v>
      </c>
      <c r="T294" s="288" t="s">
        <v>10851</v>
      </c>
      <c r="U294" s="288" t="s">
        <v>10851</v>
      </c>
      <c r="V294" s="288" t="s">
        <v>10851</v>
      </c>
      <c r="W294" s="288" t="s">
        <v>10851</v>
      </c>
      <c r="X294" s="288" t="s">
        <v>10851</v>
      </c>
      <c r="Y294" s="288" t="s">
        <v>10851</v>
      </c>
      <c r="Z294" s="288" t="s">
        <v>10851</v>
      </c>
      <c r="AA294" s="288" t="s">
        <v>10851</v>
      </c>
      <c r="AB294" s="288" t="s">
        <v>10851</v>
      </c>
      <c r="AC294" s="288" t="s">
        <v>10851</v>
      </c>
      <c r="AD294" s="288" t="s">
        <v>10851</v>
      </c>
      <c r="AE294" s="288" t="s">
        <v>10851</v>
      </c>
      <c r="AF294" s="288" t="s">
        <v>10851</v>
      </c>
      <c r="AG294" s="288" t="s">
        <v>10851</v>
      </c>
      <c r="AH294" s="288" t="s">
        <v>10851</v>
      </c>
      <c r="AI294" s="288" t="s">
        <v>10851</v>
      </c>
      <c r="AJ294" s="288" t="s">
        <v>10851</v>
      </c>
      <c r="AK294" s="288" t="s">
        <v>10851</v>
      </c>
      <c r="AL294" s="288" t="s">
        <v>10851</v>
      </c>
      <c r="AM294" s="288" t="s">
        <v>10851</v>
      </c>
      <c r="AN294" s="288" t="s">
        <v>10851</v>
      </c>
      <c r="AO294" s="288" t="s">
        <v>10851</v>
      </c>
      <c r="AP294" s="288" t="s">
        <v>10851</v>
      </c>
      <c r="AQ294" s="288" t="s">
        <v>10851</v>
      </c>
      <c r="AR294" s="288" t="s">
        <v>10851</v>
      </c>
      <c r="AS294" s="288" t="s">
        <v>10851</v>
      </c>
      <c r="AT294" s="288" t="s">
        <v>10851</v>
      </c>
      <c r="AU294" s="288" t="s">
        <v>10851</v>
      </c>
      <c r="AV294" s="288" t="s">
        <v>10851</v>
      </c>
      <c r="AW294" s="288" t="s">
        <v>10851</v>
      </c>
      <c r="AX294" s="288" t="s">
        <v>10851</v>
      </c>
      <c r="AY294" s="288" t="s">
        <v>10851</v>
      </c>
      <c r="AZ294" s="288" t="s">
        <v>10851</v>
      </c>
      <c r="BA294" s="288" t="s">
        <v>10851</v>
      </c>
      <c r="BB294" s="288" t="s">
        <v>10851</v>
      </c>
      <c r="BC294" s="288" t="s">
        <v>10851</v>
      </c>
      <c r="BD294" s="288" t="s">
        <v>10851</v>
      </c>
      <c r="BE294" s="288" t="s">
        <v>10851</v>
      </c>
      <c r="BF294" s="288" t="s">
        <v>10851</v>
      </c>
      <c r="BG294" s="288" t="s">
        <v>10851</v>
      </c>
      <c r="BH294" s="288" t="s">
        <v>10851</v>
      </c>
      <c r="BI294" s="288" t="s">
        <v>10851</v>
      </c>
      <c r="BJ294" s="288" t="s">
        <v>10851</v>
      </c>
      <c r="BK294" s="288" t="s">
        <v>10851</v>
      </c>
      <c r="BL294" s="288" t="s">
        <v>10851</v>
      </c>
      <c r="BM294" s="288" t="s">
        <v>10851</v>
      </c>
      <c r="BN294" s="288" t="s">
        <v>10851</v>
      </c>
      <c r="BO294" s="288" t="s">
        <v>10851</v>
      </c>
      <c r="BP294" s="288" t="s">
        <v>10851</v>
      </c>
      <c r="BQ294" s="288" t="s">
        <v>10851</v>
      </c>
      <c r="BR294" s="288" t="s">
        <v>10851</v>
      </c>
      <c r="BS294" s="288" t="s">
        <v>10851</v>
      </c>
      <c r="BT294" s="288" t="s">
        <v>10851</v>
      </c>
      <c r="BU294" s="288" t="str">
        <f>_xlfn.IFNA(VLOOKUP(C294,'INFORM Severity - hidden'!$C$5:$G$300,5,FALSE),"-")</f>
        <v>x</v>
      </c>
    </row>
    <row r="295" spans="1:73" x14ac:dyDescent="0.35">
      <c r="A295" t="s">
        <v>338</v>
      </c>
      <c r="B295" t="s">
        <v>3453</v>
      </c>
      <c r="C295" t="s">
        <v>3454</v>
      </c>
      <c r="D295" s="288" t="str">
        <f t="shared" si="4"/>
        <v>Decreasing</v>
      </c>
      <c r="E295" s="288" t="s">
        <v>10851</v>
      </c>
      <c r="F295" s="288" t="s">
        <v>10851</v>
      </c>
      <c r="G295" s="288" t="s">
        <v>10851</v>
      </c>
      <c r="H295" s="288" t="s">
        <v>10851</v>
      </c>
      <c r="I295" s="288" t="s">
        <v>10851</v>
      </c>
      <c r="J295" s="288" t="s">
        <v>10851</v>
      </c>
      <c r="K295" s="288" t="s">
        <v>10851</v>
      </c>
      <c r="L295" s="288" t="s">
        <v>10851</v>
      </c>
      <c r="M295" s="288" t="s">
        <v>10851</v>
      </c>
      <c r="N295" s="288" t="s">
        <v>10851</v>
      </c>
      <c r="O295" s="288" t="s">
        <v>10851</v>
      </c>
      <c r="P295" s="288" t="s">
        <v>10851</v>
      </c>
      <c r="Q295" s="288" t="s">
        <v>10851</v>
      </c>
      <c r="R295" s="288" t="s">
        <v>10851</v>
      </c>
      <c r="S295" s="288" t="s">
        <v>10851</v>
      </c>
      <c r="T295" s="288" t="s">
        <v>10851</v>
      </c>
      <c r="U295" s="288" t="s">
        <v>10851</v>
      </c>
      <c r="V295" s="288" t="s">
        <v>10851</v>
      </c>
      <c r="W295" s="288" t="s">
        <v>10851</v>
      </c>
      <c r="X295" s="288" t="s">
        <v>10851</v>
      </c>
      <c r="Y295" s="288" t="s">
        <v>10851</v>
      </c>
      <c r="Z295" s="288" t="s">
        <v>10851</v>
      </c>
      <c r="AA295" s="288" t="s">
        <v>10851</v>
      </c>
      <c r="AB295" s="288" t="s">
        <v>10851</v>
      </c>
      <c r="AC295" s="288" t="s">
        <v>10851</v>
      </c>
      <c r="AD295" s="288" t="s">
        <v>10851</v>
      </c>
      <c r="AE295" s="288" t="s">
        <v>10851</v>
      </c>
      <c r="AF295" s="288" t="s">
        <v>10851</v>
      </c>
      <c r="AG295" s="288" t="s">
        <v>10851</v>
      </c>
      <c r="AH295" s="288" t="s">
        <v>10851</v>
      </c>
      <c r="AI295" s="288" t="s">
        <v>10851</v>
      </c>
      <c r="AJ295" s="288" t="s">
        <v>10851</v>
      </c>
      <c r="AK295" s="288" t="s">
        <v>10851</v>
      </c>
      <c r="AL295" s="288" t="s">
        <v>10851</v>
      </c>
      <c r="AM295" s="288" t="s">
        <v>10851</v>
      </c>
      <c r="AN295" s="288" t="s">
        <v>10851</v>
      </c>
      <c r="AO295" s="288" t="s">
        <v>10851</v>
      </c>
      <c r="AP295" s="288" t="s">
        <v>10851</v>
      </c>
      <c r="AQ295" s="288" t="s">
        <v>10851</v>
      </c>
      <c r="AR295" s="288" t="s">
        <v>10851</v>
      </c>
      <c r="AS295" s="288" t="s">
        <v>10851</v>
      </c>
      <c r="AT295" s="288" t="s">
        <v>10851</v>
      </c>
      <c r="AU295" s="288" t="s">
        <v>10851</v>
      </c>
      <c r="AV295" s="288" t="s">
        <v>10851</v>
      </c>
      <c r="AW295" s="288" t="s">
        <v>10851</v>
      </c>
      <c r="AX295" s="288" t="s">
        <v>10851</v>
      </c>
      <c r="AY295" s="288" t="s">
        <v>10851</v>
      </c>
      <c r="AZ295" s="288" t="s">
        <v>10851</v>
      </c>
      <c r="BA295" s="288" t="s">
        <v>10851</v>
      </c>
      <c r="BB295" s="288" t="s">
        <v>10851</v>
      </c>
      <c r="BC295" s="288">
        <v>3.3</v>
      </c>
      <c r="BD295" s="288">
        <v>3.3</v>
      </c>
      <c r="BE295" s="288">
        <v>3.3</v>
      </c>
      <c r="BF295" s="288">
        <v>3.5</v>
      </c>
      <c r="BG295" s="288">
        <v>3.5</v>
      </c>
      <c r="BH295" s="288">
        <v>3.5</v>
      </c>
      <c r="BI295" s="288">
        <v>3.3</v>
      </c>
      <c r="BJ295" s="288">
        <v>3.3</v>
      </c>
      <c r="BK295" s="288">
        <v>3.2</v>
      </c>
      <c r="BL295" s="288">
        <v>3.2</v>
      </c>
      <c r="BM295" s="288">
        <v>3.2</v>
      </c>
      <c r="BN295" s="288">
        <v>3.2</v>
      </c>
      <c r="BO295" s="288">
        <v>3.2</v>
      </c>
      <c r="BP295" s="288">
        <v>3.2</v>
      </c>
      <c r="BQ295" s="288">
        <v>3.2</v>
      </c>
      <c r="BR295" s="288">
        <v>3.1</v>
      </c>
      <c r="BS295" s="288">
        <v>3</v>
      </c>
      <c r="BT295" s="288">
        <v>3</v>
      </c>
      <c r="BU295" s="288">
        <f>_xlfn.IFNA(VLOOKUP(C295,'INFORM Severity - hidden'!$C$5:$G$300,5,FALSE),"-")</f>
        <v>3</v>
      </c>
    </row>
    <row r="296" spans="1:73" x14ac:dyDescent="0.35">
      <c r="A296" t="s">
        <v>72</v>
      </c>
      <c r="B296" t="s">
        <v>827</v>
      </c>
      <c r="C296" t="s">
        <v>828</v>
      </c>
      <c r="D296" s="288" t="str">
        <f t="shared" si="4"/>
        <v>Decreasing</v>
      </c>
      <c r="E296" s="288" t="s">
        <v>10851</v>
      </c>
      <c r="F296" s="288" t="s">
        <v>10851</v>
      </c>
      <c r="G296" s="288" t="s">
        <v>10851</v>
      </c>
      <c r="H296" s="288" t="s">
        <v>10851</v>
      </c>
      <c r="I296" s="288" t="s">
        <v>10851</v>
      </c>
      <c r="J296" s="288" t="s">
        <v>10851</v>
      </c>
      <c r="K296" s="288" t="s">
        <v>10851</v>
      </c>
      <c r="L296" s="288" t="s">
        <v>10851</v>
      </c>
      <c r="M296" s="288" t="s">
        <v>10851</v>
      </c>
      <c r="N296" s="288" t="s">
        <v>10851</v>
      </c>
      <c r="O296" s="288" t="s">
        <v>10851</v>
      </c>
      <c r="P296" s="288" t="s">
        <v>10851</v>
      </c>
      <c r="Q296" s="288" t="s">
        <v>10851</v>
      </c>
      <c r="R296" s="288" t="s">
        <v>10851</v>
      </c>
      <c r="S296" s="288" t="s">
        <v>10851</v>
      </c>
      <c r="T296" s="288" t="s">
        <v>10851</v>
      </c>
      <c r="U296" s="288" t="s">
        <v>10851</v>
      </c>
      <c r="V296" s="288" t="s">
        <v>10851</v>
      </c>
      <c r="W296" s="288" t="s">
        <v>10851</v>
      </c>
      <c r="X296" s="288" t="s">
        <v>10851</v>
      </c>
      <c r="Y296" s="288" t="s">
        <v>10851</v>
      </c>
      <c r="Z296" s="288" t="s">
        <v>10851</v>
      </c>
      <c r="AA296" s="288" t="s">
        <v>10851</v>
      </c>
      <c r="AB296" s="288" t="s">
        <v>10851</v>
      </c>
      <c r="AC296" s="288" t="s">
        <v>10851</v>
      </c>
      <c r="AD296" s="288" t="s">
        <v>10851</v>
      </c>
      <c r="AE296" s="288" t="s">
        <v>10851</v>
      </c>
      <c r="AF296" s="288" t="s">
        <v>10851</v>
      </c>
      <c r="AG296" s="288" t="s">
        <v>10851</v>
      </c>
      <c r="AH296" s="288" t="s">
        <v>10851</v>
      </c>
      <c r="AI296" s="288" t="s">
        <v>10851</v>
      </c>
      <c r="AJ296" s="288" t="s">
        <v>10851</v>
      </c>
      <c r="AK296" s="288" t="s">
        <v>10851</v>
      </c>
      <c r="AL296" s="288" t="s">
        <v>10851</v>
      </c>
      <c r="AM296" s="288" t="s">
        <v>10851</v>
      </c>
      <c r="AN296" s="288" t="s">
        <v>10851</v>
      </c>
      <c r="AO296" s="288" t="s">
        <v>10851</v>
      </c>
      <c r="AP296" s="288" t="s">
        <v>10851</v>
      </c>
      <c r="AQ296" s="288">
        <v>2.4</v>
      </c>
      <c r="AR296" s="288">
        <v>2.2999999999999998</v>
      </c>
      <c r="AS296" s="288">
        <v>2.6</v>
      </c>
      <c r="AT296" s="288">
        <v>2.6</v>
      </c>
      <c r="AU296" s="288">
        <v>2.6</v>
      </c>
      <c r="AV296" s="288">
        <v>2.7</v>
      </c>
      <c r="AW296" s="288">
        <v>2.7</v>
      </c>
      <c r="AX296" s="288">
        <v>2.7</v>
      </c>
      <c r="AY296" s="288">
        <v>2.7</v>
      </c>
      <c r="AZ296" s="288">
        <v>2.7</v>
      </c>
      <c r="BA296" s="288">
        <v>2.8</v>
      </c>
      <c r="BB296" s="288">
        <v>2.8</v>
      </c>
      <c r="BC296" s="288">
        <v>2.6</v>
      </c>
      <c r="BD296" s="288">
        <v>2.6</v>
      </c>
      <c r="BE296" s="288">
        <v>2.6</v>
      </c>
      <c r="BF296" s="288">
        <v>2.7</v>
      </c>
      <c r="BG296" s="288">
        <v>2.7</v>
      </c>
      <c r="BH296" s="288">
        <v>2.6</v>
      </c>
      <c r="BI296" s="288">
        <v>2.6</v>
      </c>
      <c r="BJ296" s="288">
        <v>2.6</v>
      </c>
      <c r="BK296" s="288">
        <v>2.7</v>
      </c>
      <c r="BL296" s="288">
        <v>2.7</v>
      </c>
      <c r="BM296" s="288">
        <v>2.9</v>
      </c>
      <c r="BN296" s="288">
        <v>2.8</v>
      </c>
      <c r="BO296" s="288">
        <v>2.8</v>
      </c>
      <c r="BP296" s="288">
        <v>2.8</v>
      </c>
      <c r="BQ296" s="288">
        <v>2.5</v>
      </c>
      <c r="BR296" s="288">
        <v>2.5</v>
      </c>
      <c r="BS296" s="288">
        <v>2.5</v>
      </c>
      <c r="BT296" s="288">
        <v>2.5</v>
      </c>
      <c r="BU296" s="288">
        <f>_xlfn.IFNA(VLOOKUP(C296,'INFORM Severity - hidden'!$C$5:$G$300,5,FALSE),"-")</f>
        <v>2.5</v>
      </c>
    </row>
    <row r="297" spans="1:73" x14ac:dyDescent="0.35">
      <c r="A297" t="s">
        <v>72</v>
      </c>
      <c r="B297" t="s">
        <v>70</v>
      </c>
      <c r="C297" t="s">
        <v>71</v>
      </c>
      <c r="D297" s="288" t="str">
        <f t="shared" si="4"/>
        <v>Stable</v>
      </c>
      <c r="E297" s="288">
        <v>1.5</v>
      </c>
      <c r="F297" s="288">
        <v>1.5</v>
      </c>
      <c r="G297" s="288">
        <v>1.5</v>
      </c>
      <c r="H297" s="288">
        <v>2.2000000000000002</v>
      </c>
      <c r="I297" s="288">
        <v>2.2000000000000002</v>
      </c>
      <c r="J297" s="288">
        <v>2.1</v>
      </c>
      <c r="K297" s="288">
        <v>1.8</v>
      </c>
      <c r="L297" s="288">
        <v>1.8</v>
      </c>
      <c r="M297" s="288">
        <v>1.9</v>
      </c>
      <c r="N297" s="288">
        <v>1.8</v>
      </c>
      <c r="O297" s="288">
        <v>1.8</v>
      </c>
      <c r="P297" s="288">
        <v>1.8</v>
      </c>
      <c r="Q297" s="288">
        <v>1.8</v>
      </c>
      <c r="R297" s="288">
        <v>1.8</v>
      </c>
      <c r="S297" s="288">
        <v>1.8</v>
      </c>
      <c r="T297" s="288">
        <v>1.8</v>
      </c>
      <c r="U297" s="288">
        <v>1.8</v>
      </c>
      <c r="V297" s="288">
        <v>1.8</v>
      </c>
      <c r="W297" s="288">
        <v>1.8</v>
      </c>
      <c r="X297" s="288">
        <v>2.5</v>
      </c>
      <c r="Y297" s="288">
        <v>2.4</v>
      </c>
      <c r="Z297" s="288">
        <v>1.7</v>
      </c>
      <c r="AA297" s="288">
        <v>1.7</v>
      </c>
      <c r="AB297" s="288">
        <v>1.7</v>
      </c>
      <c r="AC297" s="288">
        <v>1.7</v>
      </c>
      <c r="AD297" s="288">
        <v>1.7</v>
      </c>
      <c r="AE297" s="288">
        <v>1.7</v>
      </c>
      <c r="AF297" s="288">
        <v>1.8</v>
      </c>
      <c r="AG297" s="288">
        <v>1.8</v>
      </c>
      <c r="AH297" s="288">
        <v>1.8</v>
      </c>
      <c r="AI297" s="288">
        <v>2.4</v>
      </c>
      <c r="AJ297" s="288">
        <v>2.4</v>
      </c>
      <c r="AK297" s="288">
        <v>2.4</v>
      </c>
      <c r="AL297" s="288">
        <v>2.4</v>
      </c>
      <c r="AM297" s="288">
        <v>2.2999999999999998</v>
      </c>
      <c r="AN297" s="288">
        <v>2.4</v>
      </c>
      <c r="AO297" s="288">
        <v>2.4</v>
      </c>
      <c r="AP297" s="288">
        <v>2.4</v>
      </c>
      <c r="AQ297" s="288">
        <v>2.2999999999999998</v>
      </c>
      <c r="AR297" s="288">
        <v>2.2999999999999998</v>
      </c>
      <c r="AS297" s="288">
        <v>2.2999999999999998</v>
      </c>
      <c r="AT297" s="288">
        <v>2.2999999999999998</v>
      </c>
      <c r="AU297" s="288">
        <v>2.2999999999999998</v>
      </c>
      <c r="AV297" s="288">
        <v>2.2999999999999998</v>
      </c>
      <c r="AW297" s="288">
        <v>2.2999999999999998</v>
      </c>
      <c r="AX297" s="288">
        <v>2.2999999999999998</v>
      </c>
      <c r="AY297" s="288">
        <v>2.2999999999999998</v>
      </c>
      <c r="AZ297" s="288">
        <v>2.2999999999999998</v>
      </c>
      <c r="BA297" s="288">
        <v>2.2999999999999998</v>
      </c>
      <c r="BB297" s="288">
        <v>2.2999999999999998</v>
      </c>
      <c r="BC297" s="288">
        <v>2.2999999999999998</v>
      </c>
      <c r="BD297" s="288">
        <v>2.2999999999999998</v>
      </c>
      <c r="BE297" s="288">
        <v>2.4</v>
      </c>
      <c r="BF297" s="288">
        <v>2.4</v>
      </c>
      <c r="BG297" s="288">
        <v>2.4</v>
      </c>
      <c r="BH297" s="288">
        <v>2.4</v>
      </c>
      <c r="BI297" s="288">
        <v>2.4</v>
      </c>
      <c r="BJ297" s="288">
        <v>2.4</v>
      </c>
      <c r="BK297" s="288">
        <v>2.5</v>
      </c>
      <c r="BL297" s="288">
        <v>2.4</v>
      </c>
      <c r="BM297" s="288">
        <v>2.4</v>
      </c>
      <c r="BN297" s="288">
        <v>2.4</v>
      </c>
      <c r="BO297" s="288">
        <v>2.4</v>
      </c>
      <c r="BP297" s="288">
        <v>2.4</v>
      </c>
      <c r="BQ297" s="288">
        <v>2.4</v>
      </c>
      <c r="BR297" s="288">
        <v>2.4</v>
      </c>
      <c r="BS297" s="288">
        <v>2.4</v>
      </c>
      <c r="BT297" s="288">
        <v>2.4</v>
      </c>
      <c r="BU297" s="288">
        <f>_xlfn.IFNA(VLOOKUP(C297,'INFORM Severity - hidden'!$C$5:$G$300,5,FALSE),"-")</f>
        <v>2.4</v>
      </c>
    </row>
    <row r="298" spans="1:73" x14ac:dyDescent="0.35">
      <c r="A298" t="s">
        <v>72</v>
      </c>
      <c r="B298" t="s">
        <v>837</v>
      </c>
      <c r="C298" t="s">
        <v>838</v>
      </c>
      <c r="D298" s="288" t="str">
        <f t="shared" si="4"/>
        <v>Decreasing</v>
      </c>
      <c r="E298" s="288" t="s">
        <v>10851</v>
      </c>
      <c r="F298" s="288" t="s">
        <v>10851</v>
      </c>
      <c r="G298" s="288" t="s">
        <v>10851</v>
      </c>
      <c r="H298" s="288" t="s">
        <v>10851</v>
      </c>
      <c r="I298" s="288" t="s">
        <v>10851</v>
      </c>
      <c r="J298" s="288" t="s">
        <v>10851</v>
      </c>
      <c r="K298" s="288" t="s">
        <v>10851</v>
      </c>
      <c r="L298" s="288" t="s">
        <v>10851</v>
      </c>
      <c r="M298" s="288" t="s">
        <v>10851</v>
      </c>
      <c r="N298" s="288" t="s">
        <v>10851</v>
      </c>
      <c r="O298" s="288" t="s">
        <v>10851</v>
      </c>
      <c r="P298" s="288" t="s">
        <v>10851</v>
      </c>
      <c r="Q298" s="288" t="s">
        <v>10851</v>
      </c>
      <c r="R298" s="288" t="s">
        <v>10851</v>
      </c>
      <c r="S298" s="288" t="s">
        <v>10851</v>
      </c>
      <c r="T298" s="288" t="s">
        <v>10851</v>
      </c>
      <c r="U298" s="288" t="s">
        <v>10851</v>
      </c>
      <c r="V298" s="288" t="s">
        <v>10851</v>
      </c>
      <c r="W298" s="288" t="s">
        <v>10851</v>
      </c>
      <c r="X298" s="288" t="s">
        <v>10851</v>
      </c>
      <c r="Y298" s="288" t="s">
        <v>10851</v>
      </c>
      <c r="Z298" s="288" t="s">
        <v>10851</v>
      </c>
      <c r="AA298" s="288" t="s">
        <v>10851</v>
      </c>
      <c r="AB298" s="288" t="s">
        <v>10851</v>
      </c>
      <c r="AC298" s="288" t="s">
        <v>10851</v>
      </c>
      <c r="AD298" s="288" t="s">
        <v>10851</v>
      </c>
      <c r="AE298" s="288" t="s">
        <v>10851</v>
      </c>
      <c r="AF298" s="288" t="s">
        <v>10851</v>
      </c>
      <c r="AG298" s="288" t="s">
        <v>10851</v>
      </c>
      <c r="AH298" s="288" t="s">
        <v>10851</v>
      </c>
      <c r="AI298" s="288" t="s">
        <v>10851</v>
      </c>
      <c r="AJ298" s="288" t="s">
        <v>10851</v>
      </c>
      <c r="AK298" s="288" t="s">
        <v>10851</v>
      </c>
      <c r="AL298" s="288" t="s">
        <v>10851</v>
      </c>
      <c r="AM298" s="288" t="s">
        <v>10851</v>
      </c>
      <c r="AN298" s="288" t="s">
        <v>10851</v>
      </c>
      <c r="AO298" s="288" t="s">
        <v>10851</v>
      </c>
      <c r="AP298" s="288" t="s">
        <v>10851</v>
      </c>
      <c r="AQ298" s="288">
        <v>2.2000000000000002</v>
      </c>
      <c r="AR298" s="288">
        <v>2.2000000000000002</v>
      </c>
      <c r="AS298" s="288">
        <v>2.2999999999999998</v>
      </c>
      <c r="AT298" s="288">
        <v>2.2999999999999998</v>
      </c>
      <c r="AU298" s="288">
        <v>2.2999999999999998</v>
      </c>
      <c r="AV298" s="288">
        <v>2.2999999999999998</v>
      </c>
      <c r="AW298" s="288">
        <v>2.2999999999999998</v>
      </c>
      <c r="AX298" s="288">
        <v>2.2999999999999998</v>
      </c>
      <c r="AY298" s="288">
        <v>2.2999999999999998</v>
      </c>
      <c r="AZ298" s="288">
        <v>2.2999999999999998</v>
      </c>
      <c r="BA298" s="288">
        <v>2.5</v>
      </c>
      <c r="BB298" s="288">
        <v>2.5</v>
      </c>
      <c r="BC298" s="288">
        <v>2.4</v>
      </c>
      <c r="BD298" s="288">
        <v>2.4</v>
      </c>
      <c r="BE298" s="288">
        <v>2.6</v>
      </c>
      <c r="BF298" s="288">
        <v>2.6</v>
      </c>
      <c r="BG298" s="288">
        <v>2.6</v>
      </c>
      <c r="BH298" s="288">
        <v>2.6</v>
      </c>
      <c r="BI298" s="288">
        <v>2.6</v>
      </c>
      <c r="BJ298" s="288">
        <v>2.6</v>
      </c>
      <c r="BK298" s="288">
        <v>2.6</v>
      </c>
      <c r="BL298" s="288">
        <v>2.6</v>
      </c>
      <c r="BM298" s="288">
        <v>2.6</v>
      </c>
      <c r="BN298" s="288">
        <v>2.5</v>
      </c>
      <c r="BO298" s="288">
        <v>2.5</v>
      </c>
      <c r="BP298" s="288">
        <v>2.5</v>
      </c>
      <c r="BQ298" s="288">
        <v>2.2999999999999998</v>
      </c>
      <c r="BR298" s="288">
        <v>2.2999999999999998</v>
      </c>
      <c r="BS298" s="288">
        <v>2.2999999999999998</v>
      </c>
      <c r="BT298" s="288">
        <v>2.2999999999999998</v>
      </c>
      <c r="BU298" s="288">
        <f>_xlfn.IFNA(VLOOKUP(C298,'INFORM Severity - hidden'!$C$5:$G$300,5,FALSE),"-")</f>
        <v>2.2999999999999998</v>
      </c>
    </row>
    <row r="299" spans="1:73" x14ac:dyDescent="0.35">
      <c r="C299" t="s">
        <v>10980</v>
      </c>
      <c r="D299" s="288" t="str">
        <f t="shared" si="4"/>
        <v>-</v>
      </c>
      <c r="E299" s="288" t="s">
        <v>10851</v>
      </c>
      <c r="F299" s="288">
        <v>2.9</v>
      </c>
      <c r="G299" s="288">
        <v>3</v>
      </c>
      <c r="H299" s="288">
        <v>3.1</v>
      </c>
      <c r="I299" s="288">
        <v>3.1</v>
      </c>
      <c r="J299" s="288">
        <v>3</v>
      </c>
      <c r="K299" s="288">
        <v>2.9</v>
      </c>
      <c r="L299" s="288">
        <v>2.9</v>
      </c>
      <c r="M299" s="288">
        <v>2.9</v>
      </c>
      <c r="N299" s="288">
        <v>2.9</v>
      </c>
      <c r="O299" s="288" t="s">
        <v>10851</v>
      </c>
      <c r="P299" s="288" t="s">
        <v>10851</v>
      </c>
      <c r="Q299" s="288" t="s">
        <v>10851</v>
      </c>
      <c r="R299" s="288" t="s">
        <v>10851</v>
      </c>
      <c r="S299" s="288" t="s">
        <v>10851</v>
      </c>
      <c r="T299" s="288" t="s">
        <v>10851</v>
      </c>
      <c r="U299" s="288">
        <v>2.9</v>
      </c>
      <c r="V299" s="288">
        <v>2.9</v>
      </c>
      <c r="W299" s="288">
        <v>2.9</v>
      </c>
      <c r="X299" s="288">
        <v>2.9</v>
      </c>
      <c r="Y299" s="288">
        <v>2.9</v>
      </c>
      <c r="Z299" s="288">
        <v>2.9</v>
      </c>
      <c r="AA299" s="288">
        <v>3.1</v>
      </c>
      <c r="AB299" s="288">
        <v>3.1</v>
      </c>
      <c r="AC299" s="288">
        <v>3.1</v>
      </c>
      <c r="AD299" s="288">
        <v>3.1</v>
      </c>
      <c r="AE299" s="288">
        <v>3.1</v>
      </c>
      <c r="AF299" s="288">
        <v>3.1</v>
      </c>
      <c r="AG299" s="288">
        <v>3.1</v>
      </c>
      <c r="AH299" s="288" t="s">
        <v>10851</v>
      </c>
      <c r="AI299" s="288" t="s">
        <v>10851</v>
      </c>
      <c r="AJ299" s="288" t="s">
        <v>10851</v>
      </c>
      <c r="AK299" s="288" t="s">
        <v>10851</v>
      </c>
      <c r="AL299" s="288" t="s">
        <v>10851</v>
      </c>
      <c r="AM299" s="288" t="s">
        <v>10851</v>
      </c>
      <c r="AN299" s="288" t="s">
        <v>10851</v>
      </c>
      <c r="AO299" s="288" t="s">
        <v>10851</v>
      </c>
      <c r="AP299" s="288" t="s">
        <v>10851</v>
      </c>
      <c r="AQ299" s="288" t="s">
        <v>10851</v>
      </c>
      <c r="AR299" s="288" t="s">
        <v>10851</v>
      </c>
      <c r="AS299" s="288" t="s">
        <v>10851</v>
      </c>
      <c r="AT299" s="288" t="s">
        <v>10851</v>
      </c>
      <c r="AU299" s="288">
        <v>3.3</v>
      </c>
      <c r="AV299" s="288">
        <v>3.3</v>
      </c>
      <c r="AW299" s="288">
        <v>3.3</v>
      </c>
      <c r="AX299" s="288">
        <v>3.3</v>
      </c>
      <c r="AY299" s="288">
        <v>3.2</v>
      </c>
      <c r="AZ299" s="288">
        <v>3.3</v>
      </c>
      <c r="BA299" s="288">
        <v>3.3</v>
      </c>
      <c r="BB299" s="288">
        <v>3.3</v>
      </c>
      <c r="BC299" s="288" t="s">
        <v>10851</v>
      </c>
      <c r="BD299" s="288" t="s">
        <v>10851</v>
      </c>
      <c r="BE299" s="288" t="s">
        <v>10851</v>
      </c>
      <c r="BF299" s="288" t="s">
        <v>10851</v>
      </c>
      <c r="BG299" s="288" t="s">
        <v>10851</v>
      </c>
      <c r="BH299" s="288" t="s">
        <v>10851</v>
      </c>
      <c r="BI299" s="288" t="s">
        <v>10851</v>
      </c>
      <c r="BJ299" s="288" t="s">
        <v>10851</v>
      </c>
      <c r="BK299" s="288" t="s">
        <v>10851</v>
      </c>
      <c r="BL299" s="288" t="s">
        <v>10851</v>
      </c>
      <c r="BM299" s="288" t="s">
        <v>10851</v>
      </c>
      <c r="BN299" s="288" t="s">
        <v>10851</v>
      </c>
      <c r="BO299" s="288" t="s">
        <v>10851</v>
      </c>
      <c r="BP299" s="288" t="s">
        <v>10851</v>
      </c>
      <c r="BQ299" s="288" t="s">
        <v>10851</v>
      </c>
      <c r="BR299" s="288" t="s">
        <v>10851</v>
      </c>
      <c r="BS299" s="288" t="s">
        <v>10851</v>
      </c>
      <c r="BT299" s="288" t="s">
        <v>10851</v>
      </c>
      <c r="BU299" s="288" t="str">
        <f>_xlfn.IFNA(VLOOKUP(C299,'INFORM Severity - hidden'!$C$5:$G$300,5,FALSE),"-")</f>
        <v>-</v>
      </c>
    </row>
    <row r="300" spans="1:73" x14ac:dyDescent="0.35">
      <c r="C300" t="s">
        <v>10981</v>
      </c>
      <c r="D300" s="288" t="str">
        <f t="shared" si="4"/>
        <v>-</v>
      </c>
      <c r="E300" s="288" t="s">
        <v>10851</v>
      </c>
      <c r="F300" s="288">
        <v>2.8</v>
      </c>
      <c r="G300" s="288">
        <v>2.8</v>
      </c>
      <c r="H300" s="288">
        <v>2.6</v>
      </c>
      <c r="I300" s="288">
        <v>2.6</v>
      </c>
      <c r="J300" s="288">
        <v>2.5</v>
      </c>
      <c r="K300" s="288">
        <v>2.5</v>
      </c>
      <c r="L300" s="288">
        <v>2.5</v>
      </c>
      <c r="M300" s="288">
        <v>2.5</v>
      </c>
      <c r="N300" s="288" t="s">
        <v>10851</v>
      </c>
      <c r="O300" s="288" t="s">
        <v>10851</v>
      </c>
      <c r="P300" s="288" t="s">
        <v>10851</v>
      </c>
      <c r="Q300" s="288" t="s">
        <v>10851</v>
      </c>
      <c r="R300" s="288" t="s">
        <v>10851</v>
      </c>
      <c r="S300" s="288" t="s">
        <v>10851</v>
      </c>
      <c r="T300" s="288" t="s">
        <v>10851</v>
      </c>
      <c r="U300" s="288" t="s">
        <v>10851</v>
      </c>
      <c r="V300" s="288" t="s">
        <v>10851</v>
      </c>
      <c r="W300" s="288" t="s">
        <v>10851</v>
      </c>
      <c r="X300" s="288" t="s">
        <v>10851</v>
      </c>
      <c r="Y300" s="288" t="s">
        <v>10851</v>
      </c>
      <c r="Z300" s="288" t="s">
        <v>10851</v>
      </c>
      <c r="AA300" s="288" t="s">
        <v>10851</v>
      </c>
      <c r="AB300" s="288" t="s">
        <v>10851</v>
      </c>
      <c r="AC300" s="288" t="s">
        <v>10851</v>
      </c>
      <c r="AD300" s="288" t="s">
        <v>10851</v>
      </c>
      <c r="AE300" s="288" t="s">
        <v>10851</v>
      </c>
      <c r="AF300" s="288" t="s">
        <v>10851</v>
      </c>
      <c r="AG300" s="288" t="s">
        <v>10851</v>
      </c>
      <c r="AH300" s="288" t="s">
        <v>10851</v>
      </c>
      <c r="AI300" s="288" t="s">
        <v>10851</v>
      </c>
      <c r="AJ300" s="288" t="s">
        <v>10851</v>
      </c>
      <c r="AK300" s="288" t="s">
        <v>10851</v>
      </c>
      <c r="AL300" s="288" t="s">
        <v>10851</v>
      </c>
      <c r="AM300" s="288" t="s">
        <v>10851</v>
      </c>
      <c r="AN300" s="288" t="s">
        <v>10851</v>
      </c>
      <c r="AO300" s="288" t="s">
        <v>10851</v>
      </c>
      <c r="AP300" s="288" t="s">
        <v>10851</v>
      </c>
      <c r="AQ300" s="288" t="s">
        <v>10851</v>
      </c>
      <c r="AR300" s="288" t="s">
        <v>10851</v>
      </c>
      <c r="AS300" s="288" t="s">
        <v>10851</v>
      </c>
      <c r="AT300" s="288" t="s">
        <v>10851</v>
      </c>
      <c r="AU300" s="288" t="s">
        <v>10851</v>
      </c>
      <c r="AV300" s="288" t="s">
        <v>10851</v>
      </c>
      <c r="AW300" s="288" t="s">
        <v>10851</v>
      </c>
      <c r="AX300" s="288" t="s">
        <v>10851</v>
      </c>
      <c r="AY300" s="288" t="s">
        <v>10851</v>
      </c>
      <c r="AZ300" s="288" t="s">
        <v>10851</v>
      </c>
      <c r="BA300" s="288" t="s">
        <v>10851</v>
      </c>
      <c r="BB300" s="288" t="s">
        <v>10851</v>
      </c>
      <c r="BC300" s="288" t="s">
        <v>10851</v>
      </c>
      <c r="BD300" s="288" t="s">
        <v>10851</v>
      </c>
      <c r="BE300" s="288" t="s">
        <v>10851</v>
      </c>
      <c r="BF300" s="288" t="s">
        <v>10851</v>
      </c>
      <c r="BG300" s="288" t="s">
        <v>10851</v>
      </c>
      <c r="BH300" s="288" t="s">
        <v>10851</v>
      </c>
      <c r="BI300" s="288" t="s">
        <v>10851</v>
      </c>
      <c r="BJ300" s="288" t="s">
        <v>10851</v>
      </c>
      <c r="BK300" s="288" t="s">
        <v>10851</v>
      </c>
      <c r="BL300" s="288" t="s">
        <v>10851</v>
      </c>
      <c r="BM300" s="288" t="s">
        <v>10851</v>
      </c>
      <c r="BN300" s="288" t="s">
        <v>10851</v>
      </c>
      <c r="BO300" s="288" t="s">
        <v>10851</v>
      </c>
      <c r="BP300" s="288" t="s">
        <v>10851</v>
      </c>
      <c r="BQ300" s="288" t="s">
        <v>10851</v>
      </c>
      <c r="BR300" s="288" t="s">
        <v>10851</v>
      </c>
      <c r="BS300" s="288" t="s">
        <v>10851</v>
      </c>
      <c r="BT300" s="288" t="s">
        <v>10851</v>
      </c>
      <c r="BU300" s="288" t="str">
        <f>_xlfn.IFNA(VLOOKUP(C300,'INFORM Severity - hidden'!$C$5:$G$300,5,FALSE),"-")</f>
        <v>-</v>
      </c>
    </row>
    <row r="301" spans="1:73" x14ac:dyDescent="0.35">
      <c r="C301" t="s">
        <v>10982</v>
      </c>
      <c r="D301" s="288" t="str">
        <f t="shared" si="4"/>
        <v>-</v>
      </c>
      <c r="E301" s="288" t="s">
        <v>10851</v>
      </c>
      <c r="F301" s="288">
        <v>1.9</v>
      </c>
      <c r="G301" s="288">
        <v>1.9</v>
      </c>
      <c r="H301" s="288">
        <v>2.4</v>
      </c>
      <c r="I301" s="288">
        <v>2.4</v>
      </c>
      <c r="J301" s="288">
        <v>2.2999999999999998</v>
      </c>
      <c r="K301" s="288">
        <v>2.2999999999999998</v>
      </c>
      <c r="L301" s="288">
        <v>2.2999999999999998</v>
      </c>
      <c r="M301" s="288">
        <v>1.6</v>
      </c>
      <c r="N301" s="288" t="s">
        <v>10851</v>
      </c>
      <c r="O301" s="288" t="s">
        <v>10851</v>
      </c>
      <c r="P301" s="288" t="s">
        <v>10851</v>
      </c>
      <c r="Q301" s="288" t="s">
        <v>10851</v>
      </c>
      <c r="R301" s="288" t="s">
        <v>10851</v>
      </c>
      <c r="S301" s="288" t="s">
        <v>10851</v>
      </c>
      <c r="T301" s="288" t="s">
        <v>10851</v>
      </c>
      <c r="U301" s="288" t="s">
        <v>10851</v>
      </c>
      <c r="V301" s="288" t="s">
        <v>10851</v>
      </c>
      <c r="W301" s="288" t="s">
        <v>10851</v>
      </c>
      <c r="X301" s="288" t="s">
        <v>10851</v>
      </c>
      <c r="Y301" s="288" t="s">
        <v>10851</v>
      </c>
      <c r="Z301" s="288" t="s">
        <v>10851</v>
      </c>
      <c r="AA301" s="288" t="s">
        <v>10851</v>
      </c>
      <c r="AB301" s="288" t="s">
        <v>10851</v>
      </c>
      <c r="AC301" s="288" t="s">
        <v>10851</v>
      </c>
      <c r="AD301" s="288" t="s">
        <v>10851</v>
      </c>
      <c r="AE301" s="288" t="s">
        <v>10851</v>
      </c>
      <c r="AF301" s="288" t="s">
        <v>10851</v>
      </c>
      <c r="AG301" s="288" t="s">
        <v>10851</v>
      </c>
      <c r="AH301" s="288" t="s">
        <v>10851</v>
      </c>
      <c r="AI301" s="288" t="s">
        <v>10851</v>
      </c>
      <c r="AJ301" s="288" t="s">
        <v>10851</v>
      </c>
      <c r="AK301" s="288" t="s">
        <v>10851</v>
      </c>
      <c r="AL301" s="288" t="s">
        <v>10851</v>
      </c>
      <c r="AM301" s="288" t="s">
        <v>10851</v>
      </c>
      <c r="AN301" s="288" t="s">
        <v>10851</v>
      </c>
      <c r="AO301" s="288" t="s">
        <v>10851</v>
      </c>
      <c r="AP301" s="288" t="s">
        <v>10851</v>
      </c>
      <c r="AQ301" s="288" t="s">
        <v>10851</v>
      </c>
      <c r="AR301" s="288" t="s">
        <v>10851</v>
      </c>
      <c r="AS301" s="288" t="s">
        <v>10851</v>
      </c>
      <c r="AT301" s="288" t="s">
        <v>10851</v>
      </c>
      <c r="AU301" s="288" t="s">
        <v>10851</v>
      </c>
      <c r="AV301" s="288" t="s">
        <v>10851</v>
      </c>
      <c r="AW301" s="288" t="s">
        <v>10851</v>
      </c>
      <c r="AX301" s="288" t="s">
        <v>10851</v>
      </c>
      <c r="AY301" s="288" t="s">
        <v>10851</v>
      </c>
      <c r="AZ301" s="288" t="s">
        <v>10851</v>
      </c>
      <c r="BA301" s="288" t="s">
        <v>10851</v>
      </c>
      <c r="BB301" s="288" t="s">
        <v>10851</v>
      </c>
      <c r="BC301" s="288" t="s">
        <v>10851</v>
      </c>
      <c r="BD301" s="288" t="s">
        <v>10851</v>
      </c>
      <c r="BE301" s="288" t="s">
        <v>10851</v>
      </c>
      <c r="BF301" s="288" t="s">
        <v>10851</v>
      </c>
      <c r="BG301" s="288" t="s">
        <v>10851</v>
      </c>
      <c r="BH301" s="288" t="s">
        <v>10851</v>
      </c>
      <c r="BI301" s="288" t="s">
        <v>10851</v>
      </c>
      <c r="BJ301" s="288" t="s">
        <v>10851</v>
      </c>
      <c r="BK301" s="288" t="s">
        <v>10851</v>
      </c>
      <c r="BL301" s="288" t="s">
        <v>10851</v>
      </c>
      <c r="BM301" s="288" t="s">
        <v>10851</v>
      </c>
      <c r="BN301" s="288" t="s">
        <v>10851</v>
      </c>
      <c r="BO301" s="288" t="s">
        <v>10851</v>
      </c>
      <c r="BP301" s="288" t="s">
        <v>10851</v>
      </c>
      <c r="BQ301" s="288" t="s">
        <v>10851</v>
      </c>
      <c r="BR301" s="288" t="s">
        <v>10851</v>
      </c>
      <c r="BS301" s="288" t="s">
        <v>10851</v>
      </c>
      <c r="BT301" s="288" t="s">
        <v>10851</v>
      </c>
      <c r="BU301" s="288" t="str">
        <f>_xlfn.IFNA(VLOOKUP(C301,'INFORM Severity - hidden'!$C$5:$G$300,5,FALSE),"-")</f>
        <v>-</v>
      </c>
    </row>
    <row r="302" spans="1:73" x14ac:dyDescent="0.35">
      <c r="C302" t="s">
        <v>10983</v>
      </c>
      <c r="D302" s="288" t="str">
        <f t="shared" si="4"/>
        <v>-</v>
      </c>
      <c r="E302" s="288" t="s">
        <v>10851</v>
      </c>
      <c r="F302" s="288">
        <v>2</v>
      </c>
      <c r="G302" s="288">
        <v>2.2000000000000002</v>
      </c>
      <c r="H302" s="288">
        <v>2.4</v>
      </c>
      <c r="I302" s="288">
        <v>2.4</v>
      </c>
      <c r="J302" s="288">
        <v>2.2999999999999998</v>
      </c>
      <c r="K302" s="288">
        <v>2.2999999999999998</v>
      </c>
      <c r="L302" s="288">
        <v>2.2999999999999998</v>
      </c>
      <c r="M302" s="288">
        <v>2.2999999999999998</v>
      </c>
      <c r="N302" s="288" t="s">
        <v>10851</v>
      </c>
      <c r="O302" s="288" t="s">
        <v>10851</v>
      </c>
      <c r="P302" s="288" t="s">
        <v>10851</v>
      </c>
      <c r="Q302" s="288" t="s">
        <v>10851</v>
      </c>
      <c r="R302" s="288" t="s">
        <v>10851</v>
      </c>
      <c r="S302" s="288" t="s">
        <v>10851</v>
      </c>
      <c r="T302" s="288" t="s">
        <v>10851</v>
      </c>
      <c r="U302" s="288" t="s">
        <v>10851</v>
      </c>
      <c r="V302" s="288" t="s">
        <v>10851</v>
      </c>
      <c r="W302" s="288" t="s">
        <v>10851</v>
      </c>
      <c r="X302" s="288" t="s">
        <v>10851</v>
      </c>
      <c r="Y302" s="288" t="s">
        <v>10851</v>
      </c>
      <c r="Z302" s="288" t="s">
        <v>10851</v>
      </c>
      <c r="AA302" s="288" t="s">
        <v>10851</v>
      </c>
      <c r="AB302" s="288" t="s">
        <v>10851</v>
      </c>
      <c r="AC302" s="288" t="s">
        <v>10851</v>
      </c>
      <c r="AD302" s="288" t="s">
        <v>10851</v>
      </c>
      <c r="AE302" s="288" t="s">
        <v>10851</v>
      </c>
      <c r="AF302" s="288" t="s">
        <v>10851</v>
      </c>
      <c r="AG302" s="288" t="s">
        <v>10851</v>
      </c>
      <c r="AH302" s="288" t="s">
        <v>10851</v>
      </c>
      <c r="AI302" s="288" t="s">
        <v>10851</v>
      </c>
      <c r="AJ302" s="288" t="s">
        <v>10851</v>
      </c>
      <c r="AK302" s="288" t="s">
        <v>10851</v>
      </c>
      <c r="AL302" s="288" t="s">
        <v>10851</v>
      </c>
      <c r="AM302" s="288" t="s">
        <v>10851</v>
      </c>
      <c r="AN302" s="288" t="s">
        <v>10851</v>
      </c>
      <c r="AO302" s="288" t="s">
        <v>10851</v>
      </c>
      <c r="AP302" s="288" t="s">
        <v>10851</v>
      </c>
      <c r="AQ302" s="288" t="s">
        <v>10851</v>
      </c>
      <c r="AR302" s="288" t="s">
        <v>10851</v>
      </c>
      <c r="AS302" s="288" t="s">
        <v>10851</v>
      </c>
      <c r="AT302" s="288" t="s">
        <v>10851</v>
      </c>
      <c r="AU302" s="288" t="s">
        <v>10851</v>
      </c>
      <c r="AV302" s="288" t="s">
        <v>10851</v>
      </c>
      <c r="AW302" s="288" t="s">
        <v>10851</v>
      </c>
      <c r="AX302" s="288" t="s">
        <v>10851</v>
      </c>
      <c r="AY302" s="288" t="s">
        <v>10851</v>
      </c>
      <c r="AZ302" s="288" t="s">
        <v>10851</v>
      </c>
      <c r="BA302" s="288" t="s">
        <v>10851</v>
      </c>
      <c r="BB302" s="288" t="s">
        <v>10851</v>
      </c>
      <c r="BC302" s="288" t="s">
        <v>10851</v>
      </c>
      <c r="BD302" s="288" t="s">
        <v>10851</v>
      </c>
      <c r="BE302" s="288" t="s">
        <v>10851</v>
      </c>
      <c r="BF302" s="288" t="s">
        <v>10851</v>
      </c>
      <c r="BG302" s="288" t="s">
        <v>10851</v>
      </c>
      <c r="BH302" s="288" t="s">
        <v>10851</v>
      </c>
      <c r="BI302" s="288" t="s">
        <v>10851</v>
      </c>
      <c r="BJ302" s="288" t="s">
        <v>10851</v>
      </c>
      <c r="BK302" s="288" t="s">
        <v>10851</v>
      </c>
      <c r="BL302" s="288" t="s">
        <v>10851</v>
      </c>
      <c r="BM302" s="288" t="s">
        <v>10851</v>
      </c>
      <c r="BN302" s="288" t="s">
        <v>10851</v>
      </c>
      <c r="BO302" s="288" t="s">
        <v>10851</v>
      </c>
      <c r="BP302" s="288" t="s">
        <v>10851</v>
      </c>
      <c r="BQ302" s="288" t="s">
        <v>10851</v>
      </c>
      <c r="BR302" s="288" t="s">
        <v>10851</v>
      </c>
      <c r="BS302" s="288" t="s">
        <v>10851</v>
      </c>
      <c r="BT302" s="288" t="s">
        <v>10851</v>
      </c>
      <c r="BU302" s="288" t="str">
        <f>_xlfn.IFNA(VLOOKUP(C302,'INFORM Severity - hidden'!$C$5:$G$300,5,FALSE),"-")</f>
        <v>-</v>
      </c>
    </row>
    <row r="303" spans="1:73" x14ac:dyDescent="0.35">
      <c r="A303" t="s">
        <v>544</v>
      </c>
      <c r="B303" t="s">
        <v>542</v>
      </c>
      <c r="C303" t="s">
        <v>543</v>
      </c>
      <c r="D303" s="288" t="str">
        <f t="shared" si="4"/>
        <v>Increasing</v>
      </c>
      <c r="E303" s="288" t="s">
        <v>10851</v>
      </c>
      <c r="F303" s="288" t="s">
        <v>10851</v>
      </c>
      <c r="G303" s="288" t="s">
        <v>10851</v>
      </c>
      <c r="H303" s="288" t="s">
        <v>10851</v>
      </c>
      <c r="I303" s="288" t="s">
        <v>10851</v>
      </c>
      <c r="J303" s="288" t="s">
        <v>10851</v>
      </c>
      <c r="K303" s="288" t="s">
        <v>10851</v>
      </c>
      <c r="L303" s="288" t="s">
        <v>10851</v>
      </c>
      <c r="M303" s="288" t="s">
        <v>10851</v>
      </c>
      <c r="N303" s="288" t="s">
        <v>10851</v>
      </c>
      <c r="O303" s="288">
        <v>3</v>
      </c>
      <c r="P303" s="288">
        <v>2.8</v>
      </c>
      <c r="Q303" s="288">
        <v>2.8</v>
      </c>
      <c r="R303" s="288">
        <v>3</v>
      </c>
      <c r="S303" s="288">
        <v>3</v>
      </c>
      <c r="T303" s="288">
        <v>3</v>
      </c>
      <c r="U303" s="288">
        <v>3</v>
      </c>
      <c r="V303" s="288">
        <v>3.1</v>
      </c>
      <c r="W303" s="288">
        <v>3.1</v>
      </c>
      <c r="X303" s="288">
        <v>3.1</v>
      </c>
      <c r="Y303" s="288">
        <v>3.1</v>
      </c>
      <c r="Z303" s="288">
        <v>3.1</v>
      </c>
      <c r="AA303" s="288">
        <v>3.2</v>
      </c>
      <c r="AB303" s="288">
        <v>3.1</v>
      </c>
      <c r="AC303" s="288">
        <v>3.1</v>
      </c>
      <c r="AD303" s="288">
        <v>3.1</v>
      </c>
      <c r="AE303" s="288">
        <v>3.1</v>
      </c>
      <c r="AF303" s="288">
        <v>3.1</v>
      </c>
      <c r="AG303" s="288">
        <v>3.1</v>
      </c>
      <c r="AH303" s="288">
        <v>3.1</v>
      </c>
      <c r="AI303" s="288">
        <v>3.1</v>
      </c>
      <c r="AJ303" s="288">
        <v>3.1</v>
      </c>
      <c r="AK303" s="288">
        <v>3.1</v>
      </c>
      <c r="AL303" s="288">
        <v>3.1</v>
      </c>
      <c r="AM303" s="288">
        <v>3.1</v>
      </c>
      <c r="AN303" s="288">
        <v>3.1</v>
      </c>
      <c r="AO303" s="288">
        <v>3.1</v>
      </c>
      <c r="AP303" s="288">
        <v>3.1</v>
      </c>
      <c r="AQ303" s="288">
        <v>3.1</v>
      </c>
      <c r="AR303" s="288">
        <v>3.1</v>
      </c>
      <c r="AS303" s="288">
        <v>3.1</v>
      </c>
      <c r="AT303" s="288">
        <v>3.1</v>
      </c>
      <c r="AU303" s="288">
        <v>3.2</v>
      </c>
      <c r="AV303" s="288">
        <v>3.2</v>
      </c>
      <c r="AW303" s="288">
        <v>3.2</v>
      </c>
      <c r="AX303" s="288">
        <v>3.2</v>
      </c>
      <c r="AY303" s="288">
        <v>3.2</v>
      </c>
      <c r="AZ303" s="288">
        <v>3.2</v>
      </c>
      <c r="BA303" s="288">
        <v>3.2</v>
      </c>
      <c r="BB303" s="288">
        <v>3.3</v>
      </c>
      <c r="BC303" s="288">
        <v>3.2</v>
      </c>
      <c r="BD303" s="288">
        <v>3.2</v>
      </c>
      <c r="BE303" s="288">
        <v>3.2</v>
      </c>
      <c r="BF303" s="288">
        <v>3.2</v>
      </c>
      <c r="BG303" s="288">
        <v>3.2</v>
      </c>
      <c r="BH303" s="288">
        <v>3.2</v>
      </c>
      <c r="BI303" s="288">
        <v>3.2</v>
      </c>
      <c r="BJ303" s="288">
        <v>3.2</v>
      </c>
      <c r="BK303" s="288">
        <v>3.2</v>
      </c>
      <c r="BL303" s="288">
        <v>3.2</v>
      </c>
      <c r="BM303" s="288">
        <v>3.2</v>
      </c>
      <c r="BN303" s="288">
        <v>3.2</v>
      </c>
      <c r="BO303" s="288">
        <v>3.2</v>
      </c>
      <c r="BP303" s="288">
        <v>3.2</v>
      </c>
      <c r="BQ303" s="288">
        <v>3.2</v>
      </c>
      <c r="BR303" s="288">
        <v>3.2</v>
      </c>
      <c r="BS303" s="288">
        <v>3.2</v>
      </c>
      <c r="BT303" s="288">
        <v>3.3</v>
      </c>
      <c r="BU303" s="288">
        <f>_xlfn.IFNA(VLOOKUP(C303,'INFORM Severity - hidden'!$C$5:$G$300,5,FALSE),"-")</f>
        <v>3.3</v>
      </c>
    </row>
    <row r="304" spans="1:73" x14ac:dyDescent="0.35">
      <c r="C304" t="s">
        <v>10984</v>
      </c>
      <c r="D304" s="288" t="str">
        <f t="shared" si="4"/>
        <v>-</v>
      </c>
      <c r="E304" s="288" t="s">
        <v>10851</v>
      </c>
      <c r="F304" s="288" t="s">
        <v>10851</v>
      </c>
      <c r="G304" s="288" t="s">
        <v>10851</v>
      </c>
      <c r="H304" s="288" t="s">
        <v>10851</v>
      </c>
      <c r="I304" s="288" t="s">
        <v>10851</v>
      </c>
      <c r="J304" s="288" t="s">
        <v>10851</v>
      </c>
      <c r="K304" s="288" t="s">
        <v>10851</v>
      </c>
      <c r="L304" s="288" t="s">
        <v>10851</v>
      </c>
      <c r="M304" s="288" t="s">
        <v>10851</v>
      </c>
      <c r="N304" s="288" t="s">
        <v>10851</v>
      </c>
      <c r="O304" s="288" t="s">
        <v>10851</v>
      </c>
      <c r="P304" s="288" t="s">
        <v>10851</v>
      </c>
      <c r="Q304" s="288" t="s">
        <v>10851</v>
      </c>
      <c r="R304" s="288" t="s">
        <v>10851</v>
      </c>
      <c r="S304" s="288" t="s">
        <v>10851</v>
      </c>
      <c r="T304" s="288" t="s">
        <v>10851</v>
      </c>
      <c r="U304" s="288" t="s">
        <v>10851</v>
      </c>
      <c r="V304" s="288" t="s">
        <v>10851</v>
      </c>
      <c r="W304" s="288" t="s">
        <v>10851</v>
      </c>
      <c r="X304" s="288" t="s">
        <v>10851</v>
      </c>
      <c r="Y304" s="288" t="s">
        <v>10851</v>
      </c>
      <c r="Z304" s="288" t="s">
        <v>10851</v>
      </c>
      <c r="AA304" s="288" t="s">
        <v>10851</v>
      </c>
      <c r="AB304" s="288" t="s">
        <v>10851</v>
      </c>
      <c r="AC304" s="288" t="s">
        <v>10851</v>
      </c>
      <c r="AD304" s="288" t="s">
        <v>10851</v>
      </c>
      <c r="AE304" s="288" t="s">
        <v>10851</v>
      </c>
      <c r="AF304" s="288" t="s">
        <v>10851</v>
      </c>
      <c r="AG304" s="288" t="s">
        <v>10851</v>
      </c>
      <c r="AH304" s="288" t="s">
        <v>10851</v>
      </c>
      <c r="AI304" s="288" t="s">
        <v>10851</v>
      </c>
      <c r="AJ304" s="288" t="s">
        <v>10851</v>
      </c>
      <c r="AK304" s="288" t="s">
        <v>10851</v>
      </c>
      <c r="AL304" s="288" t="s">
        <v>10851</v>
      </c>
      <c r="AM304" s="288" t="s">
        <v>10851</v>
      </c>
      <c r="AN304" s="288" t="s">
        <v>10851</v>
      </c>
      <c r="AO304" s="288" t="s">
        <v>10851</v>
      </c>
      <c r="AP304" s="288" t="s">
        <v>10851</v>
      </c>
      <c r="AQ304" s="288" t="s">
        <v>10851</v>
      </c>
      <c r="AR304" s="288" t="s">
        <v>10851</v>
      </c>
      <c r="AS304" s="288" t="s">
        <v>10851</v>
      </c>
      <c r="AT304" s="288" t="s">
        <v>10851</v>
      </c>
      <c r="AU304" s="288" t="s">
        <v>10851</v>
      </c>
      <c r="AV304" s="288" t="s">
        <v>10851</v>
      </c>
      <c r="AW304" s="288" t="s">
        <v>10851</v>
      </c>
      <c r="AX304" s="288" t="s">
        <v>10851</v>
      </c>
      <c r="AY304" s="288" t="s">
        <v>10851</v>
      </c>
      <c r="AZ304" s="288" t="s">
        <v>10851</v>
      </c>
      <c r="BA304" s="288" t="s">
        <v>10851</v>
      </c>
      <c r="BB304" s="288" t="s">
        <v>10851</v>
      </c>
      <c r="BC304" s="288" t="s">
        <v>10851</v>
      </c>
      <c r="BD304" s="288" t="s">
        <v>10851</v>
      </c>
      <c r="BE304" s="288" t="s">
        <v>10851</v>
      </c>
      <c r="BF304" s="288" t="s">
        <v>10851</v>
      </c>
      <c r="BG304" s="288" t="s">
        <v>10851</v>
      </c>
      <c r="BH304" s="288" t="s">
        <v>10851</v>
      </c>
      <c r="BI304" s="288" t="s">
        <v>10851</v>
      </c>
      <c r="BJ304" s="288" t="s">
        <v>10851</v>
      </c>
      <c r="BK304" s="288" t="s">
        <v>10851</v>
      </c>
      <c r="BL304" s="288" t="s">
        <v>10851</v>
      </c>
      <c r="BM304" s="288" t="s">
        <v>10851</v>
      </c>
      <c r="BN304" s="288" t="s">
        <v>10851</v>
      </c>
      <c r="BO304" s="288" t="s">
        <v>10851</v>
      </c>
      <c r="BP304" s="288" t="s">
        <v>10851</v>
      </c>
      <c r="BQ304" s="288" t="s">
        <v>10851</v>
      </c>
      <c r="BR304" s="288" t="s">
        <v>10851</v>
      </c>
      <c r="BS304" s="288" t="s">
        <v>10851</v>
      </c>
      <c r="BT304" s="288" t="s">
        <v>10851</v>
      </c>
      <c r="BU304" s="288" t="str">
        <f>_xlfn.IFNA(VLOOKUP(C304,'INFORM Severity - hidden'!$C$5:$G$300,5,FALSE),"-")</f>
        <v>-</v>
      </c>
    </row>
    <row r="305" spans="1:73" x14ac:dyDescent="0.35">
      <c r="C305" t="s">
        <v>10985</v>
      </c>
      <c r="D305" s="288" t="str">
        <f t="shared" si="4"/>
        <v>-</v>
      </c>
      <c r="E305" s="288" t="s">
        <v>10851</v>
      </c>
      <c r="F305" s="288" t="s">
        <v>10851</v>
      </c>
      <c r="G305" s="288" t="s">
        <v>10851</v>
      </c>
      <c r="H305" s="288" t="s">
        <v>10851</v>
      </c>
      <c r="I305" s="288" t="s">
        <v>10851</v>
      </c>
      <c r="J305" s="288" t="s">
        <v>10851</v>
      </c>
      <c r="K305" s="288" t="s">
        <v>10851</v>
      </c>
      <c r="L305" s="288" t="s">
        <v>10851</v>
      </c>
      <c r="M305" s="288" t="s">
        <v>10851</v>
      </c>
      <c r="N305" s="288" t="s">
        <v>10851</v>
      </c>
      <c r="O305" s="288" t="s">
        <v>10851</v>
      </c>
      <c r="P305" s="288" t="s">
        <v>10851</v>
      </c>
      <c r="Q305" s="288" t="s">
        <v>10851</v>
      </c>
      <c r="R305" s="288" t="s">
        <v>10851</v>
      </c>
      <c r="S305" s="288" t="s">
        <v>10851</v>
      </c>
      <c r="T305" s="288" t="s">
        <v>10851</v>
      </c>
      <c r="U305" s="288" t="s">
        <v>10851</v>
      </c>
      <c r="V305" s="288" t="s">
        <v>10851</v>
      </c>
      <c r="W305" s="288" t="s">
        <v>10851</v>
      </c>
      <c r="X305" s="288" t="s">
        <v>10851</v>
      </c>
      <c r="Y305" s="288" t="s">
        <v>10851</v>
      </c>
      <c r="Z305" s="288" t="s">
        <v>10851</v>
      </c>
      <c r="AA305" s="288" t="s">
        <v>10851</v>
      </c>
      <c r="AB305" s="288" t="s">
        <v>10851</v>
      </c>
      <c r="AC305" s="288" t="s">
        <v>10851</v>
      </c>
      <c r="AD305" s="288" t="s">
        <v>10851</v>
      </c>
      <c r="AE305" s="288" t="s">
        <v>10851</v>
      </c>
      <c r="AF305" s="288" t="s">
        <v>10851</v>
      </c>
      <c r="AG305" s="288" t="s">
        <v>10851</v>
      </c>
      <c r="AH305" s="288" t="s">
        <v>10851</v>
      </c>
      <c r="AI305" s="288" t="s">
        <v>10851</v>
      </c>
      <c r="AJ305" s="288" t="s">
        <v>10851</v>
      </c>
      <c r="AK305" s="288" t="s">
        <v>10851</v>
      </c>
      <c r="AL305" s="288" t="s">
        <v>10851</v>
      </c>
      <c r="AM305" s="288" t="s">
        <v>10851</v>
      </c>
      <c r="AN305" s="288" t="s">
        <v>10851</v>
      </c>
      <c r="AO305" s="288" t="s">
        <v>10851</v>
      </c>
      <c r="AP305" s="288" t="s">
        <v>10851</v>
      </c>
      <c r="AQ305" s="288" t="s">
        <v>10851</v>
      </c>
      <c r="AR305" s="288" t="s">
        <v>10851</v>
      </c>
      <c r="AS305" s="288" t="s">
        <v>10851</v>
      </c>
      <c r="AT305" s="288" t="s">
        <v>10851</v>
      </c>
      <c r="AU305" s="288">
        <v>3.3</v>
      </c>
      <c r="AV305" s="288">
        <v>3</v>
      </c>
      <c r="AW305" s="288">
        <v>2.9</v>
      </c>
      <c r="AX305" s="288">
        <v>2.9</v>
      </c>
      <c r="AY305" s="288">
        <v>2.9</v>
      </c>
      <c r="AZ305" s="288">
        <v>2.9</v>
      </c>
      <c r="BA305" s="288">
        <v>2.9</v>
      </c>
      <c r="BB305" s="288">
        <v>2.9</v>
      </c>
      <c r="BC305" s="288" t="s">
        <v>10851</v>
      </c>
      <c r="BD305" s="288" t="s">
        <v>10851</v>
      </c>
      <c r="BE305" s="288" t="s">
        <v>10851</v>
      </c>
      <c r="BF305" s="288" t="s">
        <v>10851</v>
      </c>
      <c r="BG305" s="288" t="s">
        <v>10851</v>
      </c>
      <c r="BH305" s="288" t="s">
        <v>10851</v>
      </c>
      <c r="BI305" s="288" t="s">
        <v>10851</v>
      </c>
      <c r="BJ305" s="288" t="s">
        <v>10851</v>
      </c>
      <c r="BK305" s="288" t="s">
        <v>10851</v>
      </c>
      <c r="BL305" s="288" t="s">
        <v>10851</v>
      </c>
      <c r="BM305" s="288" t="s">
        <v>10851</v>
      </c>
      <c r="BN305" s="288" t="s">
        <v>10851</v>
      </c>
      <c r="BO305" s="288" t="s">
        <v>10851</v>
      </c>
      <c r="BP305" s="288" t="s">
        <v>10851</v>
      </c>
      <c r="BQ305" s="288" t="s">
        <v>10851</v>
      </c>
      <c r="BR305" s="288" t="s">
        <v>10851</v>
      </c>
      <c r="BS305" s="288" t="s">
        <v>10851</v>
      </c>
      <c r="BT305" s="288" t="s">
        <v>10851</v>
      </c>
      <c r="BU305" s="288" t="str">
        <f>_xlfn.IFNA(VLOOKUP(C305,'INFORM Severity - hidden'!$C$5:$G$300,5,FALSE),"-")</f>
        <v>-</v>
      </c>
    </row>
    <row r="306" spans="1:73" x14ac:dyDescent="0.35">
      <c r="A306" t="s">
        <v>3308</v>
      </c>
      <c r="B306" t="s">
        <v>3306</v>
      </c>
      <c r="C306" t="s">
        <v>3307</v>
      </c>
      <c r="D306" s="288" t="str">
        <f t="shared" si="4"/>
        <v>Stable</v>
      </c>
      <c r="E306" s="288" t="s">
        <v>10851</v>
      </c>
      <c r="F306" s="288">
        <v>3.3</v>
      </c>
      <c r="G306" s="288">
        <v>3.3</v>
      </c>
      <c r="H306" s="288">
        <v>3.6</v>
      </c>
      <c r="I306" s="288">
        <v>3.6</v>
      </c>
      <c r="J306" s="288">
        <v>3.6</v>
      </c>
      <c r="K306" s="288">
        <v>3.6</v>
      </c>
      <c r="L306" s="288">
        <v>3.6</v>
      </c>
      <c r="M306" s="288">
        <v>3.6</v>
      </c>
      <c r="N306" s="288">
        <v>3.5</v>
      </c>
      <c r="O306" s="288">
        <v>3.5</v>
      </c>
      <c r="P306" s="288">
        <v>3.5</v>
      </c>
      <c r="Q306" s="288">
        <v>3.5</v>
      </c>
      <c r="R306" s="288">
        <v>3.5</v>
      </c>
      <c r="S306" s="288">
        <v>3.5</v>
      </c>
      <c r="T306" s="288">
        <v>3.5</v>
      </c>
      <c r="U306" s="288">
        <v>3.5</v>
      </c>
      <c r="V306" s="288">
        <v>3.5</v>
      </c>
      <c r="W306" s="288">
        <v>3.5</v>
      </c>
      <c r="X306" s="288">
        <v>3.5</v>
      </c>
      <c r="Y306" s="288">
        <v>3.5</v>
      </c>
      <c r="Z306" s="288">
        <v>3.5</v>
      </c>
      <c r="AA306" s="288">
        <v>3.5</v>
      </c>
      <c r="AB306" s="288">
        <v>3.5</v>
      </c>
      <c r="AC306" s="288">
        <v>3.5</v>
      </c>
      <c r="AD306" s="288">
        <v>3.5</v>
      </c>
      <c r="AE306" s="288">
        <v>3.5</v>
      </c>
      <c r="AF306" s="288">
        <v>3.5</v>
      </c>
      <c r="AG306" s="288">
        <v>3.5</v>
      </c>
      <c r="AH306" s="288">
        <v>3.5</v>
      </c>
      <c r="AI306" s="288">
        <v>3.5</v>
      </c>
      <c r="AJ306" s="288">
        <v>3.5</v>
      </c>
      <c r="AK306" s="288">
        <v>3.5</v>
      </c>
      <c r="AL306" s="288">
        <v>3.6</v>
      </c>
      <c r="AM306" s="288">
        <v>3.6</v>
      </c>
      <c r="AN306" s="288">
        <v>3.6</v>
      </c>
      <c r="AO306" s="288">
        <v>3.6</v>
      </c>
      <c r="AP306" s="288">
        <v>3.9</v>
      </c>
      <c r="AQ306" s="288">
        <v>4.0999999999999996</v>
      </c>
      <c r="AR306" s="288">
        <v>4.3</v>
      </c>
      <c r="AS306" s="288">
        <v>4.4000000000000004</v>
      </c>
      <c r="AT306" s="288">
        <v>4.4000000000000004</v>
      </c>
      <c r="AU306" s="288">
        <v>4.2</v>
      </c>
      <c r="AV306" s="288">
        <v>4.2</v>
      </c>
      <c r="AW306" s="288">
        <v>4.2</v>
      </c>
      <c r="AX306" s="288">
        <v>4.0999999999999996</v>
      </c>
      <c r="AY306" s="288">
        <v>4.0999999999999996</v>
      </c>
      <c r="AZ306" s="288">
        <v>4.3</v>
      </c>
      <c r="BA306" s="288">
        <v>4.3</v>
      </c>
      <c r="BB306" s="288">
        <v>4.3</v>
      </c>
      <c r="BC306" s="288">
        <v>4.3</v>
      </c>
      <c r="BD306" s="288">
        <v>4.3</v>
      </c>
      <c r="BE306" s="288">
        <v>4.3</v>
      </c>
      <c r="BF306" s="288">
        <v>4.3</v>
      </c>
      <c r="BG306" s="288">
        <v>4.3</v>
      </c>
      <c r="BH306" s="288">
        <v>4.3</v>
      </c>
      <c r="BI306" s="288">
        <v>4.3</v>
      </c>
      <c r="BJ306" s="288">
        <v>4.3</v>
      </c>
      <c r="BK306" s="288">
        <v>4.3</v>
      </c>
      <c r="BL306" s="288">
        <v>4.3</v>
      </c>
      <c r="BM306" s="288">
        <v>4.3</v>
      </c>
      <c r="BN306" s="288">
        <v>4.3</v>
      </c>
      <c r="BO306" s="288">
        <v>4.3</v>
      </c>
      <c r="BP306" s="288">
        <v>4.5</v>
      </c>
      <c r="BQ306" s="288">
        <v>4.5</v>
      </c>
      <c r="BR306" s="288">
        <v>4.5</v>
      </c>
      <c r="BS306" s="288">
        <v>4.5</v>
      </c>
      <c r="BT306" s="288">
        <v>4.5</v>
      </c>
      <c r="BU306" s="288">
        <f>_xlfn.IFNA(VLOOKUP(C306,'INFORM Severity - hidden'!$C$5:$G$300,5,FALSE),"-")</f>
        <v>4.5</v>
      </c>
    </row>
    <row r="307" spans="1:73" x14ac:dyDescent="0.35">
      <c r="C307" t="s">
        <v>10986</v>
      </c>
      <c r="D307" s="288" t="str">
        <f t="shared" si="4"/>
        <v>-</v>
      </c>
      <c r="E307" s="288" t="s">
        <v>10851</v>
      </c>
      <c r="F307" s="288" t="s">
        <v>10851</v>
      </c>
      <c r="G307" s="288" t="s">
        <v>10851</v>
      </c>
      <c r="H307" s="288" t="s">
        <v>10851</v>
      </c>
      <c r="I307" s="288" t="s">
        <v>10851</v>
      </c>
      <c r="J307" s="288" t="s">
        <v>10851</v>
      </c>
      <c r="K307" s="288" t="s">
        <v>10851</v>
      </c>
      <c r="L307" s="288" t="s">
        <v>10851</v>
      </c>
      <c r="M307" s="288" t="s">
        <v>10851</v>
      </c>
      <c r="N307" s="288" t="s">
        <v>10851</v>
      </c>
      <c r="O307" s="288" t="s">
        <v>10851</v>
      </c>
      <c r="P307" s="288" t="s">
        <v>10851</v>
      </c>
      <c r="Q307" s="288" t="s">
        <v>10851</v>
      </c>
      <c r="R307" s="288" t="s">
        <v>10851</v>
      </c>
      <c r="S307" s="288" t="s">
        <v>10851</v>
      </c>
      <c r="T307" s="288" t="s">
        <v>10851</v>
      </c>
      <c r="U307" s="288" t="s">
        <v>10851</v>
      </c>
      <c r="V307" s="288" t="s">
        <v>10851</v>
      </c>
      <c r="W307" s="288" t="s">
        <v>10851</v>
      </c>
      <c r="X307" s="288" t="s">
        <v>10851</v>
      </c>
      <c r="Y307" s="288" t="s">
        <v>10851</v>
      </c>
      <c r="Z307" s="288" t="s">
        <v>10851</v>
      </c>
      <c r="AA307" s="288" t="s">
        <v>10851</v>
      </c>
      <c r="AB307" s="288" t="s">
        <v>10851</v>
      </c>
      <c r="AC307" s="288" t="s">
        <v>10851</v>
      </c>
      <c r="AD307" s="288" t="s">
        <v>10851</v>
      </c>
      <c r="AE307" s="288" t="s">
        <v>10851</v>
      </c>
      <c r="AF307" s="288">
        <v>1.5</v>
      </c>
      <c r="AG307" s="288">
        <v>1.5</v>
      </c>
      <c r="AH307" s="288">
        <v>1.6</v>
      </c>
      <c r="AI307" s="288">
        <v>1.6</v>
      </c>
      <c r="AJ307" s="288">
        <v>1.6</v>
      </c>
      <c r="AK307" s="288" t="s">
        <v>10851</v>
      </c>
      <c r="AL307" s="288" t="s">
        <v>10851</v>
      </c>
      <c r="AM307" s="288" t="s">
        <v>10851</v>
      </c>
      <c r="AN307" s="288" t="s">
        <v>10851</v>
      </c>
      <c r="AO307" s="288" t="s">
        <v>10851</v>
      </c>
      <c r="AP307" s="288" t="s">
        <v>10851</v>
      </c>
      <c r="AQ307" s="288" t="s">
        <v>10851</v>
      </c>
      <c r="AR307" s="288" t="s">
        <v>10851</v>
      </c>
      <c r="AS307" s="288" t="s">
        <v>10851</v>
      </c>
      <c r="AT307" s="288" t="s">
        <v>10851</v>
      </c>
      <c r="AU307" s="288" t="s">
        <v>10851</v>
      </c>
      <c r="AV307" s="288" t="s">
        <v>10851</v>
      </c>
      <c r="AW307" s="288" t="s">
        <v>10851</v>
      </c>
      <c r="AX307" s="288" t="s">
        <v>10851</v>
      </c>
      <c r="AY307" s="288" t="s">
        <v>10851</v>
      </c>
      <c r="AZ307" s="288" t="s">
        <v>10851</v>
      </c>
      <c r="BA307" s="288" t="s">
        <v>10851</v>
      </c>
      <c r="BB307" s="288" t="s">
        <v>10851</v>
      </c>
      <c r="BC307" s="288" t="s">
        <v>10851</v>
      </c>
      <c r="BD307" s="288" t="s">
        <v>10851</v>
      </c>
      <c r="BE307" s="288" t="s">
        <v>10851</v>
      </c>
      <c r="BF307" s="288" t="s">
        <v>10851</v>
      </c>
      <c r="BG307" s="288" t="s">
        <v>10851</v>
      </c>
      <c r="BH307" s="288" t="s">
        <v>10851</v>
      </c>
      <c r="BI307" s="288" t="s">
        <v>10851</v>
      </c>
      <c r="BJ307" s="288" t="s">
        <v>10851</v>
      </c>
      <c r="BK307" s="288" t="s">
        <v>10851</v>
      </c>
      <c r="BL307" s="288" t="s">
        <v>10851</v>
      </c>
      <c r="BM307" s="288" t="s">
        <v>10851</v>
      </c>
      <c r="BN307" s="288" t="s">
        <v>10851</v>
      </c>
      <c r="BO307" s="288" t="s">
        <v>10851</v>
      </c>
      <c r="BP307" s="288" t="s">
        <v>10851</v>
      </c>
      <c r="BQ307" s="288" t="s">
        <v>10851</v>
      </c>
      <c r="BR307" s="288" t="s">
        <v>10851</v>
      </c>
      <c r="BS307" s="288" t="s">
        <v>10851</v>
      </c>
      <c r="BT307" s="288" t="s">
        <v>10851</v>
      </c>
      <c r="BU307" s="288" t="str">
        <f>_xlfn.IFNA(VLOOKUP(C307,'INFORM Severity - hidden'!$C$5:$G$300,5,FALSE),"-")</f>
        <v>-</v>
      </c>
    </row>
    <row r="308" spans="1:73" x14ac:dyDescent="0.35">
      <c r="A308" t="s">
        <v>1485</v>
      </c>
      <c r="B308" t="s">
        <v>1483</v>
      </c>
      <c r="C308" t="s">
        <v>1484</v>
      </c>
      <c r="D308" s="288" t="str">
        <f t="shared" si="4"/>
        <v>Stable</v>
      </c>
      <c r="E308" s="288">
        <v>4.2</v>
      </c>
      <c r="F308" s="288">
        <v>4.2</v>
      </c>
      <c r="G308" s="288">
        <v>4.2</v>
      </c>
      <c r="H308" s="288">
        <v>3.9</v>
      </c>
      <c r="I308" s="288">
        <v>3.9</v>
      </c>
      <c r="J308" s="288">
        <v>4</v>
      </c>
      <c r="K308" s="288">
        <v>4</v>
      </c>
      <c r="L308" s="288">
        <v>4</v>
      </c>
      <c r="M308" s="288">
        <v>4</v>
      </c>
      <c r="N308" s="288">
        <v>4</v>
      </c>
      <c r="O308" s="288">
        <v>4</v>
      </c>
      <c r="P308" s="288">
        <v>4</v>
      </c>
      <c r="Q308" s="288">
        <v>4</v>
      </c>
      <c r="R308" s="288">
        <v>4.0999999999999996</v>
      </c>
      <c r="S308" s="288">
        <v>4.0999999999999996</v>
      </c>
      <c r="T308" s="288">
        <v>4.0999999999999996</v>
      </c>
      <c r="U308" s="288">
        <v>4.0999999999999996</v>
      </c>
      <c r="V308" s="288">
        <v>4.0999999999999996</v>
      </c>
      <c r="W308" s="288">
        <v>4.0999999999999996</v>
      </c>
      <c r="X308" s="288">
        <v>4.0999999999999996</v>
      </c>
      <c r="Y308" s="288">
        <v>4.0999999999999996</v>
      </c>
      <c r="Z308" s="288">
        <v>4.0999999999999996</v>
      </c>
      <c r="AA308" s="288">
        <v>4</v>
      </c>
      <c r="AB308" s="288">
        <v>4</v>
      </c>
      <c r="AC308" s="288">
        <v>4</v>
      </c>
      <c r="AD308" s="288">
        <v>4</v>
      </c>
      <c r="AE308" s="288">
        <v>4</v>
      </c>
      <c r="AF308" s="288">
        <v>4</v>
      </c>
      <c r="AG308" s="288">
        <v>4</v>
      </c>
      <c r="AH308" s="288">
        <v>4.0999999999999996</v>
      </c>
      <c r="AI308" s="288">
        <v>4.0999999999999996</v>
      </c>
      <c r="AJ308" s="288">
        <v>4.0999999999999996</v>
      </c>
      <c r="AK308" s="288">
        <v>4.0999999999999996</v>
      </c>
      <c r="AL308" s="288">
        <v>4.2</v>
      </c>
      <c r="AM308" s="288">
        <v>4.2</v>
      </c>
      <c r="AN308" s="288">
        <v>4.2</v>
      </c>
      <c r="AO308" s="288">
        <v>4.2</v>
      </c>
      <c r="AP308" s="288">
        <v>4.2</v>
      </c>
      <c r="AQ308" s="288">
        <v>4.2</v>
      </c>
      <c r="AR308" s="288">
        <v>4.0999999999999996</v>
      </c>
      <c r="AS308" s="288">
        <v>4.0999999999999996</v>
      </c>
      <c r="AT308" s="288">
        <v>4.0999999999999996</v>
      </c>
      <c r="AU308" s="288">
        <v>4</v>
      </c>
      <c r="AV308" s="288">
        <v>4</v>
      </c>
      <c r="AW308" s="288">
        <v>4</v>
      </c>
      <c r="AX308" s="288">
        <v>3.9</v>
      </c>
      <c r="AY308" s="288">
        <v>4</v>
      </c>
      <c r="AZ308" s="288">
        <v>4</v>
      </c>
      <c r="BA308" s="288">
        <v>4</v>
      </c>
      <c r="BB308" s="288">
        <v>4</v>
      </c>
      <c r="BC308" s="288">
        <v>4</v>
      </c>
      <c r="BD308" s="288">
        <v>4</v>
      </c>
      <c r="BE308" s="288">
        <v>3.8</v>
      </c>
      <c r="BF308" s="288">
        <v>4.0999999999999996</v>
      </c>
      <c r="BG308" s="288">
        <v>4.0999999999999996</v>
      </c>
      <c r="BH308" s="288">
        <v>4.0999999999999996</v>
      </c>
      <c r="BI308" s="288">
        <v>4</v>
      </c>
      <c r="BJ308" s="288">
        <v>4.3</v>
      </c>
      <c r="BK308" s="288">
        <v>4.3</v>
      </c>
      <c r="BL308" s="288">
        <v>4.3</v>
      </c>
      <c r="BM308" s="288">
        <v>4.3</v>
      </c>
      <c r="BN308" s="288">
        <v>4.2</v>
      </c>
      <c r="BO308" s="288">
        <v>4.2</v>
      </c>
      <c r="BP308" s="288">
        <v>4</v>
      </c>
      <c r="BQ308" s="288">
        <v>4</v>
      </c>
      <c r="BR308" s="288">
        <v>4</v>
      </c>
      <c r="BS308" s="288">
        <v>4</v>
      </c>
      <c r="BT308" s="288">
        <v>4</v>
      </c>
      <c r="BU308" s="288">
        <f>_xlfn.IFNA(VLOOKUP(C308,'INFORM Severity - hidden'!$C$5:$G$300,5,FALSE),"-")</f>
        <v>4</v>
      </c>
    </row>
    <row r="309" spans="1:73" x14ac:dyDescent="0.35">
      <c r="C309" t="s">
        <v>10987</v>
      </c>
      <c r="D309" s="288" t="str">
        <f t="shared" si="4"/>
        <v>-</v>
      </c>
      <c r="E309" s="288" t="s">
        <v>10851</v>
      </c>
      <c r="F309" s="288" t="s">
        <v>10851</v>
      </c>
      <c r="G309" s="288" t="s">
        <v>10851</v>
      </c>
      <c r="H309" s="288" t="s">
        <v>10851</v>
      </c>
      <c r="I309" s="288" t="s">
        <v>10851</v>
      </c>
      <c r="J309" s="288" t="s">
        <v>10851</v>
      </c>
      <c r="K309" s="288" t="s">
        <v>10851</v>
      </c>
      <c r="L309" s="288" t="s">
        <v>10851</v>
      </c>
      <c r="M309" s="288" t="s">
        <v>10851</v>
      </c>
      <c r="N309" s="288" t="s">
        <v>10851</v>
      </c>
      <c r="O309" s="288" t="s">
        <v>10851</v>
      </c>
      <c r="P309" s="288" t="s">
        <v>10851</v>
      </c>
      <c r="Q309" s="288" t="s">
        <v>10851</v>
      </c>
      <c r="R309" s="288" t="s">
        <v>10851</v>
      </c>
      <c r="S309" s="288" t="s">
        <v>10851</v>
      </c>
      <c r="T309" s="288" t="s">
        <v>10851</v>
      </c>
      <c r="U309" s="288" t="s">
        <v>10851</v>
      </c>
      <c r="V309" s="288" t="s">
        <v>10851</v>
      </c>
      <c r="W309" s="288" t="s">
        <v>10851</v>
      </c>
      <c r="X309" s="288" t="s">
        <v>10851</v>
      </c>
      <c r="Y309" s="288" t="s">
        <v>10851</v>
      </c>
      <c r="Z309" s="288" t="s">
        <v>10851</v>
      </c>
      <c r="AA309" s="288">
        <v>2.4</v>
      </c>
      <c r="AB309" s="288">
        <v>2.4</v>
      </c>
      <c r="AC309" s="288">
        <v>2.4</v>
      </c>
      <c r="AD309" s="288">
        <v>2.9</v>
      </c>
      <c r="AE309" s="288">
        <v>2.9</v>
      </c>
      <c r="AF309" s="288">
        <v>2.8</v>
      </c>
      <c r="AG309" s="288" t="s">
        <v>10851</v>
      </c>
      <c r="AH309" s="288" t="s">
        <v>10851</v>
      </c>
      <c r="AI309" s="288" t="s">
        <v>10851</v>
      </c>
      <c r="AJ309" s="288" t="s">
        <v>10851</v>
      </c>
      <c r="AK309" s="288" t="s">
        <v>10851</v>
      </c>
      <c r="AL309" s="288" t="s">
        <v>10851</v>
      </c>
      <c r="AM309" s="288" t="s">
        <v>10851</v>
      </c>
      <c r="AN309" s="288" t="s">
        <v>10851</v>
      </c>
      <c r="AO309" s="288" t="s">
        <v>10851</v>
      </c>
      <c r="AP309" s="288" t="s">
        <v>10851</v>
      </c>
      <c r="AQ309" s="288" t="s">
        <v>10851</v>
      </c>
      <c r="AR309" s="288" t="s">
        <v>10851</v>
      </c>
      <c r="AS309" s="288" t="s">
        <v>10851</v>
      </c>
      <c r="AT309" s="288" t="s">
        <v>10851</v>
      </c>
      <c r="AU309" s="288" t="s">
        <v>10851</v>
      </c>
      <c r="AV309" s="288" t="s">
        <v>10851</v>
      </c>
      <c r="AW309" s="288" t="s">
        <v>10851</v>
      </c>
      <c r="AX309" s="288" t="s">
        <v>10851</v>
      </c>
      <c r="AY309" s="288" t="s">
        <v>10851</v>
      </c>
      <c r="AZ309" s="288" t="s">
        <v>10851</v>
      </c>
      <c r="BA309" s="288" t="s">
        <v>10851</v>
      </c>
      <c r="BB309" s="288" t="s">
        <v>10851</v>
      </c>
      <c r="BC309" s="288" t="s">
        <v>10851</v>
      </c>
      <c r="BD309" s="288" t="s">
        <v>10851</v>
      </c>
      <c r="BE309" s="288" t="s">
        <v>10851</v>
      </c>
      <c r="BF309" s="288" t="s">
        <v>10851</v>
      </c>
      <c r="BG309" s="288" t="s">
        <v>10851</v>
      </c>
      <c r="BH309" s="288" t="s">
        <v>10851</v>
      </c>
      <c r="BI309" s="288" t="s">
        <v>10851</v>
      </c>
      <c r="BJ309" s="288" t="s">
        <v>10851</v>
      </c>
      <c r="BK309" s="288" t="s">
        <v>10851</v>
      </c>
      <c r="BL309" s="288" t="s">
        <v>10851</v>
      </c>
      <c r="BM309" s="288" t="s">
        <v>10851</v>
      </c>
      <c r="BN309" s="288" t="s">
        <v>10851</v>
      </c>
      <c r="BO309" s="288" t="s">
        <v>10851</v>
      </c>
      <c r="BP309" s="288" t="s">
        <v>10851</v>
      </c>
      <c r="BQ309" s="288" t="s">
        <v>10851</v>
      </c>
      <c r="BR309" s="288" t="s">
        <v>10851</v>
      </c>
      <c r="BS309" s="288" t="s">
        <v>10851</v>
      </c>
      <c r="BT309" s="288" t="s">
        <v>10851</v>
      </c>
      <c r="BU309" s="288" t="str">
        <f>_xlfn.IFNA(VLOOKUP(C309,'INFORM Severity - hidden'!$C$5:$G$300,5,FALSE),"-")</f>
        <v>-</v>
      </c>
    </row>
    <row r="310" spans="1:73" x14ac:dyDescent="0.35">
      <c r="A310" t="s">
        <v>5545</v>
      </c>
      <c r="B310" t="s">
        <v>5543</v>
      </c>
      <c r="C310" t="s">
        <v>5544</v>
      </c>
      <c r="D310" s="288" t="str">
        <f t="shared" si="4"/>
        <v>-</v>
      </c>
      <c r="E310" s="288" t="s">
        <v>10851</v>
      </c>
      <c r="F310" s="288" t="s">
        <v>10851</v>
      </c>
      <c r="G310" s="288" t="s">
        <v>10851</v>
      </c>
      <c r="H310" s="288" t="s">
        <v>10851</v>
      </c>
      <c r="I310" s="288" t="s">
        <v>10851</v>
      </c>
      <c r="J310" s="288" t="s">
        <v>10851</v>
      </c>
      <c r="K310" s="288" t="s">
        <v>10851</v>
      </c>
      <c r="L310" s="288" t="s">
        <v>10851</v>
      </c>
      <c r="M310" s="288" t="s">
        <v>10851</v>
      </c>
      <c r="N310" s="288" t="s">
        <v>10851</v>
      </c>
      <c r="O310" s="288" t="s">
        <v>10851</v>
      </c>
      <c r="P310" s="288" t="s">
        <v>10851</v>
      </c>
      <c r="Q310" s="288" t="s">
        <v>10851</v>
      </c>
      <c r="R310" s="288" t="s">
        <v>10851</v>
      </c>
      <c r="S310" s="288" t="s">
        <v>10851</v>
      </c>
      <c r="T310" s="288" t="s">
        <v>10851</v>
      </c>
      <c r="U310" s="288" t="s">
        <v>10851</v>
      </c>
      <c r="V310" s="288" t="s">
        <v>10851</v>
      </c>
      <c r="W310" s="288" t="s">
        <v>10851</v>
      </c>
      <c r="X310" s="288" t="s">
        <v>10851</v>
      </c>
      <c r="Y310" s="288" t="s">
        <v>10851</v>
      </c>
      <c r="Z310" s="288" t="s">
        <v>10851</v>
      </c>
      <c r="AA310" s="288" t="s">
        <v>10851</v>
      </c>
      <c r="AB310" s="288" t="s">
        <v>10851</v>
      </c>
      <c r="AC310" s="288" t="s">
        <v>10851</v>
      </c>
      <c r="AD310" s="288" t="s">
        <v>10851</v>
      </c>
      <c r="AE310" s="288" t="s">
        <v>10851</v>
      </c>
      <c r="AF310" s="288" t="s">
        <v>10851</v>
      </c>
      <c r="AG310" s="288" t="s">
        <v>10851</v>
      </c>
      <c r="AH310" s="288" t="s">
        <v>10851</v>
      </c>
      <c r="AI310" s="288" t="s">
        <v>10851</v>
      </c>
      <c r="AJ310" s="288" t="s">
        <v>10851</v>
      </c>
      <c r="AK310" s="288" t="s">
        <v>10851</v>
      </c>
      <c r="AL310" s="288" t="s">
        <v>10851</v>
      </c>
      <c r="AM310" s="288" t="s">
        <v>10851</v>
      </c>
      <c r="AN310" s="288" t="s">
        <v>10851</v>
      </c>
      <c r="AO310" s="288" t="s">
        <v>10851</v>
      </c>
      <c r="AP310" s="288" t="s">
        <v>10851</v>
      </c>
      <c r="AQ310" s="288" t="s">
        <v>10851</v>
      </c>
      <c r="AR310" s="288" t="s">
        <v>10851</v>
      </c>
      <c r="AS310" s="288" t="s">
        <v>10851</v>
      </c>
      <c r="AT310" s="288" t="s">
        <v>10851</v>
      </c>
      <c r="AU310" s="288" t="s">
        <v>10851</v>
      </c>
      <c r="AV310" s="288" t="s">
        <v>10851</v>
      </c>
      <c r="AW310" s="288" t="s">
        <v>10851</v>
      </c>
      <c r="AX310" s="288" t="s">
        <v>10851</v>
      </c>
      <c r="AY310" s="288" t="s">
        <v>10851</v>
      </c>
      <c r="AZ310" s="288" t="s">
        <v>10851</v>
      </c>
      <c r="BA310" s="288" t="s">
        <v>10851</v>
      </c>
      <c r="BB310" s="288" t="s">
        <v>10851</v>
      </c>
      <c r="BC310" s="288" t="s">
        <v>10851</v>
      </c>
      <c r="BD310" s="288" t="s">
        <v>10851</v>
      </c>
      <c r="BE310" s="288" t="s">
        <v>10851</v>
      </c>
      <c r="BF310" s="288" t="s">
        <v>10851</v>
      </c>
      <c r="BG310" s="288" t="s">
        <v>10851</v>
      </c>
      <c r="BH310" s="288" t="s">
        <v>10851</v>
      </c>
      <c r="BI310" s="288" t="s">
        <v>10851</v>
      </c>
      <c r="BJ310" s="288" t="s">
        <v>10851</v>
      </c>
      <c r="BK310" s="288" t="s">
        <v>10851</v>
      </c>
      <c r="BL310" s="288" t="s">
        <v>10851</v>
      </c>
      <c r="BM310" s="288" t="s">
        <v>10851</v>
      </c>
      <c r="BN310" s="288" t="s">
        <v>10851</v>
      </c>
      <c r="BO310" s="288" t="s">
        <v>10851</v>
      </c>
      <c r="BP310" s="288" t="s">
        <v>10851</v>
      </c>
      <c r="BQ310" s="288" t="s">
        <v>10851</v>
      </c>
      <c r="BR310" s="288" t="s">
        <v>10851</v>
      </c>
      <c r="BS310" s="288" t="s">
        <v>10851</v>
      </c>
      <c r="BT310" s="288" t="s">
        <v>10851</v>
      </c>
      <c r="BU310" s="288">
        <f>_xlfn.IFNA(VLOOKUP(C310,'INFORM Severity - hidden'!$C$5:$G$300,5,FALSE),"-")</f>
        <v>2.7</v>
      </c>
    </row>
    <row r="311" spans="1:73" x14ac:dyDescent="0.35">
      <c r="C311" t="s">
        <v>10988</v>
      </c>
      <c r="D311" s="288" t="str">
        <f t="shared" si="4"/>
        <v>-</v>
      </c>
      <c r="E311" s="288" t="s">
        <v>10851</v>
      </c>
      <c r="F311" s="288" t="s">
        <v>10851</v>
      </c>
      <c r="G311" s="288" t="s">
        <v>10851</v>
      </c>
      <c r="H311" s="288" t="s">
        <v>10851</v>
      </c>
      <c r="I311" s="288" t="s">
        <v>10851</v>
      </c>
      <c r="J311" s="288" t="s">
        <v>10851</v>
      </c>
      <c r="K311" s="288" t="s">
        <v>10851</v>
      </c>
      <c r="L311" s="288" t="s">
        <v>10851</v>
      </c>
      <c r="M311" s="288" t="s">
        <v>10851</v>
      </c>
      <c r="N311" s="288" t="s">
        <v>10851</v>
      </c>
      <c r="O311" s="288" t="s">
        <v>10851</v>
      </c>
      <c r="P311" s="288" t="s">
        <v>10851</v>
      </c>
      <c r="Q311" s="288" t="s">
        <v>10851</v>
      </c>
      <c r="R311" s="288" t="s">
        <v>10851</v>
      </c>
      <c r="S311" s="288" t="s">
        <v>10851</v>
      </c>
      <c r="T311" s="288">
        <v>1.9</v>
      </c>
      <c r="U311" s="288">
        <v>1.9</v>
      </c>
      <c r="V311" s="288">
        <v>2</v>
      </c>
      <c r="W311" s="288">
        <v>2</v>
      </c>
      <c r="X311" s="288">
        <v>2</v>
      </c>
      <c r="Y311" s="288">
        <v>2</v>
      </c>
      <c r="Z311" s="288">
        <v>2</v>
      </c>
      <c r="AA311" s="288">
        <v>2</v>
      </c>
      <c r="AB311" s="288">
        <v>2</v>
      </c>
      <c r="AC311" s="288">
        <v>2</v>
      </c>
      <c r="AD311" s="288">
        <v>2</v>
      </c>
      <c r="AE311" s="288">
        <v>2</v>
      </c>
      <c r="AF311" s="288">
        <v>2</v>
      </c>
      <c r="AG311" s="288" t="s">
        <v>10851</v>
      </c>
      <c r="AH311" s="288" t="s">
        <v>10851</v>
      </c>
      <c r="AI311" s="288" t="s">
        <v>10851</v>
      </c>
      <c r="AJ311" s="288" t="s">
        <v>10851</v>
      </c>
      <c r="AK311" s="288" t="s">
        <v>10851</v>
      </c>
      <c r="AL311" s="288" t="s">
        <v>10851</v>
      </c>
      <c r="AM311" s="288" t="s">
        <v>10851</v>
      </c>
      <c r="AN311" s="288" t="s">
        <v>10851</v>
      </c>
      <c r="AO311" s="288" t="s">
        <v>10851</v>
      </c>
      <c r="AP311" s="288" t="s">
        <v>10851</v>
      </c>
      <c r="AQ311" s="288" t="s">
        <v>10851</v>
      </c>
      <c r="AR311" s="288" t="s">
        <v>10851</v>
      </c>
      <c r="AS311" s="288" t="s">
        <v>10851</v>
      </c>
      <c r="AT311" s="288" t="s">
        <v>10851</v>
      </c>
      <c r="AU311" s="288" t="s">
        <v>10851</v>
      </c>
      <c r="AV311" s="288" t="s">
        <v>10851</v>
      </c>
      <c r="AW311" s="288" t="s">
        <v>10851</v>
      </c>
      <c r="AX311" s="288" t="s">
        <v>10851</v>
      </c>
      <c r="AY311" s="288" t="s">
        <v>10851</v>
      </c>
      <c r="AZ311" s="288" t="s">
        <v>10851</v>
      </c>
      <c r="BA311" s="288" t="s">
        <v>10851</v>
      </c>
      <c r="BB311" s="288" t="s">
        <v>10851</v>
      </c>
      <c r="BC311" s="288" t="s">
        <v>10851</v>
      </c>
      <c r="BD311" s="288" t="s">
        <v>10851</v>
      </c>
      <c r="BE311" s="288" t="s">
        <v>10851</v>
      </c>
      <c r="BF311" s="288" t="s">
        <v>10851</v>
      </c>
      <c r="BG311" s="288" t="s">
        <v>10851</v>
      </c>
      <c r="BH311" s="288" t="s">
        <v>10851</v>
      </c>
      <c r="BI311" s="288" t="s">
        <v>10851</v>
      </c>
      <c r="BJ311" s="288" t="s">
        <v>10851</v>
      </c>
      <c r="BK311" s="288" t="s">
        <v>10851</v>
      </c>
      <c r="BL311" s="288" t="s">
        <v>10851</v>
      </c>
      <c r="BM311" s="288" t="s">
        <v>10851</v>
      </c>
      <c r="BN311" s="288" t="s">
        <v>10851</v>
      </c>
      <c r="BO311" s="288" t="s">
        <v>10851</v>
      </c>
      <c r="BP311" s="288" t="s">
        <v>10851</v>
      </c>
      <c r="BQ311" s="288" t="s">
        <v>10851</v>
      </c>
      <c r="BR311" s="288" t="s">
        <v>10851</v>
      </c>
      <c r="BS311" s="288" t="s">
        <v>10851</v>
      </c>
      <c r="BT311" s="288" t="s">
        <v>10851</v>
      </c>
      <c r="BU311" s="288" t="str">
        <f>_xlfn.IFNA(VLOOKUP(C311,'INFORM Severity - hidden'!$C$5:$G$300,5,FALSE),"-")</f>
        <v>-</v>
      </c>
    </row>
    <row r="312" spans="1:73" x14ac:dyDescent="0.35">
      <c r="C312" t="s">
        <v>10989</v>
      </c>
      <c r="D312" s="288" t="str">
        <f t="shared" si="4"/>
        <v>-</v>
      </c>
      <c r="E312" s="288" t="s">
        <v>10851</v>
      </c>
      <c r="F312" s="288" t="s">
        <v>10851</v>
      </c>
      <c r="G312" s="288" t="s">
        <v>10851</v>
      </c>
      <c r="H312" s="288" t="s">
        <v>10851</v>
      </c>
      <c r="I312" s="288" t="s">
        <v>10851</v>
      </c>
      <c r="J312" s="288" t="s">
        <v>10851</v>
      </c>
      <c r="K312" s="288" t="s">
        <v>10851</v>
      </c>
      <c r="L312" s="288" t="s">
        <v>10851</v>
      </c>
      <c r="M312" s="288" t="s">
        <v>10851</v>
      </c>
      <c r="N312" s="288" t="s">
        <v>10851</v>
      </c>
      <c r="O312" s="288" t="s">
        <v>10851</v>
      </c>
      <c r="P312" s="288" t="s">
        <v>10851</v>
      </c>
      <c r="Q312" s="288" t="s">
        <v>10851</v>
      </c>
      <c r="R312" s="288" t="s">
        <v>10851</v>
      </c>
      <c r="S312" s="288" t="s">
        <v>10851</v>
      </c>
      <c r="T312" s="288" t="s">
        <v>10851</v>
      </c>
      <c r="U312" s="288" t="s">
        <v>10851</v>
      </c>
      <c r="V312" s="288" t="s">
        <v>10851</v>
      </c>
      <c r="W312" s="288" t="s">
        <v>10851</v>
      </c>
      <c r="X312" s="288" t="s">
        <v>10851</v>
      </c>
      <c r="Y312" s="288" t="s">
        <v>10851</v>
      </c>
      <c r="Z312" s="288" t="s">
        <v>10851</v>
      </c>
      <c r="AA312" s="288" t="s">
        <v>10851</v>
      </c>
      <c r="AB312" s="288" t="s">
        <v>10851</v>
      </c>
      <c r="AC312" s="288" t="s">
        <v>10851</v>
      </c>
      <c r="AD312" s="288" t="s">
        <v>10851</v>
      </c>
      <c r="AE312" s="288" t="s">
        <v>10851</v>
      </c>
      <c r="AF312" s="288" t="s">
        <v>10851</v>
      </c>
      <c r="AG312" s="288" t="s">
        <v>10851</v>
      </c>
      <c r="AH312" s="288" t="s">
        <v>10851</v>
      </c>
      <c r="AI312" s="288" t="s">
        <v>10851</v>
      </c>
      <c r="AJ312" s="288" t="s">
        <v>10851</v>
      </c>
      <c r="AK312" s="288" t="s">
        <v>10851</v>
      </c>
      <c r="AL312" s="288" t="s">
        <v>10851</v>
      </c>
      <c r="AM312" s="288" t="s">
        <v>10851</v>
      </c>
      <c r="AN312" s="288" t="s">
        <v>10851</v>
      </c>
      <c r="AO312" s="288" t="s">
        <v>10851</v>
      </c>
      <c r="AP312" s="288" t="s">
        <v>10851</v>
      </c>
      <c r="AQ312" s="288" t="s">
        <v>10851</v>
      </c>
      <c r="AR312" s="288" t="s">
        <v>10851</v>
      </c>
      <c r="AS312" s="288" t="s">
        <v>10851</v>
      </c>
      <c r="AT312" s="288" t="s">
        <v>10851</v>
      </c>
      <c r="AU312" s="288" t="s">
        <v>10851</v>
      </c>
      <c r="AV312" s="288" t="s">
        <v>10851</v>
      </c>
      <c r="AW312" s="288" t="s">
        <v>10851</v>
      </c>
      <c r="AX312" s="288" t="s">
        <v>10851</v>
      </c>
      <c r="AY312" s="288" t="s">
        <v>10851</v>
      </c>
      <c r="AZ312" s="288" t="s">
        <v>10851</v>
      </c>
      <c r="BA312" s="288" t="s">
        <v>10851</v>
      </c>
      <c r="BB312" s="288" t="s">
        <v>10851</v>
      </c>
      <c r="BC312" s="288">
        <v>2.2000000000000002</v>
      </c>
      <c r="BD312" s="288">
        <v>2.2000000000000002</v>
      </c>
      <c r="BE312" s="288">
        <v>2.2999999999999998</v>
      </c>
      <c r="BF312" s="288">
        <v>2.2999999999999998</v>
      </c>
      <c r="BG312" s="288">
        <v>2.2999999999999998</v>
      </c>
      <c r="BH312" s="288">
        <v>2.2999999999999998</v>
      </c>
      <c r="BI312" s="288">
        <v>2.2999999999999998</v>
      </c>
      <c r="BJ312" s="288">
        <v>2.2999999999999998</v>
      </c>
      <c r="BK312" s="288" t="s">
        <v>10851</v>
      </c>
      <c r="BL312" s="288" t="s">
        <v>10851</v>
      </c>
      <c r="BM312" s="288" t="s">
        <v>10851</v>
      </c>
      <c r="BN312" s="288" t="s">
        <v>10851</v>
      </c>
      <c r="BO312" s="288" t="s">
        <v>10851</v>
      </c>
      <c r="BP312" s="288" t="s">
        <v>10851</v>
      </c>
      <c r="BQ312" s="288" t="s">
        <v>10851</v>
      </c>
      <c r="BR312" s="288" t="s">
        <v>10851</v>
      </c>
      <c r="BS312" s="288" t="s">
        <v>10851</v>
      </c>
      <c r="BT312" s="288" t="s">
        <v>10851</v>
      </c>
      <c r="BU312" s="288" t="str">
        <f>_xlfn.IFNA(VLOOKUP(C312,'INFORM Severity - hidden'!$C$5:$G$300,5,FALSE),"-")</f>
        <v>-</v>
      </c>
    </row>
    <row r="313" spans="1:73" x14ac:dyDescent="0.35">
      <c r="C313" t="s">
        <v>10990</v>
      </c>
      <c r="D313" s="288" t="str">
        <f t="shared" si="4"/>
        <v>-</v>
      </c>
      <c r="E313" s="288" t="s">
        <v>10851</v>
      </c>
      <c r="F313" s="288">
        <v>1.5</v>
      </c>
      <c r="G313" s="288" t="s">
        <v>10851</v>
      </c>
      <c r="H313" s="288" t="s">
        <v>10851</v>
      </c>
      <c r="I313" s="288" t="s">
        <v>10851</v>
      </c>
      <c r="J313" s="288" t="s">
        <v>10851</v>
      </c>
      <c r="K313" s="288" t="s">
        <v>10851</v>
      </c>
      <c r="L313" s="288" t="s">
        <v>10851</v>
      </c>
      <c r="M313" s="288" t="s">
        <v>10851</v>
      </c>
      <c r="N313" s="288" t="s">
        <v>10851</v>
      </c>
      <c r="O313" s="288" t="s">
        <v>10851</v>
      </c>
      <c r="P313" s="288" t="s">
        <v>10851</v>
      </c>
      <c r="Q313" s="288" t="s">
        <v>10851</v>
      </c>
      <c r="R313" s="288" t="s">
        <v>10851</v>
      </c>
      <c r="S313" s="288" t="s">
        <v>10851</v>
      </c>
      <c r="T313" s="288" t="s">
        <v>10851</v>
      </c>
      <c r="U313" s="288" t="s">
        <v>10851</v>
      </c>
      <c r="V313" s="288" t="s">
        <v>10851</v>
      </c>
      <c r="W313" s="288" t="s">
        <v>10851</v>
      </c>
      <c r="X313" s="288" t="s">
        <v>10851</v>
      </c>
      <c r="Y313" s="288" t="s">
        <v>10851</v>
      </c>
      <c r="Z313" s="288" t="s">
        <v>10851</v>
      </c>
      <c r="AA313" s="288" t="s">
        <v>10851</v>
      </c>
      <c r="AB313" s="288" t="s">
        <v>10851</v>
      </c>
      <c r="AC313" s="288" t="s">
        <v>10851</v>
      </c>
      <c r="AD313" s="288" t="s">
        <v>10851</v>
      </c>
      <c r="AE313" s="288" t="s">
        <v>10851</v>
      </c>
      <c r="AF313" s="288" t="s">
        <v>10851</v>
      </c>
      <c r="AG313" s="288" t="s">
        <v>10851</v>
      </c>
      <c r="AH313" s="288" t="s">
        <v>10851</v>
      </c>
      <c r="AI313" s="288" t="s">
        <v>10851</v>
      </c>
      <c r="AJ313" s="288" t="s">
        <v>10851</v>
      </c>
      <c r="AK313" s="288" t="s">
        <v>10851</v>
      </c>
      <c r="AL313" s="288" t="s">
        <v>10851</v>
      </c>
      <c r="AM313" s="288" t="s">
        <v>10851</v>
      </c>
      <c r="AN313" s="288" t="s">
        <v>10851</v>
      </c>
      <c r="AO313" s="288" t="s">
        <v>10851</v>
      </c>
      <c r="AP313" s="288" t="s">
        <v>10851</v>
      </c>
      <c r="AQ313" s="288" t="s">
        <v>10851</v>
      </c>
      <c r="AR313" s="288" t="s">
        <v>10851</v>
      </c>
      <c r="AS313" s="288" t="s">
        <v>10851</v>
      </c>
      <c r="AT313" s="288" t="s">
        <v>10851</v>
      </c>
      <c r="AU313" s="288" t="s">
        <v>10851</v>
      </c>
      <c r="AV313" s="288" t="s">
        <v>10851</v>
      </c>
      <c r="AW313" s="288" t="s">
        <v>10851</v>
      </c>
      <c r="AX313" s="288" t="s">
        <v>10851</v>
      </c>
      <c r="AY313" s="288" t="s">
        <v>10851</v>
      </c>
      <c r="AZ313" s="288" t="s">
        <v>10851</v>
      </c>
      <c r="BA313" s="288" t="s">
        <v>10851</v>
      </c>
      <c r="BB313" s="288" t="s">
        <v>10851</v>
      </c>
      <c r="BC313" s="288" t="s">
        <v>10851</v>
      </c>
      <c r="BD313" s="288" t="s">
        <v>10851</v>
      </c>
      <c r="BE313" s="288" t="s">
        <v>10851</v>
      </c>
      <c r="BF313" s="288" t="s">
        <v>10851</v>
      </c>
      <c r="BG313" s="288" t="s">
        <v>10851</v>
      </c>
      <c r="BH313" s="288" t="s">
        <v>10851</v>
      </c>
      <c r="BI313" s="288" t="s">
        <v>10851</v>
      </c>
      <c r="BJ313" s="288" t="s">
        <v>10851</v>
      </c>
      <c r="BK313" s="288" t="s">
        <v>10851</v>
      </c>
      <c r="BL313" s="288" t="s">
        <v>10851</v>
      </c>
      <c r="BM313" s="288" t="s">
        <v>10851</v>
      </c>
      <c r="BN313" s="288" t="s">
        <v>10851</v>
      </c>
      <c r="BO313" s="288" t="s">
        <v>10851</v>
      </c>
      <c r="BP313" s="288" t="s">
        <v>10851</v>
      </c>
      <c r="BQ313" s="288" t="s">
        <v>10851</v>
      </c>
      <c r="BR313" s="288" t="s">
        <v>10851</v>
      </c>
      <c r="BS313" s="288" t="s">
        <v>10851</v>
      </c>
      <c r="BT313" s="288" t="s">
        <v>10851</v>
      </c>
      <c r="BU313" s="288" t="str">
        <f>_xlfn.IFNA(VLOOKUP(C313,'INFORM Severity - hidden'!$C$5:$G$300,5,FALSE),"-")</f>
        <v>-</v>
      </c>
    </row>
    <row r="314" spans="1:73" x14ac:dyDescent="0.35">
      <c r="C314" t="s">
        <v>10991</v>
      </c>
      <c r="D314" s="288" t="str">
        <f t="shared" si="4"/>
        <v>-</v>
      </c>
      <c r="E314" s="288" t="s">
        <v>10851</v>
      </c>
      <c r="F314" s="288">
        <v>1.3</v>
      </c>
      <c r="G314" s="288" t="s">
        <v>10851</v>
      </c>
      <c r="H314" s="288" t="s">
        <v>10851</v>
      </c>
      <c r="I314" s="288" t="s">
        <v>10851</v>
      </c>
      <c r="J314" s="288" t="s">
        <v>10851</v>
      </c>
      <c r="K314" s="288" t="s">
        <v>10851</v>
      </c>
      <c r="L314" s="288" t="s">
        <v>10851</v>
      </c>
      <c r="M314" s="288" t="s">
        <v>10851</v>
      </c>
      <c r="N314" s="288" t="s">
        <v>10851</v>
      </c>
      <c r="O314" s="288" t="s">
        <v>10851</v>
      </c>
      <c r="P314" s="288" t="s">
        <v>10851</v>
      </c>
      <c r="Q314" s="288" t="s">
        <v>10851</v>
      </c>
      <c r="R314" s="288" t="s">
        <v>10851</v>
      </c>
      <c r="S314" s="288" t="s">
        <v>10851</v>
      </c>
      <c r="T314" s="288" t="s">
        <v>10851</v>
      </c>
      <c r="U314" s="288" t="s">
        <v>10851</v>
      </c>
      <c r="V314" s="288" t="s">
        <v>10851</v>
      </c>
      <c r="W314" s="288" t="s">
        <v>10851</v>
      </c>
      <c r="X314" s="288" t="s">
        <v>10851</v>
      </c>
      <c r="Y314" s="288" t="s">
        <v>10851</v>
      </c>
      <c r="Z314" s="288" t="s">
        <v>10851</v>
      </c>
      <c r="AA314" s="288" t="s">
        <v>10851</v>
      </c>
      <c r="AB314" s="288" t="s">
        <v>10851</v>
      </c>
      <c r="AC314" s="288" t="s">
        <v>10851</v>
      </c>
      <c r="AD314" s="288" t="s">
        <v>10851</v>
      </c>
      <c r="AE314" s="288" t="s">
        <v>10851</v>
      </c>
      <c r="AF314" s="288" t="s">
        <v>10851</v>
      </c>
      <c r="AG314" s="288" t="s">
        <v>10851</v>
      </c>
      <c r="AH314" s="288" t="s">
        <v>10851</v>
      </c>
      <c r="AI314" s="288" t="s">
        <v>10851</v>
      </c>
      <c r="AJ314" s="288" t="s">
        <v>10851</v>
      </c>
      <c r="AK314" s="288" t="s">
        <v>10851</v>
      </c>
      <c r="AL314" s="288" t="s">
        <v>10851</v>
      </c>
      <c r="AM314" s="288" t="s">
        <v>10851</v>
      </c>
      <c r="AN314" s="288" t="s">
        <v>10851</v>
      </c>
      <c r="AO314" s="288" t="s">
        <v>10851</v>
      </c>
      <c r="AP314" s="288" t="s">
        <v>10851</v>
      </c>
      <c r="AQ314" s="288" t="s">
        <v>10851</v>
      </c>
      <c r="AR314" s="288" t="s">
        <v>10851</v>
      </c>
      <c r="AS314" s="288" t="s">
        <v>10851</v>
      </c>
      <c r="AT314" s="288" t="s">
        <v>10851</v>
      </c>
      <c r="AU314" s="288" t="s">
        <v>10851</v>
      </c>
      <c r="AV314" s="288" t="s">
        <v>10851</v>
      </c>
      <c r="AW314" s="288" t="s">
        <v>10851</v>
      </c>
      <c r="AX314" s="288" t="s">
        <v>10851</v>
      </c>
      <c r="AY314" s="288" t="s">
        <v>10851</v>
      </c>
      <c r="AZ314" s="288" t="s">
        <v>10851</v>
      </c>
      <c r="BA314" s="288" t="s">
        <v>10851</v>
      </c>
      <c r="BB314" s="288" t="s">
        <v>10851</v>
      </c>
      <c r="BC314" s="288" t="s">
        <v>10851</v>
      </c>
      <c r="BD314" s="288" t="s">
        <v>10851</v>
      </c>
      <c r="BE314" s="288" t="s">
        <v>10851</v>
      </c>
      <c r="BF314" s="288" t="s">
        <v>10851</v>
      </c>
      <c r="BG314" s="288" t="s">
        <v>10851</v>
      </c>
      <c r="BH314" s="288" t="s">
        <v>10851</v>
      </c>
      <c r="BI314" s="288" t="s">
        <v>10851</v>
      </c>
      <c r="BJ314" s="288" t="s">
        <v>10851</v>
      </c>
      <c r="BK314" s="288" t="s">
        <v>10851</v>
      </c>
      <c r="BL314" s="288" t="s">
        <v>10851</v>
      </c>
      <c r="BM314" s="288" t="s">
        <v>10851</v>
      </c>
      <c r="BN314" s="288" t="s">
        <v>10851</v>
      </c>
      <c r="BO314" s="288" t="s">
        <v>10851</v>
      </c>
      <c r="BP314" s="288" t="s">
        <v>10851</v>
      </c>
      <c r="BQ314" s="288" t="s">
        <v>10851</v>
      </c>
      <c r="BR314" s="288" t="s">
        <v>10851</v>
      </c>
      <c r="BS314" s="288" t="s">
        <v>10851</v>
      </c>
      <c r="BT314" s="288" t="s">
        <v>10851</v>
      </c>
      <c r="BU314" s="288" t="str">
        <f>_xlfn.IFNA(VLOOKUP(C314,'INFORM Severity - hidden'!$C$5:$G$300,5,FALSE),"-")</f>
        <v>-</v>
      </c>
    </row>
    <row r="315" spans="1:73" x14ac:dyDescent="0.35">
      <c r="A315" t="s">
        <v>53</v>
      </c>
      <c r="B315" t="s">
        <v>51</v>
      </c>
      <c r="C315" t="s">
        <v>52</v>
      </c>
      <c r="D315" s="288" t="str">
        <f t="shared" si="4"/>
        <v>Stable</v>
      </c>
      <c r="E315" s="288">
        <v>4.2</v>
      </c>
      <c r="F315" s="288">
        <v>4.3</v>
      </c>
      <c r="G315" s="288">
        <v>4.3</v>
      </c>
      <c r="H315" s="288">
        <v>4.7</v>
      </c>
      <c r="I315" s="288">
        <v>4.7</v>
      </c>
      <c r="J315" s="288">
        <v>4.7</v>
      </c>
      <c r="K315" s="288">
        <v>4.7</v>
      </c>
      <c r="L315" s="288">
        <v>4.7</v>
      </c>
      <c r="M315" s="288">
        <v>4.7</v>
      </c>
      <c r="N315" s="288">
        <v>4.7</v>
      </c>
      <c r="O315" s="288">
        <v>4.7</v>
      </c>
      <c r="P315" s="288">
        <v>4.7</v>
      </c>
      <c r="Q315" s="288">
        <v>4.7</v>
      </c>
      <c r="R315" s="288">
        <v>4.7</v>
      </c>
      <c r="S315" s="288">
        <v>4.7</v>
      </c>
      <c r="T315" s="288">
        <v>4.7</v>
      </c>
      <c r="U315" s="288">
        <v>4.7</v>
      </c>
      <c r="V315" s="288">
        <v>4.7</v>
      </c>
      <c r="W315" s="288">
        <v>4.7</v>
      </c>
      <c r="X315" s="288">
        <v>4.7</v>
      </c>
      <c r="Y315" s="288">
        <v>4.5999999999999996</v>
      </c>
      <c r="Z315" s="288">
        <v>4.5999999999999996</v>
      </c>
      <c r="AA315" s="288">
        <v>4.5999999999999996</v>
      </c>
      <c r="AB315" s="288">
        <v>4.5999999999999996</v>
      </c>
      <c r="AC315" s="288">
        <v>4.5999999999999996</v>
      </c>
      <c r="AD315" s="288">
        <v>4.5999999999999996</v>
      </c>
      <c r="AE315" s="288">
        <v>4.5999999999999996</v>
      </c>
      <c r="AF315" s="288">
        <v>4.5999999999999996</v>
      </c>
      <c r="AG315" s="288">
        <v>4.9000000000000004</v>
      </c>
      <c r="AH315" s="288">
        <v>4.9000000000000004</v>
      </c>
      <c r="AI315" s="288">
        <v>4.9000000000000004</v>
      </c>
      <c r="AJ315" s="288">
        <v>4.9000000000000004</v>
      </c>
      <c r="AK315" s="288">
        <v>4.8</v>
      </c>
      <c r="AL315" s="288">
        <v>4.7</v>
      </c>
      <c r="AM315" s="288">
        <v>4.7</v>
      </c>
      <c r="AN315" s="288">
        <v>4.7</v>
      </c>
      <c r="AO315" s="288">
        <v>4.7</v>
      </c>
      <c r="AP315" s="288">
        <v>4.7</v>
      </c>
      <c r="AQ315" s="288">
        <v>4.7</v>
      </c>
      <c r="AR315" s="288">
        <v>4.7</v>
      </c>
      <c r="AS315" s="288">
        <v>4.8</v>
      </c>
      <c r="AT315" s="288">
        <v>4.8</v>
      </c>
      <c r="AU315" s="288">
        <v>4.7</v>
      </c>
      <c r="AV315" s="288">
        <v>4.7</v>
      </c>
      <c r="AW315" s="288">
        <v>4.7</v>
      </c>
      <c r="AX315" s="288">
        <v>4.7</v>
      </c>
      <c r="AY315" s="288">
        <v>4.7</v>
      </c>
      <c r="AZ315" s="288">
        <v>4.5999999999999996</v>
      </c>
      <c r="BA315" s="288">
        <v>4.5999999999999996</v>
      </c>
      <c r="BB315" s="288">
        <v>4.7</v>
      </c>
      <c r="BC315" s="288">
        <v>4.7</v>
      </c>
      <c r="BD315" s="288">
        <v>4.7</v>
      </c>
      <c r="BE315" s="288">
        <v>4.7</v>
      </c>
      <c r="BF315" s="288">
        <v>4.7</v>
      </c>
      <c r="BG315" s="288">
        <v>4.7</v>
      </c>
      <c r="BH315" s="288">
        <v>4.7</v>
      </c>
      <c r="BI315" s="288">
        <v>4.7</v>
      </c>
      <c r="BJ315" s="288">
        <v>4.7</v>
      </c>
      <c r="BK315" s="288">
        <v>4.5999999999999996</v>
      </c>
      <c r="BL315" s="288">
        <v>4.5999999999999996</v>
      </c>
      <c r="BM315" s="288">
        <v>4.5999999999999996</v>
      </c>
      <c r="BN315" s="288">
        <v>4.5999999999999996</v>
      </c>
      <c r="BO315" s="288">
        <v>4.7</v>
      </c>
      <c r="BP315" s="288">
        <v>4.7</v>
      </c>
      <c r="BQ315" s="288">
        <v>4.7</v>
      </c>
      <c r="BR315" s="288">
        <v>4.7</v>
      </c>
      <c r="BS315" s="288">
        <v>4.7</v>
      </c>
      <c r="BT315" s="288">
        <v>4.7</v>
      </c>
      <c r="BU315" s="288">
        <f>_xlfn.IFNA(VLOOKUP(C315,'INFORM Severity - hidden'!$C$5:$G$300,5,FALSE),"-")</f>
        <v>4.7</v>
      </c>
    </row>
    <row r="316" spans="1:73" x14ac:dyDescent="0.35">
      <c r="A316" t="s">
        <v>53</v>
      </c>
      <c r="B316" t="s">
        <v>413</v>
      </c>
      <c r="C316" t="s">
        <v>414</v>
      </c>
      <c r="D316" s="288" t="str">
        <f t="shared" si="4"/>
        <v>Stable</v>
      </c>
      <c r="E316" s="288" t="s">
        <v>10851</v>
      </c>
      <c r="F316" s="288">
        <v>2.8</v>
      </c>
      <c r="G316" s="288">
        <v>2.8</v>
      </c>
      <c r="H316" s="288">
        <v>3</v>
      </c>
      <c r="I316" s="288">
        <v>3</v>
      </c>
      <c r="J316" s="288">
        <v>3</v>
      </c>
      <c r="K316" s="288">
        <v>3</v>
      </c>
      <c r="L316" s="288">
        <v>3</v>
      </c>
      <c r="M316" s="288">
        <v>2.9</v>
      </c>
      <c r="N316" s="288">
        <v>2.9</v>
      </c>
      <c r="O316" s="288">
        <v>3</v>
      </c>
      <c r="P316" s="288">
        <v>3</v>
      </c>
      <c r="Q316" s="288">
        <v>3</v>
      </c>
      <c r="R316" s="288">
        <v>2.9</v>
      </c>
      <c r="S316" s="288">
        <v>2.9</v>
      </c>
      <c r="T316" s="288">
        <v>2.9</v>
      </c>
      <c r="U316" s="288">
        <v>2.9</v>
      </c>
      <c r="V316" s="288">
        <v>2.6</v>
      </c>
      <c r="W316" s="288">
        <v>2.6</v>
      </c>
      <c r="X316" s="288">
        <v>2.6</v>
      </c>
      <c r="Y316" s="288">
        <v>2.6</v>
      </c>
      <c r="Z316" s="288">
        <v>2.6</v>
      </c>
      <c r="AA316" s="288">
        <v>2.9</v>
      </c>
      <c r="AB316" s="288">
        <v>2.9</v>
      </c>
      <c r="AC316" s="288">
        <v>2.9</v>
      </c>
      <c r="AD316" s="288">
        <v>2.9</v>
      </c>
      <c r="AE316" s="288">
        <v>2.9</v>
      </c>
      <c r="AF316" s="288">
        <v>3</v>
      </c>
      <c r="AG316" s="288">
        <v>2.6</v>
      </c>
      <c r="AH316" s="288">
        <v>2.5</v>
      </c>
      <c r="AI316" s="288">
        <v>2.5</v>
      </c>
      <c r="AJ316" s="288">
        <v>2.5</v>
      </c>
      <c r="AK316" s="288">
        <v>4.5</v>
      </c>
      <c r="AL316" s="288">
        <v>4.5</v>
      </c>
      <c r="AM316" s="288">
        <v>4.5</v>
      </c>
      <c r="AN316" s="288">
        <v>4.5</v>
      </c>
      <c r="AO316" s="288">
        <v>4.5</v>
      </c>
      <c r="AP316" s="288">
        <v>4.5</v>
      </c>
      <c r="AQ316" s="288">
        <v>4.5</v>
      </c>
      <c r="AR316" s="288">
        <v>4.5</v>
      </c>
      <c r="AS316" s="288">
        <v>4.5</v>
      </c>
      <c r="AT316" s="288">
        <v>4.5</v>
      </c>
      <c r="AU316" s="288">
        <v>3.1</v>
      </c>
      <c r="AV316" s="288">
        <v>3.1</v>
      </c>
      <c r="AW316" s="288">
        <v>2.8</v>
      </c>
      <c r="AX316" s="288">
        <v>2.8</v>
      </c>
      <c r="AY316" s="288">
        <v>2.8</v>
      </c>
      <c r="AZ316" s="288">
        <v>2.2999999999999998</v>
      </c>
      <c r="BA316" s="288">
        <v>2.2999999999999998</v>
      </c>
      <c r="BB316" s="288">
        <v>2.2999999999999998</v>
      </c>
      <c r="BC316" s="288">
        <v>2.2999999999999998</v>
      </c>
      <c r="BD316" s="288">
        <v>2.2999999999999998</v>
      </c>
      <c r="BE316" s="288">
        <v>3</v>
      </c>
      <c r="BF316" s="288">
        <v>3</v>
      </c>
      <c r="BG316" s="288">
        <v>2.5</v>
      </c>
      <c r="BH316" s="288">
        <v>2.5</v>
      </c>
      <c r="BI316" s="288">
        <v>2.5</v>
      </c>
      <c r="BJ316" s="288">
        <v>2.5</v>
      </c>
      <c r="BK316" s="288">
        <v>2.4</v>
      </c>
      <c r="BL316" s="288">
        <v>2.4</v>
      </c>
      <c r="BM316" s="288">
        <v>2.4</v>
      </c>
      <c r="BN316" s="288">
        <v>2.4</v>
      </c>
      <c r="BO316" s="288">
        <v>2.7</v>
      </c>
      <c r="BP316" s="288">
        <v>3.2</v>
      </c>
      <c r="BQ316" s="288">
        <v>3.3</v>
      </c>
      <c r="BR316" s="288">
        <v>3.2</v>
      </c>
      <c r="BS316" s="288">
        <v>3.2</v>
      </c>
      <c r="BT316" s="288">
        <v>3.2</v>
      </c>
      <c r="BU316" s="288">
        <f>_xlfn.IFNA(VLOOKUP(C316,'INFORM Severity - hidden'!$C$5:$G$300,5,FALSE),"-")</f>
        <v>3.2</v>
      </c>
    </row>
    <row r="317" spans="1:73" x14ac:dyDescent="0.35">
      <c r="A317" t="s">
        <v>196</v>
      </c>
      <c r="B317" t="s">
        <v>194</v>
      </c>
      <c r="C317" t="s">
        <v>195</v>
      </c>
      <c r="D317" s="288" t="str">
        <f t="shared" si="4"/>
        <v>Increasing</v>
      </c>
      <c r="E317" s="288" t="s">
        <v>10851</v>
      </c>
      <c r="F317" s="288">
        <v>2.7</v>
      </c>
      <c r="G317" s="288">
        <v>2.7</v>
      </c>
      <c r="H317" s="288">
        <v>2.7</v>
      </c>
      <c r="I317" s="288">
        <v>2.7</v>
      </c>
      <c r="J317" s="288">
        <v>2.7</v>
      </c>
      <c r="K317" s="288">
        <v>2.7</v>
      </c>
      <c r="L317" s="288">
        <v>2.7</v>
      </c>
      <c r="M317" s="288">
        <v>2.7</v>
      </c>
      <c r="N317" s="288">
        <v>2.7</v>
      </c>
      <c r="O317" s="288">
        <v>2.7</v>
      </c>
      <c r="P317" s="288">
        <v>2.7</v>
      </c>
      <c r="Q317" s="288">
        <v>2.7</v>
      </c>
      <c r="R317" s="288">
        <v>2.7</v>
      </c>
      <c r="S317" s="288">
        <v>2.7</v>
      </c>
      <c r="T317" s="288">
        <v>2.7</v>
      </c>
      <c r="U317" s="288">
        <v>2.7</v>
      </c>
      <c r="V317" s="288">
        <v>2.8</v>
      </c>
      <c r="W317" s="288">
        <v>2.8</v>
      </c>
      <c r="X317" s="288">
        <v>2.8</v>
      </c>
      <c r="Y317" s="288">
        <v>2.8</v>
      </c>
      <c r="Z317" s="288">
        <v>2.7</v>
      </c>
      <c r="AA317" s="288">
        <v>2.7</v>
      </c>
      <c r="AB317" s="288">
        <v>2.7</v>
      </c>
      <c r="AC317" s="288">
        <v>2.7</v>
      </c>
      <c r="AD317" s="288">
        <v>2.7</v>
      </c>
      <c r="AE317" s="288">
        <v>2.7</v>
      </c>
      <c r="AF317" s="288">
        <v>2.7</v>
      </c>
      <c r="AG317" s="288">
        <v>2.7</v>
      </c>
      <c r="AH317" s="288">
        <v>2.8</v>
      </c>
      <c r="AI317" s="288">
        <v>2.9</v>
      </c>
      <c r="AJ317" s="288">
        <v>2.9</v>
      </c>
      <c r="AK317" s="288">
        <v>2.9</v>
      </c>
      <c r="AL317" s="288">
        <v>2.8</v>
      </c>
      <c r="AM317" s="288">
        <v>2.9</v>
      </c>
      <c r="AN317" s="288">
        <v>2.9</v>
      </c>
      <c r="AO317" s="288">
        <v>2.9</v>
      </c>
      <c r="AP317" s="288">
        <v>2.9</v>
      </c>
      <c r="AQ317" s="288">
        <v>2.9</v>
      </c>
      <c r="AR317" s="288">
        <v>2.9</v>
      </c>
      <c r="AS317" s="288">
        <v>2.9</v>
      </c>
      <c r="AT317" s="288">
        <v>2.8</v>
      </c>
      <c r="AU317" s="288">
        <v>2.8</v>
      </c>
      <c r="AV317" s="288">
        <v>2.8</v>
      </c>
      <c r="AW317" s="288">
        <v>2.8</v>
      </c>
      <c r="AX317" s="288">
        <v>2.9</v>
      </c>
      <c r="AY317" s="288">
        <v>2.9</v>
      </c>
      <c r="AZ317" s="288">
        <v>2.9</v>
      </c>
      <c r="BA317" s="288">
        <v>2.9</v>
      </c>
      <c r="BB317" s="288">
        <v>2.9</v>
      </c>
      <c r="BC317" s="288">
        <v>2.9</v>
      </c>
      <c r="BD317" s="288">
        <v>2.9</v>
      </c>
      <c r="BE317" s="288">
        <v>3</v>
      </c>
      <c r="BF317" s="288">
        <v>3</v>
      </c>
      <c r="BG317" s="288">
        <v>3</v>
      </c>
      <c r="BH317" s="288">
        <v>3</v>
      </c>
      <c r="BI317" s="288">
        <v>3</v>
      </c>
      <c r="BJ317" s="288">
        <v>3</v>
      </c>
      <c r="BK317" s="288">
        <v>3</v>
      </c>
      <c r="BL317" s="288">
        <v>2.9</v>
      </c>
      <c r="BM317" s="288">
        <v>3.2</v>
      </c>
      <c r="BN317" s="288">
        <v>3.3</v>
      </c>
      <c r="BO317" s="288">
        <v>3.3</v>
      </c>
      <c r="BP317" s="288">
        <v>3.3</v>
      </c>
      <c r="BQ317" s="288">
        <v>3.4</v>
      </c>
      <c r="BR317" s="288">
        <v>3.5</v>
      </c>
      <c r="BS317" s="288">
        <v>3.5</v>
      </c>
      <c r="BT317" s="288">
        <v>3.6</v>
      </c>
      <c r="BU317" s="288">
        <f>_xlfn.IFNA(VLOOKUP(C317,'INFORM Severity - hidden'!$C$5:$G$300,5,FALSE),"-")</f>
        <v>3.6</v>
      </c>
    </row>
    <row r="318" spans="1:73" x14ac:dyDescent="0.35">
      <c r="A318" t="s">
        <v>89</v>
      </c>
      <c r="B318" t="s">
        <v>87</v>
      </c>
      <c r="C318" t="s">
        <v>88</v>
      </c>
      <c r="D318" s="288" t="str">
        <f t="shared" si="4"/>
        <v>Increasing</v>
      </c>
      <c r="E318" s="288" t="s">
        <v>10851</v>
      </c>
      <c r="F318" s="288">
        <v>3.6</v>
      </c>
      <c r="G318" s="288">
        <v>3.8</v>
      </c>
      <c r="H318" s="288">
        <v>3.9</v>
      </c>
      <c r="I318" s="288">
        <v>3.9</v>
      </c>
      <c r="J318" s="288">
        <v>3.9</v>
      </c>
      <c r="K318" s="288">
        <v>3.9</v>
      </c>
      <c r="L318" s="288">
        <v>3.9</v>
      </c>
      <c r="M318" s="288">
        <v>3.9</v>
      </c>
      <c r="N318" s="288">
        <v>3.7</v>
      </c>
      <c r="O318" s="288">
        <v>3.7</v>
      </c>
      <c r="P318" s="288">
        <v>3.7</v>
      </c>
      <c r="Q318" s="288">
        <v>3.8</v>
      </c>
      <c r="R318" s="288">
        <v>3.8</v>
      </c>
      <c r="S318" s="288">
        <v>3.8</v>
      </c>
      <c r="T318" s="288">
        <v>3.7</v>
      </c>
      <c r="U318" s="288">
        <v>3.7</v>
      </c>
      <c r="V318" s="288">
        <v>3.7</v>
      </c>
      <c r="W318" s="288">
        <v>3.7</v>
      </c>
      <c r="X318" s="288">
        <v>3.7</v>
      </c>
      <c r="Y318" s="288">
        <v>3.7</v>
      </c>
      <c r="Z318" s="288">
        <v>3.5</v>
      </c>
      <c r="AA318" s="288">
        <v>3.5</v>
      </c>
      <c r="AB318" s="288">
        <v>3.5</v>
      </c>
      <c r="AC318" s="288">
        <v>3.5</v>
      </c>
      <c r="AD318" s="288">
        <v>3.5</v>
      </c>
      <c r="AE318" s="288">
        <v>3.5</v>
      </c>
      <c r="AF318" s="288">
        <v>3.5</v>
      </c>
      <c r="AG318" s="288">
        <v>3.5</v>
      </c>
      <c r="AH318" s="288">
        <v>3.5</v>
      </c>
      <c r="AI318" s="288">
        <v>3.4</v>
      </c>
      <c r="AJ318" s="288">
        <v>3.4</v>
      </c>
      <c r="AK318" s="288">
        <v>3.4</v>
      </c>
      <c r="AL318" s="288">
        <v>3.4</v>
      </c>
      <c r="AM318" s="288">
        <v>3.4</v>
      </c>
      <c r="AN318" s="288">
        <v>3.7</v>
      </c>
      <c r="AO318" s="288">
        <v>3.8</v>
      </c>
      <c r="AP318" s="288">
        <v>3.8</v>
      </c>
      <c r="AQ318" s="288">
        <v>3.8</v>
      </c>
      <c r="AR318" s="288">
        <v>3.8</v>
      </c>
      <c r="AS318" s="288">
        <v>3.8</v>
      </c>
      <c r="AT318" s="288">
        <v>3.8</v>
      </c>
      <c r="AU318" s="288">
        <v>3.8</v>
      </c>
      <c r="AV318" s="288">
        <v>3.8</v>
      </c>
      <c r="AW318" s="288">
        <v>3.8</v>
      </c>
      <c r="AX318" s="288">
        <v>3.8</v>
      </c>
      <c r="AY318" s="288">
        <v>3.9</v>
      </c>
      <c r="AZ318" s="288">
        <v>3.9</v>
      </c>
      <c r="BA318" s="288">
        <v>3.9</v>
      </c>
      <c r="BB318" s="288">
        <v>3.6</v>
      </c>
      <c r="BC318" s="288">
        <v>3.5</v>
      </c>
      <c r="BD318" s="288">
        <v>3.5</v>
      </c>
      <c r="BE318" s="288">
        <v>3.5</v>
      </c>
      <c r="BF318" s="288">
        <v>3.5</v>
      </c>
      <c r="BG318" s="288">
        <v>3.5</v>
      </c>
      <c r="BH318" s="288">
        <v>3.5</v>
      </c>
      <c r="BI318" s="288">
        <v>3.5</v>
      </c>
      <c r="BJ318" s="288">
        <v>3.5</v>
      </c>
      <c r="BK318" s="288">
        <v>3.5</v>
      </c>
      <c r="BL318" s="288">
        <v>3.5</v>
      </c>
      <c r="BM318" s="288">
        <v>3.5</v>
      </c>
      <c r="BN318" s="288">
        <v>3.5</v>
      </c>
      <c r="BO318" s="288">
        <v>3.6</v>
      </c>
      <c r="BP318" s="288">
        <v>3.6</v>
      </c>
      <c r="BQ318" s="288">
        <v>3.7</v>
      </c>
      <c r="BR318" s="288">
        <v>3.8</v>
      </c>
      <c r="BS318" s="288">
        <v>3.8</v>
      </c>
      <c r="BT318" s="288">
        <v>3.8</v>
      </c>
      <c r="BU318" s="288">
        <f>_xlfn.IFNA(VLOOKUP(C318,'INFORM Severity - hidden'!$C$5:$G$300,5,FALSE),"-")</f>
        <v>3.8</v>
      </c>
    </row>
    <row r="319" spans="1:73" x14ac:dyDescent="0.35">
      <c r="C319" t="s">
        <v>10992</v>
      </c>
      <c r="D319" s="288" t="str">
        <f t="shared" si="4"/>
        <v>-</v>
      </c>
      <c r="E319" s="288" t="s">
        <v>10851</v>
      </c>
      <c r="F319" s="288" t="s">
        <v>10851</v>
      </c>
      <c r="G319" s="288">
        <v>2.2999999999999998</v>
      </c>
      <c r="H319" s="288">
        <v>3.2</v>
      </c>
      <c r="I319" s="288">
        <v>3.2</v>
      </c>
      <c r="J319" s="288" t="s">
        <v>10851</v>
      </c>
      <c r="K319" s="288" t="s">
        <v>10851</v>
      </c>
      <c r="L319" s="288" t="s">
        <v>10851</v>
      </c>
      <c r="M319" s="288" t="s">
        <v>10851</v>
      </c>
      <c r="N319" s="288" t="s">
        <v>10851</v>
      </c>
      <c r="O319" s="288" t="s">
        <v>10851</v>
      </c>
      <c r="P319" s="288" t="s">
        <v>10851</v>
      </c>
      <c r="Q319" s="288" t="s">
        <v>10851</v>
      </c>
      <c r="R319" s="288" t="s">
        <v>10851</v>
      </c>
      <c r="S319" s="288" t="s">
        <v>10851</v>
      </c>
      <c r="T319" s="288" t="s">
        <v>10851</v>
      </c>
      <c r="U319" s="288" t="s">
        <v>10851</v>
      </c>
      <c r="V319" s="288" t="s">
        <v>10851</v>
      </c>
      <c r="W319" s="288" t="s">
        <v>10851</v>
      </c>
      <c r="X319" s="288" t="s">
        <v>10851</v>
      </c>
      <c r="Y319" s="288" t="s">
        <v>10851</v>
      </c>
      <c r="Z319" s="288" t="s">
        <v>10851</v>
      </c>
      <c r="AA319" s="288" t="s">
        <v>10851</v>
      </c>
      <c r="AB319" s="288" t="s">
        <v>10851</v>
      </c>
      <c r="AC319" s="288" t="s">
        <v>10851</v>
      </c>
      <c r="AD319" s="288" t="s">
        <v>10851</v>
      </c>
      <c r="AE319" s="288" t="s">
        <v>10851</v>
      </c>
      <c r="AF319" s="288" t="s">
        <v>10851</v>
      </c>
      <c r="AG319" s="288" t="s">
        <v>10851</v>
      </c>
      <c r="AH319" s="288" t="s">
        <v>10851</v>
      </c>
      <c r="AI319" s="288" t="s">
        <v>10851</v>
      </c>
      <c r="AJ319" s="288" t="s">
        <v>10851</v>
      </c>
      <c r="AK319" s="288" t="s">
        <v>10851</v>
      </c>
      <c r="AL319" s="288" t="s">
        <v>10851</v>
      </c>
      <c r="AM319" s="288" t="s">
        <v>10851</v>
      </c>
      <c r="AN319" s="288" t="s">
        <v>10851</v>
      </c>
      <c r="AO319" s="288" t="s">
        <v>10851</v>
      </c>
      <c r="AP319" s="288" t="s">
        <v>10851</v>
      </c>
      <c r="AQ319" s="288" t="s">
        <v>10851</v>
      </c>
      <c r="AR319" s="288" t="s">
        <v>10851</v>
      </c>
      <c r="AS319" s="288" t="s">
        <v>10851</v>
      </c>
      <c r="AT319" s="288" t="s">
        <v>10851</v>
      </c>
      <c r="AU319" s="288" t="s">
        <v>10851</v>
      </c>
      <c r="AV319" s="288" t="s">
        <v>10851</v>
      </c>
      <c r="AW319" s="288" t="s">
        <v>10851</v>
      </c>
      <c r="AX319" s="288" t="s">
        <v>10851</v>
      </c>
      <c r="AY319" s="288" t="s">
        <v>10851</v>
      </c>
      <c r="AZ319" s="288" t="s">
        <v>10851</v>
      </c>
      <c r="BA319" s="288" t="s">
        <v>10851</v>
      </c>
      <c r="BB319" s="288" t="s">
        <v>10851</v>
      </c>
      <c r="BC319" s="288" t="s">
        <v>10851</v>
      </c>
      <c r="BD319" s="288" t="s">
        <v>10851</v>
      </c>
      <c r="BE319" s="288" t="s">
        <v>10851</v>
      </c>
      <c r="BF319" s="288" t="s">
        <v>10851</v>
      </c>
      <c r="BG319" s="288" t="s">
        <v>10851</v>
      </c>
      <c r="BH319" s="288" t="s">
        <v>10851</v>
      </c>
      <c r="BI319" s="288" t="s">
        <v>10851</v>
      </c>
      <c r="BJ319" s="288" t="s">
        <v>10851</v>
      </c>
      <c r="BK319" s="288" t="s">
        <v>10851</v>
      </c>
      <c r="BL319" s="288" t="s">
        <v>10851</v>
      </c>
      <c r="BM319" s="288" t="s">
        <v>10851</v>
      </c>
      <c r="BN319" s="288" t="s">
        <v>10851</v>
      </c>
      <c r="BO319" s="288" t="s">
        <v>10851</v>
      </c>
      <c r="BP319" s="288" t="s">
        <v>10851</v>
      </c>
      <c r="BQ319" s="288" t="s">
        <v>10851</v>
      </c>
      <c r="BR319" s="288" t="s">
        <v>10851</v>
      </c>
      <c r="BS319" s="288" t="s">
        <v>10851</v>
      </c>
      <c r="BT319" s="288" t="s">
        <v>10851</v>
      </c>
      <c r="BU319" s="288" t="str">
        <f>_xlfn.IFNA(VLOOKUP(C319,'INFORM Severity - hidden'!$C$5:$G$300,5,FALSE),"-")</f>
        <v>-</v>
      </c>
    </row>
    <row r="320" spans="1:73" x14ac:dyDescent="0.35">
      <c r="C320" t="s">
        <v>10993</v>
      </c>
      <c r="D320" s="288" t="str">
        <f t="shared" si="4"/>
        <v>-</v>
      </c>
      <c r="E320" s="288" t="s">
        <v>10851</v>
      </c>
      <c r="F320" s="288" t="s">
        <v>10851</v>
      </c>
      <c r="G320" s="288" t="s">
        <v>10851</v>
      </c>
      <c r="H320" s="288" t="s">
        <v>10851</v>
      </c>
      <c r="I320" s="288" t="s">
        <v>10851</v>
      </c>
      <c r="J320" s="288" t="s">
        <v>10851</v>
      </c>
      <c r="K320" s="288" t="s">
        <v>10851</v>
      </c>
      <c r="L320" s="288" t="s">
        <v>10851</v>
      </c>
      <c r="M320" s="288" t="s">
        <v>10851</v>
      </c>
      <c r="N320" s="288" t="s">
        <v>10851</v>
      </c>
      <c r="O320" s="288" t="s">
        <v>10851</v>
      </c>
      <c r="P320" s="288" t="s">
        <v>10851</v>
      </c>
      <c r="Q320" s="288" t="s">
        <v>10851</v>
      </c>
      <c r="R320" s="288" t="s">
        <v>10851</v>
      </c>
      <c r="S320" s="288" t="s">
        <v>10851</v>
      </c>
      <c r="T320" s="288" t="s">
        <v>10851</v>
      </c>
      <c r="U320" s="288" t="s">
        <v>10851</v>
      </c>
      <c r="V320" s="288">
        <v>2.6</v>
      </c>
      <c r="W320" s="288">
        <v>2.6</v>
      </c>
      <c r="X320" s="288">
        <v>2.6</v>
      </c>
      <c r="Y320" s="288">
        <v>2.6</v>
      </c>
      <c r="Z320" s="288">
        <v>2.6</v>
      </c>
      <c r="AA320" s="288">
        <v>2.6</v>
      </c>
      <c r="AB320" s="288" t="s">
        <v>10851</v>
      </c>
      <c r="AC320" s="288" t="s">
        <v>10851</v>
      </c>
      <c r="AD320" s="288" t="s">
        <v>10851</v>
      </c>
      <c r="AE320" s="288" t="s">
        <v>10851</v>
      </c>
      <c r="AF320" s="288" t="s">
        <v>10851</v>
      </c>
      <c r="AG320" s="288" t="s">
        <v>10851</v>
      </c>
      <c r="AH320" s="288" t="s">
        <v>10851</v>
      </c>
      <c r="AI320" s="288" t="s">
        <v>10851</v>
      </c>
      <c r="AJ320" s="288" t="s">
        <v>10851</v>
      </c>
      <c r="AK320" s="288" t="s">
        <v>10851</v>
      </c>
      <c r="AL320" s="288" t="s">
        <v>10851</v>
      </c>
      <c r="AM320" s="288" t="s">
        <v>10851</v>
      </c>
      <c r="AN320" s="288" t="s">
        <v>10851</v>
      </c>
      <c r="AO320" s="288" t="s">
        <v>10851</v>
      </c>
      <c r="AP320" s="288" t="s">
        <v>10851</v>
      </c>
      <c r="AQ320" s="288" t="s">
        <v>10851</v>
      </c>
      <c r="AR320" s="288" t="s">
        <v>10851</v>
      </c>
      <c r="AS320" s="288" t="s">
        <v>10851</v>
      </c>
      <c r="AT320" s="288" t="s">
        <v>10851</v>
      </c>
      <c r="AU320" s="288" t="s">
        <v>10851</v>
      </c>
      <c r="AV320" s="288" t="s">
        <v>10851</v>
      </c>
      <c r="AW320" s="288" t="s">
        <v>10851</v>
      </c>
      <c r="AX320" s="288" t="s">
        <v>10851</v>
      </c>
      <c r="AY320" s="288" t="s">
        <v>10851</v>
      </c>
      <c r="AZ320" s="288" t="s">
        <v>10851</v>
      </c>
      <c r="BA320" s="288" t="s">
        <v>10851</v>
      </c>
      <c r="BB320" s="288" t="s">
        <v>10851</v>
      </c>
      <c r="BC320" s="288" t="s">
        <v>10851</v>
      </c>
      <c r="BD320" s="288" t="s">
        <v>10851</v>
      </c>
      <c r="BE320" s="288" t="s">
        <v>10851</v>
      </c>
      <c r="BF320" s="288" t="s">
        <v>10851</v>
      </c>
      <c r="BG320" s="288" t="s">
        <v>10851</v>
      </c>
      <c r="BH320" s="288" t="s">
        <v>10851</v>
      </c>
      <c r="BI320" s="288" t="s">
        <v>10851</v>
      </c>
      <c r="BJ320" s="288" t="s">
        <v>10851</v>
      </c>
      <c r="BK320" s="288" t="s">
        <v>10851</v>
      </c>
      <c r="BL320" s="288" t="s">
        <v>10851</v>
      </c>
      <c r="BM320" s="288" t="s">
        <v>10851</v>
      </c>
      <c r="BN320" s="288" t="s">
        <v>10851</v>
      </c>
      <c r="BO320" s="288" t="s">
        <v>10851</v>
      </c>
      <c r="BP320" s="288" t="s">
        <v>10851</v>
      </c>
      <c r="BQ320" s="288" t="s">
        <v>10851</v>
      </c>
      <c r="BR320" s="288" t="s">
        <v>10851</v>
      </c>
      <c r="BS320" s="288" t="s">
        <v>10851</v>
      </c>
      <c r="BT320" s="288" t="s">
        <v>10851</v>
      </c>
      <c r="BU320" s="288" t="str">
        <f>_xlfn.IFNA(VLOOKUP(C320,'INFORM Severity - hidden'!$C$5:$G$300,5,FALSE),"-")</f>
        <v>-</v>
      </c>
    </row>
  </sheetData>
  <conditionalFormatting sqref="D3:D32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U32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6"/>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89" t="s">
        <v>1</v>
      </c>
      <c r="B1" s="289" t="s">
        <v>10994</v>
      </c>
      <c r="C1" s="289" t="s">
        <v>10995</v>
      </c>
      <c r="D1" s="289" t="s">
        <v>2</v>
      </c>
      <c r="E1" s="289" t="s">
        <v>0</v>
      </c>
      <c r="F1" s="289" t="s">
        <v>10996</v>
      </c>
      <c r="G1" s="289" t="s">
        <v>10997</v>
      </c>
      <c r="H1" s="289" t="s">
        <v>10284</v>
      </c>
      <c r="I1" s="289" t="s">
        <v>10998</v>
      </c>
      <c r="J1" s="289" t="s">
        <v>10202</v>
      </c>
      <c r="K1" s="289" t="s">
        <v>10999</v>
      </c>
      <c r="L1" s="289" t="s">
        <v>11000</v>
      </c>
      <c r="M1" s="289" t="s">
        <v>11001</v>
      </c>
      <c r="N1" s="289" t="s">
        <v>11002</v>
      </c>
      <c r="O1" s="289" t="s">
        <v>11003</v>
      </c>
      <c r="P1" s="289" t="s">
        <v>11004</v>
      </c>
      <c r="Q1" s="289" t="s">
        <v>11005</v>
      </c>
    </row>
    <row r="2" spans="1:17" x14ac:dyDescent="0.35">
      <c r="A2" t="s">
        <v>1450</v>
      </c>
      <c r="D2" t="s">
        <v>1451</v>
      </c>
      <c r="E2" t="s">
        <v>1449</v>
      </c>
      <c r="F2" t="s">
        <v>10370</v>
      </c>
      <c r="G2" t="s">
        <v>11006</v>
      </c>
      <c r="H2" t="s">
        <v>11007</v>
      </c>
      <c r="I2" t="s">
        <v>1451</v>
      </c>
      <c r="J2" t="s">
        <v>11008</v>
      </c>
      <c r="K2" t="s">
        <v>11009</v>
      </c>
      <c r="L2" t="s">
        <v>10854</v>
      </c>
      <c r="M2" t="s">
        <v>11010</v>
      </c>
      <c r="N2" t="s">
        <v>11011</v>
      </c>
      <c r="O2" t="s">
        <v>11012</v>
      </c>
    </row>
    <row r="3" spans="1:17" x14ac:dyDescent="0.35">
      <c r="A3" t="s">
        <v>1456</v>
      </c>
      <c r="D3" t="s">
        <v>1451</v>
      </c>
      <c r="E3" t="s">
        <v>1455</v>
      </c>
      <c r="F3" t="s">
        <v>10370</v>
      </c>
      <c r="G3" t="s">
        <v>11006</v>
      </c>
      <c r="H3" t="s">
        <v>11013</v>
      </c>
      <c r="I3" t="s">
        <v>1451</v>
      </c>
      <c r="J3" t="s">
        <v>1455</v>
      </c>
      <c r="K3" t="s">
        <v>11014</v>
      </c>
      <c r="L3" t="s">
        <v>1450</v>
      </c>
      <c r="M3" t="s">
        <v>11015</v>
      </c>
      <c r="N3">
        <v>336</v>
      </c>
      <c r="O3" t="s">
        <v>11016</v>
      </c>
      <c r="P3" t="s">
        <v>11017</v>
      </c>
      <c r="Q3" t="s">
        <v>11018</v>
      </c>
    </row>
    <row r="4" spans="1:17" x14ac:dyDescent="0.35">
      <c r="A4" t="s">
        <v>787</v>
      </c>
      <c r="D4" t="s">
        <v>788</v>
      </c>
      <c r="E4" t="s">
        <v>786</v>
      </c>
      <c r="F4" t="s">
        <v>10371</v>
      </c>
      <c r="G4" t="s">
        <v>11019</v>
      </c>
      <c r="H4" t="s">
        <v>11020</v>
      </c>
      <c r="I4" t="s">
        <v>788</v>
      </c>
      <c r="J4" t="s">
        <v>11021</v>
      </c>
      <c r="K4" t="s">
        <v>11022</v>
      </c>
      <c r="M4" t="s">
        <v>11023</v>
      </c>
      <c r="N4">
        <v>1021</v>
      </c>
      <c r="O4" t="s">
        <v>11016</v>
      </c>
      <c r="P4" t="s">
        <v>11024</v>
      </c>
      <c r="Q4" t="s">
        <v>11025</v>
      </c>
    </row>
    <row r="5" spans="1:17" x14ac:dyDescent="0.35">
      <c r="A5" t="s">
        <v>700</v>
      </c>
      <c r="D5" t="s">
        <v>701</v>
      </c>
      <c r="E5" t="s">
        <v>699</v>
      </c>
      <c r="F5" t="s">
        <v>10382</v>
      </c>
      <c r="G5" t="s">
        <v>11026</v>
      </c>
      <c r="H5" t="s">
        <v>11027</v>
      </c>
      <c r="I5" t="s">
        <v>701</v>
      </c>
      <c r="J5" t="s">
        <v>699</v>
      </c>
      <c r="K5" t="s">
        <v>11028</v>
      </c>
      <c r="L5" t="s">
        <v>709</v>
      </c>
      <c r="M5" t="s">
        <v>11029</v>
      </c>
      <c r="N5">
        <v>1426</v>
      </c>
      <c r="O5" t="s">
        <v>11016</v>
      </c>
      <c r="P5" t="s">
        <v>11030</v>
      </c>
      <c r="Q5" t="s">
        <v>11031</v>
      </c>
    </row>
    <row r="6" spans="1:17" x14ac:dyDescent="0.35">
      <c r="A6" t="s">
        <v>709</v>
      </c>
      <c r="D6" t="s">
        <v>710</v>
      </c>
      <c r="E6" t="s">
        <v>708</v>
      </c>
      <c r="F6" t="s">
        <v>10391</v>
      </c>
      <c r="G6" t="s">
        <v>11026</v>
      </c>
      <c r="H6" t="s">
        <v>11027</v>
      </c>
      <c r="I6" t="s">
        <v>710</v>
      </c>
      <c r="J6" t="s">
        <v>708</v>
      </c>
      <c r="K6" t="s">
        <v>11032</v>
      </c>
      <c r="L6" t="s">
        <v>700</v>
      </c>
      <c r="M6" t="s">
        <v>11029</v>
      </c>
      <c r="N6">
        <v>1426</v>
      </c>
      <c r="O6" t="s">
        <v>11016</v>
      </c>
      <c r="P6" t="s">
        <v>11033</v>
      </c>
      <c r="Q6" t="s">
        <v>11034</v>
      </c>
    </row>
    <row r="7" spans="1:17" x14ac:dyDescent="0.35">
      <c r="A7" t="s">
        <v>387</v>
      </c>
      <c r="D7" t="s">
        <v>388</v>
      </c>
      <c r="E7" t="s">
        <v>386</v>
      </c>
      <c r="F7" t="s">
        <v>10392</v>
      </c>
      <c r="G7" t="s">
        <v>11019</v>
      </c>
      <c r="H7" t="s">
        <v>11035</v>
      </c>
      <c r="I7" t="s">
        <v>388</v>
      </c>
      <c r="J7" t="s">
        <v>11036</v>
      </c>
      <c r="K7" t="s">
        <v>11037</v>
      </c>
      <c r="L7" t="s">
        <v>11038</v>
      </c>
      <c r="M7" t="s">
        <v>11010</v>
      </c>
      <c r="N7" t="s">
        <v>11011</v>
      </c>
      <c r="O7" t="s">
        <v>11012</v>
      </c>
    </row>
    <row r="8" spans="1:17" x14ac:dyDescent="0.35">
      <c r="A8" t="s">
        <v>1604</v>
      </c>
      <c r="D8" t="s">
        <v>1605</v>
      </c>
      <c r="E8" t="s">
        <v>1558</v>
      </c>
      <c r="F8" t="s">
        <v>10395</v>
      </c>
      <c r="G8" t="s">
        <v>11019</v>
      </c>
      <c r="H8" t="s">
        <v>11039</v>
      </c>
      <c r="I8" t="s">
        <v>1605</v>
      </c>
      <c r="J8" t="s">
        <v>11040</v>
      </c>
      <c r="K8" t="s">
        <v>11041</v>
      </c>
      <c r="M8" t="s">
        <v>11042</v>
      </c>
      <c r="N8">
        <v>122</v>
      </c>
      <c r="O8" t="s">
        <v>11016</v>
      </c>
      <c r="P8" t="s">
        <v>11043</v>
      </c>
      <c r="Q8" t="s">
        <v>11044</v>
      </c>
    </row>
    <row r="9" spans="1:17" x14ac:dyDescent="0.35">
      <c r="A9" t="s">
        <v>217</v>
      </c>
      <c r="D9" t="s">
        <v>218</v>
      </c>
      <c r="E9" t="s">
        <v>216</v>
      </c>
      <c r="F9" t="s">
        <v>10396</v>
      </c>
      <c r="G9" t="s">
        <v>11019</v>
      </c>
      <c r="H9" t="s">
        <v>11039</v>
      </c>
      <c r="I9" t="s">
        <v>218</v>
      </c>
      <c r="J9" t="s">
        <v>11045</v>
      </c>
      <c r="K9" t="s">
        <v>11046</v>
      </c>
      <c r="M9" t="s">
        <v>11010</v>
      </c>
      <c r="N9" t="s">
        <v>11011</v>
      </c>
      <c r="O9" t="s">
        <v>11012</v>
      </c>
    </row>
    <row r="10" spans="1:17" x14ac:dyDescent="0.35">
      <c r="A10" t="s">
        <v>3818</v>
      </c>
      <c r="D10" t="s">
        <v>2495</v>
      </c>
      <c r="E10" t="s">
        <v>3817</v>
      </c>
      <c r="F10" t="s">
        <v>10397</v>
      </c>
      <c r="G10" t="s">
        <v>11006</v>
      </c>
      <c r="H10" t="s">
        <v>11047</v>
      </c>
      <c r="I10" t="s">
        <v>2495</v>
      </c>
      <c r="J10" t="s">
        <v>11048</v>
      </c>
      <c r="K10" t="s">
        <v>11049</v>
      </c>
      <c r="L10" t="s">
        <v>11050</v>
      </c>
      <c r="M10" t="s">
        <v>11051</v>
      </c>
      <c r="N10">
        <v>1613</v>
      </c>
      <c r="O10" t="s">
        <v>11016</v>
      </c>
      <c r="P10" t="s">
        <v>11052</v>
      </c>
      <c r="Q10" t="s">
        <v>11053</v>
      </c>
    </row>
    <row r="11" spans="1:17" x14ac:dyDescent="0.35">
      <c r="A11" t="s">
        <v>2494</v>
      </c>
      <c r="D11" t="s">
        <v>2495</v>
      </c>
      <c r="E11" t="s">
        <v>2493</v>
      </c>
      <c r="F11" t="s">
        <v>10397</v>
      </c>
      <c r="G11" t="s">
        <v>11006</v>
      </c>
      <c r="H11" t="s">
        <v>11054</v>
      </c>
      <c r="I11" t="s">
        <v>2495</v>
      </c>
      <c r="J11" t="s">
        <v>11055</v>
      </c>
      <c r="K11" t="s">
        <v>11056</v>
      </c>
      <c r="L11" t="s">
        <v>11057</v>
      </c>
      <c r="M11" t="s">
        <v>11010</v>
      </c>
      <c r="N11" t="s">
        <v>11011</v>
      </c>
      <c r="O11" t="s">
        <v>11016</v>
      </c>
      <c r="P11" t="s">
        <v>11058</v>
      </c>
      <c r="Q11" t="s">
        <v>11059</v>
      </c>
    </row>
    <row r="12" spans="1:17" x14ac:dyDescent="0.35">
      <c r="A12" t="s">
        <v>3998</v>
      </c>
      <c r="D12" t="s">
        <v>2495</v>
      </c>
      <c r="E12" t="s">
        <v>3997</v>
      </c>
      <c r="F12" t="s">
        <v>10397</v>
      </c>
      <c r="G12" t="s">
        <v>11006</v>
      </c>
      <c r="H12" t="s">
        <v>11060</v>
      </c>
      <c r="I12" t="s">
        <v>2495</v>
      </c>
      <c r="J12" t="s">
        <v>3997</v>
      </c>
      <c r="K12" t="s">
        <v>11061</v>
      </c>
      <c r="M12" t="s">
        <v>11062</v>
      </c>
      <c r="N12">
        <v>159</v>
      </c>
      <c r="O12" t="s">
        <v>11012</v>
      </c>
    </row>
    <row r="13" spans="1:17" x14ac:dyDescent="0.35">
      <c r="A13" t="s">
        <v>2506</v>
      </c>
      <c r="D13" t="s">
        <v>2495</v>
      </c>
      <c r="E13" t="s">
        <v>2505</v>
      </c>
      <c r="F13" t="s">
        <v>10397</v>
      </c>
      <c r="G13" t="s">
        <v>11006</v>
      </c>
      <c r="H13" t="s">
        <v>11063</v>
      </c>
      <c r="I13" t="s">
        <v>2495</v>
      </c>
      <c r="J13" t="s">
        <v>11064</v>
      </c>
      <c r="K13" t="s">
        <v>11065</v>
      </c>
      <c r="M13" t="s">
        <v>11066</v>
      </c>
      <c r="N13">
        <v>102</v>
      </c>
      <c r="O13" t="s">
        <v>11016</v>
      </c>
      <c r="P13" t="s">
        <v>11067</v>
      </c>
      <c r="Q13" t="s">
        <v>11068</v>
      </c>
    </row>
    <row r="14" spans="1:17" x14ac:dyDescent="0.35">
      <c r="A14" t="s">
        <v>3829</v>
      </c>
      <c r="D14" t="s">
        <v>2495</v>
      </c>
      <c r="E14" t="s">
        <v>3828</v>
      </c>
      <c r="F14" t="s">
        <v>10397</v>
      </c>
      <c r="G14" t="s">
        <v>11006</v>
      </c>
      <c r="H14" t="s">
        <v>11069</v>
      </c>
      <c r="I14" t="s">
        <v>2495</v>
      </c>
      <c r="J14" t="s">
        <v>4174</v>
      </c>
      <c r="K14" t="s">
        <v>11070</v>
      </c>
      <c r="M14" t="s">
        <v>11071</v>
      </c>
      <c r="N14">
        <v>61</v>
      </c>
      <c r="O14" t="s">
        <v>11016</v>
      </c>
      <c r="P14" t="s">
        <v>11072</v>
      </c>
      <c r="Q14" t="s">
        <v>11073</v>
      </c>
    </row>
    <row r="15" spans="1:17" x14ac:dyDescent="0.35">
      <c r="A15" t="s">
        <v>2947</v>
      </c>
      <c r="D15" t="s">
        <v>2948</v>
      </c>
      <c r="E15" t="s">
        <v>2946</v>
      </c>
      <c r="F15" t="s">
        <v>10398</v>
      </c>
      <c r="G15" t="s">
        <v>11074</v>
      </c>
      <c r="H15" t="s">
        <v>11027</v>
      </c>
      <c r="I15" t="s">
        <v>2948</v>
      </c>
      <c r="J15" t="s">
        <v>11075</v>
      </c>
      <c r="K15" t="s">
        <v>11076</v>
      </c>
      <c r="L15" t="s">
        <v>11077</v>
      </c>
      <c r="M15" t="s">
        <v>11078</v>
      </c>
      <c r="N15">
        <v>311</v>
      </c>
      <c r="O15" t="s">
        <v>11016</v>
      </c>
      <c r="P15" t="s">
        <v>11079</v>
      </c>
      <c r="Q15" t="s">
        <v>11080</v>
      </c>
    </row>
    <row r="16" spans="1:17" x14ac:dyDescent="0.35">
      <c r="A16" t="s">
        <v>2959</v>
      </c>
      <c r="D16" t="s">
        <v>2960</v>
      </c>
      <c r="E16" t="s">
        <v>2958</v>
      </c>
      <c r="F16" t="s">
        <v>10405</v>
      </c>
      <c r="G16" t="s">
        <v>11074</v>
      </c>
      <c r="H16" t="s">
        <v>11081</v>
      </c>
      <c r="I16" t="s">
        <v>2960</v>
      </c>
      <c r="J16" t="s">
        <v>11075</v>
      </c>
      <c r="K16" t="s">
        <v>11082</v>
      </c>
      <c r="L16" t="s">
        <v>11083</v>
      </c>
      <c r="M16" t="s">
        <v>11078</v>
      </c>
      <c r="N16">
        <v>311</v>
      </c>
      <c r="O16" t="s">
        <v>11012</v>
      </c>
    </row>
    <row r="17" spans="1:17" x14ac:dyDescent="0.35">
      <c r="A17" t="s">
        <v>5195</v>
      </c>
      <c r="D17" t="s">
        <v>2769</v>
      </c>
      <c r="E17" t="s">
        <v>5194</v>
      </c>
      <c r="F17" t="s">
        <v>10412</v>
      </c>
      <c r="G17" t="s">
        <v>11084</v>
      </c>
      <c r="H17" t="s">
        <v>11085</v>
      </c>
      <c r="I17" t="s">
        <v>2769</v>
      </c>
      <c r="J17" t="s">
        <v>11086</v>
      </c>
      <c r="K17" t="s">
        <v>11087</v>
      </c>
      <c r="L17" t="s">
        <v>11088</v>
      </c>
      <c r="M17" t="s">
        <v>11089</v>
      </c>
      <c r="N17">
        <v>1000</v>
      </c>
      <c r="O17" t="s">
        <v>11012</v>
      </c>
    </row>
    <row r="18" spans="1:17" x14ac:dyDescent="0.35">
      <c r="A18" t="s">
        <v>2768</v>
      </c>
      <c r="D18" t="s">
        <v>2769</v>
      </c>
      <c r="E18" t="s">
        <v>2767</v>
      </c>
      <c r="F18" t="s">
        <v>10412</v>
      </c>
      <c r="G18" t="s">
        <v>11084</v>
      </c>
      <c r="H18" t="s">
        <v>11090</v>
      </c>
      <c r="I18" t="s">
        <v>2769</v>
      </c>
      <c r="J18" t="s">
        <v>11091</v>
      </c>
      <c r="K18" t="s">
        <v>11092</v>
      </c>
      <c r="L18" t="s">
        <v>1484</v>
      </c>
      <c r="M18" t="s">
        <v>11010</v>
      </c>
      <c r="N18" t="s">
        <v>11011</v>
      </c>
      <c r="O18" t="s">
        <v>11016</v>
      </c>
      <c r="P18" t="s">
        <v>11093</v>
      </c>
      <c r="Q18" t="s">
        <v>11094</v>
      </c>
    </row>
    <row r="19" spans="1:17" x14ac:dyDescent="0.35">
      <c r="A19" t="s">
        <v>2780</v>
      </c>
      <c r="D19" t="s">
        <v>2769</v>
      </c>
      <c r="E19" t="s">
        <v>2779</v>
      </c>
      <c r="F19" t="s">
        <v>10412</v>
      </c>
      <c r="G19" t="s">
        <v>11084</v>
      </c>
      <c r="H19" t="s">
        <v>11020</v>
      </c>
      <c r="I19" t="s">
        <v>2769</v>
      </c>
      <c r="J19" t="s">
        <v>2779</v>
      </c>
      <c r="K19" t="s">
        <v>11095</v>
      </c>
      <c r="M19" t="s">
        <v>11096</v>
      </c>
      <c r="N19">
        <v>307</v>
      </c>
      <c r="O19" t="s">
        <v>11016</v>
      </c>
      <c r="P19" t="s">
        <v>11097</v>
      </c>
      <c r="Q19" t="s">
        <v>11098</v>
      </c>
    </row>
    <row r="20" spans="1:17" x14ac:dyDescent="0.35">
      <c r="A20" t="s">
        <v>4058</v>
      </c>
      <c r="D20" t="s">
        <v>2769</v>
      </c>
      <c r="E20" t="s">
        <v>4057</v>
      </c>
      <c r="F20" t="s">
        <v>10412</v>
      </c>
      <c r="G20" t="s">
        <v>11084</v>
      </c>
      <c r="H20" t="s">
        <v>11069</v>
      </c>
      <c r="I20" t="s">
        <v>2769</v>
      </c>
      <c r="J20" t="s">
        <v>4057</v>
      </c>
      <c r="K20" t="s">
        <v>11099</v>
      </c>
      <c r="M20" t="s">
        <v>11100</v>
      </c>
      <c r="N20">
        <v>18</v>
      </c>
      <c r="O20" t="s">
        <v>11016</v>
      </c>
      <c r="P20" t="s">
        <v>11101</v>
      </c>
      <c r="Q20" t="s">
        <v>11102</v>
      </c>
    </row>
    <row r="21" spans="1:17" x14ac:dyDescent="0.35">
      <c r="A21" t="s">
        <v>115</v>
      </c>
      <c r="D21" t="s">
        <v>116</v>
      </c>
      <c r="E21" t="s">
        <v>114</v>
      </c>
      <c r="F21" t="s">
        <v>10421</v>
      </c>
      <c r="G21" t="s">
        <v>11019</v>
      </c>
      <c r="H21" t="s">
        <v>11027</v>
      </c>
      <c r="I21" t="s">
        <v>116</v>
      </c>
      <c r="J21" t="s">
        <v>11008</v>
      </c>
      <c r="K21" t="s">
        <v>11103</v>
      </c>
      <c r="M21" t="s">
        <v>11010</v>
      </c>
      <c r="N21" t="s">
        <v>11011</v>
      </c>
      <c r="O21" t="s">
        <v>11012</v>
      </c>
    </row>
    <row r="22" spans="1:17" x14ac:dyDescent="0.35">
      <c r="A22" t="s">
        <v>1430</v>
      </c>
      <c r="D22" t="s">
        <v>1431</v>
      </c>
      <c r="E22" t="s">
        <v>1429</v>
      </c>
      <c r="F22" t="s">
        <v>10426</v>
      </c>
      <c r="G22" t="s">
        <v>11084</v>
      </c>
      <c r="H22" t="s">
        <v>11090</v>
      </c>
      <c r="I22" t="s">
        <v>1431</v>
      </c>
      <c r="J22" t="s">
        <v>11091</v>
      </c>
      <c r="K22" t="s">
        <v>11104</v>
      </c>
      <c r="L22" t="s">
        <v>1484</v>
      </c>
      <c r="M22" t="s">
        <v>11105</v>
      </c>
      <c r="N22">
        <v>962</v>
      </c>
      <c r="O22" t="s">
        <v>11012</v>
      </c>
    </row>
    <row r="23" spans="1:17" x14ac:dyDescent="0.35">
      <c r="A23" t="s">
        <v>140</v>
      </c>
      <c r="D23" t="s">
        <v>141</v>
      </c>
      <c r="E23" t="s">
        <v>139</v>
      </c>
      <c r="F23" t="s">
        <v>10431</v>
      </c>
      <c r="G23" t="s">
        <v>11019</v>
      </c>
      <c r="H23" t="s">
        <v>11027</v>
      </c>
      <c r="I23" t="s">
        <v>141</v>
      </c>
      <c r="J23" t="s">
        <v>11086</v>
      </c>
      <c r="K23" t="s">
        <v>11106</v>
      </c>
      <c r="M23" t="s">
        <v>11010</v>
      </c>
      <c r="N23" t="s">
        <v>11011</v>
      </c>
      <c r="O23" t="s">
        <v>11012</v>
      </c>
    </row>
    <row r="24" spans="1:17" x14ac:dyDescent="0.35">
      <c r="A24" t="s">
        <v>144</v>
      </c>
      <c r="D24" t="s">
        <v>141</v>
      </c>
      <c r="E24" t="s">
        <v>143</v>
      </c>
      <c r="F24" t="s">
        <v>10431</v>
      </c>
      <c r="G24" t="s">
        <v>11019</v>
      </c>
      <c r="H24" t="s">
        <v>11045</v>
      </c>
      <c r="I24" t="s">
        <v>141</v>
      </c>
      <c r="J24" t="s">
        <v>294</v>
      </c>
      <c r="K24" t="s">
        <v>11107</v>
      </c>
      <c r="M24" t="s">
        <v>11010</v>
      </c>
      <c r="N24" t="s">
        <v>11011</v>
      </c>
      <c r="O24" t="s">
        <v>11016</v>
      </c>
      <c r="P24" t="s">
        <v>11108</v>
      </c>
      <c r="Q24" t="s">
        <v>11109</v>
      </c>
    </row>
    <row r="25" spans="1:17" x14ac:dyDescent="0.35">
      <c r="A25" t="s">
        <v>154</v>
      </c>
      <c r="D25" t="s">
        <v>141</v>
      </c>
      <c r="E25" t="s">
        <v>153</v>
      </c>
      <c r="F25" t="s">
        <v>10431</v>
      </c>
      <c r="G25" t="s">
        <v>11019</v>
      </c>
      <c r="H25" t="s">
        <v>11045</v>
      </c>
      <c r="I25" t="s">
        <v>141</v>
      </c>
      <c r="J25" t="s">
        <v>11110</v>
      </c>
      <c r="K25" t="s">
        <v>11111</v>
      </c>
      <c r="M25" t="s">
        <v>11010</v>
      </c>
      <c r="N25" t="s">
        <v>11011</v>
      </c>
      <c r="O25" t="s">
        <v>11016</v>
      </c>
      <c r="P25" t="s">
        <v>11112</v>
      </c>
      <c r="Q25" t="s">
        <v>11113</v>
      </c>
    </row>
    <row r="26" spans="1:17" x14ac:dyDescent="0.35">
      <c r="A26" t="s">
        <v>161</v>
      </c>
      <c r="D26" t="s">
        <v>141</v>
      </c>
      <c r="E26" t="s">
        <v>160</v>
      </c>
      <c r="F26" t="s">
        <v>10431</v>
      </c>
      <c r="G26" t="s">
        <v>11019</v>
      </c>
      <c r="H26" t="s">
        <v>11027</v>
      </c>
      <c r="I26" t="s">
        <v>141</v>
      </c>
      <c r="J26" t="s">
        <v>11114</v>
      </c>
      <c r="K26" t="s">
        <v>11115</v>
      </c>
      <c r="M26" t="s">
        <v>11010</v>
      </c>
      <c r="N26" t="s">
        <v>11011</v>
      </c>
      <c r="O26" t="s">
        <v>11016</v>
      </c>
      <c r="P26" t="s">
        <v>11116</v>
      </c>
      <c r="Q26" t="s">
        <v>11117</v>
      </c>
    </row>
    <row r="27" spans="1:17" x14ac:dyDescent="0.35">
      <c r="A27" t="s">
        <v>169</v>
      </c>
      <c r="D27" t="s">
        <v>170</v>
      </c>
      <c r="E27" t="s">
        <v>168</v>
      </c>
      <c r="F27" t="s">
        <v>10432</v>
      </c>
      <c r="G27" t="s">
        <v>11019</v>
      </c>
      <c r="H27" t="s">
        <v>11118</v>
      </c>
      <c r="I27" t="s">
        <v>170</v>
      </c>
      <c r="J27" t="s">
        <v>11008</v>
      </c>
      <c r="K27" t="s">
        <v>11119</v>
      </c>
      <c r="M27" t="s">
        <v>11010</v>
      </c>
      <c r="N27" t="s">
        <v>11011</v>
      </c>
      <c r="O27" t="s">
        <v>11012</v>
      </c>
    </row>
    <row r="28" spans="1:17" x14ac:dyDescent="0.35">
      <c r="A28" t="s">
        <v>738</v>
      </c>
      <c r="D28" t="s">
        <v>739</v>
      </c>
      <c r="E28" t="s">
        <v>737</v>
      </c>
      <c r="F28" t="s">
        <v>10433</v>
      </c>
      <c r="G28" t="s">
        <v>11019</v>
      </c>
      <c r="H28" t="s">
        <v>11045</v>
      </c>
      <c r="I28" t="s">
        <v>739</v>
      </c>
      <c r="J28" t="s">
        <v>11008</v>
      </c>
      <c r="K28" t="s">
        <v>11120</v>
      </c>
      <c r="M28" t="s">
        <v>11121</v>
      </c>
      <c r="N28">
        <v>1765</v>
      </c>
      <c r="O28" t="s">
        <v>11012</v>
      </c>
    </row>
    <row r="29" spans="1:17" x14ac:dyDescent="0.35">
      <c r="A29" t="s">
        <v>1425</v>
      </c>
      <c r="D29" t="s">
        <v>1088</v>
      </c>
      <c r="E29" t="s">
        <v>1424</v>
      </c>
      <c r="F29" t="s">
        <v>10436</v>
      </c>
      <c r="G29" t="s">
        <v>11084</v>
      </c>
      <c r="H29" t="s">
        <v>11122</v>
      </c>
      <c r="I29" t="s">
        <v>1088</v>
      </c>
      <c r="J29" t="s">
        <v>11008</v>
      </c>
      <c r="K29" t="s">
        <v>11123</v>
      </c>
      <c r="M29" t="s">
        <v>11010</v>
      </c>
      <c r="N29" t="s">
        <v>11011</v>
      </c>
      <c r="O29" t="s">
        <v>11012</v>
      </c>
    </row>
    <row r="30" spans="1:17" x14ac:dyDescent="0.35">
      <c r="A30" t="s">
        <v>1087</v>
      </c>
      <c r="D30" t="s">
        <v>1088</v>
      </c>
      <c r="E30" t="s">
        <v>1086</v>
      </c>
      <c r="F30" t="s">
        <v>10436</v>
      </c>
      <c r="G30" t="s">
        <v>11084</v>
      </c>
      <c r="H30" t="s">
        <v>11090</v>
      </c>
      <c r="I30" t="s">
        <v>1088</v>
      </c>
      <c r="J30" t="s">
        <v>11124</v>
      </c>
      <c r="K30" t="s">
        <v>11125</v>
      </c>
      <c r="L30" t="s">
        <v>1484</v>
      </c>
      <c r="M30" t="s">
        <v>11010</v>
      </c>
      <c r="N30" t="s">
        <v>11011</v>
      </c>
      <c r="O30" t="s">
        <v>11012</v>
      </c>
    </row>
    <row r="31" spans="1:17" x14ac:dyDescent="0.35">
      <c r="A31" t="s">
        <v>1105</v>
      </c>
      <c r="D31" t="s">
        <v>1106</v>
      </c>
      <c r="E31" t="s">
        <v>1104</v>
      </c>
      <c r="F31" t="s">
        <v>10441</v>
      </c>
      <c r="G31" t="s">
        <v>11084</v>
      </c>
      <c r="H31" t="s">
        <v>11090</v>
      </c>
      <c r="I31" t="s">
        <v>1106</v>
      </c>
      <c r="J31" t="s">
        <v>11126</v>
      </c>
      <c r="K31" t="s">
        <v>11127</v>
      </c>
      <c r="L31" t="s">
        <v>1112</v>
      </c>
      <c r="M31" t="s">
        <v>11128</v>
      </c>
      <c r="N31">
        <v>2009</v>
      </c>
      <c r="O31" t="s">
        <v>11012</v>
      </c>
    </row>
    <row r="32" spans="1:17" x14ac:dyDescent="0.35">
      <c r="A32" t="s">
        <v>3007</v>
      </c>
      <c r="D32" t="s">
        <v>3008</v>
      </c>
      <c r="E32" t="s">
        <v>3006</v>
      </c>
      <c r="F32" t="s">
        <v>10448</v>
      </c>
      <c r="G32" t="s">
        <v>11074</v>
      </c>
      <c r="H32" t="s">
        <v>11027</v>
      </c>
      <c r="I32" t="s">
        <v>3008</v>
      </c>
      <c r="J32" t="s">
        <v>11075</v>
      </c>
      <c r="K32" t="s">
        <v>11129</v>
      </c>
      <c r="L32" t="s">
        <v>11130</v>
      </c>
      <c r="M32" t="s">
        <v>11078</v>
      </c>
      <c r="N32">
        <v>311</v>
      </c>
      <c r="O32" t="s">
        <v>11012</v>
      </c>
    </row>
    <row r="33" spans="1:17" x14ac:dyDescent="0.35">
      <c r="A33" t="s">
        <v>1076</v>
      </c>
      <c r="D33" t="s">
        <v>1048</v>
      </c>
      <c r="E33" t="s">
        <v>1075</v>
      </c>
      <c r="F33" t="s">
        <v>10451</v>
      </c>
      <c r="G33" t="s">
        <v>11019</v>
      </c>
      <c r="H33" t="s">
        <v>11131</v>
      </c>
      <c r="I33" t="s">
        <v>1048</v>
      </c>
      <c r="J33" t="s">
        <v>11086</v>
      </c>
      <c r="K33" t="s">
        <v>11132</v>
      </c>
      <c r="M33" t="s">
        <v>11010</v>
      </c>
      <c r="N33" t="s">
        <v>11011</v>
      </c>
      <c r="O33" t="s">
        <v>11012</v>
      </c>
    </row>
    <row r="34" spans="1:17" x14ac:dyDescent="0.35">
      <c r="A34" t="s">
        <v>1061</v>
      </c>
      <c r="D34" t="s">
        <v>1048</v>
      </c>
      <c r="E34" t="s">
        <v>1060</v>
      </c>
      <c r="F34" t="s">
        <v>10451</v>
      </c>
      <c r="G34" t="s">
        <v>11019</v>
      </c>
      <c r="H34" t="s">
        <v>11090</v>
      </c>
      <c r="I34" t="s">
        <v>1048</v>
      </c>
      <c r="J34" t="s">
        <v>11133</v>
      </c>
      <c r="K34" t="s">
        <v>11134</v>
      </c>
      <c r="M34" t="s">
        <v>11010</v>
      </c>
      <c r="N34" t="s">
        <v>11011</v>
      </c>
      <c r="O34" t="s">
        <v>11012</v>
      </c>
    </row>
    <row r="35" spans="1:17" x14ac:dyDescent="0.35">
      <c r="A35" t="s">
        <v>1047</v>
      </c>
      <c r="D35" t="s">
        <v>1048</v>
      </c>
      <c r="E35" t="s">
        <v>1046</v>
      </c>
      <c r="F35" t="s">
        <v>10451</v>
      </c>
      <c r="G35" t="s">
        <v>11019</v>
      </c>
      <c r="H35" t="s">
        <v>11020</v>
      </c>
      <c r="I35" t="s">
        <v>1048</v>
      </c>
      <c r="J35" t="s">
        <v>11020</v>
      </c>
      <c r="K35" t="s">
        <v>11135</v>
      </c>
      <c r="M35" t="s">
        <v>11010</v>
      </c>
      <c r="N35" t="s">
        <v>11011</v>
      </c>
      <c r="O35" t="s">
        <v>11012</v>
      </c>
    </row>
    <row r="36" spans="1:17" x14ac:dyDescent="0.35">
      <c r="A36" t="s">
        <v>1119</v>
      </c>
      <c r="D36" t="s">
        <v>1120</v>
      </c>
      <c r="E36" t="s">
        <v>1118</v>
      </c>
      <c r="F36" t="s">
        <v>10456</v>
      </c>
      <c r="G36" t="s">
        <v>11084</v>
      </c>
      <c r="H36" t="s">
        <v>11090</v>
      </c>
      <c r="I36" t="s">
        <v>1120</v>
      </c>
      <c r="J36" t="s">
        <v>11124</v>
      </c>
      <c r="K36" t="s">
        <v>11136</v>
      </c>
      <c r="L36" t="s">
        <v>1484</v>
      </c>
      <c r="M36" t="s">
        <v>11105</v>
      </c>
      <c r="N36">
        <v>962</v>
      </c>
      <c r="O36" t="s">
        <v>11012</v>
      </c>
    </row>
    <row r="37" spans="1:17" x14ac:dyDescent="0.35">
      <c r="A37" t="s">
        <v>224</v>
      </c>
      <c r="D37" t="s">
        <v>225</v>
      </c>
      <c r="E37" t="s">
        <v>223</v>
      </c>
      <c r="F37" t="s">
        <v>10457</v>
      </c>
      <c r="G37" t="s">
        <v>11019</v>
      </c>
      <c r="H37" t="s">
        <v>11090</v>
      </c>
      <c r="I37" t="s">
        <v>225</v>
      </c>
      <c r="J37" t="s">
        <v>11133</v>
      </c>
      <c r="K37" t="s">
        <v>11137</v>
      </c>
      <c r="M37" t="s">
        <v>11010</v>
      </c>
      <c r="N37" t="s">
        <v>11011</v>
      </c>
      <c r="O37" t="s">
        <v>11012</v>
      </c>
    </row>
    <row r="38" spans="1:17" x14ac:dyDescent="0.35">
      <c r="A38" t="s">
        <v>230</v>
      </c>
      <c r="D38" t="s">
        <v>225</v>
      </c>
      <c r="E38" t="s">
        <v>229</v>
      </c>
      <c r="F38" t="s">
        <v>10457</v>
      </c>
      <c r="G38" t="s">
        <v>11019</v>
      </c>
      <c r="H38" t="s">
        <v>11090</v>
      </c>
      <c r="I38" t="s">
        <v>225</v>
      </c>
      <c r="J38" t="s">
        <v>11138</v>
      </c>
      <c r="K38" t="s">
        <v>11139</v>
      </c>
      <c r="M38" t="s">
        <v>11010</v>
      </c>
      <c r="N38" t="s">
        <v>11011</v>
      </c>
      <c r="O38" t="s">
        <v>11016</v>
      </c>
      <c r="P38" t="s">
        <v>11140</v>
      </c>
      <c r="Q38" t="s">
        <v>11141</v>
      </c>
    </row>
    <row r="39" spans="1:17" x14ac:dyDescent="0.35">
      <c r="A39" t="s">
        <v>642</v>
      </c>
      <c r="D39" t="s">
        <v>225</v>
      </c>
      <c r="E39" t="s">
        <v>641</v>
      </c>
      <c r="F39" t="s">
        <v>10457</v>
      </c>
      <c r="G39" t="s">
        <v>11019</v>
      </c>
      <c r="H39" t="s">
        <v>11090</v>
      </c>
      <c r="I39" t="s">
        <v>225</v>
      </c>
      <c r="J39" t="s">
        <v>11086</v>
      </c>
      <c r="K39" t="s">
        <v>11142</v>
      </c>
      <c r="M39" t="s">
        <v>11143</v>
      </c>
      <c r="N39">
        <v>1560</v>
      </c>
      <c r="O39" t="s">
        <v>11012</v>
      </c>
    </row>
    <row r="40" spans="1:17" x14ac:dyDescent="0.35">
      <c r="A40" t="s">
        <v>1435</v>
      </c>
      <c r="D40" t="s">
        <v>1436</v>
      </c>
      <c r="E40" t="s">
        <v>1434</v>
      </c>
      <c r="F40" t="s">
        <v>10458</v>
      </c>
      <c r="G40" t="s">
        <v>11084</v>
      </c>
      <c r="H40" t="s">
        <v>11090</v>
      </c>
      <c r="I40" t="s">
        <v>1436</v>
      </c>
      <c r="J40" t="s">
        <v>11124</v>
      </c>
      <c r="K40" t="s">
        <v>11144</v>
      </c>
      <c r="L40" t="s">
        <v>1484</v>
      </c>
      <c r="M40" t="s">
        <v>11010</v>
      </c>
      <c r="N40" t="s">
        <v>11011</v>
      </c>
      <c r="O40" t="s">
        <v>11012</v>
      </c>
    </row>
    <row r="41" spans="1:17" x14ac:dyDescent="0.35">
      <c r="A41" t="s">
        <v>1341</v>
      </c>
      <c r="D41" t="s">
        <v>1342</v>
      </c>
      <c r="E41" t="s">
        <v>1340</v>
      </c>
      <c r="F41" t="s">
        <v>10459</v>
      </c>
      <c r="G41" t="s">
        <v>11019</v>
      </c>
      <c r="H41" t="s">
        <v>11081</v>
      </c>
      <c r="I41" t="s">
        <v>1342</v>
      </c>
      <c r="J41" t="s">
        <v>11145</v>
      </c>
      <c r="K41" t="s">
        <v>11146</v>
      </c>
      <c r="M41" t="s">
        <v>11147</v>
      </c>
      <c r="N41">
        <v>434</v>
      </c>
      <c r="O41" t="s">
        <v>11012</v>
      </c>
    </row>
    <row r="42" spans="1:17" x14ac:dyDescent="0.35">
      <c r="A42" t="s">
        <v>178</v>
      </c>
      <c r="D42" t="s">
        <v>179</v>
      </c>
      <c r="E42" t="s">
        <v>177</v>
      </c>
      <c r="F42" t="s">
        <v>10460</v>
      </c>
      <c r="G42" t="s">
        <v>11019</v>
      </c>
      <c r="H42" t="s">
        <v>11148</v>
      </c>
      <c r="I42" t="s">
        <v>179</v>
      </c>
      <c r="J42" t="s">
        <v>11008</v>
      </c>
      <c r="K42" t="s">
        <v>11149</v>
      </c>
      <c r="L42" t="s">
        <v>11150</v>
      </c>
      <c r="M42" t="s">
        <v>11010</v>
      </c>
      <c r="N42" t="s">
        <v>11011</v>
      </c>
      <c r="O42" t="s">
        <v>11012</v>
      </c>
    </row>
    <row r="43" spans="1:17" x14ac:dyDescent="0.35">
      <c r="A43" t="s">
        <v>201</v>
      </c>
      <c r="D43" t="s">
        <v>202</v>
      </c>
      <c r="E43" t="s">
        <v>200</v>
      </c>
      <c r="F43" t="s">
        <v>10463</v>
      </c>
      <c r="G43" t="s">
        <v>11074</v>
      </c>
      <c r="H43" t="s">
        <v>11090</v>
      </c>
      <c r="I43" t="s">
        <v>202</v>
      </c>
      <c r="J43" t="s">
        <v>11133</v>
      </c>
      <c r="K43" t="s">
        <v>11151</v>
      </c>
      <c r="M43" t="s">
        <v>11010</v>
      </c>
      <c r="N43" t="s">
        <v>11011</v>
      </c>
      <c r="O43" t="s">
        <v>11012</v>
      </c>
      <c r="P43" t="s">
        <v>11152</v>
      </c>
      <c r="Q43" t="s">
        <v>11153</v>
      </c>
    </row>
    <row r="44" spans="1:17" x14ac:dyDescent="0.35">
      <c r="A44" t="s">
        <v>3037</v>
      </c>
      <c r="D44" t="s">
        <v>3038</v>
      </c>
      <c r="E44" t="s">
        <v>3036</v>
      </c>
      <c r="F44" t="s">
        <v>10464</v>
      </c>
      <c r="G44" t="s">
        <v>11074</v>
      </c>
      <c r="H44" t="s">
        <v>11027</v>
      </c>
      <c r="I44" t="s">
        <v>3038</v>
      </c>
      <c r="J44" t="s">
        <v>11075</v>
      </c>
      <c r="K44" t="s">
        <v>11154</v>
      </c>
      <c r="L44" t="s">
        <v>11155</v>
      </c>
      <c r="M44" t="s">
        <v>11078</v>
      </c>
      <c r="N44">
        <v>311</v>
      </c>
      <c r="O44" t="s">
        <v>11012</v>
      </c>
    </row>
    <row r="45" spans="1:17" x14ac:dyDescent="0.35">
      <c r="A45" t="s">
        <v>869</v>
      </c>
      <c r="D45" t="s">
        <v>749</v>
      </c>
      <c r="E45" t="s">
        <v>868</v>
      </c>
      <c r="F45" t="s">
        <v>10465</v>
      </c>
      <c r="G45" t="s">
        <v>11019</v>
      </c>
      <c r="H45" t="s">
        <v>11156</v>
      </c>
      <c r="I45" t="s">
        <v>749</v>
      </c>
      <c r="J45" t="s">
        <v>11008</v>
      </c>
      <c r="K45" t="s">
        <v>11157</v>
      </c>
      <c r="L45" t="s">
        <v>178</v>
      </c>
      <c r="M45" t="s">
        <v>11010</v>
      </c>
      <c r="N45" t="s">
        <v>11011</v>
      </c>
      <c r="O45" t="s">
        <v>11012</v>
      </c>
    </row>
    <row r="46" spans="1:17" x14ac:dyDescent="0.35">
      <c r="A46" t="s">
        <v>748</v>
      </c>
      <c r="D46" t="s">
        <v>749</v>
      </c>
      <c r="E46" t="s">
        <v>747</v>
      </c>
      <c r="F46" t="s">
        <v>10465</v>
      </c>
      <c r="G46" t="s">
        <v>11019</v>
      </c>
      <c r="H46" t="s">
        <v>11090</v>
      </c>
      <c r="I46" t="s">
        <v>749</v>
      </c>
      <c r="J46" t="s">
        <v>747</v>
      </c>
      <c r="K46" t="s">
        <v>11158</v>
      </c>
      <c r="M46" t="s">
        <v>11159</v>
      </c>
      <c r="N46">
        <v>1582</v>
      </c>
      <c r="O46" t="s">
        <v>11012</v>
      </c>
    </row>
    <row r="47" spans="1:17" x14ac:dyDescent="0.35">
      <c r="A47" t="s">
        <v>754</v>
      </c>
      <c r="D47" t="s">
        <v>749</v>
      </c>
      <c r="E47" t="s">
        <v>753</v>
      </c>
      <c r="F47" t="s">
        <v>10465</v>
      </c>
      <c r="G47" t="s">
        <v>11019</v>
      </c>
      <c r="H47" t="s">
        <v>11027</v>
      </c>
      <c r="I47" t="s">
        <v>749</v>
      </c>
      <c r="J47" t="s">
        <v>753</v>
      </c>
      <c r="K47" t="s">
        <v>11160</v>
      </c>
      <c r="L47" t="s">
        <v>178</v>
      </c>
      <c r="M47" t="s">
        <v>11161</v>
      </c>
      <c r="N47">
        <v>1396</v>
      </c>
      <c r="O47" t="s">
        <v>11016</v>
      </c>
      <c r="P47" t="s">
        <v>11162</v>
      </c>
      <c r="Q47" t="s">
        <v>11163</v>
      </c>
    </row>
    <row r="48" spans="1:17" x14ac:dyDescent="0.35">
      <c r="A48" t="s">
        <v>807</v>
      </c>
      <c r="D48" t="s">
        <v>749</v>
      </c>
      <c r="E48" t="s">
        <v>806</v>
      </c>
      <c r="F48" t="s">
        <v>10465</v>
      </c>
      <c r="G48" t="s">
        <v>11019</v>
      </c>
      <c r="H48" t="s">
        <v>11020</v>
      </c>
      <c r="I48" t="s">
        <v>749</v>
      </c>
      <c r="J48" t="s">
        <v>11020</v>
      </c>
      <c r="K48" t="s">
        <v>11164</v>
      </c>
      <c r="L48" t="s">
        <v>869</v>
      </c>
      <c r="M48" t="s">
        <v>11165</v>
      </c>
      <c r="N48">
        <v>965</v>
      </c>
      <c r="O48" t="s">
        <v>11016</v>
      </c>
      <c r="P48" t="s">
        <v>11166</v>
      </c>
      <c r="Q48" t="s">
        <v>11167</v>
      </c>
    </row>
    <row r="49" spans="1:17" x14ac:dyDescent="0.35">
      <c r="A49" t="s">
        <v>79</v>
      </c>
      <c r="D49" t="s">
        <v>80</v>
      </c>
      <c r="E49" t="s">
        <v>78</v>
      </c>
      <c r="F49" t="s">
        <v>10490</v>
      </c>
      <c r="G49" t="s">
        <v>11074</v>
      </c>
      <c r="H49" t="s">
        <v>11090</v>
      </c>
      <c r="I49" t="s">
        <v>80</v>
      </c>
      <c r="J49" t="s">
        <v>11133</v>
      </c>
      <c r="K49" t="s">
        <v>11168</v>
      </c>
      <c r="M49" t="s">
        <v>11010</v>
      </c>
      <c r="N49" t="s">
        <v>11011</v>
      </c>
      <c r="O49" t="s">
        <v>11016</v>
      </c>
      <c r="P49" t="s">
        <v>11169</v>
      </c>
      <c r="Q49" t="s">
        <v>11170</v>
      </c>
    </row>
    <row r="50" spans="1:17" x14ac:dyDescent="0.35">
      <c r="A50" t="s">
        <v>1227</v>
      </c>
      <c r="D50" t="s">
        <v>1228</v>
      </c>
      <c r="E50" t="s">
        <v>1226</v>
      </c>
      <c r="F50" t="s">
        <v>10495</v>
      </c>
      <c r="G50" t="s">
        <v>11084</v>
      </c>
      <c r="H50" t="s">
        <v>11171</v>
      </c>
      <c r="I50" t="s">
        <v>1228</v>
      </c>
      <c r="J50" t="s">
        <v>11008</v>
      </c>
      <c r="K50" t="s">
        <v>11172</v>
      </c>
      <c r="M50" t="s">
        <v>11010</v>
      </c>
      <c r="N50" t="s">
        <v>11011</v>
      </c>
      <c r="O50" t="s">
        <v>11012</v>
      </c>
    </row>
    <row r="51" spans="1:17" x14ac:dyDescent="0.35">
      <c r="A51" t="s">
        <v>1232</v>
      </c>
      <c r="D51" t="s">
        <v>1233</v>
      </c>
      <c r="E51" t="s">
        <v>1231</v>
      </c>
      <c r="F51" t="s">
        <v>10504</v>
      </c>
      <c r="G51" t="s">
        <v>11084</v>
      </c>
      <c r="H51" t="s">
        <v>11171</v>
      </c>
      <c r="I51" t="s">
        <v>1233</v>
      </c>
      <c r="J51" t="s">
        <v>11008</v>
      </c>
      <c r="K51" t="s">
        <v>11173</v>
      </c>
      <c r="M51" t="s">
        <v>11010</v>
      </c>
      <c r="N51" t="s">
        <v>11011</v>
      </c>
      <c r="O51" t="s">
        <v>11012</v>
      </c>
    </row>
    <row r="52" spans="1:17" x14ac:dyDescent="0.35">
      <c r="A52" t="s">
        <v>1212</v>
      </c>
      <c r="D52" t="s">
        <v>1213</v>
      </c>
      <c r="E52" t="s">
        <v>1211</v>
      </c>
      <c r="F52" t="s">
        <v>10507</v>
      </c>
      <c r="G52" t="s">
        <v>11084</v>
      </c>
      <c r="H52" t="s">
        <v>11174</v>
      </c>
      <c r="I52" t="s">
        <v>1213</v>
      </c>
      <c r="J52" t="s">
        <v>11008</v>
      </c>
      <c r="K52" t="s">
        <v>11175</v>
      </c>
      <c r="M52" t="s">
        <v>11010</v>
      </c>
      <c r="N52" t="s">
        <v>11011</v>
      </c>
      <c r="O52" t="s">
        <v>11012</v>
      </c>
    </row>
    <row r="53" spans="1:17" x14ac:dyDescent="0.35">
      <c r="A53" t="s">
        <v>3112</v>
      </c>
      <c r="D53" t="s">
        <v>3113</v>
      </c>
      <c r="E53" t="s">
        <v>3111</v>
      </c>
      <c r="F53" t="s">
        <v>10508</v>
      </c>
      <c r="G53" t="s">
        <v>11074</v>
      </c>
      <c r="H53" t="s">
        <v>11027</v>
      </c>
      <c r="I53" t="s">
        <v>3113</v>
      </c>
      <c r="J53" t="s">
        <v>11075</v>
      </c>
      <c r="K53" t="s">
        <v>11176</v>
      </c>
      <c r="L53" t="s">
        <v>11177</v>
      </c>
      <c r="M53" t="s">
        <v>11178</v>
      </c>
      <c r="N53">
        <v>945</v>
      </c>
      <c r="O53" t="s">
        <v>11016</v>
      </c>
      <c r="P53" t="s">
        <v>11179</v>
      </c>
      <c r="Q53" t="s">
        <v>11180</v>
      </c>
    </row>
    <row r="54" spans="1:17" x14ac:dyDescent="0.35">
      <c r="A54" t="s">
        <v>498</v>
      </c>
      <c r="D54" t="s">
        <v>499</v>
      </c>
      <c r="E54" t="s">
        <v>497</v>
      </c>
      <c r="F54" t="s">
        <v>10509</v>
      </c>
      <c r="G54" t="s">
        <v>11006</v>
      </c>
      <c r="H54" t="s">
        <v>11181</v>
      </c>
      <c r="I54" t="s">
        <v>499</v>
      </c>
      <c r="J54" t="s">
        <v>497</v>
      </c>
      <c r="K54" t="s">
        <v>11182</v>
      </c>
      <c r="M54" t="s">
        <v>11183</v>
      </c>
      <c r="N54">
        <v>1918</v>
      </c>
      <c r="O54" t="s">
        <v>11016</v>
      </c>
      <c r="P54" t="s">
        <v>11184</v>
      </c>
      <c r="Q54" t="s">
        <v>11185</v>
      </c>
    </row>
    <row r="55" spans="1:17" x14ac:dyDescent="0.35">
      <c r="A55" t="s">
        <v>7466</v>
      </c>
      <c r="D55" t="s">
        <v>7467</v>
      </c>
      <c r="E55" t="s">
        <v>7465</v>
      </c>
      <c r="F55" t="s">
        <v>10510</v>
      </c>
      <c r="G55" t="s">
        <v>11006</v>
      </c>
      <c r="H55" t="s">
        <v>11069</v>
      </c>
      <c r="I55" t="s">
        <v>7467</v>
      </c>
      <c r="J55" t="s">
        <v>4174</v>
      </c>
      <c r="K55" t="s">
        <v>11186</v>
      </c>
      <c r="M55" t="s">
        <v>10186</v>
      </c>
      <c r="N55">
        <v>0</v>
      </c>
      <c r="O55" t="s">
        <v>11016</v>
      </c>
      <c r="P55" t="s">
        <v>11187</v>
      </c>
      <c r="Q55" t="s">
        <v>11188</v>
      </c>
    </row>
    <row r="56" spans="1:17" x14ac:dyDescent="0.35">
      <c r="A56" t="s">
        <v>586</v>
      </c>
      <c r="D56" t="s">
        <v>587</v>
      </c>
      <c r="E56" t="s">
        <v>585</v>
      </c>
      <c r="F56" t="s">
        <v>10513</v>
      </c>
      <c r="G56" t="s">
        <v>11026</v>
      </c>
      <c r="H56" t="s">
        <v>11090</v>
      </c>
      <c r="I56" t="s">
        <v>587</v>
      </c>
      <c r="J56" t="s">
        <v>11189</v>
      </c>
      <c r="K56" t="s">
        <v>11190</v>
      </c>
      <c r="M56" t="s">
        <v>11191</v>
      </c>
      <c r="N56">
        <v>1674</v>
      </c>
      <c r="O56" t="s">
        <v>11016</v>
      </c>
      <c r="P56" t="s">
        <v>11192</v>
      </c>
      <c r="Q56" t="s">
        <v>11193</v>
      </c>
    </row>
    <row r="57" spans="1:17" x14ac:dyDescent="0.35">
      <c r="A57" t="s">
        <v>596</v>
      </c>
      <c r="D57" t="s">
        <v>236</v>
      </c>
      <c r="E57" t="s">
        <v>595</v>
      </c>
      <c r="F57" t="s">
        <v>10514</v>
      </c>
      <c r="G57" t="s">
        <v>11026</v>
      </c>
      <c r="H57" t="s">
        <v>11194</v>
      </c>
      <c r="I57" t="s">
        <v>236</v>
      </c>
      <c r="J57" t="s">
        <v>11086</v>
      </c>
      <c r="K57" t="s">
        <v>11195</v>
      </c>
      <c r="M57" t="s">
        <v>11010</v>
      </c>
      <c r="N57" t="s">
        <v>11011</v>
      </c>
      <c r="O57" t="s">
        <v>11012</v>
      </c>
      <c r="P57" t="s">
        <v>11196</v>
      </c>
      <c r="Q57" t="s">
        <v>11197</v>
      </c>
    </row>
    <row r="58" spans="1:17" x14ac:dyDescent="0.35">
      <c r="A58" t="s">
        <v>235</v>
      </c>
      <c r="D58" t="s">
        <v>236</v>
      </c>
      <c r="E58" t="s">
        <v>234</v>
      </c>
      <c r="F58" t="s">
        <v>10514</v>
      </c>
      <c r="G58" t="s">
        <v>11026</v>
      </c>
      <c r="H58" t="s">
        <v>11198</v>
      </c>
      <c r="I58" t="s">
        <v>236</v>
      </c>
      <c r="J58" t="s">
        <v>11045</v>
      </c>
      <c r="K58" t="s">
        <v>11199</v>
      </c>
      <c r="M58" t="s">
        <v>11010</v>
      </c>
      <c r="N58" t="s">
        <v>11011</v>
      </c>
      <c r="O58" t="s">
        <v>11012</v>
      </c>
      <c r="P58" t="s">
        <v>11196</v>
      </c>
      <c r="Q58" t="s">
        <v>11197</v>
      </c>
    </row>
    <row r="59" spans="1:17" x14ac:dyDescent="0.35">
      <c r="A59" t="s">
        <v>241</v>
      </c>
      <c r="D59" t="s">
        <v>236</v>
      </c>
      <c r="E59" t="s">
        <v>240</v>
      </c>
      <c r="F59" t="s">
        <v>10514</v>
      </c>
      <c r="G59" t="s">
        <v>11026</v>
      </c>
      <c r="H59" t="s">
        <v>11090</v>
      </c>
      <c r="I59" t="s">
        <v>236</v>
      </c>
      <c r="J59" t="s">
        <v>11200</v>
      </c>
      <c r="K59" t="s">
        <v>11201</v>
      </c>
      <c r="M59" t="s">
        <v>11010</v>
      </c>
      <c r="N59" t="s">
        <v>11011</v>
      </c>
      <c r="O59" t="s">
        <v>11016</v>
      </c>
      <c r="P59" t="s">
        <v>11202</v>
      </c>
      <c r="Q59" t="s">
        <v>11203</v>
      </c>
    </row>
    <row r="60" spans="1:17" x14ac:dyDescent="0.35">
      <c r="A60" t="s">
        <v>249</v>
      </c>
      <c r="D60" t="s">
        <v>250</v>
      </c>
      <c r="E60" t="s">
        <v>248</v>
      </c>
      <c r="F60" t="s">
        <v>10519</v>
      </c>
      <c r="G60" t="s">
        <v>11074</v>
      </c>
      <c r="H60" t="s">
        <v>11090</v>
      </c>
      <c r="I60" t="s">
        <v>250</v>
      </c>
      <c r="J60" t="s">
        <v>11133</v>
      </c>
      <c r="K60" t="s">
        <v>11204</v>
      </c>
      <c r="M60" t="s">
        <v>11010</v>
      </c>
      <c r="N60" t="s">
        <v>11011</v>
      </c>
      <c r="O60" t="s">
        <v>11012</v>
      </c>
      <c r="P60" t="s">
        <v>11205</v>
      </c>
      <c r="Q60" t="s">
        <v>11206</v>
      </c>
    </row>
    <row r="61" spans="1:17" x14ac:dyDescent="0.35">
      <c r="A61" t="s">
        <v>94</v>
      </c>
      <c r="D61" t="s">
        <v>95</v>
      </c>
      <c r="E61" t="s">
        <v>93</v>
      </c>
      <c r="F61" t="s">
        <v>10524</v>
      </c>
      <c r="G61" t="s">
        <v>11026</v>
      </c>
      <c r="H61" t="s">
        <v>11090</v>
      </c>
      <c r="I61" t="s">
        <v>95</v>
      </c>
      <c r="J61" t="s">
        <v>11207</v>
      </c>
      <c r="K61" t="s">
        <v>11208</v>
      </c>
      <c r="M61" t="s">
        <v>11010</v>
      </c>
      <c r="N61" t="s">
        <v>11011</v>
      </c>
      <c r="O61" t="s">
        <v>11016</v>
      </c>
      <c r="P61" t="s">
        <v>11209</v>
      </c>
      <c r="Q61" t="s">
        <v>11210</v>
      </c>
    </row>
    <row r="62" spans="1:17" x14ac:dyDescent="0.35">
      <c r="A62" t="s">
        <v>764</v>
      </c>
      <c r="D62" t="s">
        <v>261</v>
      </c>
      <c r="E62" t="s">
        <v>763</v>
      </c>
      <c r="F62" t="s">
        <v>10529</v>
      </c>
      <c r="G62" t="s">
        <v>11019</v>
      </c>
      <c r="H62" t="s">
        <v>11211</v>
      </c>
      <c r="I62" t="s">
        <v>261</v>
      </c>
      <c r="J62" t="s">
        <v>11212</v>
      </c>
      <c r="K62" t="s">
        <v>11213</v>
      </c>
      <c r="M62" t="s">
        <v>11214</v>
      </c>
      <c r="N62">
        <v>1948</v>
      </c>
      <c r="O62" t="s">
        <v>11012</v>
      </c>
    </row>
    <row r="63" spans="1:17" x14ac:dyDescent="0.35">
      <c r="A63" t="s">
        <v>260</v>
      </c>
      <c r="D63" t="s">
        <v>261</v>
      </c>
      <c r="E63" t="s">
        <v>259</v>
      </c>
      <c r="F63" t="s">
        <v>10529</v>
      </c>
      <c r="G63" t="s">
        <v>11019</v>
      </c>
      <c r="H63" t="s">
        <v>11090</v>
      </c>
      <c r="I63" t="s">
        <v>261</v>
      </c>
      <c r="J63" t="s">
        <v>11215</v>
      </c>
      <c r="K63" t="s">
        <v>11216</v>
      </c>
      <c r="L63" t="s">
        <v>11217</v>
      </c>
      <c r="M63" t="s">
        <v>11010</v>
      </c>
      <c r="N63" t="s">
        <v>11011</v>
      </c>
      <c r="O63" t="s">
        <v>11016</v>
      </c>
      <c r="P63" t="s">
        <v>11218</v>
      </c>
      <c r="Q63" t="s">
        <v>11219</v>
      </c>
    </row>
    <row r="64" spans="1:17" x14ac:dyDescent="0.35">
      <c r="A64" t="s">
        <v>778</v>
      </c>
      <c r="D64" t="s">
        <v>261</v>
      </c>
      <c r="E64" t="s">
        <v>777</v>
      </c>
      <c r="F64" t="s">
        <v>10529</v>
      </c>
      <c r="G64" t="s">
        <v>11019</v>
      </c>
      <c r="H64" t="s">
        <v>11020</v>
      </c>
      <c r="I64" t="s">
        <v>261</v>
      </c>
      <c r="J64" t="s">
        <v>11020</v>
      </c>
      <c r="K64" t="s">
        <v>11220</v>
      </c>
      <c r="M64" t="s">
        <v>11214</v>
      </c>
      <c r="N64">
        <v>1948</v>
      </c>
      <c r="O64" t="s">
        <v>11016</v>
      </c>
      <c r="P64" t="s">
        <v>11221</v>
      </c>
      <c r="Q64" t="s">
        <v>11222</v>
      </c>
    </row>
    <row r="65" spans="1:17" x14ac:dyDescent="0.35">
      <c r="A65" t="s">
        <v>5706</v>
      </c>
      <c r="D65" t="s">
        <v>5707</v>
      </c>
      <c r="E65" t="s">
        <v>5705</v>
      </c>
      <c r="F65" t="s">
        <v>10542</v>
      </c>
      <c r="G65" t="s">
        <v>11006</v>
      </c>
      <c r="H65" t="s">
        <v>11063</v>
      </c>
      <c r="I65" t="s">
        <v>5707</v>
      </c>
      <c r="J65" t="s">
        <v>11223</v>
      </c>
      <c r="K65" t="s">
        <v>11224</v>
      </c>
      <c r="M65" t="s">
        <v>11225</v>
      </c>
      <c r="N65">
        <v>5</v>
      </c>
      <c r="O65" t="s">
        <v>11016</v>
      </c>
      <c r="P65" t="s">
        <v>11226</v>
      </c>
      <c r="Q65" t="s">
        <v>11227</v>
      </c>
    </row>
    <row r="66" spans="1:17" x14ac:dyDescent="0.35">
      <c r="A66" t="s">
        <v>620</v>
      </c>
      <c r="D66" t="s">
        <v>621</v>
      </c>
      <c r="E66" t="s">
        <v>619</v>
      </c>
      <c r="F66" t="s">
        <v>10543</v>
      </c>
      <c r="G66" t="s">
        <v>11026</v>
      </c>
      <c r="H66" t="s">
        <v>11090</v>
      </c>
      <c r="I66" t="s">
        <v>621</v>
      </c>
      <c r="J66" t="s">
        <v>11207</v>
      </c>
      <c r="K66" t="s">
        <v>11228</v>
      </c>
      <c r="M66" t="s">
        <v>11010</v>
      </c>
      <c r="N66" t="s">
        <v>11011</v>
      </c>
      <c r="O66" t="s">
        <v>11012</v>
      </c>
    </row>
    <row r="67" spans="1:17" x14ac:dyDescent="0.35">
      <c r="A67" t="s">
        <v>2062</v>
      </c>
      <c r="D67" t="s">
        <v>621</v>
      </c>
      <c r="E67" t="s">
        <v>2061</v>
      </c>
      <c r="F67" t="s">
        <v>10543</v>
      </c>
      <c r="G67" t="s">
        <v>11026</v>
      </c>
      <c r="H67" t="s">
        <v>11229</v>
      </c>
      <c r="I67" t="s">
        <v>621</v>
      </c>
      <c r="J67" t="s">
        <v>11008</v>
      </c>
      <c r="K67" t="s">
        <v>11230</v>
      </c>
      <c r="M67" t="s">
        <v>11042</v>
      </c>
      <c r="N67">
        <v>122</v>
      </c>
      <c r="O67" t="s">
        <v>11012</v>
      </c>
    </row>
    <row r="68" spans="1:17" x14ac:dyDescent="0.35">
      <c r="A68" t="s">
        <v>4020</v>
      </c>
      <c r="D68" t="s">
        <v>101</v>
      </c>
      <c r="E68" t="s">
        <v>4019</v>
      </c>
      <c r="F68" t="s">
        <v>10546</v>
      </c>
      <c r="G68" t="s">
        <v>11019</v>
      </c>
      <c r="H68" t="s">
        <v>11118</v>
      </c>
      <c r="I68" t="s">
        <v>101</v>
      </c>
      <c r="J68" t="s">
        <v>11008</v>
      </c>
      <c r="K68" t="s">
        <v>11231</v>
      </c>
      <c r="M68" t="s">
        <v>11010</v>
      </c>
      <c r="N68" t="s">
        <v>11011</v>
      </c>
      <c r="O68" t="s">
        <v>11012</v>
      </c>
    </row>
    <row r="69" spans="1:17" x14ac:dyDescent="0.35">
      <c r="A69" t="s">
        <v>100</v>
      </c>
      <c r="D69" t="s">
        <v>101</v>
      </c>
      <c r="E69" t="s">
        <v>99</v>
      </c>
      <c r="F69" t="s">
        <v>10546</v>
      </c>
      <c r="G69" t="s">
        <v>11019</v>
      </c>
      <c r="H69" t="s">
        <v>11090</v>
      </c>
      <c r="I69" t="s">
        <v>101</v>
      </c>
      <c r="J69" t="s">
        <v>11133</v>
      </c>
      <c r="K69" t="s">
        <v>11232</v>
      </c>
      <c r="M69" t="s">
        <v>11010</v>
      </c>
      <c r="N69" t="s">
        <v>11011</v>
      </c>
      <c r="O69" t="s">
        <v>11012</v>
      </c>
    </row>
    <row r="70" spans="1:17" x14ac:dyDescent="0.35">
      <c r="A70" t="s">
        <v>1376</v>
      </c>
      <c r="D70" t="s">
        <v>101</v>
      </c>
      <c r="E70" t="s">
        <v>1375</v>
      </c>
      <c r="F70" t="s">
        <v>10546</v>
      </c>
      <c r="G70" t="s">
        <v>11019</v>
      </c>
      <c r="H70" t="s">
        <v>11233</v>
      </c>
      <c r="I70" t="s">
        <v>101</v>
      </c>
      <c r="J70" t="s">
        <v>11234</v>
      </c>
      <c r="K70" t="s">
        <v>11235</v>
      </c>
      <c r="M70" t="s">
        <v>11236</v>
      </c>
      <c r="N70">
        <v>371</v>
      </c>
      <c r="O70" t="s">
        <v>11016</v>
      </c>
      <c r="P70" t="s">
        <v>11237</v>
      </c>
      <c r="Q70" t="s">
        <v>11238</v>
      </c>
    </row>
    <row r="71" spans="1:17" x14ac:dyDescent="0.35">
      <c r="A71" t="s">
        <v>4009</v>
      </c>
      <c r="D71" t="s">
        <v>101</v>
      </c>
      <c r="E71" t="s">
        <v>4008</v>
      </c>
      <c r="F71" t="s">
        <v>10546</v>
      </c>
      <c r="G71" t="s">
        <v>11019</v>
      </c>
      <c r="H71" t="s">
        <v>11045</v>
      </c>
      <c r="I71" t="s">
        <v>101</v>
      </c>
      <c r="J71" t="s">
        <v>11239</v>
      </c>
      <c r="K71" t="s">
        <v>11240</v>
      </c>
      <c r="M71" t="s">
        <v>11071</v>
      </c>
      <c r="N71">
        <v>61</v>
      </c>
      <c r="O71" t="s">
        <v>11016</v>
      </c>
      <c r="P71" t="s">
        <v>11241</v>
      </c>
      <c r="Q71" t="s">
        <v>11242</v>
      </c>
    </row>
    <row r="72" spans="1:17" x14ac:dyDescent="0.35">
      <c r="A72" t="s">
        <v>2836</v>
      </c>
      <c r="D72" t="s">
        <v>2837</v>
      </c>
      <c r="E72" t="s">
        <v>2835</v>
      </c>
      <c r="F72" t="s">
        <v>10551</v>
      </c>
      <c r="G72" t="s">
        <v>11006</v>
      </c>
      <c r="H72" t="s">
        <v>11069</v>
      </c>
      <c r="I72" t="s">
        <v>2837</v>
      </c>
      <c r="J72" t="s">
        <v>2835</v>
      </c>
      <c r="K72" t="s">
        <v>11243</v>
      </c>
      <c r="M72" t="s">
        <v>11244</v>
      </c>
      <c r="N72">
        <v>83</v>
      </c>
      <c r="O72" t="s">
        <v>11016</v>
      </c>
      <c r="P72" t="s">
        <v>11245</v>
      </c>
      <c r="Q72" t="s">
        <v>11246</v>
      </c>
    </row>
    <row r="73" spans="1:17" x14ac:dyDescent="0.35">
      <c r="A73" t="s">
        <v>4735</v>
      </c>
      <c r="D73" t="s">
        <v>4736</v>
      </c>
      <c r="E73" t="s">
        <v>4734</v>
      </c>
      <c r="F73" t="s">
        <v>10552</v>
      </c>
      <c r="G73" t="s">
        <v>11019</v>
      </c>
      <c r="H73" t="s">
        <v>11020</v>
      </c>
      <c r="I73" t="s">
        <v>4736</v>
      </c>
      <c r="J73" t="s">
        <v>11247</v>
      </c>
      <c r="K73" t="s">
        <v>11248</v>
      </c>
      <c r="M73" t="s">
        <v>11249</v>
      </c>
      <c r="N73">
        <v>34</v>
      </c>
      <c r="O73" t="s">
        <v>11012</v>
      </c>
      <c r="P73" t="s">
        <v>11250</v>
      </c>
      <c r="Q73" t="s">
        <v>11251</v>
      </c>
    </row>
    <row r="74" spans="1:17" x14ac:dyDescent="0.35">
      <c r="A74" t="s">
        <v>3124</v>
      </c>
      <c r="D74" t="s">
        <v>3125</v>
      </c>
      <c r="E74" t="s">
        <v>3123</v>
      </c>
      <c r="F74" t="s">
        <v>10553</v>
      </c>
      <c r="G74" t="s">
        <v>11074</v>
      </c>
      <c r="H74" t="s">
        <v>11027</v>
      </c>
      <c r="I74" t="s">
        <v>3125</v>
      </c>
      <c r="J74" t="s">
        <v>11075</v>
      </c>
      <c r="K74" t="s">
        <v>11252</v>
      </c>
      <c r="L74" t="s">
        <v>11253</v>
      </c>
      <c r="M74" t="s">
        <v>11078</v>
      </c>
      <c r="N74">
        <v>311</v>
      </c>
      <c r="O74" t="s">
        <v>11012</v>
      </c>
    </row>
    <row r="75" spans="1:17" x14ac:dyDescent="0.35">
      <c r="A75" t="s">
        <v>3136</v>
      </c>
      <c r="D75" t="s">
        <v>3137</v>
      </c>
      <c r="E75" t="s">
        <v>3135</v>
      </c>
      <c r="F75" t="s">
        <v>10556</v>
      </c>
      <c r="G75" t="s">
        <v>11074</v>
      </c>
      <c r="H75" t="s">
        <v>11027</v>
      </c>
      <c r="I75" t="s">
        <v>3137</v>
      </c>
      <c r="J75" t="s">
        <v>11075</v>
      </c>
      <c r="K75" t="s">
        <v>11254</v>
      </c>
      <c r="L75" t="s">
        <v>11255</v>
      </c>
      <c r="M75" t="s">
        <v>11078</v>
      </c>
      <c r="N75">
        <v>311</v>
      </c>
      <c r="O75" t="s">
        <v>11012</v>
      </c>
    </row>
    <row r="76" spans="1:17" x14ac:dyDescent="0.35">
      <c r="A76" t="s">
        <v>1392</v>
      </c>
      <c r="D76" t="s">
        <v>265</v>
      </c>
      <c r="E76" t="s">
        <v>1391</v>
      </c>
      <c r="F76" t="s">
        <v>10559</v>
      </c>
      <c r="G76" t="s">
        <v>11019</v>
      </c>
      <c r="H76" t="s">
        <v>11256</v>
      </c>
      <c r="I76" t="s">
        <v>265</v>
      </c>
      <c r="J76" t="s">
        <v>11257</v>
      </c>
      <c r="K76" t="s">
        <v>11258</v>
      </c>
      <c r="M76" t="s">
        <v>11259</v>
      </c>
      <c r="N76">
        <v>370</v>
      </c>
      <c r="O76" t="s">
        <v>11012</v>
      </c>
    </row>
    <row r="77" spans="1:17" x14ac:dyDescent="0.35">
      <c r="A77" t="s">
        <v>264</v>
      </c>
      <c r="D77" t="s">
        <v>265</v>
      </c>
      <c r="E77" t="s">
        <v>263</v>
      </c>
      <c r="F77" t="s">
        <v>10559</v>
      </c>
      <c r="G77" t="s">
        <v>11019</v>
      </c>
      <c r="H77" t="s">
        <v>11090</v>
      </c>
      <c r="I77" t="s">
        <v>265</v>
      </c>
      <c r="J77" t="s">
        <v>11133</v>
      </c>
      <c r="K77" t="s">
        <v>11260</v>
      </c>
      <c r="M77" t="s">
        <v>11010</v>
      </c>
      <c r="N77" t="s">
        <v>11011</v>
      </c>
      <c r="O77" t="s">
        <v>11012</v>
      </c>
    </row>
    <row r="78" spans="1:17" x14ac:dyDescent="0.35">
      <c r="A78" t="s">
        <v>1409</v>
      </c>
      <c r="D78" t="s">
        <v>265</v>
      </c>
      <c r="E78" t="s">
        <v>1408</v>
      </c>
      <c r="F78" t="s">
        <v>10559</v>
      </c>
      <c r="G78" t="s">
        <v>11019</v>
      </c>
      <c r="H78" t="s">
        <v>11013</v>
      </c>
      <c r="I78" t="s">
        <v>265</v>
      </c>
      <c r="J78" t="s">
        <v>11261</v>
      </c>
      <c r="K78" t="s">
        <v>11262</v>
      </c>
      <c r="M78" t="s">
        <v>11259</v>
      </c>
      <c r="N78">
        <v>370</v>
      </c>
      <c r="O78" t="s">
        <v>11016</v>
      </c>
      <c r="P78" t="s">
        <v>11263</v>
      </c>
      <c r="Q78" t="s">
        <v>11264</v>
      </c>
    </row>
    <row r="79" spans="1:17" x14ac:dyDescent="0.35">
      <c r="A79" t="s">
        <v>3148</v>
      </c>
      <c r="D79" t="s">
        <v>3149</v>
      </c>
      <c r="E79" t="s">
        <v>3147</v>
      </c>
      <c r="F79" t="s">
        <v>10562</v>
      </c>
      <c r="G79" t="s">
        <v>11074</v>
      </c>
      <c r="H79" t="s">
        <v>11081</v>
      </c>
      <c r="I79" t="s">
        <v>3149</v>
      </c>
      <c r="J79" t="s">
        <v>11075</v>
      </c>
      <c r="K79" t="s">
        <v>11265</v>
      </c>
      <c r="L79" t="s">
        <v>11266</v>
      </c>
      <c r="M79" t="s">
        <v>11267</v>
      </c>
      <c r="N79">
        <v>942</v>
      </c>
      <c r="O79" t="s">
        <v>11016</v>
      </c>
      <c r="P79" t="s">
        <v>11268</v>
      </c>
      <c r="Q79" t="s">
        <v>11269</v>
      </c>
    </row>
    <row r="80" spans="1:17" x14ac:dyDescent="0.35">
      <c r="A80" t="s">
        <v>2101</v>
      </c>
      <c r="D80" t="s">
        <v>2069</v>
      </c>
      <c r="E80" t="s">
        <v>2100</v>
      </c>
      <c r="F80" t="s">
        <v>10563</v>
      </c>
      <c r="G80" t="s">
        <v>11019</v>
      </c>
      <c r="H80" t="s">
        <v>11270</v>
      </c>
      <c r="I80" t="s">
        <v>2069</v>
      </c>
      <c r="J80" t="s">
        <v>11086</v>
      </c>
      <c r="K80" t="s">
        <v>11271</v>
      </c>
      <c r="L80" t="s">
        <v>11272</v>
      </c>
      <c r="M80" t="s">
        <v>11010</v>
      </c>
      <c r="N80" t="s">
        <v>11011</v>
      </c>
      <c r="O80" t="s">
        <v>11012</v>
      </c>
    </row>
    <row r="81" spans="1:17" x14ac:dyDescent="0.35">
      <c r="A81" t="s">
        <v>2073</v>
      </c>
      <c r="D81" t="s">
        <v>2069</v>
      </c>
      <c r="E81" t="s">
        <v>2072</v>
      </c>
      <c r="F81" t="s">
        <v>10563</v>
      </c>
      <c r="G81" t="s">
        <v>11019</v>
      </c>
      <c r="H81" t="s">
        <v>11020</v>
      </c>
      <c r="I81" t="s">
        <v>2069</v>
      </c>
      <c r="J81" t="s">
        <v>11020</v>
      </c>
      <c r="K81" t="s">
        <v>11273</v>
      </c>
      <c r="L81" t="s">
        <v>2101</v>
      </c>
      <c r="M81" t="s">
        <v>11010</v>
      </c>
      <c r="N81" t="s">
        <v>11011</v>
      </c>
      <c r="O81" t="s">
        <v>11016</v>
      </c>
      <c r="P81" t="s">
        <v>11274</v>
      </c>
      <c r="Q81" t="s">
        <v>11275</v>
      </c>
    </row>
    <row r="82" spans="1:17" x14ac:dyDescent="0.35">
      <c r="A82" t="s">
        <v>2068</v>
      </c>
      <c r="D82" t="s">
        <v>2069</v>
      </c>
      <c r="E82" t="s">
        <v>2067</v>
      </c>
      <c r="F82" t="s">
        <v>10563</v>
      </c>
      <c r="G82" t="s">
        <v>11019</v>
      </c>
      <c r="H82" t="s">
        <v>11063</v>
      </c>
      <c r="I82" t="s">
        <v>2069</v>
      </c>
      <c r="J82" t="s">
        <v>11276</v>
      </c>
      <c r="K82" t="s">
        <v>11277</v>
      </c>
      <c r="M82" t="s">
        <v>11042</v>
      </c>
      <c r="N82">
        <v>122</v>
      </c>
      <c r="O82" t="s">
        <v>11016</v>
      </c>
      <c r="P82" t="s">
        <v>11278</v>
      </c>
      <c r="Q82" t="s">
        <v>11279</v>
      </c>
    </row>
    <row r="83" spans="1:17" x14ac:dyDescent="0.35">
      <c r="A83" t="s">
        <v>1161</v>
      </c>
      <c r="D83" t="s">
        <v>1162</v>
      </c>
      <c r="E83" t="s">
        <v>1160</v>
      </c>
      <c r="F83" t="s">
        <v>10566</v>
      </c>
      <c r="G83" t="s">
        <v>11084</v>
      </c>
      <c r="H83" t="s">
        <v>11280</v>
      </c>
      <c r="I83" t="s">
        <v>1162</v>
      </c>
      <c r="J83" t="s">
        <v>11048</v>
      </c>
      <c r="K83" t="s">
        <v>11281</v>
      </c>
      <c r="M83" t="s">
        <v>11282</v>
      </c>
      <c r="N83">
        <v>1795</v>
      </c>
      <c r="O83" t="s">
        <v>11012</v>
      </c>
    </row>
    <row r="84" spans="1:17" x14ac:dyDescent="0.35">
      <c r="A84" t="s">
        <v>1166</v>
      </c>
      <c r="D84" t="s">
        <v>1162</v>
      </c>
      <c r="E84" t="s">
        <v>1165</v>
      </c>
      <c r="F84" t="s">
        <v>10566</v>
      </c>
      <c r="G84" t="s">
        <v>11084</v>
      </c>
      <c r="H84" t="s">
        <v>11280</v>
      </c>
      <c r="I84" t="s">
        <v>1162</v>
      </c>
      <c r="J84" t="s">
        <v>11283</v>
      </c>
      <c r="K84" t="s">
        <v>11284</v>
      </c>
      <c r="M84" t="s">
        <v>11282</v>
      </c>
      <c r="N84">
        <v>1795</v>
      </c>
      <c r="O84" t="s">
        <v>11012</v>
      </c>
    </row>
    <row r="85" spans="1:17" x14ac:dyDescent="0.35">
      <c r="A85" t="s">
        <v>1170</v>
      </c>
      <c r="D85" t="s">
        <v>1162</v>
      </c>
      <c r="E85" t="s">
        <v>1169</v>
      </c>
      <c r="F85" t="s">
        <v>10566</v>
      </c>
      <c r="G85" t="s">
        <v>11084</v>
      </c>
      <c r="H85" t="s">
        <v>11090</v>
      </c>
      <c r="I85" t="s">
        <v>1162</v>
      </c>
      <c r="J85" t="s">
        <v>11133</v>
      </c>
      <c r="K85" t="s">
        <v>11285</v>
      </c>
      <c r="L85" t="s">
        <v>11286</v>
      </c>
      <c r="M85" t="s">
        <v>11282</v>
      </c>
      <c r="N85">
        <v>1795</v>
      </c>
      <c r="O85" t="s">
        <v>11012</v>
      </c>
    </row>
    <row r="86" spans="1:17" x14ac:dyDescent="0.35">
      <c r="A86" t="s">
        <v>14</v>
      </c>
      <c r="D86" t="s">
        <v>15</v>
      </c>
      <c r="E86" t="s">
        <v>13</v>
      </c>
      <c r="F86" t="s">
        <v>10571</v>
      </c>
      <c r="G86" t="s">
        <v>11019</v>
      </c>
      <c r="H86" t="s">
        <v>11045</v>
      </c>
      <c r="I86" t="s">
        <v>15</v>
      </c>
      <c r="J86" t="s">
        <v>11008</v>
      </c>
      <c r="K86" t="s">
        <v>11287</v>
      </c>
      <c r="M86" t="s">
        <v>11010</v>
      </c>
      <c r="N86" t="s">
        <v>11011</v>
      </c>
      <c r="O86" t="s">
        <v>11012</v>
      </c>
    </row>
    <row r="87" spans="1:17" x14ac:dyDescent="0.35">
      <c r="A87" t="s">
        <v>4069</v>
      </c>
      <c r="D87" t="s">
        <v>2554</v>
      </c>
      <c r="E87" t="s">
        <v>4068</v>
      </c>
      <c r="F87" t="s">
        <v>10574</v>
      </c>
      <c r="G87" t="s">
        <v>11006</v>
      </c>
      <c r="H87" t="s">
        <v>11288</v>
      </c>
      <c r="I87" t="s">
        <v>2554</v>
      </c>
      <c r="J87" t="s">
        <v>11086</v>
      </c>
      <c r="K87" t="s">
        <v>11289</v>
      </c>
      <c r="M87" t="s">
        <v>11010</v>
      </c>
      <c r="N87" t="s">
        <v>11011</v>
      </c>
      <c r="O87" t="s">
        <v>11012</v>
      </c>
    </row>
    <row r="88" spans="1:17" x14ac:dyDescent="0.35">
      <c r="A88" t="s">
        <v>2553</v>
      </c>
      <c r="D88" t="s">
        <v>2554</v>
      </c>
      <c r="E88" t="s">
        <v>2552</v>
      </c>
      <c r="F88" t="s">
        <v>10574</v>
      </c>
      <c r="G88" t="s">
        <v>11006</v>
      </c>
      <c r="H88" t="s">
        <v>11045</v>
      </c>
      <c r="I88" t="s">
        <v>2554</v>
      </c>
      <c r="J88" t="s">
        <v>11290</v>
      </c>
      <c r="K88" t="s">
        <v>11291</v>
      </c>
      <c r="M88" t="s">
        <v>11010</v>
      </c>
      <c r="N88" t="s">
        <v>11011</v>
      </c>
      <c r="O88" t="s">
        <v>11016</v>
      </c>
      <c r="P88" t="s">
        <v>11292</v>
      </c>
      <c r="Q88" t="s">
        <v>11293</v>
      </c>
    </row>
    <row r="89" spans="1:17" x14ac:dyDescent="0.35">
      <c r="A89" t="s">
        <v>2565</v>
      </c>
      <c r="D89" t="s">
        <v>2554</v>
      </c>
      <c r="E89" t="s">
        <v>2564</v>
      </c>
      <c r="F89" t="s">
        <v>10574</v>
      </c>
      <c r="G89" t="s">
        <v>11006</v>
      </c>
      <c r="H89" t="s">
        <v>11045</v>
      </c>
      <c r="I89" t="s">
        <v>2554</v>
      </c>
      <c r="J89" t="s">
        <v>11294</v>
      </c>
      <c r="K89" t="s">
        <v>11295</v>
      </c>
      <c r="M89" t="s">
        <v>11010</v>
      </c>
      <c r="N89" t="s">
        <v>11011</v>
      </c>
      <c r="O89" t="s">
        <v>11016</v>
      </c>
      <c r="P89" t="s">
        <v>11296</v>
      </c>
      <c r="Q89" t="s">
        <v>11297</v>
      </c>
    </row>
    <row r="90" spans="1:17" x14ac:dyDescent="0.35">
      <c r="A90" t="s">
        <v>2576</v>
      </c>
      <c r="D90" t="s">
        <v>2554</v>
      </c>
      <c r="E90" t="s">
        <v>2575</v>
      </c>
      <c r="F90" t="s">
        <v>10574</v>
      </c>
      <c r="G90" t="s">
        <v>11006</v>
      </c>
      <c r="H90" t="s">
        <v>11298</v>
      </c>
      <c r="I90" t="s">
        <v>2554</v>
      </c>
      <c r="J90" t="s">
        <v>11299</v>
      </c>
      <c r="K90" t="s">
        <v>11300</v>
      </c>
      <c r="M90" t="s">
        <v>11301</v>
      </c>
      <c r="N90">
        <v>1201</v>
      </c>
      <c r="O90" t="s">
        <v>11016</v>
      </c>
      <c r="P90" t="s">
        <v>11302</v>
      </c>
      <c r="Q90" t="s">
        <v>11303</v>
      </c>
    </row>
    <row r="91" spans="1:17" x14ac:dyDescent="0.35">
      <c r="A91" t="s">
        <v>4175</v>
      </c>
      <c r="D91" t="s">
        <v>2554</v>
      </c>
      <c r="E91" t="s">
        <v>4174</v>
      </c>
      <c r="F91" t="s">
        <v>10574</v>
      </c>
      <c r="G91" t="s">
        <v>11006</v>
      </c>
      <c r="H91" t="s">
        <v>11069</v>
      </c>
      <c r="I91" t="s">
        <v>2554</v>
      </c>
      <c r="J91" t="s">
        <v>4174</v>
      </c>
      <c r="K91" t="s">
        <v>11304</v>
      </c>
      <c r="M91" t="s">
        <v>11305</v>
      </c>
      <c r="N91">
        <v>39</v>
      </c>
      <c r="O91" t="s">
        <v>11016</v>
      </c>
      <c r="P91" t="s">
        <v>11306</v>
      </c>
      <c r="Q91" t="s">
        <v>11307</v>
      </c>
    </row>
    <row r="92" spans="1:17" x14ac:dyDescent="0.35">
      <c r="A92" t="s">
        <v>3981</v>
      </c>
      <c r="D92" t="s">
        <v>1648</v>
      </c>
      <c r="E92" t="s">
        <v>3980</v>
      </c>
      <c r="F92" t="s">
        <v>10579</v>
      </c>
      <c r="G92" t="s">
        <v>11019</v>
      </c>
      <c r="H92" t="s">
        <v>11308</v>
      </c>
      <c r="I92" t="s">
        <v>1648</v>
      </c>
      <c r="J92" t="s">
        <v>11309</v>
      </c>
      <c r="K92" t="s">
        <v>11310</v>
      </c>
      <c r="L92" t="s">
        <v>11311</v>
      </c>
      <c r="M92" t="s">
        <v>11128</v>
      </c>
      <c r="N92">
        <v>2009</v>
      </c>
      <c r="P92" t="s">
        <v>11312</v>
      </c>
      <c r="Q92" t="s">
        <v>11313</v>
      </c>
    </row>
    <row r="93" spans="1:17" x14ac:dyDescent="0.35">
      <c r="A93" t="s">
        <v>1673</v>
      </c>
      <c r="D93" t="s">
        <v>1648</v>
      </c>
      <c r="E93" t="s">
        <v>1672</v>
      </c>
      <c r="F93" t="s">
        <v>10579</v>
      </c>
      <c r="G93" t="s">
        <v>11019</v>
      </c>
      <c r="H93" t="s">
        <v>11027</v>
      </c>
      <c r="I93" t="s">
        <v>1648</v>
      </c>
      <c r="J93" t="s">
        <v>11314</v>
      </c>
      <c r="K93" t="s">
        <v>11315</v>
      </c>
      <c r="M93" t="s">
        <v>11316</v>
      </c>
      <c r="N93">
        <v>2040</v>
      </c>
      <c r="O93" t="s">
        <v>11016</v>
      </c>
      <c r="P93" t="s">
        <v>11317</v>
      </c>
      <c r="Q93" t="s">
        <v>11318</v>
      </c>
    </row>
    <row r="94" spans="1:17" x14ac:dyDescent="0.35">
      <c r="A94" t="s">
        <v>1647</v>
      </c>
      <c r="D94" t="s">
        <v>1648</v>
      </c>
      <c r="E94" t="s">
        <v>1646</v>
      </c>
      <c r="F94" t="s">
        <v>10579</v>
      </c>
      <c r="G94" t="s">
        <v>11019</v>
      </c>
      <c r="H94" t="s">
        <v>11319</v>
      </c>
      <c r="I94" t="s">
        <v>1648</v>
      </c>
      <c r="J94" t="s">
        <v>1646</v>
      </c>
      <c r="K94" t="s">
        <v>11320</v>
      </c>
      <c r="M94" t="s">
        <v>11321</v>
      </c>
      <c r="N94">
        <v>151</v>
      </c>
      <c r="O94" t="s">
        <v>11012</v>
      </c>
    </row>
    <row r="95" spans="1:17" x14ac:dyDescent="0.35">
      <c r="A95" t="s">
        <v>3919</v>
      </c>
      <c r="D95" t="s">
        <v>1648</v>
      </c>
      <c r="E95" t="s">
        <v>3918</v>
      </c>
      <c r="F95" t="s">
        <v>10579</v>
      </c>
      <c r="G95" t="s">
        <v>11019</v>
      </c>
      <c r="H95" t="s">
        <v>11020</v>
      </c>
      <c r="I95" t="s">
        <v>1648</v>
      </c>
      <c r="J95" t="s">
        <v>11020</v>
      </c>
      <c r="K95" t="s">
        <v>11322</v>
      </c>
      <c r="M95" t="s">
        <v>11071</v>
      </c>
      <c r="N95">
        <v>61</v>
      </c>
      <c r="O95" t="s">
        <v>11016</v>
      </c>
      <c r="P95" t="s">
        <v>11323</v>
      </c>
      <c r="Q95" t="s">
        <v>11324</v>
      </c>
    </row>
    <row r="96" spans="1:17" x14ac:dyDescent="0.35">
      <c r="A96" t="s">
        <v>211</v>
      </c>
      <c r="D96" t="s">
        <v>212</v>
      </c>
      <c r="E96" t="s">
        <v>210</v>
      </c>
      <c r="F96" t="s">
        <v>10580</v>
      </c>
      <c r="G96" t="s">
        <v>11019</v>
      </c>
      <c r="H96" t="s">
        <v>11090</v>
      </c>
      <c r="I96" t="s">
        <v>212</v>
      </c>
      <c r="J96" t="s">
        <v>11325</v>
      </c>
      <c r="K96" t="s">
        <v>11326</v>
      </c>
      <c r="M96" t="s">
        <v>11010</v>
      </c>
      <c r="N96" t="s">
        <v>11011</v>
      </c>
      <c r="O96" t="s">
        <v>11016</v>
      </c>
      <c r="P96" t="s">
        <v>11327</v>
      </c>
      <c r="Q96" t="s">
        <v>11328</v>
      </c>
    </row>
    <row r="97" spans="1:17" x14ac:dyDescent="0.35">
      <c r="A97" t="s">
        <v>683</v>
      </c>
      <c r="D97" t="s">
        <v>212</v>
      </c>
      <c r="E97" t="s">
        <v>682</v>
      </c>
      <c r="F97" t="s">
        <v>10580</v>
      </c>
      <c r="G97" t="s">
        <v>11019</v>
      </c>
      <c r="H97" t="s">
        <v>11329</v>
      </c>
      <c r="I97" t="s">
        <v>212</v>
      </c>
      <c r="J97" t="s">
        <v>11330</v>
      </c>
      <c r="K97" t="s">
        <v>11331</v>
      </c>
      <c r="M97" t="s">
        <v>11010</v>
      </c>
      <c r="N97" t="s">
        <v>11011</v>
      </c>
      <c r="O97" t="s">
        <v>11012</v>
      </c>
    </row>
    <row r="98" spans="1:17" x14ac:dyDescent="0.35">
      <c r="A98" t="s">
        <v>1187</v>
      </c>
      <c r="D98" t="s">
        <v>1188</v>
      </c>
      <c r="E98" t="s">
        <v>1186</v>
      </c>
      <c r="F98" t="s">
        <v>10585</v>
      </c>
      <c r="G98" t="s">
        <v>11019</v>
      </c>
      <c r="H98" t="s">
        <v>11332</v>
      </c>
      <c r="I98" t="s">
        <v>1188</v>
      </c>
      <c r="J98" t="s">
        <v>11333</v>
      </c>
      <c r="K98" t="s">
        <v>11334</v>
      </c>
      <c r="L98" t="s">
        <v>10940</v>
      </c>
      <c r="M98" t="s">
        <v>11010</v>
      </c>
      <c r="N98" t="s">
        <v>11011</v>
      </c>
      <c r="O98" t="s">
        <v>11012</v>
      </c>
    </row>
    <row r="99" spans="1:17" x14ac:dyDescent="0.35">
      <c r="A99" t="s">
        <v>2848</v>
      </c>
      <c r="D99" t="s">
        <v>2849</v>
      </c>
      <c r="E99" t="s">
        <v>2847</v>
      </c>
      <c r="F99" t="s">
        <v>10586</v>
      </c>
      <c r="G99" t="s">
        <v>11006</v>
      </c>
      <c r="H99" t="s">
        <v>11090</v>
      </c>
      <c r="I99" t="s">
        <v>2849</v>
      </c>
      <c r="J99" t="s">
        <v>11335</v>
      </c>
      <c r="K99" t="s">
        <v>11336</v>
      </c>
      <c r="L99" t="s">
        <v>2553</v>
      </c>
      <c r="M99" t="s">
        <v>11337</v>
      </c>
      <c r="N99">
        <v>1284</v>
      </c>
      <c r="O99" t="s">
        <v>11012</v>
      </c>
    </row>
    <row r="100" spans="1:17" x14ac:dyDescent="0.35">
      <c r="A100" t="s">
        <v>566</v>
      </c>
      <c r="D100" t="s">
        <v>567</v>
      </c>
      <c r="E100" t="s">
        <v>565</v>
      </c>
      <c r="F100" t="s">
        <v>10587</v>
      </c>
      <c r="G100" t="s">
        <v>11019</v>
      </c>
      <c r="H100" t="s">
        <v>11020</v>
      </c>
      <c r="I100" t="s">
        <v>567</v>
      </c>
      <c r="J100" t="s">
        <v>11338</v>
      </c>
      <c r="K100" t="s">
        <v>11339</v>
      </c>
      <c r="M100" t="s">
        <v>11340</v>
      </c>
      <c r="N100">
        <v>1734</v>
      </c>
      <c r="O100" t="s">
        <v>11012</v>
      </c>
    </row>
    <row r="101" spans="1:17" x14ac:dyDescent="0.35">
      <c r="A101" t="s">
        <v>124</v>
      </c>
      <c r="D101" t="s">
        <v>125</v>
      </c>
      <c r="E101" t="s">
        <v>123</v>
      </c>
      <c r="F101" t="s">
        <v>10588</v>
      </c>
      <c r="G101" t="s">
        <v>11019</v>
      </c>
      <c r="H101" t="s">
        <v>11045</v>
      </c>
      <c r="I101" t="s">
        <v>125</v>
      </c>
      <c r="J101" t="s">
        <v>294</v>
      </c>
      <c r="K101" t="s">
        <v>11341</v>
      </c>
      <c r="M101" t="s">
        <v>11010</v>
      </c>
      <c r="N101" t="s">
        <v>11011</v>
      </c>
      <c r="O101" t="s">
        <v>11016</v>
      </c>
      <c r="P101" t="s">
        <v>11342</v>
      </c>
      <c r="Q101" t="s">
        <v>11343</v>
      </c>
    </row>
    <row r="102" spans="1:17" x14ac:dyDescent="0.35">
      <c r="A102" t="s">
        <v>131</v>
      </c>
      <c r="D102" t="s">
        <v>125</v>
      </c>
      <c r="E102" t="s">
        <v>130</v>
      </c>
      <c r="F102" t="s">
        <v>10588</v>
      </c>
      <c r="G102" t="s">
        <v>11019</v>
      </c>
      <c r="H102" t="s">
        <v>11045</v>
      </c>
      <c r="I102" t="s">
        <v>125</v>
      </c>
      <c r="J102" t="s">
        <v>11344</v>
      </c>
      <c r="K102" t="s">
        <v>11345</v>
      </c>
      <c r="M102" t="s">
        <v>11010</v>
      </c>
      <c r="N102" t="s">
        <v>11011</v>
      </c>
      <c r="O102" t="s">
        <v>11016</v>
      </c>
      <c r="P102" t="s">
        <v>11346</v>
      </c>
      <c r="Q102" t="s">
        <v>11347</v>
      </c>
    </row>
    <row r="103" spans="1:17" x14ac:dyDescent="0.35">
      <c r="A103" t="s">
        <v>550</v>
      </c>
      <c r="D103" t="s">
        <v>125</v>
      </c>
      <c r="E103" t="s">
        <v>549</v>
      </c>
      <c r="F103" t="s">
        <v>10588</v>
      </c>
      <c r="G103" t="s">
        <v>11019</v>
      </c>
      <c r="H103" t="s">
        <v>11090</v>
      </c>
      <c r="I103" t="s">
        <v>125</v>
      </c>
      <c r="J103" t="s">
        <v>549</v>
      </c>
      <c r="K103" t="s">
        <v>11348</v>
      </c>
      <c r="M103" t="s">
        <v>11121</v>
      </c>
      <c r="N103">
        <v>1765</v>
      </c>
      <c r="O103" t="s">
        <v>11016</v>
      </c>
      <c r="P103" t="s">
        <v>11349</v>
      </c>
      <c r="Q103" t="s">
        <v>11350</v>
      </c>
    </row>
    <row r="104" spans="1:17" x14ac:dyDescent="0.35">
      <c r="A104" t="s">
        <v>3867</v>
      </c>
      <c r="D104" t="s">
        <v>125</v>
      </c>
      <c r="E104" t="s">
        <v>3866</v>
      </c>
      <c r="F104" t="s">
        <v>10588</v>
      </c>
      <c r="G104" t="s">
        <v>11019</v>
      </c>
      <c r="H104" t="s">
        <v>11351</v>
      </c>
      <c r="I104" t="s">
        <v>125</v>
      </c>
      <c r="J104" t="s">
        <v>11008</v>
      </c>
      <c r="K104" t="s">
        <v>11352</v>
      </c>
      <c r="M104" t="s">
        <v>11071</v>
      </c>
      <c r="N104">
        <v>61</v>
      </c>
      <c r="O104" t="s">
        <v>11012</v>
      </c>
      <c r="P104" t="s">
        <v>11353</v>
      </c>
      <c r="Q104" t="s">
        <v>11354</v>
      </c>
    </row>
    <row r="105" spans="1:17" x14ac:dyDescent="0.35">
      <c r="A105" t="s">
        <v>1794</v>
      </c>
      <c r="D105" t="s">
        <v>1795</v>
      </c>
      <c r="E105" t="s">
        <v>1793</v>
      </c>
      <c r="F105" t="s">
        <v>10589</v>
      </c>
      <c r="G105" t="s">
        <v>11019</v>
      </c>
      <c r="H105" t="s">
        <v>11355</v>
      </c>
      <c r="I105" t="s">
        <v>1795</v>
      </c>
      <c r="J105" t="s">
        <v>11008</v>
      </c>
      <c r="K105" t="s">
        <v>11356</v>
      </c>
      <c r="L105" t="s">
        <v>11357</v>
      </c>
      <c r="M105" t="s">
        <v>11010</v>
      </c>
      <c r="N105" t="s">
        <v>11011</v>
      </c>
      <c r="O105" t="s">
        <v>11012</v>
      </c>
    </row>
    <row r="106" spans="1:17" x14ac:dyDescent="0.35">
      <c r="A106" t="s">
        <v>2376</v>
      </c>
      <c r="D106" t="s">
        <v>1795</v>
      </c>
      <c r="E106" t="s">
        <v>2375</v>
      </c>
      <c r="F106" t="s">
        <v>10589</v>
      </c>
      <c r="G106" t="s">
        <v>11019</v>
      </c>
      <c r="H106" t="s">
        <v>11358</v>
      </c>
      <c r="I106" t="s">
        <v>1795</v>
      </c>
      <c r="J106" t="s">
        <v>11359</v>
      </c>
      <c r="K106" t="s">
        <v>11360</v>
      </c>
      <c r="M106" t="s">
        <v>11010</v>
      </c>
      <c r="N106" t="s">
        <v>11011</v>
      </c>
      <c r="O106" t="s">
        <v>11016</v>
      </c>
      <c r="P106" t="s">
        <v>11361</v>
      </c>
      <c r="Q106" t="s">
        <v>11362</v>
      </c>
    </row>
    <row r="107" spans="1:17" x14ac:dyDescent="0.35">
      <c r="A107" t="s">
        <v>2387</v>
      </c>
      <c r="D107" t="s">
        <v>1795</v>
      </c>
      <c r="E107" t="s">
        <v>2386</v>
      </c>
      <c r="F107" t="s">
        <v>10589</v>
      </c>
      <c r="G107" t="s">
        <v>11019</v>
      </c>
      <c r="H107" t="s">
        <v>11027</v>
      </c>
      <c r="I107" t="s">
        <v>1795</v>
      </c>
      <c r="J107" t="s">
        <v>294</v>
      </c>
      <c r="K107" t="s">
        <v>11363</v>
      </c>
      <c r="L107" t="s">
        <v>550</v>
      </c>
      <c r="M107" t="s">
        <v>11010</v>
      </c>
      <c r="N107" t="s">
        <v>11011</v>
      </c>
      <c r="O107" t="s">
        <v>11016</v>
      </c>
      <c r="P107" t="s">
        <v>11364</v>
      </c>
      <c r="Q107" t="s">
        <v>11365</v>
      </c>
    </row>
    <row r="108" spans="1:17" x14ac:dyDescent="0.35">
      <c r="A108" t="s">
        <v>2398</v>
      </c>
      <c r="D108" t="s">
        <v>1795</v>
      </c>
      <c r="E108" t="s">
        <v>2397</v>
      </c>
      <c r="F108" t="s">
        <v>10589</v>
      </c>
      <c r="G108" t="s">
        <v>11019</v>
      </c>
      <c r="H108" t="s">
        <v>11280</v>
      </c>
      <c r="I108" t="s">
        <v>1795</v>
      </c>
      <c r="J108" t="s">
        <v>2397</v>
      </c>
      <c r="K108" t="s">
        <v>11366</v>
      </c>
      <c r="L108" t="s">
        <v>550</v>
      </c>
      <c r="M108" t="s">
        <v>11121</v>
      </c>
      <c r="N108">
        <v>1765</v>
      </c>
      <c r="O108" t="s">
        <v>11016</v>
      </c>
      <c r="P108" t="s">
        <v>11367</v>
      </c>
      <c r="Q108" t="s">
        <v>11368</v>
      </c>
    </row>
    <row r="109" spans="1:17" x14ac:dyDescent="0.35">
      <c r="A109" t="s">
        <v>2409</v>
      </c>
      <c r="D109" t="s">
        <v>1795</v>
      </c>
      <c r="E109" t="s">
        <v>2408</v>
      </c>
      <c r="F109" t="s">
        <v>10589</v>
      </c>
      <c r="G109" t="s">
        <v>11019</v>
      </c>
      <c r="H109" t="s">
        <v>11090</v>
      </c>
      <c r="I109" t="s">
        <v>1795</v>
      </c>
      <c r="J109" t="s">
        <v>11369</v>
      </c>
      <c r="K109" t="s">
        <v>11370</v>
      </c>
      <c r="L109" t="s">
        <v>154</v>
      </c>
      <c r="M109" t="s">
        <v>11340</v>
      </c>
      <c r="N109">
        <v>1734</v>
      </c>
      <c r="O109" t="s">
        <v>11016</v>
      </c>
      <c r="P109" t="s">
        <v>11371</v>
      </c>
      <c r="Q109" t="s">
        <v>11372</v>
      </c>
    </row>
    <row r="110" spans="1:17" x14ac:dyDescent="0.35">
      <c r="A110" t="s">
        <v>1112</v>
      </c>
      <c r="D110" t="s">
        <v>1113</v>
      </c>
      <c r="E110" t="s">
        <v>1111</v>
      </c>
      <c r="F110" t="s">
        <v>10590</v>
      </c>
      <c r="G110" t="s">
        <v>11084</v>
      </c>
      <c r="H110" t="s">
        <v>11373</v>
      </c>
      <c r="I110" t="s">
        <v>1113</v>
      </c>
      <c r="J110" t="s">
        <v>11374</v>
      </c>
      <c r="K110" t="s">
        <v>11375</v>
      </c>
      <c r="M110" t="s">
        <v>11010</v>
      </c>
      <c r="N110" t="s">
        <v>11011</v>
      </c>
      <c r="O110" t="s">
        <v>11012</v>
      </c>
    </row>
    <row r="111" spans="1:17" x14ac:dyDescent="0.35">
      <c r="A111" t="s">
        <v>108</v>
      </c>
      <c r="D111" t="s">
        <v>109</v>
      </c>
      <c r="E111" t="s">
        <v>107</v>
      </c>
      <c r="F111" t="s">
        <v>10605</v>
      </c>
      <c r="G111" t="s">
        <v>11006</v>
      </c>
      <c r="H111" t="s">
        <v>11081</v>
      </c>
      <c r="I111" t="s">
        <v>109</v>
      </c>
      <c r="J111" t="s">
        <v>11008</v>
      </c>
      <c r="K111" t="s">
        <v>11376</v>
      </c>
      <c r="M111" t="s">
        <v>11010</v>
      </c>
      <c r="N111" t="s">
        <v>11011</v>
      </c>
      <c r="O111" t="s">
        <v>11012</v>
      </c>
    </row>
    <row r="112" spans="1:17" x14ac:dyDescent="0.35">
      <c r="A112" t="s">
        <v>399</v>
      </c>
      <c r="D112" t="s">
        <v>109</v>
      </c>
      <c r="E112" t="s">
        <v>398</v>
      </c>
      <c r="F112" t="s">
        <v>10605</v>
      </c>
      <c r="G112" t="s">
        <v>11006</v>
      </c>
      <c r="H112" t="s">
        <v>11045</v>
      </c>
      <c r="I112" t="s">
        <v>109</v>
      </c>
      <c r="J112" t="s">
        <v>11377</v>
      </c>
      <c r="K112" t="s">
        <v>11378</v>
      </c>
      <c r="M112" t="s">
        <v>11379</v>
      </c>
      <c r="N112">
        <v>2068</v>
      </c>
      <c r="O112" t="s">
        <v>11016</v>
      </c>
      <c r="P112" t="s">
        <v>11380</v>
      </c>
      <c r="Q112" t="s">
        <v>11381</v>
      </c>
    </row>
    <row r="113" spans="1:17" x14ac:dyDescent="0.35">
      <c r="A113" t="s">
        <v>880</v>
      </c>
      <c r="D113" t="s">
        <v>109</v>
      </c>
      <c r="E113" t="s">
        <v>879</v>
      </c>
      <c r="F113" t="s">
        <v>10605</v>
      </c>
      <c r="G113" t="s">
        <v>11006</v>
      </c>
      <c r="H113" t="s">
        <v>11382</v>
      </c>
      <c r="I113" t="s">
        <v>109</v>
      </c>
      <c r="J113" t="s">
        <v>11383</v>
      </c>
      <c r="K113" t="s">
        <v>11384</v>
      </c>
      <c r="L113" t="s">
        <v>108</v>
      </c>
      <c r="M113" t="s">
        <v>11385</v>
      </c>
      <c r="N113">
        <v>795</v>
      </c>
      <c r="O113" t="s">
        <v>11016</v>
      </c>
      <c r="P113" t="s">
        <v>11386</v>
      </c>
      <c r="Q113" t="s">
        <v>11387</v>
      </c>
    </row>
    <row r="114" spans="1:17" x14ac:dyDescent="0.35">
      <c r="A114" t="s">
        <v>1222</v>
      </c>
      <c r="D114" t="s">
        <v>1223</v>
      </c>
      <c r="E114" t="s">
        <v>1221</v>
      </c>
      <c r="F114" t="s">
        <v>10606</v>
      </c>
      <c r="G114" t="s">
        <v>11084</v>
      </c>
      <c r="H114" t="s">
        <v>11090</v>
      </c>
      <c r="I114" t="s">
        <v>1223</v>
      </c>
      <c r="J114" t="s">
        <v>11091</v>
      </c>
      <c r="K114" t="s">
        <v>11388</v>
      </c>
      <c r="L114" t="s">
        <v>1484</v>
      </c>
      <c r="M114" t="s">
        <v>11010</v>
      </c>
      <c r="N114" t="s">
        <v>11011</v>
      </c>
      <c r="O114" t="s">
        <v>11012</v>
      </c>
    </row>
    <row r="115" spans="1:17" x14ac:dyDescent="0.35">
      <c r="A115" t="s">
        <v>1440</v>
      </c>
      <c r="D115" t="s">
        <v>1441</v>
      </c>
      <c r="E115" t="s">
        <v>1439</v>
      </c>
      <c r="F115" t="s">
        <v>10607</v>
      </c>
      <c r="G115" t="s">
        <v>11084</v>
      </c>
      <c r="H115" t="s">
        <v>11090</v>
      </c>
      <c r="I115" t="s">
        <v>1441</v>
      </c>
      <c r="J115" t="s">
        <v>11091</v>
      </c>
      <c r="K115" t="s">
        <v>11389</v>
      </c>
      <c r="L115" t="s">
        <v>1484</v>
      </c>
      <c r="M115" t="s">
        <v>11010</v>
      </c>
      <c r="N115" t="s">
        <v>11011</v>
      </c>
      <c r="O115" t="s">
        <v>11012</v>
      </c>
    </row>
    <row r="116" spans="1:17" x14ac:dyDescent="0.35">
      <c r="A116" t="s">
        <v>4191</v>
      </c>
      <c r="D116" t="s">
        <v>2861</v>
      </c>
      <c r="E116" t="s">
        <v>4190</v>
      </c>
      <c r="F116" t="s">
        <v>10608</v>
      </c>
      <c r="G116" t="s">
        <v>11006</v>
      </c>
      <c r="H116" t="s">
        <v>11390</v>
      </c>
      <c r="I116" t="s">
        <v>2861</v>
      </c>
      <c r="J116" t="s">
        <v>11086</v>
      </c>
      <c r="K116" t="s">
        <v>11391</v>
      </c>
      <c r="M116" t="s">
        <v>11010</v>
      </c>
      <c r="N116" t="s">
        <v>11011</v>
      </c>
      <c r="O116" t="s">
        <v>11012</v>
      </c>
    </row>
    <row r="117" spans="1:17" x14ac:dyDescent="0.35">
      <c r="A117" t="s">
        <v>2860</v>
      </c>
      <c r="D117" t="s">
        <v>2861</v>
      </c>
      <c r="E117" t="s">
        <v>2859</v>
      </c>
      <c r="F117" t="s">
        <v>10608</v>
      </c>
      <c r="G117" t="s">
        <v>11006</v>
      </c>
      <c r="H117" t="s">
        <v>11392</v>
      </c>
      <c r="I117" t="s">
        <v>2861</v>
      </c>
      <c r="J117" t="s">
        <v>11393</v>
      </c>
      <c r="K117" t="s">
        <v>11394</v>
      </c>
      <c r="M117" t="s">
        <v>11010</v>
      </c>
      <c r="N117" t="s">
        <v>11011</v>
      </c>
      <c r="O117" t="s">
        <v>11016</v>
      </c>
      <c r="P117" t="s">
        <v>11395</v>
      </c>
      <c r="Q117" t="s">
        <v>11396</v>
      </c>
    </row>
    <row r="118" spans="1:17" x14ac:dyDescent="0.35">
      <c r="A118" t="s">
        <v>4226</v>
      </c>
      <c r="D118" t="s">
        <v>2861</v>
      </c>
      <c r="E118" t="s">
        <v>4225</v>
      </c>
      <c r="F118" t="s">
        <v>10608</v>
      </c>
      <c r="G118" t="s">
        <v>11006</v>
      </c>
      <c r="H118" t="s">
        <v>11063</v>
      </c>
      <c r="I118" t="s">
        <v>2861</v>
      </c>
      <c r="J118" t="s">
        <v>4225</v>
      </c>
      <c r="K118" t="s">
        <v>11397</v>
      </c>
      <c r="M118" t="s">
        <v>11305</v>
      </c>
      <c r="N118">
        <v>39</v>
      </c>
      <c r="O118" t="s">
        <v>11016</v>
      </c>
      <c r="P118" t="s">
        <v>11398</v>
      </c>
      <c r="Q118" t="s">
        <v>11399</v>
      </c>
    </row>
    <row r="119" spans="1:17" x14ac:dyDescent="0.35">
      <c r="A119" t="s">
        <v>4229</v>
      </c>
      <c r="D119" t="s">
        <v>2873</v>
      </c>
      <c r="E119" t="s">
        <v>4228</v>
      </c>
      <c r="F119" t="s">
        <v>10611</v>
      </c>
      <c r="G119" t="s">
        <v>11400</v>
      </c>
      <c r="I119" t="s">
        <v>2873</v>
      </c>
      <c r="J119" t="s">
        <v>11086</v>
      </c>
      <c r="K119" t="s">
        <v>11401</v>
      </c>
      <c r="M119" t="s">
        <v>11402</v>
      </c>
      <c r="N119">
        <v>286</v>
      </c>
    </row>
    <row r="120" spans="1:17" x14ac:dyDescent="0.35">
      <c r="A120" t="s">
        <v>2872</v>
      </c>
      <c r="D120" t="s">
        <v>2873</v>
      </c>
      <c r="E120" t="s">
        <v>2871</v>
      </c>
      <c r="F120" t="s">
        <v>10611</v>
      </c>
      <c r="G120" t="s">
        <v>11400</v>
      </c>
      <c r="H120" t="s">
        <v>11403</v>
      </c>
      <c r="I120" t="s">
        <v>2873</v>
      </c>
      <c r="J120" t="s">
        <v>2871</v>
      </c>
      <c r="K120" t="s">
        <v>11404</v>
      </c>
      <c r="M120" t="s">
        <v>11405</v>
      </c>
      <c r="N120">
        <v>749</v>
      </c>
      <c r="O120" t="s">
        <v>11016</v>
      </c>
      <c r="P120" t="s">
        <v>11406</v>
      </c>
      <c r="Q120" t="s">
        <v>11407</v>
      </c>
    </row>
    <row r="121" spans="1:17" x14ac:dyDescent="0.35">
      <c r="A121" t="s">
        <v>4328</v>
      </c>
      <c r="D121" t="s">
        <v>2873</v>
      </c>
      <c r="E121" t="s">
        <v>4327</v>
      </c>
      <c r="F121" t="s">
        <v>10611</v>
      </c>
      <c r="G121" t="s">
        <v>11400</v>
      </c>
      <c r="H121" t="s">
        <v>11069</v>
      </c>
      <c r="I121" t="s">
        <v>2873</v>
      </c>
      <c r="J121" t="s">
        <v>4327</v>
      </c>
      <c r="K121" t="s">
        <v>11408</v>
      </c>
      <c r="M121" t="s">
        <v>11305</v>
      </c>
      <c r="N121">
        <v>39</v>
      </c>
      <c r="O121" t="s">
        <v>11016</v>
      </c>
      <c r="P121" t="s">
        <v>11409</v>
      </c>
      <c r="Q121" t="s">
        <v>11410</v>
      </c>
    </row>
    <row r="122" spans="1:17" x14ac:dyDescent="0.35">
      <c r="A122" t="s">
        <v>3214</v>
      </c>
      <c r="D122" t="s">
        <v>3215</v>
      </c>
      <c r="E122" t="s">
        <v>3213</v>
      </c>
      <c r="F122" t="s">
        <v>10612</v>
      </c>
      <c r="G122" t="s">
        <v>11074</v>
      </c>
      <c r="H122" t="s">
        <v>11081</v>
      </c>
      <c r="I122" t="s">
        <v>3215</v>
      </c>
      <c r="J122" t="s">
        <v>11075</v>
      </c>
      <c r="K122" t="s">
        <v>11411</v>
      </c>
      <c r="L122" t="s">
        <v>11412</v>
      </c>
      <c r="M122" t="s">
        <v>11178</v>
      </c>
      <c r="N122">
        <v>945</v>
      </c>
      <c r="O122" t="s">
        <v>11016</v>
      </c>
      <c r="P122" t="s">
        <v>11413</v>
      </c>
      <c r="Q122" t="s">
        <v>11414</v>
      </c>
    </row>
    <row r="123" spans="1:17" x14ac:dyDescent="0.35">
      <c r="A123" t="s">
        <v>43</v>
      </c>
      <c r="D123" t="s">
        <v>44</v>
      </c>
      <c r="E123" t="s">
        <v>42</v>
      </c>
      <c r="F123" t="s">
        <v>10615</v>
      </c>
      <c r="G123" t="s">
        <v>11006</v>
      </c>
      <c r="H123" t="s">
        <v>11415</v>
      </c>
      <c r="I123" t="s">
        <v>44</v>
      </c>
      <c r="J123" t="s">
        <v>11008</v>
      </c>
      <c r="K123" t="s">
        <v>11416</v>
      </c>
      <c r="M123" t="s">
        <v>11010</v>
      </c>
      <c r="N123" t="s">
        <v>11011</v>
      </c>
      <c r="O123" t="s">
        <v>11012</v>
      </c>
    </row>
    <row r="124" spans="1:17" x14ac:dyDescent="0.35">
      <c r="A124" t="s">
        <v>1757</v>
      </c>
      <c r="D124" t="s">
        <v>1758</v>
      </c>
      <c r="E124" t="s">
        <v>1756</v>
      </c>
      <c r="F124" t="s">
        <v>10620</v>
      </c>
      <c r="G124" t="s">
        <v>11026</v>
      </c>
      <c r="H124" t="s">
        <v>11198</v>
      </c>
      <c r="I124" t="s">
        <v>1758</v>
      </c>
      <c r="J124" t="s">
        <v>11045</v>
      </c>
      <c r="K124" t="s">
        <v>11417</v>
      </c>
      <c r="L124" t="s">
        <v>11418</v>
      </c>
      <c r="M124" t="s">
        <v>11010</v>
      </c>
      <c r="N124" t="s">
        <v>11011</v>
      </c>
      <c r="O124" t="s">
        <v>11012</v>
      </c>
    </row>
    <row r="125" spans="1:17" x14ac:dyDescent="0.35">
      <c r="A125" t="s">
        <v>1766</v>
      </c>
      <c r="D125" t="s">
        <v>1758</v>
      </c>
      <c r="E125" t="s">
        <v>1765</v>
      </c>
      <c r="F125" t="s">
        <v>10620</v>
      </c>
      <c r="G125" t="s">
        <v>11026</v>
      </c>
      <c r="H125" t="s">
        <v>11419</v>
      </c>
      <c r="I125" t="s">
        <v>1758</v>
      </c>
      <c r="J125" t="s">
        <v>1765</v>
      </c>
      <c r="K125" t="s">
        <v>11420</v>
      </c>
      <c r="L125" t="s">
        <v>1757</v>
      </c>
      <c r="M125" t="s">
        <v>11421</v>
      </c>
      <c r="N125">
        <v>341</v>
      </c>
      <c r="O125" t="s">
        <v>11016</v>
      </c>
      <c r="P125" t="s">
        <v>11422</v>
      </c>
      <c r="Q125" t="s">
        <v>11423</v>
      </c>
    </row>
    <row r="126" spans="1:17" x14ac:dyDescent="0.35">
      <c r="A126" t="s">
        <v>1773</v>
      </c>
      <c r="D126" t="s">
        <v>1758</v>
      </c>
      <c r="E126" t="s">
        <v>1772</v>
      </c>
      <c r="F126" t="s">
        <v>10620</v>
      </c>
      <c r="G126" t="s">
        <v>11026</v>
      </c>
      <c r="H126" t="s">
        <v>11419</v>
      </c>
      <c r="I126" t="s">
        <v>1758</v>
      </c>
      <c r="J126" t="s">
        <v>1772</v>
      </c>
      <c r="K126" t="s">
        <v>11424</v>
      </c>
      <c r="L126" t="s">
        <v>1757</v>
      </c>
      <c r="M126" t="s">
        <v>11421</v>
      </c>
      <c r="N126">
        <v>341</v>
      </c>
      <c r="O126" t="s">
        <v>11016</v>
      </c>
      <c r="P126" t="s">
        <v>11425</v>
      </c>
      <c r="Q126" t="s">
        <v>11426</v>
      </c>
    </row>
    <row r="127" spans="1:17" x14ac:dyDescent="0.35">
      <c r="A127" t="s">
        <v>423</v>
      </c>
      <c r="D127" t="s">
        <v>424</v>
      </c>
      <c r="E127" t="s">
        <v>422</v>
      </c>
      <c r="F127" t="s">
        <v>11427</v>
      </c>
      <c r="G127" t="s">
        <v>11428</v>
      </c>
      <c r="I127" t="s">
        <v>1795</v>
      </c>
      <c r="J127" t="s">
        <v>422</v>
      </c>
      <c r="K127" t="s">
        <v>11429</v>
      </c>
      <c r="M127" t="s">
        <v>11316</v>
      </c>
      <c r="N127">
        <v>2040</v>
      </c>
      <c r="P127" t="s">
        <v>11430</v>
      </c>
      <c r="Q127" t="s">
        <v>11431</v>
      </c>
    </row>
    <row r="128" spans="1:17" x14ac:dyDescent="0.35">
      <c r="A128" t="s">
        <v>453</v>
      </c>
      <c r="D128" t="s">
        <v>454</v>
      </c>
      <c r="E128" t="s">
        <v>452</v>
      </c>
      <c r="F128" t="s">
        <v>11432</v>
      </c>
      <c r="G128" t="s">
        <v>11433</v>
      </c>
      <c r="I128" t="s">
        <v>1485</v>
      </c>
      <c r="J128" t="s">
        <v>452</v>
      </c>
      <c r="K128" t="s">
        <v>11434</v>
      </c>
      <c r="M128" t="s">
        <v>11128</v>
      </c>
      <c r="N128">
        <v>2009</v>
      </c>
      <c r="P128" t="s">
        <v>11435</v>
      </c>
      <c r="Q128" t="s">
        <v>11436</v>
      </c>
    </row>
    <row r="129" spans="1:17" x14ac:dyDescent="0.35">
      <c r="A129" t="s">
        <v>474</v>
      </c>
      <c r="D129" t="s">
        <v>475</v>
      </c>
      <c r="E129" t="s">
        <v>473</v>
      </c>
      <c r="F129" t="s">
        <v>11437</v>
      </c>
      <c r="G129" t="s">
        <v>11438</v>
      </c>
      <c r="I129" t="s">
        <v>61</v>
      </c>
      <c r="J129" t="s">
        <v>473</v>
      </c>
      <c r="K129" t="s">
        <v>11439</v>
      </c>
      <c r="M129" t="s">
        <v>11440</v>
      </c>
      <c r="N129">
        <v>1979</v>
      </c>
      <c r="P129" t="s">
        <v>11441</v>
      </c>
      <c r="Q129" t="s">
        <v>11442</v>
      </c>
    </row>
    <row r="130" spans="1:17" x14ac:dyDescent="0.35">
      <c r="A130" t="s">
        <v>464</v>
      </c>
      <c r="D130" t="s">
        <v>465</v>
      </c>
      <c r="E130" t="s">
        <v>463</v>
      </c>
      <c r="F130" t="s">
        <v>11443</v>
      </c>
      <c r="G130" t="s">
        <v>11444</v>
      </c>
      <c r="I130" t="s">
        <v>338</v>
      </c>
      <c r="J130" t="s">
        <v>463</v>
      </c>
      <c r="K130" t="s">
        <v>11445</v>
      </c>
      <c r="M130" t="s">
        <v>11440</v>
      </c>
      <c r="N130">
        <v>1979</v>
      </c>
      <c r="P130" t="s">
        <v>11446</v>
      </c>
      <c r="Q130" t="s">
        <v>11447</v>
      </c>
    </row>
    <row r="131" spans="1:17" x14ac:dyDescent="0.35">
      <c r="A131" t="s">
        <v>921</v>
      </c>
      <c r="D131" t="s">
        <v>922</v>
      </c>
      <c r="E131" t="s">
        <v>920</v>
      </c>
      <c r="F131" t="s">
        <v>11448</v>
      </c>
      <c r="G131" t="s">
        <v>11449</v>
      </c>
      <c r="I131" t="s">
        <v>225</v>
      </c>
      <c r="J131" t="s">
        <v>920</v>
      </c>
      <c r="K131" t="s">
        <v>11450</v>
      </c>
      <c r="M131" t="s">
        <v>11128</v>
      </c>
      <c r="N131">
        <v>2009</v>
      </c>
    </row>
    <row r="132" spans="1:17" x14ac:dyDescent="0.35">
      <c r="A132" t="s">
        <v>936</v>
      </c>
      <c r="D132" t="s">
        <v>937</v>
      </c>
      <c r="E132" t="s">
        <v>935</v>
      </c>
      <c r="F132" t="s">
        <v>11451</v>
      </c>
      <c r="G132" t="s">
        <v>11452</v>
      </c>
      <c r="I132" t="s">
        <v>225</v>
      </c>
      <c r="J132" t="s">
        <v>935</v>
      </c>
      <c r="K132" t="s">
        <v>11453</v>
      </c>
      <c r="M132" t="s">
        <v>11128</v>
      </c>
      <c r="N132">
        <v>2009</v>
      </c>
    </row>
    <row r="133" spans="1:17" x14ac:dyDescent="0.35">
      <c r="A133" t="s">
        <v>1548</v>
      </c>
      <c r="D133" t="s">
        <v>1549</v>
      </c>
      <c r="E133" t="s">
        <v>1547</v>
      </c>
      <c r="F133" t="s">
        <v>11454</v>
      </c>
      <c r="G133" t="s">
        <v>11455</v>
      </c>
      <c r="I133" t="s">
        <v>2495</v>
      </c>
      <c r="J133" t="s">
        <v>1547</v>
      </c>
      <c r="K133" t="s">
        <v>11456</v>
      </c>
      <c r="M133" t="s">
        <v>11128</v>
      </c>
      <c r="N133">
        <v>2009</v>
      </c>
    </row>
    <row r="134" spans="1:17" x14ac:dyDescent="0.35">
      <c r="A134" t="s">
        <v>1141</v>
      </c>
      <c r="D134" t="s">
        <v>1142</v>
      </c>
      <c r="E134" t="s">
        <v>1140</v>
      </c>
      <c r="F134" t="s">
        <v>11457</v>
      </c>
      <c r="G134" t="s">
        <v>11458</v>
      </c>
      <c r="I134" t="s">
        <v>2069</v>
      </c>
      <c r="J134" t="s">
        <v>1140</v>
      </c>
      <c r="K134" t="s">
        <v>11459</v>
      </c>
      <c r="M134" t="s">
        <v>11460</v>
      </c>
      <c r="N134">
        <v>1703</v>
      </c>
      <c r="P134" t="s">
        <v>11461</v>
      </c>
      <c r="Q134" t="s">
        <v>11462</v>
      </c>
    </row>
    <row r="135" spans="1:17" x14ac:dyDescent="0.35">
      <c r="A135" t="s">
        <v>720</v>
      </c>
      <c r="D135" t="s">
        <v>721</v>
      </c>
      <c r="E135" t="s">
        <v>719</v>
      </c>
      <c r="F135" t="s">
        <v>11463</v>
      </c>
      <c r="G135" t="s">
        <v>11464</v>
      </c>
      <c r="I135" t="s">
        <v>701</v>
      </c>
      <c r="J135" t="s">
        <v>11465</v>
      </c>
      <c r="K135" t="s">
        <v>11466</v>
      </c>
      <c r="M135" t="s">
        <v>11467</v>
      </c>
      <c r="N135">
        <v>1432</v>
      </c>
    </row>
    <row r="136" spans="1:17" x14ac:dyDescent="0.35">
      <c r="A136" t="s">
        <v>814</v>
      </c>
      <c r="D136" t="s">
        <v>815</v>
      </c>
      <c r="E136" t="s">
        <v>813</v>
      </c>
      <c r="F136" t="s">
        <v>11468</v>
      </c>
      <c r="G136" t="s">
        <v>11469</v>
      </c>
      <c r="H136" t="s">
        <v>11020</v>
      </c>
      <c r="I136" t="s">
        <v>749</v>
      </c>
      <c r="J136" t="s">
        <v>813</v>
      </c>
      <c r="K136" t="s">
        <v>11470</v>
      </c>
      <c r="L136" t="s">
        <v>11471</v>
      </c>
      <c r="M136" t="s">
        <v>11472</v>
      </c>
      <c r="N136">
        <v>943</v>
      </c>
      <c r="P136" t="s">
        <v>11473</v>
      </c>
      <c r="Q136" t="s">
        <v>11474</v>
      </c>
    </row>
    <row r="137" spans="1:17" x14ac:dyDescent="0.35">
      <c r="A137" t="s">
        <v>1237</v>
      </c>
      <c r="D137" t="s">
        <v>1238</v>
      </c>
      <c r="E137" t="s">
        <v>1236</v>
      </c>
      <c r="F137" t="s">
        <v>11475</v>
      </c>
      <c r="G137" t="s">
        <v>11464</v>
      </c>
      <c r="H137" t="s">
        <v>11013</v>
      </c>
      <c r="I137" t="s">
        <v>338</v>
      </c>
      <c r="J137" t="s">
        <v>11476</v>
      </c>
      <c r="K137" t="s">
        <v>11477</v>
      </c>
      <c r="L137" t="s">
        <v>11478</v>
      </c>
      <c r="M137" t="s">
        <v>11479</v>
      </c>
      <c r="N137">
        <v>601</v>
      </c>
      <c r="O137" t="s">
        <v>11016</v>
      </c>
      <c r="P137" t="s">
        <v>11480</v>
      </c>
      <c r="Q137" t="s">
        <v>11481</v>
      </c>
    </row>
    <row r="138" spans="1:17" x14ac:dyDescent="0.35">
      <c r="A138" t="s">
        <v>3253</v>
      </c>
      <c r="D138" t="s">
        <v>3254</v>
      </c>
      <c r="E138" t="s">
        <v>3252</v>
      </c>
      <c r="F138" t="s">
        <v>10627</v>
      </c>
      <c r="G138" t="s">
        <v>11074</v>
      </c>
      <c r="H138" t="s">
        <v>11027</v>
      </c>
      <c r="I138" t="s">
        <v>3254</v>
      </c>
      <c r="J138" t="s">
        <v>11075</v>
      </c>
      <c r="K138" t="s">
        <v>11482</v>
      </c>
      <c r="L138" t="s">
        <v>11483</v>
      </c>
      <c r="M138" t="s">
        <v>11484</v>
      </c>
      <c r="N138">
        <v>936</v>
      </c>
      <c r="O138" t="s">
        <v>11016</v>
      </c>
      <c r="P138" t="s">
        <v>11485</v>
      </c>
      <c r="Q138" t="s">
        <v>11486</v>
      </c>
    </row>
    <row r="139" spans="1:17" x14ac:dyDescent="0.35">
      <c r="A139" t="s">
        <v>3265</v>
      </c>
      <c r="D139" t="s">
        <v>3266</v>
      </c>
      <c r="E139" t="s">
        <v>3264</v>
      </c>
      <c r="F139" t="s">
        <v>10628</v>
      </c>
      <c r="G139" t="s">
        <v>11074</v>
      </c>
      <c r="H139" t="s">
        <v>11027</v>
      </c>
      <c r="I139" t="s">
        <v>3266</v>
      </c>
      <c r="J139" t="s">
        <v>11075</v>
      </c>
      <c r="K139" t="s">
        <v>11487</v>
      </c>
      <c r="L139" t="s">
        <v>11488</v>
      </c>
      <c r="M139" t="s">
        <v>11489</v>
      </c>
      <c r="N139">
        <v>406</v>
      </c>
      <c r="O139" t="s">
        <v>11012</v>
      </c>
    </row>
    <row r="140" spans="1:17" x14ac:dyDescent="0.35">
      <c r="A140" t="s">
        <v>275</v>
      </c>
      <c r="D140" t="s">
        <v>276</v>
      </c>
      <c r="E140" t="s">
        <v>274</v>
      </c>
      <c r="F140" t="s">
        <v>10629</v>
      </c>
      <c r="G140" t="s">
        <v>11019</v>
      </c>
      <c r="H140" t="s">
        <v>11090</v>
      </c>
      <c r="I140" t="s">
        <v>276</v>
      </c>
      <c r="J140" t="s">
        <v>11490</v>
      </c>
      <c r="K140" t="s">
        <v>11491</v>
      </c>
      <c r="L140" t="s">
        <v>11492</v>
      </c>
      <c r="M140" t="s">
        <v>11010</v>
      </c>
      <c r="N140" t="s">
        <v>11011</v>
      </c>
      <c r="O140" t="s">
        <v>11012</v>
      </c>
    </row>
    <row r="141" spans="1:17" x14ac:dyDescent="0.35">
      <c r="A141" t="s">
        <v>290</v>
      </c>
      <c r="D141" t="s">
        <v>291</v>
      </c>
      <c r="E141" t="s">
        <v>289</v>
      </c>
      <c r="F141" t="s">
        <v>10632</v>
      </c>
      <c r="G141" t="s">
        <v>11019</v>
      </c>
      <c r="H141" t="s">
        <v>11493</v>
      </c>
      <c r="I141" t="s">
        <v>291</v>
      </c>
      <c r="J141" t="s">
        <v>11008</v>
      </c>
      <c r="K141" t="s">
        <v>11494</v>
      </c>
      <c r="M141" t="s">
        <v>11010</v>
      </c>
      <c r="N141" t="s">
        <v>11011</v>
      </c>
      <c r="O141" t="s">
        <v>11012</v>
      </c>
    </row>
    <row r="142" spans="1:17" x14ac:dyDescent="0.35">
      <c r="A142" t="s">
        <v>572</v>
      </c>
      <c r="D142" t="s">
        <v>291</v>
      </c>
      <c r="E142" t="s">
        <v>571</v>
      </c>
      <c r="F142" t="s">
        <v>10632</v>
      </c>
      <c r="G142" t="s">
        <v>11019</v>
      </c>
      <c r="H142" t="s">
        <v>11090</v>
      </c>
      <c r="I142" t="s">
        <v>291</v>
      </c>
      <c r="J142" t="s">
        <v>11490</v>
      </c>
      <c r="K142" t="s">
        <v>11495</v>
      </c>
      <c r="L142" t="s">
        <v>11496</v>
      </c>
      <c r="M142" t="s">
        <v>11340</v>
      </c>
      <c r="N142">
        <v>1734</v>
      </c>
      <c r="O142" t="s">
        <v>11016</v>
      </c>
      <c r="P142" t="s">
        <v>11497</v>
      </c>
      <c r="Q142" t="s">
        <v>11498</v>
      </c>
    </row>
    <row r="143" spans="1:17" x14ac:dyDescent="0.35">
      <c r="A143" t="s">
        <v>31</v>
      </c>
      <c r="D143" t="s">
        <v>32</v>
      </c>
      <c r="E143" t="s">
        <v>30</v>
      </c>
      <c r="F143" t="s">
        <v>10633</v>
      </c>
      <c r="G143" t="s">
        <v>11019</v>
      </c>
      <c r="H143" t="s">
        <v>11020</v>
      </c>
      <c r="I143" t="s">
        <v>32</v>
      </c>
      <c r="J143" t="s">
        <v>11020</v>
      </c>
      <c r="K143" t="s">
        <v>11499</v>
      </c>
      <c r="M143" t="s">
        <v>11010</v>
      </c>
      <c r="N143" t="s">
        <v>11011</v>
      </c>
      <c r="O143" t="s">
        <v>11012</v>
      </c>
    </row>
    <row r="144" spans="1:17" x14ac:dyDescent="0.35">
      <c r="A144" t="s">
        <v>1217</v>
      </c>
      <c r="D144" t="s">
        <v>1218</v>
      </c>
      <c r="E144" t="s">
        <v>1216</v>
      </c>
      <c r="F144" t="s">
        <v>10640</v>
      </c>
      <c r="G144" t="s">
        <v>11084</v>
      </c>
      <c r="H144" t="s">
        <v>11500</v>
      </c>
      <c r="I144" t="s">
        <v>1218</v>
      </c>
      <c r="J144" t="s">
        <v>11008</v>
      </c>
      <c r="K144" t="s">
        <v>11501</v>
      </c>
      <c r="M144" t="s">
        <v>11010</v>
      </c>
      <c r="N144" t="s">
        <v>11011</v>
      </c>
      <c r="O144" t="s">
        <v>11012</v>
      </c>
    </row>
    <row r="145" spans="1:17" x14ac:dyDescent="0.35">
      <c r="A145" t="s">
        <v>1689</v>
      </c>
      <c r="D145" t="s">
        <v>1690</v>
      </c>
      <c r="E145" t="s">
        <v>1688</v>
      </c>
      <c r="F145" t="s">
        <v>10643</v>
      </c>
      <c r="G145" t="s">
        <v>11019</v>
      </c>
      <c r="H145" t="s">
        <v>11502</v>
      </c>
      <c r="I145" t="s">
        <v>1690</v>
      </c>
      <c r="J145" t="s">
        <v>11008</v>
      </c>
      <c r="K145" t="s">
        <v>11503</v>
      </c>
      <c r="L145" t="s">
        <v>11504</v>
      </c>
      <c r="M145" t="s">
        <v>11010</v>
      </c>
      <c r="N145" t="s">
        <v>11011</v>
      </c>
      <c r="O145" t="s">
        <v>11012</v>
      </c>
    </row>
    <row r="146" spans="1:17" x14ac:dyDescent="0.35">
      <c r="A146" t="s">
        <v>1696</v>
      </c>
      <c r="D146" t="s">
        <v>1690</v>
      </c>
      <c r="E146" t="s">
        <v>1695</v>
      </c>
      <c r="F146" t="s">
        <v>10643</v>
      </c>
      <c r="G146" t="s">
        <v>11019</v>
      </c>
      <c r="H146" t="s">
        <v>11090</v>
      </c>
      <c r="I146" t="s">
        <v>1690</v>
      </c>
      <c r="J146" t="s">
        <v>11133</v>
      </c>
      <c r="K146" t="s">
        <v>11505</v>
      </c>
      <c r="L146" t="s">
        <v>11506</v>
      </c>
      <c r="M146" t="s">
        <v>11128</v>
      </c>
      <c r="N146">
        <v>2009</v>
      </c>
      <c r="O146" t="s">
        <v>11016</v>
      </c>
      <c r="P146" t="s">
        <v>11507</v>
      </c>
      <c r="Q146" t="s">
        <v>11508</v>
      </c>
    </row>
    <row r="147" spans="1:17" x14ac:dyDescent="0.35">
      <c r="A147" t="s">
        <v>2464</v>
      </c>
      <c r="D147" t="s">
        <v>2465</v>
      </c>
      <c r="E147" t="s">
        <v>2463</v>
      </c>
      <c r="F147" t="s">
        <v>10646</v>
      </c>
      <c r="G147" t="s">
        <v>11019</v>
      </c>
      <c r="H147" t="s">
        <v>11509</v>
      </c>
      <c r="I147" t="s">
        <v>2465</v>
      </c>
      <c r="J147" t="s">
        <v>11008</v>
      </c>
      <c r="K147" t="s">
        <v>11510</v>
      </c>
      <c r="L147" t="s">
        <v>11511</v>
      </c>
      <c r="M147" t="s">
        <v>11010</v>
      </c>
      <c r="N147" t="s">
        <v>11011</v>
      </c>
      <c r="O147" t="s">
        <v>11012</v>
      </c>
    </row>
    <row r="148" spans="1:17" x14ac:dyDescent="0.35">
      <c r="A148" t="s">
        <v>3286</v>
      </c>
      <c r="D148" t="s">
        <v>3287</v>
      </c>
      <c r="E148" t="s">
        <v>3285</v>
      </c>
      <c r="F148" t="s">
        <v>10651</v>
      </c>
      <c r="G148" t="s">
        <v>11074</v>
      </c>
      <c r="H148" t="s">
        <v>11081</v>
      </c>
      <c r="I148" t="s">
        <v>3287</v>
      </c>
      <c r="J148" t="s">
        <v>11075</v>
      </c>
      <c r="K148" t="s">
        <v>11512</v>
      </c>
      <c r="L148" t="s">
        <v>11513</v>
      </c>
      <c r="M148" t="s">
        <v>11514</v>
      </c>
      <c r="N148">
        <v>938</v>
      </c>
      <c r="O148" t="s">
        <v>11016</v>
      </c>
      <c r="P148" t="s">
        <v>11515</v>
      </c>
      <c r="Q148" t="s">
        <v>11516</v>
      </c>
    </row>
    <row r="149" spans="1:17" x14ac:dyDescent="0.35">
      <c r="A149" t="s">
        <v>581</v>
      </c>
      <c r="D149" t="s">
        <v>582</v>
      </c>
      <c r="E149" t="s">
        <v>580</v>
      </c>
      <c r="F149" t="s">
        <v>10656</v>
      </c>
      <c r="G149" t="s">
        <v>11019</v>
      </c>
      <c r="H149" t="s">
        <v>11020</v>
      </c>
      <c r="I149" t="s">
        <v>582</v>
      </c>
      <c r="J149" t="s">
        <v>11338</v>
      </c>
      <c r="K149" t="s">
        <v>11517</v>
      </c>
      <c r="M149" t="s">
        <v>11518</v>
      </c>
      <c r="N149">
        <v>1419</v>
      </c>
      <c r="O149" t="s">
        <v>11012</v>
      </c>
    </row>
    <row r="150" spans="1:17" x14ac:dyDescent="0.35">
      <c r="A150" t="s">
        <v>60</v>
      </c>
      <c r="D150" t="s">
        <v>61</v>
      </c>
      <c r="E150" t="s">
        <v>59</v>
      </c>
      <c r="F150" t="s">
        <v>10659</v>
      </c>
      <c r="G150" t="s">
        <v>11026</v>
      </c>
      <c r="H150" t="s">
        <v>11039</v>
      </c>
      <c r="I150" t="s">
        <v>61</v>
      </c>
      <c r="J150" t="s">
        <v>11045</v>
      </c>
      <c r="K150" t="s">
        <v>11519</v>
      </c>
      <c r="M150" t="s">
        <v>11010</v>
      </c>
      <c r="N150" t="s">
        <v>11011</v>
      </c>
      <c r="O150" t="s">
        <v>11012</v>
      </c>
    </row>
    <row r="151" spans="1:17" x14ac:dyDescent="0.35">
      <c r="A151" t="s">
        <v>1780</v>
      </c>
      <c r="D151" t="s">
        <v>61</v>
      </c>
      <c r="E151" t="s">
        <v>1779</v>
      </c>
      <c r="F151" t="s">
        <v>10659</v>
      </c>
      <c r="G151" t="s">
        <v>11026</v>
      </c>
      <c r="H151" t="s">
        <v>11013</v>
      </c>
      <c r="I151" t="s">
        <v>61</v>
      </c>
      <c r="J151" t="s">
        <v>11520</v>
      </c>
      <c r="K151" t="s">
        <v>11521</v>
      </c>
      <c r="L151" t="s">
        <v>3454</v>
      </c>
      <c r="M151" t="s">
        <v>11479</v>
      </c>
      <c r="N151">
        <v>601</v>
      </c>
      <c r="O151" t="s">
        <v>11016</v>
      </c>
      <c r="P151" t="s">
        <v>11522</v>
      </c>
      <c r="Q151" t="s">
        <v>11523</v>
      </c>
    </row>
    <row r="152" spans="1:17" x14ac:dyDescent="0.35">
      <c r="A152" t="s">
        <v>729</v>
      </c>
      <c r="D152" t="s">
        <v>296</v>
      </c>
      <c r="E152" t="s">
        <v>728</v>
      </c>
      <c r="F152" t="s">
        <v>10660</v>
      </c>
      <c r="G152" t="s">
        <v>11019</v>
      </c>
      <c r="H152" t="s">
        <v>11027</v>
      </c>
      <c r="I152" t="s">
        <v>296</v>
      </c>
      <c r="J152" t="s">
        <v>11008</v>
      </c>
      <c r="K152" t="s">
        <v>11524</v>
      </c>
      <c r="M152" t="s">
        <v>11010</v>
      </c>
      <c r="N152" t="s">
        <v>11011</v>
      </c>
      <c r="O152" t="s">
        <v>11012</v>
      </c>
    </row>
    <row r="153" spans="1:17" x14ac:dyDescent="0.35">
      <c r="A153" t="s">
        <v>295</v>
      </c>
      <c r="D153" t="s">
        <v>296</v>
      </c>
      <c r="E153" t="s">
        <v>294</v>
      </c>
      <c r="F153" t="s">
        <v>10660</v>
      </c>
      <c r="G153" t="s">
        <v>11019</v>
      </c>
      <c r="H153" t="s">
        <v>11045</v>
      </c>
      <c r="I153" t="s">
        <v>296</v>
      </c>
      <c r="J153" t="s">
        <v>294</v>
      </c>
      <c r="K153" t="s">
        <v>11525</v>
      </c>
      <c r="L153" t="s">
        <v>11526</v>
      </c>
      <c r="M153" t="s">
        <v>11010</v>
      </c>
      <c r="N153" t="s">
        <v>11011</v>
      </c>
      <c r="O153" t="s">
        <v>11016</v>
      </c>
      <c r="P153" t="s">
        <v>11527</v>
      </c>
      <c r="Q153" t="s">
        <v>11528</v>
      </c>
    </row>
    <row r="154" spans="1:17" x14ac:dyDescent="0.35">
      <c r="A154" t="s">
        <v>305</v>
      </c>
      <c r="D154" t="s">
        <v>296</v>
      </c>
      <c r="E154" t="s">
        <v>304</v>
      </c>
      <c r="F154" t="s">
        <v>10660</v>
      </c>
      <c r="G154" t="s">
        <v>11019</v>
      </c>
      <c r="H154" t="s">
        <v>11090</v>
      </c>
      <c r="I154" t="s">
        <v>296</v>
      </c>
      <c r="J154" t="s">
        <v>11114</v>
      </c>
      <c r="K154" t="s">
        <v>11529</v>
      </c>
      <c r="M154" t="s">
        <v>11010</v>
      </c>
      <c r="N154" t="s">
        <v>11011</v>
      </c>
      <c r="O154" t="s">
        <v>11016</v>
      </c>
      <c r="P154" t="s">
        <v>11530</v>
      </c>
      <c r="Q154" t="s">
        <v>11531</v>
      </c>
    </row>
    <row r="155" spans="1:17" x14ac:dyDescent="0.35">
      <c r="A155" t="s">
        <v>317</v>
      </c>
      <c r="D155" t="s">
        <v>296</v>
      </c>
      <c r="E155" t="s">
        <v>316</v>
      </c>
      <c r="F155" t="s">
        <v>10660</v>
      </c>
      <c r="G155" t="s">
        <v>11019</v>
      </c>
      <c r="H155" t="s">
        <v>11090</v>
      </c>
      <c r="I155" t="s">
        <v>296</v>
      </c>
      <c r="J155" t="s">
        <v>11532</v>
      </c>
      <c r="K155" t="s">
        <v>11533</v>
      </c>
      <c r="M155" t="s">
        <v>11010</v>
      </c>
      <c r="N155" t="s">
        <v>11011</v>
      </c>
      <c r="O155" t="s">
        <v>11016</v>
      </c>
      <c r="P155" t="s">
        <v>11534</v>
      </c>
      <c r="Q155" t="s">
        <v>11535</v>
      </c>
    </row>
    <row r="156" spans="1:17" x14ac:dyDescent="0.35">
      <c r="A156" t="s">
        <v>1559</v>
      </c>
      <c r="D156" t="s">
        <v>1560</v>
      </c>
      <c r="E156" t="s">
        <v>1558</v>
      </c>
      <c r="F156" t="s">
        <v>10661</v>
      </c>
      <c r="G156" t="s">
        <v>11019</v>
      </c>
      <c r="H156" t="s">
        <v>11039</v>
      </c>
      <c r="I156" t="s">
        <v>1560</v>
      </c>
      <c r="J156" t="s">
        <v>11536</v>
      </c>
      <c r="K156" t="s">
        <v>11537</v>
      </c>
      <c r="M156" t="s">
        <v>11042</v>
      </c>
      <c r="N156">
        <v>122</v>
      </c>
      <c r="O156" t="s">
        <v>11016</v>
      </c>
      <c r="P156" t="s">
        <v>11538</v>
      </c>
      <c r="Q156" t="s">
        <v>11539</v>
      </c>
    </row>
    <row r="157" spans="1:17" x14ac:dyDescent="0.35">
      <c r="A157" t="s">
        <v>186</v>
      </c>
      <c r="D157" t="s">
        <v>187</v>
      </c>
      <c r="E157" t="s">
        <v>185</v>
      </c>
      <c r="F157" t="s">
        <v>10662</v>
      </c>
      <c r="G157" t="s">
        <v>11006</v>
      </c>
      <c r="H157" t="s">
        <v>11045</v>
      </c>
      <c r="I157" t="s">
        <v>187</v>
      </c>
      <c r="J157" t="s">
        <v>11490</v>
      </c>
      <c r="K157" t="s">
        <v>11540</v>
      </c>
      <c r="L157" t="s">
        <v>2553</v>
      </c>
      <c r="M157" t="s">
        <v>11010</v>
      </c>
      <c r="N157" t="s">
        <v>11011</v>
      </c>
      <c r="O157" t="s">
        <v>11016</v>
      </c>
      <c r="P157" t="s">
        <v>11541</v>
      </c>
      <c r="Q157" t="s">
        <v>11542</v>
      </c>
    </row>
    <row r="158" spans="1:17" x14ac:dyDescent="0.35">
      <c r="A158" t="s">
        <v>1464</v>
      </c>
      <c r="D158" t="s">
        <v>1465</v>
      </c>
      <c r="E158" t="s">
        <v>1463</v>
      </c>
      <c r="F158" t="s">
        <v>10667</v>
      </c>
      <c r="G158" t="s">
        <v>11006</v>
      </c>
      <c r="H158" t="s">
        <v>11543</v>
      </c>
      <c r="I158" t="s">
        <v>1465</v>
      </c>
      <c r="J158" t="s">
        <v>11338</v>
      </c>
      <c r="K158" t="s">
        <v>11544</v>
      </c>
      <c r="M158" t="s">
        <v>11545</v>
      </c>
      <c r="N158">
        <v>335</v>
      </c>
      <c r="O158" t="s">
        <v>11012</v>
      </c>
    </row>
    <row r="159" spans="1:17" x14ac:dyDescent="0.35">
      <c r="A159" t="s">
        <v>1445</v>
      </c>
      <c r="D159" t="s">
        <v>1446</v>
      </c>
      <c r="E159" t="s">
        <v>1444</v>
      </c>
      <c r="F159" t="s">
        <v>10670</v>
      </c>
      <c r="G159" t="s">
        <v>11084</v>
      </c>
      <c r="H159" t="s">
        <v>11090</v>
      </c>
      <c r="I159" t="s">
        <v>1446</v>
      </c>
      <c r="J159" t="s">
        <v>11091</v>
      </c>
      <c r="K159" t="s">
        <v>11546</v>
      </c>
      <c r="L159" t="s">
        <v>1484</v>
      </c>
      <c r="M159" t="s">
        <v>11379</v>
      </c>
      <c r="N159">
        <v>2068</v>
      </c>
      <c r="O159" t="s">
        <v>11012</v>
      </c>
    </row>
    <row r="160" spans="1:17" x14ac:dyDescent="0.35">
      <c r="A160" t="s">
        <v>327</v>
      </c>
      <c r="D160" t="s">
        <v>328</v>
      </c>
      <c r="E160" t="s">
        <v>326</v>
      </c>
      <c r="F160" t="s">
        <v>10671</v>
      </c>
      <c r="G160" t="s">
        <v>11019</v>
      </c>
      <c r="H160" t="s">
        <v>11090</v>
      </c>
      <c r="I160" t="s">
        <v>328</v>
      </c>
      <c r="J160" t="s">
        <v>11133</v>
      </c>
      <c r="K160" t="s">
        <v>11547</v>
      </c>
      <c r="M160" t="s">
        <v>11010</v>
      </c>
      <c r="N160" t="s">
        <v>11011</v>
      </c>
      <c r="O160" t="s">
        <v>11012</v>
      </c>
    </row>
    <row r="161" spans="1:17" x14ac:dyDescent="0.35">
      <c r="A161" t="s">
        <v>337</v>
      </c>
      <c r="D161" t="s">
        <v>338</v>
      </c>
      <c r="E161" t="s">
        <v>336</v>
      </c>
      <c r="F161" t="s">
        <v>10672</v>
      </c>
      <c r="G161" t="s">
        <v>11026</v>
      </c>
      <c r="H161" t="s">
        <v>11081</v>
      </c>
      <c r="I161" t="s">
        <v>338</v>
      </c>
      <c r="J161" t="s">
        <v>11086</v>
      </c>
      <c r="K161" t="s">
        <v>11548</v>
      </c>
      <c r="M161" t="s">
        <v>11010</v>
      </c>
      <c r="N161" t="s">
        <v>11011</v>
      </c>
      <c r="O161" t="s">
        <v>11012</v>
      </c>
    </row>
    <row r="162" spans="1:17" x14ac:dyDescent="0.35">
      <c r="A162" t="s">
        <v>349</v>
      </c>
      <c r="D162" t="s">
        <v>338</v>
      </c>
      <c r="E162" t="s">
        <v>348</v>
      </c>
      <c r="F162" t="s">
        <v>10672</v>
      </c>
      <c r="G162" t="s">
        <v>11026</v>
      </c>
      <c r="H162" t="s">
        <v>11090</v>
      </c>
      <c r="I162" t="s">
        <v>338</v>
      </c>
      <c r="J162" t="s">
        <v>11207</v>
      </c>
      <c r="K162" t="s">
        <v>11549</v>
      </c>
      <c r="M162" t="s">
        <v>11010</v>
      </c>
      <c r="N162" t="s">
        <v>11011</v>
      </c>
      <c r="O162" t="s">
        <v>11016</v>
      </c>
      <c r="P162" t="s">
        <v>11550</v>
      </c>
      <c r="Q162" t="s">
        <v>11551</v>
      </c>
    </row>
    <row r="163" spans="1:17" x14ac:dyDescent="0.35">
      <c r="A163" t="s">
        <v>364</v>
      </c>
      <c r="D163" t="s">
        <v>338</v>
      </c>
      <c r="E163" t="s">
        <v>363</v>
      </c>
      <c r="F163" t="s">
        <v>10672</v>
      </c>
      <c r="G163" t="s">
        <v>11026</v>
      </c>
      <c r="H163" t="s">
        <v>11090</v>
      </c>
      <c r="I163" t="s">
        <v>338</v>
      </c>
      <c r="J163" t="s">
        <v>11133</v>
      </c>
      <c r="K163" t="s">
        <v>11552</v>
      </c>
      <c r="M163" t="s">
        <v>11010</v>
      </c>
      <c r="N163" t="s">
        <v>11011</v>
      </c>
      <c r="O163" t="s">
        <v>11016</v>
      </c>
      <c r="P163" t="s">
        <v>11553</v>
      </c>
      <c r="Q163" t="s">
        <v>11554</v>
      </c>
    </row>
    <row r="164" spans="1:17" x14ac:dyDescent="0.35">
      <c r="A164" t="s">
        <v>375</v>
      </c>
      <c r="D164" t="s">
        <v>338</v>
      </c>
      <c r="E164" t="s">
        <v>374</v>
      </c>
      <c r="F164" t="s">
        <v>10672</v>
      </c>
      <c r="G164" t="s">
        <v>11026</v>
      </c>
      <c r="H164" t="s">
        <v>11045</v>
      </c>
      <c r="I164" t="s">
        <v>338</v>
      </c>
      <c r="J164" t="s">
        <v>11555</v>
      </c>
      <c r="K164" t="s">
        <v>11556</v>
      </c>
      <c r="M164" t="s">
        <v>11010</v>
      </c>
      <c r="N164" t="s">
        <v>11011</v>
      </c>
      <c r="O164" t="s">
        <v>11016</v>
      </c>
      <c r="P164" t="s">
        <v>11557</v>
      </c>
      <c r="Q164" t="s">
        <v>11558</v>
      </c>
    </row>
    <row r="165" spans="1:17" x14ac:dyDescent="0.35">
      <c r="A165" t="s">
        <v>3454</v>
      </c>
      <c r="D165" t="s">
        <v>338</v>
      </c>
      <c r="E165" t="s">
        <v>3453</v>
      </c>
      <c r="F165" t="s">
        <v>10672</v>
      </c>
      <c r="G165" t="s">
        <v>11026</v>
      </c>
      <c r="H165" t="s">
        <v>11013</v>
      </c>
      <c r="I165" t="s">
        <v>338</v>
      </c>
      <c r="J165" t="s">
        <v>11520</v>
      </c>
      <c r="K165" t="s">
        <v>11559</v>
      </c>
      <c r="L165" t="s">
        <v>1780</v>
      </c>
      <c r="M165" t="s">
        <v>11479</v>
      </c>
      <c r="N165">
        <v>601</v>
      </c>
      <c r="O165" t="s">
        <v>11016</v>
      </c>
      <c r="P165" t="s">
        <v>11560</v>
      </c>
      <c r="Q165" t="s">
        <v>11561</v>
      </c>
    </row>
    <row r="166" spans="1:17" x14ac:dyDescent="0.35">
      <c r="A166" t="s">
        <v>828</v>
      </c>
      <c r="D166" t="s">
        <v>72</v>
      </c>
      <c r="E166" t="s">
        <v>827</v>
      </c>
      <c r="F166" t="s">
        <v>10677</v>
      </c>
      <c r="G166" t="s">
        <v>11019</v>
      </c>
      <c r="H166" t="s">
        <v>11131</v>
      </c>
      <c r="I166" t="s">
        <v>72</v>
      </c>
      <c r="J166" t="s">
        <v>11086</v>
      </c>
      <c r="K166" t="s">
        <v>11562</v>
      </c>
      <c r="M166" t="s">
        <v>11563</v>
      </c>
      <c r="N166">
        <v>930</v>
      </c>
      <c r="O166" t="s">
        <v>11016</v>
      </c>
      <c r="P166" t="s">
        <v>11564</v>
      </c>
      <c r="Q166" t="s">
        <v>11565</v>
      </c>
    </row>
    <row r="167" spans="1:17" x14ac:dyDescent="0.35">
      <c r="A167" t="s">
        <v>71</v>
      </c>
      <c r="D167" t="s">
        <v>72</v>
      </c>
      <c r="E167" t="s">
        <v>70</v>
      </c>
      <c r="F167" t="s">
        <v>10677</v>
      </c>
      <c r="G167" t="s">
        <v>11019</v>
      </c>
      <c r="H167" t="s">
        <v>11090</v>
      </c>
      <c r="I167" t="s">
        <v>72</v>
      </c>
      <c r="J167" t="s">
        <v>11490</v>
      </c>
      <c r="K167" t="s">
        <v>11566</v>
      </c>
      <c r="L167" t="s">
        <v>11492</v>
      </c>
      <c r="M167" t="s">
        <v>11010</v>
      </c>
      <c r="N167" t="s">
        <v>11011</v>
      </c>
      <c r="O167" t="s">
        <v>11016</v>
      </c>
      <c r="P167" t="s">
        <v>11567</v>
      </c>
      <c r="Q167" t="s">
        <v>11568</v>
      </c>
    </row>
    <row r="168" spans="1:17" x14ac:dyDescent="0.35">
      <c r="A168" t="s">
        <v>838</v>
      </c>
      <c r="D168" t="s">
        <v>72</v>
      </c>
      <c r="E168" t="s">
        <v>837</v>
      </c>
      <c r="F168" t="s">
        <v>10677</v>
      </c>
      <c r="G168" t="s">
        <v>11019</v>
      </c>
      <c r="H168" t="s">
        <v>11020</v>
      </c>
      <c r="I168" t="s">
        <v>72</v>
      </c>
      <c r="J168" t="s">
        <v>11569</v>
      </c>
      <c r="K168" t="s">
        <v>11570</v>
      </c>
      <c r="M168" t="s">
        <v>11563</v>
      </c>
      <c r="N168">
        <v>930</v>
      </c>
      <c r="O168" t="s">
        <v>11016</v>
      </c>
      <c r="P168" t="s">
        <v>11571</v>
      </c>
      <c r="Q168" t="s">
        <v>11572</v>
      </c>
    </row>
    <row r="169" spans="1:17" x14ac:dyDescent="0.35">
      <c r="A169" t="s">
        <v>543</v>
      </c>
      <c r="D169" t="s">
        <v>544</v>
      </c>
      <c r="E169" t="s">
        <v>542</v>
      </c>
      <c r="F169" t="s">
        <v>10678</v>
      </c>
      <c r="G169" t="s">
        <v>11019</v>
      </c>
      <c r="H169" t="s">
        <v>11090</v>
      </c>
      <c r="I169" t="s">
        <v>544</v>
      </c>
      <c r="J169" t="s">
        <v>11490</v>
      </c>
      <c r="K169" t="s">
        <v>11573</v>
      </c>
      <c r="L169" t="s">
        <v>11574</v>
      </c>
      <c r="M169" t="s">
        <v>11282</v>
      </c>
      <c r="N169">
        <v>1795</v>
      </c>
      <c r="O169" t="s">
        <v>11016</v>
      </c>
      <c r="P169" t="s">
        <v>11575</v>
      </c>
      <c r="Q169" t="s">
        <v>11576</v>
      </c>
    </row>
    <row r="170" spans="1:17" x14ac:dyDescent="0.35">
      <c r="A170" t="s">
        <v>3307</v>
      </c>
      <c r="D170" t="s">
        <v>3308</v>
      </c>
      <c r="E170" t="s">
        <v>3306</v>
      </c>
      <c r="F170" t="s">
        <v>10679</v>
      </c>
      <c r="G170" t="s">
        <v>11074</v>
      </c>
      <c r="H170" t="s">
        <v>11027</v>
      </c>
      <c r="I170" t="s">
        <v>3308</v>
      </c>
      <c r="J170" t="s">
        <v>3306</v>
      </c>
      <c r="K170" t="s">
        <v>11577</v>
      </c>
      <c r="L170" t="s">
        <v>11578</v>
      </c>
      <c r="M170" t="s">
        <v>11010</v>
      </c>
      <c r="N170" t="s">
        <v>11011</v>
      </c>
      <c r="O170" t="s">
        <v>11012</v>
      </c>
    </row>
    <row r="171" spans="1:17" x14ac:dyDescent="0.35">
      <c r="A171" t="s">
        <v>1484</v>
      </c>
      <c r="D171" t="s">
        <v>1485</v>
      </c>
      <c r="E171" t="s">
        <v>1483</v>
      </c>
      <c r="F171" t="s">
        <v>10688</v>
      </c>
      <c r="G171" t="s">
        <v>11084</v>
      </c>
      <c r="H171" t="s">
        <v>11579</v>
      </c>
      <c r="I171" t="s">
        <v>1485</v>
      </c>
      <c r="J171" t="s">
        <v>11008</v>
      </c>
      <c r="K171" t="s">
        <v>11580</v>
      </c>
      <c r="L171" t="s">
        <v>11581</v>
      </c>
      <c r="M171" t="s">
        <v>11010</v>
      </c>
      <c r="N171" t="s">
        <v>11011</v>
      </c>
      <c r="O171" t="s">
        <v>11012</v>
      </c>
    </row>
    <row r="172" spans="1:17" x14ac:dyDescent="0.35">
      <c r="A172" t="s">
        <v>5544</v>
      </c>
      <c r="D172" t="s">
        <v>5545</v>
      </c>
      <c r="E172" t="s">
        <v>5543</v>
      </c>
      <c r="F172" t="s">
        <v>10691</v>
      </c>
      <c r="G172" t="s">
        <v>11006</v>
      </c>
      <c r="H172" t="s">
        <v>11582</v>
      </c>
      <c r="I172" t="s">
        <v>5545</v>
      </c>
      <c r="J172" t="s">
        <v>11223</v>
      </c>
      <c r="K172" t="s">
        <v>11583</v>
      </c>
      <c r="M172" t="s">
        <v>11584</v>
      </c>
      <c r="N172">
        <v>7</v>
      </c>
      <c r="O172" t="s">
        <v>11016</v>
      </c>
      <c r="P172" t="s">
        <v>11585</v>
      </c>
      <c r="Q172" t="s">
        <v>11586</v>
      </c>
    </row>
    <row r="173" spans="1:17" x14ac:dyDescent="0.35">
      <c r="A173" t="s">
        <v>52</v>
      </c>
      <c r="D173" t="s">
        <v>53</v>
      </c>
      <c r="E173" t="s">
        <v>51</v>
      </c>
      <c r="F173" t="s">
        <v>10696</v>
      </c>
      <c r="G173" t="s">
        <v>11026</v>
      </c>
      <c r="H173" t="s">
        <v>11045</v>
      </c>
      <c r="I173" t="s">
        <v>53</v>
      </c>
      <c r="J173" t="s">
        <v>11008</v>
      </c>
      <c r="K173" t="s">
        <v>11587</v>
      </c>
      <c r="M173" t="s">
        <v>11010</v>
      </c>
      <c r="N173" t="s">
        <v>11011</v>
      </c>
      <c r="O173" t="s">
        <v>11012</v>
      </c>
    </row>
    <row r="174" spans="1:17" x14ac:dyDescent="0.35">
      <c r="A174" t="s">
        <v>414</v>
      </c>
      <c r="D174" t="s">
        <v>53</v>
      </c>
      <c r="E174" t="s">
        <v>413</v>
      </c>
      <c r="F174" t="s">
        <v>10696</v>
      </c>
      <c r="G174" t="s">
        <v>11026</v>
      </c>
      <c r="H174" t="s">
        <v>11090</v>
      </c>
      <c r="I174" t="s">
        <v>53</v>
      </c>
      <c r="J174" t="s">
        <v>11133</v>
      </c>
      <c r="K174" t="s">
        <v>11588</v>
      </c>
      <c r="M174" t="s">
        <v>11379</v>
      </c>
      <c r="N174">
        <v>2068</v>
      </c>
      <c r="O174" t="s">
        <v>11012</v>
      </c>
    </row>
    <row r="175" spans="1:17" x14ac:dyDescent="0.35">
      <c r="A175" t="s">
        <v>195</v>
      </c>
      <c r="D175" t="s">
        <v>196</v>
      </c>
      <c r="E175" t="s">
        <v>194</v>
      </c>
      <c r="F175" t="s">
        <v>10699</v>
      </c>
      <c r="G175" t="s">
        <v>11019</v>
      </c>
      <c r="H175" t="s">
        <v>11589</v>
      </c>
      <c r="I175" t="s">
        <v>196</v>
      </c>
      <c r="J175" t="s">
        <v>11020</v>
      </c>
      <c r="K175" t="s">
        <v>11590</v>
      </c>
      <c r="M175" t="s">
        <v>11010</v>
      </c>
      <c r="N175" t="s">
        <v>11011</v>
      </c>
      <c r="O175" t="s">
        <v>11012</v>
      </c>
    </row>
    <row r="176" spans="1:17" x14ac:dyDescent="0.35">
      <c r="A176" t="s">
        <v>88</v>
      </c>
      <c r="D176" t="s">
        <v>89</v>
      </c>
      <c r="E176" t="s">
        <v>87</v>
      </c>
      <c r="F176" t="s">
        <v>10700</v>
      </c>
      <c r="G176" t="s">
        <v>11019</v>
      </c>
      <c r="H176" t="s">
        <v>11591</v>
      </c>
      <c r="I176" t="s">
        <v>89</v>
      </c>
      <c r="J176" t="s">
        <v>11008</v>
      </c>
      <c r="K176" t="s">
        <v>11592</v>
      </c>
      <c r="M176" t="s">
        <v>11010</v>
      </c>
      <c r="N176" t="s">
        <v>11011</v>
      </c>
      <c r="O176" t="s">
        <v>11012</v>
      </c>
    </row>
  </sheetData>
  <autoFilter ref="A1:Q176"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7"/>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90" t="s">
        <v>2</v>
      </c>
      <c r="B1" s="290" t="s">
        <v>0</v>
      </c>
      <c r="C1" s="290" t="s">
        <v>1</v>
      </c>
      <c r="D1" s="290" t="s">
        <v>10996</v>
      </c>
      <c r="E1" s="290" t="s">
        <v>10997</v>
      </c>
      <c r="F1" s="290" t="s">
        <v>10284</v>
      </c>
      <c r="G1" s="290" t="s">
        <v>10202</v>
      </c>
      <c r="H1" s="290" t="s">
        <v>11086</v>
      </c>
      <c r="I1" s="290" t="s">
        <v>11593</v>
      </c>
      <c r="J1" s="290" t="s">
        <v>3</v>
      </c>
      <c r="K1" s="290" t="s">
        <v>6</v>
      </c>
      <c r="L1" s="290" t="s">
        <v>12</v>
      </c>
    </row>
    <row r="2" spans="1:12" x14ac:dyDescent="0.35">
      <c r="A2" s="291"/>
      <c r="B2" s="291"/>
      <c r="C2" s="291"/>
      <c r="D2" s="291"/>
      <c r="E2" s="291"/>
      <c r="F2" s="291"/>
      <c r="G2" s="291"/>
      <c r="H2" s="291"/>
      <c r="I2" s="291"/>
      <c r="J2" s="291"/>
      <c r="K2" s="291"/>
      <c r="L2" s="291"/>
    </row>
    <row r="3" spans="1:12" x14ac:dyDescent="0.35">
      <c r="A3" s="292" t="s">
        <v>1451</v>
      </c>
      <c r="B3" s="292" t="s">
        <v>1449</v>
      </c>
      <c r="C3" s="292" t="s">
        <v>1450</v>
      </c>
      <c r="D3" s="292" t="s">
        <v>10370</v>
      </c>
      <c r="E3" s="292" t="s">
        <v>11006</v>
      </c>
      <c r="F3" s="292" t="s">
        <v>11007</v>
      </c>
      <c r="G3" s="292" t="s">
        <v>11008</v>
      </c>
      <c r="H3" s="292" t="s">
        <v>11594</v>
      </c>
      <c r="I3" s="292" t="s">
        <v>11595</v>
      </c>
      <c r="J3" s="292" t="s">
        <v>949</v>
      </c>
      <c r="K3" s="292" t="s">
        <v>17</v>
      </c>
      <c r="L3" s="292" t="s">
        <v>20</v>
      </c>
    </row>
    <row r="4" spans="1:12" x14ac:dyDescent="0.35">
      <c r="A4" s="292" t="s">
        <v>1451</v>
      </c>
      <c r="B4" s="292" t="s">
        <v>1455</v>
      </c>
      <c r="C4" s="292" t="s">
        <v>1456</v>
      </c>
      <c r="D4" s="292" t="s">
        <v>10370</v>
      </c>
      <c r="E4" s="292" t="s">
        <v>11006</v>
      </c>
      <c r="F4" s="292" t="s">
        <v>11013</v>
      </c>
      <c r="G4" s="292" t="s">
        <v>1455</v>
      </c>
      <c r="H4" s="292" t="s">
        <v>11596</v>
      </c>
      <c r="I4" s="292" t="s">
        <v>11595</v>
      </c>
      <c r="J4" s="292" t="s">
        <v>694</v>
      </c>
      <c r="K4" s="292" t="s">
        <v>22</v>
      </c>
      <c r="L4" s="292" t="s">
        <v>439</v>
      </c>
    </row>
    <row r="5" spans="1:12" x14ac:dyDescent="0.35">
      <c r="A5" s="292" t="s">
        <v>788</v>
      </c>
      <c r="B5" s="292" t="s">
        <v>786</v>
      </c>
      <c r="C5" s="292" t="s">
        <v>787</v>
      </c>
      <c r="D5" s="292" t="s">
        <v>10371</v>
      </c>
      <c r="E5" s="292" t="s">
        <v>11019</v>
      </c>
      <c r="F5" s="292" t="s">
        <v>11020</v>
      </c>
      <c r="G5" s="292" t="s">
        <v>11021</v>
      </c>
      <c r="H5" s="292" t="s">
        <v>11594</v>
      </c>
      <c r="I5" s="292" t="s">
        <v>11595</v>
      </c>
      <c r="J5" s="292" t="s">
        <v>958</v>
      </c>
      <c r="K5" s="292" t="s">
        <v>33</v>
      </c>
      <c r="L5" s="292"/>
    </row>
    <row r="6" spans="1:12" x14ac:dyDescent="0.35">
      <c r="A6" s="292" t="s">
        <v>701</v>
      </c>
      <c r="B6" s="292" t="s">
        <v>699</v>
      </c>
      <c r="C6" s="292" t="s">
        <v>700</v>
      </c>
      <c r="D6" s="292" t="s">
        <v>10382</v>
      </c>
      <c r="E6" s="292" t="s">
        <v>11026</v>
      </c>
      <c r="F6" s="292" t="s">
        <v>11027</v>
      </c>
      <c r="G6" s="292" t="s">
        <v>699</v>
      </c>
      <c r="H6" s="292" t="s">
        <v>11594</v>
      </c>
      <c r="I6" s="292" t="s">
        <v>11595</v>
      </c>
      <c r="J6" s="292" t="s">
        <v>963</v>
      </c>
      <c r="K6" s="292" t="s">
        <v>492</v>
      </c>
      <c r="L6" s="292"/>
    </row>
    <row r="7" spans="1:12" x14ac:dyDescent="0.35">
      <c r="A7" s="292" t="s">
        <v>710</v>
      </c>
      <c r="B7" s="292" t="s">
        <v>708</v>
      </c>
      <c r="C7" s="292" t="s">
        <v>709</v>
      </c>
      <c r="D7" s="292" t="s">
        <v>10391</v>
      </c>
      <c r="E7" s="292" t="s">
        <v>11026</v>
      </c>
      <c r="F7" s="292" t="s">
        <v>11027</v>
      </c>
      <c r="G7" s="292" t="s">
        <v>708</v>
      </c>
      <c r="H7" s="292" t="s">
        <v>11594</v>
      </c>
      <c r="I7" s="292" t="s">
        <v>11595</v>
      </c>
      <c r="J7" s="292" t="s">
        <v>568</v>
      </c>
      <c r="K7" s="292"/>
      <c r="L7" s="292"/>
    </row>
    <row r="8" spans="1:12" x14ac:dyDescent="0.35">
      <c r="A8" s="292" t="s">
        <v>388</v>
      </c>
      <c r="B8" s="292" t="s">
        <v>386</v>
      </c>
      <c r="C8" s="292" t="s">
        <v>387</v>
      </c>
      <c r="D8" s="292" t="s">
        <v>10392</v>
      </c>
      <c r="E8" s="292" t="s">
        <v>11019</v>
      </c>
      <c r="F8" s="292" t="s">
        <v>11035</v>
      </c>
      <c r="G8" s="292" t="s">
        <v>11036</v>
      </c>
      <c r="H8" s="292" t="s">
        <v>11594</v>
      </c>
      <c r="I8" s="292" t="s">
        <v>11595</v>
      </c>
      <c r="J8" s="292" t="s">
        <v>40</v>
      </c>
      <c r="K8" s="292"/>
      <c r="L8" s="292"/>
    </row>
    <row r="9" spans="1:12" x14ac:dyDescent="0.35">
      <c r="A9" s="292" t="s">
        <v>1605</v>
      </c>
      <c r="B9" s="292" t="s">
        <v>1558</v>
      </c>
      <c r="C9" s="292" t="s">
        <v>1604</v>
      </c>
      <c r="D9" s="292" t="s">
        <v>10395</v>
      </c>
      <c r="E9" s="292" t="s">
        <v>11019</v>
      </c>
      <c r="F9" s="292" t="s">
        <v>11039</v>
      </c>
      <c r="G9" s="292" t="s">
        <v>11040</v>
      </c>
      <c r="H9" s="292" t="s">
        <v>11594</v>
      </c>
      <c r="I9" s="292" t="s">
        <v>11595</v>
      </c>
      <c r="J9" s="292" t="s">
        <v>38</v>
      </c>
      <c r="K9" s="292"/>
      <c r="L9" s="292"/>
    </row>
    <row r="10" spans="1:12" x14ac:dyDescent="0.35">
      <c r="A10" s="292" t="s">
        <v>218</v>
      </c>
      <c r="B10" s="292" t="s">
        <v>216</v>
      </c>
      <c r="C10" s="292" t="s">
        <v>217</v>
      </c>
      <c r="D10" s="292" t="s">
        <v>10396</v>
      </c>
      <c r="E10" s="292" t="s">
        <v>11019</v>
      </c>
      <c r="F10" s="292" t="s">
        <v>11039</v>
      </c>
      <c r="G10" s="292" t="s">
        <v>11045</v>
      </c>
      <c r="H10" s="292" t="s">
        <v>11594</v>
      </c>
      <c r="I10" s="292" t="s">
        <v>11595</v>
      </c>
      <c r="J10" s="292" t="s">
        <v>635</v>
      </c>
      <c r="K10" s="292"/>
      <c r="L10" s="292"/>
    </row>
    <row r="11" spans="1:12" x14ac:dyDescent="0.35">
      <c r="A11" s="292" t="s">
        <v>2495</v>
      </c>
      <c r="B11" s="292" t="s">
        <v>3817</v>
      </c>
      <c r="C11" s="292" t="s">
        <v>3818</v>
      </c>
      <c r="D11" s="292" t="s">
        <v>10397</v>
      </c>
      <c r="E11" s="292" t="s">
        <v>11006</v>
      </c>
      <c r="F11" s="292" t="s">
        <v>11047</v>
      </c>
      <c r="G11" s="292" t="s">
        <v>11048</v>
      </c>
      <c r="H11" s="292" t="s">
        <v>11594</v>
      </c>
      <c r="I11" s="292" t="s">
        <v>11597</v>
      </c>
      <c r="J11" s="292" t="s">
        <v>16</v>
      </c>
      <c r="K11" s="292"/>
      <c r="L11" s="292"/>
    </row>
    <row r="12" spans="1:12" x14ac:dyDescent="0.35">
      <c r="A12" s="292" t="s">
        <v>2495</v>
      </c>
      <c r="B12" s="292" t="s">
        <v>2493</v>
      </c>
      <c r="C12" s="292" t="s">
        <v>2494</v>
      </c>
      <c r="D12" s="292" t="s">
        <v>10397</v>
      </c>
      <c r="E12" s="292" t="s">
        <v>11006</v>
      </c>
      <c r="F12" s="292" t="s">
        <v>11054</v>
      </c>
      <c r="G12" s="292" t="s">
        <v>11055</v>
      </c>
      <c r="H12" s="292" t="s">
        <v>11596</v>
      </c>
      <c r="I12" s="292" t="s">
        <v>11595</v>
      </c>
      <c r="J12" s="292" t="s">
        <v>21</v>
      </c>
      <c r="K12" s="292"/>
      <c r="L12" s="292"/>
    </row>
    <row r="13" spans="1:12" x14ac:dyDescent="0.35">
      <c r="A13" s="292" t="s">
        <v>2495</v>
      </c>
      <c r="B13" s="292" t="s">
        <v>3997</v>
      </c>
      <c r="C13" s="292" t="s">
        <v>3998</v>
      </c>
      <c r="D13" s="292" t="s">
        <v>10397</v>
      </c>
      <c r="E13" s="292" t="s">
        <v>11006</v>
      </c>
      <c r="F13" s="292" t="s">
        <v>11060</v>
      </c>
      <c r="G13" s="292" t="s">
        <v>3997</v>
      </c>
      <c r="H13" s="292" t="s">
        <v>11596</v>
      </c>
      <c r="I13" s="292" t="s">
        <v>11595</v>
      </c>
      <c r="J13" s="292" t="s">
        <v>24</v>
      </c>
      <c r="K13" s="292"/>
      <c r="L13" s="292"/>
    </row>
    <row r="14" spans="1:12" x14ac:dyDescent="0.35">
      <c r="A14" s="292" t="s">
        <v>2495</v>
      </c>
      <c r="B14" s="292" t="s">
        <v>2505</v>
      </c>
      <c r="C14" s="292" t="s">
        <v>2506</v>
      </c>
      <c r="D14" s="292" t="s">
        <v>10397</v>
      </c>
      <c r="E14" s="292" t="s">
        <v>11006</v>
      </c>
      <c r="F14" s="292" t="s">
        <v>11063</v>
      </c>
      <c r="G14" s="292" t="s">
        <v>11064</v>
      </c>
      <c r="H14" s="292" t="s">
        <v>11596</v>
      </c>
      <c r="I14" s="292" t="s">
        <v>11595</v>
      </c>
      <c r="J14" s="292" t="s">
        <v>986</v>
      </c>
      <c r="K14" s="292"/>
      <c r="L14" s="292"/>
    </row>
    <row r="15" spans="1:12" x14ac:dyDescent="0.35">
      <c r="A15" s="292" t="s">
        <v>2495</v>
      </c>
      <c r="B15" s="292" t="s">
        <v>3828</v>
      </c>
      <c r="C15" s="292" t="s">
        <v>3829</v>
      </c>
      <c r="D15" s="292" t="s">
        <v>10397</v>
      </c>
      <c r="E15" s="292" t="s">
        <v>11006</v>
      </c>
      <c r="F15" s="292" t="s">
        <v>11069</v>
      </c>
      <c r="G15" s="292" t="s">
        <v>4174</v>
      </c>
      <c r="H15" s="292" t="s">
        <v>11596</v>
      </c>
      <c r="I15" s="292" t="s">
        <v>11595</v>
      </c>
      <c r="J15" s="292" t="s">
        <v>991</v>
      </c>
      <c r="K15" s="292"/>
      <c r="L15" s="292"/>
    </row>
    <row r="16" spans="1:12" x14ac:dyDescent="0.35">
      <c r="A16" s="292" t="s">
        <v>2948</v>
      </c>
      <c r="B16" s="292" t="s">
        <v>2946</v>
      </c>
      <c r="C16" s="292" t="s">
        <v>2947</v>
      </c>
      <c r="D16" s="292" t="s">
        <v>10398</v>
      </c>
      <c r="E16" s="292" t="s">
        <v>11074</v>
      </c>
      <c r="F16" s="292" t="s">
        <v>11027</v>
      </c>
      <c r="G16" s="292" t="s">
        <v>11075</v>
      </c>
      <c r="H16" s="292" t="s">
        <v>11594</v>
      </c>
      <c r="I16" s="292" t="s">
        <v>11595</v>
      </c>
      <c r="J16" s="292" t="s">
        <v>996</v>
      </c>
      <c r="K16" s="292"/>
      <c r="L16" s="292"/>
    </row>
    <row r="17" spans="1:12" x14ac:dyDescent="0.35">
      <c r="A17" s="292" t="s">
        <v>2960</v>
      </c>
      <c r="B17" s="292" t="s">
        <v>2958</v>
      </c>
      <c r="C17" s="292" t="s">
        <v>2959</v>
      </c>
      <c r="D17" s="292" t="s">
        <v>10405</v>
      </c>
      <c r="E17" s="292" t="s">
        <v>11074</v>
      </c>
      <c r="F17" s="292" t="s">
        <v>11081</v>
      </c>
      <c r="G17" s="292" t="s">
        <v>11075</v>
      </c>
      <c r="H17" s="292" t="s">
        <v>11594</v>
      </c>
      <c r="I17" s="292" t="s">
        <v>11595</v>
      </c>
      <c r="J17" s="292" t="s">
        <v>999</v>
      </c>
      <c r="K17" s="292"/>
      <c r="L17" s="292"/>
    </row>
    <row r="18" spans="1:12" x14ac:dyDescent="0.35">
      <c r="A18" s="292" t="s">
        <v>2769</v>
      </c>
      <c r="B18" s="292" t="s">
        <v>5194</v>
      </c>
      <c r="C18" s="292" t="s">
        <v>5195</v>
      </c>
      <c r="D18" s="292" t="s">
        <v>10412</v>
      </c>
      <c r="E18" s="292" t="s">
        <v>11084</v>
      </c>
      <c r="F18" s="292" t="s">
        <v>11085</v>
      </c>
      <c r="G18" s="292" t="s">
        <v>11086</v>
      </c>
      <c r="H18" s="292" t="s">
        <v>11594</v>
      </c>
      <c r="I18" s="292" t="s">
        <v>11597</v>
      </c>
      <c r="J18" s="292" t="s">
        <v>1002</v>
      </c>
      <c r="K18" s="292"/>
      <c r="L18" s="292"/>
    </row>
    <row r="19" spans="1:12" x14ac:dyDescent="0.35">
      <c r="A19" s="292" t="s">
        <v>2769</v>
      </c>
      <c r="B19" s="292" t="s">
        <v>2767</v>
      </c>
      <c r="C19" s="292" t="s">
        <v>2768</v>
      </c>
      <c r="D19" s="292" t="s">
        <v>10412</v>
      </c>
      <c r="E19" s="292" t="s">
        <v>11084</v>
      </c>
      <c r="F19" s="292" t="s">
        <v>11090</v>
      </c>
      <c r="G19" s="292" t="s">
        <v>11091</v>
      </c>
      <c r="H19" s="292" t="s">
        <v>11596</v>
      </c>
      <c r="I19" s="292" t="s">
        <v>11595</v>
      </c>
      <c r="J19" s="292" t="s">
        <v>823</v>
      </c>
      <c r="K19" s="292"/>
      <c r="L19" s="292"/>
    </row>
    <row r="20" spans="1:12" x14ac:dyDescent="0.35">
      <c r="A20" s="292" t="s">
        <v>2769</v>
      </c>
      <c r="B20" s="292" t="s">
        <v>2779</v>
      </c>
      <c r="C20" s="292" t="s">
        <v>2780</v>
      </c>
      <c r="D20" s="292" t="s">
        <v>10412</v>
      </c>
      <c r="E20" s="292" t="s">
        <v>11084</v>
      </c>
      <c r="F20" s="292" t="s">
        <v>11020</v>
      </c>
      <c r="G20" s="292" t="s">
        <v>2779</v>
      </c>
      <c r="H20" s="292" t="s">
        <v>11596</v>
      </c>
      <c r="I20" s="292" t="s">
        <v>11595</v>
      </c>
      <c r="J20" s="292" t="s">
        <v>793</v>
      </c>
      <c r="K20" s="292"/>
      <c r="L20" s="292"/>
    </row>
    <row r="21" spans="1:12" x14ac:dyDescent="0.35">
      <c r="A21" s="292" t="s">
        <v>2769</v>
      </c>
      <c r="B21" s="292" t="s">
        <v>4057</v>
      </c>
      <c r="C21" s="292" t="s">
        <v>4058</v>
      </c>
      <c r="D21" s="292" t="s">
        <v>10412</v>
      </c>
      <c r="E21" s="292" t="s">
        <v>11084</v>
      </c>
      <c r="F21" s="292" t="s">
        <v>11069</v>
      </c>
      <c r="G21" s="292" t="s">
        <v>4057</v>
      </c>
      <c r="H21" s="292" t="s">
        <v>11596</v>
      </c>
      <c r="I21" s="292" t="s">
        <v>11595</v>
      </c>
      <c r="J21" s="292" t="s">
        <v>404</v>
      </c>
      <c r="K21" s="292"/>
      <c r="L21" s="292"/>
    </row>
    <row r="22" spans="1:12" x14ac:dyDescent="0.35">
      <c r="A22" s="292" t="s">
        <v>116</v>
      </c>
      <c r="B22" s="292" t="s">
        <v>114</v>
      </c>
      <c r="C22" s="292" t="s">
        <v>115</v>
      </c>
      <c r="D22" s="292" t="s">
        <v>10421</v>
      </c>
      <c r="E22" s="292" t="s">
        <v>11019</v>
      </c>
      <c r="F22" s="292" t="s">
        <v>11027</v>
      </c>
      <c r="G22" s="292" t="s">
        <v>11008</v>
      </c>
      <c r="H22" s="292" t="s">
        <v>11594</v>
      </c>
      <c r="I22" s="292" t="s">
        <v>11595</v>
      </c>
      <c r="J22" s="292" t="s">
        <v>26</v>
      </c>
      <c r="K22" s="292"/>
      <c r="L22" s="292"/>
    </row>
    <row r="23" spans="1:12" x14ac:dyDescent="0.35">
      <c r="A23" s="292" t="s">
        <v>1431</v>
      </c>
      <c r="B23" s="292" t="s">
        <v>1429</v>
      </c>
      <c r="C23" s="292" t="s">
        <v>1430</v>
      </c>
      <c r="D23" s="292" t="s">
        <v>10426</v>
      </c>
      <c r="E23" s="292" t="s">
        <v>11084</v>
      </c>
      <c r="F23" s="292" t="s">
        <v>11090</v>
      </c>
      <c r="G23" s="292" t="s">
        <v>11091</v>
      </c>
      <c r="H23" s="292" t="s">
        <v>11594</v>
      </c>
      <c r="I23" s="292" t="s">
        <v>11595</v>
      </c>
      <c r="J23" s="292" t="s">
        <v>28</v>
      </c>
      <c r="K23" s="292"/>
      <c r="L23" s="292"/>
    </row>
    <row r="24" spans="1:12" x14ac:dyDescent="0.35">
      <c r="A24" s="292" t="s">
        <v>141</v>
      </c>
      <c r="B24" s="292" t="s">
        <v>139</v>
      </c>
      <c r="C24" s="292" t="s">
        <v>140</v>
      </c>
      <c r="D24" s="292" t="s">
        <v>10431</v>
      </c>
      <c r="E24" s="292" t="s">
        <v>11019</v>
      </c>
      <c r="F24" s="292" t="s">
        <v>11027</v>
      </c>
      <c r="G24" s="292" t="s">
        <v>11086</v>
      </c>
      <c r="H24" s="292" t="s">
        <v>11594</v>
      </c>
      <c r="I24" s="292" t="s">
        <v>11597</v>
      </c>
      <c r="J24" s="292" t="s">
        <v>2179</v>
      </c>
      <c r="K24" s="292"/>
      <c r="L24" s="292"/>
    </row>
    <row r="25" spans="1:12" x14ac:dyDescent="0.35">
      <c r="A25" s="292" t="s">
        <v>141</v>
      </c>
      <c r="B25" s="292" t="s">
        <v>143</v>
      </c>
      <c r="C25" s="292" t="s">
        <v>144</v>
      </c>
      <c r="D25" s="292" t="s">
        <v>10431</v>
      </c>
      <c r="E25" s="292" t="s">
        <v>11019</v>
      </c>
      <c r="F25" s="292" t="s">
        <v>11045</v>
      </c>
      <c r="G25" s="292" t="s">
        <v>294</v>
      </c>
      <c r="H25" s="292" t="s">
        <v>11596</v>
      </c>
      <c r="I25" s="292" t="s">
        <v>11595</v>
      </c>
      <c r="J25" s="292" t="s">
        <v>2191</v>
      </c>
      <c r="K25" s="292"/>
      <c r="L25" s="292"/>
    </row>
    <row r="26" spans="1:12" x14ac:dyDescent="0.35">
      <c r="A26" s="292" t="s">
        <v>141</v>
      </c>
      <c r="B26" s="292" t="s">
        <v>153</v>
      </c>
      <c r="C26" s="292" t="s">
        <v>154</v>
      </c>
      <c r="D26" s="292" t="s">
        <v>10431</v>
      </c>
      <c r="E26" s="292" t="s">
        <v>11019</v>
      </c>
      <c r="F26" s="292" t="s">
        <v>11045</v>
      </c>
      <c r="G26" s="292" t="s">
        <v>11110</v>
      </c>
      <c r="H26" s="292" t="s">
        <v>11596</v>
      </c>
      <c r="I26" s="292" t="s">
        <v>11595</v>
      </c>
      <c r="J26" s="292" t="s">
        <v>2181</v>
      </c>
      <c r="K26" s="292"/>
      <c r="L26" s="292"/>
    </row>
    <row r="27" spans="1:12" x14ac:dyDescent="0.35">
      <c r="A27" s="292" t="s">
        <v>141</v>
      </c>
      <c r="B27" s="292" t="s">
        <v>160</v>
      </c>
      <c r="C27" s="292" t="s">
        <v>161</v>
      </c>
      <c r="D27" s="292" t="s">
        <v>10431</v>
      </c>
      <c r="E27" s="292" t="s">
        <v>11019</v>
      </c>
      <c r="F27" s="292" t="s">
        <v>11027</v>
      </c>
      <c r="G27" s="292" t="s">
        <v>11114</v>
      </c>
      <c r="H27" s="292" t="s">
        <v>11596</v>
      </c>
      <c r="I27" s="292" t="s">
        <v>11595</v>
      </c>
      <c r="J27" s="292" t="s">
        <v>2193</v>
      </c>
      <c r="K27" s="292"/>
      <c r="L27" s="292"/>
    </row>
    <row r="28" spans="1:12" x14ac:dyDescent="0.35">
      <c r="A28" s="292" t="s">
        <v>170</v>
      </c>
      <c r="B28" s="292" t="s">
        <v>168</v>
      </c>
      <c r="C28" s="292" t="s">
        <v>169</v>
      </c>
      <c r="D28" s="292" t="s">
        <v>10432</v>
      </c>
      <c r="E28" s="292" t="s">
        <v>11019</v>
      </c>
      <c r="F28" s="292" t="s">
        <v>11118</v>
      </c>
      <c r="G28" s="292" t="s">
        <v>11008</v>
      </c>
      <c r="H28" s="292" t="s">
        <v>11594</v>
      </c>
      <c r="I28" s="292" t="s">
        <v>11595</v>
      </c>
      <c r="J28" s="292" t="s">
        <v>2176</v>
      </c>
      <c r="K28" s="292"/>
      <c r="L28" s="292"/>
    </row>
    <row r="29" spans="1:12" x14ac:dyDescent="0.35">
      <c r="A29" s="292" t="s">
        <v>739</v>
      </c>
      <c r="B29" s="292" t="s">
        <v>737</v>
      </c>
      <c r="C29" s="292" t="s">
        <v>738</v>
      </c>
      <c r="D29" s="292" t="s">
        <v>10433</v>
      </c>
      <c r="E29" s="292" t="s">
        <v>11019</v>
      </c>
      <c r="F29" s="292" t="s">
        <v>11045</v>
      </c>
      <c r="G29" s="292" t="s">
        <v>11008</v>
      </c>
      <c r="H29" s="292" t="s">
        <v>11594</v>
      </c>
      <c r="I29" s="292" t="s">
        <v>11595</v>
      </c>
      <c r="J29" s="292" t="s">
        <v>2189</v>
      </c>
      <c r="K29" s="292"/>
      <c r="L29" s="292"/>
    </row>
    <row r="30" spans="1:12" x14ac:dyDescent="0.35">
      <c r="A30" s="292" t="s">
        <v>1088</v>
      </c>
      <c r="B30" s="292" t="s">
        <v>1424</v>
      </c>
      <c r="C30" s="292" t="s">
        <v>1425</v>
      </c>
      <c r="D30" s="292" t="s">
        <v>10436</v>
      </c>
      <c r="E30" s="292" t="s">
        <v>11084</v>
      </c>
      <c r="F30" s="292" t="s">
        <v>11122</v>
      </c>
      <c r="G30" s="292" t="s">
        <v>11008</v>
      </c>
      <c r="H30" s="292" t="s">
        <v>11594</v>
      </c>
      <c r="I30" s="292" t="s">
        <v>11595</v>
      </c>
      <c r="J30" s="292" t="s">
        <v>2183</v>
      </c>
      <c r="K30" s="292"/>
      <c r="L30" s="292"/>
    </row>
    <row r="31" spans="1:12" x14ac:dyDescent="0.35">
      <c r="A31" s="292" t="s">
        <v>1088</v>
      </c>
      <c r="B31" s="292" t="s">
        <v>1086</v>
      </c>
      <c r="C31" s="292" t="s">
        <v>1087</v>
      </c>
      <c r="D31" s="292" t="s">
        <v>10436</v>
      </c>
      <c r="E31" s="292" t="s">
        <v>11084</v>
      </c>
      <c r="F31" s="292" t="s">
        <v>11090</v>
      </c>
      <c r="G31" s="292" t="s">
        <v>11124</v>
      </c>
      <c r="H31" s="292" t="s">
        <v>11596</v>
      </c>
      <c r="I31" s="292" t="s">
        <v>11595</v>
      </c>
      <c r="J31" s="292" t="s">
        <v>2187</v>
      </c>
      <c r="K31" s="292"/>
      <c r="L31" s="292"/>
    </row>
    <row r="32" spans="1:12" x14ac:dyDescent="0.35">
      <c r="A32" s="292" t="s">
        <v>1106</v>
      </c>
      <c r="B32" s="292" t="s">
        <v>1104</v>
      </c>
      <c r="C32" s="292" t="s">
        <v>1105</v>
      </c>
      <c r="D32" s="292" t="s">
        <v>10441</v>
      </c>
      <c r="E32" s="292" t="s">
        <v>11084</v>
      </c>
      <c r="F32" s="292" t="s">
        <v>11090</v>
      </c>
      <c r="G32" s="292" t="s">
        <v>11126</v>
      </c>
      <c r="H32" s="292" t="s">
        <v>11594</v>
      </c>
      <c r="I32" s="292" t="s">
        <v>11595</v>
      </c>
      <c r="J32" s="292" t="s">
        <v>2185</v>
      </c>
      <c r="K32" s="292"/>
      <c r="L32" s="292"/>
    </row>
    <row r="33" spans="1:12" x14ac:dyDescent="0.35">
      <c r="A33" s="292" t="s">
        <v>3008</v>
      </c>
      <c r="B33" s="292" t="s">
        <v>3006</v>
      </c>
      <c r="C33" s="292" t="s">
        <v>3007</v>
      </c>
      <c r="D33" s="292" t="s">
        <v>10448</v>
      </c>
      <c r="E33" s="292" t="s">
        <v>11074</v>
      </c>
      <c r="F33" s="292" t="s">
        <v>11027</v>
      </c>
      <c r="G33" s="292" t="s">
        <v>11075</v>
      </c>
      <c r="H33" s="292" t="s">
        <v>11594</v>
      </c>
      <c r="I33" s="292" t="s">
        <v>11595</v>
      </c>
      <c r="J33" s="292"/>
      <c r="K33" s="292"/>
      <c r="L33" s="292"/>
    </row>
    <row r="34" spans="1:12" x14ac:dyDescent="0.35">
      <c r="A34" s="292" t="s">
        <v>1048</v>
      </c>
      <c r="B34" s="292" t="s">
        <v>1075</v>
      </c>
      <c r="C34" s="292" t="s">
        <v>1076</v>
      </c>
      <c r="D34" s="292" t="s">
        <v>10451</v>
      </c>
      <c r="E34" s="292" t="s">
        <v>11019</v>
      </c>
      <c r="F34" s="292" t="s">
        <v>11131</v>
      </c>
      <c r="G34" s="292" t="s">
        <v>11086</v>
      </c>
      <c r="H34" s="292" t="s">
        <v>11594</v>
      </c>
      <c r="I34" s="292" t="s">
        <v>11597</v>
      </c>
      <c r="J34" s="292"/>
      <c r="K34" s="292"/>
      <c r="L34" s="292"/>
    </row>
    <row r="35" spans="1:12" x14ac:dyDescent="0.35">
      <c r="A35" s="292" t="s">
        <v>1048</v>
      </c>
      <c r="B35" s="292" t="s">
        <v>1060</v>
      </c>
      <c r="C35" s="292" t="s">
        <v>1061</v>
      </c>
      <c r="D35" s="292" t="s">
        <v>10451</v>
      </c>
      <c r="E35" s="292" t="s">
        <v>11019</v>
      </c>
      <c r="F35" s="292" t="s">
        <v>11090</v>
      </c>
      <c r="G35" s="292" t="s">
        <v>11133</v>
      </c>
      <c r="H35" s="292" t="s">
        <v>11596</v>
      </c>
      <c r="I35" s="292" t="s">
        <v>11595</v>
      </c>
      <c r="J35" s="292"/>
      <c r="K35" s="292"/>
      <c r="L35" s="292"/>
    </row>
    <row r="36" spans="1:12" x14ac:dyDescent="0.35">
      <c r="A36" s="292" t="s">
        <v>1048</v>
      </c>
      <c r="B36" s="292" t="s">
        <v>1046</v>
      </c>
      <c r="C36" s="292" t="s">
        <v>1047</v>
      </c>
      <c r="D36" s="292" t="s">
        <v>10451</v>
      </c>
      <c r="E36" s="292" t="s">
        <v>11019</v>
      </c>
      <c r="F36" s="292" t="s">
        <v>11020</v>
      </c>
      <c r="G36" s="292" t="s">
        <v>11020</v>
      </c>
      <c r="H36" s="292" t="s">
        <v>11596</v>
      </c>
      <c r="I36" s="292" t="s">
        <v>11595</v>
      </c>
      <c r="J36" s="292"/>
      <c r="K36" s="292"/>
      <c r="L36" s="292"/>
    </row>
    <row r="37" spans="1:12" x14ac:dyDescent="0.35">
      <c r="A37" s="292" t="s">
        <v>1120</v>
      </c>
      <c r="B37" s="292" t="s">
        <v>1118</v>
      </c>
      <c r="C37" s="292" t="s">
        <v>1119</v>
      </c>
      <c r="D37" s="292" t="s">
        <v>10456</v>
      </c>
      <c r="E37" s="292" t="s">
        <v>11084</v>
      </c>
      <c r="F37" s="292" t="s">
        <v>11090</v>
      </c>
      <c r="G37" s="292" t="s">
        <v>11124</v>
      </c>
      <c r="H37" s="292" t="s">
        <v>11594</v>
      </c>
      <c r="I37" s="292" t="s">
        <v>11595</v>
      </c>
      <c r="J37" s="292"/>
      <c r="K37" s="292"/>
      <c r="L37" s="292"/>
    </row>
    <row r="38" spans="1:12" x14ac:dyDescent="0.35">
      <c r="A38" s="292" t="s">
        <v>225</v>
      </c>
      <c r="B38" s="292" t="s">
        <v>223</v>
      </c>
      <c r="C38" s="292" t="s">
        <v>224</v>
      </c>
      <c r="D38" s="292" t="s">
        <v>10457</v>
      </c>
      <c r="E38" s="292" t="s">
        <v>11019</v>
      </c>
      <c r="F38" s="292" t="s">
        <v>11090</v>
      </c>
      <c r="G38" s="292" t="s">
        <v>11133</v>
      </c>
      <c r="H38" s="292" t="s">
        <v>11596</v>
      </c>
      <c r="I38" s="292" t="s">
        <v>11595</v>
      </c>
      <c r="J38" s="292"/>
      <c r="K38" s="292"/>
      <c r="L38" s="292"/>
    </row>
    <row r="39" spans="1:12" x14ac:dyDescent="0.35">
      <c r="A39" s="292" t="s">
        <v>225</v>
      </c>
      <c r="B39" s="292" t="s">
        <v>229</v>
      </c>
      <c r="C39" s="292" t="s">
        <v>230</v>
      </c>
      <c r="D39" s="292" t="s">
        <v>10457</v>
      </c>
      <c r="E39" s="292" t="s">
        <v>11019</v>
      </c>
      <c r="F39" s="292" t="s">
        <v>11090</v>
      </c>
      <c r="G39" s="292" t="s">
        <v>11138</v>
      </c>
      <c r="H39" s="292" t="s">
        <v>11596</v>
      </c>
      <c r="I39" s="292" t="s">
        <v>11595</v>
      </c>
      <c r="J39" s="292"/>
      <c r="K39" s="292"/>
      <c r="L39" s="292"/>
    </row>
    <row r="40" spans="1:12" x14ac:dyDescent="0.35">
      <c r="A40" s="292" t="s">
        <v>225</v>
      </c>
      <c r="B40" s="292" t="s">
        <v>641</v>
      </c>
      <c r="C40" s="292" t="s">
        <v>642</v>
      </c>
      <c r="D40" s="292" t="s">
        <v>10457</v>
      </c>
      <c r="E40" s="292" t="s">
        <v>11019</v>
      </c>
      <c r="F40" s="292" t="s">
        <v>11090</v>
      </c>
      <c r="G40" s="292" t="s">
        <v>11086</v>
      </c>
      <c r="H40" s="292" t="s">
        <v>11594</v>
      </c>
      <c r="I40" s="292" t="s">
        <v>11597</v>
      </c>
      <c r="J40" s="292"/>
      <c r="K40" s="292"/>
      <c r="L40" s="292"/>
    </row>
    <row r="41" spans="1:12" x14ac:dyDescent="0.35">
      <c r="A41" s="292" t="s">
        <v>1436</v>
      </c>
      <c r="B41" s="292" t="s">
        <v>1434</v>
      </c>
      <c r="C41" s="292" t="s">
        <v>1435</v>
      </c>
      <c r="D41" s="292" t="s">
        <v>10458</v>
      </c>
      <c r="E41" s="292" t="s">
        <v>11084</v>
      </c>
      <c r="F41" s="292" t="s">
        <v>11090</v>
      </c>
      <c r="G41" s="292" t="s">
        <v>11124</v>
      </c>
      <c r="H41" s="292" t="s">
        <v>11594</v>
      </c>
      <c r="I41" s="292" t="s">
        <v>11595</v>
      </c>
      <c r="J41" s="292"/>
      <c r="K41" s="292"/>
      <c r="L41" s="292"/>
    </row>
    <row r="42" spans="1:12" x14ac:dyDescent="0.35">
      <c r="A42" s="292" t="s">
        <v>1342</v>
      </c>
      <c r="B42" s="292" t="s">
        <v>1340</v>
      </c>
      <c r="C42" s="292" t="s">
        <v>1341</v>
      </c>
      <c r="D42" s="292" t="s">
        <v>10459</v>
      </c>
      <c r="E42" s="292" t="s">
        <v>11019</v>
      </c>
      <c r="F42" s="292" t="s">
        <v>11081</v>
      </c>
      <c r="G42" s="292" t="s">
        <v>11145</v>
      </c>
      <c r="H42" s="292" t="s">
        <v>11594</v>
      </c>
      <c r="I42" s="292" t="s">
        <v>11595</v>
      </c>
      <c r="J42" s="292"/>
      <c r="K42" s="292"/>
      <c r="L42" s="292"/>
    </row>
    <row r="43" spans="1:12" x14ac:dyDescent="0.35">
      <c r="A43" s="292" t="s">
        <v>179</v>
      </c>
      <c r="B43" s="292" t="s">
        <v>177</v>
      </c>
      <c r="C43" s="292" t="s">
        <v>178</v>
      </c>
      <c r="D43" s="292" t="s">
        <v>10460</v>
      </c>
      <c r="E43" s="292" t="s">
        <v>11019</v>
      </c>
      <c r="F43" s="292" t="s">
        <v>11148</v>
      </c>
      <c r="G43" s="292" t="s">
        <v>11008</v>
      </c>
      <c r="H43" s="292" t="s">
        <v>11594</v>
      </c>
      <c r="I43" s="292" t="s">
        <v>11595</v>
      </c>
      <c r="J43" s="292"/>
      <c r="K43" s="292"/>
      <c r="L43" s="292"/>
    </row>
    <row r="44" spans="1:12" x14ac:dyDescent="0.35">
      <c r="A44" s="292" t="s">
        <v>202</v>
      </c>
      <c r="B44" s="292" t="s">
        <v>200</v>
      </c>
      <c r="C44" s="292" t="s">
        <v>201</v>
      </c>
      <c r="D44" s="292" t="s">
        <v>10463</v>
      </c>
      <c r="E44" s="292" t="s">
        <v>11074</v>
      </c>
      <c r="F44" s="292" t="s">
        <v>11090</v>
      </c>
      <c r="G44" s="292" t="s">
        <v>11133</v>
      </c>
      <c r="H44" s="292" t="s">
        <v>11594</v>
      </c>
      <c r="I44" s="292" t="s">
        <v>11595</v>
      </c>
      <c r="J44" s="292"/>
      <c r="K44" s="292"/>
      <c r="L44" s="292"/>
    </row>
    <row r="45" spans="1:12" x14ac:dyDescent="0.35">
      <c r="A45" s="292" t="s">
        <v>3038</v>
      </c>
      <c r="B45" s="292" t="s">
        <v>3036</v>
      </c>
      <c r="C45" s="292" t="s">
        <v>3037</v>
      </c>
      <c r="D45" s="292" t="s">
        <v>10464</v>
      </c>
      <c r="E45" s="292" t="s">
        <v>11074</v>
      </c>
      <c r="F45" s="292" t="s">
        <v>11027</v>
      </c>
      <c r="G45" s="292" t="s">
        <v>11075</v>
      </c>
      <c r="H45" s="292" t="s">
        <v>11594</v>
      </c>
      <c r="I45" s="292" t="s">
        <v>11595</v>
      </c>
      <c r="J45" s="292"/>
      <c r="K45" s="292"/>
      <c r="L45" s="292"/>
    </row>
    <row r="46" spans="1:12" x14ac:dyDescent="0.35">
      <c r="A46" s="292" t="s">
        <v>749</v>
      </c>
      <c r="B46" s="292" t="s">
        <v>868</v>
      </c>
      <c r="C46" s="292" t="s">
        <v>869</v>
      </c>
      <c r="D46" s="292" t="s">
        <v>10465</v>
      </c>
      <c r="E46" s="292" t="s">
        <v>11019</v>
      </c>
      <c r="F46" s="292" t="s">
        <v>11156</v>
      </c>
      <c r="G46" s="292" t="s">
        <v>11008</v>
      </c>
      <c r="H46" s="292" t="s">
        <v>11594</v>
      </c>
      <c r="I46" s="292" t="s">
        <v>11595</v>
      </c>
      <c r="J46" s="292"/>
      <c r="K46" s="292"/>
      <c r="L46" s="292"/>
    </row>
    <row r="47" spans="1:12" x14ac:dyDescent="0.35">
      <c r="A47" s="292" t="s">
        <v>749</v>
      </c>
      <c r="B47" s="292" t="s">
        <v>747</v>
      </c>
      <c r="C47" s="292" t="s">
        <v>748</v>
      </c>
      <c r="D47" s="292" t="s">
        <v>10465</v>
      </c>
      <c r="E47" s="292" t="s">
        <v>11019</v>
      </c>
      <c r="F47" s="292" t="s">
        <v>11090</v>
      </c>
      <c r="G47" s="292" t="s">
        <v>747</v>
      </c>
      <c r="H47" s="292" t="s">
        <v>11596</v>
      </c>
      <c r="I47" s="292" t="s">
        <v>11595</v>
      </c>
      <c r="J47" s="292"/>
      <c r="K47" s="292"/>
      <c r="L47" s="292"/>
    </row>
    <row r="48" spans="1:12" x14ac:dyDescent="0.35">
      <c r="A48" s="292" t="s">
        <v>749</v>
      </c>
      <c r="B48" s="292" t="s">
        <v>753</v>
      </c>
      <c r="C48" s="292" t="s">
        <v>754</v>
      </c>
      <c r="D48" s="292" t="s">
        <v>10465</v>
      </c>
      <c r="E48" s="292" t="s">
        <v>11019</v>
      </c>
      <c r="F48" s="292" t="s">
        <v>11027</v>
      </c>
      <c r="G48" s="292" t="s">
        <v>753</v>
      </c>
      <c r="H48" s="292" t="s">
        <v>11596</v>
      </c>
      <c r="I48" s="292" t="s">
        <v>11595</v>
      </c>
      <c r="J48" s="292"/>
      <c r="K48" s="292"/>
      <c r="L48" s="292"/>
    </row>
    <row r="49" spans="1:12" x14ac:dyDescent="0.35">
      <c r="A49" s="292" t="s">
        <v>749</v>
      </c>
      <c r="B49" s="292" t="s">
        <v>806</v>
      </c>
      <c r="C49" s="292" t="s">
        <v>807</v>
      </c>
      <c r="D49" s="292" t="s">
        <v>10465</v>
      </c>
      <c r="E49" s="292" t="s">
        <v>11019</v>
      </c>
      <c r="F49" s="292" t="s">
        <v>11020</v>
      </c>
      <c r="G49" s="292" t="s">
        <v>11020</v>
      </c>
      <c r="H49" s="292" t="s">
        <v>11596</v>
      </c>
      <c r="I49" s="292" t="s">
        <v>11595</v>
      </c>
      <c r="J49" s="292"/>
      <c r="K49" s="292"/>
      <c r="L49" s="292"/>
    </row>
    <row r="50" spans="1:12" x14ac:dyDescent="0.35">
      <c r="A50" s="292" t="s">
        <v>80</v>
      </c>
      <c r="B50" s="292" t="s">
        <v>78</v>
      </c>
      <c r="C50" s="292" t="s">
        <v>79</v>
      </c>
      <c r="D50" s="292" t="s">
        <v>10490</v>
      </c>
      <c r="E50" s="292" t="s">
        <v>11074</v>
      </c>
      <c r="F50" s="292" t="s">
        <v>11090</v>
      </c>
      <c r="G50" s="292" t="s">
        <v>11133</v>
      </c>
      <c r="H50" s="292" t="s">
        <v>11594</v>
      </c>
      <c r="I50" s="292" t="s">
        <v>11595</v>
      </c>
      <c r="J50" s="292"/>
      <c r="K50" s="292"/>
      <c r="L50" s="292"/>
    </row>
    <row r="51" spans="1:12" x14ac:dyDescent="0.35">
      <c r="A51" s="292" t="s">
        <v>1228</v>
      </c>
      <c r="B51" s="292" t="s">
        <v>1226</v>
      </c>
      <c r="C51" s="292" t="s">
        <v>1227</v>
      </c>
      <c r="D51" s="292" t="s">
        <v>10495</v>
      </c>
      <c r="E51" s="292" t="s">
        <v>11084</v>
      </c>
      <c r="F51" s="292" t="s">
        <v>11171</v>
      </c>
      <c r="G51" s="292" t="s">
        <v>11008</v>
      </c>
      <c r="H51" s="292" t="s">
        <v>11594</v>
      </c>
      <c r="I51" s="292" t="s">
        <v>11595</v>
      </c>
      <c r="J51" s="292"/>
      <c r="K51" s="292"/>
      <c r="L51" s="292"/>
    </row>
    <row r="52" spans="1:12" x14ac:dyDescent="0.35">
      <c r="A52" s="292" t="s">
        <v>1233</v>
      </c>
      <c r="B52" s="292" t="s">
        <v>1231</v>
      </c>
      <c r="C52" s="292" t="s">
        <v>1232</v>
      </c>
      <c r="D52" s="292" t="s">
        <v>10504</v>
      </c>
      <c r="E52" s="292" t="s">
        <v>11084</v>
      </c>
      <c r="F52" s="292" t="s">
        <v>11171</v>
      </c>
      <c r="G52" s="292" t="s">
        <v>11008</v>
      </c>
      <c r="H52" s="292" t="s">
        <v>11594</v>
      </c>
      <c r="I52" s="292" t="s">
        <v>11595</v>
      </c>
      <c r="J52" s="292"/>
      <c r="K52" s="292"/>
      <c r="L52" s="292"/>
    </row>
    <row r="53" spans="1:12" x14ac:dyDescent="0.35">
      <c r="A53" s="292" t="s">
        <v>1213</v>
      </c>
      <c r="B53" s="292" t="s">
        <v>1211</v>
      </c>
      <c r="C53" s="292" t="s">
        <v>1212</v>
      </c>
      <c r="D53" s="292" t="s">
        <v>10507</v>
      </c>
      <c r="E53" s="292" t="s">
        <v>11084</v>
      </c>
      <c r="F53" s="292" t="s">
        <v>11174</v>
      </c>
      <c r="G53" s="292" t="s">
        <v>11008</v>
      </c>
      <c r="H53" s="292" t="s">
        <v>11594</v>
      </c>
      <c r="I53" s="292" t="s">
        <v>11595</v>
      </c>
      <c r="J53" s="292"/>
      <c r="K53" s="292"/>
      <c r="L53" s="292"/>
    </row>
    <row r="54" spans="1:12" x14ac:dyDescent="0.35">
      <c r="A54" s="292" t="s">
        <v>3113</v>
      </c>
      <c r="B54" s="292" t="s">
        <v>3111</v>
      </c>
      <c r="C54" s="292" t="s">
        <v>3112</v>
      </c>
      <c r="D54" s="292" t="s">
        <v>10508</v>
      </c>
      <c r="E54" s="292" t="s">
        <v>11074</v>
      </c>
      <c r="F54" s="292" t="s">
        <v>11027</v>
      </c>
      <c r="G54" s="292" t="s">
        <v>11075</v>
      </c>
      <c r="H54" s="292" t="s">
        <v>11594</v>
      </c>
      <c r="I54" s="292" t="s">
        <v>11595</v>
      </c>
      <c r="J54" s="292"/>
      <c r="K54" s="292"/>
      <c r="L54" s="292"/>
    </row>
    <row r="55" spans="1:12" x14ac:dyDescent="0.35">
      <c r="A55" s="292" t="s">
        <v>499</v>
      </c>
      <c r="B55" s="292" t="s">
        <v>497</v>
      </c>
      <c r="C55" s="292" t="s">
        <v>498</v>
      </c>
      <c r="D55" s="292" t="s">
        <v>10509</v>
      </c>
      <c r="E55" s="292" t="s">
        <v>11006</v>
      </c>
      <c r="F55" s="292" t="s">
        <v>11181</v>
      </c>
      <c r="G55" s="292" t="s">
        <v>497</v>
      </c>
      <c r="H55" s="292" t="s">
        <v>11594</v>
      </c>
      <c r="I55" s="292" t="s">
        <v>11595</v>
      </c>
      <c r="J55" s="292"/>
      <c r="K55" s="292"/>
      <c r="L55" s="292"/>
    </row>
    <row r="56" spans="1:12" x14ac:dyDescent="0.35">
      <c r="A56" s="292" t="s">
        <v>7467</v>
      </c>
      <c r="B56" s="292" t="s">
        <v>7465</v>
      </c>
      <c r="C56" s="292" t="s">
        <v>7466</v>
      </c>
      <c r="D56" s="292" t="s">
        <v>10510</v>
      </c>
      <c r="E56" s="292" t="s">
        <v>11006</v>
      </c>
      <c r="F56" s="292" t="s">
        <v>11069</v>
      </c>
      <c r="G56" s="292" t="s">
        <v>4174</v>
      </c>
      <c r="H56" s="292" t="s">
        <v>11596</v>
      </c>
      <c r="I56" s="292" t="s">
        <v>11595</v>
      </c>
      <c r="J56" s="292"/>
      <c r="K56" s="292"/>
      <c r="L56" s="292"/>
    </row>
    <row r="57" spans="1:12" x14ac:dyDescent="0.35">
      <c r="A57" s="292" t="s">
        <v>587</v>
      </c>
      <c r="B57" s="292" t="s">
        <v>585</v>
      </c>
      <c r="C57" s="292" t="s">
        <v>586</v>
      </c>
      <c r="D57" s="292" t="s">
        <v>10513</v>
      </c>
      <c r="E57" s="292" t="s">
        <v>11026</v>
      </c>
      <c r="F57" s="292" t="s">
        <v>11090</v>
      </c>
      <c r="G57" s="292" t="s">
        <v>11189</v>
      </c>
      <c r="H57" s="292" t="s">
        <v>11594</v>
      </c>
      <c r="I57" s="292" t="s">
        <v>11595</v>
      </c>
      <c r="J57" s="292"/>
      <c r="K57" s="292"/>
      <c r="L57" s="292"/>
    </row>
    <row r="58" spans="1:12" x14ac:dyDescent="0.35">
      <c r="A58" s="292" t="s">
        <v>236</v>
      </c>
      <c r="B58" s="292" t="s">
        <v>595</v>
      </c>
      <c r="C58" s="292" t="s">
        <v>596</v>
      </c>
      <c r="D58" s="292" t="s">
        <v>10514</v>
      </c>
      <c r="E58" s="292" t="s">
        <v>11026</v>
      </c>
      <c r="F58" s="292" t="s">
        <v>11194</v>
      </c>
      <c r="G58" s="292" t="s">
        <v>11086</v>
      </c>
      <c r="H58" s="292" t="s">
        <v>11594</v>
      </c>
      <c r="I58" s="292" t="s">
        <v>11597</v>
      </c>
      <c r="J58" s="292"/>
      <c r="K58" s="292"/>
      <c r="L58" s="292"/>
    </row>
    <row r="59" spans="1:12" x14ac:dyDescent="0.35">
      <c r="A59" s="292" t="s">
        <v>236</v>
      </c>
      <c r="B59" s="292" t="s">
        <v>234</v>
      </c>
      <c r="C59" s="292" t="s">
        <v>235</v>
      </c>
      <c r="D59" s="292" t="s">
        <v>10514</v>
      </c>
      <c r="E59" s="292" t="s">
        <v>11026</v>
      </c>
      <c r="F59" s="292" t="s">
        <v>11198</v>
      </c>
      <c r="G59" s="292" t="s">
        <v>11045</v>
      </c>
      <c r="H59" s="292" t="s">
        <v>11596</v>
      </c>
      <c r="I59" s="292" t="s">
        <v>11595</v>
      </c>
      <c r="J59" s="292"/>
      <c r="K59" s="292"/>
      <c r="L59" s="292"/>
    </row>
    <row r="60" spans="1:12" x14ac:dyDescent="0.35">
      <c r="A60" s="292" t="s">
        <v>236</v>
      </c>
      <c r="B60" s="292" t="s">
        <v>240</v>
      </c>
      <c r="C60" s="292" t="s">
        <v>241</v>
      </c>
      <c r="D60" s="292" t="s">
        <v>10514</v>
      </c>
      <c r="E60" s="292" t="s">
        <v>11026</v>
      </c>
      <c r="F60" s="292" t="s">
        <v>11090</v>
      </c>
      <c r="G60" s="292" t="s">
        <v>11200</v>
      </c>
      <c r="H60" s="292" t="s">
        <v>11596</v>
      </c>
      <c r="I60" s="292" t="s">
        <v>11595</v>
      </c>
      <c r="J60" s="292"/>
      <c r="K60" s="292"/>
      <c r="L60" s="292"/>
    </row>
    <row r="61" spans="1:12" x14ac:dyDescent="0.35">
      <c r="A61" s="292" t="s">
        <v>250</v>
      </c>
      <c r="B61" s="292" t="s">
        <v>248</v>
      </c>
      <c r="C61" s="292" t="s">
        <v>249</v>
      </c>
      <c r="D61" s="292" t="s">
        <v>10519</v>
      </c>
      <c r="E61" s="292" t="s">
        <v>11074</v>
      </c>
      <c r="F61" s="292" t="s">
        <v>11090</v>
      </c>
      <c r="G61" s="292" t="s">
        <v>11133</v>
      </c>
      <c r="H61" s="292" t="s">
        <v>11594</v>
      </c>
      <c r="I61" s="292" t="s">
        <v>11595</v>
      </c>
      <c r="J61" s="292"/>
      <c r="K61" s="292"/>
      <c r="L61" s="292"/>
    </row>
    <row r="62" spans="1:12" x14ac:dyDescent="0.35">
      <c r="A62" s="292" t="s">
        <v>95</v>
      </c>
      <c r="B62" s="292" t="s">
        <v>93</v>
      </c>
      <c r="C62" s="292" t="s">
        <v>94</v>
      </c>
      <c r="D62" s="292" t="s">
        <v>10524</v>
      </c>
      <c r="E62" s="292" t="s">
        <v>11026</v>
      </c>
      <c r="F62" s="292" t="s">
        <v>11090</v>
      </c>
      <c r="G62" s="292" t="s">
        <v>11207</v>
      </c>
      <c r="H62" s="292" t="s">
        <v>11594</v>
      </c>
      <c r="I62" s="292" t="s">
        <v>11595</v>
      </c>
      <c r="J62" s="292"/>
      <c r="K62" s="292"/>
      <c r="L62" s="292"/>
    </row>
    <row r="63" spans="1:12" x14ac:dyDescent="0.35">
      <c r="A63" s="292" t="s">
        <v>261</v>
      </c>
      <c r="B63" s="292" t="s">
        <v>763</v>
      </c>
      <c r="C63" s="292" t="s">
        <v>764</v>
      </c>
      <c r="D63" s="292" t="s">
        <v>10529</v>
      </c>
      <c r="E63" s="292" t="s">
        <v>11019</v>
      </c>
      <c r="F63" s="292" t="s">
        <v>11211</v>
      </c>
      <c r="G63" s="292" t="s">
        <v>11212</v>
      </c>
      <c r="H63" s="292" t="s">
        <v>11594</v>
      </c>
      <c r="I63" s="292" t="s">
        <v>11597</v>
      </c>
      <c r="J63" s="292"/>
      <c r="K63" s="292"/>
      <c r="L63" s="292"/>
    </row>
    <row r="64" spans="1:12" x14ac:dyDescent="0.35">
      <c r="A64" s="292" t="s">
        <v>261</v>
      </c>
      <c r="B64" s="292" t="s">
        <v>259</v>
      </c>
      <c r="C64" s="292" t="s">
        <v>260</v>
      </c>
      <c r="D64" s="292" t="s">
        <v>10529</v>
      </c>
      <c r="E64" s="292" t="s">
        <v>11019</v>
      </c>
      <c r="F64" s="292" t="s">
        <v>11090</v>
      </c>
      <c r="G64" s="292" t="s">
        <v>11215</v>
      </c>
      <c r="H64" s="292" t="s">
        <v>11596</v>
      </c>
      <c r="I64" s="292" t="s">
        <v>11595</v>
      </c>
      <c r="J64" s="292"/>
      <c r="K64" s="292"/>
      <c r="L64" s="292"/>
    </row>
    <row r="65" spans="1:12" x14ac:dyDescent="0.35">
      <c r="A65" s="292" t="s">
        <v>261</v>
      </c>
      <c r="B65" s="292" t="s">
        <v>777</v>
      </c>
      <c r="C65" s="292" t="s">
        <v>778</v>
      </c>
      <c r="D65" s="292" t="s">
        <v>10529</v>
      </c>
      <c r="E65" s="292" t="s">
        <v>11019</v>
      </c>
      <c r="F65" s="292" t="s">
        <v>11020</v>
      </c>
      <c r="G65" s="292" t="s">
        <v>11020</v>
      </c>
      <c r="H65" s="292" t="s">
        <v>11596</v>
      </c>
      <c r="I65" s="292" t="s">
        <v>11595</v>
      </c>
      <c r="J65" s="292"/>
      <c r="K65" s="292"/>
      <c r="L65" s="292"/>
    </row>
    <row r="66" spans="1:12" x14ac:dyDescent="0.35">
      <c r="A66" s="292" t="s">
        <v>5707</v>
      </c>
      <c r="B66" s="292" t="s">
        <v>5705</v>
      </c>
      <c r="C66" s="292" t="s">
        <v>5706</v>
      </c>
      <c r="D66" s="292" t="s">
        <v>10542</v>
      </c>
      <c r="E66" s="292" t="s">
        <v>11006</v>
      </c>
      <c r="F66" s="292" t="s">
        <v>11063</v>
      </c>
      <c r="G66" s="292" t="s">
        <v>11223</v>
      </c>
      <c r="H66" s="292" t="s">
        <v>11596</v>
      </c>
      <c r="I66" s="292" t="s">
        <v>11595</v>
      </c>
      <c r="J66" s="292"/>
      <c r="K66" s="292"/>
      <c r="L66" s="292"/>
    </row>
    <row r="67" spans="1:12" x14ac:dyDescent="0.35">
      <c r="A67" s="292" t="s">
        <v>621</v>
      </c>
      <c r="B67" s="292" t="s">
        <v>619</v>
      </c>
      <c r="C67" s="292" t="s">
        <v>620</v>
      </c>
      <c r="D67" s="292" t="s">
        <v>10543</v>
      </c>
      <c r="E67" s="292" t="s">
        <v>11026</v>
      </c>
      <c r="F67" s="292" t="s">
        <v>11090</v>
      </c>
      <c r="G67" s="292" t="s">
        <v>11207</v>
      </c>
      <c r="H67" s="292" t="s">
        <v>11596</v>
      </c>
      <c r="I67" s="292" t="s">
        <v>11595</v>
      </c>
      <c r="J67" s="292"/>
      <c r="K67" s="292"/>
      <c r="L67" s="292"/>
    </row>
    <row r="68" spans="1:12" x14ac:dyDescent="0.35">
      <c r="A68" s="292" t="s">
        <v>621</v>
      </c>
      <c r="B68" s="292" t="s">
        <v>2061</v>
      </c>
      <c r="C68" s="292" t="s">
        <v>2062</v>
      </c>
      <c r="D68" s="292" t="s">
        <v>10543</v>
      </c>
      <c r="E68" s="292" t="s">
        <v>11026</v>
      </c>
      <c r="F68" s="292" t="s">
        <v>11229</v>
      </c>
      <c r="G68" s="292" t="s">
        <v>11008</v>
      </c>
      <c r="H68" s="292" t="s">
        <v>11594</v>
      </c>
      <c r="I68" s="292" t="s">
        <v>11595</v>
      </c>
      <c r="J68" s="292"/>
      <c r="K68" s="292"/>
      <c r="L68" s="292"/>
    </row>
    <row r="69" spans="1:12" x14ac:dyDescent="0.35">
      <c r="A69" s="292" t="s">
        <v>101</v>
      </c>
      <c r="B69" s="292" t="s">
        <v>4019</v>
      </c>
      <c r="C69" s="292" t="s">
        <v>4020</v>
      </c>
      <c r="D69" s="292" t="s">
        <v>10546</v>
      </c>
      <c r="E69" s="292" t="s">
        <v>11019</v>
      </c>
      <c r="F69" s="292" t="s">
        <v>11118</v>
      </c>
      <c r="G69" s="292" t="s">
        <v>11008</v>
      </c>
      <c r="H69" s="292" t="s">
        <v>11594</v>
      </c>
      <c r="I69" s="292" t="s">
        <v>11595</v>
      </c>
      <c r="J69" s="292"/>
      <c r="K69" s="292"/>
      <c r="L69" s="292"/>
    </row>
    <row r="70" spans="1:12" x14ac:dyDescent="0.35">
      <c r="A70" s="292" t="s">
        <v>101</v>
      </c>
      <c r="B70" s="292" t="s">
        <v>99</v>
      </c>
      <c r="C70" s="292" t="s">
        <v>100</v>
      </c>
      <c r="D70" s="292" t="s">
        <v>10546</v>
      </c>
      <c r="E70" s="292" t="s">
        <v>11019</v>
      </c>
      <c r="F70" s="292" t="s">
        <v>11090</v>
      </c>
      <c r="G70" s="292" t="s">
        <v>11133</v>
      </c>
      <c r="H70" s="292" t="s">
        <v>11596</v>
      </c>
      <c r="I70" s="292" t="s">
        <v>11595</v>
      </c>
      <c r="J70" s="292"/>
      <c r="K70" s="292"/>
      <c r="L70" s="292"/>
    </row>
    <row r="71" spans="1:12" x14ac:dyDescent="0.35">
      <c r="A71" s="292" t="s">
        <v>101</v>
      </c>
      <c r="B71" s="292" t="s">
        <v>1375</v>
      </c>
      <c r="C71" s="292" t="s">
        <v>1376</v>
      </c>
      <c r="D71" s="292" t="s">
        <v>10546</v>
      </c>
      <c r="E71" s="292" t="s">
        <v>11019</v>
      </c>
      <c r="F71" s="292" t="s">
        <v>11233</v>
      </c>
      <c r="G71" s="292" t="s">
        <v>11234</v>
      </c>
      <c r="H71" s="292" t="s">
        <v>11596</v>
      </c>
      <c r="I71" s="292" t="s">
        <v>11595</v>
      </c>
      <c r="J71" s="292"/>
      <c r="K71" s="292"/>
      <c r="L71" s="292"/>
    </row>
    <row r="72" spans="1:12" x14ac:dyDescent="0.35">
      <c r="A72" s="292" t="s">
        <v>101</v>
      </c>
      <c r="B72" s="292" t="s">
        <v>4008</v>
      </c>
      <c r="C72" s="292" t="s">
        <v>4009</v>
      </c>
      <c r="D72" s="292" t="s">
        <v>10546</v>
      </c>
      <c r="E72" s="292" t="s">
        <v>11019</v>
      </c>
      <c r="F72" s="292" t="s">
        <v>11045</v>
      </c>
      <c r="G72" s="292" t="s">
        <v>11239</v>
      </c>
      <c r="H72" s="292" t="s">
        <v>11596</v>
      </c>
      <c r="I72" s="292" t="s">
        <v>11595</v>
      </c>
      <c r="J72" s="292"/>
      <c r="K72" s="292"/>
      <c r="L72" s="292"/>
    </row>
    <row r="73" spans="1:12" x14ac:dyDescent="0.35">
      <c r="A73" s="292" t="s">
        <v>2837</v>
      </c>
      <c r="B73" s="292" t="s">
        <v>2835</v>
      </c>
      <c r="C73" s="292" t="s">
        <v>2836</v>
      </c>
      <c r="D73" s="292" t="s">
        <v>10551</v>
      </c>
      <c r="E73" s="292" t="s">
        <v>11006</v>
      </c>
      <c r="F73" s="292" t="s">
        <v>11069</v>
      </c>
      <c r="G73" s="292" t="s">
        <v>2835</v>
      </c>
      <c r="H73" s="292" t="s">
        <v>11594</v>
      </c>
      <c r="I73" s="292" t="s">
        <v>11595</v>
      </c>
      <c r="J73" s="292"/>
      <c r="K73" s="292"/>
      <c r="L73" s="292"/>
    </row>
    <row r="74" spans="1:12" x14ac:dyDescent="0.35">
      <c r="A74" s="292" t="s">
        <v>4736</v>
      </c>
      <c r="B74" s="292" t="s">
        <v>4734</v>
      </c>
      <c r="C74" s="292" t="s">
        <v>4735</v>
      </c>
      <c r="D74" s="292" t="s">
        <v>10552</v>
      </c>
      <c r="E74" s="292" t="s">
        <v>11019</v>
      </c>
      <c r="F74" s="292" t="s">
        <v>11020</v>
      </c>
      <c r="G74" s="292" t="s">
        <v>11247</v>
      </c>
      <c r="H74" s="292" t="s">
        <v>11594</v>
      </c>
      <c r="I74" s="292" t="s">
        <v>11595</v>
      </c>
      <c r="J74" s="292"/>
      <c r="K74" s="292"/>
      <c r="L74" s="292"/>
    </row>
    <row r="75" spans="1:12" x14ac:dyDescent="0.35">
      <c r="A75" s="292" t="s">
        <v>3125</v>
      </c>
      <c r="B75" s="292" t="s">
        <v>3123</v>
      </c>
      <c r="C75" s="292" t="s">
        <v>3124</v>
      </c>
      <c r="D75" s="292" t="s">
        <v>10553</v>
      </c>
      <c r="E75" s="292" t="s">
        <v>11074</v>
      </c>
      <c r="F75" s="292" t="s">
        <v>11027</v>
      </c>
      <c r="G75" s="292" t="s">
        <v>11075</v>
      </c>
      <c r="H75" s="292" t="s">
        <v>11594</v>
      </c>
      <c r="I75" s="292" t="s">
        <v>11595</v>
      </c>
      <c r="J75" s="292"/>
      <c r="K75" s="292"/>
      <c r="L75" s="292"/>
    </row>
    <row r="76" spans="1:12" x14ac:dyDescent="0.35">
      <c r="A76" s="292" t="s">
        <v>3137</v>
      </c>
      <c r="B76" s="292" t="s">
        <v>3135</v>
      </c>
      <c r="C76" s="292" t="s">
        <v>3136</v>
      </c>
      <c r="D76" s="292" t="s">
        <v>10556</v>
      </c>
      <c r="E76" s="292" t="s">
        <v>11074</v>
      </c>
      <c r="F76" s="292" t="s">
        <v>11027</v>
      </c>
      <c r="G76" s="292" t="s">
        <v>11075</v>
      </c>
      <c r="H76" s="292" t="s">
        <v>11594</v>
      </c>
      <c r="I76" s="292" t="s">
        <v>11595</v>
      </c>
      <c r="J76" s="292"/>
      <c r="K76" s="292"/>
      <c r="L76" s="292"/>
    </row>
    <row r="77" spans="1:12" x14ac:dyDescent="0.35">
      <c r="A77" s="292" t="s">
        <v>265</v>
      </c>
      <c r="B77" s="292" t="s">
        <v>1391</v>
      </c>
      <c r="C77" s="292" t="s">
        <v>1392</v>
      </c>
      <c r="D77" s="292" t="s">
        <v>10559</v>
      </c>
      <c r="E77" s="292" t="s">
        <v>11019</v>
      </c>
      <c r="F77" s="292" t="s">
        <v>11256</v>
      </c>
      <c r="G77" s="292" t="s">
        <v>11257</v>
      </c>
      <c r="H77" s="292" t="s">
        <v>11594</v>
      </c>
      <c r="I77" s="292" t="s">
        <v>11597</v>
      </c>
      <c r="J77" s="292"/>
      <c r="K77" s="292"/>
      <c r="L77" s="292"/>
    </row>
    <row r="78" spans="1:12" x14ac:dyDescent="0.35">
      <c r="A78" s="292" t="s">
        <v>265</v>
      </c>
      <c r="B78" s="292" t="s">
        <v>263</v>
      </c>
      <c r="C78" s="292" t="s">
        <v>264</v>
      </c>
      <c r="D78" s="292" t="s">
        <v>10559</v>
      </c>
      <c r="E78" s="292" t="s">
        <v>11019</v>
      </c>
      <c r="F78" s="292" t="s">
        <v>11090</v>
      </c>
      <c r="G78" s="292" t="s">
        <v>11133</v>
      </c>
      <c r="H78" s="292" t="s">
        <v>11596</v>
      </c>
      <c r="I78" s="292" t="s">
        <v>11595</v>
      </c>
      <c r="J78" s="292"/>
      <c r="K78" s="292"/>
      <c r="L78" s="292"/>
    </row>
    <row r="79" spans="1:12" x14ac:dyDescent="0.35">
      <c r="A79" s="292" t="s">
        <v>265</v>
      </c>
      <c r="B79" s="292" t="s">
        <v>1408</v>
      </c>
      <c r="C79" s="292" t="s">
        <v>1409</v>
      </c>
      <c r="D79" s="292" t="s">
        <v>10559</v>
      </c>
      <c r="E79" s="292" t="s">
        <v>11019</v>
      </c>
      <c r="F79" s="292" t="s">
        <v>11013</v>
      </c>
      <c r="G79" s="292" t="s">
        <v>11261</v>
      </c>
      <c r="H79" s="292" t="s">
        <v>11596</v>
      </c>
      <c r="I79" s="292" t="s">
        <v>11595</v>
      </c>
      <c r="J79" s="292"/>
      <c r="K79" s="292"/>
      <c r="L79" s="292"/>
    </row>
    <row r="80" spans="1:12" x14ac:dyDescent="0.35">
      <c r="A80" s="292" t="s">
        <v>3149</v>
      </c>
      <c r="B80" s="292" t="s">
        <v>3147</v>
      </c>
      <c r="C80" s="292" t="s">
        <v>3148</v>
      </c>
      <c r="D80" s="292" t="s">
        <v>10562</v>
      </c>
      <c r="E80" s="292" t="s">
        <v>11074</v>
      </c>
      <c r="F80" s="292" t="s">
        <v>11081</v>
      </c>
      <c r="G80" s="292" t="s">
        <v>11075</v>
      </c>
      <c r="H80" s="292" t="s">
        <v>11594</v>
      </c>
      <c r="I80" s="292" t="s">
        <v>11595</v>
      </c>
      <c r="J80" s="292"/>
      <c r="K80" s="292"/>
      <c r="L80" s="292"/>
    </row>
    <row r="81" spans="1:12" x14ac:dyDescent="0.35">
      <c r="A81" s="292" t="s">
        <v>2069</v>
      </c>
      <c r="B81" s="292" t="s">
        <v>2100</v>
      </c>
      <c r="C81" s="292" t="s">
        <v>2101</v>
      </c>
      <c r="D81" s="292" t="s">
        <v>10563</v>
      </c>
      <c r="E81" s="292" t="s">
        <v>11019</v>
      </c>
      <c r="F81" s="292" t="s">
        <v>11270</v>
      </c>
      <c r="G81" s="292" t="s">
        <v>11086</v>
      </c>
      <c r="H81" s="292" t="s">
        <v>11594</v>
      </c>
      <c r="I81" s="292" t="s">
        <v>11597</v>
      </c>
      <c r="J81" s="292"/>
      <c r="K81" s="292"/>
      <c r="L81" s="292"/>
    </row>
    <row r="82" spans="1:12" x14ac:dyDescent="0.35">
      <c r="A82" s="292" t="s">
        <v>2069</v>
      </c>
      <c r="B82" s="292" t="s">
        <v>2072</v>
      </c>
      <c r="C82" s="292" t="s">
        <v>2073</v>
      </c>
      <c r="D82" s="292" t="s">
        <v>10563</v>
      </c>
      <c r="E82" s="292" t="s">
        <v>11019</v>
      </c>
      <c r="F82" s="292" t="s">
        <v>11020</v>
      </c>
      <c r="G82" s="292" t="s">
        <v>11020</v>
      </c>
      <c r="H82" s="292" t="s">
        <v>11596</v>
      </c>
      <c r="I82" s="292" t="s">
        <v>11595</v>
      </c>
      <c r="J82" s="292"/>
      <c r="K82" s="292"/>
      <c r="L82" s="292"/>
    </row>
    <row r="83" spans="1:12" x14ac:dyDescent="0.35">
      <c r="A83" s="292" t="s">
        <v>2069</v>
      </c>
      <c r="B83" s="292" t="s">
        <v>2067</v>
      </c>
      <c r="C83" s="292" t="s">
        <v>2068</v>
      </c>
      <c r="D83" s="292" t="s">
        <v>10563</v>
      </c>
      <c r="E83" s="292" t="s">
        <v>11019</v>
      </c>
      <c r="F83" s="292" t="s">
        <v>11063</v>
      </c>
      <c r="G83" s="292" t="s">
        <v>11276</v>
      </c>
      <c r="H83" s="292" t="s">
        <v>11596</v>
      </c>
      <c r="I83" s="292" t="s">
        <v>11595</v>
      </c>
      <c r="J83" s="292"/>
      <c r="K83" s="292"/>
      <c r="L83" s="292"/>
    </row>
    <row r="84" spans="1:12" x14ac:dyDescent="0.35">
      <c r="A84" s="292" t="s">
        <v>1162</v>
      </c>
      <c r="B84" s="292" t="s">
        <v>1160</v>
      </c>
      <c r="C84" s="292" t="s">
        <v>1161</v>
      </c>
      <c r="D84" s="292" t="s">
        <v>10566</v>
      </c>
      <c r="E84" s="292" t="s">
        <v>11084</v>
      </c>
      <c r="F84" s="292" t="s">
        <v>11280</v>
      </c>
      <c r="G84" s="292" t="s">
        <v>11048</v>
      </c>
      <c r="H84" s="292" t="s">
        <v>11594</v>
      </c>
      <c r="I84" s="292" t="s">
        <v>11597</v>
      </c>
      <c r="J84" s="292"/>
      <c r="K84" s="292"/>
      <c r="L84" s="292"/>
    </row>
    <row r="85" spans="1:12" x14ac:dyDescent="0.35">
      <c r="A85" s="292" t="s">
        <v>1162</v>
      </c>
      <c r="B85" s="292" t="s">
        <v>1165</v>
      </c>
      <c r="C85" s="292" t="s">
        <v>1166</v>
      </c>
      <c r="D85" s="292" t="s">
        <v>10566</v>
      </c>
      <c r="E85" s="292" t="s">
        <v>11084</v>
      </c>
      <c r="F85" s="292" t="s">
        <v>11280</v>
      </c>
      <c r="G85" s="292" t="s">
        <v>11283</v>
      </c>
      <c r="H85" s="292" t="s">
        <v>11596</v>
      </c>
      <c r="I85" s="292" t="s">
        <v>11595</v>
      </c>
      <c r="J85" s="292"/>
      <c r="K85" s="292"/>
      <c r="L85" s="292"/>
    </row>
    <row r="86" spans="1:12" x14ac:dyDescent="0.35">
      <c r="A86" s="292" t="s">
        <v>1162</v>
      </c>
      <c r="B86" s="292" t="s">
        <v>1169</v>
      </c>
      <c r="C86" s="292" t="s">
        <v>1170</v>
      </c>
      <c r="D86" s="292" t="s">
        <v>10566</v>
      </c>
      <c r="E86" s="292" t="s">
        <v>11084</v>
      </c>
      <c r="F86" s="292" t="s">
        <v>11090</v>
      </c>
      <c r="G86" s="292" t="s">
        <v>11133</v>
      </c>
      <c r="H86" s="292" t="s">
        <v>11596</v>
      </c>
      <c r="I86" s="292" t="s">
        <v>11595</v>
      </c>
      <c r="J86" s="292"/>
      <c r="K86" s="292"/>
      <c r="L86" s="292"/>
    </row>
    <row r="87" spans="1:12" x14ac:dyDescent="0.35">
      <c r="A87" s="292" t="s">
        <v>15</v>
      </c>
      <c r="B87" s="292" t="s">
        <v>13</v>
      </c>
      <c r="C87" s="292" t="s">
        <v>14</v>
      </c>
      <c r="D87" s="292" t="s">
        <v>10571</v>
      </c>
      <c r="E87" s="292" t="s">
        <v>11019</v>
      </c>
      <c r="F87" s="292" t="s">
        <v>11045</v>
      </c>
      <c r="G87" s="292" t="s">
        <v>11008</v>
      </c>
      <c r="H87" s="292" t="s">
        <v>11594</v>
      </c>
      <c r="I87" s="292" t="s">
        <v>11595</v>
      </c>
      <c r="J87" s="292"/>
      <c r="K87" s="292"/>
      <c r="L87" s="292"/>
    </row>
    <row r="88" spans="1:12" x14ac:dyDescent="0.35">
      <c r="A88" s="292" t="s">
        <v>2554</v>
      </c>
      <c r="B88" s="292" t="s">
        <v>4068</v>
      </c>
      <c r="C88" s="292" t="s">
        <v>4069</v>
      </c>
      <c r="D88" s="292" t="s">
        <v>10574</v>
      </c>
      <c r="E88" s="292" t="s">
        <v>11006</v>
      </c>
      <c r="F88" s="292" t="s">
        <v>11288</v>
      </c>
      <c r="G88" s="292" t="s">
        <v>11086</v>
      </c>
      <c r="H88" s="292" t="s">
        <v>11594</v>
      </c>
      <c r="I88" s="292" t="s">
        <v>11597</v>
      </c>
      <c r="J88" s="292"/>
      <c r="K88" s="292"/>
      <c r="L88" s="292"/>
    </row>
    <row r="89" spans="1:12" x14ac:dyDescent="0.35">
      <c r="A89" s="292" t="s">
        <v>2554</v>
      </c>
      <c r="B89" s="292" t="s">
        <v>2552</v>
      </c>
      <c r="C89" s="292" t="s">
        <v>2553</v>
      </c>
      <c r="D89" s="292" t="s">
        <v>10574</v>
      </c>
      <c r="E89" s="292" t="s">
        <v>11006</v>
      </c>
      <c r="F89" s="292" t="s">
        <v>11045</v>
      </c>
      <c r="G89" s="292" t="s">
        <v>11290</v>
      </c>
      <c r="H89" s="292" t="s">
        <v>11596</v>
      </c>
      <c r="I89" s="292" t="s">
        <v>11595</v>
      </c>
      <c r="J89" s="292"/>
      <c r="K89" s="292"/>
      <c r="L89" s="292"/>
    </row>
    <row r="90" spans="1:12" x14ac:dyDescent="0.35">
      <c r="A90" s="292" t="s">
        <v>2554</v>
      </c>
      <c r="B90" s="292" t="s">
        <v>2564</v>
      </c>
      <c r="C90" s="292" t="s">
        <v>2565</v>
      </c>
      <c r="D90" s="292" t="s">
        <v>10574</v>
      </c>
      <c r="E90" s="292" t="s">
        <v>11006</v>
      </c>
      <c r="F90" s="292" t="s">
        <v>11045</v>
      </c>
      <c r="G90" s="292" t="s">
        <v>11294</v>
      </c>
      <c r="H90" s="292" t="s">
        <v>11596</v>
      </c>
      <c r="I90" s="292" t="s">
        <v>11595</v>
      </c>
      <c r="J90" s="292"/>
      <c r="K90" s="292"/>
      <c r="L90" s="292"/>
    </row>
    <row r="91" spans="1:12" x14ac:dyDescent="0.35">
      <c r="A91" s="292" t="s">
        <v>2554</v>
      </c>
      <c r="B91" s="292" t="s">
        <v>2575</v>
      </c>
      <c r="C91" s="292" t="s">
        <v>2576</v>
      </c>
      <c r="D91" s="292" t="s">
        <v>10574</v>
      </c>
      <c r="E91" s="292" t="s">
        <v>11006</v>
      </c>
      <c r="F91" s="292" t="s">
        <v>11298</v>
      </c>
      <c r="G91" s="292" t="s">
        <v>11299</v>
      </c>
      <c r="H91" s="292" t="s">
        <v>11596</v>
      </c>
      <c r="I91" s="292" t="s">
        <v>11595</v>
      </c>
      <c r="J91" s="292"/>
      <c r="K91" s="292"/>
      <c r="L91" s="292"/>
    </row>
    <row r="92" spans="1:12" x14ac:dyDescent="0.35">
      <c r="A92" s="292" t="s">
        <v>2554</v>
      </c>
      <c r="B92" s="292" t="s">
        <v>4174</v>
      </c>
      <c r="C92" s="292" t="s">
        <v>4175</v>
      </c>
      <c r="D92" s="292" t="s">
        <v>10574</v>
      </c>
      <c r="E92" s="292" t="s">
        <v>11006</v>
      </c>
      <c r="F92" s="292" t="s">
        <v>11069</v>
      </c>
      <c r="G92" s="292" t="s">
        <v>4174</v>
      </c>
      <c r="H92" s="292" t="s">
        <v>11596</v>
      </c>
      <c r="I92" s="292" t="s">
        <v>11595</v>
      </c>
      <c r="J92" s="292"/>
      <c r="K92" s="292"/>
      <c r="L92" s="292"/>
    </row>
    <row r="93" spans="1:12" x14ac:dyDescent="0.35">
      <c r="A93" s="292" t="s">
        <v>1648</v>
      </c>
      <c r="B93" s="292" t="s">
        <v>3980</v>
      </c>
      <c r="C93" s="292" t="s">
        <v>3981</v>
      </c>
      <c r="D93" s="292" t="s">
        <v>10579</v>
      </c>
      <c r="E93" s="292" t="s">
        <v>11019</v>
      </c>
      <c r="F93" s="292" t="s">
        <v>11308</v>
      </c>
      <c r="G93" s="292" t="s">
        <v>11309</v>
      </c>
      <c r="H93" s="292" t="s">
        <v>11594</v>
      </c>
      <c r="I93" s="292" t="s">
        <v>11597</v>
      </c>
      <c r="J93" s="292"/>
      <c r="K93" s="292"/>
      <c r="L93" s="292"/>
    </row>
    <row r="94" spans="1:12" x14ac:dyDescent="0.35">
      <c r="A94" s="292" t="s">
        <v>1648</v>
      </c>
      <c r="B94" s="292" t="s">
        <v>1672</v>
      </c>
      <c r="C94" s="292" t="s">
        <v>1673</v>
      </c>
      <c r="D94" s="292" t="s">
        <v>10579</v>
      </c>
      <c r="E94" s="292" t="s">
        <v>11019</v>
      </c>
      <c r="F94" s="292" t="s">
        <v>11027</v>
      </c>
      <c r="G94" s="292" t="s">
        <v>11314</v>
      </c>
      <c r="H94" s="292" t="s">
        <v>11596</v>
      </c>
      <c r="I94" s="292" t="s">
        <v>11595</v>
      </c>
      <c r="J94" s="292"/>
      <c r="K94" s="292"/>
      <c r="L94" s="292"/>
    </row>
    <row r="95" spans="1:12" x14ac:dyDescent="0.35">
      <c r="A95" s="292" t="s">
        <v>1648</v>
      </c>
      <c r="B95" s="292" t="s">
        <v>1646</v>
      </c>
      <c r="C95" s="292" t="s">
        <v>1647</v>
      </c>
      <c r="D95" s="292" t="s">
        <v>10579</v>
      </c>
      <c r="E95" s="292" t="s">
        <v>11019</v>
      </c>
      <c r="F95" s="292" t="s">
        <v>11319</v>
      </c>
      <c r="G95" s="292" t="s">
        <v>1646</v>
      </c>
      <c r="H95" s="292" t="s">
        <v>11596</v>
      </c>
      <c r="I95" s="292" t="s">
        <v>11595</v>
      </c>
      <c r="J95" s="292"/>
      <c r="K95" s="292"/>
      <c r="L95" s="292"/>
    </row>
    <row r="96" spans="1:12" x14ac:dyDescent="0.35">
      <c r="A96" s="292" t="s">
        <v>1648</v>
      </c>
      <c r="B96" s="292" t="s">
        <v>3918</v>
      </c>
      <c r="C96" s="292" t="s">
        <v>3919</v>
      </c>
      <c r="D96" s="292" t="s">
        <v>10579</v>
      </c>
      <c r="E96" s="292" t="s">
        <v>11019</v>
      </c>
      <c r="F96" s="292" t="s">
        <v>11020</v>
      </c>
      <c r="G96" s="292" t="s">
        <v>11020</v>
      </c>
      <c r="H96" s="292" t="s">
        <v>11596</v>
      </c>
      <c r="I96" s="292" t="s">
        <v>11595</v>
      </c>
      <c r="J96" s="292"/>
      <c r="K96" s="292"/>
      <c r="L96" s="292"/>
    </row>
    <row r="97" spans="1:12" x14ac:dyDescent="0.35">
      <c r="A97" s="292" t="s">
        <v>212</v>
      </c>
      <c r="B97" s="292" t="s">
        <v>210</v>
      </c>
      <c r="C97" s="292" t="s">
        <v>211</v>
      </c>
      <c r="D97" s="292" t="s">
        <v>10580</v>
      </c>
      <c r="E97" s="292" t="s">
        <v>11019</v>
      </c>
      <c r="F97" s="292" t="s">
        <v>11090</v>
      </c>
      <c r="G97" s="292" t="s">
        <v>11325</v>
      </c>
      <c r="H97" s="292" t="s">
        <v>11596</v>
      </c>
      <c r="I97" s="292" t="s">
        <v>11595</v>
      </c>
      <c r="J97" s="292"/>
      <c r="K97" s="292"/>
      <c r="L97" s="292"/>
    </row>
    <row r="98" spans="1:12" x14ac:dyDescent="0.35">
      <c r="A98" s="292" t="s">
        <v>212</v>
      </c>
      <c r="B98" s="292" t="s">
        <v>682</v>
      </c>
      <c r="C98" s="292" t="s">
        <v>683</v>
      </c>
      <c r="D98" s="292" t="s">
        <v>10580</v>
      </c>
      <c r="E98" s="292" t="s">
        <v>11019</v>
      </c>
      <c r="F98" s="292" t="s">
        <v>11329</v>
      </c>
      <c r="G98" s="292" t="s">
        <v>11330</v>
      </c>
      <c r="H98" s="292" t="s">
        <v>11594</v>
      </c>
      <c r="I98" s="292" t="s">
        <v>11595</v>
      </c>
      <c r="J98" s="292"/>
      <c r="K98" s="292"/>
      <c r="L98" s="292"/>
    </row>
    <row r="99" spans="1:12" x14ac:dyDescent="0.35">
      <c r="A99" s="292" t="s">
        <v>1188</v>
      </c>
      <c r="B99" s="292" t="s">
        <v>1186</v>
      </c>
      <c r="C99" s="292" t="s">
        <v>1187</v>
      </c>
      <c r="D99" s="292" t="s">
        <v>10585</v>
      </c>
      <c r="E99" s="292" t="s">
        <v>11019</v>
      </c>
      <c r="F99" s="292" t="s">
        <v>11332</v>
      </c>
      <c r="G99" s="292" t="s">
        <v>11333</v>
      </c>
      <c r="H99" s="292" t="s">
        <v>11594</v>
      </c>
      <c r="I99" s="292" t="s">
        <v>11595</v>
      </c>
      <c r="J99" s="292"/>
      <c r="K99" s="292"/>
      <c r="L99" s="292"/>
    </row>
    <row r="100" spans="1:12" x14ac:dyDescent="0.35">
      <c r="A100" s="292" t="s">
        <v>2849</v>
      </c>
      <c r="B100" s="292" t="s">
        <v>2847</v>
      </c>
      <c r="C100" s="292" t="s">
        <v>2848</v>
      </c>
      <c r="D100" s="292" t="s">
        <v>10586</v>
      </c>
      <c r="E100" s="292" t="s">
        <v>11006</v>
      </c>
      <c r="F100" s="292" t="s">
        <v>11090</v>
      </c>
      <c r="G100" s="292" t="s">
        <v>11335</v>
      </c>
      <c r="H100" s="292" t="s">
        <v>11594</v>
      </c>
      <c r="I100" s="292" t="s">
        <v>11595</v>
      </c>
      <c r="J100" s="292"/>
      <c r="K100" s="292"/>
      <c r="L100" s="292"/>
    </row>
    <row r="101" spans="1:12" x14ac:dyDescent="0.35">
      <c r="A101" s="292" t="s">
        <v>567</v>
      </c>
      <c r="B101" s="292" t="s">
        <v>565</v>
      </c>
      <c r="C101" s="292" t="s">
        <v>566</v>
      </c>
      <c r="D101" s="292" t="s">
        <v>10587</v>
      </c>
      <c r="E101" s="292" t="s">
        <v>11019</v>
      </c>
      <c r="F101" s="292" t="s">
        <v>11020</v>
      </c>
      <c r="G101" s="292" t="s">
        <v>11338</v>
      </c>
      <c r="H101" s="292" t="s">
        <v>11594</v>
      </c>
      <c r="I101" s="292" t="s">
        <v>11595</v>
      </c>
      <c r="J101" s="292"/>
      <c r="K101" s="292"/>
      <c r="L101" s="292"/>
    </row>
    <row r="102" spans="1:12" x14ac:dyDescent="0.35">
      <c r="A102" s="292" t="s">
        <v>125</v>
      </c>
      <c r="B102" s="292" t="s">
        <v>123</v>
      </c>
      <c r="C102" s="292" t="s">
        <v>124</v>
      </c>
      <c r="D102" s="292" t="s">
        <v>10588</v>
      </c>
      <c r="E102" s="292" t="s">
        <v>11019</v>
      </c>
      <c r="F102" s="292" t="s">
        <v>11045</v>
      </c>
      <c r="G102" s="292" t="s">
        <v>294</v>
      </c>
      <c r="H102" s="292" t="s">
        <v>11596</v>
      </c>
      <c r="I102" s="292" t="s">
        <v>11595</v>
      </c>
      <c r="J102" s="292"/>
      <c r="K102" s="292"/>
      <c r="L102" s="292"/>
    </row>
    <row r="103" spans="1:12" x14ac:dyDescent="0.35">
      <c r="A103" s="292" t="s">
        <v>125</v>
      </c>
      <c r="B103" s="292" t="s">
        <v>130</v>
      </c>
      <c r="C103" s="292" t="s">
        <v>131</v>
      </c>
      <c r="D103" s="292" t="s">
        <v>10588</v>
      </c>
      <c r="E103" s="292" t="s">
        <v>11019</v>
      </c>
      <c r="F103" s="292" t="s">
        <v>11045</v>
      </c>
      <c r="G103" s="292" t="s">
        <v>11344</v>
      </c>
      <c r="H103" s="292" t="s">
        <v>11596</v>
      </c>
      <c r="I103" s="292" t="s">
        <v>11595</v>
      </c>
      <c r="J103" s="292"/>
      <c r="K103" s="292"/>
      <c r="L103" s="292"/>
    </row>
    <row r="104" spans="1:12" x14ac:dyDescent="0.35">
      <c r="A104" s="292" t="s">
        <v>125</v>
      </c>
      <c r="B104" s="292" t="s">
        <v>549</v>
      </c>
      <c r="C104" s="292" t="s">
        <v>550</v>
      </c>
      <c r="D104" s="292" t="s">
        <v>10588</v>
      </c>
      <c r="E104" s="292" t="s">
        <v>11019</v>
      </c>
      <c r="F104" s="292" t="s">
        <v>11090</v>
      </c>
      <c r="G104" s="292" t="s">
        <v>549</v>
      </c>
      <c r="H104" s="292" t="s">
        <v>11596</v>
      </c>
      <c r="I104" s="292" t="s">
        <v>11595</v>
      </c>
      <c r="J104" s="292"/>
      <c r="K104" s="292"/>
      <c r="L104" s="292"/>
    </row>
    <row r="105" spans="1:12" x14ac:dyDescent="0.35">
      <c r="A105" s="292" t="s">
        <v>125</v>
      </c>
      <c r="B105" s="292" t="s">
        <v>3866</v>
      </c>
      <c r="C105" s="292" t="s">
        <v>3867</v>
      </c>
      <c r="D105" s="292" t="s">
        <v>10588</v>
      </c>
      <c r="E105" s="292" t="s">
        <v>11019</v>
      </c>
      <c r="F105" s="292" t="s">
        <v>11351</v>
      </c>
      <c r="G105" s="292" t="s">
        <v>11008</v>
      </c>
      <c r="H105" s="292" t="s">
        <v>11594</v>
      </c>
      <c r="I105" s="292" t="s">
        <v>11595</v>
      </c>
      <c r="J105" s="292"/>
      <c r="K105" s="292"/>
      <c r="L105" s="292"/>
    </row>
    <row r="106" spans="1:12" x14ac:dyDescent="0.35">
      <c r="A106" s="292" t="s">
        <v>1795</v>
      </c>
      <c r="B106" s="292" t="s">
        <v>1793</v>
      </c>
      <c r="C106" s="292" t="s">
        <v>1794</v>
      </c>
      <c r="D106" s="292" t="s">
        <v>10589</v>
      </c>
      <c r="E106" s="292" t="s">
        <v>11019</v>
      </c>
      <c r="F106" s="292" t="s">
        <v>11355</v>
      </c>
      <c r="G106" s="292" t="s">
        <v>11008</v>
      </c>
      <c r="H106" s="292" t="s">
        <v>11594</v>
      </c>
      <c r="I106" s="292" t="s">
        <v>11595</v>
      </c>
      <c r="J106" s="292"/>
      <c r="K106" s="292"/>
      <c r="L106" s="292"/>
    </row>
    <row r="107" spans="1:12" x14ac:dyDescent="0.35">
      <c r="A107" s="292" t="s">
        <v>1795</v>
      </c>
      <c r="B107" s="292" t="s">
        <v>2375</v>
      </c>
      <c r="C107" s="292" t="s">
        <v>2376</v>
      </c>
      <c r="D107" s="292" t="s">
        <v>10589</v>
      </c>
      <c r="E107" s="292" t="s">
        <v>11019</v>
      </c>
      <c r="F107" s="292" t="s">
        <v>11358</v>
      </c>
      <c r="G107" s="292" t="s">
        <v>11359</v>
      </c>
      <c r="H107" s="292" t="s">
        <v>11596</v>
      </c>
      <c r="I107" s="292" t="s">
        <v>11595</v>
      </c>
      <c r="J107" s="292"/>
      <c r="K107" s="292"/>
      <c r="L107" s="292"/>
    </row>
    <row r="108" spans="1:12" x14ac:dyDescent="0.35">
      <c r="A108" s="292" t="s">
        <v>1795</v>
      </c>
      <c r="B108" s="292" t="s">
        <v>2386</v>
      </c>
      <c r="C108" s="292" t="s">
        <v>2387</v>
      </c>
      <c r="D108" s="292" t="s">
        <v>10589</v>
      </c>
      <c r="E108" s="292" t="s">
        <v>11019</v>
      </c>
      <c r="F108" s="292" t="s">
        <v>11027</v>
      </c>
      <c r="G108" s="292" t="s">
        <v>294</v>
      </c>
      <c r="H108" s="292" t="s">
        <v>11596</v>
      </c>
      <c r="I108" s="292" t="s">
        <v>11595</v>
      </c>
      <c r="J108" s="292"/>
      <c r="K108" s="292"/>
      <c r="L108" s="292"/>
    </row>
    <row r="109" spans="1:12" x14ac:dyDescent="0.35">
      <c r="A109" s="292" t="s">
        <v>1795</v>
      </c>
      <c r="B109" s="292" t="s">
        <v>2397</v>
      </c>
      <c r="C109" s="292" t="s">
        <v>2398</v>
      </c>
      <c r="D109" s="292" t="s">
        <v>10589</v>
      </c>
      <c r="E109" s="292" t="s">
        <v>11019</v>
      </c>
      <c r="F109" s="292" t="s">
        <v>11280</v>
      </c>
      <c r="G109" s="292" t="s">
        <v>2397</v>
      </c>
      <c r="H109" s="292" t="s">
        <v>11596</v>
      </c>
      <c r="I109" s="292" t="s">
        <v>11595</v>
      </c>
      <c r="J109" s="292"/>
      <c r="K109" s="292"/>
      <c r="L109" s="292"/>
    </row>
    <row r="110" spans="1:12" x14ac:dyDescent="0.35">
      <c r="A110" s="292" t="s">
        <v>1795</v>
      </c>
      <c r="B110" s="292" t="s">
        <v>2408</v>
      </c>
      <c r="C110" s="292" t="s">
        <v>2409</v>
      </c>
      <c r="D110" s="292" t="s">
        <v>10589</v>
      </c>
      <c r="E110" s="292" t="s">
        <v>11019</v>
      </c>
      <c r="F110" s="292" t="s">
        <v>11090</v>
      </c>
      <c r="G110" s="292" t="s">
        <v>11369</v>
      </c>
      <c r="H110" s="292" t="s">
        <v>11596</v>
      </c>
      <c r="I110" s="292" t="s">
        <v>11595</v>
      </c>
      <c r="J110" s="292"/>
      <c r="K110" s="292"/>
      <c r="L110" s="292"/>
    </row>
    <row r="111" spans="1:12" x14ac:dyDescent="0.35">
      <c r="A111" s="292" t="s">
        <v>1113</v>
      </c>
      <c r="B111" s="292" t="s">
        <v>1111</v>
      </c>
      <c r="C111" s="292" t="s">
        <v>1112</v>
      </c>
      <c r="D111" s="292" t="s">
        <v>10590</v>
      </c>
      <c r="E111" s="292" t="s">
        <v>11084</v>
      </c>
      <c r="F111" s="292" t="s">
        <v>11373</v>
      </c>
      <c r="G111" s="292" t="s">
        <v>11374</v>
      </c>
      <c r="H111" s="292" t="s">
        <v>11594</v>
      </c>
      <c r="I111" s="292" t="s">
        <v>11595</v>
      </c>
      <c r="J111" s="292"/>
      <c r="K111" s="292"/>
      <c r="L111" s="292"/>
    </row>
    <row r="112" spans="1:12" x14ac:dyDescent="0.35">
      <c r="A112" s="292" t="s">
        <v>109</v>
      </c>
      <c r="B112" s="292" t="s">
        <v>107</v>
      </c>
      <c r="C112" s="292" t="s">
        <v>108</v>
      </c>
      <c r="D112" s="292" t="s">
        <v>10605</v>
      </c>
      <c r="E112" s="292" t="s">
        <v>11006</v>
      </c>
      <c r="F112" s="292" t="s">
        <v>11081</v>
      </c>
      <c r="G112" s="292" t="s">
        <v>11008</v>
      </c>
      <c r="H112" s="292" t="s">
        <v>11594</v>
      </c>
      <c r="I112" s="292" t="s">
        <v>11595</v>
      </c>
      <c r="J112" s="292"/>
      <c r="K112" s="292"/>
      <c r="L112" s="292"/>
    </row>
    <row r="113" spans="1:12" x14ac:dyDescent="0.35">
      <c r="A113" s="292" t="s">
        <v>109</v>
      </c>
      <c r="B113" s="292" t="s">
        <v>398</v>
      </c>
      <c r="C113" s="292" t="s">
        <v>399</v>
      </c>
      <c r="D113" s="292" t="s">
        <v>10605</v>
      </c>
      <c r="E113" s="292" t="s">
        <v>11006</v>
      </c>
      <c r="F113" s="292" t="s">
        <v>11045</v>
      </c>
      <c r="G113" s="292" t="s">
        <v>11377</v>
      </c>
      <c r="H113" s="292" t="s">
        <v>11596</v>
      </c>
      <c r="I113" s="292" t="s">
        <v>11595</v>
      </c>
      <c r="J113" s="292"/>
      <c r="K113" s="292"/>
      <c r="L113" s="292"/>
    </row>
    <row r="114" spans="1:12" x14ac:dyDescent="0.35">
      <c r="A114" s="292" t="s">
        <v>109</v>
      </c>
      <c r="B114" s="292" t="s">
        <v>879</v>
      </c>
      <c r="C114" s="292" t="s">
        <v>880</v>
      </c>
      <c r="D114" s="292" t="s">
        <v>10605</v>
      </c>
      <c r="E114" s="292" t="s">
        <v>11006</v>
      </c>
      <c r="F114" s="292" t="s">
        <v>11382</v>
      </c>
      <c r="G114" s="292" t="s">
        <v>11383</v>
      </c>
      <c r="H114" s="292" t="s">
        <v>11596</v>
      </c>
      <c r="I114" s="292" t="s">
        <v>11595</v>
      </c>
      <c r="J114" s="292"/>
      <c r="K114" s="292"/>
      <c r="L114" s="292"/>
    </row>
    <row r="115" spans="1:12" x14ac:dyDescent="0.35">
      <c r="A115" s="292" t="s">
        <v>1223</v>
      </c>
      <c r="B115" s="292" t="s">
        <v>1221</v>
      </c>
      <c r="C115" s="292" t="s">
        <v>1222</v>
      </c>
      <c r="D115" s="292" t="s">
        <v>10606</v>
      </c>
      <c r="E115" s="292" t="s">
        <v>11084</v>
      </c>
      <c r="F115" s="292" t="s">
        <v>11090</v>
      </c>
      <c r="G115" s="292" t="s">
        <v>11091</v>
      </c>
      <c r="H115" s="292" t="s">
        <v>11594</v>
      </c>
      <c r="I115" s="292" t="s">
        <v>11595</v>
      </c>
      <c r="J115" s="292"/>
      <c r="K115" s="292"/>
      <c r="L115" s="292"/>
    </row>
    <row r="116" spans="1:12" x14ac:dyDescent="0.35">
      <c r="A116" s="292" t="s">
        <v>1441</v>
      </c>
      <c r="B116" s="292" t="s">
        <v>1439</v>
      </c>
      <c r="C116" s="292" t="s">
        <v>1440</v>
      </c>
      <c r="D116" s="292" t="s">
        <v>10607</v>
      </c>
      <c r="E116" s="292" t="s">
        <v>11084</v>
      </c>
      <c r="F116" s="292" t="s">
        <v>11090</v>
      </c>
      <c r="G116" s="292" t="s">
        <v>11091</v>
      </c>
      <c r="H116" s="292" t="s">
        <v>11594</v>
      </c>
      <c r="I116" s="292" t="s">
        <v>11595</v>
      </c>
      <c r="J116" s="292"/>
      <c r="K116" s="292"/>
      <c r="L116" s="292"/>
    </row>
    <row r="117" spans="1:12" x14ac:dyDescent="0.35">
      <c r="A117" s="292" t="s">
        <v>2861</v>
      </c>
      <c r="B117" s="292" t="s">
        <v>4190</v>
      </c>
      <c r="C117" s="292" t="s">
        <v>4191</v>
      </c>
      <c r="D117" s="292" t="s">
        <v>10608</v>
      </c>
      <c r="E117" s="292" t="s">
        <v>11006</v>
      </c>
      <c r="F117" s="292" t="s">
        <v>11390</v>
      </c>
      <c r="G117" s="292" t="s">
        <v>11086</v>
      </c>
      <c r="H117" s="292" t="s">
        <v>11596</v>
      </c>
      <c r="I117" s="292" t="s">
        <v>11597</v>
      </c>
      <c r="J117" s="292"/>
      <c r="K117" s="292"/>
      <c r="L117" s="292"/>
    </row>
    <row r="118" spans="1:12" x14ac:dyDescent="0.35">
      <c r="A118" s="292" t="s">
        <v>2861</v>
      </c>
      <c r="B118" s="292" t="s">
        <v>2859</v>
      </c>
      <c r="C118" s="292" t="s">
        <v>2860</v>
      </c>
      <c r="D118" s="292" t="s">
        <v>10608</v>
      </c>
      <c r="E118" s="292" t="s">
        <v>11006</v>
      </c>
      <c r="F118" s="292" t="s">
        <v>11392</v>
      </c>
      <c r="G118" s="292" t="s">
        <v>11393</v>
      </c>
      <c r="H118" s="292" t="s">
        <v>11594</v>
      </c>
      <c r="I118" s="292" t="s">
        <v>11595</v>
      </c>
      <c r="J118" s="292"/>
      <c r="K118" s="292"/>
      <c r="L118" s="292"/>
    </row>
    <row r="119" spans="1:12" x14ac:dyDescent="0.35">
      <c r="A119" s="292" t="s">
        <v>2861</v>
      </c>
      <c r="B119" s="292" t="s">
        <v>4225</v>
      </c>
      <c r="C119" s="292" t="s">
        <v>4226</v>
      </c>
      <c r="D119" s="292" t="s">
        <v>10608</v>
      </c>
      <c r="E119" s="292" t="s">
        <v>11006</v>
      </c>
      <c r="F119" s="292" t="s">
        <v>11063</v>
      </c>
      <c r="G119" s="292" t="s">
        <v>4225</v>
      </c>
      <c r="H119" s="292" t="s">
        <v>11596</v>
      </c>
      <c r="I119" s="292" t="s">
        <v>11595</v>
      </c>
      <c r="J119" s="292"/>
      <c r="K119" s="292"/>
      <c r="L119" s="292"/>
    </row>
    <row r="120" spans="1:12" x14ac:dyDescent="0.35">
      <c r="A120" s="292" t="s">
        <v>2873</v>
      </c>
      <c r="B120" s="292" t="s">
        <v>4228</v>
      </c>
      <c r="C120" s="292" t="s">
        <v>4229</v>
      </c>
      <c r="D120" s="292" t="s">
        <v>10611</v>
      </c>
      <c r="E120" s="292" t="s">
        <v>11400</v>
      </c>
      <c r="F120" s="292"/>
      <c r="G120" s="292" t="s">
        <v>11086</v>
      </c>
      <c r="H120" s="292" t="s">
        <v>11596</v>
      </c>
      <c r="I120" s="292" t="s">
        <v>11597</v>
      </c>
      <c r="J120" s="292"/>
      <c r="K120" s="292"/>
      <c r="L120" s="292"/>
    </row>
    <row r="121" spans="1:12" x14ac:dyDescent="0.35">
      <c r="A121" s="292" t="s">
        <v>2873</v>
      </c>
      <c r="B121" s="292" t="s">
        <v>2871</v>
      </c>
      <c r="C121" s="292" t="s">
        <v>2872</v>
      </c>
      <c r="D121" s="292" t="s">
        <v>10611</v>
      </c>
      <c r="E121" s="292" t="s">
        <v>11400</v>
      </c>
      <c r="F121" s="292" t="s">
        <v>11403</v>
      </c>
      <c r="G121" s="292" t="s">
        <v>2871</v>
      </c>
      <c r="H121" s="292" t="s">
        <v>11594</v>
      </c>
      <c r="I121" s="292" t="s">
        <v>11595</v>
      </c>
      <c r="J121" s="292"/>
      <c r="K121" s="292"/>
      <c r="L121" s="292"/>
    </row>
    <row r="122" spans="1:12" x14ac:dyDescent="0.35">
      <c r="A122" s="292" t="s">
        <v>2873</v>
      </c>
      <c r="B122" s="292" t="s">
        <v>4327</v>
      </c>
      <c r="C122" s="292" t="s">
        <v>4328</v>
      </c>
      <c r="D122" s="292" t="s">
        <v>10611</v>
      </c>
      <c r="E122" s="292" t="s">
        <v>11400</v>
      </c>
      <c r="F122" s="292" t="s">
        <v>11069</v>
      </c>
      <c r="G122" s="292" t="s">
        <v>4327</v>
      </c>
      <c r="H122" s="292" t="s">
        <v>11596</v>
      </c>
      <c r="I122" s="292" t="s">
        <v>11595</v>
      </c>
      <c r="J122" s="292"/>
      <c r="K122" s="292"/>
      <c r="L122" s="292"/>
    </row>
    <row r="123" spans="1:12" x14ac:dyDescent="0.35">
      <c r="A123" s="292" t="s">
        <v>3215</v>
      </c>
      <c r="B123" s="292" t="s">
        <v>3213</v>
      </c>
      <c r="C123" s="292" t="s">
        <v>3214</v>
      </c>
      <c r="D123" s="292" t="s">
        <v>10612</v>
      </c>
      <c r="E123" s="292" t="s">
        <v>11074</v>
      </c>
      <c r="F123" s="292" t="s">
        <v>11081</v>
      </c>
      <c r="G123" s="292" t="s">
        <v>11075</v>
      </c>
      <c r="H123" s="292" t="s">
        <v>11594</v>
      </c>
      <c r="I123" s="292" t="s">
        <v>11595</v>
      </c>
      <c r="J123" s="292"/>
      <c r="K123" s="292"/>
      <c r="L123" s="292"/>
    </row>
    <row r="124" spans="1:12" x14ac:dyDescent="0.35">
      <c r="A124" s="292" t="s">
        <v>44</v>
      </c>
      <c r="B124" s="292" t="s">
        <v>42</v>
      </c>
      <c r="C124" s="292" t="s">
        <v>43</v>
      </c>
      <c r="D124" s="292" t="s">
        <v>10615</v>
      </c>
      <c r="E124" s="292" t="s">
        <v>11006</v>
      </c>
      <c r="F124" s="292" t="s">
        <v>11415</v>
      </c>
      <c r="G124" s="292" t="s">
        <v>11008</v>
      </c>
      <c r="H124" s="292" t="s">
        <v>11594</v>
      </c>
      <c r="I124" s="292" t="s">
        <v>11595</v>
      </c>
      <c r="J124" s="292"/>
      <c r="K124" s="292"/>
      <c r="L124" s="292"/>
    </row>
    <row r="125" spans="1:12" x14ac:dyDescent="0.35">
      <c r="A125" s="292" t="s">
        <v>1758</v>
      </c>
      <c r="B125" s="292" t="s">
        <v>1756</v>
      </c>
      <c r="C125" s="292" t="s">
        <v>1757</v>
      </c>
      <c r="D125" s="292" t="s">
        <v>10620</v>
      </c>
      <c r="E125" s="292" t="s">
        <v>11026</v>
      </c>
      <c r="F125" s="292" t="s">
        <v>11198</v>
      </c>
      <c r="G125" s="292" t="s">
        <v>11045</v>
      </c>
      <c r="H125" s="292" t="s">
        <v>11594</v>
      </c>
      <c r="I125" s="292" t="s">
        <v>11597</v>
      </c>
      <c r="J125" s="292"/>
      <c r="K125" s="292"/>
      <c r="L125" s="292"/>
    </row>
    <row r="126" spans="1:12" x14ac:dyDescent="0.35">
      <c r="A126" s="292" t="s">
        <v>1758</v>
      </c>
      <c r="B126" s="292" t="s">
        <v>1765</v>
      </c>
      <c r="C126" s="292" t="s">
        <v>1766</v>
      </c>
      <c r="D126" s="292" t="s">
        <v>10620</v>
      </c>
      <c r="E126" s="292" t="s">
        <v>11026</v>
      </c>
      <c r="F126" s="292" t="s">
        <v>11419</v>
      </c>
      <c r="G126" s="292" t="s">
        <v>1765</v>
      </c>
      <c r="H126" s="292" t="s">
        <v>11596</v>
      </c>
      <c r="I126" s="292" t="s">
        <v>11595</v>
      </c>
      <c r="J126" s="292"/>
      <c r="K126" s="292"/>
      <c r="L126" s="292"/>
    </row>
    <row r="127" spans="1:12" x14ac:dyDescent="0.35">
      <c r="A127" s="292" t="s">
        <v>1758</v>
      </c>
      <c r="B127" s="292" t="s">
        <v>1772</v>
      </c>
      <c r="C127" s="292" t="s">
        <v>1773</v>
      </c>
      <c r="D127" s="292" t="s">
        <v>10620</v>
      </c>
      <c r="E127" s="292" t="s">
        <v>11026</v>
      </c>
      <c r="F127" s="292" t="s">
        <v>11419</v>
      </c>
      <c r="G127" s="292" t="s">
        <v>1772</v>
      </c>
      <c r="H127" s="292" t="s">
        <v>11596</v>
      </c>
      <c r="I127" s="292" t="s">
        <v>11595</v>
      </c>
      <c r="J127" s="292"/>
      <c r="K127" s="292"/>
      <c r="L127" s="292"/>
    </row>
    <row r="128" spans="1:12" x14ac:dyDescent="0.35">
      <c r="A128" s="292" t="s">
        <v>424</v>
      </c>
      <c r="B128" s="292" t="s">
        <v>422</v>
      </c>
      <c r="C128" s="292" t="s">
        <v>423</v>
      </c>
      <c r="D128" s="292" t="s">
        <v>11427</v>
      </c>
      <c r="E128" s="292" t="s">
        <v>11428</v>
      </c>
      <c r="F128" s="292"/>
      <c r="G128" s="292" t="s">
        <v>422</v>
      </c>
      <c r="H128" s="292" t="s">
        <v>11596</v>
      </c>
      <c r="I128" s="292" t="s">
        <v>11595</v>
      </c>
      <c r="J128" s="292"/>
      <c r="K128" s="292"/>
      <c r="L128" s="292"/>
    </row>
    <row r="129" spans="1:12" x14ac:dyDescent="0.35">
      <c r="A129" s="292" t="s">
        <v>454</v>
      </c>
      <c r="B129" s="292" t="s">
        <v>452</v>
      </c>
      <c r="C129" s="292" t="s">
        <v>453</v>
      </c>
      <c r="D129" s="292" t="s">
        <v>11432</v>
      </c>
      <c r="E129" s="292" t="s">
        <v>11433</v>
      </c>
      <c r="F129" s="292"/>
      <c r="G129" s="292" t="s">
        <v>452</v>
      </c>
      <c r="H129" s="292" t="s">
        <v>11596</v>
      </c>
      <c r="I129" s="292" t="s">
        <v>11595</v>
      </c>
      <c r="J129" s="292"/>
      <c r="K129" s="292"/>
      <c r="L129" s="292"/>
    </row>
    <row r="130" spans="1:12" x14ac:dyDescent="0.35">
      <c r="A130" s="292" t="s">
        <v>475</v>
      </c>
      <c r="B130" s="292" t="s">
        <v>473</v>
      </c>
      <c r="C130" s="292" t="s">
        <v>474</v>
      </c>
      <c r="D130" s="292" t="s">
        <v>11437</v>
      </c>
      <c r="E130" s="292" t="s">
        <v>11438</v>
      </c>
      <c r="F130" s="292"/>
      <c r="G130" s="292" t="s">
        <v>473</v>
      </c>
      <c r="H130" s="292" t="s">
        <v>11596</v>
      </c>
      <c r="I130" s="292" t="s">
        <v>11595</v>
      </c>
      <c r="J130" s="292"/>
      <c r="K130" s="292"/>
      <c r="L130" s="292"/>
    </row>
    <row r="131" spans="1:12" x14ac:dyDescent="0.35">
      <c r="A131" s="292" t="s">
        <v>465</v>
      </c>
      <c r="B131" s="292" t="s">
        <v>463</v>
      </c>
      <c r="C131" s="292" t="s">
        <v>464</v>
      </c>
      <c r="D131" s="292" t="s">
        <v>11443</v>
      </c>
      <c r="E131" s="292" t="s">
        <v>11444</v>
      </c>
      <c r="F131" s="292"/>
      <c r="G131" s="292" t="s">
        <v>463</v>
      </c>
      <c r="H131" s="292" t="s">
        <v>11596</v>
      </c>
      <c r="I131" s="292" t="s">
        <v>11595</v>
      </c>
      <c r="J131" s="292"/>
      <c r="K131" s="292"/>
      <c r="L131" s="292"/>
    </row>
    <row r="132" spans="1:12" x14ac:dyDescent="0.35">
      <c r="A132" s="292" t="s">
        <v>922</v>
      </c>
      <c r="B132" s="292" t="s">
        <v>920</v>
      </c>
      <c r="C132" s="292" t="s">
        <v>921</v>
      </c>
      <c r="D132" s="292" t="s">
        <v>11448</v>
      </c>
      <c r="E132" s="292" t="s">
        <v>11449</v>
      </c>
      <c r="F132" s="292"/>
      <c r="G132" s="292" t="s">
        <v>920</v>
      </c>
      <c r="H132" s="292" t="s">
        <v>11596</v>
      </c>
      <c r="I132" s="292" t="s">
        <v>11595</v>
      </c>
      <c r="J132" s="292"/>
      <c r="K132" s="292"/>
      <c r="L132" s="292"/>
    </row>
    <row r="133" spans="1:12" x14ac:dyDescent="0.35">
      <c r="A133" s="292" t="s">
        <v>937</v>
      </c>
      <c r="B133" s="292" t="s">
        <v>935</v>
      </c>
      <c r="C133" s="292" t="s">
        <v>936</v>
      </c>
      <c r="D133" s="292" t="s">
        <v>11451</v>
      </c>
      <c r="E133" s="292" t="s">
        <v>11452</v>
      </c>
      <c r="F133" s="292"/>
      <c r="G133" s="292" t="s">
        <v>935</v>
      </c>
      <c r="H133" s="292" t="s">
        <v>11596</v>
      </c>
      <c r="I133" s="292" t="s">
        <v>11595</v>
      </c>
      <c r="J133" s="292"/>
      <c r="K133" s="292"/>
      <c r="L133" s="292"/>
    </row>
    <row r="134" spans="1:12" x14ac:dyDescent="0.35">
      <c r="A134" s="292" t="s">
        <v>1549</v>
      </c>
      <c r="B134" s="292" t="s">
        <v>1547</v>
      </c>
      <c r="C134" s="292" t="s">
        <v>1548</v>
      </c>
      <c r="D134" s="292" t="s">
        <v>11454</v>
      </c>
      <c r="E134" s="292" t="s">
        <v>11455</v>
      </c>
      <c r="F134" s="292"/>
      <c r="G134" s="292" t="s">
        <v>1547</v>
      </c>
      <c r="H134" s="292" t="s">
        <v>11596</v>
      </c>
      <c r="I134" s="292" t="s">
        <v>11595</v>
      </c>
      <c r="J134" s="292"/>
      <c r="K134" s="292"/>
      <c r="L134" s="292"/>
    </row>
    <row r="135" spans="1:12" x14ac:dyDescent="0.35">
      <c r="A135" s="292" t="s">
        <v>1142</v>
      </c>
      <c r="B135" s="292" t="s">
        <v>1140</v>
      </c>
      <c r="C135" s="292" t="s">
        <v>1141</v>
      </c>
      <c r="D135" s="292" t="s">
        <v>11457</v>
      </c>
      <c r="E135" s="292" t="s">
        <v>11458</v>
      </c>
      <c r="F135" s="292"/>
      <c r="G135" s="292" t="s">
        <v>1140</v>
      </c>
      <c r="H135" s="292" t="s">
        <v>11596</v>
      </c>
      <c r="I135" s="292" t="s">
        <v>11595</v>
      </c>
      <c r="J135" s="292"/>
      <c r="K135" s="292"/>
      <c r="L135" s="292"/>
    </row>
    <row r="136" spans="1:12" x14ac:dyDescent="0.35">
      <c r="A136" s="292" t="s">
        <v>721</v>
      </c>
      <c r="B136" s="292" t="s">
        <v>719</v>
      </c>
      <c r="C136" s="292" t="s">
        <v>720</v>
      </c>
      <c r="D136" s="292" t="s">
        <v>11463</v>
      </c>
      <c r="E136" s="292" t="s">
        <v>11464</v>
      </c>
      <c r="F136" s="292"/>
      <c r="G136" s="292" t="s">
        <v>11465</v>
      </c>
      <c r="H136" s="292" t="s">
        <v>11596</v>
      </c>
      <c r="I136" s="292" t="s">
        <v>11595</v>
      </c>
      <c r="J136" s="292"/>
      <c r="K136" s="292"/>
      <c r="L136" s="292"/>
    </row>
    <row r="137" spans="1:12" x14ac:dyDescent="0.35">
      <c r="A137" s="292" t="s">
        <v>815</v>
      </c>
      <c r="B137" s="292" t="s">
        <v>813</v>
      </c>
      <c r="C137" s="292" t="s">
        <v>814</v>
      </c>
      <c r="D137" s="292" t="s">
        <v>11468</v>
      </c>
      <c r="E137" s="292" t="s">
        <v>11469</v>
      </c>
      <c r="F137" s="292" t="s">
        <v>11020</v>
      </c>
      <c r="G137" s="292" t="s">
        <v>813</v>
      </c>
      <c r="H137" s="292" t="s">
        <v>11596</v>
      </c>
      <c r="I137" s="292" t="s">
        <v>11595</v>
      </c>
      <c r="J137" s="292"/>
      <c r="K137" s="292"/>
      <c r="L137" s="292"/>
    </row>
    <row r="138" spans="1:12" x14ac:dyDescent="0.35">
      <c r="A138" s="292" t="s">
        <v>1238</v>
      </c>
      <c r="B138" s="292" t="s">
        <v>1236</v>
      </c>
      <c r="C138" s="292" t="s">
        <v>1237</v>
      </c>
      <c r="D138" s="292" t="s">
        <v>11475</v>
      </c>
      <c r="E138" s="292" t="s">
        <v>11464</v>
      </c>
      <c r="F138" s="292" t="s">
        <v>11013</v>
      </c>
      <c r="G138" s="292" t="s">
        <v>11476</v>
      </c>
      <c r="H138" s="292" t="s">
        <v>11596</v>
      </c>
      <c r="I138" s="292" t="s">
        <v>11595</v>
      </c>
      <c r="J138" s="292"/>
      <c r="K138" s="292"/>
      <c r="L138" s="292"/>
    </row>
    <row r="139" spans="1:12" x14ac:dyDescent="0.35">
      <c r="A139" s="292" t="s">
        <v>3254</v>
      </c>
      <c r="B139" s="292" t="s">
        <v>3252</v>
      </c>
      <c r="C139" s="292" t="s">
        <v>3253</v>
      </c>
      <c r="D139" s="292" t="s">
        <v>10627</v>
      </c>
      <c r="E139" s="292" t="s">
        <v>11074</v>
      </c>
      <c r="F139" s="292" t="s">
        <v>11027</v>
      </c>
      <c r="G139" s="292" t="s">
        <v>11075</v>
      </c>
      <c r="H139" s="292" t="s">
        <v>11594</v>
      </c>
      <c r="I139" s="292" t="s">
        <v>11595</v>
      </c>
      <c r="J139" s="292"/>
      <c r="K139" s="292"/>
      <c r="L139" s="292"/>
    </row>
    <row r="140" spans="1:12" x14ac:dyDescent="0.35">
      <c r="A140" s="292" t="s">
        <v>3266</v>
      </c>
      <c r="B140" s="292" t="s">
        <v>3264</v>
      </c>
      <c r="C140" s="292" t="s">
        <v>3265</v>
      </c>
      <c r="D140" s="292" t="s">
        <v>10628</v>
      </c>
      <c r="E140" s="292" t="s">
        <v>11074</v>
      </c>
      <c r="F140" s="292" t="s">
        <v>11027</v>
      </c>
      <c r="G140" s="292" t="s">
        <v>11075</v>
      </c>
      <c r="H140" s="292" t="s">
        <v>11594</v>
      </c>
      <c r="I140" s="292" t="s">
        <v>11595</v>
      </c>
      <c r="J140" s="292"/>
      <c r="K140" s="292"/>
      <c r="L140" s="292"/>
    </row>
    <row r="141" spans="1:12" x14ac:dyDescent="0.35">
      <c r="A141" s="292" t="s">
        <v>276</v>
      </c>
      <c r="B141" s="292" t="s">
        <v>274</v>
      </c>
      <c r="C141" s="292" t="s">
        <v>275</v>
      </c>
      <c r="D141" s="292" t="s">
        <v>10629</v>
      </c>
      <c r="E141" s="292" t="s">
        <v>11019</v>
      </c>
      <c r="F141" s="292" t="s">
        <v>11090</v>
      </c>
      <c r="G141" s="292" t="s">
        <v>11490</v>
      </c>
      <c r="H141" s="292" t="s">
        <v>11594</v>
      </c>
      <c r="I141" s="292" t="s">
        <v>11595</v>
      </c>
      <c r="J141" s="292"/>
      <c r="K141" s="292"/>
      <c r="L141" s="292"/>
    </row>
    <row r="142" spans="1:12" x14ac:dyDescent="0.35">
      <c r="A142" s="292" t="s">
        <v>291</v>
      </c>
      <c r="B142" s="292" t="s">
        <v>289</v>
      </c>
      <c r="C142" s="292" t="s">
        <v>290</v>
      </c>
      <c r="D142" s="292" t="s">
        <v>10632</v>
      </c>
      <c r="E142" s="292" t="s">
        <v>11019</v>
      </c>
      <c r="F142" s="292" t="s">
        <v>11493</v>
      </c>
      <c r="G142" s="292" t="s">
        <v>11008</v>
      </c>
      <c r="H142" s="292" t="s">
        <v>11594</v>
      </c>
      <c r="I142" s="292" t="s">
        <v>11595</v>
      </c>
      <c r="J142" s="292"/>
      <c r="K142" s="292"/>
      <c r="L142" s="292"/>
    </row>
    <row r="143" spans="1:12" x14ac:dyDescent="0.35">
      <c r="A143" s="292" t="s">
        <v>291</v>
      </c>
      <c r="B143" s="292" t="s">
        <v>571</v>
      </c>
      <c r="C143" s="292" t="s">
        <v>572</v>
      </c>
      <c r="D143" s="292" t="s">
        <v>10632</v>
      </c>
      <c r="E143" s="292" t="s">
        <v>11019</v>
      </c>
      <c r="F143" s="292" t="s">
        <v>11090</v>
      </c>
      <c r="G143" s="292" t="s">
        <v>11490</v>
      </c>
      <c r="H143" s="292" t="s">
        <v>11596</v>
      </c>
      <c r="I143" s="292" t="s">
        <v>11595</v>
      </c>
      <c r="J143" s="292"/>
      <c r="K143" s="292"/>
      <c r="L143" s="292"/>
    </row>
    <row r="144" spans="1:12" x14ac:dyDescent="0.35">
      <c r="A144" s="292" t="s">
        <v>32</v>
      </c>
      <c r="B144" s="292" t="s">
        <v>30</v>
      </c>
      <c r="C144" s="292" t="s">
        <v>31</v>
      </c>
      <c r="D144" s="292" t="s">
        <v>10633</v>
      </c>
      <c r="E144" s="292" t="s">
        <v>11019</v>
      </c>
      <c r="F144" s="292" t="s">
        <v>11020</v>
      </c>
      <c r="G144" s="292" t="s">
        <v>11020</v>
      </c>
      <c r="H144" s="292" t="s">
        <v>11594</v>
      </c>
      <c r="I144" s="292" t="s">
        <v>11595</v>
      </c>
      <c r="J144" s="292"/>
      <c r="K144" s="292"/>
      <c r="L144" s="292"/>
    </row>
    <row r="145" spans="1:12" x14ac:dyDescent="0.35">
      <c r="A145" s="292" t="s">
        <v>1218</v>
      </c>
      <c r="B145" s="292" t="s">
        <v>1216</v>
      </c>
      <c r="C145" s="292" t="s">
        <v>1217</v>
      </c>
      <c r="D145" s="292" t="s">
        <v>10640</v>
      </c>
      <c r="E145" s="292" t="s">
        <v>11084</v>
      </c>
      <c r="F145" s="292" t="s">
        <v>11500</v>
      </c>
      <c r="G145" s="292" t="s">
        <v>11008</v>
      </c>
      <c r="H145" s="292" t="s">
        <v>11594</v>
      </c>
      <c r="I145" s="292" t="s">
        <v>11595</v>
      </c>
      <c r="J145" s="292"/>
      <c r="K145" s="292"/>
      <c r="L145" s="292"/>
    </row>
    <row r="146" spans="1:12" x14ac:dyDescent="0.35">
      <c r="A146" s="292" t="s">
        <v>1690</v>
      </c>
      <c r="B146" s="292" t="s">
        <v>1688</v>
      </c>
      <c r="C146" s="292" t="s">
        <v>1689</v>
      </c>
      <c r="D146" s="292" t="s">
        <v>10643</v>
      </c>
      <c r="E146" s="292" t="s">
        <v>11019</v>
      </c>
      <c r="F146" s="292" t="s">
        <v>11502</v>
      </c>
      <c r="G146" s="292" t="s">
        <v>11008</v>
      </c>
      <c r="H146" s="292" t="s">
        <v>11594</v>
      </c>
      <c r="I146" s="292" t="s">
        <v>11595</v>
      </c>
      <c r="J146" s="292"/>
      <c r="K146" s="292"/>
      <c r="L146" s="292"/>
    </row>
    <row r="147" spans="1:12" x14ac:dyDescent="0.35">
      <c r="A147" s="292" t="s">
        <v>1690</v>
      </c>
      <c r="B147" s="292" t="s">
        <v>1695</v>
      </c>
      <c r="C147" s="292" t="s">
        <v>1696</v>
      </c>
      <c r="D147" s="292" t="s">
        <v>10643</v>
      </c>
      <c r="E147" s="292" t="s">
        <v>11019</v>
      </c>
      <c r="F147" s="292" t="s">
        <v>11090</v>
      </c>
      <c r="G147" s="292" t="s">
        <v>11133</v>
      </c>
      <c r="H147" s="292" t="s">
        <v>11596</v>
      </c>
      <c r="I147" s="292" t="s">
        <v>11595</v>
      </c>
      <c r="J147" s="292"/>
      <c r="K147" s="292"/>
      <c r="L147" s="292"/>
    </row>
    <row r="148" spans="1:12" x14ac:dyDescent="0.35">
      <c r="A148" s="292" t="s">
        <v>2465</v>
      </c>
      <c r="B148" s="292" t="s">
        <v>2463</v>
      </c>
      <c r="C148" s="292" t="s">
        <v>2464</v>
      </c>
      <c r="D148" s="292" t="s">
        <v>10646</v>
      </c>
      <c r="E148" s="292" t="s">
        <v>11019</v>
      </c>
      <c r="F148" s="292" t="s">
        <v>11509</v>
      </c>
      <c r="G148" s="292" t="s">
        <v>11008</v>
      </c>
      <c r="H148" s="292" t="s">
        <v>11594</v>
      </c>
      <c r="I148" s="292" t="s">
        <v>11595</v>
      </c>
      <c r="J148" s="292"/>
      <c r="K148" s="292"/>
      <c r="L148" s="292"/>
    </row>
    <row r="149" spans="1:12" x14ac:dyDescent="0.35">
      <c r="A149" s="292" t="s">
        <v>3287</v>
      </c>
      <c r="B149" s="292" t="s">
        <v>3285</v>
      </c>
      <c r="C149" s="292" t="s">
        <v>3286</v>
      </c>
      <c r="D149" s="292" t="s">
        <v>10651</v>
      </c>
      <c r="E149" s="292" t="s">
        <v>11074</v>
      </c>
      <c r="F149" s="292" t="s">
        <v>11081</v>
      </c>
      <c r="G149" s="292" t="s">
        <v>11075</v>
      </c>
      <c r="H149" s="292" t="s">
        <v>11594</v>
      </c>
      <c r="I149" s="292" t="s">
        <v>11595</v>
      </c>
      <c r="J149" s="292"/>
      <c r="K149" s="292"/>
      <c r="L149" s="292"/>
    </row>
    <row r="150" spans="1:12" x14ac:dyDescent="0.35">
      <c r="A150" s="292" t="s">
        <v>582</v>
      </c>
      <c r="B150" s="292" t="s">
        <v>580</v>
      </c>
      <c r="C150" s="292" t="s">
        <v>581</v>
      </c>
      <c r="D150" s="292" t="s">
        <v>10656</v>
      </c>
      <c r="E150" s="292" t="s">
        <v>11019</v>
      </c>
      <c r="F150" s="292" t="s">
        <v>11020</v>
      </c>
      <c r="G150" s="292" t="s">
        <v>11338</v>
      </c>
      <c r="H150" s="292" t="s">
        <v>11594</v>
      </c>
      <c r="I150" s="292" t="s">
        <v>11595</v>
      </c>
      <c r="J150" s="292"/>
      <c r="K150" s="292"/>
      <c r="L150" s="292"/>
    </row>
    <row r="151" spans="1:12" x14ac:dyDescent="0.35">
      <c r="A151" s="292" t="s">
        <v>61</v>
      </c>
      <c r="B151" s="292" t="s">
        <v>59</v>
      </c>
      <c r="C151" s="292" t="s">
        <v>60</v>
      </c>
      <c r="D151" s="292" t="s">
        <v>10659</v>
      </c>
      <c r="E151" s="292" t="s">
        <v>11026</v>
      </c>
      <c r="F151" s="292" t="s">
        <v>11039</v>
      </c>
      <c r="G151" s="292" t="s">
        <v>11045</v>
      </c>
      <c r="H151" s="292" t="s">
        <v>11594</v>
      </c>
      <c r="I151" s="292" t="s">
        <v>11595</v>
      </c>
      <c r="J151" s="292"/>
      <c r="K151" s="292"/>
      <c r="L151" s="292"/>
    </row>
    <row r="152" spans="1:12" x14ac:dyDescent="0.35">
      <c r="A152" s="292" t="s">
        <v>61</v>
      </c>
      <c r="B152" s="292" t="s">
        <v>1779</v>
      </c>
      <c r="C152" s="292" t="s">
        <v>1780</v>
      </c>
      <c r="D152" s="292" t="s">
        <v>10659</v>
      </c>
      <c r="E152" s="292" t="s">
        <v>11026</v>
      </c>
      <c r="F152" s="292" t="s">
        <v>11013</v>
      </c>
      <c r="G152" s="292" t="s">
        <v>11520</v>
      </c>
      <c r="H152" s="292" t="s">
        <v>11596</v>
      </c>
      <c r="I152" s="292" t="s">
        <v>11595</v>
      </c>
      <c r="J152" s="292"/>
      <c r="K152" s="292"/>
      <c r="L152" s="292"/>
    </row>
    <row r="153" spans="1:12" x14ac:dyDescent="0.35">
      <c r="A153" s="292" t="s">
        <v>296</v>
      </c>
      <c r="B153" s="292" t="s">
        <v>728</v>
      </c>
      <c r="C153" s="292" t="s">
        <v>729</v>
      </c>
      <c r="D153" s="292" t="s">
        <v>10660</v>
      </c>
      <c r="E153" s="292" t="s">
        <v>11019</v>
      </c>
      <c r="F153" s="292" t="s">
        <v>11027</v>
      </c>
      <c r="G153" s="292" t="s">
        <v>11008</v>
      </c>
      <c r="H153" s="292" t="s">
        <v>11594</v>
      </c>
      <c r="I153" s="292" t="s">
        <v>11595</v>
      </c>
      <c r="J153" s="292"/>
      <c r="K153" s="292"/>
      <c r="L153" s="292"/>
    </row>
    <row r="154" spans="1:12" x14ac:dyDescent="0.35">
      <c r="A154" s="292" t="s">
        <v>296</v>
      </c>
      <c r="B154" s="292" t="s">
        <v>294</v>
      </c>
      <c r="C154" s="292" t="s">
        <v>295</v>
      </c>
      <c r="D154" s="292" t="s">
        <v>10660</v>
      </c>
      <c r="E154" s="292" t="s">
        <v>11019</v>
      </c>
      <c r="F154" s="292" t="s">
        <v>11045</v>
      </c>
      <c r="G154" s="292" t="s">
        <v>294</v>
      </c>
      <c r="H154" s="292" t="s">
        <v>11596</v>
      </c>
      <c r="I154" s="292" t="s">
        <v>11595</v>
      </c>
      <c r="J154" s="292"/>
      <c r="K154" s="292"/>
      <c r="L154" s="292"/>
    </row>
    <row r="155" spans="1:12" x14ac:dyDescent="0.35">
      <c r="A155" s="292" t="s">
        <v>296</v>
      </c>
      <c r="B155" s="292" t="s">
        <v>304</v>
      </c>
      <c r="C155" s="292" t="s">
        <v>305</v>
      </c>
      <c r="D155" s="292" t="s">
        <v>10660</v>
      </c>
      <c r="E155" s="292" t="s">
        <v>11019</v>
      </c>
      <c r="F155" s="292" t="s">
        <v>11090</v>
      </c>
      <c r="G155" s="292" t="s">
        <v>11114</v>
      </c>
      <c r="H155" s="292" t="s">
        <v>11596</v>
      </c>
      <c r="I155" s="292" t="s">
        <v>11595</v>
      </c>
      <c r="J155" s="292"/>
      <c r="K155" s="292"/>
      <c r="L155" s="292"/>
    </row>
    <row r="156" spans="1:12" x14ac:dyDescent="0.35">
      <c r="A156" s="292" t="s">
        <v>296</v>
      </c>
      <c r="B156" s="292" t="s">
        <v>316</v>
      </c>
      <c r="C156" s="292" t="s">
        <v>317</v>
      </c>
      <c r="D156" s="292" t="s">
        <v>10660</v>
      </c>
      <c r="E156" s="292" t="s">
        <v>11019</v>
      </c>
      <c r="F156" s="292" t="s">
        <v>11090</v>
      </c>
      <c r="G156" s="292" t="s">
        <v>11532</v>
      </c>
      <c r="H156" s="292" t="s">
        <v>11596</v>
      </c>
      <c r="I156" s="292" t="s">
        <v>11595</v>
      </c>
      <c r="J156" s="292"/>
      <c r="K156" s="292"/>
      <c r="L156" s="292"/>
    </row>
    <row r="157" spans="1:12" x14ac:dyDescent="0.35">
      <c r="A157" s="292" t="s">
        <v>1560</v>
      </c>
      <c r="B157" s="292" t="s">
        <v>1558</v>
      </c>
      <c r="C157" s="292" t="s">
        <v>1559</v>
      </c>
      <c r="D157" s="292" t="s">
        <v>10661</v>
      </c>
      <c r="E157" s="292" t="s">
        <v>11019</v>
      </c>
      <c r="F157" s="292" t="s">
        <v>11039</v>
      </c>
      <c r="G157" s="292" t="s">
        <v>11536</v>
      </c>
      <c r="H157" s="292" t="s">
        <v>11594</v>
      </c>
      <c r="I157" s="292" t="s">
        <v>11595</v>
      </c>
      <c r="J157" s="292"/>
      <c r="K157" s="292"/>
      <c r="L157" s="292"/>
    </row>
    <row r="158" spans="1:12" x14ac:dyDescent="0.35">
      <c r="A158" s="292" t="s">
        <v>187</v>
      </c>
      <c r="B158" s="292" t="s">
        <v>185</v>
      </c>
      <c r="C158" s="292" t="s">
        <v>186</v>
      </c>
      <c r="D158" s="292" t="s">
        <v>10662</v>
      </c>
      <c r="E158" s="292" t="s">
        <v>11006</v>
      </c>
      <c r="F158" s="292" t="s">
        <v>11045</v>
      </c>
      <c r="G158" s="292" t="s">
        <v>11490</v>
      </c>
      <c r="H158" s="292" t="s">
        <v>11594</v>
      </c>
      <c r="I158" s="292" t="s">
        <v>11595</v>
      </c>
      <c r="J158" s="292"/>
      <c r="K158" s="292"/>
      <c r="L158" s="292"/>
    </row>
    <row r="159" spans="1:12" x14ac:dyDescent="0.35">
      <c r="A159" s="292" t="s">
        <v>1465</v>
      </c>
      <c r="B159" s="292" t="s">
        <v>1463</v>
      </c>
      <c r="C159" s="292" t="s">
        <v>1464</v>
      </c>
      <c r="D159" s="292" t="s">
        <v>10667</v>
      </c>
      <c r="E159" s="292" t="s">
        <v>11006</v>
      </c>
      <c r="F159" s="292" t="s">
        <v>11543</v>
      </c>
      <c r="G159" s="292" t="s">
        <v>11338</v>
      </c>
      <c r="H159" s="292" t="s">
        <v>11594</v>
      </c>
      <c r="I159" s="292" t="s">
        <v>11595</v>
      </c>
      <c r="J159" s="292"/>
      <c r="K159" s="292"/>
      <c r="L159" s="292"/>
    </row>
    <row r="160" spans="1:12" x14ac:dyDescent="0.35">
      <c r="A160" s="292" t="s">
        <v>1446</v>
      </c>
      <c r="B160" s="292" t="s">
        <v>1444</v>
      </c>
      <c r="C160" s="292" t="s">
        <v>1445</v>
      </c>
      <c r="D160" s="292" t="s">
        <v>10670</v>
      </c>
      <c r="E160" s="292" t="s">
        <v>11084</v>
      </c>
      <c r="F160" s="292" t="s">
        <v>11090</v>
      </c>
      <c r="G160" s="292" t="s">
        <v>11091</v>
      </c>
      <c r="H160" s="292" t="s">
        <v>11594</v>
      </c>
      <c r="I160" s="292" t="s">
        <v>11595</v>
      </c>
      <c r="J160" s="292"/>
      <c r="K160" s="292"/>
      <c r="L160" s="292"/>
    </row>
    <row r="161" spans="1:12" x14ac:dyDescent="0.35">
      <c r="A161" s="292" t="s">
        <v>328</v>
      </c>
      <c r="B161" s="292" t="s">
        <v>326</v>
      </c>
      <c r="C161" s="292" t="s">
        <v>327</v>
      </c>
      <c r="D161" s="292" t="s">
        <v>10671</v>
      </c>
      <c r="E161" s="292" t="s">
        <v>11019</v>
      </c>
      <c r="F161" s="292" t="s">
        <v>11090</v>
      </c>
      <c r="G161" s="292" t="s">
        <v>11133</v>
      </c>
      <c r="H161" s="292" t="s">
        <v>11594</v>
      </c>
      <c r="I161" s="292" t="s">
        <v>11595</v>
      </c>
      <c r="J161" s="292"/>
      <c r="K161" s="292"/>
      <c r="L161" s="292"/>
    </row>
    <row r="162" spans="1:12" x14ac:dyDescent="0.35">
      <c r="A162" s="292" t="s">
        <v>338</v>
      </c>
      <c r="B162" s="292" t="s">
        <v>336</v>
      </c>
      <c r="C162" s="292" t="s">
        <v>337</v>
      </c>
      <c r="D162" s="292" t="s">
        <v>10672</v>
      </c>
      <c r="E162" s="292" t="s">
        <v>11026</v>
      </c>
      <c r="F162" s="292" t="s">
        <v>11081</v>
      </c>
      <c r="G162" s="292" t="s">
        <v>11086</v>
      </c>
      <c r="H162" s="292" t="s">
        <v>11594</v>
      </c>
      <c r="I162" s="292" t="s">
        <v>11597</v>
      </c>
      <c r="J162" s="292"/>
      <c r="K162" s="292"/>
      <c r="L162" s="292"/>
    </row>
    <row r="163" spans="1:12" x14ac:dyDescent="0.35">
      <c r="A163" s="292" t="s">
        <v>338</v>
      </c>
      <c r="B163" s="292" t="s">
        <v>348</v>
      </c>
      <c r="C163" s="292" t="s">
        <v>349</v>
      </c>
      <c r="D163" s="292" t="s">
        <v>10672</v>
      </c>
      <c r="E163" s="292" t="s">
        <v>11026</v>
      </c>
      <c r="F163" s="292" t="s">
        <v>11090</v>
      </c>
      <c r="G163" s="292" t="s">
        <v>11207</v>
      </c>
      <c r="H163" s="292" t="s">
        <v>11596</v>
      </c>
      <c r="I163" s="292" t="s">
        <v>11595</v>
      </c>
      <c r="J163" s="292"/>
      <c r="K163" s="292"/>
      <c r="L163" s="292"/>
    </row>
    <row r="164" spans="1:12" x14ac:dyDescent="0.35">
      <c r="A164" s="292" t="s">
        <v>338</v>
      </c>
      <c r="B164" s="292" t="s">
        <v>363</v>
      </c>
      <c r="C164" s="292" t="s">
        <v>364</v>
      </c>
      <c r="D164" s="292" t="s">
        <v>10672</v>
      </c>
      <c r="E164" s="292" t="s">
        <v>11026</v>
      </c>
      <c r="F164" s="292" t="s">
        <v>11090</v>
      </c>
      <c r="G164" s="292" t="s">
        <v>11133</v>
      </c>
      <c r="H164" s="292" t="s">
        <v>11596</v>
      </c>
      <c r="I164" s="292" t="s">
        <v>11595</v>
      </c>
      <c r="J164" s="292"/>
      <c r="K164" s="292"/>
      <c r="L164" s="292"/>
    </row>
    <row r="165" spans="1:12" x14ac:dyDescent="0.35">
      <c r="A165" s="292" t="s">
        <v>338</v>
      </c>
      <c r="B165" s="292" t="s">
        <v>374</v>
      </c>
      <c r="C165" s="292" t="s">
        <v>375</v>
      </c>
      <c r="D165" s="292" t="s">
        <v>10672</v>
      </c>
      <c r="E165" s="292" t="s">
        <v>11026</v>
      </c>
      <c r="F165" s="292" t="s">
        <v>11045</v>
      </c>
      <c r="G165" s="292" t="s">
        <v>11555</v>
      </c>
      <c r="H165" s="292" t="s">
        <v>11596</v>
      </c>
      <c r="I165" s="292" t="s">
        <v>11595</v>
      </c>
      <c r="J165" s="292"/>
      <c r="K165" s="292"/>
      <c r="L165" s="292"/>
    </row>
    <row r="166" spans="1:12" x14ac:dyDescent="0.35">
      <c r="A166" s="292" t="s">
        <v>338</v>
      </c>
      <c r="B166" s="292" t="s">
        <v>3453</v>
      </c>
      <c r="C166" s="292" t="s">
        <v>3454</v>
      </c>
      <c r="D166" s="292" t="s">
        <v>10672</v>
      </c>
      <c r="E166" s="292" t="s">
        <v>11026</v>
      </c>
      <c r="F166" s="292" t="s">
        <v>11013</v>
      </c>
      <c r="G166" s="292" t="s">
        <v>11520</v>
      </c>
      <c r="H166" s="292" t="s">
        <v>11596</v>
      </c>
      <c r="I166" s="292" t="s">
        <v>11595</v>
      </c>
      <c r="J166" s="292"/>
      <c r="K166" s="292"/>
      <c r="L166" s="292"/>
    </row>
    <row r="167" spans="1:12" x14ac:dyDescent="0.35">
      <c r="A167" s="292" t="s">
        <v>72</v>
      </c>
      <c r="B167" s="292" t="s">
        <v>827</v>
      </c>
      <c r="C167" s="292" t="s">
        <v>828</v>
      </c>
      <c r="D167" s="292" t="s">
        <v>10677</v>
      </c>
      <c r="E167" s="292" t="s">
        <v>11019</v>
      </c>
      <c r="F167" s="292" t="s">
        <v>11131</v>
      </c>
      <c r="G167" s="292" t="s">
        <v>11086</v>
      </c>
      <c r="H167" s="292" t="s">
        <v>11594</v>
      </c>
      <c r="I167" s="292" t="s">
        <v>11597</v>
      </c>
      <c r="J167" s="292"/>
      <c r="K167" s="292"/>
      <c r="L167" s="292"/>
    </row>
    <row r="168" spans="1:12" x14ac:dyDescent="0.35">
      <c r="A168" s="292" t="s">
        <v>72</v>
      </c>
      <c r="B168" s="292" t="s">
        <v>70</v>
      </c>
      <c r="C168" s="292" t="s">
        <v>71</v>
      </c>
      <c r="D168" s="292" t="s">
        <v>10677</v>
      </c>
      <c r="E168" s="292" t="s">
        <v>11019</v>
      </c>
      <c r="F168" s="292" t="s">
        <v>11090</v>
      </c>
      <c r="G168" s="292" t="s">
        <v>11490</v>
      </c>
      <c r="H168" s="292" t="s">
        <v>11596</v>
      </c>
      <c r="I168" s="292" t="s">
        <v>11595</v>
      </c>
      <c r="J168" s="292"/>
      <c r="K168" s="292"/>
      <c r="L168" s="292"/>
    </row>
    <row r="169" spans="1:12" x14ac:dyDescent="0.35">
      <c r="A169" s="292" t="s">
        <v>72</v>
      </c>
      <c r="B169" s="292" t="s">
        <v>837</v>
      </c>
      <c r="C169" s="292" t="s">
        <v>838</v>
      </c>
      <c r="D169" s="292" t="s">
        <v>10677</v>
      </c>
      <c r="E169" s="292" t="s">
        <v>11019</v>
      </c>
      <c r="F169" s="292" t="s">
        <v>11020</v>
      </c>
      <c r="G169" s="292" t="s">
        <v>11569</v>
      </c>
      <c r="H169" s="292" t="s">
        <v>11596</v>
      </c>
      <c r="I169" s="292" t="s">
        <v>11595</v>
      </c>
      <c r="J169" s="292"/>
      <c r="K169" s="292"/>
      <c r="L169" s="292"/>
    </row>
    <row r="170" spans="1:12" x14ac:dyDescent="0.35">
      <c r="A170" s="292" t="s">
        <v>544</v>
      </c>
      <c r="B170" s="292" t="s">
        <v>542</v>
      </c>
      <c r="C170" s="292" t="s">
        <v>543</v>
      </c>
      <c r="D170" s="292" t="s">
        <v>10678</v>
      </c>
      <c r="E170" s="292" t="s">
        <v>11019</v>
      </c>
      <c r="F170" s="292" t="s">
        <v>11090</v>
      </c>
      <c r="G170" s="292" t="s">
        <v>11490</v>
      </c>
      <c r="H170" s="292" t="s">
        <v>11594</v>
      </c>
      <c r="I170" s="292" t="s">
        <v>11595</v>
      </c>
      <c r="J170" s="292"/>
      <c r="K170" s="292"/>
      <c r="L170" s="292"/>
    </row>
    <row r="171" spans="1:12" x14ac:dyDescent="0.35">
      <c r="A171" s="292" t="s">
        <v>3308</v>
      </c>
      <c r="B171" s="292" t="s">
        <v>3306</v>
      </c>
      <c r="C171" s="292" t="s">
        <v>3307</v>
      </c>
      <c r="D171" s="292" t="s">
        <v>10679</v>
      </c>
      <c r="E171" s="292" t="s">
        <v>11074</v>
      </c>
      <c r="F171" s="292" t="s">
        <v>11027</v>
      </c>
      <c r="G171" s="292" t="s">
        <v>3306</v>
      </c>
      <c r="H171" s="292" t="s">
        <v>11594</v>
      </c>
      <c r="I171" s="292" t="s">
        <v>11595</v>
      </c>
      <c r="J171" s="292"/>
      <c r="K171" s="292"/>
      <c r="L171" s="292"/>
    </row>
    <row r="172" spans="1:12" x14ac:dyDescent="0.35">
      <c r="A172" s="292" t="s">
        <v>1485</v>
      </c>
      <c r="B172" s="292" t="s">
        <v>1483</v>
      </c>
      <c r="C172" s="292" t="s">
        <v>1484</v>
      </c>
      <c r="D172" s="292" t="s">
        <v>10688</v>
      </c>
      <c r="E172" s="292" t="s">
        <v>11084</v>
      </c>
      <c r="F172" s="292" t="s">
        <v>11579</v>
      </c>
      <c r="G172" s="292" t="s">
        <v>11008</v>
      </c>
      <c r="H172" s="292" t="s">
        <v>11594</v>
      </c>
      <c r="I172" s="292" t="s">
        <v>11595</v>
      </c>
      <c r="J172" s="292"/>
      <c r="K172" s="292"/>
      <c r="L172" s="292"/>
    </row>
    <row r="173" spans="1:12" x14ac:dyDescent="0.35">
      <c r="A173" s="292" t="s">
        <v>5545</v>
      </c>
      <c r="B173" s="292" t="s">
        <v>5543</v>
      </c>
      <c r="C173" s="292" t="s">
        <v>5544</v>
      </c>
      <c r="D173" s="292" t="s">
        <v>10691</v>
      </c>
      <c r="E173" s="292" t="s">
        <v>11006</v>
      </c>
      <c r="F173" s="292" t="s">
        <v>11582</v>
      </c>
      <c r="G173" s="292" t="s">
        <v>11223</v>
      </c>
      <c r="H173" s="292" t="s">
        <v>11596</v>
      </c>
      <c r="I173" s="292" t="s">
        <v>11595</v>
      </c>
      <c r="J173" s="292"/>
      <c r="K173" s="292"/>
      <c r="L173" s="292"/>
    </row>
    <row r="174" spans="1:12" x14ac:dyDescent="0.35">
      <c r="A174" s="292" t="s">
        <v>53</v>
      </c>
      <c r="B174" s="292" t="s">
        <v>51</v>
      </c>
      <c r="C174" s="292" t="s">
        <v>52</v>
      </c>
      <c r="D174" s="292" t="s">
        <v>10696</v>
      </c>
      <c r="E174" s="292" t="s">
        <v>11026</v>
      </c>
      <c r="F174" s="292" t="s">
        <v>11045</v>
      </c>
      <c r="G174" s="292" t="s">
        <v>11008</v>
      </c>
      <c r="H174" s="292" t="s">
        <v>11594</v>
      </c>
      <c r="I174" s="292" t="s">
        <v>11595</v>
      </c>
      <c r="J174" s="292"/>
      <c r="K174" s="292"/>
      <c r="L174" s="292"/>
    </row>
    <row r="175" spans="1:12" x14ac:dyDescent="0.35">
      <c r="A175" s="292" t="s">
        <v>53</v>
      </c>
      <c r="B175" s="292" t="s">
        <v>413</v>
      </c>
      <c r="C175" s="292" t="s">
        <v>414</v>
      </c>
      <c r="D175" s="292" t="s">
        <v>10696</v>
      </c>
      <c r="E175" s="292" t="s">
        <v>11026</v>
      </c>
      <c r="F175" s="292" t="s">
        <v>11090</v>
      </c>
      <c r="G175" s="292" t="s">
        <v>11133</v>
      </c>
      <c r="H175" s="292" t="s">
        <v>11596</v>
      </c>
      <c r="I175" s="292" t="s">
        <v>11595</v>
      </c>
      <c r="J175" s="292"/>
      <c r="K175" s="292"/>
      <c r="L175" s="292"/>
    </row>
    <row r="176" spans="1:12" x14ac:dyDescent="0.35">
      <c r="A176" s="292" t="s">
        <v>196</v>
      </c>
      <c r="B176" s="292" t="s">
        <v>194</v>
      </c>
      <c r="C176" s="292" t="s">
        <v>195</v>
      </c>
      <c r="D176" s="292" t="s">
        <v>10699</v>
      </c>
      <c r="E176" s="292" t="s">
        <v>11019</v>
      </c>
      <c r="F176" s="292" t="s">
        <v>11589</v>
      </c>
      <c r="G176" s="292" t="s">
        <v>11020</v>
      </c>
      <c r="H176" s="292" t="s">
        <v>11594</v>
      </c>
      <c r="I176" s="292" t="s">
        <v>11595</v>
      </c>
      <c r="J176" s="292"/>
      <c r="K176" s="292"/>
      <c r="L176" s="292"/>
    </row>
    <row r="177" spans="1:12" x14ac:dyDescent="0.35">
      <c r="A177" s="292" t="s">
        <v>89</v>
      </c>
      <c r="B177" s="292" t="s">
        <v>87</v>
      </c>
      <c r="C177" s="292" t="s">
        <v>88</v>
      </c>
      <c r="D177" s="292" t="s">
        <v>10700</v>
      </c>
      <c r="E177" s="292" t="s">
        <v>11019</v>
      </c>
      <c r="F177" s="292" t="s">
        <v>11591</v>
      </c>
      <c r="G177" s="292" t="s">
        <v>11008</v>
      </c>
      <c r="H177" s="292" t="s">
        <v>11594</v>
      </c>
      <c r="I177" s="292" t="s">
        <v>11595</v>
      </c>
      <c r="J177" s="292"/>
      <c r="K177" s="292"/>
      <c r="L177" s="292"/>
    </row>
  </sheetData>
  <autoFilter ref="A1:L177"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324"/>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3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3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3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3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35">
      <c r="A7" s="261" t="s">
        <v>30</v>
      </c>
      <c r="B7" s="261" t="s">
        <v>31</v>
      </c>
      <c r="C7" s="261" t="s">
        <v>32</v>
      </c>
      <c r="D7" s="261" t="s">
        <v>16</v>
      </c>
      <c r="E7" s="261">
        <v>0</v>
      </c>
      <c r="F7" s="261"/>
      <c r="G7" s="261" t="s">
        <v>33</v>
      </c>
      <c r="H7" s="261">
        <v>2</v>
      </c>
      <c r="I7" s="261"/>
      <c r="J7" s="261"/>
      <c r="K7" s="261" t="s">
        <v>34</v>
      </c>
      <c r="L7" s="262">
        <v>43489</v>
      </c>
      <c r="M7" s="261" t="s">
        <v>20</v>
      </c>
    </row>
    <row r="8" spans="1:13" x14ac:dyDescent="0.35">
      <c r="A8" s="259" t="s">
        <v>30</v>
      </c>
      <c r="B8" s="259" t="s">
        <v>31</v>
      </c>
      <c r="C8" s="259" t="s">
        <v>32</v>
      </c>
      <c r="D8" s="259" t="s">
        <v>21</v>
      </c>
      <c r="E8" s="259">
        <v>0</v>
      </c>
      <c r="F8" s="259"/>
      <c r="G8" s="259" t="s">
        <v>33</v>
      </c>
      <c r="H8" s="259">
        <v>2</v>
      </c>
      <c r="I8" s="259"/>
      <c r="J8" s="259"/>
      <c r="K8" s="259" t="s">
        <v>35</v>
      </c>
      <c r="L8" s="260">
        <v>43489</v>
      </c>
      <c r="M8" s="259" t="s">
        <v>20</v>
      </c>
    </row>
    <row r="9" spans="1:13" x14ac:dyDescent="0.3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3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3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3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3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35">
      <c r="A14" s="259" t="s">
        <v>42</v>
      </c>
      <c r="B14" s="259" t="s">
        <v>43</v>
      </c>
      <c r="C14" s="259" t="s">
        <v>44</v>
      </c>
      <c r="D14" s="259" t="s">
        <v>24</v>
      </c>
      <c r="E14" s="259" t="s">
        <v>17</v>
      </c>
      <c r="F14" s="259"/>
      <c r="G14" s="259" t="s">
        <v>17</v>
      </c>
      <c r="H14" s="259" t="s">
        <v>17</v>
      </c>
      <c r="I14" s="259"/>
      <c r="J14" s="259"/>
      <c r="K14" s="259" t="s">
        <v>47</v>
      </c>
      <c r="L14" s="260">
        <v>43493</v>
      </c>
      <c r="M14" s="259" t="s">
        <v>20</v>
      </c>
    </row>
    <row r="15" spans="1:13" x14ac:dyDescent="0.35">
      <c r="A15" s="261" t="s">
        <v>42</v>
      </c>
      <c r="B15" s="261" t="s">
        <v>43</v>
      </c>
      <c r="C15" s="261" t="s">
        <v>44</v>
      </c>
      <c r="D15" s="261" t="s">
        <v>38</v>
      </c>
      <c r="E15" s="261" t="s">
        <v>17</v>
      </c>
      <c r="F15" s="261"/>
      <c r="G15" s="261" t="s">
        <v>17</v>
      </c>
      <c r="H15" s="261" t="s">
        <v>17</v>
      </c>
      <c r="I15" s="261"/>
      <c r="J15" s="261"/>
      <c r="K15" s="261" t="s">
        <v>48</v>
      </c>
      <c r="L15" s="262">
        <v>43493</v>
      </c>
      <c r="M15" s="261" t="s">
        <v>20</v>
      </c>
    </row>
    <row r="16" spans="1:13" x14ac:dyDescent="0.35">
      <c r="A16" s="259" t="s">
        <v>42</v>
      </c>
      <c r="B16" s="259" t="s">
        <v>43</v>
      </c>
      <c r="C16" s="259" t="s">
        <v>44</v>
      </c>
      <c r="D16" s="259" t="s">
        <v>26</v>
      </c>
      <c r="E16" s="259" t="s">
        <v>17</v>
      </c>
      <c r="F16" s="259"/>
      <c r="G16" s="259" t="s">
        <v>17</v>
      </c>
      <c r="H16" s="259" t="s">
        <v>17</v>
      </c>
      <c r="I16" s="259"/>
      <c r="J16" s="259"/>
      <c r="K16" s="259" t="s">
        <v>49</v>
      </c>
      <c r="L16" s="260">
        <v>43493</v>
      </c>
      <c r="M16" s="259" t="s">
        <v>20</v>
      </c>
    </row>
    <row r="17" spans="1:13" x14ac:dyDescent="0.35">
      <c r="A17" s="261" t="s">
        <v>42</v>
      </c>
      <c r="B17" s="261" t="s">
        <v>43</v>
      </c>
      <c r="C17" s="261" t="s">
        <v>44</v>
      </c>
      <c r="D17" s="261" t="s">
        <v>28</v>
      </c>
      <c r="E17" s="261" t="s">
        <v>17</v>
      </c>
      <c r="F17" s="261"/>
      <c r="G17" s="261" t="s">
        <v>17</v>
      </c>
      <c r="H17" s="261" t="s">
        <v>17</v>
      </c>
      <c r="I17" s="261"/>
      <c r="J17" s="261"/>
      <c r="K17" s="261" t="s">
        <v>50</v>
      </c>
      <c r="L17" s="262">
        <v>43493</v>
      </c>
      <c r="M17" s="261" t="s">
        <v>20</v>
      </c>
    </row>
    <row r="18" spans="1:13" x14ac:dyDescent="0.35">
      <c r="A18" s="259" t="s">
        <v>51</v>
      </c>
      <c r="B18" s="259" t="s">
        <v>52</v>
      </c>
      <c r="C18" s="259" t="s">
        <v>53</v>
      </c>
      <c r="D18" s="259" t="s">
        <v>16</v>
      </c>
      <c r="E18" s="259" t="s">
        <v>17</v>
      </c>
      <c r="F18" s="259"/>
      <c r="G18" s="259" t="s">
        <v>17</v>
      </c>
      <c r="H18" s="259" t="s">
        <v>17</v>
      </c>
      <c r="I18" s="259"/>
      <c r="J18" s="259"/>
      <c r="K18" s="259" t="s">
        <v>54</v>
      </c>
      <c r="L18" s="260">
        <v>43493</v>
      </c>
      <c r="M18" s="259" t="s">
        <v>20</v>
      </c>
    </row>
    <row r="19" spans="1:13" x14ac:dyDescent="0.35">
      <c r="A19" s="261" t="s">
        <v>51</v>
      </c>
      <c r="B19" s="261" t="s">
        <v>52</v>
      </c>
      <c r="C19" s="261" t="s">
        <v>53</v>
      </c>
      <c r="D19" s="261" t="s">
        <v>21</v>
      </c>
      <c r="E19" s="261" t="s">
        <v>17</v>
      </c>
      <c r="F19" s="261"/>
      <c r="G19" s="261" t="s">
        <v>17</v>
      </c>
      <c r="H19" s="261" t="s">
        <v>17</v>
      </c>
      <c r="I19" s="261"/>
      <c r="J19" s="261"/>
      <c r="K19" s="261" t="s">
        <v>55</v>
      </c>
      <c r="L19" s="262">
        <v>43493</v>
      </c>
      <c r="M19" s="261" t="s">
        <v>20</v>
      </c>
    </row>
    <row r="20" spans="1:13" x14ac:dyDescent="0.35">
      <c r="A20" s="259" t="s">
        <v>51</v>
      </c>
      <c r="B20" s="259" t="s">
        <v>52</v>
      </c>
      <c r="C20" s="259" t="s">
        <v>53</v>
      </c>
      <c r="D20" s="259" t="s">
        <v>24</v>
      </c>
      <c r="E20" s="259" t="s">
        <v>17</v>
      </c>
      <c r="F20" s="259"/>
      <c r="G20" s="259" t="s">
        <v>17</v>
      </c>
      <c r="H20" s="259" t="s">
        <v>17</v>
      </c>
      <c r="I20" s="259"/>
      <c r="J20" s="259"/>
      <c r="K20" s="259" t="s">
        <v>56</v>
      </c>
      <c r="L20" s="260">
        <v>43493</v>
      </c>
      <c r="M20" s="259" t="s">
        <v>20</v>
      </c>
    </row>
    <row r="21" spans="1:13" x14ac:dyDescent="0.35">
      <c r="A21" s="261" t="s">
        <v>51</v>
      </c>
      <c r="B21" s="261" t="s">
        <v>52</v>
      </c>
      <c r="C21" s="261" t="s">
        <v>53</v>
      </c>
      <c r="D21" s="261" t="s">
        <v>26</v>
      </c>
      <c r="E21" s="261" t="s">
        <v>17</v>
      </c>
      <c r="F21" s="261"/>
      <c r="G21" s="261" t="s">
        <v>17</v>
      </c>
      <c r="H21" s="261" t="s">
        <v>17</v>
      </c>
      <c r="I21" s="261"/>
      <c r="J21" s="261"/>
      <c r="K21" s="261" t="s">
        <v>57</v>
      </c>
      <c r="L21" s="262">
        <v>43493</v>
      </c>
      <c r="M21" s="261" t="s">
        <v>20</v>
      </c>
    </row>
    <row r="22" spans="1:13" x14ac:dyDescent="0.35">
      <c r="A22" s="259" t="s">
        <v>51</v>
      </c>
      <c r="B22" s="259" t="s">
        <v>52</v>
      </c>
      <c r="C22" s="259" t="s">
        <v>53</v>
      </c>
      <c r="D22" s="259" t="s">
        <v>28</v>
      </c>
      <c r="E22" s="259" t="s">
        <v>17</v>
      </c>
      <c r="F22" s="259"/>
      <c r="G22" s="259" t="s">
        <v>17</v>
      </c>
      <c r="H22" s="259" t="s">
        <v>17</v>
      </c>
      <c r="I22" s="259"/>
      <c r="J22" s="259"/>
      <c r="K22" s="259" t="s">
        <v>58</v>
      </c>
      <c r="L22" s="260">
        <v>43493</v>
      </c>
      <c r="M22" s="259" t="s">
        <v>20</v>
      </c>
    </row>
    <row r="23" spans="1:13" x14ac:dyDescent="0.35">
      <c r="A23" s="261" t="s">
        <v>59</v>
      </c>
      <c r="B23" s="261" t="s">
        <v>60</v>
      </c>
      <c r="C23" s="261" t="s">
        <v>61</v>
      </c>
      <c r="D23" s="261" t="s">
        <v>38</v>
      </c>
      <c r="E23" s="261" t="s">
        <v>17</v>
      </c>
      <c r="F23" s="261" t="s">
        <v>17</v>
      </c>
      <c r="G23" s="261" t="s">
        <v>17</v>
      </c>
      <c r="H23" s="261" t="s">
        <v>17</v>
      </c>
      <c r="I23" s="261"/>
      <c r="J23" s="261" t="s">
        <v>62</v>
      </c>
      <c r="K23" s="261" t="s">
        <v>63</v>
      </c>
      <c r="L23" s="262">
        <v>43495</v>
      </c>
      <c r="M23" s="261" t="s">
        <v>20</v>
      </c>
    </row>
    <row r="24" spans="1:13" x14ac:dyDescent="0.35">
      <c r="A24" s="259" t="s">
        <v>59</v>
      </c>
      <c r="B24" s="259" t="s">
        <v>60</v>
      </c>
      <c r="C24" s="259" t="s">
        <v>61</v>
      </c>
      <c r="D24" s="259" t="s">
        <v>26</v>
      </c>
      <c r="E24" s="259" t="s">
        <v>17</v>
      </c>
      <c r="F24" s="259"/>
      <c r="G24" s="259" t="s">
        <v>17</v>
      </c>
      <c r="H24" s="259" t="s">
        <v>17</v>
      </c>
      <c r="I24" s="259"/>
      <c r="J24" s="259" t="s">
        <v>64</v>
      </c>
      <c r="K24" s="259" t="s">
        <v>65</v>
      </c>
      <c r="L24" s="260">
        <v>43495</v>
      </c>
      <c r="M24" s="259" t="s">
        <v>20</v>
      </c>
    </row>
    <row r="25" spans="1:13" x14ac:dyDescent="0.35">
      <c r="A25" s="261" t="s">
        <v>59</v>
      </c>
      <c r="B25" s="261" t="s">
        <v>60</v>
      </c>
      <c r="C25" s="261" t="s">
        <v>61</v>
      </c>
      <c r="D25" s="261" t="s">
        <v>28</v>
      </c>
      <c r="E25" s="261">
        <v>1160000</v>
      </c>
      <c r="F25" s="261" t="s">
        <v>66</v>
      </c>
      <c r="G25" s="261" t="s">
        <v>33</v>
      </c>
      <c r="H25" s="261">
        <v>2</v>
      </c>
      <c r="I25" s="261" t="s">
        <v>67</v>
      </c>
      <c r="J25" s="261" t="s">
        <v>68</v>
      </c>
      <c r="K25" s="261" t="s">
        <v>69</v>
      </c>
      <c r="L25" s="262">
        <v>43495</v>
      </c>
      <c r="M25" s="261" t="s">
        <v>20</v>
      </c>
    </row>
    <row r="26" spans="1:13" x14ac:dyDescent="0.35">
      <c r="A26" s="259" t="s">
        <v>70</v>
      </c>
      <c r="B26" s="259" t="s">
        <v>71</v>
      </c>
      <c r="C26" s="259" t="s">
        <v>72</v>
      </c>
      <c r="D26" s="259" t="s">
        <v>16</v>
      </c>
      <c r="E26" s="259" t="s">
        <v>17</v>
      </c>
      <c r="F26" s="259"/>
      <c r="G26" s="259" t="s">
        <v>17</v>
      </c>
      <c r="H26" s="259" t="s">
        <v>17</v>
      </c>
      <c r="I26" s="259"/>
      <c r="J26" s="259"/>
      <c r="K26" s="259" t="s">
        <v>73</v>
      </c>
      <c r="L26" s="260">
        <v>43495</v>
      </c>
      <c r="M26" s="259" t="s">
        <v>20</v>
      </c>
    </row>
    <row r="27" spans="1:13" x14ac:dyDescent="0.35">
      <c r="A27" s="261" t="s">
        <v>70</v>
      </c>
      <c r="B27" s="261" t="s">
        <v>71</v>
      </c>
      <c r="C27" s="261" t="s">
        <v>72</v>
      </c>
      <c r="D27" s="261" t="s">
        <v>24</v>
      </c>
      <c r="E27" s="261" t="s">
        <v>17</v>
      </c>
      <c r="F27" s="261"/>
      <c r="G27" s="261" t="s">
        <v>17</v>
      </c>
      <c r="H27" s="261" t="s">
        <v>17</v>
      </c>
      <c r="I27" s="261"/>
      <c r="J27" s="261"/>
      <c r="K27" s="261" t="s">
        <v>74</v>
      </c>
      <c r="L27" s="262">
        <v>43495</v>
      </c>
      <c r="M27" s="261" t="s">
        <v>20</v>
      </c>
    </row>
    <row r="28" spans="1:13" x14ac:dyDescent="0.35">
      <c r="A28" s="259" t="s">
        <v>70</v>
      </c>
      <c r="B28" s="259" t="s">
        <v>71</v>
      </c>
      <c r="C28" s="259" t="s">
        <v>72</v>
      </c>
      <c r="D28" s="259" t="s">
        <v>38</v>
      </c>
      <c r="E28" s="259" t="s">
        <v>17</v>
      </c>
      <c r="F28" s="259"/>
      <c r="G28" s="259" t="s">
        <v>17</v>
      </c>
      <c r="H28" s="259" t="s">
        <v>17</v>
      </c>
      <c r="I28" s="259"/>
      <c r="J28" s="259"/>
      <c r="K28" s="259" t="s">
        <v>75</v>
      </c>
      <c r="L28" s="260">
        <v>43495</v>
      </c>
      <c r="M28" s="259" t="s">
        <v>20</v>
      </c>
    </row>
    <row r="29" spans="1:13" x14ac:dyDescent="0.35">
      <c r="A29" s="261" t="s">
        <v>70</v>
      </c>
      <c r="B29" s="261" t="s">
        <v>71</v>
      </c>
      <c r="C29" s="261" t="s">
        <v>72</v>
      </c>
      <c r="D29" s="261" t="s">
        <v>26</v>
      </c>
      <c r="E29" s="261" t="s">
        <v>17</v>
      </c>
      <c r="F29" s="261"/>
      <c r="G29" s="261" t="s">
        <v>17</v>
      </c>
      <c r="H29" s="261" t="s">
        <v>17</v>
      </c>
      <c r="I29" s="261"/>
      <c r="J29" s="261"/>
      <c r="K29" s="261" t="s">
        <v>76</v>
      </c>
      <c r="L29" s="262">
        <v>43495</v>
      </c>
      <c r="M29" s="261" t="s">
        <v>20</v>
      </c>
    </row>
    <row r="30" spans="1:13" x14ac:dyDescent="0.35">
      <c r="A30" s="259" t="s">
        <v>70</v>
      </c>
      <c r="B30" s="259" t="s">
        <v>71</v>
      </c>
      <c r="C30" s="259" t="s">
        <v>72</v>
      </c>
      <c r="D30" s="259" t="s">
        <v>28</v>
      </c>
      <c r="E30" s="259" t="s">
        <v>17</v>
      </c>
      <c r="F30" s="259"/>
      <c r="G30" s="259" t="s">
        <v>17</v>
      </c>
      <c r="H30" s="259" t="s">
        <v>17</v>
      </c>
      <c r="I30" s="259"/>
      <c r="J30" s="259"/>
      <c r="K30" s="259" t="s">
        <v>77</v>
      </c>
      <c r="L30" s="260">
        <v>43495</v>
      </c>
      <c r="M30" s="259" t="s">
        <v>20</v>
      </c>
    </row>
    <row r="31" spans="1:13" x14ac:dyDescent="0.35">
      <c r="A31" s="261" t="s">
        <v>78</v>
      </c>
      <c r="B31" s="261" t="s">
        <v>79</v>
      </c>
      <c r="C31" s="261" t="s">
        <v>80</v>
      </c>
      <c r="D31" s="261" t="s">
        <v>16</v>
      </c>
      <c r="E31" s="261" t="s">
        <v>17</v>
      </c>
      <c r="F31" s="261"/>
      <c r="G31" s="261" t="s">
        <v>17</v>
      </c>
      <c r="H31" s="261" t="s">
        <v>17</v>
      </c>
      <c r="I31" s="261"/>
      <c r="J31" s="261"/>
      <c r="K31" s="261" t="s">
        <v>81</v>
      </c>
      <c r="L31" s="262">
        <v>43501</v>
      </c>
      <c r="M31" s="261" t="s">
        <v>20</v>
      </c>
    </row>
    <row r="32" spans="1:13" x14ac:dyDescent="0.35">
      <c r="A32" s="259" t="s">
        <v>78</v>
      </c>
      <c r="B32" s="259" t="s">
        <v>79</v>
      </c>
      <c r="C32" s="259" t="s">
        <v>80</v>
      </c>
      <c r="D32" s="259" t="s">
        <v>21</v>
      </c>
      <c r="E32" s="259" t="s">
        <v>17</v>
      </c>
      <c r="F32" s="259"/>
      <c r="G32" s="259" t="s">
        <v>17</v>
      </c>
      <c r="H32" s="259" t="s">
        <v>17</v>
      </c>
      <c r="I32" s="259"/>
      <c r="J32" s="259"/>
      <c r="K32" s="259" t="s">
        <v>82</v>
      </c>
      <c r="L32" s="260">
        <v>43501</v>
      </c>
      <c r="M32" s="259" t="s">
        <v>20</v>
      </c>
    </row>
    <row r="33" spans="1:13" x14ac:dyDescent="0.35">
      <c r="A33" s="261" t="s">
        <v>78</v>
      </c>
      <c r="B33" s="261" t="s">
        <v>79</v>
      </c>
      <c r="C33" s="261" t="s">
        <v>80</v>
      </c>
      <c r="D33" s="261" t="s">
        <v>24</v>
      </c>
      <c r="E33" s="261" t="s">
        <v>17</v>
      </c>
      <c r="F33" s="261"/>
      <c r="G33" s="261" t="s">
        <v>17</v>
      </c>
      <c r="H33" s="261" t="s">
        <v>17</v>
      </c>
      <c r="I33" s="261"/>
      <c r="J33" s="261"/>
      <c r="K33" s="261" t="s">
        <v>83</v>
      </c>
      <c r="L33" s="262">
        <v>43501</v>
      </c>
      <c r="M33" s="261" t="s">
        <v>20</v>
      </c>
    </row>
    <row r="34" spans="1:13" x14ac:dyDescent="0.35">
      <c r="A34" s="259" t="s">
        <v>78</v>
      </c>
      <c r="B34" s="259" t="s">
        <v>79</v>
      </c>
      <c r="C34" s="259" t="s">
        <v>80</v>
      </c>
      <c r="D34" s="259" t="s">
        <v>38</v>
      </c>
      <c r="E34" s="259" t="s">
        <v>17</v>
      </c>
      <c r="F34" s="259"/>
      <c r="G34" s="259" t="s">
        <v>17</v>
      </c>
      <c r="H34" s="259" t="s">
        <v>17</v>
      </c>
      <c r="I34" s="259"/>
      <c r="J34" s="259"/>
      <c r="K34" s="259" t="s">
        <v>84</v>
      </c>
      <c r="L34" s="260">
        <v>43501</v>
      </c>
      <c r="M34" s="259" t="s">
        <v>20</v>
      </c>
    </row>
    <row r="35" spans="1:13" x14ac:dyDescent="0.35">
      <c r="A35" s="261" t="s">
        <v>78</v>
      </c>
      <c r="B35" s="261" t="s">
        <v>79</v>
      </c>
      <c r="C35" s="261" t="s">
        <v>80</v>
      </c>
      <c r="D35" s="261" t="s">
        <v>26</v>
      </c>
      <c r="E35" s="261" t="s">
        <v>17</v>
      </c>
      <c r="F35" s="261"/>
      <c r="G35" s="261" t="s">
        <v>17</v>
      </c>
      <c r="H35" s="261" t="s">
        <v>17</v>
      </c>
      <c r="I35" s="261"/>
      <c r="J35" s="261"/>
      <c r="K35" s="261" t="s">
        <v>85</v>
      </c>
      <c r="L35" s="262">
        <v>43501</v>
      </c>
      <c r="M35" s="261" t="s">
        <v>20</v>
      </c>
    </row>
    <row r="36" spans="1:13" x14ac:dyDescent="0.35">
      <c r="A36" s="259" t="s">
        <v>78</v>
      </c>
      <c r="B36" s="259" t="s">
        <v>79</v>
      </c>
      <c r="C36" s="259" t="s">
        <v>80</v>
      </c>
      <c r="D36" s="259" t="s">
        <v>28</v>
      </c>
      <c r="E36" s="259" t="s">
        <v>17</v>
      </c>
      <c r="F36" s="259"/>
      <c r="G36" s="259" t="s">
        <v>17</v>
      </c>
      <c r="H36" s="259" t="s">
        <v>17</v>
      </c>
      <c r="I36" s="259"/>
      <c r="J36" s="259"/>
      <c r="K36" s="259" t="s">
        <v>86</v>
      </c>
      <c r="L36" s="260">
        <v>43501</v>
      </c>
      <c r="M36" s="259" t="s">
        <v>20</v>
      </c>
    </row>
    <row r="37" spans="1:13" x14ac:dyDescent="0.35">
      <c r="A37" s="261" t="s">
        <v>87</v>
      </c>
      <c r="B37" s="261" t="s">
        <v>88</v>
      </c>
      <c r="C37" s="261" t="s">
        <v>89</v>
      </c>
      <c r="D37" s="261" t="s">
        <v>24</v>
      </c>
      <c r="E37" s="261" t="s">
        <v>17</v>
      </c>
      <c r="F37" s="261"/>
      <c r="G37" s="261" t="s">
        <v>17</v>
      </c>
      <c r="H37" s="261" t="s">
        <v>17</v>
      </c>
      <c r="I37" s="261"/>
      <c r="J37" s="261"/>
      <c r="K37" s="261" t="s">
        <v>90</v>
      </c>
      <c r="L37" s="262">
        <v>43502</v>
      </c>
      <c r="M37" s="261" t="s">
        <v>20</v>
      </c>
    </row>
    <row r="38" spans="1:13" x14ac:dyDescent="0.35">
      <c r="A38" s="259" t="s">
        <v>87</v>
      </c>
      <c r="B38" s="259" t="s">
        <v>88</v>
      </c>
      <c r="C38" s="259" t="s">
        <v>89</v>
      </c>
      <c r="D38" s="259" t="s">
        <v>26</v>
      </c>
      <c r="E38" s="259" t="s">
        <v>17</v>
      </c>
      <c r="F38" s="259"/>
      <c r="G38" s="259" t="s">
        <v>17</v>
      </c>
      <c r="H38" s="259" t="s">
        <v>17</v>
      </c>
      <c r="I38" s="259"/>
      <c r="J38" s="259"/>
      <c r="K38" s="259" t="s">
        <v>91</v>
      </c>
      <c r="L38" s="260">
        <v>43502</v>
      </c>
      <c r="M38" s="259" t="s">
        <v>20</v>
      </c>
    </row>
    <row r="39" spans="1:13" x14ac:dyDescent="0.35">
      <c r="A39" s="261" t="s">
        <v>87</v>
      </c>
      <c r="B39" s="261" t="s">
        <v>88</v>
      </c>
      <c r="C39" s="261" t="s">
        <v>89</v>
      </c>
      <c r="D39" s="261" t="s">
        <v>28</v>
      </c>
      <c r="E39" s="261" t="s">
        <v>17</v>
      </c>
      <c r="F39" s="261"/>
      <c r="G39" s="261" t="s">
        <v>17</v>
      </c>
      <c r="H39" s="261" t="s">
        <v>17</v>
      </c>
      <c r="I39" s="261"/>
      <c r="J39" s="261"/>
      <c r="K39" s="261" t="s">
        <v>92</v>
      </c>
      <c r="L39" s="262">
        <v>43502</v>
      </c>
      <c r="M39" s="261" t="s">
        <v>20</v>
      </c>
    </row>
    <row r="40" spans="1:13" x14ac:dyDescent="0.35">
      <c r="A40" s="259" t="s">
        <v>93</v>
      </c>
      <c r="B40" s="259" t="s">
        <v>94</v>
      </c>
      <c r="C40" s="259" t="s">
        <v>95</v>
      </c>
      <c r="D40" s="259" t="s">
        <v>26</v>
      </c>
      <c r="E40" s="259" t="s">
        <v>17</v>
      </c>
      <c r="F40" s="259"/>
      <c r="G40" s="259" t="s">
        <v>17</v>
      </c>
      <c r="H40" s="259" t="s">
        <v>17</v>
      </c>
      <c r="I40" s="259"/>
      <c r="J40" s="259" t="s">
        <v>96</v>
      </c>
      <c r="K40" s="259" t="s">
        <v>97</v>
      </c>
      <c r="L40" s="260">
        <v>43503</v>
      </c>
      <c r="M40" s="259" t="s">
        <v>20</v>
      </c>
    </row>
    <row r="41" spans="1:13" x14ac:dyDescent="0.35">
      <c r="A41" s="261" t="s">
        <v>93</v>
      </c>
      <c r="B41" s="261" t="s">
        <v>94</v>
      </c>
      <c r="C41" s="261" t="s">
        <v>95</v>
      </c>
      <c r="D41" s="261" t="s">
        <v>28</v>
      </c>
      <c r="E41" s="261" t="s">
        <v>17</v>
      </c>
      <c r="F41" s="261"/>
      <c r="G41" s="261" t="s">
        <v>17</v>
      </c>
      <c r="H41" s="261" t="s">
        <v>17</v>
      </c>
      <c r="I41" s="261"/>
      <c r="J41" s="261" t="s">
        <v>96</v>
      </c>
      <c r="K41" s="261" t="s">
        <v>98</v>
      </c>
      <c r="L41" s="262">
        <v>43503</v>
      </c>
      <c r="M41" s="261" t="s">
        <v>20</v>
      </c>
    </row>
    <row r="42" spans="1:13" x14ac:dyDescent="0.35">
      <c r="A42" s="259" t="s">
        <v>99</v>
      </c>
      <c r="B42" s="259" t="s">
        <v>100</v>
      </c>
      <c r="C42" s="259" t="s">
        <v>101</v>
      </c>
      <c r="D42" s="259" t="s">
        <v>16</v>
      </c>
      <c r="E42" s="259" t="s">
        <v>17</v>
      </c>
      <c r="F42" s="259"/>
      <c r="G42" s="259" t="s">
        <v>17</v>
      </c>
      <c r="H42" s="259" t="s">
        <v>17</v>
      </c>
      <c r="I42" s="259"/>
      <c r="J42" s="259" t="s">
        <v>18</v>
      </c>
      <c r="K42" s="259" t="s">
        <v>102</v>
      </c>
      <c r="L42" s="260">
        <v>43503</v>
      </c>
      <c r="M42" s="259" t="s">
        <v>20</v>
      </c>
    </row>
    <row r="43" spans="1:13" x14ac:dyDescent="0.35">
      <c r="A43" s="261" t="s">
        <v>99</v>
      </c>
      <c r="B43" s="261" t="s">
        <v>100</v>
      </c>
      <c r="C43" s="261" t="s">
        <v>101</v>
      </c>
      <c r="D43" s="261" t="s">
        <v>21</v>
      </c>
      <c r="E43" s="261" t="s">
        <v>17</v>
      </c>
      <c r="F43" s="261"/>
      <c r="G43" s="261" t="s">
        <v>17</v>
      </c>
      <c r="H43" s="261" t="s">
        <v>17</v>
      </c>
      <c r="I43" s="261"/>
      <c r="J43" s="261" t="s">
        <v>18</v>
      </c>
      <c r="K43" s="261" t="s">
        <v>103</v>
      </c>
      <c r="L43" s="262">
        <v>43503</v>
      </c>
      <c r="M43" s="261" t="s">
        <v>20</v>
      </c>
    </row>
    <row r="44" spans="1:13" x14ac:dyDescent="0.35">
      <c r="A44" s="259" t="s">
        <v>99</v>
      </c>
      <c r="B44" s="259" t="s">
        <v>100</v>
      </c>
      <c r="C44" s="259" t="s">
        <v>101</v>
      </c>
      <c r="D44" s="259" t="s">
        <v>24</v>
      </c>
      <c r="E44" s="259" t="s">
        <v>17</v>
      </c>
      <c r="F44" s="259"/>
      <c r="G44" s="259" t="s">
        <v>17</v>
      </c>
      <c r="H44" s="259" t="s">
        <v>17</v>
      </c>
      <c r="I44" s="259"/>
      <c r="J44" s="259" t="s">
        <v>18</v>
      </c>
      <c r="K44" s="259" t="s">
        <v>104</v>
      </c>
      <c r="L44" s="260">
        <v>43503</v>
      </c>
      <c r="M44" s="259" t="s">
        <v>20</v>
      </c>
    </row>
    <row r="45" spans="1:13" x14ac:dyDescent="0.35">
      <c r="A45" s="261" t="s">
        <v>99</v>
      </c>
      <c r="B45" s="261" t="s">
        <v>100</v>
      </c>
      <c r="C45" s="261" t="s">
        <v>101</v>
      </c>
      <c r="D45" s="261" t="s">
        <v>38</v>
      </c>
      <c r="E45" s="261" t="s">
        <v>17</v>
      </c>
      <c r="F45" s="261"/>
      <c r="G45" s="261" t="s">
        <v>17</v>
      </c>
      <c r="H45" s="261" t="s">
        <v>17</v>
      </c>
      <c r="I45" s="261"/>
      <c r="J45" s="261" t="s">
        <v>18</v>
      </c>
      <c r="K45" s="261" t="s">
        <v>105</v>
      </c>
      <c r="L45" s="262">
        <v>43503</v>
      </c>
      <c r="M45" s="261" t="s">
        <v>20</v>
      </c>
    </row>
    <row r="46" spans="1:13" x14ac:dyDescent="0.35">
      <c r="A46" s="259" t="s">
        <v>99</v>
      </c>
      <c r="B46" s="259" t="s">
        <v>100</v>
      </c>
      <c r="C46" s="259" t="s">
        <v>101</v>
      </c>
      <c r="D46" s="259" t="s">
        <v>40</v>
      </c>
      <c r="E46" s="259" t="s">
        <v>17</v>
      </c>
      <c r="F46" s="259"/>
      <c r="G46" s="259" t="s">
        <v>17</v>
      </c>
      <c r="H46" s="259" t="s">
        <v>17</v>
      </c>
      <c r="I46" s="259"/>
      <c r="J46" s="259" t="s">
        <v>18</v>
      </c>
      <c r="K46" s="259" t="s">
        <v>106</v>
      </c>
      <c r="L46" s="260">
        <v>43503</v>
      </c>
      <c r="M46" s="259" t="s">
        <v>20</v>
      </c>
    </row>
    <row r="47" spans="1:13" x14ac:dyDescent="0.35">
      <c r="A47" s="261" t="s">
        <v>107</v>
      </c>
      <c r="B47" s="261" t="s">
        <v>108</v>
      </c>
      <c r="C47" s="261" t="s">
        <v>109</v>
      </c>
      <c r="D47" s="261" t="s">
        <v>24</v>
      </c>
      <c r="E47" s="261" t="s">
        <v>17</v>
      </c>
      <c r="F47" s="261" t="s">
        <v>110</v>
      </c>
      <c r="G47" s="261" t="s">
        <v>17</v>
      </c>
      <c r="H47" s="261" t="s">
        <v>17</v>
      </c>
      <c r="I47" s="261" t="s">
        <v>111</v>
      </c>
      <c r="J47" s="261" t="s">
        <v>112</v>
      </c>
      <c r="K47" s="261" t="s">
        <v>113</v>
      </c>
      <c r="L47" s="262">
        <v>43503</v>
      </c>
      <c r="M47" s="261" t="s">
        <v>20</v>
      </c>
    </row>
    <row r="48" spans="1:13" x14ac:dyDescent="0.35">
      <c r="A48" s="259" t="s">
        <v>114</v>
      </c>
      <c r="B48" s="259" t="s">
        <v>115</v>
      </c>
      <c r="C48" s="259" t="s">
        <v>116</v>
      </c>
      <c r="D48" s="259" t="s">
        <v>16</v>
      </c>
      <c r="E48" s="259" t="s">
        <v>17</v>
      </c>
      <c r="F48" s="259"/>
      <c r="G48" s="259" t="s">
        <v>17</v>
      </c>
      <c r="H48" s="259" t="s">
        <v>17</v>
      </c>
      <c r="I48" s="259"/>
      <c r="J48" s="259" t="s">
        <v>117</v>
      </c>
      <c r="K48" s="259" t="s">
        <v>118</v>
      </c>
      <c r="L48" s="260">
        <v>43508</v>
      </c>
      <c r="M48" s="259" t="s">
        <v>20</v>
      </c>
    </row>
    <row r="49" spans="1:13" x14ac:dyDescent="0.35">
      <c r="A49" s="261" t="s">
        <v>114</v>
      </c>
      <c r="B49" s="261" t="s">
        <v>115</v>
      </c>
      <c r="C49" s="261" t="s">
        <v>116</v>
      </c>
      <c r="D49" s="261" t="s">
        <v>21</v>
      </c>
      <c r="E49" s="261" t="s">
        <v>17</v>
      </c>
      <c r="F49" s="261"/>
      <c r="G49" s="261" t="s">
        <v>17</v>
      </c>
      <c r="H49" s="261" t="s">
        <v>17</v>
      </c>
      <c r="I49" s="261"/>
      <c r="J49" s="261" t="s">
        <v>117</v>
      </c>
      <c r="K49" s="261" t="s">
        <v>119</v>
      </c>
      <c r="L49" s="262">
        <v>43508</v>
      </c>
      <c r="M49" s="261" t="s">
        <v>20</v>
      </c>
    </row>
    <row r="50" spans="1:13" x14ac:dyDescent="0.35">
      <c r="A50" s="259" t="s">
        <v>114</v>
      </c>
      <c r="B50" s="259" t="s">
        <v>115</v>
      </c>
      <c r="C50" s="259" t="s">
        <v>116</v>
      </c>
      <c r="D50" s="259" t="s">
        <v>24</v>
      </c>
      <c r="E50" s="259" t="s">
        <v>17</v>
      </c>
      <c r="F50" s="259"/>
      <c r="G50" s="259" t="s">
        <v>17</v>
      </c>
      <c r="H50" s="259" t="s">
        <v>17</v>
      </c>
      <c r="I50" s="259"/>
      <c r="J50" s="259" t="s">
        <v>117</v>
      </c>
      <c r="K50" s="259" t="s">
        <v>120</v>
      </c>
      <c r="L50" s="260">
        <v>43508</v>
      </c>
      <c r="M50" s="259" t="s">
        <v>20</v>
      </c>
    </row>
    <row r="51" spans="1:13" x14ac:dyDescent="0.35">
      <c r="A51" s="261" t="s">
        <v>114</v>
      </c>
      <c r="B51" s="261" t="s">
        <v>115</v>
      </c>
      <c r="C51" s="261" t="s">
        <v>116</v>
      </c>
      <c r="D51" s="261" t="s">
        <v>26</v>
      </c>
      <c r="E51" s="261" t="s">
        <v>17</v>
      </c>
      <c r="F51" s="261"/>
      <c r="G51" s="261" t="s">
        <v>17</v>
      </c>
      <c r="H51" s="261" t="s">
        <v>17</v>
      </c>
      <c r="I51" s="261"/>
      <c r="J51" s="261" t="s">
        <v>117</v>
      </c>
      <c r="K51" s="261" t="s">
        <v>121</v>
      </c>
      <c r="L51" s="262">
        <v>43508</v>
      </c>
      <c r="M51" s="261" t="s">
        <v>20</v>
      </c>
    </row>
    <row r="52" spans="1:13" x14ac:dyDescent="0.35">
      <c r="A52" s="259" t="s">
        <v>114</v>
      </c>
      <c r="B52" s="259" t="s">
        <v>115</v>
      </c>
      <c r="C52" s="259" t="s">
        <v>116</v>
      </c>
      <c r="D52" s="259" t="s">
        <v>28</v>
      </c>
      <c r="E52" s="259" t="s">
        <v>17</v>
      </c>
      <c r="F52" s="259"/>
      <c r="G52" s="259" t="s">
        <v>17</v>
      </c>
      <c r="H52" s="259" t="s">
        <v>17</v>
      </c>
      <c r="I52" s="259"/>
      <c r="J52" s="259" t="s">
        <v>117</v>
      </c>
      <c r="K52" s="259" t="s">
        <v>122</v>
      </c>
      <c r="L52" s="260">
        <v>43508</v>
      </c>
      <c r="M52" s="259" t="s">
        <v>20</v>
      </c>
    </row>
    <row r="53" spans="1:13" x14ac:dyDescent="0.35">
      <c r="A53" s="261" t="s">
        <v>123</v>
      </c>
      <c r="B53" s="261" t="s">
        <v>124</v>
      </c>
      <c r="C53" s="261" t="s">
        <v>125</v>
      </c>
      <c r="D53" s="261" t="s">
        <v>24</v>
      </c>
      <c r="E53" s="261" t="s">
        <v>17</v>
      </c>
      <c r="F53" s="261"/>
      <c r="G53" s="261" t="s">
        <v>17</v>
      </c>
      <c r="H53" s="261" t="s">
        <v>17</v>
      </c>
      <c r="I53" s="261"/>
      <c r="J53" s="261" t="s">
        <v>117</v>
      </c>
      <c r="K53" s="261" t="s">
        <v>126</v>
      </c>
      <c r="L53" s="262">
        <v>43508</v>
      </c>
      <c r="M53" s="261" t="s">
        <v>20</v>
      </c>
    </row>
    <row r="54" spans="1:13" x14ac:dyDescent="0.35">
      <c r="A54" s="259" t="s">
        <v>123</v>
      </c>
      <c r="B54" s="259" t="s">
        <v>124</v>
      </c>
      <c r="C54" s="259" t="s">
        <v>125</v>
      </c>
      <c r="D54" s="259" t="s">
        <v>38</v>
      </c>
      <c r="E54" s="259" t="s">
        <v>17</v>
      </c>
      <c r="F54" s="259"/>
      <c r="G54" s="259" t="s">
        <v>17</v>
      </c>
      <c r="H54" s="259" t="s">
        <v>17</v>
      </c>
      <c r="I54" s="259"/>
      <c r="J54" s="259" t="s">
        <v>117</v>
      </c>
      <c r="K54" s="259" t="s">
        <v>127</v>
      </c>
      <c r="L54" s="260">
        <v>43508</v>
      </c>
      <c r="M54" s="259" t="s">
        <v>20</v>
      </c>
    </row>
    <row r="55" spans="1:13" x14ac:dyDescent="0.35">
      <c r="A55" s="261" t="s">
        <v>123</v>
      </c>
      <c r="B55" s="261" t="s">
        <v>124</v>
      </c>
      <c r="C55" s="261" t="s">
        <v>125</v>
      </c>
      <c r="D55" s="261" t="s">
        <v>26</v>
      </c>
      <c r="E55" s="261" t="s">
        <v>17</v>
      </c>
      <c r="F55" s="261"/>
      <c r="G55" s="261" t="s">
        <v>17</v>
      </c>
      <c r="H55" s="261" t="s">
        <v>17</v>
      </c>
      <c r="I55" s="261"/>
      <c r="J55" s="261" t="s">
        <v>117</v>
      </c>
      <c r="K55" s="261" t="s">
        <v>128</v>
      </c>
      <c r="L55" s="262">
        <v>43508</v>
      </c>
      <c r="M55" s="261" t="s">
        <v>20</v>
      </c>
    </row>
    <row r="56" spans="1:13" x14ac:dyDescent="0.35">
      <c r="A56" s="259" t="s">
        <v>123</v>
      </c>
      <c r="B56" s="259" t="s">
        <v>124</v>
      </c>
      <c r="C56" s="259" t="s">
        <v>125</v>
      </c>
      <c r="D56" s="259" t="s">
        <v>28</v>
      </c>
      <c r="E56" s="259" t="s">
        <v>17</v>
      </c>
      <c r="F56" s="259"/>
      <c r="G56" s="259" t="s">
        <v>17</v>
      </c>
      <c r="H56" s="259" t="s">
        <v>17</v>
      </c>
      <c r="I56" s="259"/>
      <c r="J56" s="259" t="s">
        <v>117</v>
      </c>
      <c r="K56" s="259" t="s">
        <v>129</v>
      </c>
      <c r="L56" s="260">
        <v>43508</v>
      </c>
      <c r="M56" s="259" t="s">
        <v>20</v>
      </c>
    </row>
    <row r="57" spans="1:13" x14ac:dyDescent="0.35">
      <c r="A57" s="261" t="s">
        <v>130</v>
      </c>
      <c r="B57" s="261" t="s">
        <v>131</v>
      </c>
      <c r="C57" s="261" t="s">
        <v>125</v>
      </c>
      <c r="D57" s="261" t="s">
        <v>16</v>
      </c>
      <c r="E57" s="261" t="s">
        <v>17</v>
      </c>
      <c r="F57" s="261"/>
      <c r="G57" s="261" t="s">
        <v>33</v>
      </c>
      <c r="H57" s="261">
        <v>2</v>
      </c>
      <c r="I57" s="261"/>
      <c r="J57" s="261" t="s">
        <v>117</v>
      </c>
      <c r="K57" s="261" t="s">
        <v>132</v>
      </c>
      <c r="L57" s="262">
        <v>43508</v>
      </c>
      <c r="M57" s="261" t="s">
        <v>20</v>
      </c>
    </row>
    <row r="58" spans="1:13" x14ac:dyDescent="0.35">
      <c r="A58" s="259" t="s">
        <v>130</v>
      </c>
      <c r="B58" s="259" t="s">
        <v>131</v>
      </c>
      <c r="C58" s="259" t="s">
        <v>125</v>
      </c>
      <c r="D58" s="259" t="s">
        <v>21</v>
      </c>
      <c r="E58" s="259" t="s">
        <v>17</v>
      </c>
      <c r="F58" s="259"/>
      <c r="G58" s="259" t="s">
        <v>17</v>
      </c>
      <c r="H58" s="259" t="s">
        <v>17</v>
      </c>
      <c r="I58" s="259"/>
      <c r="J58" s="259" t="s">
        <v>117</v>
      </c>
      <c r="K58" s="259" t="s">
        <v>133</v>
      </c>
      <c r="L58" s="260">
        <v>43508</v>
      </c>
      <c r="M58" s="259" t="s">
        <v>20</v>
      </c>
    </row>
    <row r="59" spans="1:13" x14ac:dyDescent="0.35">
      <c r="A59" s="261" t="s">
        <v>130</v>
      </c>
      <c r="B59" s="261" t="s">
        <v>131</v>
      </c>
      <c r="C59" s="261" t="s">
        <v>125</v>
      </c>
      <c r="D59" s="261" t="s">
        <v>24</v>
      </c>
      <c r="E59" s="261" t="s">
        <v>17</v>
      </c>
      <c r="F59" s="261"/>
      <c r="G59" s="261" t="s">
        <v>33</v>
      </c>
      <c r="H59" s="261">
        <v>2</v>
      </c>
      <c r="I59" s="261"/>
      <c r="J59" s="261" t="s">
        <v>117</v>
      </c>
      <c r="K59" s="261" t="s">
        <v>134</v>
      </c>
      <c r="L59" s="262">
        <v>43508</v>
      </c>
      <c r="M59" s="261" t="s">
        <v>20</v>
      </c>
    </row>
    <row r="60" spans="1:13" x14ac:dyDescent="0.35">
      <c r="A60" s="259" t="s">
        <v>130</v>
      </c>
      <c r="B60" s="259" t="s">
        <v>131</v>
      </c>
      <c r="C60" s="259" t="s">
        <v>125</v>
      </c>
      <c r="D60" s="259" t="s">
        <v>38</v>
      </c>
      <c r="E60" s="259" t="s">
        <v>17</v>
      </c>
      <c r="F60" s="259"/>
      <c r="G60" s="259" t="s">
        <v>33</v>
      </c>
      <c r="H60" s="259">
        <v>2</v>
      </c>
      <c r="I60" s="259"/>
      <c r="J60" s="259" t="s">
        <v>117</v>
      </c>
      <c r="K60" s="259" t="s">
        <v>135</v>
      </c>
      <c r="L60" s="260">
        <v>43508</v>
      </c>
      <c r="M60" s="259" t="s">
        <v>20</v>
      </c>
    </row>
    <row r="61" spans="1:13" x14ac:dyDescent="0.35">
      <c r="A61" s="261" t="s">
        <v>130</v>
      </c>
      <c r="B61" s="261" t="s">
        <v>131</v>
      </c>
      <c r="C61" s="261" t="s">
        <v>125</v>
      </c>
      <c r="D61" s="261" t="s">
        <v>40</v>
      </c>
      <c r="E61" s="261" t="s">
        <v>17</v>
      </c>
      <c r="F61" s="261"/>
      <c r="G61" s="261" t="s">
        <v>33</v>
      </c>
      <c r="H61" s="261">
        <v>2</v>
      </c>
      <c r="I61" s="261"/>
      <c r="J61" s="261" t="s">
        <v>117</v>
      </c>
      <c r="K61" s="261" t="s">
        <v>136</v>
      </c>
      <c r="L61" s="262">
        <v>43508</v>
      </c>
      <c r="M61" s="261" t="s">
        <v>20</v>
      </c>
    </row>
    <row r="62" spans="1:13" x14ac:dyDescent="0.35">
      <c r="A62" s="259" t="s">
        <v>130</v>
      </c>
      <c r="B62" s="259" t="s">
        <v>131</v>
      </c>
      <c r="C62" s="259" t="s">
        <v>125</v>
      </c>
      <c r="D62" s="259" t="s">
        <v>26</v>
      </c>
      <c r="E62" s="259" t="s">
        <v>17</v>
      </c>
      <c r="F62" s="259"/>
      <c r="G62" s="259" t="s">
        <v>33</v>
      </c>
      <c r="H62" s="259">
        <v>2</v>
      </c>
      <c r="I62" s="259"/>
      <c r="J62" s="259" t="s">
        <v>117</v>
      </c>
      <c r="K62" s="259" t="s">
        <v>137</v>
      </c>
      <c r="L62" s="260">
        <v>43508</v>
      </c>
      <c r="M62" s="259" t="s">
        <v>20</v>
      </c>
    </row>
    <row r="63" spans="1:13" x14ac:dyDescent="0.35">
      <c r="A63" s="261" t="s">
        <v>130</v>
      </c>
      <c r="B63" s="261" t="s">
        <v>131</v>
      </c>
      <c r="C63" s="261" t="s">
        <v>125</v>
      </c>
      <c r="D63" s="261" t="s">
        <v>28</v>
      </c>
      <c r="E63" s="261" t="s">
        <v>17</v>
      </c>
      <c r="F63" s="261"/>
      <c r="G63" s="261" t="s">
        <v>33</v>
      </c>
      <c r="H63" s="261">
        <v>2</v>
      </c>
      <c r="I63" s="261"/>
      <c r="J63" s="261" t="s">
        <v>117</v>
      </c>
      <c r="K63" s="261" t="s">
        <v>138</v>
      </c>
      <c r="L63" s="262">
        <v>43508</v>
      </c>
      <c r="M63" s="261" t="s">
        <v>20</v>
      </c>
    </row>
    <row r="64" spans="1:13" x14ac:dyDescent="0.35">
      <c r="A64" s="259" t="s">
        <v>139</v>
      </c>
      <c r="B64" s="259" t="s">
        <v>140</v>
      </c>
      <c r="C64" s="259" t="s">
        <v>141</v>
      </c>
      <c r="D64" s="259" t="s">
        <v>26</v>
      </c>
      <c r="E64" s="259" t="s">
        <v>17</v>
      </c>
      <c r="F64" s="259"/>
      <c r="G64" s="259" t="s">
        <v>33</v>
      </c>
      <c r="H64" s="259">
        <v>2</v>
      </c>
      <c r="I64" s="259"/>
      <c r="J64" s="259"/>
      <c r="K64" s="259" t="s">
        <v>142</v>
      </c>
      <c r="L64" s="260">
        <v>43509</v>
      </c>
      <c r="M64" s="259" t="s">
        <v>20</v>
      </c>
    </row>
    <row r="65" spans="1:13" x14ac:dyDescent="0.35">
      <c r="A65" s="261" t="s">
        <v>143</v>
      </c>
      <c r="B65" s="261" t="s">
        <v>144</v>
      </c>
      <c r="C65" s="261" t="s">
        <v>141</v>
      </c>
      <c r="D65" s="261" t="s">
        <v>16</v>
      </c>
      <c r="E65" s="261" t="s">
        <v>17</v>
      </c>
      <c r="F65" s="261"/>
      <c r="G65" s="261" t="s">
        <v>33</v>
      </c>
      <c r="H65" s="261">
        <v>2</v>
      </c>
      <c r="I65" s="261"/>
      <c r="J65" s="261"/>
      <c r="K65" s="261" t="s">
        <v>145</v>
      </c>
      <c r="L65" s="262">
        <v>43509</v>
      </c>
      <c r="M65" s="261" t="s">
        <v>20</v>
      </c>
    </row>
    <row r="66" spans="1:13" x14ac:dyDescent="0.35">
      <c r="A66" s="259" t="s">
        <v>143</v>
      </c>
      <c r="B66" s="259" t="s">
        <v>144</v>
      </c>
      <c r="C66" s="259" t="s">
        <v>141</v>
      </c>
      <c r="D66" s="259" t="s">
        <v>21</v>
      </c>
      <c r="E66" s="259" t="s">
        <v>17</v>
      </c>
      <c r="F66" s="259"/>
      <c r="G66" s="259" t="s">
        <v>17</v>
      </c>
      <c r="H66" s="259" t="s">
        <v>17</v>
      </c>
      <c r="I66" s="259"/>
      <c r="J66" s="259"/>
      <c r="K66" s="259" t="s">
        <v>146</v>
      </c>
      <c r="L66" s="260">
        <v>43509</v>
      </c>
      <c r="M66" s="259" t="s">
        <v>20</v>
      </c>
    </row>
    <row r="67" spans="1:13" x14ac:dyDescent="0.35">
      <c r="A67" s="261" t="s">
        <v>143</v>
      </c>
      <c r="B67" s="261" t="s">
        <v>144</v>
      </c>
      <c r="C67" s="261" t="s">
        <v>141</v>
      </c>
      <c r="D67" s="261" t="s">
        <v>24</v>
      </c>
      <c r="E67" s="261">
        <v>5.2</v>
      </c>
      <c r="F67" s="261" t="s">
        <v>147</v>
      </c>
      <c r="G67" s="261" t="s">
        <v>33</v>
      </c>
      <c r="H67" s="261">
        <v>2</v>
      </c>
      <c r="I67" s="261" t="s">
        <v>148</v>
      </c>
      <c r="J67" s="261" t="s">
        <v>149</v>
      </c>
      <c r="K67" s="261" t="s">
        <v>150</v>
      </c>
      <c r="L67" s="262">
        <v>43509</v>
      </c>
      <c r="M67" s="261" t="s">
        <v>20</v>
      </c>
    </row>
    <row r="68" spans="1:13" x14ac:dyDescent="0.35">
      <c r="A68" s="259" t="s">
        <v>143</v>
      </c>
      <c r="B68" s="259" t="s">
        <v>144</v>
      </c>
      <c r="C68" s="259" t="s">
        <v>141</v>
      </c>
      <c r="D68" s="259" t="s">
        <v>26</v>
      </c>
      <c r="E68" s="259" t="s">
        <v>17</v>
      </c>
      <c r="F68" s="259"/>
      <c r="G68" s="259" t="s">
        <v>33</v>
      </c>
      <c r="H68" s="259">
        <v>2</v>
      </c>
      <c r="I68" s="259"/>
      <c r="J68" s="259"/>
      <c r="K68" s="259" t="s">
        <v>151</v>
      </c>
      <c r="L68" s="260">
        <v>43509</v>
      </c>
      <c r="M68" s="259" t="s">
        <v>20</v>
      </c>
    </row>
    <row r="69" spans="1:13" x14ac:dyDescent="0.35">
      <c r="A69" s="261" t="s">
        <v>143</v>
      </c>
      <c r="B69" s="261" t="s">
        <v>144</v>
      </c>
      <c r="C69" s="261" t="s">
        <v>141</v>
      </c>
      <c r="D69" s="261" t="s">
        <v>28</v>
      </c>
      <c r="E69" s="261" t="s">
        <v>17</v>
      </c>
      <c r="F69" s="261"/>
      <c r="G69" s="261" t="s">
        <v>33</v>
      </c>
      <c r="H69" s="261">
        <v>2</v>
      </c>
      <c r="I69" s="261"/>
      <c r="J69" s="261"/>
      <c r="K69" s="261" t="s">
        <v>152</v>
      </c>
      <c r="L69" s="262">
        <v>43509</v>
      </c>
      <c r="M69" s="261" t="s">
        <v>20</v>
      </c>
    </row>
    <row r="70" spans="1:13" x14ac:dyDescent="0.35">
      <c r="A70" s="259" t="s">
        <v>153</v>
      </c>
      <c r="B70" s="259" t="s">
        <v>154</v>
      </c>
      <c r="C70" s="259" t="s">
        <v>141</v>
      </c>
      <c r="D70" s="259" t="s">
        <v>26</v>
      </c>
      <c r="E70" s="259" t="s">
        <v>17</v>
      </c>
      <c r="F70" s="259"/>
      <c r="G70" s="259" t="s">
        <v>33</v>
      </c>
      <c r="H70" s="259">
        <v>2</v>
      </c>
      <c r="I70" s="259"/>
      <c r="J70" s="259"/>
      <c r="K70" s="259" t="s">
        <v>155</v>
      </c>
      <c r="L70" s="260">
        <v>43509</v>
      </c>
      <c r="M70" s="259" t="s">
        <v>20</v>
      </c>
    </row>
    <row r="71" spans="1:13" x14ac:dyDescent="0.35">
      <c r="A71" s="261" t="s">
        <v>153</v>
      </c>
      <c r="B71" s="261" t="s">
        <v>154</v>
      </c>
      <c r="C71" s="261" t="s">
        <v>141</v>
      </c>
      <c r="D71" s="261" t="s">
        <v>28</v>
      </c>
      <c r="E71" s="261">
        <v>377500</v>
      </c>
      <c r="F71" s="261" t="s">
        <v>156</v>
      </c>
      <c r="G71" s="261" t="s">
        <v>33</v>
      </c>
      <c r="H71" s="261">
        <v>2</v>
      </c>
      <c r="I71" s="261" t="s">
        <v>157</v>
      </c>
      <c r="J71" s="261" t="s">
        <v>158</v>
      </c>
      <c r="K71" s="261" t="s">
        <v>159</v>
      </c>
      <c r="L71" s="262">
        <v>43509</v>
      </c>
      <c r="M71" s="261" t="s">
        <v>20</v>
      </c>
    </row>
    <row r="72" spans="1:13" x14ac:dyDescent="0.35">
      <c r="A72" s="259" t="s">
        <v>160</v>
      </c>
      <c r="B72" s="259" t="s">
        <v>161</v>
      </c>
      <c r="C72" s="259" t="s">
        <v>141</v>
      </c>
      <c r="D72" s="259" t="s">
        <v>16</v>
      </c>
      <c r="E72" s="259">
        <v>0</v>
      </c>
      <c r="F72" s="259"/>
      <c r="G72" s="259" t="s">
        <v>33</v>
      </c>
      <c r="H72" s="259">
        <v>2</v>
      </c>
      <c r="I72" s="259"/>
      <c r="J72" s="259"/>
      <c r="K72" s="259" t="s">
        <v>162</v>
      </c>
      <c r="L72" s="260">
        <v>43509</v>
      </c>
      <c r="M72" s="259" t="s">
        <v>20</v>
      </c>
    </row>
    <row r="73" spans="1:13" x14ac:dyDescent="0.35">
      <c r="A73" s="261" t="s">
        <v>160</v>
      </c>
      <c r="B73" s="261" t="s">
        <v>161</v>
      </c>
      <c r="C73" s="261" t="s">
        <v>141</v>
      </c>
      <c r="D73" s="261" t="s">
        <v>21</v>
      </c>
      <c r="E73" s="261">
        <v>0</v>
      </c>
      <c r="F73" s="261"/>
      <c r="G73" s="261" t="s">
        <v>33</v>
      </c>
      <c r="H73" s="261">
        <v>2</v>
      </c>
      <c r="I73" s="261"/>
      <c r="J73" s="261"/>
      <c r="K73" s="261" t="s">
        <v>163</v>
      </c>
      <c r="L73" s="262">
        <v>43509</v>
      </c>
      <c r="M73" s="261" t="s">
        <v>20</v>
      </c>
    </row>
    <row r="74" spans="1:13" x14ac:dyDescent="0.35">
      <c r="A74" s="259" t="s">
        <v>160</v>
      </c>
      <c r="B74" s="259" t="s">
        <v>161</v>
      </c>
      <c r="C74" s="259" t="s">
        <v>141</v>
      </c>
      <c r="D74" s="259" t="s">
        <v>24</v>
      </c>
      <c r="E74" s="259" t="s">
        <v>17</v>
      </c>
      <c r="F74" s="259"/>
      <c r="G74" s="259" t="s">
        <v>33</v>
      </c>
      <c r="H74" s="259">
        <v>2</v>
      </c>
      <c r="I74" s="259"/>
      <c r="J74" s="259"/>
      <c r="K74" s="259" t="s">
        <v>164</v>
      </c>
      <c r="L74" s="260">
        <v>43509</v>
      </c>
      <c r="M74" s="259" t="s">
        <v>20</v>
      </c>
    </row>
    <row r="75" spans="1:13" x14ac:dyDescent="0.35">
      <c r="A75" s="261" t="s">
        <v>160</v>
      </c>
      <c r="B75" s="261" t="s">
        <v>161</v>
      </c>
      <c r="C75" s="261" t="s">
        <v>141</v>
      </c>
      <c r="D75" s="261" t="s">
        <v>40</v>
      </c>
      <c r="E75" s="261">
        <v>0</v>
      </c>
      <c r="F75" s="261"/>
      <c r="G75" s="261" t="s">
        <v>33</v>
      </c>
      <c r="H75" s="261">
        <v>2</v>
      </c>
      <c r="I75" s="261"/>
      <c r="J75" s="261"/>
      <c r="K75" s="261" t="s">
        <v>165</v>
      </c>
      <c r="L75" s="262">
        <v>43509</v>
      </c>
      <c r="M75" s="261" t="s">
        <v>20</v>
      </c>
    </row>
    <row r="76" spans="1:13" x14ac:dyDescent="0.35">
      <c r="A76" s="259" t="s">
        <v>160</v>
      </c>
      <c r="B76" s="259" t="s">
        <v>161</v>
      </c>
      <c r="C76" s="259" t="s">
        <v>141</v>
      </c>
      <c r="D76" s="259" t="s">
        <v>26</v>
      </c>
      <c r="E76" s="259" t="s">
        <v>17</v>
      </c>
      <c r="F76" s="259"/>
      <c r="G76" s="259" t="s">
        <v>33</v>
      </c>
      <c r="H76" s="259">
        <v>2</v>
      </c>
      <c r="I76" s="259"/>
      <c r="J76" s="259"/>
      <c r="K76" s="259" t="s">
        <v>166</v>
      </c>
      <c r="L76" s="260">
        <v>43509</v>
      </c>
      <c r="M76" s="259" t="s">
        <v>20</v>
      </c>
    </row>
    <row r="77" spans="1:13" x14ac:dyDescent="0.35">
      <c r="A77" s="261" t="s">
        <v>160</v>
      </c>
      <c r="B77" s="261" t="s">
        <v>161</v>
      </c>
      <c r="C77" s="261" t="s">
        <v>141</v>
      </c>
      <c r="D77" s="261" t="s">
        <v>28</v>
      </c>
      <c r="E77" s="261" t="s">
        <v>17</v>
      </c>
      <c r="F77" s="261"/>
      <c r="G77" s="261" t="s">
        <v>33</v>
      </c>
      <c r="H77" s="261">
        <v>2</v>
      </c>
      <c r="I77" s="261"/>
      <c r="J77" s="261"/>
      <c r="K77" s="261" t="s">
        <v>167</v>
      </c>
      <c r="L77" s="262">
        <v>43509</v>
      </c>
      <c r="M77" s="261" t="s">
        <v>20</v>
      </c>
    </row>
    <row r="78" spans="1:13" x14ac:dyDescent="0.35">
      <c r="A78" s="259" t="s">
        <v>168</v>
      </c>
      <c r="B78" s="259" t="s">
        <v>169</v>
      </c>
      <c r="C78" s="259" t="s">
        <v>170</v>
      </c>
      <c r="D78" s="259" t="s">
        <v>16</v>
      </c>
      <c r="E78" s="259" t="s">
        <v>17</v>
      </c>
      <c r="F78" s="259"/>
      <c r="G78" s="259" t="s">
        <v>33</v>
      </c>
      <c r="H78" s="259">
        <v>2</v>
      </c>
      <c r="I78" s="259"/>
      <c r="J78" s="259"/>
      <c r="K78" s="259" t="s">
        <v>171</v>
      </c>
      <c r="L78" s="260">
        <v>43509</v>
      </c>
      <c r="M78" s="259" t="s">
        <v>20</v>
      </c>
    </row>
    <row r="79" spans="1:13" x14ac:dyDescent="0.35">
      <c r="A79" s="261" t="s">
        <v>168</v>
      </c>
      <c r="B79" s="261" t="s">
        <v>169</v>
      </c>
      <c r="C79" s="261" t="s">
        <v>170</v>
      </c>
      <c r="D79" s="261" t="s">
        <v>21</v>
      </c>
      <c r="E79" s="261" t="s">
        <v>17</v>
      </c>
      <c r="F79" s="261"/>
      <c r="G79" s="261" t="s">
        <v>17</v>
      </c>
      <c r="H79" s="261" t="s">
        <v>17</v>
      </c>
      <c r="I79" s="261"/>
      <c r="J79" s="261"/>
      <c r="K79" s="261" t="s">
        <v>172</v>
      </c>
      <c r="L79" s="262">
        <v>43509</v>
      </c>
      <c r="M79" s="261" t="s">
        <v>20</v>
      </c>
    </row>
    <row r="80" spans="1:13" x14ac:dyDescent="0.35">
      <c r="A80" s="259" t="s">
        <v>168</v>
      </c>
      <c r="B80" s="259" t="s">
        <v>169</v>
      </c>
      <c r="C80" s="259" t="s">
        <v>170</v>
      </c>
      <c r="D80" s="259" t="s">
        <v>24</v>
      </c>
      <c r="E80" s="259">
        <v>1700</v>
      </c>
      <c r="F80" s="259" t="s">
        <v>173</v>
      </c>
      <c r="G80" s="259" t="s">
        <v>33</v>
      </c>
      <c r="H80" s="259">
        <v>2</v>
      </c>
      <c r="I80" s="259" t="s">
        <v>174</v>
      </c>
      <c r="J80" s="259" t="s">
        <v>175</v>
      </c>
      <c r="K80" s="259" t="s">
        <v>176</v>
      </c>
      <c r="L80" s="260">
        <v>43509</v>
      </c>
      <c r="M80" s="259" t="s">
        <v>20</v>
      </c>
    </row>
    <row r="81" spans="1:13" x14ac:dyDescent="0.35">
      <c r="A81" s="261" t="s">
        <v>177</v>
      </c>
      <c r="B81" s="261" t="s">
        <v>178</v>
      </c>
      <c r="C81" s="261" t="s">
        <v>179</v>
      </c>
      <c r="D81" s="261" t="s">
        <v>16</v>
      </c>
      <c r="E81" s="261" t="s">
        <v>17</v>
      </c>
      <c r="F81" s="261"/>
      <c r="G81" s="261" t="s">
        <v>33</v>
      </c>
      <c r="H81" s="261">
        <v>2</v>
      </c>
      <c r="I81" s="261"/>
      <c r="J81" s="261" t="s">
        <v>180</v>
      </c>
      <c r="K81" s="261" t="s">
        <v>181</v>
      </c>
      <c r="L81" s="262">
        <v>43509</v>
      </c>
      <c r="M81" s="261" t="s">
        <v>20</v>
      </c>
    </row>
    <row r="82" spans="1:13" x14ac:dyDescent="0.35">
      <c r="A82" s="259" t="s">
        <v>177</v>
      </c>
      <c r="B82" s="259" t="s">
        <v>178</v>
      </c>
      <c r="C82" s="259" t="s">
        <v>179</v>
      </c>
      <c r="D82" s="259" t="s">
        <v>21</v>
      </c>
      <c r="E82" s="259" t="s">
        <v>17</v>
      </c>
      <c r="F82" s="259"/>
      <c r="G82" s="259" t="s">
        <v>17</v>
      </c>
      <c r="H82" s="259" t="s">
        <v>17</v>
      </c>
      <c r="I82" s="259"/>
      <c r="J82" s="259" t="s">
        <v>180</v>
      </c>
      <c r="K82" s="259" t="s">
        <v>182</v>
      </c>
      <c r="L82" s="260">
        <v>43509</v>
      </c>
      <c r="M82" s="259" t="s">
        <v>20</v>
      </c>
    </row>
    <row r="83" spans="1:13" x14ac:dyDescent="0.35">
      <c r="A83" s="261" t="s">
        <v>177</v>
      </c>
      <c r="B83" s="261" t="s">
        <v>178</v>
      </c>
      <c r="C83" s="261" t="s">
        <v>179</v>
      </c>
      <c r="D83" s="261" t="s">
        <v>26</v>
      </c>
      <c r="E83" s="261" t="s">
        <v>17</v>
      </c>
      <c r="F83" s="261"/>
      <c r="G83" s="261" t="s">
        <v>33</v>
      </c>
      <c r="H83" s="261">
        <v>2</v>
      </c>
      <c r="I83" s="261"/>
      <c r="J83" s="261" t="s">
        <v>180</v>
      </c>
      <c r="K83" s="261" t="s">
        <v>183</v>
      </c>
      <c r="L83" s="262">
        <v>43509</v>
      </c>
      <c r="M83" s="261" t="s">
        <v>20</v>
      </c>
    </row>
    <row r="84" spans="1:13" x14ac:dyDescent="0.35">
      <c r="A84" s="259" t="s">
        <v>177</v>
      </c>
      <c r="B84" s="259" t="s">
        <v>178</v>
      </c>
      <c r="C84" s="259" t="s">
        <v>179</v>
      </c>
      <c r="D84" s="259" t="s">
        <v>28</v>
      </c>
      <c r="E84" s="259" t="s">
        <v>17</v>
      </c>
      <c r="F84" s="259"/>
      <c r="G84" s="259" t="s">
        <v>33</v>
      </c>
      <c r="H84" s="259">
        <v>2</v>
      </c>
      <c r="I84" s="259"/>
      <c r="J84" s="259" t="s">
        <v>180</v>
      </c>
      <c r="K84" s="259" t="s">
        <v>184</v>
      </c>
      <c r="L84" s="260">
        <v>43509</v>
      </c>
      <c r="M84" s="259" t="s">
        <v>20</v>
      </c>
    </row>
    <row r="85" spans="1:13" x14ac:dyDescent="0.35">
      <c r="A85" s="261" t="s">
        <v>185</v>
      </c>
      <c r="B85" s="261" t="s">
        <v>186</v>
      </c>
      <c r="C85" s="261" t="s">
        <v>187</v>
      </c>
      <c r="D85" s="261" t="s">
        <v>16</v>
      </c>
      <c r="E85" s="261" t="s">
        <v>17</v>
      </c>
      <c r="F85" s="261"/>
      <c r="G85" s="261" t="s">
        <v>33</v>
      </c>
      <c r="H85" s="261">
        <v>2</v>
      </c>
      <c r="I85" s="261"/>
      <c r="J85" s="261" t="s">
        <v>18</v>
      </c>
      <c r="K85" s="261" t="s">
        <v>188</v>
      </c>
      <c r="L85" s="262">
        <v>43509</v>
      </c>
      <c r="M85" s="261" t="s">
        <v>20</v>
      </c>
    </row>
    <row r="86" spans="1:13" x14ac:dyDescent="0.35">
      <c r="A86" s="259" t="s">
        <v>185</v>
      </c>
      <c r="B86" s="259" t="s">
        <v>186</v>
      </c>
      <c r="C86" s="259" t="s">
        <v>187</v>
      </c>
      <c r="D86" s="259" t="s">
        <v>21</v>
      </c>
      <c r="E86" s="259" t="s">
        <v>17</v>
      </c>
      <c r="F86" s="259"/>
      <c r="G86" s="259" t="s">
        <v>17</v>
      </c>
      <c r="H86" s="259" t="s">
        <v>17</v>
      </c>
      <c r="I86" s="259"/>
      <c r="J86" s="259" t="s">
        <v>18</v>
      </c>
      <c r="K86" s="259" t="s">
        <v>189</v>
      </c>
      <c r="L86" s="260">
        <v>43509</v>
      </c>
      <c r="M86" s="259" t="s">
        <v>20</v>
      </c>
    </row>
    <row r="87" spans="1:13" x14ac:dyDescent="0.35">
      <c r="A87" s="261" t="s">
        <v>185</v>
      </c>
      <c r="B87" s="261" t="s">
        <v>186</v>
      </c>
      <c r="C87" s="261" t="s">
        <v>187</v>
      </c>
      <c r="D87" s="261" t="s">
        <v>24</v>
      </c>
      <c r="E87" s="261" t="s">
        <v>17</v>
      </c>
      <c r="F87" s="261"/>
      <c r="G87" s="261" t="s">
        <v>33</v>
      </c>
      <c r="H87" s="261">
        <v>2</v>
      </c>
      <c r="I87" s="261"/>
      <c r="J87" s="261" t="s">
        <v>18</v>
      </c>
      <c r="K87" s="261" t="s">
        <v>190</v>
      </c>
      <c r="L87" s="262">
        <v>43509</v>
      </c>
      <c r="M87" s="261" t="s">
        <v>20</v>
      </c>
    </row>
    <row r="88" spans="1:13" x14ac:dyDescent="0.35">
      <c r="A88" s="259" t="s">
        <v>185</v>
      </c>
      <c r="B88" s="259" t="s">
        <v>186</v>
      </c>
      <c r="C88" s="259" t="s">
        <v>187</v>
      </c>
      <c r="D88" s="259" t="s">
        <v>38</v>
      </c>
      <c r="E88" s="259" t="s">
        <v>17</v>
      </c>
      <c r="F88" s="259"/>
      <c r="G88" s="259" t="s">
        <v>33</v>
      </c>
      <c r="H88" s="259">
        <v>2</v>
      </c>
      <c r="I88" s="259"/>
      <c r="J88" s="259" t="s">
        <v>18</v>
      </c>
      <c r="K88" s="259" t="s">
        <v>191</v>
      </c>
      <c r="L88" s="260">
        <v>43509</v>
      </c>
      <c r="M88" s="259" t="s">
        <v>20</v>
      </c>
    </row>
    <row r="89" spans="1:13" x14ac:dyDescent="0.35">
      <c r="A89" s="261" t="s">
        <v>185</v>
      </c>
      <c r="B89" s="261" t="s">
        <v>186</v>
      </c>
      <c r="C89" s="261" t="s">
        <v>187</v>
      </c>
      <c r="D89" s="261" t="s">
        <v>26</v>
      </c>
      <c r="E89" s="261" t="s">
        <v>17</v>
      </c>
      <c r="F89" s="261"/>
      <c r="G89" s="261" t="s">
        <v>33</v>
      </c>
      <c r="H89" s="261">
        <v>2</v>
      </c>
      <c r="I89" s="261"/>
      <c r="J89" s="261" t="s">
        <v>18</v>
      </c>
      <c r="K89" s="261" t="s">
        <v>192</v>
      </c>
      <c r="L89" s="262">
        <v>43509</v>
      </c>
      <c r="M89" s="261" t="s">
        <v>20</v>
      </c>
    </row>
    <row r="90" spans="1:13" x14ac:dyDescent="0.35">
      <c r="A90" s="259" t="s">
        <v>185</v>
      </c>
      <c r="B90" s="259" t="s">
        <v>186</v>
      </c>
      <c r="C90" s="259" t="s">
        <v>187</v>
      </c>
      <c r="D90" s="259" t="s">
        <v>28</v>
      </c>
      <c r="E90" s="259" t="s">
        <v>17</v>
      </c>
      <c r="F90" s="259"/>
      <c r="G90" s="259" t="s">
        <v>33</v>
      </c>
      <c r="H90" s="259">
        <v>2</v>
      </c>
      <c r="I90" s="259"/>
      <c r="J90" s="259" t="s">
        <v>18</v>
      </c>
      <c r="K90" s="259" t="s">
        <v>193</v>
      </c>
      <c r="L90" s="260">
        <v>43509</v>
      </c>
      <c r="M90" s="259" t="s">
        <v>20</v>
      </c>
    </row>
    <row r="91" spans="1:13" x14ac:dyDescent="0.35">
      <c r="A91" s="261" t="s">
        <v>194</v>
      </c>
      <c r="B91" s="261" t="s">
        <v>195</v>
      </c>
      <c r="C91" s="261" t="s">
        <v>196</v>
      </c>
      <c r="D91" s="261" t="s">
        <v>16</v>
      </c>
      <c r="E91" s="261">
        <v>0</v>
      </c>
      <c r="F91" s="261"/>
      <c r="G91" s="261" t="s">
        <v>33</v>
      </c>
      <c r="H91" s="261">
        <v>2</v>
      </c>
      <c r="I91" s="261"/>
      <c r="J91" s="261" t="s">
        <v>197</v>
      </c>
      <c r="K91" s="261" t="s">
        <v>198</v>
      </c>
      <c r="L91" s="262">
        <v>43509</v>
      </c>
      <c r="M91" s="261" t="s">
        <v>20</v>
      </c>
    </row>
    <row r="92" spans="1:13" x14ac:dyDescent="0.35">
      <c r="A92" s="259" t="s">
        <v>194</v>
      </c>
      <c r="B92" s="259" t="s">
        <v>195</v>
      </c>
      <c r="C92" s="259" t="s">
        <v>196</v>
      </c>
      <c r="D92" s="259" t="s">
        <v>21</v>
      </c>
      <c r="E92" s="259">
        <v>0</v>
      </c>
      <c r="F92" s="259"/>
      <c r="G92" s="259" t="s">
        <v>33</v>
      </c>
      <c r="H92" s="259">
        <v>2</v>
      </c>
      <c r="I92" s="259"/>
      <c r="J92" s="259" t="s">
        <v>197</v>
      </c>
      <c r="K92" s="259" t="s">
        <v>199</v>
      </c>
      <c r="L92" s="260">
        <v>43509</v>
      </c>
      <c r="M92" s="259" t="s">
        <v>20</v>
      </c>
    </row>
    <row r="93" spans="1:13" x14ac:dyDescent="0.35">
      <c r="A93" s="261" t="s">
        <v>200</v>
      </c>
      <c r="B93" s="261" t="s">
        <v>201</v>
      </c>
      <c r="C93" s="261" t="s">
        <v>202</v>
      </c>
      <c r="D93" s="261" t="s">
        <v>16</v>
      </c>
      <c r="E93" s="261" t="s">
        <v>17</v>
      </c>
      <c r="F93" s="261"/>
      <c r="G93" s="261" t="s">
        <v>33</v>
      </c>
      <c r="H93" s="261">
        <v>2</v>
      </c>
      <c r="I93" s="261"/>
      <c r="J93" s="261"/>
      <c r="K93" s="261" t="s">
        <v>203</v>
      </c>
      <c r="L93" s="262">
        <v>43510</v>
      </c>
      <c r="M93" s="261" t="s">
        <v>20</v>
      </c>
    </row>
    <row r="94" spans="1:13" x14ac:dyDescent="0.35">
      <c r="A94" s="259" t="s">
        <v>200</v>
      </c>
      <c r="B94" s="259" t="s">
        <v>201</v>
      </c>
      <c r="C94" s="259" t="s">
        <v>202</v>
      </c>
      <c r="D94" s="259" t="s">
        <v>21</v>
      </c>
      <c r="E94" s="259" t="s">
        <v>17</v>
      </c>
      <c r="F94" s="259"/>
      <c r="G94" s="259" t="s">
        <v>17</v>
      </c>
      <c r="H94" s="259" t="s">
        <v>17</v>
      </c>
      <c r="I94" s="259"/>
      <c r="J94" s="259"/>
      <c r="K94" s="259" t="s">
        <v>204</v>
      </c>
      <c r="L94" s="260">
        <v>43510</v>
      </c>
      <c r="M94" s="259" t="s">
        <v>20</v>
      </c>
    </row>
    <row r="95" spans="1:13" x14ac:dyDescent="0.35">
      <c r="A95" s="261" t="s">
        <v>200</v>
      </c>
      <c r="B95" s="261" t="s">
        <v>201</v>
      </c>
      <c r="C95" s="261" t="s">
        <v>202</v>
      </c>
      <c r="D95" s="261" t="s">
        <v>24</v>
      </c>
      <c r="E95" s="261" t="s">
        <v>17</v>
      </c>
      <c r="F95" s="261"/>
      <c r="G95" s="261" t="s">
        <v>33</v>
      </c>
      <c r="H95" s="261">
        <v>2</v>
      </c>
      <c r="I95" s="261"/>
      <c r="J95" s="261"/>
      <c r="K95" s="261" t="s">
        <v>205</v>
      </c>
      <c r="L95" s="262">
        <v>43510</v>
      </c>
      <c r="M95" s="261" t="s">
        <v>20</v>
      </c>
    </row>
    <row r="96" spans="1:13" x14ac:dyDescent="0.35">
      <c r="A96" s="259" t="s">
        <v>200</v>
      </c>
      <c r="B96" s="259" t="s">
        <v>201</v>
      </c>
      <c r="C96" s="259" t="s">
        <v>202</v>
      </c>
      <c r="D96" s="259" t="s">
        <v>38</v>
      </c>
      <c r="E96" s="259" t="s">
        <v>17</v>
      </c>
      <c r="F96" s="259"/>
      <c r="G96" s="259" t="s">
        <v>33</v>
      </c>
      <c r="H96" s="259">
        <v>2</v>
      </c>
      <c r="I96" s="259"/>
      <c r="J96" s="259"/>
      <c r="K96" s="259" t="s">
        <v>206</v>
      </c>
      <c r="L96" s="260">
        <v>43510</v>
      </c>
      <c r="M96" s="259" t="s">
        <v>20</v>
      </c>
    </row>
    <row r="97" spans="1:13" x14ac:dyDescent="0.35">
      <c r="A97" s="261" t="s">
        <v>200</v>
      </c>
      <c r="B97" s="261" t="s">
        <v>201</v>
      </c>
      <c r="C97" s="261" t="s">
        <v>202</v>
      </c>
      <c r="D97" s="261" t="s">
        <v>40</v>
      </c>
      <c r="E97" s="261" t="s">
        <v>17</v>
      </c>
      <c r="F97" s="261"/>
      <c r="G97" s="261" t="s">
        <v>33</v>
      </c>
      <c r="H97" s="261">
        <v>2</v>
      </c>
      <c r="I97" s="261"/>
      <c r="J97" s="261"/>
      <c r="K97" s="261" t="s">
        <v>207</v>
      </c>
      <c r="L97" s="262">
        <v>43510</v>
      </c>
      <c r="M97" s="261" t="s">
        <v>20</v>
      </c>
    </row>
    <row r="98" spans="1:13" x14ac:dyDescent="0.35">
      <c r="A98" s="259" t="s">
        <v>200</v>
      </c>
      <c r="B98" s="259" t="s">
        <v>201</v>
      </c>
      <c r="C98" s="259" t="s">
        <v>202</v>
      </c>
      <c r="D98" s="259" t="s">
        <v>26</v>
      </c>
      <c r="E98" s="259" t="s">
        <v>17</v>
      </c>
      <c r="F98" s="259"/>
      <c r="G98" s="259" t="s">
        <v>33</v>
      </c>
      <c r="H98" s="259">
        <v>2</v>
      </c>
      <c r="I98" s="259"/>
      <c r="J98" s="259"/>
      <c r="K98" s="259" t="s">
        <v>208</v>
      </c>
      <c r="L98" s="260">
        <v>43510</v>
      </c>
      <c r="M98" s="259" t="s">
        <v>20</v>
      </c>
    </row>
    <row r="99" spans="1:13" x14ac:dyDescent="0.35">
      <c r="A99" s="261" t="s">
        <v>200</v>
      </c>
      <c r="B99" s="261" t="s">
        <v>201</v>
      </c>
      <c r="C99" s="261" t="s">
        <v>202</v>
      </c>
      <c r="D99" s="261" t="s">
        <v>28</v>
      </c>
      <c r="E99" s="261" t="s">
        <v>17</v>
      </c>
      <c r="F99" s="261"/>
      <c r="G99" s="261" t="s">
        <v>33</v>
      </c>
      <c r="H99" s="261">
        <v>2</v>
      </c>
      <c r="I99" s="261"/>
      <c r="J99" s="261"/>
      <c r="K99" s="261" t="s">
        <v>209</v>
      </c>
      <c r="L99" s="262">
        <v>43510</v>
      </c>
      <c r="M99" s="261" t="s">
        <v>20</v>
      </c>
    </row>
    <row r="100" spans="1:13" x14ac:dyDescent="0.35">
      <c r="A100" s="259" t="s">
        <v>210</v>
      </c>
      <c r="B100" s="259" t="s">
        <v>211</v>
      </c>
      <c r="C100" s="259" t="s">
        <v>212</v>
      </c>
      <c r="D100" s="259" t="s">
        <v>24</v>
      </c>
      <c r="E100" s="259" t="s">
        <v>17</v>
      </c>
      <c r="F100" s="259"/>
      <c r="G100" s="259" t="s">
        <v>33</v>
      </c>
      <c r="H100" s="259">
        <v>2</v>
      </c>
      <c r="I100" s="259"/>
      <c r="J100" s="259"/>
      <c r="K100" s="259" t="s">
        <v>213</v>
      </c>
      <c r="L100" s="260">
        <v>43510</v>
      </c>
      <c r="M100" s="259" t="s">
        <v>20</v>
      </c>
    </row>
    <row r="101" spans="1:13" x14ac:dyDescent="0.35">
      <c r="A101" s="261" t="s">
        <v>210</v>
      </c>
      <c r="B101" s="261" t="s">
        <v>211</v>
      </c>
      <c r="C101" s="261" t="s">
        <v>212</v>
      </c>
      <c r="D101" s="261" t="s">
        <v>26</v>
      </c>
      <c r="E101" s="261" t="s">
        <v>17</v>
      </c>
      <c r="F101" s="261"/>
      <c r="G101" s="261" t="s">
        <v>33</v>
      </c>
      <c r="H101" s="261">
        <v>2</v>
      </c>
      <c r="I101" s="261"/>
      <c r="J101" s="261"/>
      <c r="K101" s="261" t="s">
        <v>214</v>
      </c>
      <c r="L101" s="262">
        <v>43510</v>
      </c>
      <c r="M101" s="261" t="s">
        <v>20</v>
      </c>
    </row>
    <row r="102" spans="1:13" x14ac:dyDescent="0.35">
      <c r="A102" s="259" t="s">
        <v>210</v>
      </c>
      <c r="B102" s="259" t="s">
        <v>211</v>
      </c>
      <c r="C102" s="259" t="s">
        <v>212</v>
      </c>
      <c r="D102" s="259" t="s">
        <v>28</v>
      </c>
      <c r="E102" s="259" t="s">
        <v>17</v>
      </c>
      <c r="F102" s="259"/>
      <c r="G102" s="259" t="s">
        <v>33</v>
      </c>
      <c r="H102" s="259">
        <v>2</v>
      </c>
      <c r="I102" s="259"/>
      <c r="J102" s="259"/>
      <c r="K102" s="259" t="s">
        <v>215</v>
      </c>
      <c r="L102" s="260">
        <v>43510</v>
      </c>
      <c r="M102" s="259" t="s">
        <v>20</v>
      </c>
    </row>
    <row r="103" spans="1:13" x14ac:dyDescent="0.35">
      <c r="A103" s="261" t="s">
        <v>216</v>
      </c>
      <c r="B103" s="261" t="s">
        <v>217</v>
      </c>
      <c r="C103" s="261" t="s">
        <v>218</v>
      </c>
      <c r="D103" s="261" t="s">
        <v>16</v>
      </c>
      <c r="E103" s="261" t="s">
        <v>17</v>
      </c>
      <c r="F103" s="261"/>
      <c r="G103" s="261" t="s">
        <v>17</v>
      </c>
      <c r="H103" s="261" t="s">
        <v>17</v>
      </c>
      <c r="I103" s="261"/>
      <c r="J103" s="261"/>
      <c r="K103" s="261" t="s">
        <v>219</v>
      </c>
      <c r="L103" s="262">
        <v>43511</v>
      </c>
      <c r="M103" s="261" t="s">
        <v>20</v>
      </c>
    </row>
    <row r="104" spans="1:13" x14ac:dyDescent="0.35">
      <c r="A104" s="259" t="s">
        <v>216</v>
      </c>
      <c r="B104" s="259" t="s">
        <v>217</v>
      </c>
      <c r="C104" s="259" t="s">
        <v>218</v>
      </c>
      <c r="D104" s="259" t="s">
        <v>21</v>
      </c>
      <c r="E104" s="259" t="s">
        <v>17</v>
      </c>
      <c r="F104" s="259"/>
      <c r="G104" s="259" t="s">
        <v>17</v>
      </c>
      <c r="H104" s="259" t="s">
        <v>17</v>
      </c>
      <c r="I104" s="259"/>
      <c r="J104" s="259"/>
      <c r="K104" s="259" t="s">
        <v>220</v>
      </c>
      <c r="L104" s="260">
        <v>43511</v>
      </c>
      <c r="M104" s="259" t="s">
        <v>20</v>
      </c>
    </row>
    <row r="105" spans="1:13" x14ac:dyDescent="0.35">
      <c r="A105" s="261" t="s">
        <v>216</v>
      </c>
      <c r="B105" s="261" t="s">
        <v>217</v>
      </c>
      <c r="C105" s="261" t="s">
        <v>218</v>
      </c>
      <c r="D105" s="261" t="s">
        <v>24</v>
      </c>
      <c r="E105" s="261" t="s">
        <v>17</v>
      </c>
      <c r="F105" s="261"/>
      <c r="G105" s="261" t="s">
        <v>33</v>
      </c>
      <c r="H105" s="261">
        <v>2</v>
      </c>
      <c r="I105" s="261"/>
      <c r="J105" s="261"/>
      <c r="K105" s="261" t="s">
        <v>221</v>
      </c>
      <c r="L105" s="262">
        <v>43511</v>
      </c>
      <c r="M105" s="261" t="s">
        <v>20</v>
      </c>
    </row>
    <row r="106" spans="1:13" x14ac:dyDescent="0.35">
      <c r="A106" s="259" t="s">
        <v>216</v>
      </c>
      <c r="B106" s="259" t="s">
        <v>217</v>
      </c>
      <c r="C106" s="259" t="s">
        <v>218</v>
      </c>
      <c r="D106" s="259" t="s">
        <v>38</v>
      </c>
      <c r="E106" s="259" t="s">
        <v>17</v>
      </c>
      <c r="F106" s="259"/>
      <c r="G106" s="259" t="s">
        <v>17</v>
      </c>
      <c r="H106" s="259" t="s">
        <v>17</v>
      </c>
      <c r="I106" s="259"/>
      <c r="J106" s="259"/>
      <c r="K106" s="259" t="s">
        <v>222</v>
      </c>
      <c r="L106" s="260">
        <v>43511</v>
      </c>
      <c r="M106" s="259" t="s">
        <v>20</v>
      </c>
    </row>
    <row r="107" spans="1:13" x14ac:dyDescent="0.35">
      <c r="A107" s="261" t="s">
        <v>223</v>
      </c>
      <c r="B107" s="261" t="s">
        <v>224</v>
      </c>
      <c r="C107" s="261" t="s">
        <v>225</v>
      </c>
      <c r="D107" s="261" t="s">
        <v>26</v>
      </c>
      <c r="E107" s="261" t="s">
        <v>17</v>
      </c>
      <c r="F107" s="261"/>
      <c r="G107" s="261" t="s">
        <v>33</v>
      </c>
      <c r="H107" s="261">
        <v>2</v>
      </c>
      <c r="I107" s="261"/>
      <c r="J107" s="261" t="s">
        <v>226</v>
      </c>
      <c r="K107" s="261" t="s">
        <v>227</v>
      </c>
      <c r="L107" s="262">
        <v>43511</v>
      </c>
      <c r="M107" s="261" t="s">
        <v>20</v>
      </c>
    </row>
    <row r="108" spans="1:13" x14ac:dyDescent="0.35">
      <c r="A108" s="259" t="s">
        <v>223</v>
      </c>
      <c r="B108" s="259" t="s">
        <v>224</v>
      </c>
      <c r="C108" s="259" t="s">
        <v>225</v>
      </c>
      <c r="D108" s="259" t="s">
        <v>28</v>
      </c>
      <c r="E108" s="259" t="s">
        <v>17</v>
      </c>
      <c r="F108" s="259"/>
      <c r="G108" s="259" t="s">
        <v>33</v>
      </c>
      <c r="H108" s="259">
        <v>2</v>
      </c>
      <c r="I108" s="259"/>
      <c r="J108" s="259" t="s">
        <v>226</v>
      </c>
      <c r="K108" s="259" t="s">
        <v>228</v>
      </c>
      <c r="L108" s="260">
        <v>43511</v>
      </c>
      <c r="M108" s="259" t="s">
        <v>20</v>
      </c>
    </row>
    <row r="109" spans="1:13" x14ac:dyDescent="0.35">
      <c r="A109" s="261" t="s">
        <v>229</v>
      </c>
      <c r="B109" s="261" t="s">
        <v>230</v>
      </c>
      <c r="C109" s="261" t="s">
        <v>225</v>
      </c>
      <c r="D109" s="261" t="s">
        <v>26</v>
      </c>
      <c r="E109" s="261">
        <v>0</v>
      </c>
      <c r="F109" s="261"/>
      <c r="G109" s="261" t="s">
        <v>33</v>
      </c>
      <c r="H109" s="261">
        <v>2</v>
      </c>
      <c r="I109" s="261"/>
      <c r="J109" s="261" t="s">
        <v>231</v>
      </c>
      <c r="K109" s="261" t="s">
        <v>232</v>
      </c>
      <c r="L109" s="262">
        <v>43511</v>
      </c>
      <c r="M109" s="261" t="s">
        <v>20</v>
      </c>
    </row>
    <row r="110" spans="1:13" x14ac:dyDescent="0.35">
      <c r="A110" s="259" t="s">
        <v>229</v>
      </c>
      <c r="B110" s="259" t="s">
        <v>230</v>
      </c>
      <c r="C110" s="259" t="s">
        <v>225</v>
      </c>
      <c r="D110" s="259" t="s">
        <v>28</v>
      </c>
      <c r="E110" s="259">
        <v>0</v>
      </c>
      <c r="F110" s="259"/>
      <c r="G110" s="259" t="s">
        <v>33</v>
      </c>
      <c r="H110" s="259">
        <v>2</v>
      </c>
      <c r="I110" s="259"/>
      <c r="J110" s="259" t="s">
        <v>231</v>
      </c>
      <c r="K110" s="259" t="s">
        <v>233</v>
      </c>
      <c r="L110" s="260">
        <v>43511</v>
      </c>
      <c r="M110" s="259" t="s">
        <v>20</v>
      </c>
    </row>
    <row r="111" spans="1:13" x14ac:dyDescent="0.35">
      <c r="A111" s="261" t="s">
        <v>234</v>
      </c>
      <c r="B111" s="261" t="s">
        <v>235</v>
      </c>
      <c r="C111" s="261" t="s">
        <v>236</v>
      </c>
      <c r="D111" s="261" t="s">
        <v>16</v>
      </c>
      <c r="E111" s="261" t="s">
        <v>17</v>
      </c>
      <c r="F111" s="261"/>
      <c r="G111" s="261" t="s">
        <v>33</v>
      </c>
      <c r="H111" s="261">
        <v>2</v>
      </c>
      <c r="I111" s="261"/>
      <c r="J111" s="261"/>
      <c r="K111" s="261" t="s">
        <v>237</v>
      </c>
      <c r="L111" s="262">
        <v>43511</v>
      </c>
      <c r="M111" s="261" t="s">
        <v>20</v>
      </c>
    </row>
    <row r="112" spans="1:13" x14ac:dyDescent="0.35">
      <c r="A112" s="259" t="s">
        <v>234</v>
      </c>
      <c r="B112" s="259" t="s">
        <v>235</v>
      </c>
      <c r="C112" s="259" t="s">
        <v>236</v>
      </c>
      <c r="D112" s="259" t="s">
        <v>21</v>
      </c>
      <c r="E112" s="259" t="s">
        <v>17</v>
      </c>
      <c r="F112" s="259" t="s">
        <v>17</v>
      </c>
      <c r="G112" s="259" t="s">
        <v>17</v>
      </c>
      <c r="H112" s="259" t="s">
        <v>17</v>
      </c>
      <c r="I112" s="259" t="s">
        <v>17</v>
      </c>
      <c r="J112" s="259" t="s">
        <v>17</v>
      </c>
      <c r="K112" s="259" t="s">
        <v>238</v>
      </c>
      <c r="L112" s="260">
        <v>43511</v>
      </c>
      <c r="M112" s="259" t="s">
        <v>20</v>
      </c>
    </row>
    <row r="113" spans="1:13" x14ac:dyDescent="0.35">
      <c r="A113" s="261" t="s">
        <v>234</v>
      </c>
      <c r="B113" s="261" t="s">
        <v>235</v>
      </c>
      <c r="C113" s="261" t="s">
        <v>236</v>
      </c>
      <c r="D113" s="261" t="s">
        <v>38</v>
      </c>
      <c r="E113" s="261" t="s">
        <v>17</v>
      </c>
      <c r="F113" s="261"/>
      <c r="G113" s="261" t="s">
        <v>33</v>
      </c>
      <c r="H113" s="261">
        <v>2</v>
      </c>
      <c r="I113" s="261"/>
      <c r="J113" s="261"/>
      <c r="K113" s="261" t="s">
        <v>239</v>
      </c>
      <c r="L113" s="262">
        <v>43511</v>
      </c>
      <c r="M113" s="261" t="s">
        <v>20</v>
      </c>
    </row>
    <row r="114" spans="1:13" x14ac:dyDescent="0.35">
      <c r="A114" s="259" t="s">
        <v>240</v>
      </c>
      <c r="B114" s="259" t="s">
        <v>241</v>
      </c>
      <c r="C114" s="259" t="s">
        <v>236</v>
      </c>
      <c r="D114" s="259" t="s">
        <v>16</v>
      </c>
      <c r="E114" s="259" t="s">
        <v>17</v>
      </c>
      <c r="F114" s="259"/>
      <c r="G114" s="259" t="s">
        <v>33</v>
      </c>
      <c r="H114" s="259">
        <v>2</v>
      </c>
      <c r="I114" s="259"/>
      <c r="J114" s="259" t="s">
        <v>242</v>
      </c>
      <c r="K114" s="259" t="s">
        <v>243</v>
      </c>
      <c r="L114" s="260">
        <v>43511</v>
      </c>
      <c r="M114" s="259" t="s">
        <v>20</v>
      </c>
    </row>
    <row r="115" spans="1:13" x14ac:dyDescent="0.35">
      <c r="A115" s="261" t="s">
        <v>240</v>
      </c>
      <c r="B115" s="261" t="s">
        <v>241</v>
      </c>
      <c r="C115" s="261" t="s">
        <v>236</v>
      </c>
      <c r="D115" s="261" t="s">
        <v>21</v>
      </c>
      <c r="E115" s="261">
        <v>0</v>
      </c>
      <c r="F115" s="261" t="s">
        <v>17</v>
      </c>
      <c r="G115" s="261" t="s">
        <v>33</v>
      </c>
      <c r="H115" s="261">
        <v>2</v>
      </c>
      <c r="I115" s="261" t="s">
        <v>17</v>
      </c>
      <c r="J115" s="261" t="s">
        <v>17</v>
      </c>
      <c r="K115" s="261" t="s">
        <v>244</v>
      </c>
      <c r="L115" s="262">
        <v>43511</v>
      </c>
      <c r="M115" s="261" t="s">
        <v>20</v>
      </c>
    </row>
    <row r="116" spans="1:13" x14ac:dyDescent="0.35">
      <c r="A116" s="259" t="s">
        <v>240</v>
      </c>
      <c r="B116" s="259" t="s">
        <v>241</v>
      </c>
      <c r="C116" s="259" t="s">
        <v>236</v>
      </c>
      <c r="D116" s="259" t="s">
        <v>24</v>
      </c>
      <c r="E116" s="259" t="s">
        <v>17</v>
      </c>
      <c r="F116" s="259"/>
      <c r="G116" s="259" t="s">
        <v>33</v>
      </c>
      <c r="H116" s="259">
        <v>2</v>
      </c>
      <c r="I116" s="259"/>
      <c r="J116" s="259" t="s">
        <v>242</v>
      </c>
      <c r="K116" s="259" t="s">
        <v>245</v>
      </c>
      <c r="L116" s="260">
        <v>43511</v>
      </c>
      <c r="M116" s="259" t="s">
        <v>20</v>
      </c>
    </row>
    <row r="117" spans="1:13" x14ac:dyDescent="0.35">
      <c r="A117" s="261" t="s">
        <v>240</v>
      </c>
      <c r="B117" s="261" t="s">
        <v>241</v>
      </c>
      <c r="C117" s="261" t="s">
        <v>236</v>
      </c>
      <c r="D117" s="261" t="s">
        <v>38</v>
      </c>
      <c r="E117" s="261" t="s">
        <v>17</v>
      </c>
      <c r="F117" s="261"/>
      <c r="G117" s="261" t="s">
        <v>33</v>
      </c>
      <c r="H117" s="261">
        <v>2</v>
      </c>
      <c r="I117" s="261"/>
      <c r="J117" s="261"/>
      <c r="K117" s="261" t="s">
        <v>246</v>
      </c>
      <c r="L117" s="262">
        <v>43511</v>
      </c>
      <c r="M117" s="261" t="s">
        <v>20</v>
      </c>
    </row>
    <row r="118" spans="1:13" x14ac:dyDescent="0.35">
      <c r="A118" s="259" t="s">
        <v>240</v>
      </c>
      <c r="B118" s="259" t="s">
        <v>241</v>
      </c>
      <c r="C118" s="259" t="s">
        <v>236</v>
      </c>
      <c r="D118" s="259" t="s">
        <v>40</v>
      </c>
      <c r="E118" s="259" t="s">
        <v>17</v>
      </c>
      <c r="F118" s="259"/>
      <c r="G118" s="259" t="s">
        <v>33</v>
      </c>
      <c r="H118" s="259">
        <v>2</v>
      </c>
      <c r="I118" s="259"/>
      <c r="J118" s="259"/>
      <c r="K118" s="259" t="s">
        <v>247</v>
      </c>
      <c r="L118" s="260">
        <v>43511</v>
      </c>
      <c r="M118" s="259" t="s">
        <v>20</v>
      </c>
    </row>
    <row r="119" spans="1:13" x14ac:dyDescent="0.35">
      <c r="A119" s="261" t="s">
        <v>248</v>
      </c>
      <c r="B119" s="261" t="s">
        <v>249</v>
      </c>
      <c r="C119" s="261" t="s">
        <v>250</v>
      </c>
      <c r="D119" s="261" t="s">
        <v>16</v>
      </c>
      <c r="E119" s="261" t="s">
        <v>17</v>
      </c>
      <c r="F119" s="261"/>
      <c r="G119" s="261" t="s">
        <v>33</v>
      </c>
      <c r="H119" s="261">
        <v>2</v>
      </c>
      <c r="I119" s="261"/>
      <c r="J119" s="261" t="s">
        <v>18</v>
      </c>
      <c r="K119" s="261" t="s">
        <v>251</v>
      </c>
      <c r="L119" s="262">
        <v>43511</v>
      </c>
      <c r="M119" s="261" t="s">
        <v>20</v>
      </c>
    </row>
    <row r="120" spans="1:13" x14ac:dyDescent="0.35">
      <c r="A120" s="259" t="s">
        <v>248</v>
      </c>
      <c r="B120" s="259" t="s">
        <v>249</v>
      </c>
      <c r="C120" s="259" t="s">
        <v>250</v>
      </c>
      <c r="D120" s="259" t="s">
        <v>21</v>
      </c>
      <c r="E120" s="259">
        <v>0</v>
      </c>
      <c r="F120" s="259" t="s">
        <v>17</v>
      </c>
      <c r="G120" s="259" t="s">
        <v>33</v>
      </c>
      <c r="H120" s="259">
        <v>2</v>
      </c>
      <c r="I120" s="259" t="s">
        <v>17</v>
      </c>
      <c r="J120" s="259" t="s">
        <v>252</v>
      </c>
      <c r="K120" s="259" t="s">
        <v>253</v>
      </c>
      <c r="L120" s="260">
        <v>43511</v>
      </c>
      <c r="M120" s="259" t="s">
        <v>20</v>
      </c>
    </row>
    <row r="121" spans="1:13" x14ac:dyDescent="0.35">
      <c r="A121" s="261" t="s">
        <v>248</v>
      </c>
      <c r="B121" s="261" t="s">
        <v>249</v>
      </c>
      <c r="C121" s="261" t="s">
        <v>250</v>
      </c>
      <c r="D121" s="261" t="s">
        <v>24</v>
      </c>
      <c r="E121" s="261" t="s">
        <v>17</v>
      </c>
      <c r="F121" s="261"/>
      <c r="G121" s="261" t="s">
        <v>33</v>
      </c>
      <c r="H121" s="261">
        <v>2</v>
      </c>
      <c r="I121" s="261"/>
      <c r="J121" s="261" t="s">
        <v>18</v>
      </c>
      <c r="K121" s="261" t="s">
        <v>254</v>
      </c>
      <c r="L121" s="262">
        <v>43511</v>
      </c>
      <c r="M121" s="261" t="s">
        <v>20</v>
      </c>
    </row>
    <row r="122" spans="1:13" x14ac:dyDescent="0.35">
      <c r="A122" s="259" t="s">
        <v>248</v>
      </c>
      <c r="B122" s="259" t="s">
        <v>249</v>
      </c>
      <c r="C122" s="259" t="s">
        <v>250</v>
      </c>
      <c r="D122" s="259" t="s">
        <v>38</v>
      </c>
      <c r="E122" s="259" t="s">
        <v>17</v>
      </c>
      <c r="F122" s="259"/>
      <c r="G122" s="259" t="s">
        <v>33</v>
      </c>
      <c r="H122" s="259">
        <v>2</v>
      </c>
      <c r="I122" s="259"/>
      <c r="J122" s="259" t="s">
        <v>18</v>
      </c>
      <c r="K122" s="259" t="s">
        <v>255</v>
      </c>
      <c r="L122" s="260">
        <v>43511</v>
      </c>
      <c r="M122" s="259" t="s">
        <v>20</v>
      </c>
    </row>
    <row r="123" spans="1:13" x14ac:dyDescent="0.35">
      <c r="A123" s="261" t="s">
        <v>248</v>
      </c>
      <c r="B123" s="261" t="s">
        <v>249</v>
      </c>
      <c r="C123" s="261" t="s">
        <v>250</v>
      </c>
      <c r="D123" s="261" t="s">
        <v>40</v>
      </c>
      <c r="E123" s="261" t="s">
        <v>17</v>
      </c>
      <c r="F123" s="261"/>
      <c r="G123" s="261" t="s">
        <v>33</v>
      </c>
      <c r="H123" s="261">
        <v>2</v>
      </c>
      <c r="I123" s="261"/>
      <c r="J123" s="261" t="s">
        <v>18</v>
      </c>
      <c r="K123" s="261" t="s">
        <v>256</v>
      </c>
      <c r="L123" s="262">
        <v>43511</v>
      </c>
      <c r="M123" s="261" t="s">
        <v>20</v>
      </c>
    </row>
    <row r="124" spans="1:13" x14ac:dyDescent="0.35">
      <c r="A124" s="259" t="s">
        <v>248</v>
      </c>
      <c r="B124" s="259" t="s">
        <v>249</v>
      </c>
      <c r="C124" s="259" t="s">
        <v>250</v>
      </c>
      <c r="D124" s="259" t="s">
        <v>26</v>
      </c>
      <c r="E124" s="259" t="s">
        <v>17</v>
      </c>
      <c r="F124" s="259"/>
      <c r="G124" s="259" t="s">
        <v>33</v>
      </c>
      <c r="H124" s="259">
        <v>2</v>
      </c>
      <c r="I124" s="259"/>
      <c r="J124" s="259" t="s">
        <v>242</v>
      </c>
      <c r="K124" s="259" t="s">
        <v>257</v>
      </c>
      <c r="L124" s="260">
        <v>43511</v>
      </c>
      <c r="M124" s="259" t="s">
        <v>20</v>
      </c>
    </row>
    <row r="125" spans="1:13" x14ac:dyDescent="0.35">
      <c r="A125" s="261" t="s">
        <v>248</v>
      </c>
      <c r="B125" s="261" t="s">
        <v>249</v>
      </c>
      <c r="C125" s="261" t="s">
        <v>250</v>
      </c>
      <c r="D125" s="261" t="s">
        <v>28</v>
      </c>
      <c r="E125" s="261" t="s">
        <v>17</v>
      </c>
      <c r="F125" s="261"/>
      <c r="G125" s="261" t="s">
        <v>33</v>
      </c>
      <c r="H125" s="261">
        <v>2</v>
      </c>
      <c r="I125" s="261"/>
      <c r="J125" s="261" t="s">
        <v>242</v>
      </c>
      <c r="K125" s="261" t="s">
        <v>258</v>
      </c>
      <c r="L125" s="262">
        <v>43511</v>
      </c>
      <c r="M125" s="261" t="s">
        <v>20</v>
      </c>
    </row>
    <row r="126" spans="1:13" x14ac:dyDescent="0.35">
      <c r="A126" s="259" t="s">
        <v>259</v>
      </c>
      <c r="B126" s="259" t="s">
        <v>260</v>
      </c>
      <c r="C126" s="259" t="s">
        <v>261</v>
      </c>
      <c r="D126" s="259" t="s">
        <v>28</v>
      </c>
      <c r="E126" s="259" t="s">
        <v>17</v>
      </c>
      <c r="F126" s="259"/>
      <c r="G126" s="259" t="s">
        <v>17</v>
      </c>
      <c r="H126" s="259" t="s">
        <v>17</v>
      </c>
      <c r="I126" s="259"/>
      <c r="J126" s="259" t="s">
        <v>18</v>
      </c>
      <c r="K126" s="259" t="s">
        <v>262</v>
      </c>
      <c r="L126" s="260">
        <v>43511</v>
      </c>
      <c r="M126" s="259" t="s">
        <v>20</v>
      </c>
    </row>
    <row r="127" spans="1:13" x14ac:dyDescent="0.35">
      <c r="A127" s="261" t="s">
        <v>263</v>
      </c>
      <c r="B127" s="261" t="s">
        <v>264</v>
      </c>
      <c r="C127" s="261" t="s">
        <v>265</v>
      </c>
      <c r="D127" s="261" t="s">
        <v>16</v>
      </c>
      <c r="E127" s="261">
        <v>0</v>
      </c>
      <c r="F127" s="261"/>
      <c r="G127" s="261" t="s">
        <v>33</v>
      </c>
      <c r="H127" s="261">
        <v>2</v>
      </c>
      <c r="I127" s="261"/>
      <c r="J127" s="261" t="s">
        <v>266</v>
      </c>
      <c r="K127" s="261" t="s">
        <v>267</v>
      </c>
      <c r="L127" s="262">
        <v>43511</v>
      </c>
      <c r="M127" s="261" t="s">
        <v>20</v>
      </c>
    </row>
    <row r="128" spans="1:13" x14ac:dyDescent="0.35">
      <c r="A128" s="259" t="s">
        <v>263</v>
      </c>
      <c r="B128" s="259" t="s">
        <v>264</v>
      </c>
      <c r="C128" s="259" t="s">
        <v>265</v>
      </c>
      <c r="D128" s="259" t="s">
        <v>21</v>
      </c>
      <c r="E128" s="259">
        <v>0</v>
      </c>
      <c r="F128" s="259"/>
      <c r="G128" s="259" t="s">
        <v>33</v>
      </c>
      <c r="H128" s="259">
        <v>2</v>
      </c>
      <c r="I128" s="259"/>
      <c r="J128" s="259" t="s">
        <v>266</v>
      </c>
      <c r="K128" s="259" t="s">
        <v>268</v>
      </c>
      <c r="L128" s="260">
        <v>43511</v>
      </c>
      <c r="M128" s="259" t="s">
        <v>20</v>
      </c>
    </row>
    <row r="129" spans="1:13" x14ac:dyDescent="0.35">
      <c r="A129" s="261" t="s">
        <v>263</v>
      </c>
      <c r="B129" s="261" t="s">
        <v>264</v>
      </c>
      <c r="C129" s="261" t="s">
        <v>265</v>
      </c>
      <c r="D129" s="261" t="s">
        <v>24</v>
      </c>
      <c r="E129" s="261">
        <v>0</v>
      </c>
      <c r="F129" s="261"/>
      <c r="G129" s="261" t="s">
        <v>33</v>
      </c>
      <c r="H129" s="261">
        <v>2</v>
      </c>
      <c r="I129" s="261"/>
      <c r="J129" s="261" t="s">
        <v>269</v>
      </c>
      <c r="K129" s="261" t="s">
        <v>270</v>
      </c>
      <c r="L129" s="262">
        <v>43511</v>
      </c>
      <c r="M129" s="261" t="s">
        <v>20</v>
      </c>
    </row>
    <row r="130" spans="1:13" x14ac:dyDescent="0.35">
      <c r="A130" s="259" t="s">
        <v>263</v>
      </c>
      <c r="B130" s="259" t="s">
        <v>264</v>
      </c>
      <c r="C130" s="259" t="s">
        <v>265</v>
      </c>
      <c r="D130" s="259" t="s">
        <v>26</v>
      </c>
      <c r="E130" s="259">
        <v>0</v>
      </c>
      <c r="F130" s="259"/>
      <c r="G130" s="259" t="s">
        <v>33</v>
      </c>
      <c r="H130" s="259">
        <v>2</v>
      </c>
      <c r="I130" s="259"/>
      <c r="J130" s="259" t="s">
        <v>271</v>
      </c>
      <c r="K130" s="259" t="s">
        <v>272</v>
      </c>
      <c r="L130" s="260">
        <v>43511</v>
      </c>
      <c r="M130" s="259" t="s">
        <v>20</v>
      </c>
    </row>
    <row r="131" spans="1:13" x14ac:dyDescent="0.35">
      <c r="A131" s="261" t="s">
        <v>263</v>
      </c>
      <c r="B131" s="261" t="s">
        <v>264</v>
      </c>
      <c r="C131" s="261" t="s">
        <v>265</v>
      </c>
      <c r="D131" s="261" t="s">
        <v>28</v>
      </c>
      <c r="E131" s="261">
        <v>0</v>
      </c>
      <c r="F131" s="261"/>
      <c r="G131" s="261" t="s">
        <v>33</v>
      </c>
      <c r="H131" s="261">
        <v>2</v>
      </c>
      <c r="I131" s="261"/>
      <c r="J131" s="261" t="s">
        <v>271</v>
      </c>
      <c r="K131" s="261" t="s">
        <v>273</v>
      </c>
      <c r="L131" s="262">
        <v>43511</v>
      </c>
      <c r="M131" s="261" t="s">
        <v>20</v>
      </c>
    </row>
    <row r="132" spans="1:13" x14ac:dyDescent="0.35">
      <c r="A132" s="259" t="s">
        <v>274</v>
      </c>
      <c r="B132" s="259" t="s">
        <v>275</v>
      </c>
      <c r="C132" s="259" t="s">
        <v>276</v>
      </c>
      <c r="D132" s="259" t="s">
        <v>16</v>
      </c>
      <c r="E132" s="259">
        <v>0</v>
      </c>
      <c r="F132" s="259"/>
      <c r="G132" s="259" t="s">
        <v>33</v>
      </c>
      <c r="H132" s="259">
        <v>2</v>
      </c>
      <c r="I132" s="259"/>
      <c r="J132" s="259" t="s">
        <v>277</v>
      </c>
      <c r="K132" s="259" t="s">
        <v>278</v>
      </c>
      <c r="L132" s="260">
        <v>43511</v>
      </c>
      <c r="M132" s="259" t="s">
        <v>20</v>
      </c>
    </row>
    <row r="133" spans="1:13" x14ac:dyDescent="0.35">
      <c r="A133" s="261" t="s">
        <v>274</v>
      </c>
      <c r="B133" s="261" t="s">
        <v>275</v>
      </c>
      <c r="C133" s="261" t="s">
        <v>276</v>
      </c>
      <c r="D133" s="261" t="s">
        <v>21</v>
      </c>
      <c r="E133" s="261">
        <v>0</v>
      </c>
      <c r="F133" s="261"/>
      <c r="G133" s="261" t="s">
        <v>33</v>
      </c>
      <c r="H133" s="261">
        <v>2</v>
      </c>
      <c r="I133" s="261"/>
      <c r="J133" s="261" t="s">
        <v>277</v>
      </c>
      <c r="K133" s="261" t="s">
        <v>279</v>
      </c>
      <c r="L133" s="262">
        <v>43511</v>
      </c>
      <c r="M133" s="261" t="s">
        <v>20</v>
      </c>
    </row>
    <row r="134" spans="1:13" x14ac:dyDescent="0.35">
      <c r="A134" s="259" t="s">
        <v>274</v>
      </c>
      <c r="B134" s="259" t="s">
        <v>275</v>
      </c>
      <c r="C134" s="259" t="s">
        <v>276</v>
      </c>
      <c r="D134" s="259" t="s">
        <v>24</v>
      </c>
      <c r="E134" s="259">
        <v>0</v>
      </c>
      <c r="F134" s="259"/>
      <c r="G134" s="259" t="s">
        <v>33</v>
      </c>
      <c r="H134" s="259">
        <v>2</v>
      </c>
      <c r="I134" s="259"/>
      <c r="J134" s="259" t="s">
        <v>280</v>
      </c>
      <c r="K134" s="259" t="s">
        <v>281</v>
      </c>
      <c r="L134" s="260">
        <v>43511</v>
      </c>
      <c r="M134" s="259" t="s">
        <v>20</v>
      </c>
    </row>
    <row r="135" spans="1:13" x14ac:dyDescent="0.35">
      <c r="A135" s="261" t="s">
        <v>274</v>
      </c>
      <c r="B135" s="261" t="s">
        <v>275</v>
      </c>
      <c r="C135" s="261" t="s">
        <v>276</v>
      </c>
      <c r="D135" s="261" t="s">
        <v>40</v>
      </c>
      <c r="E135" s="261" t="s">
        <v>17</v>
      </c>
      <c r="F135" s="261" t="s">
        <v>282</v>
      </c>
      <c r="G135" s="261" t="s">
        <v>33</v>
      </c>
      <c r="H135" s="261">
        <v>2</v>
      </c>
      <c r="I135" s="261" t="s">
        <v>283</v>
      </c>
      <c r="J135" s="261" t="s">
        <v>284</v>
      </c>
      <c r="K135" s="261" t="s">
        <v>285</v>
      </c>
      <c r="L135" s="262">
        <v>43511</v>
      </c>
      <c r="M135" s="261" t="s">
        <v>20</v>
      </c>
    </row>
    <row r="136" spans="1:13" x14ac:dyDescent="0.35">
      <c r="A136" s="259" t="s">
        <v>274</v>
      </c>
      <c r="B136" s="259" t="s">
        <v>275</v>
      </c>
      <c r="C136" s="259" t="s">
        <v>276</v>
      </c>
      <c r="D136" s="259" t="s">
        <v>26</v>
      </c>
      <c r="E136" s="259">
        <v>0</v>
      </c>
      <c r="F136" s="259"/>
      <c r="G136" s="259" t="s">
        <v>33</v>
      </c>
      <c r="H136" s="259">
        <v>2</v>
      </c>
      <c r="I136" s="259"/>
      <c r="J136" s="259" t="s">
        <v>286</v>
      </c>
      <c r="K136" s="259" t="s">
        <v>287</v>
      </c>
      <c r="L136" s="260">
        <v>43511</v>
      </c>
      <c r="M136" s="259" t="s">
        <v>20</v>
      </c>
    </row>
    <row r="137" spans="1:13" x14ac:dyDescent="0.35">
      <c r="A137" s="261" t="s">
        <v>274</v>
      </c>
      <c r="B137" s="261" t="s">
        <v>275</v>
      </c>
      <c r="C137" s="261" t="s">
        <v>276</v>
      </c>
      <c r="D137" s="261" t="s">
        <v>28</v>
      </c>
      <c r="E137" s="261">
        <v>0</v>
      </c>
      <c r="F137" s="261"/>
      <c r="G137" s="261" t="s">
        <v>33</v>
      </c>
      <c r="H137" s="261">
        <v>2</v>
      </c>
      <c r="I137" s="261"/>
      <c r="J137" s="261"/>
      <c r="K137" s="261" t="s">
        <v>288</v>
      </c>
      <c r="L137" s="262">
        <v>43511</v>
      </c>
      <c r="M137" s="261" t="s">
        <v>20</v>
      </c>
    </row>
    <row r="138" spans="1:13" x14ac:dyDescent="0.35">
      <c r="A138" s="259" t="s">
        <v>289</v>
      </c>
      <c r="B138" s="259" t="s">
        <v>290</v>
      </c>
      <c r="C138" s="259" t="s">
        <v>291</v>
      </c>
      <c r="D138" s="259" t="s">
        <v>26</v>
      </c>
      <c r="E138" s="259" t="s">
        <v>17</v>
      </c>
      <c r="F138" s="259"/>
      <c r="G138" s="259" t="s">
        <v>33</v>
      </c>
      <c r="H138" s="259">
        <v>2</v>
      </c>
      <c r="I138" s="259"/>
      <c r="J138" s="259" t="s">
        <v>18</v>
      </c>
      <c r="K138" s="259" t="s">
        <v>292</v>
      </c>
      <c r="L138" s="260">
        <v>43511</v>
      </c>
      <c r="M138" s="259" t="s">
        <v>20</v>
      </c>
    </row>
    <row r="139" spans="1:13" x14ac:dyDescent="0.35">
      <c r="A139" s="261" t="s">
        <v>289</v>
      </c>
      <c r="B139" s="261" t="s">
        <v>290</v>
      </c>
      <c r="C139" s="261" t="s">
        <v>291</v>
      </c>
      <c r="D139" s="261" t="s">
        <v>28</v>
      </c>
      <c r="E139" s="261" t="s">
        <v>17</v>
      </c>
      <c r="F139" s="261"/>
      <c r="G139" s="261" t="s">
        <v>33</v>
      </c>
      <c r="H139" s="261">
        <v>2</v>
      </c>
      <c r="I139" s="261"/>
      <c r="J139" s="261" t="s">
        <v>18</v>
      </c>
      <c r="K139" s="261" t="s">
        <v>293</v>
      </c>
      <c r="L139" s="262">
        <v>43511</v>
      </c>
      <c r="M139" s="261" t="s">
        <v>20</v>
      </c>
    </row>
    <row r="140" spans="1:13" x14ac:dyDescent="0.35">
      <c r="A140" s="259" t="s">
        <v>294</v>
      </c>
      <c r="B140" s="259" t="s">
        <v>295</v>
      </c>
      <c r="C140" s="259" t="s">
        <v>296</v>
      </c>
      <c r="D140" s="259" t="s">
        <v>16</v>
      </c>
      <c r="E140" s="259" t="s">
        <v>17</v>
      </c>
      <c r="F140" s="259"/>
      <c r="G140" s="259" t="s">
        <v>33</v>
      </c>
      <c r="H140" s="259">
        <v>2</v>
      </c>
      <c r="I140" s="259"/>
      <c r="J140" s="259" t="s">
        <v>18</v>
      </c>
      <c r="K140" s="259" t="s">
        <v>297</v>
      </c>
      <c r="L140" s="260">
        <v>43511</v>
      </c>
      <c r="M140" s="259" t="s">
        <v>20</v>
      </c>
    </row>
    <row r="141" spans="1:13" x14ac:dyDescent="0.35">
      <c r="A141" s="261" t="s">
        <v>294</v>
      </c>
      <c r="B141" s="261" t="s">
        <v>295</v>
      </c>
      <c r="C141" s="261" t="s">
        <v>296</v>
      </c>
      <c r="D141" s="261" t="s">
        <v>21</v>
      </c>
      <c r="E141" s="261" t="s">
        <v>17</v>
      </c>
      <c r="F141" s="261"/>
      <c r="G141" s="261" t="s">
        <v>17</v>
      </c>
      <c r="H141" s="261" t="s">
        <v>17</v>
      </c>
      <c r="I141" s="261"/>
      <c r="J141" s="261" t="s">
        <v>18</v>
      </c>
      <c r="K141" s="261" t="s">
        <v>298</v>
      </c>
      <c r="L141" s="262">
        <v>43511</v>
      </c>
      <c r="M141" s="261" t="s">
        <v>20</v>
      </c>
    </row>
    <row r="142" spans="1:13" x14ac:dyDescent="0.35">
      <c r="A142" s="259" t="s">
        <v>294</v>
      </c>
      <c r="B142" s="259" t="s">
        <v>295</v>
      </c>
      <c r="C142" s="259" t="s">
        <v>296</v>
      </c>
      <c r="D142" s="259" t="s">
        <v>24</v>
      </c>
      <c r="E142" s="259" t="s">
        <v>17</v>
      </c>
      <c r="F142" s="259"/>
      <c r="G142" s="259" t="s">
        <v>33</v>
      </c>
      <c r="H142" s="259">
        <v>2</v>
      </c>
      <c r="I142" s="259"/>
      <c r="J142" s="259" t="s">
        <v>18</v>
      </c>
      <c r="K142" s="259" t="s">
        <v>299</v>
      </c>
      <c r="L142" s="260">
        <v>43511</v>
      </c>
      <c r="M142" s="259" t="s">
        <v>20</v>
      </c>
    </row>
    <row r="143" spans="1:13" x14ac:dyDescent="0.35">
      <c r="A143" s="261" t="s">
        <v>294</v>
      </c>
      <c r="B143" s="261" t="s">
        <v>295</v>
      </c>
      <c r="C143" s="261" t="s">
        <v>296</v>
      </c>
      <c r="D143" s="261" t="s">
        <v>38</v>
      </c>
      <c r="E143" s="261" t="s">
        <v>17</v>
      </c>
      <c r="F143" s="261"/>
      <c r="G143" s="261" t="s">
        <v>33</v>
      </c>
      <c r="H143" s="261">
        <v>2</v>
      </c>
      <c r="I143" s="261"/>
      <c r="J143" s="261" t="s">
        <v>18</v>
      </c>
      <c r="K143" s="261" t="s">
        <v>300</v>
      </c>
      <c r="L143" s="262">
        <v>43511</v>
      </c>
      <c r="M143" s="261" t="s">
        <v>20</v>
      </c>
    </row>
    <row r="144" spans="1:13" x14ac:dyDescent="0.35">
      <c r="A144" s="259" t="s">
        <v>294</v>
      </c>
      <c r="B144" s="259" t="s">
        <v>295</v>
      </c>
      <c r="C144" s="259" t="s">
        <v>296</v>
      </c>
      <c r="D144" s="259" t="s">
        <v>40</v>
      </c>
      <c r="E144" s="259" t="s">
        <v>17</v>
      </c>
      <c r="F144" s="259"/>
      <c r="G144" s="259" t="s">
        <v>33</v>
      </c>
      <c r="H144" s="259">
        <v>2</v>
      </c>
      <c r="I144" s="259"/>
      <c r="J144" s="259" t="s">
        <v>18</v>
      </c>
      <c r="K144" s="259" t="s">
        <v>301</v>
      </c>
      <c r="L144" s="260">
        <v>43511</v>
      </c>
      <c r="M144" s="259" t="s">
        <v>20</v>
      </c>
    </row>
    <row r="145" spans="1:13" x14ac:dyDescent="0.35">
      <c r="A145" s="261" t="s">
        <v>294</v>
      </c>
      <c r="B145" s="261" t="s">
        <v>295</v>
      </c>
      <c r="C145" s="261" t="s">
        <v>296</v>
      </c>
      <c r="D145" s="261" t="s">
        <v>26</v>
      </c>
      <c r="E145" s="261" t="s">
        <v>17</v>
      </c>
      <c r="F145" s="261"/>
      <c r="G145" s="261" t="s">
        <v>33</v>
      </c>
      <c r="H145" s="261">
        <v>2</v>
      </c>
      <c r="I145" s="261"/>
      <c r="J145" s="261"/>
      <c r="K145" s="261" t="s">
        <v>302</v>
      </c>
      <c r="L145" s="262">
        <v>43511</v>
      </c>
      <c r="M145" s="261" t="s">
        <v>20</v>
      </c>
    </row>
    <row r="146" spans="1:13" x14ac:dyDescent="0.35">
      <c r="A146" s="259" t="s">
        <v>294</v>
      </c>
      <c r="B146" s="259" t="s">
        <v>295</v>
      </c>
      <c r="C146" s="259" t="s">
        <v>296</v>
      </c>
      <c r="D146" s="259" t="s">
        <v>28</v>
      </c>
      <c r="E146" s="259" t="s">
        <v>17</v>
      </c>
      <c r="F146" s="259"/>
      <c r="G146" s="259" t="s">
        <v>33</v>
      </c>
      <c r="H146" s="259">
        <v>2</v>
      </c>
      <c r="I146" s="259"/>
      <c r="J146" s="259"/>
      <c r="K146" s="259" t="s">
        <v>303</v>
      </c>
      <c r="L146" s="260">
        <v>43511</v>
      </c>
      <c r="M146" s="259" t="s">
        <v>20</v>
      </c>
    </row>
    <row r="147" spans="1:13" x14ac:dyDescent="0.35">
      <c r="A147" s="261" t="s">
        <v>304</v>
      </c>
      <c r="B147" s="261" t="s">
        <v>305</v>
      </c>
      <c r="C147" s="261" t="s">
        <v>296</v>
      </c>
      <c r="D147" s="261" t="s">
        <v>16</v>
      </c>
      <c r="E147" s="261" t="s">
        <v>17</v>
      </c>
      <c r="F147" s="261"/>
      <c r="G147" s="261" t="s">
        <v>33</v>
      </c>
      <c r="H147" s="261">
        <v>2</v>
      </c>
      <c r="I147" s="261"/>
      <c r="J147" s="261" t="s">
        <v>180</v>
      </c>
      <c r="K147" s="261" t="s">
        <v>306</v>
      </c>
      <c r="L147" s="262">
        <v>43511</v>
      </c>
      <c r="M147" s="261" t="s">
        <v>20</v>
      </c>
    </row>
    <row r="148" spans="1:13" x14ac:dyDescent="0.35">
      <c r="A148" s="259" t="s">
        <v>304</v>
      </c>
      <c r="B148" s="259" t="s">
        <v>305</v>
      </c>
      <c r="C148" s="259" t="s">
        <v>296</v>
      </c>
      <c r="D148" s="259" t="s">
        <v>21</v>
      </c>
      <c r="E148" s="259">
        <v>0</v>
      </c>
      <c r="F148" s="259" t="s">
        <v>17</v>
      </c>
      <c r="G148" s="259" t="s">
        <v>33</v>
      </c>
      <c r="H148" s="259">
        <v>2</v>
      </c>
      <c r="I148" s="259" t="s">
        <v>307</v>
      </c>
      <c r="J148" s="259" t="s">
        <v>308</v>
      </c>
      <c r="K148" s="259" t="s">
        <v>309</v>
      </c>
      <c r="L148" s="260">
        <v>43511</v>
      </c>
      <c r="M148" s="259" t="s">
        <v>20</v>
      </c>
    </row>
    <row r="149" spans="1:13" x14ac:dyDescent="0.35">
      <c r="A149" s="261" t="s">
        <v>304</v>
      </c>
      <c r="B149" s="261" t="s">
        <v>305</v>
      </c>
      <c r="C149" s="261" t="s">
        <v>296</v>
      </c>
      <c r="D149" s="261" t="s">
        <v>24</v>
      </c>
      <c r="E149" s="261" t="s">
        <v>17</v>
      </c>
      <c r="F149" s="261"/>
      <c r="G149" s="261" t="s">
        <v>33</v>
      </c>
      <c r="H149" s="261">
        <v>2</v>
      </c>
      <c r="I149" s="261"/>
      <c r="J149" s="261" t="s">
        <v>180</v>
      </c>
      <c r="K149" s="261" t="s">
        <v>310</v>
      </c>
      <c r="L149" s="262">
        <v>43511</v>
      </c>
      <c r="M149" s="261" t="s">
        <v>20</v>
      </c>
    </row>
    <row r="150" spans="1:13" x14ac:dyDescent="0.35">
      <c r="A150" s="259" t="s">
        <v>304</v>
      </c>
      <c r="B150" s="259" t="s">
        <v>305</v>
      </c>
      <c r="C150" s="259" t="s">
        <v>296</v>
      </c>
      <c r="D150" s="259" t="s">
        <v>38</v>
      </c>
      <c r="E150" s="259" t="s">
        <v>17</v>
      </c>
      <c r="F150" s="259"/>
      <c r="G150" s="259" t="s">
        <v>33</v>
      </c>
      <c r="H150" s="259">
        <v>2</v>
      </c>
      <c r="I150" s="259" t="s">
        <v>311</v>
      </c>
      <c r="J150" s="259" t="s">
        <v>180</v>
      </c>
      <c r="K150" s="259" t="s">
        <v>312</v>
      </c>
      <c r="L150" s="260">
        <v>43511</v>
      </c>
      <c r="M150" s="259" t="s">
        <v>20</v>
      </c>
    </row>
    <row r="151" spans="1:13" x14ac:dyDescent="0.35">
      <c r="A151" s="261" t="s">
        <v>304</v>
      </c>
      <c r="B151" s="261" t="s">
        <v>305</v>
      </c>
      <c r="C151" s="261" t="s">
        <v>296</v>
      </c>
      <c r="D151" s="261" t="s">
        <v>40</v>
      </c>
      <c r="E151" s="261" t="s">
        <v>17</v>
      </c>
      <c r="F151" s="261"/>
      <c r="G151" s="261" t="s">
        <v>33</v>
      </c>
      <c r="H151" s="261">
        <v>2</v>
      </c>
      <c r="I151" s="261" t="s">
        <v>311</v>
      </c>
      <c r="J151" s="261" t="s">
        <v>180</v>
      </c>
      <c r="K151" s="261" t="s">
        <v>313</v>
      </c>
      <c r="L151" s="262">
        <v>43511</v>
      </c>
      <c r="M151" s="261" t="s">
        <v>20</v>
      </c>
    </row>
    <row r="152" spans="1:13" x14ac:dyDescent="0.35">
      <c r="A152" s="259" t="s">
        <v>304</v>
      </c>
      <c r="B152" s="259" t="s">
        <v>305</v>
      </c>
      <c r="C152" s="259" t="s">
        <v>296</v>
      </c>
      <c r="D152" s="259" t="s">
        <v>26</v>
      </c>
      <c r="E152" s="259" t="s">
        <v>17</v>
      </c>
      <c r="F152" s="259"/>
      <c r="G152" s="259" t="s">
        <v>33</v>
      </c>
      <c r="H152" s="259">
        <v>2</v>
      </c>
      <c r="I152" s="259" t="s">
        <v>311</v>
      </c>
      <c r="J152" s="259" t="s">
        <v>180</v>
      </c>
      <c r="K152" s="259" t="s">
        <v>314</v>
      </c>
      <c r="L152" s="260">
        <v>43511</v>
      </c>
      <c r="M152" s="259" t="s">
        <v>20</v>
      </c>
    </row>
    <row r="153" spans="1:13" x14ac:dyDescent="0.35">
      <c r="A153" s="261" t="s">
        <v>304</v>
      </c>
      <c r="B153" s="261" t="s">
        <v>305</v>
      </c>
      <c r="C153" s="261" t="s">
        <v>296</v>
      </c>
      <c r="D153" s="261" t="s">
        <v>28</v>
      </c>
      <c r="E153" s="261" t="s">
        <v>17</v>
      </c>
      <c r="F153" s="261"/>
      <c r="G153" s="261" t="s">
        <v>33</v>
      </c>
      <c r="H153" s="261">
        <v>2</v>
      </c>
      <c r="I153" s="261"/>
      <c r="J153" s="261" t="s">
        <v>180</v>
      </c>
      <c r="K153" s="261" t="s">
        <v>315</v>
      </c>
      <c r="L153" s="262">
        <v>43511</v>
      </c>
      <c r="M153" s="261" t="s">
        <v>20</v>
      </c>
    </row>
    <row r="154" spans="1:13" x14ac:dyDescent="0.35">
      <c r="A154" s="259" t="s">
        <v>316</v>
      </c>
      <c r="B154" s="259" t="s">
        <v>317</v>
      </c>
      <c r="C154" s="259" t="s">
        <v>296</v>
      </c>
      <c r="D154" s="259" t="s">
        <v>16</v>
      </c>
      <c r="E154" s="259" t="s">
        <v>17</v>
      </c>
      <c r="F154" s="259"/>
      <c r="G154" s="259" t="s">
        <v>33</v>
      </c>
      <c r="H154" s="259">
        <v>2</v>
      </c>
      <c r="I154" s="259"/>
      <c r="J154" s="259" t="s">
        <v>180</v>
      </c>
      <c r="K154" s="259" t="s">
        <v>318</v>
      </c>
      <c r="L154" s="260">
        <v>43511</v>
      </c>
      <c r="M154" s="259" t="s">
        <v>20</v>
      </c>
    </row>
    <row r="155" spans="1:13" x14ac:dyDescent="0.35">
      <c r="A155" s="261" t="s">
        <v>316</v>
      </c>
      <c r="B155" s="261" t="s">
        <v>317</v>
      </c>
      <c r="C155" s="261" t="s">
        <v>296</v>
      </c>
      <c r="D155" s="261" t="s">
        <v>21</v>
      </c>
      <c r="E155" s="261">
        <v>0</v>
      </c>
      <c r="F155" s="261" t="s">
        <v>17</v>
      </c>
      <c r="G155" s="261" t="s">
        <v>33</v>
      </c>
      <c r="H155" s="261">
        <v>2</v>
      </c>
      <c r="I155" s="261" t="s">
        <v>17</v>
      </c>
      <c r="J155" s="261" t="s">
        <v>319</v>
      </c>
      <c r="K155" s="261" t="s">
        <v>320</v>
      </c>
      <c r="L155" s="262">
        <v>43511</v>
      </c>
      <c r="M155" s="261" t="s">
        <v>20</v>
      </c>
    </row>
    <row r="156" spans="1:13" x14ac:dyDescent="0.35">
      <c r="A156" s="259" t="s">
        <v>316</v>
      </c>
      <c r="B156" s="259" t="s">
        <v>317</v>
      </c>
      <c r="C156" s="259" t="s">
        <v>296</v>
      </c>
      <c r="D156" s="259" t="s">
        <v>24</v>
      </c>
      <c r="E156" s="259" t="s">
        <v>17</v>
      </c>
      <c r="F156" s="259"/>
      <c r="G156" s="259" t="s">
        <v>33</v>
      </c>
      <c r="H156" s="259">
        <v>2</v>
      </c>
      <c r="I156" s="259"/>
      <c r="J156" s="259" t="s">
        <v>180</v>
      </c>
      <c r="K156" s="259" t="s">
        <v>321</v>
      </c>
      <c r="L156" s="260">
        <v>43511</v>
      </c>
      <c r="M156" s="259" t="s">
        <v>20</v>
      </c>
    </row>
    <row r="157" spans="1:13" x14ac:dyDescent="0.35">
      <c r="A157" s="261" t="s">
        <v>316</v>
      </c>
      <c r="B157" s="261" t="s">
        <v>317</v>
      </c>
      <c r="C157" s="261" t="s">
        <v>296</v>
      </c>
      <c r="D157" s="261" t="s">
        <v>38</v>
      </c>
      <c r="E157" s="261" t="s">
        <v>17</v>
      </c>
      <c r="F157" s="261"/>
      <c r="G157" s="261" t="s">
        <v>33</v>
      </c>
      <c r="H157" s="261">
        <v>2</v>
      </c>
      <c r="I157" s="261"/>
      <c r="J157" s="261" t="s">
        <v>180</v>
      </c>
      <c r="K157" s="261" t="s">
        <v>322</v>
      </c>
      <c r="L157" s="262">
        <v>43511</v>
      </c>
      <c r="M157" s="261" t="s">
        <v>20</v>
      </c>
    </row>
    <row r="158" spans="1:13" x14ac:dyDescent="0.35">
      <c r="A158" s="259" t="s">
        <v>316</v>
      </c>
      <c r="B158" s="259" t="s">
        <v>317</v>
      </c>
      <c r="C158" s="259" t="s">
        <v>296</v>
      </c>
      <c r="D158" s="259" t="s">
        <v>40</v>
      </c>
      <c r="E158" s="259" t="s">
        <v>17</v>
      </c>
      <c r="F158" s="259"/>
      <c r="G158" s="259" t="s">
        <v>33</v>
      </c>
      <c r="H158" s="259">
        <v>2</v>
      </c>
      <c r="I158" s="259"/>
      <c r="J158" s="259" t="s">
        <v>180</v>
      </c>
      <c r="K158" s="259" t="s">
        <v>323</v>
      </c>
      <c r="L158" s="260">
        <v>43511</v>
      </c>
      <c r="M158" s="259" t="s">
        <v>20</v>
      </c>
    </row>
    <row r="159" spans="1:13" x14ac:dyDescent="0.35">
      <c r="A159" s="261" t="s">
        <v>316</v>
      </c>
      <c r="B159" s="261" t="s">
        <v>317</v>
      </c>
      <c r="C159" s="261" t="s">
        <v>296</v>
      </c>
      <c r="D159" s="261" t="s">
        <v>26</v>
      </c>
      <c r="E159" s="261" t="s">
        <v>17</v>
      </c>
      <c r="F159" s="261"/>
      <c r="G159" s="261" t="s">
        <v>33</v>
      </c>
      <c r="H159" s="261">
        <v>2</v>
      </c>
      <c r="I159" s="261"/>
      <c r="J159" s="261" t="s">
        <v>180</v>
      </c>
      <c r="K159" s="261" t="s">
        <v>324</v>
      </c>
      <c r="L159" s="262">
        <v>43511</v>
      </c>
      <c r="M159" s="261" t="s">
        <v>20</v>
      </c>
    </row>
    <row r="160" spans="1:13" x14ac:dyDescent="0.35">
      <c r="A160" s="259" t="s">
        <v>316</v>
      </c>
      <c r="B160" s="259" t="s">
        <v>317</v>
      </c>
      <c r="C160" s="259" t="s">
        <v>296</v>
      </c>
      <c r="D160" s="259" t="s">
        <v>28</v>
      </c>
      <c r="E160" s="259" t="s">
        <v>17</v>
      </c>
      <c r="F160" s="259"/>
      <c r="G160" s="259" t="s">
        <v>33</v>
      </c>
      <c r="H160" s="259">
        <v>2</v>
      </c>
      <c r="I160" s="259"/>
      <c r="J160" s="259" t="s">
        <v>180</v>
      </c>
      <c r="K160" s="259" t="s">
        <v>325</v>
      </c>
      <c r="L160" s="260">
        <v>43511</v>
      </c>
      <c r="M160" s="259" t="s">
        <v>20</v>
      </c>
    </row>
    <row r="161" spans="1:13" x14ac:dyDescent="0.35">
      <c r="A161" s="261" t="s">
        <v>326</v>
      </c>
      <c r="B161" s="261" t="s">
        <v>327</v>
      </c>
      <c r="C161" s="261" t="s">
        <v>328</v>
      </c>
      <c r="D161" s="261" t="s">
        <v>16</v>
      </c>
      <c r="E161" s="261">
        <v>0</v>
      </c>
      <c r="F161" s="261"/>
      <c r="G161" s="261" t="s">
        <v>33</v>
      </c>
      <c r="H161" s="261">
        <v>2</v>
      </c>
      <c r="I161" s="261"/>
      <c r="J161" s="261"/>
      <c r="K161" s="261" t="s">
        <v>329</v>
      </c>
      <c r="L161" s="262">
        <v>43511</v>
      </c>
      <c r="M161" s="261" t="s">
        <v>20</v>
      </c>
    </row>
    <row r="162" spans="1:13" x14ac:dyDescent="0.35">
      <c r="A162" s="259" t="s">
        <v>326</v>
      </c>
      <c r="B162" s="259" t="s">
        <v>327</v>
      </c>
      <c r="C162" s="259" t="s">
        <v>328</v>
      </c>
      <c r="D162" s="259" t="s">
        <v>21</v>
      </c>
      <c r="E162" s="259">
        <v>0</v>
      </c>
      <c r="F162" s="259" t="s">
        <v>17</v>
      </c>
      <c r="G162" s="259" t="s">
        <v>33</v>
      </c>
      <c r="H162" s="259">
        <v>2</v>
      </c>
      <c r="I162" s="259" t="s">
        <v>17</v>
      </c>
      <c r="J162" s="259" t="s">
        <v>17</v>
      </c>
      <c r="K162" s="259" t="s">
        <v>330</v>
      </c>
      <c r="L162" s="260">
        <v>43511</v>
      </c>
      <c r="M162" s="259" t="s">
        <v>20</v>
      </c>
    </row>
    <row r="163" spans="1:13" x14ac:dyDescent="0.35">
      <c r="A163" s="261" t="s">
        <v>326</v>
      </c>
      <c r="B163" s="261" t="s">
        <v>327</v>
      </c>
      <c r="C163" s="261" t="s">
        <v>328</v>
      </c>
      <c r="D163" s="261" t="s">
        <v>24</v>
      </c>
      <c r="E163" s="261" t="s">
        <v>17</v>
      </c>
      <c r="F163" s="261"/>
      <c r="G163" s="261" t="s">
        <v>33</v>
      </c>
      <c r="H163" s="261">
        <v>2</v>
      </c>
      <c r="I163" s="261"/>
      <c r="J163" s="261"/>
      <c r="K163" s="261" t="s">
        <v>331</v>
      </c>
      <c r="L163" s="262">
        <v>43511</v>
      </c>
      <c r="M163" s="261" t="s">
        <v>20</v>
      </c>
    </row>
    <row r="164" spans="1:13" x14ac:dyDescent="0.35">
      <c r="A164" s="259" t="s">
        <v>326</v>
      </c>
      <c r="B164" s="259" t="s">
        <v>327</v>
      </c>
      <c r="C164" s="259" t="s">
        <v>328</v>
      </c>
      <c r="D164" s="259" t="s">
        <v>38</v>
      </c>
      <c r="E164" s="259" t="s">
        <v>17</v>
      </c>
      <c r="F164" s="259"/>
      <c r="G164" s="259" t="s">
        <v>33</v>
      </c>
      <c r="H164" s="259">
        <v>2</v>
      </c>
      <c r="I164" s="259"/>
      <c r="J164" s="259"/>
      <c r="K164" s="259" t="s">
        <v>332</v>
      </c>
      <c r="L164" s="260">
        <v>43511</v>
      </c>
      <c r="M164" s="259" t="s">
        <v>20</v>
      </c>
    </row>
    <row r="165" spans="1:13" x14ac:dyDescent="0.35">
      <c r="A165" s="261" t="s">
        <v>326</v>
      </c>
      <c r="B165" s="261" t="s">
        <v>327</v>
      </c>
      <c r="C165" s="261" t="s">
        <v>328</v>
      </c>
      <c r="D165" s="261" t="s">
        <v>40</v>
      </c>
      <c r="E165" s="261" t="s">
        <v>17</v>
      </c>
      <c r="F165" s="261"/>
      <c r="G165" s="261" t="s">
        <v>33</v>
      </c>
      <c r="H165" s="261">
        <v>2</v>
      </c>
      <c r="I165" s="261"/>
      <c r="J165" s="261"/>
      <c r="K165" s="261" t="s">
        <v>333</v>
      </c>
      <c r="L165" s="262">
        <v>43511</v>
      </c>
      <c r="M165" s="261" t="s">
        <v>20</v>
      </c>
    </row>
    <row r="166" spans="1:13" x14ac:dyDescent="0.35">
      <c r="A166" s="259" t="s">
        <v>326</v>
      </c>
      <c r="B166" s="259" t="s">
        <v>327</v>
      </c>
      <c r="C166" s="259" t="s">
        <v>328</v>
      </c>
      <c r="D166" s="259" t="s">
        <v>26</v>
      </c>
      <c r="E166" s="259" t="s">
        <v>17</v>
      </c>
      <c r="F166" s="259"/>
      <c r="G166" s="259" t="s">
        <v>33</v>
      </c>
      <c r="H166" s="259">
        <v>2</v>
      </c>
      <c r="I166" s="259"/>
      <c r="J166" s="259"/>
      <c r="K166" s="259" t="s">
        <v>334</v>
      </c>
      <c r="L166" s="260">
        <v>43511</v>
      </c>
      <c r="M166" s="259" t="s">
        <v>20</v>
      </c>
    </row>
    <row r="167" spans="1:13" x14ac:dyDescent="0.35">
      <c r="A167" s="261" t="s">
        <v>326</v>
      </c>
      <c r="B167" s="261" t="s">
        <v>327</v>
      </c>
      <c r="C167" s="261" t="s">
        <v>328</v>
      </c>
      <c r="D167" s="261" t="s">
        <v>28</v>
      </c>
      <c r="E167" s="261" t="s">
        <v>17</v>
      </c>
      <c r="F167" s="261"/>
      <c r="G167" s="261" t="s">
        <v>33</v>
      </c>
      <c r="H167" s="261">
        <v>2</v>
      </c>
      <c r="I167" s="261"/>
      <c r="J167" s="261"/>
      <c r="K167" s="261" t="s">
        <v>335</v>
      </c>
      <c r="L167" s="262">
        <v>43511</v>
      </c>
      <c r="M167" s="261" t="s">
        <v>20</v>
      </c>
    </row>
    <row r="168" spans="1:13" x14ac:dyDescent="0.35">
      <c r="A168" s="259" t="s">
        <v>336</v>
      </c>
      <c r="B168" s="259" t="s">
        <v>337</v>
      </c>
      <c r="C168" s="259" t="s">
        <v>338</v>
      </c>
      <c r="D168" s="259" t="s">
        <v>16</v>
      </c>
      <c r="E168" s="259" t="s">
        <v>17</v>
      </c>
      <c r="F168" s="259"/>
      <c r="G168" s="259" t="s">
        <v>33</v>
      </c>
      <c r="H168" s="259">
        <v>2</v>
      </c>
      <c r="I168" s="259"/>
      <c r="J168" s="259" t="s">
        <v>339</v>
      </c>
      <c r="K168" s="259" t="s">
        <v>340</v>
      </c>
      <c r="L168" s="260">
        <v>43511</v>
      </c>
      <c r="M168" s="259" t="s">
        <v>20</v>
      </c>
    </row>
    <row r="169" spans="1:13" x14ac:dyDescent="0.35">
      <c r="A169" s="261" t="s">
        <v>336</v>
      </c>
      <c r="B169" s="261" t="s">
        <v>337</v>
      </c>
      <c r="C169" s="261" t="s">
        <v>338</v>
      </c>
      <c r="D169" s="261" t="s">
        <v>21</v>
      </c>
      <c r="E169" s="261" t="s">
        <v>17</v>
      </c>
      <c r="F169" s="261"/>
      <c r="G169" s="261" t="s">
        <v>17</v>
      </c>
      <c r="H169" s="261" t="s">
        <v>17</v>
      </c>
      <c r="I169" s="261"/>
      <c r="J169" s="261" t="s">
        <v>341</v>
      </c>
      <c r="K169" s="261" t="s">
        <v>342</v>
      </c>
      <c r="L169" s="262">
        <v>43511</v>
      </c>
      <c r="M169" s="261" t="s">
        <v>20</v>
      </c>
    </row>
    <row r="170" spans="1:13" x14ac:dyDescent="0.35">
      <c r="A170" s="259" t="s">
        <v>336</v>
      </c>
      <c r="B170" s="259" t="s">
        <v>337</v>
      </c>
      <c r="C170" s="259" t="s">
        <v>338</v>
      </c>
      <c r="D170" s="259" t="s">
        <v>24</v>
      </c>
      <c r="E170" s="259" t="s">
        <v>17</v>
      </c>
      <c r="F170" s="259"/>
      <c r="G170" s="259" t="s">
        <v>33</v>
      </c>
      <c r="H170" s="259">
        <v>2</v>
      </c>
      <c r="I170" s="259"/>
      <c r="J170" s="259" t="s">
        <v>341</v>
      </c>
      <c r="K170" s="259" t="s">
        <v>343</v>
      </c>
      <c r="L170" s="260">
        <v>43511</v>
      </c>
      <c r="M170" s="259" t="s">
        <v>20</v>
      </c>
    </row>
    <row r="171" spans="1:13" x14ac:dyDescent="0.35">
      <c r="A171" s="261" t="s">
        <v>336</v>
      </c>
      <c r="B171" s="261" t="s">
        <v>337</v>
      </c>
      <c r="C171" s="261" t="s">
        <v>338</v>
      </c>
      <c r="D171" s="261" t="s">
        <v>38</v>
      </c>
      <c r="E171" s="261" t="s">
        <v>17</v>
      </c>
      <c r="F171" s="261"/>
      <c r="G171" s="261" t="s">
        <v>33</v>
      </c>
      <c r="H171" s="261">
        <v>2</v>
      </c>
      <c r="I171" s="261"/>
      <c r="J171" s="261" t="s">
        <v>341</v>
      </c>
      <c r="K171" s="261" t="s">
        <v>344</v>
      </c>
      <c r="L171" s="262">
        <v>43511</v>
      </c>
      <c r="M171" s="261" t="s">
        <v>20</v>
      </c>
    </row>
    <row r="172" spans="1:13" x14ac:dyDescent="0.35">
      <c r="A172" s="259" t="s">
        <v>336</v>
      </c>
      <c r="B172" s="259" t="s">
        <v>337</v>
      </c>
      <c r="C172" s="259" t="s">
        <v>338</v>
      </c>
      <c r="D172" s="259" t="s">
        <v>40</v>
      </c>
      <c r="E172" s="259" t="s">
        <v>17</v>
      </c>
      <c r="F172" s="259"/>
      <c r="G172" s="259" t="s">
        <v>33</v>
      </c>
      <c r="H172" s="259">
        <v>2</v>
      </c>
      <c r="I172" s="259"/>
      <c r="J172" s="259" t="s">
        <v>341</v>
      </c>
      <c r="K172" s="259" t="s">
        <v>345</v>
      </c>
      <c r="L172" s="260">
        <v>43511</v>
      </c>
      <c r="M172" s="259" t="s">
        <v>20</v>
      </c>
    </row>
    <row r="173" spans="1:13" x14ac:dyDescent="0.35">
      <c r="A173" s="261" t="s">
        <v>336</v>
      </c>
      <c r="B173" s="261" t="s">
        <v>337</v>
      </c>
      <c r="C173" s="261" t="s">
        <v>338</v>
      </c>
      <c r="D173" s="261" t="s">
        <v>26</v>
      </c>
      <c r="E173" s="261" t="s">
        <v>17</v>
      </c>
      <c r="F173" s="261"/>
      <c r="G173" s="261" t="s">
        <v>33</v>
      </c>
      <c r="H173" s="261">
        <v>2</v>
      </c>
      <c r="I173" s="261"/>
      <c r="J173" s="261" t="s">
        <v>341</v>
      </c>
      <c r="K173" s="261" t="s">
        <v>346</v>
      </c>
      <c r="L173" s="262">
        <v>43511</v>
      </c>
      <c r="M173" s="261" t="s">
        <v>20</v>
      </c>
    </row>
    <row r="174" spans="1:13" x14ac:dyDescent="0.35">
      <c r="A174" s="259" t="s">
        <v>336</v>
      </c>
      <c r="B174" s="259" t="s">
        <v>337</v>
      </c>
      <c r="C174" s="259" t="s">
        <v>338</v>
      </c>
      <c r="D174" s="259" t="s">
        <v>28</v>
      </c>
      <c r="E174" s="259" t="s">
        <v>17</v>
      </c>
      <c r="F174" s="259"/>
      <c r="G174" s="259" t="s">
        <v>33</v>
      </c>
      <c r="H174" s="259">
        <v>2</v>
      </c>
      <c r="I174" s="259"/>
      <c r="J174" s="259" t="s">
        <v>341</v>
      </c>
      <c r="K174" s="259" t="s">
        <v>347</v>
      </c>
      <c r="L174" s="260">
        <v>43511</v>
      </c>
      <c r="M174" s="259" t="s">
        <v>20</v>
      </c>
    </row>
    <row r="175" spans="1:13" x14ac:dyDescent="0.35">
      <c r="A175" s="261" t="s">
        <v>348</v>
      </c>
      <c r="B175" s="261" t="s">
        <v>349</v>
      </c>
      <c r="C175" s="261" t="s">
        <v>338</v>
      </c>
      <c r="D175" s="261" t="s">
        <v>16</v>
      </c>
      <c r="E175" s="261">
        <v>0</v>
      </c>
      <c r="F175" s="261"/>
      <c r="G175" s="261" t="s">
        <v>33</v>
      </c>
      <c r="H175" s="261">
        <v>2</v>
      </c>
      <c r="I175" s="261"/>
      <c r="J175" s="261" t="s">
        <v>350</v>
      </c>
      <c r="K175" s="261" t="s">
        <v>351</v>
      </c>
      <c r="L175" s="262">
        <v>43511</v>
      </c>
      <c r="M175" s="261" t="s">
        <v>20</v>
      </c>
    </row>
    <row r="176" spans="1:13" x14ac:dyDescent="0.35">
      <c r="A176" s="259" t="s">
        <v>348</v>
      </c>
      <c r="B176" s="259" t="s">
        <v>349</v>
      </c>
      <c r="C176" s="259" t="s">
        <v>338</v>
      </c>
      <c r="D176" s="259" t="s">
        <v>21</v>
      </c>
      <c r="E176" s="259">
        <v>0</v>
      </c>
      <c r="F176" s="259"/>
      <c r="G176" s="259" t="s">
        <v>33</v>
      </c>
      <c r="H176" s="259">
        <v>2</v>
      </c>
      <c r="I176" s="259"/>
      <c r="J176" s="259" t="s">
        <v>352</v>
      </c>
      <c r="K176" s="259" t="s">
        <v>353</v>
      </c>
      <c r="L176" s="260">
        <v>43511</v>
      </c>
      <c r="M176" s="259" t="s">
        <v>20</v>
      </c>
    </row>
    <row r="177" spans="1:13" x14ac:dyDescent="0.35">
      <c r="A177" s="261" t="s">
        <v>348</v>
      </c>
      <c r="B177" s="261" t="s">
        <v>349</v>
      </c>
      <c r="C177" s="261" t="s">
        <v>338</v>
      </c>
      <c r="D177" s="261" t="s">
        <v>24</v>
      </c>
      <c r="E177" s="261" t="s">
        <v>17</v>
      </c>
      <c r="F177" s="261"/>
      <c r="G177" s="261" t="s">
        <v>33</v>
      </c>
      <c r="H177" s="261">
        <v>2</v>
      </c>
      <c r="I177" s="261"/>
      <c r="J177" s="261" t="s">
        <v>354</v>
      </c>
      <c r="K177" s="261" t="s">
        <v>355</v>
      </c>
      <c r="L177" s="262">
        <v>43511</v>
      </c>
      <c r="M177" s="261" t="s">
        <v>20</v>
      </c>
    </row>
    <row r="178" spans="1:13" x14ac:dyDescent="0.35">
      <c r="A178" s="259" t="s">
        <v>348</v>
      </c>
      <c r="B178" s="259" t="s">
        <v>349</v>
      </c>
      <c r="C178" s="259" t="s">
        <v>338</v>
      </c>
      <c r="D178" s="259" t="s">
        <v>38</v>
      </c>
      <c r="E178" s="259" t="s">
        <v>17</v>
      </c>
      <c r="F178" s="259"/>
      <c r="G178" s="259" t="s">
        <v>33</v>
      </c>
      <c r="H178" s="259">
        <v>2</v>
      </c>
      <c r="I178" s="259"/>
      <c r="J178" s="259" t="s">
        <v>356</v>
      </c>
      <c r="K178" s="259" t="s">
        <v>357</v>
      </c>
      <c r="L178" s="260">
        <v>43511</v>
      </c>
      <c r="M178" s="259" t="s">
        <v>20</v>
      </c>
    </row>
    <row r="179" spans="1:13" x14ac:dyDescent="0.35">
      <c r="A179" s="261" t="s">
        <v>348</v>
      </c>
      <c r="B179" s="261" t="s">
        <v>349</v>
      </c>
      <c r="C179" s="261" t="s">
        <v>338</v>
      </c>
      <c r="D179" s="261" t="s">
        <v>40</v>
      </c>
      <c r="E179" s="261" t="s">
        <v>17</v>
      </c>
      <c r="F179" s="261"/>
      <c r="G179" s="261" t="s">
        <v>33</v>
      </c>
      <c r="H179" s="261">
        <v>2</v>
      </c>
      <c r="I179" s="261"/>
      <c r="J179" s="261" t="s">
        <v>358</v>
      </c>
      <c r="K179" s="261" t="s">
        <v>359</v>
      </c>
      <c r="L179" s="262">
        <v>43511</v>
      </c>
      <c r="M179" s="261" t="s">
        <v>20</v>
      </c>
    </row>
    <row r="180" spans="1:13" x14ac:dyDescent="0.35">
      <c r="A180" s="259" t="s">
        <v>348</v>
      </c>
      <c r="B180" s="259" t="s">
        <v>349</v>
      </c>
      <c r="C180" s="259" t="s">
        <v>338</v>
      </c>
      <c r="D180" s="259" t="s">
        <v>26</v>
      </c>
      <c r="E180" s="259" t="s">
        <v>17</v>
      </c>
      <c r="F180" s="259"/>
      <c r="G180" s="259" t="s">
        <v>33</v>
      </c>
      <c r="H180" s="259">
        <v>2</v>
      </c>
      <c r="I180" s="259"/>
      <c r="J180" s="259" t="s">
        <v>360</v>
      </c>
      <c r="K180" s="259" t="s">
        <v>361</v>
      </c>
      <c r="L180" s="260">
        <v>43511</v>
      </c>
      <c r="M180" s="259" t="s">
        <v>20</v>
      </c>
    </row>
    <row r="181" spans="1:13" x14ac:dyDescent="0.35">
      <c r="A181" s="261" t="s">
        <v>348</v>
      </c>
      <c r="B181" s="261" t="s">
        <v>349</v>
      </c>
      <c r="C181" s="261" t="s">
        <v>338</v>
      </c>
      <c r="D181" s="261" t="s">
        <v>28</v>
      </c>
      <c r="E181" s="261" t="s">
        <v>17</v>
      </c>
      <c r="F181" s="261"/>
      <c r="G181" s="261" t="s">
        <v>33</v>
      </c>
      <c r="H181" s="261">
        <v>2</v>
      </c>
      <c r="I181" s="261"/>
      <c r="J181" s="261" t="s">
        <v>360</v>
      </c>
      <c r="K181" s="261" t="s">
        <v>362</v>
      </c>
      <c r="L181" s="262">
        <v>43511</v>
      </c>
      <c r="M181" s="261" t="s">
        <v>20</v>
      </c>
    </row>
    <row r="182" spans="1:13" x14ac:dyDescent="0.35">
      <c r="A182" s="259" t="s">
        <v>363</v>
      </c>
      <c r="B182" s="259" t="s">
        <v>364</v>
      </c>
      <c r="C182" s="259" t="s">
        <v>338</v>
      </c>
      <c r="D182" s="259" t="s">
        <v>16</v>
      </c>
      <c r="E182" s="259">
        <v>0</v>
      </c>
      <c r="F182" s="259"/>
      <c r="G182" s="259" t="s">
        <v>33</v>
      </c>
      <c r="H182" s="259">
        <v>2</v>
      </c>
      <c r="I182" s="259"/>
      <c r="J182" s="259"/>
      <c r="K182" s="259" t="s">
        <v>365</v>
      </c>
      <c r="L182" s="260">
        <v>43511</v>
      </c>
      <c r="M182" s="259" t="s">
        <v>20</v>
      </c>
    </row>
    <row r="183" spans="1:13" x14ac:dyDescent="0.35">
      <c r="A183" s="261" t="s">
        <v>363</v>
      </c>
      <c r="B183" s="261" t="s">
        <v>364</v>
      </c>
      <c r="C183" s="261" t="s">
        <v>338</v>
      </c>
      <c r="D183" s="261" t="s">
        <v>21</v>
      </c>
      <c r="E183" s="261">
        <v>0</v>
      </c>
      <c r="F183" s="261"/>
      <c r="G183" s="261" t="s">
        <v>33</v>
      </c>
      <c r="H183" s="261">
        <v>2</v>
      </c>
      <c r="I183" s="261"/>
      <c r="J183" s="261"/>
      <c r="K183" s="261" t="s">
        <v>366</v>
      </c>
      <c r="L183" s="262">
        <v>43511</v>
      </c>
      <c r="M183" s="261" t="s">
        <v>20</v>
      </c>
    </row>
    <row r="184" spans="1:13" x14ac:dyDescent="0.35">
      <c r="A184" s="259" t="s">
        <v>363</v>
      </c>
      <c r="B184" s="259" t="s">
        <v>364</v>
      </c>
      <c r="C184" s="259" t="s">
        <v>338</v>
      </c>
      <c r="D184" s="259" t="s">
        <v>24</v>
      </c>
      <c r="E184" s="259" t="s">
        <v>17</v>
      </c>
      <c r="F184" s="259"/>
      <c r="G184" s="259" t="s">
        <v>33</v>
      </c>
      <c r="H184" s="259">
        <v>2</v>
      </c>
      <c r="I184" s="259"/>
      <c r="J184" s="259"/>
      <c r="K184" s="259" t="s">
        <v>367</v>
      </c>
      <c r="L184" s="260">
        <v>43511</v>
      </c>
      <c r="M184" s="259" t="s">
        <v>20</v>
      </c>
    </row>
    <row r="185" spans="1:13" x14ac:dyDescent="0.35">
      <c r="A185" s="261" t="s">
        <v>363</v>
      </c>
      <c r="B185" s="261" t="s">
        <v>364</v>
      </c>
      <c r="C185" s="261" t="s">
        <v>338</v>
      </c>
      <c r="D185" s="261" t="s">
        <v>38</v>
      </c>
      <c r="E185" s="261" t="s">
        <v>17</v>
      </c>
      <c r="F185" s="261"/>
      <c r="G185" s="261" t="s">
        <v>33</v>
      </c>
      <c r="H185" s="261">
        <v>2</v>
      </c>
      <c r="I185" s="261"/>
      <c r="J185" s="261"/>
      <c r="K185" s="261" t="s">
        <v>368</v>
      </c>
      <c r="L185" s="262">
        <v>43511</v>
      </c>
      <c r="M185" s="261" t="s">
        <v>20</v>
      </c>
    </row>
    <row r="186" spans="1:13" x14ac:dyDescent="0.35">
      <c r="A186" s="259" t="s">
        <v>363</v>
      </c>
      <c r="B186" s="259" t="s">
        <v>364</v>
      </c>
      <c r="C186" s="259" t="s">
        <v>338</v>
      </c>
      <c r="D186" s="259" t="s">
        <v>40</v>
      </c>
      <c r="E186" s="259" t="s">
        <v>17</v>
      </c>
      <c r="F186" s="259"/>
      <c r="G186" s="259" t="s">
        <v>33</v>
      </c>
      <c r="H186" s="259">
        <v>2</v>
      </c>
      <c r="I186" s="259"/>
      <c r="J186" s="259"/>
      <c r="K186" s="259" t="s">
        <v>369</v>
      </c>
      <c r="L186" s="260">
        <v>43511</v>
      </c>
      <c r="M186" s="259" t="s">
        <v>20</v>
      </c>
    </row>
    <row r="187" spans="1:13" x14ac:dyDescent="0.35">
      <c r="A187" s="261" t="s">
        <v>363</v>
      </c>
      <c r="B187" s="261" t="s">
        <v>364</v>
      </c>
      <c r="C187" s="261" t="s">
        <v>338</v>
      </c>
      <c r="D187" s="261" t="s">
        <v>26</v>
      </c>
      <c r="E187" s="261" t="s">
        <v>17</v>
      </c>
      <c r="F187" s="261"/>
      <c r="G187" s="261" t="s">
        <v>33</v>
      </c>
      <c r="H187" s="261">
        <v>2</v>
      </c>
      <c r="I187" s="261"/>
      <c r="J187" s="261" t="s">
        <v>370</v>
      </c>
      <c r="K187" s="261" t="s">
        <v>371</v>
      </c>
      <c r="L187" s="262">
        <v>43511</v>
      </c>
      <c r="M187" s="261" t="s">
        <v>20</v>
      </c>
    </row>
    <row r="188" spans="1:13" x14ac:dyDescent="0.35">
      <c r="A188" s="259" t="s">
        <v>363</v>
      </c>
      <c r="B188" s="259" t="s">
        <v>364</v>
      </c>
      <c r="C188" s="259" t="s">
        <v>338</v>
      </c>
      <c r="D188" s="259" t="s">
        <v>28</v>
      </c>
      <c r="E188" s="259" t="s">
        <v>17</v>
      </c>
      <c r="F188" s="259"/>
      <c r="G188" s="259" t="s">
        <v>33</v>
      </c>
      <c r="H188" s="259">
        <v>2</v>
      </c>
      <c r="I188" s="259"/>
      <c r="J188" s="259" t="s">
        <v>372</v>
      </c>
      <c r="K188" s="259" t="s">
        <v>373</v>
      </c>
      <c r="L188" s="260">
        <v>43511</v>
      </c>
      <c r="M188" s="259" t="s">
        <v>20</v>
      </c>
    </row>
    <row r="189" spans="1:13" x14ac:dyDescent="0.35">
      <c r="A189" s="261" t="s">
        <v>374</v>
      </c>
      <c r="B189" s="261" t="s">
        <v>375</v>
      </c>
      <c r="C189" s="261" t="s">
        <v>338</v>
      </c>
      <c r="D189" s="261" t="s">
        <v>16</v>
      </c>
      <c r="E189" s="261" t="s">
        <v>17</v>
      </c>
      <c r="F189" s="261"/>
      <c r="G189" s="261" t="s">
        <v>33</v>
      </c>
      <c r="H189" s="261">
        <v>2</v>
      </c>
      <c r="I189" s="261"/>
      <c r="J189" s="261"/>
      <c r="K189" s="261" t="s">
        <v>376</v>
      </c>
      <c r="L189" s="262">
        <v>43511</v>
      </c>
      <c r="M189" s="261" t="s">
        <v>20</v>
      </c>
    </row>
    <row r="190" spans="1:13" x14ac:dyDescent="0.35">
      <c r="A190" s="259" t="s">
        <v>374</v>
      </c>
      <c r="B190" s="259" t="s">
        <v>375</v>
      </c>
      <c r="C190" s="259" t="s">
        <v>338</v>
      </c>
      <c r="D190" s="259" t="s">
        <v>21</v>
      </c>
      <c r="E190" s="259" t="s">
        <v>17</v>
      </c>
      <c r="F190" s="259" t="s">
        <v>17</v>
      </c>
      <c r="G190" s="259" t="s">
        <v>17</v>
      </c>
      <c r="H190" s="259" t="s">
        <v>17</v>
      </c>
      <c r="I190" s="259"/>
      <c r="J190" s="259"/>
      <c r="K190" s="259" t="s">
        <v>377</v>
      </c>
      <c r="L190" s="260">
        <v>43511</v>
      </c>
      <c r="M190" s="259" t="s">
        <v>20</v>
      </c>
    </row>
    <row r="191" spans="1:13" x14ac:dyDescent="0.35">
      <c r="A191" s="261" t="s">
        <v>374</v>
      </c>
      <c r="B191" s="261" t="s">
        <v>375</v>
      </c>
      <c r="C191" s="261" t="s">
        <v>338</v>
      </c>
      <c r="D191" s="261" t="s">
        <v>24</v>
      </c>
      <c r="E191" s="261" t="s">
        <v>17</v>
      </c>
      <c r="F191" s="261"/>
      <c r="G191" s="261" t="s">
        <v>33</v>
      </c>
      <c r="H191" s="261">
        <v>2</v>
      </c>
      <c r="I191" s="261"/>
      <c r="J191" s="261"/>
      <c r="K191" s="261" t="s">
        <v>378</v>
      </c>
      <c r="L191" s="262">
        <v>43511</v>
      </c>
      <c r="M191" s="261" t="s">
        <v>20</v>
      </c>
    </row>
    <row r="192" spans="1:13" x14ac:dyDescent="0.35">
      <c r="A192" s="259" t="s">
        <v>374</v>
      </c>
      <c r="B192" s="259" t="s">
        <v>375</v>
      </c>
      <c r="C192" s="259" t="s">
        <v>338</v>
      </c>
      <c r="D192" s="259" t="s">
        <v>38</v>
      </c>
      <c r="E192" s="259" t="s">
        <v>17</v>
      </c>
      <c r="F192" s="259"/>
      <c r="G192" s="259" t="s">
        <v>33</v>
      </c>
      <c r="H192" s="259">
        <v>2</v>
      </c>
      <c r="I192" s="259"/>
      <c r="J192" s="259"/>
      <c r="K192" s="259" t="s">
        <v>379</v>
      </c>
      <c r="L192" s="260">
        <v>43511</v>
      </c>
      <c r="M192" s="259" t="s">
        <v>20</v>
      </c>
    </row>
    <row r="193" spans="1:13" x14ac:dyDescent="0.35">
      <c r="A193" s="261" t="s">
        <v>374</v>
      </c>
      <c r="B193" s="261" t="s">
        <v>375</v>
      </c>
      <c r="C193" s="261" t="s">
        <v>338</v>
      </c>
      <c r="D193" s="261" t="s">
        <v>40</v>
      </c>
      <c r="E193" s="261" t="s">
        <v>17</v>
      </c>
      <c r="F193" s="261"/>
      <c r="G193" s="261" t="s">
        <v>33</v>
      </c>
      <c r="H193" s="261">
        <v>2</v>
      </c>
      <c r="I193" s="261"/>
      <c r="J193" s="261"/>
      <c r="K193" s="261" t="s">
        <v>380</v>
      </c>
      <c r="L193" s="262">
        <v>43511</v>
      </c>
      <c r="M193" s="261" t="s">
        <v>20</v>
      </c>
    </row>
    <row r="194" spans="1:13" x14ac:dyDescent="0.35">
      <c r="A194" s="259" t="s">
        <v>374</v>
      </c>
      <c r="B194" s="259" t="s">
        <v>375</v>
      </c>
      <c r="C194" s="259" t="s">
        <v>338</v>
      </c>
      <c r="D194" s="259" t="s">
        <v>26</v>
      </c>
      <c r="E194" s="259" t="s">
        <v>17</v>
      </c>
      <c r="F194" s="259"/>
      <c r="G194" s="259" t="s">
        <v>33</v>
      </c>
      <c r="H194" s="259">
        <v>2</v>
      </c>
      <c r="I194" s="259"/>
      <c r="J194" s="259" t="s">
        <v>381</v>
      </c>
      <c r="K194" s="259" t="s">
        <v>382</v>
      </c>
      <c r="L194" s="260">
        <v>43511</v>
      </c>
      <c r="M194" s="259" t="s">
        <v>20</v>
      </c>
    </row>
    <row r="195" spans="1:13" x14ac:dyDescent="0.35">
      <c r="A195" s="261" t="s">
        <v>374</v>
      </c>
      <c r="B195" s="261" t="s">
        <v>375</v>
      </c>
      <c r="C195" s="261" t="s">
        <v>338</v>
      </c>
      <c r="D195" s="261" t="s">
        <v>28</v>
      </c>
      <c r="E195" s="261" t="s">
        <v>17</v>
      </c>
      <c r="F195" s="261"/>
      <c r="G195" s="261" t="s">
        <v>33</v>
      </c>
      <c r="H195" s="261">
        <v>2</v>
      </c>
      <c r="I195" s="261"/>
      <c r="J195" s="261" t="s">
        <v>381</v>
      </c>
      <c r="K195" s="261" t="s">
        <v>383</v>
      </c>
      <c r="L195" s="262">
        <v>43511</v>
      </c>
      <c r="M195" s="261" t="s">
        <v>20</v>
      </c>
    </row>
    <row r="196" spans="1:13" x14ac:dyDescent="0.35">
      <c r="A196" s="259" t="s">
        <v>114</v>
      </c>
      <c r="B196" s="259" t="s">
        <v>115</v>
      </c>
      <c r="C196" s="259" t="s">
        <v>116</v>
      </c>
      <c r="D196" s="259" t="s">
        <v>38</v>
      </c>
      <c r="E196" s="259" t="s">
        <v>17</v>
      </c>
      <c r="F196" s="259"/>
      <c r="G196" s="259" t="s">
        <v>33</v>
      </c>
      <c r="H196" s="259">
        <v>2</v>
      </c>
      <c r="I196" s="259"/>
      <c r="J196" s="259" t="s">
        <v>384</v>
      </c>
      <c r="K196" s="259" t="s">
        <v>385</v>
      </c>
      <c r="L196" s="260">
        <v>43522</v>
      </c>
      <c r="M196" s="259" t="s">
        <v>20</v>
      </c>
    </row>
    <row r="197" spans="1:13" x14ac:dyDescent="0.35">
      <c r="A197" s="261" t="s">
        <v>386</v>
      </c>
      <c r="B197" s="261" t="s">
        <v>387</v>
      </c>
      <c r="C197" s="261" t="s">
        <v>388</v>
      </c>
      <c r="D197" s="261" t="s">
        <v>16</v>
      </c>
      <c r="E197" s="261" t="s">
        <v>17</v>
      </c>
      <c r="F197" s="261"/>
      <c r="G197" s="261" t="s">
        <v>33</v>
      </c>
      <c r="H197" s="261">
        <v>2</v>
      </c>
      <c r="I197" s="261"/>
      <c r="J197" s="261" t="s">
        <v>389</v>
      </c>
      <c r="K197" s="261" t="s">
        <v>390</v>
      </c>
      <c r="L197" s="262">
        <v>43523</v>
      </c>
      <c r="M197" s="261" t="s">
        <v>20</v>
      </c>
    </row>
    <row r="198" spans="1:13" x14ac:dyDescent="0.35">
      <c r="A198" s="259" t="s">
        <v>386</v>
      </c>
      <c r="B198" s="259" t="s">
        <v>387</v>
      </c>
      <c r="C198" s="259" t="s">
        <v>388</v>
      </c>
      <c r="D198" s="259" t="s">
        <v>21</v>
      </c>
      <c r="E198" s="259" t="s">
        <v>17</v>
      </c>
      <c r="F198" s="259" t="s">
        <v>17</v>
      </c>
      <c r="G198" s="259" t="s">
        <v>17</v>
      </c>
      <c r="H198" s="259" t="s">
        <v>17</v>
      </c>
      <c r="I198" s="259" t="s">
        <v>17</v>
      </c>
      <c r="J198" s="259" t="s">
        <v>389</v>
      </c>
      <c r="K198" s="259" t="s">
        <v>391</v>
      </c>
      <c r="L198" s="260">
        <v>43523</v>
      </c>
      <c r="M198" s="259" t="s">
        <v>20</v>
      </c>
    </row>
    <row r="199" spans="1:13" x14ac:dyDescent="0.35">
      <c r="A199" s="261" t="s">
        <v>386</v>
      </c>
      <c r="B199" s="261" t="s">
        <v>387</v>
      </c>
      <c r="C199" s="261" t="s">
        <v>388</v>
      </c>
      <c r="D199" s="261" t="s">
        <v>24</v>
      </c>
      <c r="E199" s="261">
        <v>444</v>
      </c>
      <c r="F199" s="261" t="s">
        <v>392</v>
      </c>
      <c r="G199" s="261" t="s">
        <v>33</v>
      </c>
      <c r="H199" s="261">
        <v>2</v>
      </c>
      <c r="I199" s="261" t="s">
        <v>393</v>
      </c>
      <c r="J199" s="261" t="s">
        <v>394</v>
      </c>
      <c r="K199" s="261" t="s">
        <v>395</v>
      </c>
      <c r="L199" s="262">
        <v>43523</v>
      </c>
      <c r="M199" s="261" t="s">
        <v>20</v>
      </c>
    </row>
    <row r="200" spans="1:13" x14ac:dyDescent="0.35">
      <c r="A200" s="259" t="s">
        <v>386</v>
      </c>
      <c r="B200" s="259" t="s">
        <v>387</v>
      </c>
      <c r="C200" s="259" t="s">
        <v>388</v>
      </c>
      <c r="D200" s="259" t="s">
        <v>26</v>
      </c>
      <c r="E200" s="259" t="s">
        <v>17</v>
      </c>
      <c r="F200" s="259"/>
      <c r="G200" s="259" t="s">
        <v>33</v>
      </c>
      <c r="H200" s="259">
        <v>2</v>
      </c>
      <c r="I200" s="259"/>
      <c r="J200" s="259"/>
      <c r="K200" s="259" t="s">
        <v>396</v>
      </c>
      <c r="L200" s="260">
        <v>43523</v>
      </c>
      <c r="M200" s="259" t="s">
        <v>20</v>
      </c>
    </row>
    <row r="201" spans="1:13" x14ac:dyDescent="0.35">
      <c r="A201" s="261" t="s">
        <v>386</v>
      </c>
      <c r="B201" s="261" t="s">
        <v>387</v>
      </c>
      <c r="C201" s="261" t="s">
        <v>388</v>
      </c>
      <c r="D201" s="261" t="s">
        <v>28</v>
      </c>
      <c r="E201" s="261" t="s">
        <v>17</v>
      </c>
      <c r="F201" s="261"/>
      <c r="G201" s="261" t="s">
        <v>33</v>
      </c>
      <c r="H201" s="261">
        <v>2</v>
      </c>
      <c r="I201" s="261"/>
      <c r="J201" s="261"/>
      <c r="K201" s="261" t="s">
        <v>397</v>
      </c>
      <c r="L201" s="262">
        <v>43523</v>
      </c>
      <c r="M201" s="261" t="s">
        <v>20</v>
      </c>
    </row>
    <row r="202" spans="1:13" x14ac:dyDescent="0.35">
      <c r="A202" s="259" t="s">
        <v>398</v>
      </c>
      <c r="B202" s="259" t="s">
        <v>399</v>
      </c>
      <c r="C202" s="259" t="s">
        <v>109</v>
      </c>
      <c r="D202" s="259" t="s">
        <v>16</v>
      </c>
      <c r="E202" s="259" t="s">
        <v>17</v>
      </c>
      <c r="F202" s="259" t="s">
        <v>17</v>
      </c>
      <c r="G202" s="259" t="s">
        <v>33</v>
      </c>
      <c r="H202" s="259">
        <v>2</v>
      </c>
      <c r="I202" s="259" t="s">
        <v>17</v>
      </c>
      <c r="J202" s="259" t="s">
        <v>400</v>
      </c>
      <c r="K202" s="259" t="s">
        <v>401</v>
      </c>
      <c r="L202" s="260">
        <v>43523</v>
      </c>
      <c r="M202" s="259" t="s">
        <v>20</v>
      </c>
    </row>
    <row r="203" spans="1:13" x14ac:dyDescent="0.35">
      <c r="A203" s="261" t="s">
        <v>398</v>
      </c>
      <c r="B203" s="261" t="s">
        <v>399</v>
      </c>
      <c r="C203" s="261" t="s">
        <v>109</v>
      </c>
      <c r="D203" s="261" t="s">
        <v>21</v>
      </c>
      <c r="E203" s="261" t="s">
        <v>17</v>
      </c>
      <c r="F203" s="261" t="s">
        <v>17</v>
      </c>
      <c r="G203" s="261" t="s">
        <v>17</v>
      </c>
      <c r="H203" s="261" t="s">
        <v>17</v>
      </c>
      <c r="I203" s="261" t="s">
        <v>17</v>
      </c>
      <c r="J203" s="261" t="s">
        <v>402</v>
      </c>
      <c r="K203" s="261" t="s">
        <v>403</v>
      </c>
      <c r="L203" s="262">
        <v>43523</v>
      </c>
      <c r="M203" s="261" t="s">
        <v>20</v>
      </c>
    </row>
    <row r="204" spans="1:13" x14ac:dyDescent="0.35">
      <c r="A204" s="259" t="s">
        <v>398</v>
      </c>
      <c r="B204" s="259" t="s">
        <v>399</v>
      </c>
      <c r="C204" s="259" t="s">
        <v>109</v>
      </c>
      <c r="D204" s="259" t="s">
        <v>404</v>
      </c>
      <c r="E204" s="259">
        <v>3</v>
      </c>
      <c r="F204" s="259" t="s">
        <v>405</v>
      </c>
      <c r="G204" s="259" t="s">
        <v>33</v>
      </c>
      <c r="H204" s="259">
        <v>2</v>
      </c>
      <c r="I204" s="259" t="s">
        <v>406</v>
      </c>
      <c r="J204" s="259" t="s">
        <v>407</v>
      </c>
      <c r="K204" s="259" t="s">
        <v>408</v>
      </c>
      <c r="L204" s="260">
        <v>43523</v>
      </c>
      <c r="M204" s="259" t="s">
        <v>20</v>
      </c>
    </row>
    <row r="205" spans="1:13" x14ac:dyDescent="0.35">
      <c r="A205" s="261" t="s">
        <v>398</v>
      </c>
      <c r="B205" s="261" t="s">
        <v>399</v>
      </c>
      <c r="C205" s="261" t="s">
        <v>109</v>
      </c>
      <c r="D205" s="261" t="s">
        <v>24</v>
      </c>
      <c r="E205" s="261" t="s">
        <v>17</v>
      </c>
      <c r="F205" s="261" t="s">
        <v>17</v>
      </c>
      <c r="G205" s="261" t="s">
        <v>33</v>
      </c>
      <c r="H205" s="261">
        <v>2</v>
      </c>
      <c r="I205" s="261" t="s">
        <v>17</v>
      </c>
      <c r="J205" s="261" t="s">
        <v>409</v>
      </c>
      <c r="K205" s="261" t="s">
        <v>410</v>
      </c>
      <c r="L205" s="262">
        <v>43523</v>
      </c>
      <c r="M205" s="261" t="s">
        <v>20</v>
      </c>
    </row>
    <row r="206" spans="1:13" x14ac:dyDescent="0.35">
      <c r="A206" s="259" t="s">
        <v>398</v>
      </c>
      <c r="B206" s="259" t="s">
        <v>399</v>
      </c>
      <c r="C206" s="259" t="s">
        <v>109</v>
      </c>
      <c r="D206" s="259" t="s">
        <v>38</v>
      </c>
      <c r="E206" s="259" t="s">
        <v>17</v>
      </c>
      <c r="F206" s="259" t="s">
        <v>17</v>
      </c>
      <c r="G206" s="259" t="s">
        <v>33</v>
      </c>
      <c r="H206" s="259">
        <v>2</v>
      </c>
      <c r="I206" s="259" t="s">
        <v>17</v>
      </c>
      <c r="J206" s="259" t="s">
        <v>411</v>
      </c>
      <c r="K206" s="259" t="s">
        <v>412</v>
      </c>
      <c r="L206" s="260">
        <v>43523</v>
      </c>
      <c r="M206" s="259" t="s">
        <v>20</v>
      </c>
    </row>
    <row r="207" spans="1:13" x14ac:dyDescent="0.35">
      <c r="A207" s="261" t="s">
        <v>413</v>
      </c>
      <c r="B207" s="261" t="s">
        <v>414</v>
      </c>
      <c r="C207" s="261" t="s">
        <v>53</v>
      </c>
      <c r="D207" s="261" t="s">
        <v>26</v>
      </c>
      <c r="E207" s="261" t="s">
        <v>17</v>
      </c>
      <c r="F207" s="261"/>
      <c r="G207" s="261" t="s">
        <v>17</v>
      </c>
      <c r="H207" s="261" t="s">
        <v>17</v>
      </c>
      <c r="I207" s="261"/>
      <c r="J207" s="261"/>
      <c r="K207" s="261" t="s">
        <v>415</v>
      </c>
      <c r="L207" s="262">
        <v>43523</v>
      </c>
      <c r="M207" s="261" t="s">
        <v>20</v>
      </c>
    </row>
    <row r="208" spans="1:13" x14ac:dyDescent="0.35">
      <c r="A208" s="259" t="s">
        <v>413</v>
      </c>
      <c r="B208" s="259" t="s">
        <v>414</v>
      </c>
      <c r="C208" s="259" t="s">
        <v>53</v>
      </c>
      <c r="D208" s="259" t="s">
        <v>28</v>
      </c>
      <c r="E208" s="259" t="s">
        <v>17</v>
      </c>
      <c r="F208" s="259"/>
      <c r="G208" s="259" t="s">
        <v>17</v>
      </c>
      <c r="H208" s="259" t="s">
        <v>17</v>
      </c>
      <c r="I208" s="259"/>
      <c r="J208" s="259"/>
      <c r="K208" s="259" t="s">
        <v>416</v>
      </c>
      <c r="L208" s="260">
        <v>43523</v>
      </c>
      <c r="M208" s="259" t="s">
        <v>20</v>
      </c>
    </row>
    <row r="209" spans="1:13" x14ac:dyDescent="0.35">
      <c r="A209" s="261" t="s">
        <v>234</v>
      </c>
      <c r="B209" s="261" t="s">
        <v>235</v>
      </c>
      <c r="C209" s="261" t="s">
        <v>236</v>
      </c>
      <c r="D209" s="261" t="s">
        <v>40</v>
      </c>
      <c r="E209" s="261" t="s">
        <v>17</v>
      </c>
      <c r="F209" s="261" t="s">
        <v>17</v>
      </c>
      <c r="G209" s="261" t="s">
        <v>33</v>
      </c>
      <c r="H209" s="261">
        <v>2</v>
      </c>
      <c r="I209" s="261" t="s">
        <v>17</v>
      </c>
      <c r="J209" s="261" t="s">
        <v>417</v>
      </c>
      <c r="K209" s="261" t="s">
        <v>418</v>
      </c>
      <c r="L209" s="262">
        <v>43524</v>
      </c>
      <c r="M209" s="261" t="s">
        <v>20</v>
      </c>
    </row>
    <row r="210" spans="1:13" x14ac:dyDescent="0.35">
      <c r="A210" s="259" t="s">
        <v>413</v>
      </c>
      <c r="B210" s="259" t="s">
        <v>414</v>
      </c>
      <c r="C210" s="259" t="s">
        <v>53</v>
      </c>
      <c r="D210" s="259" t="s">
        <v>16</v>
      </c>
      <c r="E210" s="259" t="s">
        <v>17</v>
      </c>
      <c r="F210" s="259" t="s">
        <v>17</v>
      </c>
      <c r="G210" s="259" t="s">
        <v>17</v>
      </c>
      <c r="H210" s="259" t="s">
        <v>17</v>
      </c>
      <c r="I210" s="259" t="s">
        <v>17</v>
      </c>
      <c r="J210" s="259" t="s">
        <v>17</v>
      </c>
      <c r="K210" s="259" t="s">
        <v>419</v>
      </c>
      <c r="L210" s="260">
        <v>43532</v>
      </c>
      <c r="M210" s="259" t="s">
        <v>20</v>
      </c>
    </row>
    <row r="211" spans="1:13" x14ac:dyDescent="0.35">
      <c r="A211" s="261" t="s">
        <v>413</v>
      </c>
      <c r="B211" s="261" t="s">
        <v>414</v>
      </c>
      <c r="C211" s="261" t="s">
        <v>53</v>
      </c>
      <c r="D211" s="261" t="s">
        <v>21</v>
      </c>
      <c r="E211" s="261" t="s">
        <v>17</v>
      </c>
      <c r="F211" s="261" t="s">
        <v>17</v>
      </c>
      <c r="G211" s="261" t="s">
        <v>17</v>
      </c>
      <c r="H211" s="261" t="s">
        <v>17</v>
      </c>
      <c r="I211" s="261" t="s">
        <v>17</v>
      </c>
      <c r="J211" s="261" t="s">
        <v>17</v>
      </c>
      <c r="K211" s="261" t="s">
        <v>420</v>
      </c>
      <c r="L211" s="262">
        <v>43532</v>
      </c>
      <c r="M211" s="261" t="s">
        <v>20</v>
      </c>
    </row>
    <row r="212" spans="1:13" x14ac:dyDescent="0.35">
      <c r="A212" s="259" t="s">
        <v>413</v>
      </c>
      <c r="B212" s="259" t="s">
        <v>414</v>
      </c>
      <c r="C212" s="259" t="s">
        <v>53</v>
      </c>
      <c r="D212" s="259" t="s">
        <v>24</v>
      </c>
      <c r="E212" s="259" t="s">
        <v>17</v>
      </c>
      <c r="F212" s="259" t="s">
        <v>17</v>
      </c>
      <c r="G212" s="259" t="s">
        <v>17</v>
      </c>
      <c r="H212" s="259" t="s">
        <v>17</v>
      </c>
      <c r="I212" s="259" t="s">
        <v>17</v>
      </c>
      <c r="J212" s="259" t="s">
        <v>17</v>
      </c>
      <c r="K212" s="259" t="s">
        <v>421</v>
      </c>
      <c r="L212" s="260">
        <v>43532</v>
      </c>
      <c r="M212" s="259" t="s">
        <v>20</v>
      </c>
    </row>
    <row r="213" spans="1:13" x14ac:dyDescent="0.35">
      <c r="A213" s="261" t="s">
        <v>422</v>
      </c>
      <c r="B213" s="261" t="s">
        <v>423</v>
      </c>
      <c r="C213" s="261" t="s">
        <v>424</v>
      </c>
      <c r="D213" s="261" t="s">
        <v>16</v>
      </c>
      <c r="E213" s="261">
        <v>0</v>
      </c>
      <c r="F213" s="261"/>
      <c r="G213" s="261" t="s">
        <v>33</v>
      </c>
      <c r="H213" s="261">
        <v>2</v>
      </c>
      <c r="I213" s="261"/>
      <c r="J213" s="261"/>
      <c r="K213" s="261" t="s">
        <v>425</v>
      </c>
      <c r="L213" s="262">
        <v>43545</v>
      </c>
      <c r="M213" s="261" t="s">
        <v>20</v>
      </c>
    </row>
    <row r="214" spans="1:13" x14ac:dyDescent="0.35">
      <c r="A214" s="259" t="s">
        <v>422</v>
      </c>
      <c r="B214" s="259" t="s">
        <v>423</v>
      </c>
      <c r="C214" s="259" t="s">
        <v>424</v>
      </c>
      <c r="D214" s="259" t="s">
        <v>21</v>
      </c>
      <c r="E214" s="259">
        <v>4300</v>
      </c>
      <c r="F214" s="259" t="s">
        <v>426</v>
      </c>
      <c r="G214" s="259" t="s">
        <v>33</v>
      </c>
      <c r="H214" s="259">
        <v>2</v>
      </c>
      <c r="I214" s="259"/>
      <c r="J214" s="259" t="s">
        <v>427</v>
      </c>
      <c r="K214" s="259" t="s">
        <v>428</v>
      </c>
      <c r="L214" s="260">
        <v>43545</v>
      </c>
      <c r="M214" s="259" t="s">
        <v>20</v>
      </c>
    </row>
    <row r="215" spans="1:13" x14ac:dyDescent="0.35">
      <c r="A215" s="261" t="s">
        <v>422</v>
      </c>
      <c r="B215" s="261" t="s">
        <v>423</v>
      </c>
      <c r="C215" s="261" t="s">
        <v>424</v>
      </c>
      <c r="D215" s="261" t="s">
        <v>24</v>
      </c>
      <c r="E215" s="261">
        <v>5200000</v>
      </c>
      <c r="F215" s="261" t="s">
        <v>429</v>
      </c>
      <c r="G215" s="261" t="s">
        <v>33</v>
      </c>
      <c r="H215" s="261">
        <v>2</v>
      </c>
      <c r="I215" s="261"/>
      <c r="J215" s="261" t="s">
        <v>430</v>
      </c>
      <c r="K215" s="261" t="s">
        <v>431</v>
      </c>
      <c r="L215" s="262">
        <v>43545</v>
      </c>
      <c r="M215" s="261" t="s">
        <v>20</v>
      </c>
    </row>
    <row r="216" spans="1:13" x14ac:dyDescent="0.35">
      <c r="A216" s="259" t="s">
        <v>123</v>
      </c>
      <c r="B216" s="259" t="s">
        <v>124</v>
      </c>
      <c r="C216" s="259" t="s">
        <v>125</v>
      </c>
      <c r="D216" s="259" t="s">
        <v>16</v>
      </c>
      <c r="E216" s="259" t="s">
        <v>17</v>
      </c>
      <c r="F216" s="259"/>
      <c r="G216" s="259" t="s">
        <v>33</v>
      </c>
      <c r="H216" s="259">
        <v>2</v>
      </c>
      <c r="I216" s="259" t="s">
        <v>307</v>
      </c>
      <c r="J216" s="259" t="s">
        <v>432</v>
      </c>
      <c r="K216" s="259" t="s">
        <v>433</v>
      </c>
      <c r="L216" s="260">
        <v>43552</v>
      </c>
      <c r="M216" s="259" t="s">
        <v>20</v>
      </c>
    </row>
    <row r="217" spans="1:13" x14ac:dyDescent="0.35">
      <c r="A217" s="261" t="s">
        <v>123</v>
      </c>
      <c r="B217" s="261" t="s">
        <v>124</v>
      </c>
      <c r="C217" s="261" t="s">
        <v>125</v>
      </c>
      <c r="D217" s="261" t="s">
        <v>21</v>
      </c>
      <c r="E217" s="261" t="s">
        <v>17</v>
      </c>
      <c r="F217" s="261"/>
      <c r="G217" s="261" t="s">
        <v>33</v>
      </c>
      <c r="H217" s="261">
        <v>2</v>
      </c>
      <c r="I217" s="261" t="s">
        <v>307</v>
      </c>
      <c r="J217" s="261" t="s">
        <v>432</v>
      </c>
      <c r="K217" s="261" t="s">
        <v>434</v>
      </c>
      <c r="L217" s="262">
        <v>43552</v>
      </c>
      <c r="M217" s="261" t="s">
        <v>20</v>
      </c>
    </row>
    <row r="218" spans="1:13" x14ac:dyDescent="0.35">
      <c r="A218" s="259" t="s">
        <v>107</v>
      </c>
      <c r="B218" s="259" t="s">
        <v>108</v>
      </c>
      <c r="C218" s="259" t="s">
        <v>109</v>
      </c>
      <c r="D218" s="259" t="s">
        <v>26</v>
      </c>
      <c r="E218" s="259" t="s">
        <v>17</v>
      </c>
      <c r="F218" s="259" t="s">
        <v>435</v>
      </c>
      <c r="G218" s="259" t="s">
        <v>17</v>
      </c>
      <c r="H218" s="259" t="s">
        <v>17</v>
      </c>
      <c r="I218" s="259" t="s">
        <v>436</v>
      </c>
      <c r="J218" s="259" t="s">
        <v>437</v>
      </c>
      <c r="K218" s="259" t="s">
        <v>438</v>
      </c>
      <c r="L218" s="260">
        <v>43578</v>
      </c>
      <c r="M218" s="259" t="s">
        <v>439</v>
      </c>
    </row>
    <row r="219" spans="1:13" x14ac:dyDescent="0.35">
      <c r="A219" s="261" t="s">
        <v>107</v>
      </c>
      <c r="B219" s="261" t="s">
        <v>108</v>
      </c>
      <c r="C219" s="261" t="s">
        <v>109</v>
      </c>
      <c r="D219" s="261" t="s">
        <v>28</v>
      </c>
      <c r="E219" s="261" t="s">
        <v>17</v>
      </c>
      <c r="F219" s="261" t="s">
        <v>435</v>
      </c>
      <c r="G219" s="261" t="s">
        <v>17</v>
      </c>
      <c r="H219" s="261" t="s">
        <v>17</v>
      </c>
      <c r="I219" s="261" t="s">
        <v>436</v>
      </c>
      <c r="J219" s="261" t="s">
        <v>437</v>
      </c>
      <c r="K219" s="261" t="s">
        <v>440</v>
      </c>
      <c r="L219" s="262">
        <v>43578</v>
      </c>
      <c r="M219" s="261" t="s">
        <v>439</v>
      </c>
    </row>
    <row r="220" spans="1:13" x14ac:dyDescent="0.35">
      <c r="A220" s="259" t="s">
        <v>398</v>
      </c>
      <c r="B220" s="259" t="s">
        <v>399</v>
      </c>
      <c r="C220" s="259" t="s">
        <v>109</v>
      </c>
      <c r="D220" s="259" t="s">
        <v>26</v>
      </c>
      <c r="E220" s="259" t="s">
        <v>17</v>
      </c>
      <c r="F220" s="259" t="s">
        <v>435</v>
      </c>
      <c r="G220" s="259" t="s">
        <v>17</v>
      </c>
      <c r="H220" s="259" t="s">
        <v>17</v>
      </c>
      <c r="I220" s="259" t="s">
        <v>436</v>
      </c>
      <c r="J220" s="259" t="s">
        <v>437</v>
      </c>
      <c r="K220" s="259" t="s">
        <v>441</v>
      </c>
      <c r="L220" s="260">
        <v>43578</v>
      </c>
      <c r="M220" s="259" t="s">
        <v>439</v>
      </c>
    </row>
    <row r="221" spans="1:13" x14ac:dyDescent="0.35">
      <c r="A221" s="261" t="s">
        <v>398</v>
      </c>
      <c r="B221" s="261" t="s">
        <v>399</v>
      </c>
      <c r="C221" s="261" t="s">
        <v>109</v>
      </c>
      <c r="D221" s="261" t="s">
        <v>28</v>
      </c>
      <c r="E221" s="261" t="s">
        <v>17</v>
      </c>
      <c r="F221" s="261" t="s">
        <v>435</v>
      </c>
      <c r="G221" s="261" t="s">
        <v>17</v>
      </c>
      <c r="H221" s="261" t="s">
        <v>17</v>
      </c>
      <c r="I221" s="261" t="s">
        <v>436</v>
      </c>
      <c r="J221" s="261" t="s">
        <v>437</v>
      </c>
      <c r="K221" s="261" t="s">
        <v>442</v>
      </c>
      <c r="L221" s="262">
        <v>43578</v>
      </c>
      <c r="M221" s="261" t="s">
        <v>439</v>
      </c>
    </row>
    <row r="222" spans="1:13" x14ac:dyDescent="0.35">
      <c r="A222" s="259" t="s">
        <v>194</v>
      </c>
      <c r="B222" s="259" t="s">
        <v>195</v>
      </c>
      <c r="C222" s="259" t="s">
        <v>196</v>
      </c>
      <c r="D222" s="259" t="s">
        <v>26</v>
      </c>
      <c r="E222" s="259" t="s">
        <v>17</v>
      </c>
      <c r="F222" s="259" t="s">
        <v>435</v>
      </c>
      <c r="G222" s="259" t="s">
        <v>17</v>
      </c>
      <c r="H222" s="259" t="s">
        <v>17</v>
      </c>
      <c r="I222" s="259" t="s">
        <v>443</v>
      </c>
      <c r="J222" s="259" t="s">
        <v>437</v>
      </c>
      <c r="K222" s="259" t="s">
        <v>444</v>
      </c>
      <c r="L222" s="260">
        <v>43578</v>
      </c>
      <c r="M222" s="259" t="s">
        <v>439</v>
      </c>
    </row>
    <row r="223" spans="1:13" x14ac:dyDescent="0.35">
      <c r="A223" s="261" t="s">
        <v>194</v>
      </c>
      <c r="B223" s="261" t="s">
        <v>195</v>
      </c>
      <c r="C223" s="261" t="s">
        <v>196</v>
      </c>
      <c r="D223" s="261" t="s">
        <v>28</v>
      </c>
      <c r="E223" s="261" t="s">
        <v>17</v>
      </c>
      <c r="F223" s="261" t="s">
        <v>435</v>
      </c>
      <c r="G223" s="261" t="s">
        <v>17</v>
      </c>
      <c r="H223" s="261" t="s">
        <v>17</v>
      </c>
      <c r="I223" s="261" t="s">
        <v>443</v>
      </c>
      <c r="J223" s="261" t="s">
        <v>437</v>
      </c>
      <c r="K223" s="261" t="s">
        <v>445</v>
      </c>
      <c r="L223" s="262">
        <v>43578</v>
      </c>
      <c r="M223" s="261" t="s">
        <v>439</v>
      </c>
    </row>
    <row r="224" spans="1:13" x14ac:dyDescent="0.35">
      <c r="A224" s="259" t="s">
        <v>30</v>
      </c>
      <c r="B224" s="259" t="s">
        <v>31</v>
      </c>
      <c r="C224" s="259" t="s">
        <v>32</v>
      </c>
      <c r="D224" s="259" t="s">
        <v>26</v>
      </c>
      <c r="E224" s="259">
        <v>0</v>
      </c>
      <c r="F224" s="259"/>
      <c r="G224" s="259" t="s">
        <v>33</v>
      </c>
      <c r="H224" s="259">
        <v>2</v>
      </c>
      <c r="I224" s="259"/>
      <c r="J224" s="259"/>
      <c r="K224" s="259" t="s">
        <v>446</v>
      </c>
      <c r="L224" s="260">
        <v>43580</v>
      </c>
      <c r="M224" s="259" t="s">
        <v>20</v>
      </c>
    </row>
    <row r="225" spans="1:13" x14ac:dyDescent="0.35">
      <c r="A225" s="261" t="s">
        <v>30</v>
      </c>
      <c r="B225" s="261" t="s">
        <v>31</v>
      </c>
      <c r="C225" s="261" t="s">
        <v>32</v>
      </c>
      <c r="D225" s="261" t="s">
        <v>28</v>
      </c>
      <c r="E225" s="261">
        <v>0</v>
      </c>
      <c r="F225" s="261"/>
      <c r="G225" s="261" t="s">
        <v>33</v>
      </c>
      <c r="H225" s="261">
        <v>2</v>
      </c>
      <c r="I225" s="261"/>
      <c r="J225" s="261"/>
      <c r="K225" s="261" t="s">
        <v>447</v>
      </c>
      <c r="L225" s="262">
        <v>43580</v>
      </c>
      <c r="M225" s="261" t="s">
        <v>20</v>
      </c>
    </row>
    <row r="226" spans="1:13" x14ac:dyDescent="0.35">
      <c r="A226" s="259" t="s">
        <v>139</v>
      </c>
      <c r="B226" s="259" t="s">
        <v>140</v>
      </c>
      <c r="C226" s="259" t="s">
        <v>141</v>
      </c>
      <c r="D226" s="259" t="s">
        <v>40</v>
      </c>
      <c r="E226" s="259">
        <v>150</v>
      </c>
      <c r="F226" s="259" t="s">
        <v>448</v>
      </c>
      <c r="G226" s="259" t="s">
        <v>33</v>
      </c>
      <c r="H226" s="259">
        <v>2</v>
      </c>
      <c r="I226" s="259" t="s">
        <v>111</v>
      </c>
      <c r="J226" s="259" t="s">
        <v>449</v>
      </c>
      <c r="K226" s="259" t="s">
        <v>450</v>
      </c>
      <c r="L226" s="260">
        <v>43584</v>
      </c>
      <c r="M226" s="259" t="s">
        <v>439</v>
      </c>
    </row>
    <row r="227" spans="1:13" x14ac:dyDescent="0.35">
      <c r="A227" s="261" t="s">
        <v>78</v>
      </c>
      <c r="B227" s="261" t="s">
        <v>79</v>
      </c>
      <c r="C227" s="261" t="s">
        <v>80</v>
      </c>
      <c r="D227" s="261" t="s">
        <v>40</v>
      </c>
      <c r="E227" s="261">
        <v>0</v>
      </c>
      <c r="F227" s="261" t="s">
        <v>17</v>
      </c>
      <c r="G227" s="261" t="s">
        <v>17</v>
      </c>
      <c r="H227" s="261" t="s">
        <v>17</v>
      </c>
      <c r="I227" s="261" t="s">
        <v>17</v>
      </c>
      <c r="J227" s="261" t="s">
        <v>17</v>
      </c>
      <c r="K227" s="261" t="s">
        <v>451</v>
      </c>
      <c r="L227" s="262">
        <v>43585</v>
      </c>
      <c r="M227" s="261" t="s">
        <v>439</v>
      </c>
    </row>
    <row r="228" spans="1:13" x14ac:dyDescent="0.35">
      <c r="A228" s="259" t="s">
        <v>452</v>
      </c>
      <c r="B228" s="259" t="s">
        <v>453</v>
      </c>
      <c r="C228" s="259" t="s">
        <v>454</v>
      </c>
      <c r="D228" s="259" t="s">
        <v>26</v>
      </c>
      <c r="E228" s="259" t="s">
        <v>17</v>
      </c>
      <c r="F228" s="259"/>
      <c r="G228" s="259" t="s">
        <v>17</v>
      </c>
      <c r="H228" s="259" t="s">
        <v>17</v>
      </c>
      <c r="I228" s="259"/>
      <c r="J228" s="259" t="s">
        <v>455</v>
      </c>
      <c r="K228" s="259" t="s">
        <v>456</v>
      </c>
      <c r="L228" s="260">
        <v>43585</v>
      </c>
      <c r="M228" s="259" t="s">
        <v>439</v>
      </c>
    </row>
    <row r="229" spans="1:13" x14ac:dyDescent="0.35">
      <c r="A229" s="261" t="s">
        <v>452</v>
      </c>
      <c r="B229" s="261" t="s">
        <v>453</v>
      </c>
      <c r="C229" s="261" t="s">
        <v>454</v>
      </c>
      <c r="D229" s="261" t="s">
        <v>28</v>
      </c>
      <c r="E229" s="261" t="s">
        <v>17</v>
      </c>
      <c r="F229" s="261"/>
      <c r="G229" s="261" t="s">
        <v>17</v>
      </c>
      <c r="H229" s="261" t="s">
        <v>17</v>
      </c>
      <c r="I229" s="261"/>
      <c r="J229" s="261"/>
      <c r="K229" s="261" t="s">
        <v>457</v>
      </c>
      <c r="L229" s="262">
        <v>43585</v>
      </c>
      <c r="M229" s="261" t="s">
        <v>439</v>
      </c>
    </row>
    <row r="230" spans="1:13" x14ac:dyDescent="0.35">
      <c r="A230" s="259" t="s">
        <v>422</v>
      </c>
      <c r="B230" s="259" t="s">
        <v>423</v>
      </c>
      <c r="C230" s="259" t="s">
        <v>424</v>
      </c>
      <c r="D230" s="259" t="s">
        <v>26</v>
      </c>
      <c r="E230" s="259" t="s">
        <v>17</v>
      </c>
      <c r="F230" s="259" t="s">
        <v>458</v>
      </c>
      <c r="G230" s="259" t="s">
        <v>33</v>
      </c>
      <c r="H230" s="259">
        <v>2</v>
      </c>
      <c r="I230" s="259" t="s">
        <v>17</v>
      </c>
      <c r="J230" s="259" t="s">
        <v>17</v>
      </c>
      <c r="K230" s="259" t="s">
        <v>459</v>
      </c>
      <c r="L230" s="260">
        <v>43586</v>
      </c>
      <c r="M230" s="259" t="s">
        <v>439</v>
      </c>
    </row>
    <row r="231" spans="1:13" x14ac:dyDescent="0.35">
      <c r="A231" s="261" t="s">
        <v>422</v>
      </c>
      <c r="B231" s="261" t="s">
        <v>423</v>
      </c>
      <c r="C231" s="261" t="s">
        <v>424</v>
      </c>
      <c r="D231" s="261" t="s">
        <v>28</v>
      </c>
      <c r="E231" s="261">
        <v>800000</v>
      </c>
      <c r="F231" s="261" t="s">
        <v>458</v>
      </c>
      <c r="G231" s="261" t="s">
        <v>33</v>
      </c>
      <c r="H231" s="261">
        <v>2</v>
      </c>
      <c r="I231" s="261" t="s">
        <v>460</v>
      </c>
      <c r="J231" s="261" t="s">
        <v>461</v>
      </c>
      <c r="K231" s="261" t="s">
        <v>462</v>
      </c>
      <c r="L231" s="262">
        <v>43586</v>
      </c>
      <c r="M231" s="261" t="s">
        <v>439</v>
      </c>
    </row>
    <row r="232" spans="1:13" x14ac:dyDescent="0.35">
      <c r="A232" s="259" t="s">
        <v>463</v>
      </c>
      <c r="B232" s="259" t="s">
        <v>464</v>
      </c>
      <c r="C232" s="259" t="s">
        <v>465</v>
      </c>
      <c r="D232" s="259" t="s">
        <v>16</v>
      </c>
      <c r="E232" s="259" t="s">
        <v>17</v>
      </c>
      <c r="F232" s="259" t="s">
        <v>17</v>
      </c>
      <c r="G232" s="259" t="s">
        <v>17</v>
      </c>
      <c r="H232" s="259" t="s">
        <v>17</v>
      </c>
      <c r="I232" s="259" t="s">
        <v>17</v>
      </c>
      <c r="J232" s="259" t="s">
        <v>17</v>
      </c>
      <c r="K232" s="259" t="s">
        <v>466</v>
      </c>
      <c r="L232" s="260">
        <v>43603</v>
      </c>
      <c r="M232" s="259" t="s">
        <v>439</v>
      </c>
    </row>
    <row r="233" spans="1:13" x14ac:dyDescent="0.35">
      <c r="A233" s="261" t="s">
        <v>463</v>
      </c>
      <c r="B233" s="261" t="s">
        <v>464</v>
      </c>
      <c r="C233" s="261" t="s">
        <v>465</v>
      </c>
      <c r="D233" s="261" t="s">
        <v>21</v>
      </c>
      <c r="E233" s="261" t="s">
        <v>17</v>
      </c>
      <c r="F233" s="261" t="s">
        <v>17</v>
      </c>
      <c r="G233" s="261" t="s">
        <v>17</v>
      </c>
      <c r="H233" s="261" t="s">
        <v>17</v>
      </c>
      <c r="I233" s="261" t="s">
        <v>17</v>
      </c>
      <c r="J233" s="261" t="s">
        <v>17</v>
      </c>
      <c r="K233" s="261" t="s">
        <v>467</v>
      </c>
      <c r="L233" s="262">
        <v>43603</v>
      </c>
      <c r="M233" s="261" t="s">
        <v>439</v>
      </c>
    </row>
    <row r="234" spans="1:13" x14ac:dyDescent="0.35">
      <c r="A234" s="259" t="s">
        <v>463</v>
      </c>
      <c r="B234" s="259" t="s">
        <v>464</v>
      </c>
      <c r="C234" s="259" t="s">
        <v>465</v>
      </c>
      <c r="D234" s="259" t="s">
        <v>24</v>
      </c>
      <c r="E234" s="259" t="s">
        <v>17</v>
      </c>
      <c r="F234" s="259" t="s">
        <v>17</v>
      </c>
      <c r="G234" s="259" t="s">
        <v>17</v>
      </c>
      <c r="H234" s="259" t="s">
        <v>17</v>
      </c>
      <c r="I234" s="259" t="s">
        <v>17</v>
      </c>
      <c r="J234" s="259" t="s">
        <v>17</v>
      </c>
      <c r="K234" s="259" t="s">
        <v>468</v>
      </c>
      <c r="L234" s="260">
        <v>43603</v>
      </c>
      <c r="M234" s="259" t="s">
        <v>439</v>
      </c>
    </row>
    <row r="235" spans="1:13" x14ac:dyDescent="0.35">
      <c r="A235" s="261" t="s">
        <v>463</v>
      </c>
      <c r="B235" s="261" t="s">
        <v>464</v>
      </c>
      <c r="C235" s="261" t="s">
        <v>465</v>
      </c>
      <c r="D235" s="261" t="s">
        <v>38</v>
      </c>
      <c r="E235" s="261" t="s">
        <v>17</v>
      </c>
      <c r="F235" s="261" t="s">
        <v>17</v>
      </c>
      <c r="G235" s="261" t="s">
        <v>17</v>
      </c>
      <c r="H235" s="261" t="s">
        <v>17</v>
      </c>
      <c r="I235" s="261" t="s">
        <v>17</v>
      </c>
      <c r="J235" s="261" t="s">
        <v>17</v>
      </c>
      <c r="K235" s="261" t="s">
        <v>469</v>
      </c>
      <c r="L235" s="262">
        <v>43603</v>
      </c>
      <c r="M235" s="261" t="s">
        <v>439</v>
      </c>
    </row>
    <row r="236" spans="1:13" x14ac:dyDescent="0.35">
      <c r="A236" s="259" t="s">
        <v>463</v>
      </c>
      <c r="B236" s="259" t="s">
        <v>464</v>
      </c>
      <c r="C236" s="259" t="s">
        <v>465</v>
      </c>
      <c r="D236" s="259" t="s">
        <v>40</v>
      </c>
      <c r="E236" s="259" t="s">
        <v>17</v>
      </c>
      <c r="F236" s="259" t="s">
        <v>17</v>
      </c>
      <c r="G236" s="259" t="s">
        <v>17</v>
      </c>
      <c r="H236" s="259" t="s">
        <v>17</v>
      </c>
      <c r="I236" s="259" t="s">
        <v>17</v>
      </c>
      <c r="J236" s="259" t="s">
        <v>17</v>
      </c>
      <c r="K236" s="259" t="s">
        <v>470</v>
      </c>
      <c r="L236" s="260">
        <v>43603</v>
      </c>
      <c r="M236" s="259" t="s">
        <v>439</v>
      </c>
    </row>
    <row r="237" spans="1:13" x14ac:dyDescent="0.35">
      <c r="A237" s="261" t="s">
        <v>463</v>
      </c>
      <c r="B237" s="261" t="s">
        <v>464</v>
      </c>
      <c r="C237" s="261" t="s">
        <v>465</v>
      </c>
      <c r="D237" s="261" t="s">
        <v>26</v>
      </c>
      <c r="E237" s="261" t="s">
        <v>17</v>
      </c>
      <c r="F237" s="261" t="s">
        <v>17</v>
      </c>
      <c r="G237" s="261" t="s">
        <v>17</v>
      </c>
      <c r="H237" s="261" t="s">
        <v>17</v>
      </c>
      <c r="I237" s="261" t="s">
        <v>17</v>
      </c>
      <c r="J237" s="261" t="s">
        <v>17</v>
      </c>
      <c r="K237" s="261" t="s">
        <v>471</v>
      </c>
      <c r="L237" s="262">
        <v>43603</v>
      </c>
      <c r="M237" s="261" t="s">
        <v>439</v>
      </c>
    </row>
    <row r="238" spans="1:13" x14ac:dyDescent="0.35">
      <c r="A238" s="259" t="s">
        <v>463</v>
      </c>
      <c r="B238" s="259" t="s">
        <v>464</v>
      </c>
      <c r="C238" s="259" t="s">
        <v>465</v>
      </c>
      <c r="D238" s="259" t="s">
        <v>28</v>
      </c>
      <c r="E238" s="259" t="s">
        <v>17</v>
      </c>
      <c r="F238" s="259" t="s">
        <v>17</v>
      </c>
      <c r="G238" s="259" t="s">
        <v>17</v>
      </c>
      <c r="H238" s="259" t="s">
        <v>17</v>
      </c>
      <c r="I238" s="259" t="s">
        <v>17</v>
      </c>
      <c r="J238" s="259" t="s">
        <v>17</v>
      </c>
      <c r="K238" s="259" t="s">
        <v>472</v>
      </c>
      <c r="L238" s="260">
        <v>43603</v>
      </c>
      <c r="M238" s="259" t="s">
        <v>439</v>
      </c>
    </row>
    <row r="239" spans="1:13" x14ac:dyDescent="0.35">
      <c r="A239" s="261" t="s">
        <v>473</v>
      </c>
      <c r="B239" s="261" t="s">
        <v>474</v>
      </c>
      <c r="C239" s="261" t="s">
        <v>475</v>
      </c>
      <c r="D239" s="261" t="s">
        <v>16</v>
      </c>
      <c r="E239" s="261" t="s">
        <v>17</v>
      </c>
      <c r="F239" s="261" t="s">
        <v>476</v>
      </c>
      <c r="G239" s="261" t="s">
        <v>33</v>
      </c>
      <c r="H239" s="261">
        <v>2</v>
      </c>
      <c r="I239" s="261" t="s">
        <v>476</v>
      </c>
      <c r="J239" s="261" t="s">
        <v>477</v>
      </c>
      <c r="K239" s="261" t="s">
        <v>478</v>
      </c>
      <c r="L239" s="262">
        <v>43606</v>
      </c>
      <c r="M239" s="261" t="s">
        <v>20</v>
      </c>
    </row>
    <row r="240" spans="1:13" x14ac:dyDescent="0.35">
      <c r="A240" s="259" t="s">
        <v>473</v>
      </c>
      <c r="B240" s="259" t="s">
        <v>474</v>
      </c>
      <c r="C240" s="259" t="s">
        <v>475</v>
      </c>
      <c r="D240" s="259" t="s">
        <v>21</v>
      </c>
      <c r="E240" s="259" t="s">
        <v>17</v>
      </c>
      <c r="F240" s="259" t="s">
        <v>476</v>
      </c>
      <c r="G240" s="259" t="s">
        <v>33</v>
      </c>
      <c r="H240" s="259">
        <v>2</v>
      </c>
      <c r="I240" s="259" t="s">
        <v>476</v>
      </c>
      <c r="J240" s="259" t="s">
        <v>477</v>
      </c>
      <c r="K240" s="259" t="s">
        <v>479</v>
      </c>
      <c r="L240" s="260">
        <v>43606</v>
      </c>
      <c r="M240" s="259" t="s">
        <v>20</v>
      </c>
    </row>
    <row r="241" spans="1:13" x14ac:dyDescent="0.35">
      <c r="A241" s="261" t="s">
        <v>473</v>
      </c>
      <c r="B241" s="261" t="s">
        <v>474</v>
      </c>
      <c r="C241" s="261" t="s">
        <v>475</v>
      </c>
      <c r="D241" s="261" t="s">
        <v>404</v>
      </c>
      <c r="E241" s="261">
        <v>5</v>
      </c>
      <c r="F241" s="261" t="s">
        <v>476</v>
      </c>
      <c r="G241" s="261" t="s">
        <v>33</v>
      </c>
      <c r="H241" s="261">
        <v>2</v>
      </c>
      <c r="I241" s="261" t="s">
        <v>476</v>
      </c>
      <c r="J241" s="261" t="s">
        <v>480</v>
      </c>
      <c r="K241" s="261" t="s">
        <v>481</v>
      </c>
      <c r="L241" s="262">
        <v>43606</v>
      </c>
      <c r="M241" s="261" t="s">
        <v>20</v>
      </c>
    </row>
    <row r="242" spans="1:13" x14ac:dyDescent="0.35">
      <c r="A242" s="259" t="s">
        <v>473</v>
      </c>
      <c r="B242" s="259" t="s">
        <v>474</v>
      </c>
      <c r="C242" s="259" t="s">
        <v>475</v>
      </c>
      <c r="D242" s="259" t="s">
        <v>24</v>
      </c>
      <c r="E242" s="259" t="s">
        <v>17</v>
      </c>
      <c r="F242" s="259" t="s">
        <v>476</v>
      </c>
      <c r="G242" s="259" t="s">
        <v>33</v>
      </c>
      <c r="H242" s="259">
        <v>2</v>
      </c>
      <c r="I242" s="259" t="s">
        <v>476</v>
      </c>
      <c r="J242" s="259" t="s">
        <v>477</v>
      </c>
      <c r="K242" s="259" t="s">
        <v>482</v>
      </c>
      <c r="L242" s="260">
        <v>43606</v>
      </c>
      <c r="M242" s="259" t="s">
        <v>20</v>
      </c>
    </row>
    <row r="243" spans="1:13" x14ac:dyDescent="0.35">
      <c r="A243" s="261" t="s">
        <v>139</v>
      </c>
      <c r="B243" s="261" t="s">
        <v>140</v>
      </c>
      <c r="C243" s="261" t="s">
        <v>141</v>
      </c>
      <c r="D243" s="261" t="s">
        <v>38</v>
      </c>
      <c r="E243" s="261" t="s">
        <v>17</v>
      </c>
      <c r="F243" s="261" t="s">
        <v>483</v>
      </c>
      <c r="G243" s="261" t="s">
        <v>17</v>
      </c>
      <c r="H243" s="261" t="s">
        <v>17</v>
      </c>
      <c r="I243" s="261" t="s">
        <v>484</v>
      </c>
      <c r="J243" s="261" t="s">
        <v>485</v>
      </c>
      <c r="K243" s="261" t="s">
        <v>486</v>
      </c>
      <c r="L243" s="262">
        <v>43642</v>
      </c>
      <c r="M243" s="261" t="s">
        <v>439</v>
      </c>
    </row>
    <row r="244" spans="1:13" x14ac:dyDescent="0.35">
      <c r="A244" s="259" t="s">
        <v>153</v>
      </c>
      <c r="B244" s="259" t="s">
        <v>154</v>
      </c>
      <c r="C244" s="259" t="s">
        <v>141</v>
      </c>
      <c r="D244" s="259" t="s">
        <v>38</v>
      </c>
      <c r="E244" s="259" t="s">
        <v>17</v>
      </c>
      <c r="F244" s="259" t="s">
        <v>483</v>
      </c>
      <c r="G244" s="259" t="s">
        <v>17</v>
      </c>
      <c r="H244" s="259" t="s">
        <v>17</v>
      </c>
      <c r="I244" s="259" t="s">
        <v>484</v>
      </c>
      <c r="J244" s="259" t="s">
        <v>485</v>
      </c>
      <c r="K244" s="259" t="s">
        <v>487</v>
      </c>
      <c r="L244" s="260">
        <v>43642</v>
      </c>
      <c r="M244" s="259" t="s">
        <v>439</v>
      </c>
    </row>
    <row r="245" spans="1:13" x14ac:dyDescent="0.35">
      <c r="A245" s="261" t="s">
        <v>160</v>
      </c>
      <c r="B245" s="261" t="s">
        <v>161</v>
      </c>
      <c r="C245" s="261" t="s">
        <v>141</v>
      </c>
      <c r="D245" s="261" t="s">
        <v>38</v>
      </c>
      <c r="E245" s="261" t="s">
        <v>17</v>
      </c>
      <c r="F245" s="261" t="s">
        <v>483</v>
      </c>
      <c r="G245" s="261" t="s">
        <v>17</v>
      </c>
      <c r="H245" s="261" t="s">
        <v>17</v>
      </c>
      <c r="I245" s="261" t="s">
        <v>484</v>
      </c>
      <c r="J245" s="261" t="s">
        <v>485</v>
      </c>
      <c r="K245" s="261" t="s">
        <v>488</v>
      </c>
      <c r="L245" s="262">
        <v>43642</v>
      </c>
      <c r="M245" s="261" t="s">
        <v>439</v>
      </c>
    </row>
    <row r="246" spans="1:13" x14ac:dyDescent="0.35">
      <c r="A246" s="259" t="s">
        <v>13</v>
      </c>
      <c r="B246" s="259" t="s">
        <v>14</v>
      </c>
      <c r="C246" s="259" t="s">
        <v>15</v>
      </c>
      <c r="D246" s="259" t="s">
        <v>38</v>
      </c>
      <c r="E246" s="259">
        <v>44056</v>
      </c>
      <c r="F246" s="259" t="s">
        <v>489</v>
      </c>
      <c r="G246" s="259" t="s">
        <v>22</v>
      </c>
      <c r="H246" s="259">
        <v>3</v>
      </c>
      <c r="I246" s="259" t="s">
        <v>490</v>
      </c>
      <c r="J246" s="259"/>
      <c r="K246" s="259" t="s">
        <v>491</v>
      </c>
      <c r="L246" s="260">
        <v>43642</v>
      </c>
      <c r="M246" s="259" t="s">
        <v>439</v>
      </c>
    </row>
    <row r="247" spans="1:13" x14ac:dyDescent="0.35">
      <c r="A247" s="261" t="s">
        <v>210</v>
      </c>
      <c r="B247" s="261" t="s">
        <v>211</v>
      </c>
      <c r="C247" s="261" t="s">
        <v>212</v>
      </c>
      <c r="D247" s="261" t="s">
        <v>16</v>
      </c>
      <c r="E247" s="261">
        <v>0</v>
      </c>
      <c r="F247" s="261" t="s">
        <v>17</v>
      </c>
      <c r="G247" s="261" t="s">
        <v>492</v>
      </c>
      <c r="H247" s="261">
        <v>1</v>
      </c>
      <c r="I247" s="261" t="s">
        <v>17</v>
      </c>
      <c r="J247" s="261"/>
      <c r="K247" s="261" t="s">
        <v>493</v>
      </c>
      <c r="L247" s="262">
        <v>43644</v>
      </c>
      <c r="M247" s="261" t="s">
        <v>439</v>
      </c>
    </row>
    <row r="248" spans="1:13" x14ac:dyDescent="0.35">
      <c r="A248" s="259" t="s">
        <v>210</v>
      </c>
      <c r="B248" s="259" t="s">
        <v>211</v>
      </c>
      <c r="C248" s="259" t="s">
        <v>212</v>
      </c>
      <c r="D248" s="259" t="s">
        <v>21</v>
      </c>
      <c r="E248" s="259">
        <v>0</v>
      </c>
      <c r="F248" s="259" t="s">
        <v>17</v>
      </c>
      <c r="G248" s="259" t="s">
        <v>492</v>
      </c>
      <c r="H248" s="259">
        <v>1</v>
      </c>
      <c r="I248" s="259" t="s">
        <v>17</v>
      </c>
      <c r="J248" s="259"/>
      <c r="K248" s="259" t="s">
        <v>494</v>
      </c>
      <c r="L248" s="260">
        <v>43644</v>
      </c>
      <c r="M248" s="259" t="s">
        <v>439</v>
      </c>
    </row>
    <row r="249" spans="1:13" x14ac:dyDescent="0.35">
      <c r="A249" s="261" t="s">
        <v>210</v>
      </c>
      <c r="B249" s="261" t="s">
        <v>211</v>
      </c>
      <c r="C249" s="261" t="s">
        <v>212</v>
      </c>
      <c r="D249" s="261" t="s">
        <v>40</v>
      </c>
      <c r="E249" s="261">
        <v>0</v>
      </c>
      <c r="F249" s="261"/>
      <c r="G249" s="261" t="s">
        <v>492</v>
      </c>
      <c r="H249" s="261">
        <v>1</v>
      </c>
      <c r="I249" s="261" t="s">
        <v>17</v>
      </c>
      <c r="J249" s="261"/>
      <c r="K249" s="261" t="s">
        <v>495</v>
      </c>
      <c r="L249" s="262">
        <v>43644</v>
      </c>
      <c r="M249" s="261" t="s">
        <v>439</v>
      </c>
    </row>
    <row r="250" spans="1:13" x14ac:dyDescent="0.35">
      <c r="A250" s="259" t="s">
        <v>70</v>
      </c>
      <c r="B250" s="259" t="s">
        <v>71</v>
      </c>
      <c r="C250" s="259" t="s">
        <v>72</v>
      </c>
      <c r="D250" s="259" t="s">
        <v>40</v>
      </c>
      <c r="E250" s="259">
        <v>0</v>
      </c>
      <c r="F250" s="259" t="s">
        <v>17</v>
      </c>
      <c r="G250" s="259" t="s">
        <v>17</v>
      </c>
      <c r="H250" s="259" t="s">
        <v>17</v>
      </c>
      <c r="I250" s="259" t="s">
        <v>17</v>
      </c>
      <c r="J250" s="259" t="s">
        <v>17</v>
      </c>
      <c r="K250" s="259" t="s">
        <v>496</v>
      </c>
      <c r="L250" s="260">
        <v>43670</v>
      </c>
      <c r="M250" s="259" t="s">
        <v>20</v>
      </c>
    </row>
    <row r="251" spans="1:13" x14ac:dyDescent="0.35">
      <c r="A251" s="261" t="s">
        <v>497</v>
      </c>
      <c r="B251" s="261" t="s">
        <v>498</v>
      </c>
      <c r="C251" s="261" t="s">
        <v>499</v>
      </c>
      <c r="D251" s="261" t="s">
        <v>16</v>
      </c>
      <c r="E251" s="261" t="s">
        <v>17</v>
      </c>
      <c r="F251" s="261" t="s">
        <v>17</v>
      </c>
      <c r="G251" s="261" t="s">
        <v>17</v>
      </c>
      <c r="H251" s="261" t="s">
        <v>17</v>
      </c>
      <c r="I251" s="261" t="s">
        <v>17</v>
      </c>
      <c r="J251" s="261" t="s">
        <v>500</v>
      </c>
      <c r="K251" s="261" t="s">
        <v>501</v>
      </c>
      <c r="L251" s="262">
        <v>43676</v>
      </c>
      <c r="M251" s="261" t="s">
        <v>20</v>
      </c>
    </row>
    <row r="252" spans="1:13" x14ac:dyDescent="0.35">
      <c r="A252" s="259" t="s">
        <v>497</v>
      </c>
      <c r="B252" s="259" t="s">
        <v>498</v>
      </c>
      <c r="C252" s="259" t="s">
        <v>499</v>
      </c>
      <c r="D252" s="259" t="s">
        <v>21</v>
      </c>
      <c r="E252" s="259" t="s">
        <v>17</v>
      </c>
      <c r="F252" s="259" t="s">
        <v>17</v>
      </c>
      <c r="G252" s="259" t="s">
        <v>17</v>
      </c>
      <c r="H252" s="259" t="s">
        <v>17</v>
      </c>
      <c r="I252" s="259" t="s">
        <v>17</v>
      </c>
      <c r="J252" s="259" t="s">
        <v>500</v>
      </c>
      <c r="K252" s="259" t="s">
        <v>502</v>
      </c>
      <c r="L252" s="260">
        <v>43676</v>
      </c>
      <c r="M252" s="259" t="s">
        <v>20</v>
      </c>
    </row>
    <row r="253" spans="1:13" x14ac:dyDescent="0.35">
      <c r="A253" s="261" t="s">
        <v>497</v>
      </c>
      <c r="B253" s="261" t="s">
        <v>498</v>
      </c>
      <c r="C253" s="261" t="s">
        <v>499</v>
      </c>
      <c r="D253" s="261" t="s">
        <v>24</v>
      </c>
      <c r="E253" s="261" t="s">
        <v>17</v>
      </c>
      <c r="F253" s="261" t="s">
        <v>17</v>
      </c>
      <c r="G253" s="261" t="s">
        <v>17</v>
      </c>
      <c r="H253" s="261" t="s">
        <v>17</v>
      </c>
      <c r="I253" s="261" t="s">
        <v>17</v>
      </c>
      <c r="J253" s="261" t="s">
        <v>500</v>
      </c>
      <c r="K253" s="261" t="s">
        <v>503</v>
      </c>
      <c r="L253" s="262">
        <v>43676</v>
      </c>
      <c r="M253" s="261" t="s">
        <v>20</v>
      </c>
    </row>
    <row r="254" spans="1:13" x14ac:dyDescent="0.35">
      <c r="A254" s="259" t="s">
        <v>497</v>
      </c>
      <c r="B254" s="259" t="s">
        <v>498</v>
      </c>
      <c r="C254" s="259" t="s">
        <v>499</v>
      </c>
      <c r="D254" s="259" t="s">
        <v>38</v>
      </c>
      <c r="E254" s="259" t="s">
        <v>17</v>
      </c>
      <c r="F254" s="259" t="s">
        <v>17</v>
      </c>
      <c r="G254" s="259" t="s">
        <v>17</v>
      </c>
      <c r="H254" s="259" t="s">
        <v>17</v>
      </c>
      <c r="I254" s="259" t="s">
        <v>17</v>
      </c>
      <c r="J254" s="259" t="s">
        <v>500</v>
      </c>
      <c r="K254" s="259" t="s">
        <v>504</v>
      </c>
      <c r="L254" s="260">
        <v>43676</v>
      </c>
      <c r="M254" s="259" t="s">
        <v>20</v>
      </c>
    </row>
    <row r="255" spans="1:13" x14ac:dyDescent="0.35">
      <c r="A255" s="261" t="s">
        <v>497</v>
      </c>
      <c r="B255" s="261" t="s">
        <v>498</v>
      </c>
      <c r="C255" s="261" t="s">
        <v>499</v>
      </c>
      <c r="D255" s="261" t="s">
        <v>26</v>
      </c>
      <c r="E255" s="261" t="s">
        <v>17</v>
      </c>
      <c r="F255" s="261" t="s">
        <v>17</v>
      </c>
      <c r="G255" s="261" t="s">
        <v>17</v>
      </c>
      <c r="H255" s="261" t="s">
        <v>17</v>
      </c>
      <c r="I255" s="261" t="s">
        <v>17</v>
      </c>
      <c r="J255" s="261" t="s">
        <v>500</v>
      </c>
      <c r="K255" s="261" t="s">
        <v>505</v>
      </c>
      <c r="L255" s="262">
        <v>43676</v>
      </c>
      <c r="M255" s="261" t="s">
        <v>20</v>
      </c>
    </row>
    <row r="256" spans="1:13" x14ac:dyDescent="0.35">
      <c r="A256" s="259" t="s">
        <v>497</v>
      </c>
      <c r="B256" s="259" t="s">
        <v>498</v>
      </c>
      <c r="C256" s="259" t="s">
        <v>499</v>
      </c>
      <c r="D256" s="259" t="s">
        <v>28</v>
      </c>
      <c r="E256" s="259" t="s">
        <v>17</v>
      </c>
      <c r="F256" s="259" t="s">
        <v>17</v>
      </c>
      <c r="G256" s="259" t="s">
        <v>17</v>
      </c>
      <c r="H256" s="259" t="s">
        <v>17</v>
      </c>
      <c r="I256" s="259" t="s">
        <v>17</v>
      </c>
      <c r="J256" s="259" t="s">
        <v>500</v>
      </c>
      <c r="K256" s="259" t="s">
        <v>506</v>
      </c>
      <c r="L256" s="260">
        <v>43676</v>
      </c>
      <c r="M256" s="259" t="s">
        <v>20</v>
      </c>
    </row>
    <row r="257" spans="1:13" x14ac:dyDescent="0.35">
      <c r="A257" s="261" t="s">
        <v>139</v>
      </c>
      <c r="B257" s="261" t="s">
        <v>140</v>
      </c>
      <c r="C257" s="261" t="s">
        <v>141</v>
      </c>
      <c r="D257" s="261" t="s">
        <v>16</v>
      </c>
      <c r="E257" s="261" t="s">
        <v>17</v>
      </c>
      <c r="F257" s="261" t="s">
        <v>17</v>
      </c>
      <c r="G257" s="261" t="s">
        <v>17</v>
      </c>
      <c r="H257" s="261" t="s">
        <v>17</v>
      </c>
      <c r="I257" s="261" t="s">
        <v>17</v>
      </c>
      <c r="J257" s="261" t="s">
        <v>507</v>
      </c>
      <c r="K257" s="261" t="s">
        <v>508</v>
      </c>
      <c r="L257" s="262">
        <v>43697</v>
      </c>
      <c r="M257" s="261" t="s">
        <v>439</v>
      </c>
    </row>
    <row r="258" spans="1:13" x14ac:dyDescent="0.35">
      <c r="A258" s="259" t="s">
        <v>139</v>
      </c>
      <c r="B258" s="259" t="s">
        <v>140</v>
      </c>
      <c r="C258" s="259" t="s">
        <v>141</v>
      </c>
      <c r="D258" s="259" t="s">
        <v>21</v>
      </c>
      <c r="E258" s="259" t="s">
        <v>17</v>
      </c>
      <c r="F258" s="259" t="s">
        <v>17</v>
      </c>
      <c r="G258" s="259" t="s">
        <v>17</v>
      </c>
      <c r="H258" s="259" t="s">
        <v>17</v>
      </c>
      <c r="I258" s="259" t="s">
        <v>17</v>
      </c>
      <c r="J258" s="259" t="s">
        <v>507</v>
      </c>
      <c r="K258" s="259" t="s">
        <v>509</v>
      </c>
      <c r="L258" s="260">
        <v>43697</v>
      </c>
      <c r="M258" s="259" t="s">
        <v>439</v>
      </c>
    </row>
    <row r="259" spans="1:13" x14ac:dyDescent="0.35">
      <c r="A259" s="261" t="s">
        <v>139</v>
      </c>
      <c r="B259" s="261" t="s">
        <v>140</v>
      </c>
      <c r="C259" s="261" t="s">
        <v>141</v>
      </c>
      <c r="D259" s="261" t="s">
        <v>24</v>
      </c>
      <c r="E259" s="261" t="s">
        <v>17</v>
      </c>
      <c r="F259" s="261" t="s">
        <v>17</v>
      </c>
      <c r="G259" s="261" t="s">
        <v>17</v>
      </c>
      <c r="H259" s="261" t="s">
        <v>17</v>
      </c>
      <c r="I259" s="261" t="s">
        <v>17</v>
      </c>
      <c r="J259" s="261" t="s">
        <v>507</v>
      </c>
      <c r="K259" s="261" t="s">
        <v>510</v>
      </c>
      <c r="L259" s="262">
        <v>43697</v>
      </c>
      <c r="M259" s="261" t="s">
        <v>439</v>
      </c>
    </row>
    <row r="260" spans="1:13" x14ac:dyDescent="0.35">
      <c r="A260" s="259" t="s">
        <v>139</v>
      </c>
      <c r="B260" s="259" t="s">
        <v>140</v>
      </c>
      <c r="C260" s="259" t="s">
        <v>141</v>
      </c>
      <c r="D260" s="259" t="s">
        <v>28</v>
      </c>
      <c r="E260" s="259" t="s">
        <v>17</v>
      </c>
      <c r="F260" s="259" t="s">
        <v>17</v>
      </c>
      <c r="G260" s="259" t="s">
        <v>17</v>
      </c>
      <c r="H260" s="259" t="s">
        <v>17</v>
      </c>
      <c r="I260" s="259" t="s">
        <v>17</v>
      </c>
      <c r="J260" s="259" t="s">
        <v>507</v>
      </c>
      <c r="K260" s="259" t="s">
        <v>511</v>
      </c>
      <c r="L260" s="260">
        <v>43697</v>
      </c>
      <c r="M260" s="259" t="s">
        <v>439</v>
      </c>
    </row>
    <row r="261" spans="1:13" x14ac:dyDescent="0.35">
      <c r="A261" s="261" t="s">
        <v>143</v>
      </c>
      <c r="B261" s="261" t="s">
        <v>144</v>
      </c>
      <c r="C261" s="261" t="s">
        <v>141</v>
      </c>
      <c r="D261" s="261" t="s">
        <v>38</v>
      </c>
      <c r="E261" s="261" t="s">
        <v>17</v>
      </c>
      <c r="F261" s="261" t="s">
        <v>512</v>
      </c>
      <c r="G261" s="261" t="s">
        <v>17</v>
      </c>
      <c r="H261" s="261" t="s">
        <v>17</v>
      </c>
      <c r="I261" s="261" t="s">
        <v>512</v>
      </c>
      <c r="J261" s="261" t="s">
        <v>513</v>
      </c>
      <c r="K261" s="261" t="s">
        <v>514</v>
      </c>
      <c r="L261" s="262">
        <v>43697</v>
      </c>
      <c r="M261" s="261" t="s">
        <v>439</v>
      </c>
    </row>
    <row r="262" spans="1:13" x14ac:dyDescent="0.35">
      <c r="A262" s="259" t="s">
        <v>143</v>
      </c>
      <c r="B262" s="259" t="s">
        <v>144</v>
      </c>
      <c r="C262" s="259" t="s">
        <v>141</v>
      </c>
      <c r="D262" s="259" t="s">
        <v>40</v>
      </c>
      <c r="E262" s="259" t="s">
        <v>17</v>
      </c>
      <c r="F262" s="259" t="s">
        <v>512</v>
      </c>
      <c r="G262" s="259" t="s">
        <v>17</v>
      </c>
      <c r="H262" s="259" t="s">
        <v>17</v>
      </c>
      <c r="I262" s="259" t="s">
        <v>512</v>
      </c>
      <c r="J262" s="259" t="s">
        <v>515</v>
      </c>
      <c r="K262" s="259" t="s">
        <v>516</v>
      </c>
      <c r="L262" s="260">
        <v>43697</v>
      </c>
      <c r="M262" s="259" t="s">
        <v>439</v>
      </c>
    </row>
    <row r="263" spans="1:13" x14ac:dyDescent="0.35">
      <c r="A263" s="261" t="s">
        <v>153</v>
      </c>
      <c r="B263" s="261" t="s">
        <v>154</v>
      </c>
      <c r="C263" s="261" t="s">
        <v>141</v>
      </c>
      <c r="D263" s="261" t="s">
        <v>16</v>
      </c>
      <c r="E263" s="261" t="s">
        <v>17</v>
      </c>
      <c r="F263" s="261" t="s">
        <v>512</v>
      </c>
      <c r="G263" s="261" t="s">
        <v>17</v>
      </c>
      <c r="H263" s="261" t="s">
        <v>17</v>
      </c>
      <c r="I263" s="261" t="s">
        <v>512</v>
      </c>
      <c r="J263" s="261" t="s">
        <v>517</v>
      </c>
      <c r="K263" s="261" t="s">
        <v>518</v>
      </c>
      <c r="L263" s="262">
        <v>43697</v>
      </c>
      <c r="M263" s="261" t="s">
        <v>439</v>
      </c>
    </row>
    <row r="264" spans="1:13" x14ac:dyDescent="0.35">
      <c r="A264" s="259" t="s">
        <v>153</v>
      </c>
      <c r="B264" s="259" t="s">
        <v>154</v>
      </c>
      <c r="C264" s="259" t="s">
        <v>141</v>
      </c>
      <c r="D264" s="259" t="s">
        <v>21</v>
      </c>
      <c r="E264" s="259" t="s">
        <v>17</v>
      </c>
      <c r="F264" s="259" t="s">
        <v>512</v>
      </c>
      <c r="G264" s="259" t="s">
        <v>17</v>
      </c>
      <c r="H264" s="259" t="s">
        <v>17</v>
      </c>
      <c r="I264" s="259" t="s">
        <v>512</v>
      </c>
      <c r="J264" s="259" t="s">
        <v>517</v>
      </c>
      <c r="K264" s="259" t="s">
        <v>519</v>
      </c>
      <c r="L264" s="260">
        <v>43697</v>
      </c>
      <c r="M264" s="259" t="s">
        <v>439</v>
      </c>
    </row>
    <row r="265" spans="1:13" x14ac:dyDescent="0.35">
      <c r="A265" s="261" t="s">
        <v>153</v>
      </c>
      <c r="B265" s="261" t="s">
        <v>154</v>
      </c>
      <c r="C265" s="261" t="s">
        <v>141</v>
      </c>
      <c r="D265" s="261" t="s">
        <v>24</v>
      </c>
      <c r="E265" s="261" t="s">
        <v>17</v>
      </c>
      <c r="F265" s="261" t="s">
        <v>512</v>
      </c>
      <c r="G265" s="261" t="s">
        <v>17</v>
      </c>
      <c r="H265" s="261" t="s">
        <v>17</v>
      </c>
      <c r="I265" s="261" t="s">
        <v>512</v>
      </c>
      <c r="J265" s="261" t="s">
        <v>517</v>
      </c>
      <c r="K265" s="261" t="s">
        <v>520</v>
      </c>
      <c r="L265" s="262">
        <v>43697</v>
      </c>
      <c r="M265" s="261" t="s">
        <v>439</v>
      </c>
    </row>
    <row r="266" spans="1:13" x14ac:dyDescent="0.35">
      <c r="A266" s="259" t="s">
        <v>153</v>
      </c>
      <c r="B266" s="259" t="s">
        <v>154</v>
      </c>
      <c r="C266" s="259" t="s">
        <v>141</v>
      </c>
      <c r="D266" s="259" t="s">
        <v>40</v>
      </c>
      <c r="E266" s="259" t="s">
        <v>17</v>
      </c>
      <c r="F266" s="259" t="s">
        <v>512</v>
      </c>
      <c r="G266" s="259" t="s">
        <v>17</v>
      </c>
      <c r="H266" s="259" t="s">
        <v>17</v>
      </c>
      <c r="I266" s="259" t="s">
        <v>512</v>
      </c>
      <c r="J266" s="259" t="s">
        <v>515</v>
      </c>
      <c r="K266" s="259" t="s">
        <v>521</v>
      </c>
      <c r="L266" s="260">
        <v>43697</v>
      </c>
      <c r="M266" s="259" t="s">
        <v>439</v>
      </c>
    </row>
    <row r="267" spans="1:13" x14ac:dyDescent="0.35">
      <c r="A267" s="261" t="s">
        <v>168</v>
      </c>
      <c r="B267" s="261" t="s">
        <v>169</v>
      </c>
      <c r="C267" s="261" t="s">
        <v>170</v>
      </c>
      <c r="D267" s="261" t="s">
        <v>26</v>
      </c>
      <c r="E267" s="261" t="s">
        <v>17</v>
      </c>
      <c r="F267" s="261" t="s">
        <v>17</v>
      </c>
      <c r="G267" s="261" t="s">
        <v>17</v>
      </c>
      <c r="H267" s="261" t="s">
        <v>17</v>
      </c>
      <c r="I267" s="261" t="s">
        <v>17</v>
      </c>
      <c r="J267" s="261" t="s">
        <v>522</v>
      </c>
      <c r="K267" s="261" t="s">
        <v>523</v>
      </c>
      <c r="L267" s="262">
        <v>43698</v>
      </c>
      <c r="M267" s="261" t="s">
        <v>439</v>
      </c>
    </row>
    <row r="268" spans="1:13" x14ac:dyDescent="0.35">
      <c r="A268" s="259" t="s">
        <v>168</v>
      </c>
      <c r="B268" s="259" t="s">
        <v>169</v>
      </c>
      <c r="C268" s="259" t="s">
        <v>170</v>
      </c>
      <c r="D268" s="259" t="s">
        <v>28</v>
      </c>
      <c r="E268" s="259" t="s">
        <v>17</v>
      </c>
      <c r="F268" s="259" t="s">
        <v>17</v>
      </c>
      <c r="G268" s="259" t="s">
        <v>17</v>
      </c>
      <c r="H268" s="259" t="s">
        <v>17</v>
      </c>
      <c r="I268" s="259" t="s">
        <v>17</v>
      </c>
      <c r="J268" s="259" t="s">
        <v>522</v>
      </c>
      <c r="K268" s="259" t="s">
        <v>524</v>
      </c>
      <c r="L268" s="260">
        <v>43698</v>
      </c>
      <c r="M268" s="259" t="s">
        <v>439</v>
      </c>
    </row>
    <row r="269" spans="1:13" x14ac:dyDescent="0.35">
      <c r="A269" s="261" t="s">
        <v>107</v>
      </c>
      <c r="B269" s="261" t="s">
        <v>108</v>
      </c>
      <c r="C269" s="261" t="s">
        <v>109</v>
      </c>
      <c r="D269" s="261" t="s">
        <v>38</v>
      </c>
      <c r="E269" s="261" t="s">
        <v>17</v>
      </c>
      <c r="F269" s="261" t="s">
        <v>17</v>
      </c>
      <c r="G269" s="261" t="s">
        <v>17</v>
      </c>
      <c r="H269" s="261" t="s">
        <v>17</v>
      </c>
      <c r="I269" s="261" t="s">
        <v>17</v>
      </c>
      <c r="J269" s="261" t="s">
        <v>525</v>
      </c>
      <c r="K269" s="261" t="s">
        <v>526</v>
      </c>
      <c r="L269" s="262">
        <v>43742</v>
      </c>
      <c r="M269" s="261" t="s">
        <v>439</v>
      </c>
    </row>
    <row r="270" spans="1:13" x14ac:dyDescent="0.35">
      <c r="A270" s="259" t="s">
        <v>87</v>
      </c>
      <c r="B270" s="259" t="s">
        <v>88</v>
      </c>
      <c r="C270" s="259" t="s">
        <v>89</v>
      </c>
      <c r="D270" s="259" t="s">
        <v>40</v>
      </c>
      <c r="E270" s="259">
        <v>0</v>
      </c>
      <c r="F270" s="259" t="s">
        <v>17</v>
      </c>
      <c r="G270" s="259" t="s">
        <v>17</v>
      </c>
      <c r="H270" s="259" t="s">
        <v>17</v>
      </c>
      <c r="I270" s="259" t="s">
        <v>17</v>
      </c>
      <c r="J270" s="259" t="s">
        <v>527</v>
      </c>
      <c r="K270" s="259" t="s">
        <v>528</v>
      </c>
      <c r="L270" s="260">
        <v>43742</v>
      </c>
      <c r="M270" s="259" t="s">
        <v>20</v>
      </c>
    </row>
    <row r="271" spans="1:13" x14ac:dyDescent="0.35">
      <c r="A271" s="261" t="s">
        <v>59</v>
      </c>
      <c r="B271" s="261" t="s">
        <v>60</v>
      </c>
      <c r="C271" s="261" t="s">
        <v>61</v>
      </c>
      <c r="D271" s="261" t="s">
        <v>16</v>
      </c>
      <c r="E271" s="261" t="s">
        <v>17</v>
      </c>
      <c r="F271" s="261" t="s">
        <v>17</v>
      </c>
      <c r="G271" s="261" t="s">
        <v>17</v>
      </c>
      <c r="H271" s="261" t="s">
        <v>17</v>
      </c>
      <c r="I271" s="261" t="s">
        <v>17</v>
      </c>
      <c r="J271" s="261" t="s">
        <v>17</v>
      </c>
      <c r="K271" s="261" t="s">
        <v>529</v>
      </c>
      <c r="L271" s="262">
        <v>43767</v>
      </c>
      <c r="M271" s="261" t="s">
        <v>20</v>
      </c>
    </row>
    <row r="272" spans="1:13" x14ac:dyDescent="0.35">
      <c r="A272" s="259" t="s">
        <v>59</v>
      </c>
      <c r="B272" s="259" t="s">
        <v>60</v>
      </c>
      <c r="C272" s="259" t="s">
        <v>61</v>
      </c>
      <c r="D272" s="259" t="s">
        <v>21</v>
      </c>
      <c r="E272" s="259" t="s">
        <v>17</v>
      </c>
      <c r="F272" s="259" t="s">
        <v>17</v>
      </c>
      <c r="G272" s="259" t="s">
        <v>17</v>
      </c>
      <c r="H272" s="259" t="s">
        <v>17</v>
      </c>
      <c r="I272" s="259" t="s">
        <v>17</v>
      </c>
      <c r="J272" s="259" t="s">
        <v>17</v>
      </c>
      <c r="K272" s="259" t="s">
        <v>530</v>
      </c>
      <c r="L272" s="260">
        <v>43767</v>
      </c>
      <c r="M272" s="259" t="s">
        <v>20</v>
      </c>
    </row>
    <row r="273" spans="1:13" x14ac:dyDescent="0.35">
      <c r="A273" s="261" t="s">
        <v>59</v>
      </c>
      <c r="B273" s="261" t="s">
        <v>60</v>
      </c>
      <c r="C273" s="261" t="s">
        <v>61</v>
      </c>
      <c r="D273" s="261" t="s">
        <v>40</v>
      </c>
      <c r="E273" s="261" t="s">
        <v>17</v>
      </c>
      <c r="F273" s="261" t="s">
        <v>531</v>
      </c>
      <c r="G273" s="261" t="s">
        <v>17</v>
      </c>
      <c r="H273" s="261" t="s">
        <v>17</v>
      </c>
      <c r="I273" s="261" t="s">
        <v>532</v>
      </c>
      <c r="J273" s="261" t="s">
        <v>533</v>
      </c>
      <c r="K273" s="261" t="s">
        <v>534</v>
      </c>
      <c r="L273" s="262">
        <v>43767</v>
      </c>
      <c r="M273" s="261" t="s">
        <v>20</v>
      </c>
    </row>
    <row r="274" spans="1:13" x14ac:dyDescent="0.35">
      <c r="A274" s="259" t="s">
        <v>422</v>
      </c>
      <c r="B274" s="259" t="s">
        <v>423</v>
      </c>
      <c r="C274" s="259" t="s">
        <v>424</v>
      </c>
      <c r="D274" s="259" t="s">
        <v>38</v>
      </c>
      <c r="E274" s="259" t="s">
        <v>17</v>
      </c>
      <c r="F274" s="259"/>
      <c r="G274" s="259" t="s">
        <v>17</v>
      </c>
      <c r="H274" s="259" t="s">
        <v>17</v>
      </c>
      <c r="I274" s="259"/>
      <c r="J274" s="259"/>
      <c r="K274" s="259" t="s">
        <v>535</v>
      </c>
      <c r="L274" s="260">
        <v>43769</v>
      </c>
      <c r="M274" s="259" t="s">
        <v>20</v>
      </c>
    </row>
    <row r="275" spans="1:13" x14ac:dyDescent="0.35">
      <c r="A275" s="261" t="s">
        <v>194</v>
      </c>
      <c r="B275" s="261" t="s">
        <v>195</v>
      </c>
      <c r="C275" s="261" t="s">
        <v>196</v>
      </c>
      <c r="D275" s="261" t="s">
        <v>24</v>
      </c>
      <c r="E275" s="261" t="s">
        <v>17</v>
      </c>
      <c r="F275" s="261" t="s">
        <v>17</v>
      </c>
      <c r="G275" s="261" t="s">
        <v>17</v>
      </c>
      <c r="H275" s="261" t="s">
        <v>17</v>
      </c>
      <c r="I275" s="261" t="s">
        <v>17</v>
      </c>
      <c r="J275" s="261" t="s">
        <v>17</v>
      </c>
      <c r="K275" s="261" t="s">
        <v>536</v>
      </c>
      <c r="L275" s="262">
        <v>43784</v>
      </c>
      <c r="M275" s="261" t="s">
        <v>439</v>
      </c>
    </row>
    <row r="276" spans="1:13" x14ac:dyDescent="0.35">
      <c r="A276" s="259" t="s">
        <v>194</v>
      </c>
      <c r="B276" s="259" t="s">
        <v>195</v>
      </c>
      <c r="C276" s="259" t="s">
        <v>196</v>
      </c>
      <c r="D276" s="259" t="s">
        <v>40</v>
      </c>
      <c r="E276" s="259">
        <v>0</v>
      </c>
      <c r="F276" s="259" t="s">
        <v>17</v>
      </c>
      <c r="G276" s="259" t="s">
        <v>492</v>
      </c>
      <c r="H276" s="259">
        <v>1</v>
      </c>
      <c r="I276" s="259" t="s">
        <v>17</v>
      </c>
      <c r="J276" s="259" t="s">
        <v>17</v>
      </c>
      <c r="K276" s="259" t="s">
        <v>537</v>
      </c>
      <c r="L276" s="260">
        <v>43784</v>
      </c>
      <c r="M276" s="259" t="s">
        <v>439</v>
      </c>
    </row>
    <row r="277" spans="1:13" x14ac:dyDescent="0.35">
      <c r="A277" s="261" t="s">
        <v>87</v>
      </c>
      <c r="B277" s="261" t="s">
        <v>88</v>
      </c>
      <c r="C277" s="261" t="s">
        <v>89</v>
      </c>
      <c r="D277" s="261" t="s">
        <v>16</v>
      </c>
      <c r="E277" s="261" t="s">
        <v>17</v>
      </c>
      <c r="F277" s="261" t="s">
        <v>17</v>
      </c>
      <c r="G277" s="261" t="s">
        <v>17</v>
      </c>
      <c r="H277" s="261" t="s">
        <v>17</v>
      </c>
      <c r="I277" s="261" t="s">
        <v>17</v>
      </c>
      <c r="J277" s="261" t="s">
        <v>17</v>
      </c>
      <c r="K277" s="261" t="s">
        <v>538</v>
      </c>
      <c r="L277" s="262">
        <v>43787</v>
      </c>
      <c r="M277" s="261" t="s">
        <v>439</v>
      </c>
    </row>
    <row r="278" spans="1:13" x14ac:dyDescent="0.35">
      <c r="A278" s="259" t="s">
        <v>87</v>
      </c>
      <c r="B278" s="259" t="s">
        <v>88</v>
      </c>
      <c r="C278" s="259" t="s">
        <v>89</v>
      </c>
      <c r="D278" s="259" t="s">
        <v>21</v>
      </c>
      <c r="E278" s="259" t="s">
        <v>17</v>
      </c>
      <c r="F278" s="259" t="s">
        <v>17</v>
      </c>
      <c r="G278" s="259" t="s">
        <v>17</v>
      </c>
      <c r="H278" s="259" t="s">
        <v>17</v>
      </c>
      <c r="I278" s="259" t="s">
        <v>17</v>
      </c>
      <c r="J278" s="259" t="s">
        <v>17</v>
      </c>
      <c r="K278" s="259" t="s">
        <v>539</v>
      </c>
      <c r="L278" s="260">
        <v>43787</v>
      </c>
      <c r="M278" s="259" t="s">
        <v>439</v>
      </c>
    </row>
    <row r="279" spans="1:13" x14ac:dyDescent="0.35">
      <c r="A279" s="261" t="s">
        <v>263</v>
      </c>
      <c r="B279" s="261" t="s">
        <v>264</v>
      </c>
      <c r="C279" s="261" t="s">
        <v>265</v>
      </c>
      <c r="D279" s="261" t="s">
        <v>38</v>
      </c>
      <c r="E279" s="261" t="s">
        <v>17</v>
      </c>
      <c r="F279" s="261" t="s">
        <v>17</v>
      </c>
      <c r="G279" s="261" t="s">
        <v>17</v>
      </c>
      <c r="H279" s="261" t="s">
        <v>17</v>
      </c>
      <c r="I279" s="261" t="s">
        <v>17</v>
      </c>
      <c r="J279" s="261" t="s">
        <v>17</v>
      </c>
      <c r="K279" s="261" t="s">
        <v>540</v>
      </c>
      <c r="L279" s="262">
        <v>43798</v>
      </c>
      <c r="M279" s="261" t="s">
        <v>20</v>
      </c>
    </row>
    <row r="280" spans="1:13" x14ac:dyDescent="0.35">
      <c r="A280" s="259" t="s">
        <v>263</v>
      </c>
      <c r="B280" s="259" t="s">
        <v>264</v>
      </c>
      <c r="C280" s="259" t="s">
        <v>265</v>
      </c>
      <c r="D280" s="259" t="s">
        <v>40</v>
      </c>
      <c r="E280" s="259" t="s">
        <v>17</v>
      </c>
      <c r="F280" s="259" t="s">
        <v>17</v>
      </c>
      <c r="G280" s="259" t="s">
        <v>17</v>
      </c>
      <c r="H280" s="259" t="s">
        <v>17</v>
      </c>
      <c r="I280" s="259" t="s">
        <v>17</v>
      </c>
      <c r="J280" s="259" t="s">
        <v>17</v>
      </c>
      <c r="K280" s="259" t="s">
        <v>541</v>
      </c>
      <c r="L280" s="260">
        <v>43798</v>
      </c>
      <c r="M280" s="259" t="s">
        <v>20</v>
      </c>
    </row>
    <row r="281" spans="1:13" x14ac:dyDescent="0.35">
      <c r="A281" s="261" t="s">
        <v>542</v>
      </c>
      <c r="B281" s="261" t="s">
        <v>543</v>
      </c>
      <c r="C281" s="261" t="s">
        <v>544</v>
      </c>
      <c r="D281" s="261" t="s">
        <v>16</v>
      </c>
      <c r="E281" s="261" t="s">
        <v>17</v>
      </c>
      <c r="F281" s="261" t="s">
        <v>17</v>
      </c>
      <c r="G281" s="261" t="s">
        <v>17</v>
      </c>
      <c r="H281" s="261" t="s">
        <v>17</v>
      </c>
      <c r="I281" s="261" t="s">
        <v>17</v>
      </c>
      <c r="J281" s="261" t="s">
        <v>500</v>
      </c>
      <c r="K281" s="261" t="s">
        <v>545</v>
      </c>
      <c r="L281" s="262">
        <v>43798</v>
      </c>
      <c r="M281" s="261" t="s">
        <v>20</v>
      </c>
    </row>
    <row r="282" spans="1:13" x14ac:dyDescent="0.35">
      <c r="A282" s="259" t="s">
        <v>542</v>
      </c>
      <c r="B282" s="259" t="s">
        <v>543</v>
      </c>
      <c r="C282" s="259" t="s">
        <v>544</v>
      </c>
      <c r="D282" s="259" t="s">
        <v>21</v>
      </c>
      <c r="E282" s="259" t="s">
        <v>17</v>
      </c>
      <c r="F282" s="259" t="s">
        <v>17</v>
      </c>
      <c r="G282" s="259" t="s">
        <v>17</v>
      </c>
      <c r="H282" s="259" t="s">
        <v>17</v>
      </c>
      <c r="I282" s="259" t="s">
        <v>17</v>
      </c>
      <c r="J282" s="259" t="s">
        <v>500</v>
      </c>
      <c r="K282" s="259" t="s">
        <v>546</v>
      </c>
      <c r="L282" s="260">
        <v>43798</v>
      </c>
      <c r="M282" s="259" t="s">
        <v>20</v>
      </c>
    </row>
    <row r="283" spans="1:13" x14ac:dyDescent="0.35">
      <c r="A283" s="261" t="s">
        <v>542</v>
      </c>
      <c r="B283" s="261" t="s">
        <v>543</v>
      </c>
      <c r="C283" s="261" t="s">
        <v>544</v>
      </c>
      <c r="D283" s="261" t="s">
        <v>24</v>
      </c>
      <c r="E283" s="261" t="s">
        <v>17</v>
      </c>
      <c r="F283" s="261" t="s">
        <v>17</v>
      </c>
      <c r="G283" s="261" t="s">
        <v>17</v>
      </c>
      <c r="H283" s="261" t="s">
        <v>17</v>
      </c>
      <c r="I283" s="261" t="s">
        <v>17</v>
      </c>
      <c r="J283" s="261" t="s">
        <v>500</v>
      </c>
      <c r="K283" s="261" t="s">
        <v>547</v>
      </c>
      <c r="L283" s="262">
        <v>43798</v>
      </c>
      <c r="M283" s="261" t="s">
        <v>20</v>
      </c>
    </row>
    <row r="284" spans="1:13" x14ac:dyDescent="0.35">
      <c r="A284" s="259" t="s">
        <v>542</v>
      </c>
      <c r="B284" s="259" t="s">
        <v>543</v>
      </c>
      <c r="C284" s="259" t="s">
        <v>544</v>
      </c>
      <c r="D284" s="259" t="s">
        <v>40</v>
      </c>
      <c r="E284" s="259" t="s">
        <v>17</v>
      </c>
      <c r="F284" s="259" t="s">
        <v>17</v>
      </c>
      <c r="G284" s="259" t="s">
        <v>17</v>
      </c>
      <c r="H284" s="259" t="s">
        <v>17</v>
      </c>
      <c r="I284" s="259" t="s">
        <v>17</v>
      </c>
      <c r="J284" s="259" t="s">
        <v>500</v>
      </c>
      <c r="K284" s="259" t="s">
        <v>548</v>
      </c>
      <c r="L284" s="260">
        <v>43798</v>
      </c>
      <c r="M284" s="259" t="s">
        <v>20</v>
      </c>
    </row>
    <row r="285" spans="1:13" x14ac:dyDescent="0.35">
      <c r="A285" s="261" t="s">
        <v>549</v>
      </c>
      <c r="B285" s="261" t="s">
        <v>550</v>
      </c>
      <c r="C285" s="261" t="s">
        <v>125</v>
      </c>
      <c r="D285" s="261" t="s">
        <v>16</v>
      </c>
      <c r="E285" s="261">
        <v>0</v>
      </c>
      <c r="F285" s="261" t="s">
        <v>17</v>
      </c>
      <c r="G285" s="261" t="s">
        <v>492</v>
      </c>
      <c r="H285" s="261">
        <v>1</v>
      </c>
      <c r="I285" s="261" t="s">
        <v>17</v>
      </c>
      <c r="J285" s="261" t="s">
        <v>551</v>
      </c>
      <c r="K285" s="261" t="s">
        <v>552</v>
      </c>
      <c r="L285" s="262">
        <v>43815</v>
      </c>
      <c r="M285" s="261" t="s">
        <v>20</v>
      </c>
    </row>
    <row r="286" spans="1:13" x14ac:dyDescent="0.35">
      <c r="A286" s="259" t="s">
        <v>549</v>
      </c>
      <c r="B286" s="259" t="s">
        <v>550</v>
      </c>
      <c r="C286" s="259" t="s">
        <v>125</v>
      </c>
      <c r="D286" s="259" t="s">
        <v>21</v>
      </c>
      <c r="E286" s="259">
        <v>0</v>
      </c>
      <c r="F286" s="259" t="s">
        <v>17</v>
      </c>
      <c r="G286" s="259" t="s">
        <v>492</v>
      </c>
      <c r="H286" s="259">
        <v>1</v>
      </c>
      <c r="I286" s="259" t="s">
        <v>17</v>
      </c>
      <c r="J286" s="259" t="s">
        <v>551</v>
      </c>
      <c r="K286" s="259" t="s">
        <v>553</v>
      </c>
      <c r="L286" s="260">
        <v>43815</v>
      </c>
      <c r="M286" s="259" t="s">
        <v>20</v>
      </c>
    </row>
    <row r="287" spans="1:13" x14ac:dyDescent="0.35">
      <c r="A287" s="261" t="s">
        <v>549</v>
      </c>
      <c r="B287" s="261" t="s">
        <v>550</v>
      </c>
      <c r="C287" s="261" t="s">
        <v>125</v>
      </c>
      <c r="D287" s="261" t="s">
        <v>24</v>
      </c>
      <c r="E287" s="261">
        <v>0</v>
      </c>
      <c r="F287" s="261" t="s">
        <v>17</v>
      </c>
      <c r="G287" s="261" t="s">
        <v>492</v>
      </c>
      <c r="H287" s="261">
        <v>1</v>
      </c>
      <c r="I287" s="261" t="s">
        <v>17</v>
      </c>
      <c r="J287" s="261" t="s">
        <v>551</v>
      </c>
      <c r="K287" s="261" t="s">
        <v>554</v>
      </c>
      <c r="L287" s="262">
        <v>43815</v>
      </c>
      <c r="M287" s="261" t="s">
        <v>20</v>
      </c>
    </row>
    <row r="288" spans="1:13" x14ac:dyDescent="0.35">
      <c r="A288" s="259" t="s">
        <v>549</v>
      </c>
      <c r="B288" s="259" t="s">
        <v>550</v>
      </c>
      <c r="C288" s="259" t="s">
        <v>125</v>
      </c>
      <c r="D288" s="259" t="s">
        <v>38</v>
      </c>
      <c r="E288" s="259" t="s">
        <v>17</v>
      </c>
      <c r="F288" s="259" t="s">
        <v>17</v>
      </c>
      <c r="G288" s="259" t="s">
        <v>17</v>
      </c>
      <c r="H288" s="259" t="s">
        <v>17</v>
      </c>
      <c r="I288" s="259" t="s">
        <v>17</v>
      </c>
      <c r="J288" s="259" t="s">
        <v>18</v>
      </c>
      <c r="K288" s="259" t="s">
        <v>555</v>
      </c>
      <c r="L288" s="260">
        <v>43815</v>
      </c>
      <c r="M288" s="259" t="s">
        <v>20</v>
      </c>
    </row>
    <row r="289" spans="1:13" x14ac:dyDescent="0.35">
      <c r="A289" s="261" t="s">
        <v>549</v>
      </c>
      <c r="B289" s="261" t="s">
        <v>550</v>
      </c>
      <c r="C289" s="261" t="s">
        <v>125</v>
      </c>
      <c r="D289" s="261" t="s">
        <v>40</v>
      </c>
      <c r="E289" s="261" t="s">
        <v>17</v>
      </c>
      <c r="F289" s="261" t="s">
        <v>17</v>
      </c>
      <c r="G289" s="261" t="s">
        <v>17</v>
      </c>
      <c r="H289" s="261" t="s">
        <v>17</v>
      </c>
      <c r="I289" s="261" t="s">
        <v>17</v>
      </c>
      <c r="J289" s="261" t="s">
        <v>18</v>
      </c>
      <c r="K289" s="261" t="s">
        <v>556</v>
      </c>
      <c r="L289" s="262">
        <v>43815</v>
      </c>
      <c r="M289" s="261" t="s">
        <v>20</v>
      </c>
    </row>
    <row r="290" spans="1:13" x14ac:dyDescent="0.35">
      <c r="A290" s="259" t="s">
        <v>549</v>
      </c>
      <c r="B290" s="259" t="s">
        <v>550</v>
      </c>
      <c r="C290" s="259" t="s">
        <v>125</v>
      </c>
      <c r="D290" s="259" t="s">
        <v>26</v>
      </c>
      <c r="E290" s="259" t="s">
        <v>17</v>
      </c>
      <c r="F290" s="259" t="s">
        <v>17</v>
      </c>
      <c r="G290" s="259" t="s">
        <v>17</v>
      </c>
      <c r="H290" s="259" t="s">
        <v>17</v>
      </c>
      <c r="I290" s="259" t="s">
        <v>17</v>
      </c>
      <c r="J290" s="259" t="s">
        <v>18</v>
      </c>
      <c r="K290" s="259" t="s">
        <v>557</v>
      </c>
      <c r="L290" s="260">
        <v>43815</v>
      </c>
      <c r="M290" s="259" t="s">
        <v>20</v>
      </c>
    </row>
    <row r="291" spans="1:13" x14ac:dyDescent="0.35">
      <c r="A291" s="261" t="s">
        <v>549</v>
      </c>
      <c r="B291" s="261" t="s">
        <v>550</v>
      </c>
      <c r="C291" s="261" t="s">
        <v>125</v>
      </c>
      <c r="D291" s="261" t="s">
        <v>28</v>
      </c>
      <c r="E291" s="261" t="s">
        <v>17</v>
      </c>
      <c r="F291" s="261" t="s">
        <v>17</v>
      </c>
      <c r="G291" s="261" t="s">
        <v>17</v>
      </c>
      <c r="H291" s="261" t="s">
        <v>17</v>
      </c>
      <c r="I291" s="261" t="s">
        <v>17</v>
      </c>
      <c r="J291" s="261" t="s">
        <v>18</v>
      </c>
      <c r="K291" s="261" t="s">
        <v>558</v>
      </c>
      <c r="L291" s="262">
        <v>43815</v>
      </c>
      <c r="M291" s="261" t="s">
        <v>20</v>
      </c>
    </row>
    <row r="292" spans="1:13" x14ac:dyDescent="0.35">
      <c r="A292" s="259" t="s">
        <v>473</v>
      </c>
      <c r="B292" s="259" t="s">
        <v>474</v>
      </c>
      <c r="C292" s="259" t="s">
        <v>475</v>
      </c>
      <c r="D292" s="259" t="s">
        <v>38</v>
      </c>
      <c r="E292" s="259" t="s">
        <v>17</v>
      </c>
      <c r="F292" s="259" t="s">
        <v>476</v>
      </c>
      <c r="G292" s="259" t="s">
        <v>33</v>
      </c>
      <c r="H292" s="259">
        <v>2</v>
      </c>
      <c r="I292" s="259" t="s">
        <v>476</v>
      </c>
      <c r="J292" s="259" t="s">
        <v>559</v>
      </c>
      <c r="K292" s="259" t="s">
        <v>560</v>
      </c>
      <c r="L292" s="260">
        <v>43815</v>
      </c>
      <c r="M292" s="259" t="s">
        <v>20</v>
      </c>
    </row>
    <row r="293" spans="1:13" x14ac:dyDescent="0.35">
      <c r="A293" s="261" t="s">
        <v>473</v>
      </c>
      <c r="B293" s="261" t="s">
        <v>474</v>
      </c>
      <c r="C293" s="261" t="s">
        <v>475</v>
      </c>
      <c r="D293" s="261" t="s">
        <v>40</v>
      </c>
      <c r="E293" s="261" t="s">
        <v>17</v>
      </c>
      <c r="F293" s="261" t="s">
        <v>476</v>
      </c>
      <c r="G293" s="261" t="s">
        <v>33</v>
      </c>
      <c r="H293" s="261">
        <v>2</v>
      </c>
      <c r="I293" s="261" t="s">
        <v>476</v>
      </c>
      <c r="J293" s="261" t="s">
        <v>561</v>
      </c>
      <c r="K293" s="261" t="s">
        <v>562</v>
      </c>
      <c r="L293" s="262">
        <v>43815</v>
      </c>
      <c r="M293" s="261" t="s">
        <v>20</v>
      </c>
    </row>
    <row r="294" spans="1:13" x14ac:dyDescent="0.35">
      <c r="A294" s="259" t="s">
        <v>168</v>
      </c>
      <c r="B294" s="259" t="s">
        <v>169</v>
      </c>
      <c r="C294" s="259" t="s">
        <v>170</v>
      </c>
      <c r="D294" s="259" t="s">
        <v>38</v>
      </c>
      <c r="E294" s="259" t="s">
        <v>17</v>
      </c>
      <c r="F294" s="259" t="s">
        <v>17</v>
      </c>
      <c r="G294" s="259" t="s">
        <v>17</v>
      </c>
      <c r="H294" s="259" t="s">
        <v>17</v>
      </c>
      <c r="I294" s="259" t="s">
        <v>17</v>
      </c>
      <c r="J294" s="259" t="s">
        <v>563</v>
      </c>
      <c r="K294" s="259" t="s">
        <v>564</v>
      </c>
      <c r="L294" s="260">
        <v>43819</v>
      </c>
      <c r="M294" s="259" t="s">
        <v>20</v>
      </c>
    </row>
    <row r="295" spans="1:13" x14ac:dyDescent="0.35">
      <c r="A295" s="261" t="s">
        <v>565</v>
      </c>
      <c r="B295" s="261" t="s">
        <v>566</v>
      </c>
      <c r="C295" s="261" t="s">
        <v>567</v>
      </c>
      <c r="D295" s="261" t="s">
        <v>568</v>
      </c>
      <c r="E295" s="261">
        <v>0</v>
      </c>
      <c r="F295" s="261" t="s">
        <v>17</v>
      </c>
      <c r="G295" s="261" t="s">
        <v>17</v>
      </c>
      <c r="H295" s="261" t="s">
        <v>17</v>
      </c>
      <c r="I295" s="261" t="s">
        <v>17</v>
      </c>
      <c r="J295" s="261" t="s">
        <v>17</v>
      </c>
      <c r="K295" s="261" t="s">
        <v>569</v>
      </c>
      <c r="L295" s="262">
        <v>43868</v>
      </c>
      <c r="M295" s="261" t="s">
        <v>20</v>
      </c>
    </row>
    <row r="296" spans="1:13" x14ac:dyDescent="0.35">
      <c r="A296" s="259" t="s">
        <v>289</v>
      </c>
      <c r="B296" s="259" t="s">
        <v>290</v>
      </c>
      <c r="C296" s="259" t="s">
        <v>291</v>
      </c>
      <c r="D296" s="259" t="s">
        <v>38</v>
      </c>
      <c r="E296" s="259" t="s">
        <v>17</v>
      </c>
      <c r="F296" s="259" t="s">
        <v>17</v>
      </c>
      <c r="G296" s="259" t="s">
        <v>17</v>
      </c>
      <c r="H296" s="259" t="s">
        <v>17</v>
      </c>
      <c r="I296" s="259" t="s">
        <v>17</v>
      </c>
      <c r="J296" s="259" t="s">
        <v>500</v>
      </c>
      <c r="K296" s="259" t="s">
        <v>570</v>
      </c>
      <c r="L296" s="260">
        <v>43868</v>
      </c>
      <c r="M296" s="259" t="s">
        <v>20</v>
      </c>
    </row>
    <row r="297" spans="1:13" x14ac:dyDescent="0.35">
      <c r="A297" s="261" t="s">
        <v>571</v>
      </c>
      <c r="B297" s="261" t="s">
        <v>572</v>
      </c>
      <c r="C297" s="261" t="s">
        <v>291</v>
      </c>
      <c r="D297" s="261" t="s">
        <v>16</v>
      </c>
      <c r="E297" s="261" t="s">
        <v>17</v>
      </c>
      <c r="F297" s="261" t="s">
        <v>17</v>
      </c>
      <c r="G297" s="261" t="s">
        <v>17</v>
      </c>
      <c r="H297" s="261" t="s">
        <v>17</v>
      </c>
      <c r="I297" s="261" t="s">
        <v>17</v>
      </c>
      <c r="J297" s="261" t="s">
        <v>17</v>
      </c>
      <c r="K297" s="261" t="s">
        <v>573</v>
      </c>
      <c r="L297" s="262">
        <v>43868</v>
      </c>
      <c r="M297" s="261" t="s">
        <v>20</v>
      </c>
    </row>
    <row r="298" spans="1:13" x14ac:dyDescent="0.35">
      <c r="A298" s="259" t="s">
        <v>571</v>
      </c>
      <c r="B298" s="259" t="s">
        <v>572</v>
      </c>
      <c r="C298" s="259" t="s">
        <v>291</v>
      </c>
      <c r="D298" s="259" t="s">
        <v>21</v>
      </c>
      <c r="E298" s="259" t="s">
        <v>17</v>
      </c>
      <c r="F298" s="259" t="s">
        <v>17</v>
      </c>
      <c r="G298" s="259" t="s">
        <v>17</v>
      </c>
      <c r="H298" s="259" t="s">
        <v>17</v>
      </c>
      <c r="I298" s="259" t="s">
        <v>17</v>
      </c>
      <c r="J298" s="259" t="s">
        <v>17</v>
      </c>
      <c r="K298" s="259" t="s">
        <v>574</v>
      </c>
      <c r="L298" s="260">
        <v>43868</v>
      </c>
      <c r="M298" s="259" t="s">
        <v>20</v>
      </c>
    </row>
    <row r="299" spans="1:13" x14ac:dyDescent="0.35">
      <c r="A299" s="261" t="s">
        <v>571</v>
      </c>
      <c r="B299" s="261" t="s">
        <v>572</v>
      </c>
      <c r="C299" s="261" t="s">
        <v>291</v>
      </c>
      <c r="D299" s="261" t="s">
        <v>24</v>
      </c>
      <c r="E299" s="261" t="s">
        <v>17</v>
      </c>
      <c r="F299" s="261" t="s">
        <v>17</v>
      </c>
      <c r="G299" s="261" t="s">
        <v>17</v>
      </c>
      <c r="H299" s="261" t="s">
        <v>17</v>
      </c>
      <c r="I299" s="261" t="s">
        <v>17</v>
      </c>
      <c r="J299" s="261" t="s">
        <v>17</v>
      </c>
      <c r="K299" s="261" t="s">
        <v>575</v>
      </c>
      <c r="L299" s="262">
        <v>43868</v>
      </c>
      <c r="M299" s="261" t="s">
        <v>20</v>
      </c>
    </row>
    <row r="300" spans="1:13" x14ac:dyDescent="0.35">
      <c r="A300" s="259" t="s">
        <v>571</v>
      </c>
      <c r="B300" s="259" t="s">
        <v>572</v>
      </c>
      <c r="C300" s="259" t="s">
        <v>291</v>
      </c>
      <c r="D300" s="259" t="s">
        <v>38</v>
      </c>
      <c r="E300" s="259" t="s">
        <v>17</v>
      </c>
      <c r="F300" s="259" t="s">
        <v>17</v>
      </c>
      <c r="G300" s="259" t="s">
        <v>17</v>
      </c>
      <c r="H300" s="259" t="s">
        <v>17</v>
      </c>
      <c r="I300" s="259" t="s">
        <v>17</v>
      </c>
      <c r="J300" s="259" t="s">
        <v>17</v>
      </c>
      <c r="K300" s="259" t="s">
        <v>576</v>
      </c>
      <c r="L300" s="260">
        <v>43868</v>
      </c>
      <c r="M300" s="259" t="s">
        <v>20</v>
      </c>
    </row>
    <row r="301" spans="1:13" x14ac:dyDescent="0.35">
      <c r="A301" s="261" t="s">
        <v>571</v>
      </c>
      <c r="B301" s="261" t="s">
        <v>572</v>
      </c>
      <c r="C301" s="261" t="s">
        <v>291</v>
      </c>
      <c r="D301" s="261" t="s">
        <v>40</v>
      </c>
      <c r="E301" s="261" t="s">
        <v>17</v>
      </c>
      <c r="F301" s="261" t="s">
        <v>17</v>
      </c>
      <c r="G301" s="261" t="s">
        <v>17</v>
      </c>
      <c r="H301" s="261" t="s">
        <v>17</v>
      </c>
      <c r="I301" s="261" t="s">
        <v>17</v>
      </c>
      <c r="J301" s="261" t="s">
        <v>17</v>
      </c>
      <c r="K301" s="261" t="s">
        <v>577</v>
      </c>
      <c r="L301" s="262">
        <v>43868</v>
      </c>
      <c r="M301" s="261" t="s">
        <v>20</v>
      </c>
    </row>
    <row r="302" spans="1:13" x14ac:dyDescent="0.35">
      <c r="A302" s="259" t="s">
        <v>565</v>
      </c>
      <c r="B302" s="259" t="s">
        <v>566</v>
      </c>
      <c r="C302" s="259" t="s">
        <v>567</v>
      </c>
      <c r="D302" s="259" t="s">
        <v>38</v>
      </c>
      <c r="E302" s="259">
        <v>0</v>
      </c>
      <c r="F302" s="259" t="s">
        <v>17</v>
      </c>
      <c r="G302" s="259" t="s">
        <v>17</v>
      </c>
      <c r="H302" s="259" t="s">
        <v>17</v>
      </c>
      <c r="I302" s="259" t="s">
        <v>17</v>
      </c>
      <c r="J302" s="259" t="s">
        <v>17</v>
      </c>
      <c r="K302" s="259" t="s">
        <v>578</v>
      </c>
      <c r="L302" s="260">
        <v>43874</v>
      </c>
      <c r="M302" s="259" t="s">
        <v>20</v>
      </c>
    </row>
    <row r="303" spans="1:13" x14ac:dyDescent="0.35">
      <c r="A303" s="261" t="s">
        <v>565</v>
      </c>
      <c r="B303" s="261" t="s">
        <v>566</v>
      </c>
      <c r="C303" s="261" t="s">
        <v>567</v>
      </c>
      <c r="D303" s="261" t="s">
        <v>40</v>
      </c>
      <c r="E303" s="261">
        <v>0</v>
      </c>
      <c r="F303" s="261" t="s">
        <v>17</v>
      </c>
      <c r="G303" s="261" t="s">
        <v>17</v>
      </c>
      <c r="H303" s="261" t="s">
        <v>17</v>
      </c>
      <c r="I303" s="261" t="s">
        <v>17</v>
      </c>
      <c r="J303" s="261" t="s">
        <v>17</v>
      </c>
      <c r="K303" s="261" t="s">
        <v>579</v>
      </c>
      <c r="L303" s="262">
        <v>43874</v>
      </c>
      <c r="M303" s="261" t="s">
        <v>20</v>
      </c>
    </row>
    <row r="304" spans="1:13" x14ac:dyDescent="0.35">
      <c r="A304" s="259" t="s">
        <v>580</v>
      </c>
      <c r="B304" s="259" t="s">
        <v>581</v>
      </c>
      <c r="C304" s="259" t="s">
        <v>582</v>
      </c>
      <c r="D304" s="259" t="s">
        <v>38</v>
      </c>
      <c r="E304" s="259">
        <v>0</v>
      </c>
      <c r="F304" s="259" t="s">
        <v>17</v>
      </c>
      <c r="G304" s="259" t="s">
        <v>17</v>
      </c>
      <c r="H304" s="259" t="s">
        <v>17</v>
      </c>
      <c r="I304" s="259" t="s">
        <v>17</v>
      </c>
      <c r="J304" s="259" t="s">
        <v>17</v>
      </c>
      <c r="K304" s="259" t="s">
        <v>583</v>
      </c>
      <c r="L304" s="260">
        <v>43874</v>
      </c>
      <c r="M304" s="259" t="s">
        <v>20</v>
      </c>
    </row>
    <row r="305" spans="1:13" x14ac:dyDescent="0.35">
      <c r="A305" s="261" t="s">
        <v>580</v>
      </c>
      <c r="B305" s="261" t="s">
        <v>581</v>
      </c>
      <c r="C305" s="261" t="s">
        <v>582</v>
      </c>
      <c r="D305" s="261" t="s">
        <v>40</v>
      </c>
      <c r="E305" s="261">
        <v>0</v>
      </c>
      <c r="F305" s="261" t="s">
        <v>17</v>
      </c>
      <c r="G305" s="261" t="s">
        <v>17</v>
      </c>
      <c r="H305" s="261" t="s">
        <v>17</v>
      </c>
      <c r="I305" s="261" t="s">
        <v>17</v>
      </c>
      <c r="J305" s="261" t="s">
        <v>17</v>
      </c>
      <c r="K305" s="261" t="s">
        <v>584</v>
      </c>
      <c r="L305" s="262">
        <v>43874</v>
      </c>
      <c r="M305" s="261" t="s">
        <v>20</v>
      </c>
    </row>
    <row r="306" spans="1:13" x14ac:dyDescent="0.35">
      <c r="A306" s="259" t="s">
        <v>585</v>
      </c>
      <c r="B306" s="259" t="s">
        <v>586</v>
      </c>
      <c r="C306" s="259" t="s">
        <v>587</v>
      </c>
      <c r="D306" s="259" t="s">
        <v>16</v>
      </c>
      <c r="E306" s="259" t="s">
        <v>17</v>
      </c>
      <c r="F306" s="259" t="s">
        <v>17</v>
      </c>
      <c r="G306" s="259" t="s">
        <v>17</v>
      </c>
      <c r="H306" s="259" t="s">
        <v>17</v>
      </c>
      <c r="I306" s="259" t="s">
        <v>17</v>
      </c>
      <c r="J306" s="259" t="s">
        <v>17</v>
      </c>
      <c r="K306" s="259" t="s">
        <v>588</v>
      </c>
      <c r="L306" s="260">
        <v>43920</v>
      </c>
      <c r="M306" s="259" t="s">
        <v>20</v>
      </c>
    </row>
    <row r="307" spans="1:13" x14ac:dyDescent="0.35">
      <c r="A307" s="261" t="s">
        <v>585</v>
      </c>
      <c r="B307" s="261" t="s">
        <v>586</v>
      </c>
      <c r="C307" s="261" t="s">
        <v>587</v>
      </c>
      <c r="D307" s="261" t="s">
        <v>21</v>
      </c>
      <c r="E307" s="261" t="s">
        <v>17</v>
      </c>
      <c r="F307" s="261" t="s">
        <v>17</v>
      </c>
      <c r="G307" s="261" t="s">
        <v>17</v>
      </c>
      <c r="H307" s="261" t="s">
        <v>17</v>
      </c>
      <c r="I307" s="261" t="s">
        <v>17</v>
      </c>
      <c r="J307" s="261" t="s">
        <v>17</v>
      </c>
      <c r="K307" s="261" t="s">
        <v>589</v>
      </c>
      <c r="L307" s="262">
        <v>43920</v>
      </c>
      <c r="M307" s="261" t="s">
        <v>20</v>
      </c>
    </row>
    <row r="308" spans="1:13" x14ac:dyDescent="0.35">
      <c r="A308" s="259" t="s">
        <v>585</v>
      </c>
      <c r="B308" s="259" t="s">
        <v>586</v>
      </c>
      <c r="C308" s="259" t="s">
        <v>587</v>
      </c>
      <c r="D308" s="259" t="s">
        <v>24</v>
      </c>
      <c r="E308" s="259" t="s">
        <v>17</v>
      </c>
      <c r="F308" s="259" t="s">
        <v>17</v>
      </c>
      <c r="G308" s="259" t="s">
        <v>17</v>
      </c>
      <c r="H308" s="259" t="s">
        <v>17</v>
      </c>
      <c r="I308" s="259" t="s">
        <v>17</v>
      </c>
      <c r="J308" s="259" t="s">
        <v>17</v>
      </c>
      <c r="K308" s="259" t="s">
        <v>590</v>
      </c>
      <c r="L308" s="260">
        <v>43920</v>
      </c>
      <c r="M308" s="259" t="s">
        <v>20</v>
      </c>
    </row>
    <row r="309" spans="1:13" x14ac:dyDescent="0.35">
      <c r="A309" s="261" t="s">
        <v>585</v>
      </c>
      <c r="B309" s="261" t="s">
        <v>586</v>
      </c>
      <c r="C309" s="261" t="s">
        <v>587</v>
      </c>
      <c r="D309" s="261" t="s">
        <v>38</v>
      </c>
      <c r="E309" s="261" t="s">
        <v>17</v>
      </c>
      <c r="F309" s="261" t="s">
        <v>17</v>
      </c>
      <c r="G309" s="261" t="s">
        <v>17</v>
      </c>
      <c r="H309" s="261" t="s">
        <v>17</v>
      </c>
      <c r="I309" s="261" t="s">
        <v>17</v>
      </c>
      <c r="J309" s="261" t="s">
        <v>17</v>
      </c>
      <c r="K309" s="261" t="s">
        <v>591</v>
      </c>
      <c r="L309" s="262">
        <v>43920</v>
      </c>
      <c r="M309" s="261" t="s">
        <v>20</v>
      </c>
    </row>
    <row r="310" spans="1:13" x14ac:dyDescent="0.35">
      <c r="A310" s="259" t="s">
        <v>585</v>
      </c>
      <c r="B310" s="259" t="s">
        <v>586</v>
      </c>
      <c r="C310" s="259" t="s">
        <v>587</v>
      </c>
      <c r="D310" s="259" t="s">
        <v>40</v>
      </c>
      <c r="E310" s="259" t="s">
        <v>17</v>
      </c>
      <c r="F310" s="259" t="s">
        <v>17</v>
      </c>
      <c r="G310" s="259" t="s">
        <v>17</v>
      </c>
      <c r="H310" s="259" t="s">
        <v>17</v>
      </c>
      <c r="I310" s="259" t="s">
        <v>17</v>
      </c>
      <c r="J310" s="259" t="s">
        <v>17</v>
      </c>
      <c r="K310" s="259" t="s">
        <v>592</v>
      </c>
      <c r="L310" s="260">
        <v>43920</v>
      </c>
      <c r="M310" s="259" t="s">
        <v>20</v>
      </c>
    </row>
    <row r="311" spans="1:13" x14ac:dyDescent="0.35">
      <c r="A311" s="261" t="s">
        <v>585</v>
      </c>
      <c r="B311" s="261" t="s">
        <v>586</v>
      </c>
      <c r="C311" s="261" t="s">
        <v>587</v>
      </c>
      <c r="D311" s="261" t="s">
        <v>26</v>
      </c>
      <c r="E311" s="261" t="s">
        <v>17</v>
      </c>
      <c r="F311" s="261" t="s">
        <v>17</v>
      </c>
      <c r="G311" s="261" t="s">
        <v>17</v>
      </c>
      <c r="H311" s="261" t="s">
        <v>17</v>
      </c>
      <c r="I311" s="261" t="s">
        <v>17</v>
      </c>
      <c r="J311" s="261" t="s">
        <v>17</v>
      </c>
      <c r="K311" s="261" t="s">
        <v>593</v>
      </c>
      <c r="L311" s="262">
        <v>43920</v>
      </c>
      <c r="M311" s="261" t="s">
        <v>20</v>
      </c>
    </row>
    <row r="312" spans="1:13" x14ac:dyDescent="0.35">
      <c r="A312" s="259" t="s">
        <v>585</v>
      </c>
      <c r="B312" s="259" t="s">
        <v>586</v>
      </c>
      <c r="C312" s="259" t="s">
        <v>587</v>
      </c>
      <c r="D312" s="259" t="s">
        <v>28</v>
      </c>
      <c r="E312" s="259" t="s">
        <v>17</v>
      </c>
      <c r="F312" s="259" t="s">
        <v>17</v>
      </c>
      <c r="G312" s="259" t="s">
        <v>17</v>
      </c>
      <c r="H312" s="259" t="s">
        <v>17</v>
      </c>
      <c r="I312" s="259" t="s">
        <v>17</v>
      </c>
      <c r="J312" s="259" t="s">
        <v>17</v>
      </c>
      <c r="K312" s="259" t="s">
        <v>594</v>
      </c>
      <c r="L312" s="260">
        <v>43920</v>
      </c>
      <c r="M312" s="259" t="s">
        <v>20</v>
      </c>
    </row>
    <row r="313" spans="1:13" x14ac:dyDescent="0.35">
      <c r="A313" s="261" t="s">
        <v>595</v>
      </c>
      <c r="B313" s="261" t="s">
        <v>596</v>
      </c>
      <c r="C313" s="261" t="s">
        <v>236</v>
      </c>
      <c r="D313" s="261" t="s">
        <v>16</v>
      </c>
      <c r="E313" s="261" t="s">
        <v>17</v>
      </c>
      <c r="F313" s="261" t="s">
        <v>17</v>
      </c>
      <c r="G313" s="261" t="s">
        <v>17</v>
      </c>
      <c r="H313" s="261" t="s">
        <v>17</v>
      </c>
      <c r="I313" s="261" t="s">
        <v>17</v>
      </c>
      <c r="J313" s="261" t="s">
        <v>597</v>
      </c>
      <c r="K313" s="261" t="s">
        <v>598</v>
      </c>
      <c r="L313" s="262">
        <v>43950</v>
      </c>
      <c r="M313" s="261" t="s">
        <v>20</v>
      </c>
    </row>
    <row r="314" spans="1:13" x14ac:dyDescent="0.35">
      <c r="A314" s="259" t="s">
        <v>595</v>
      </c>
      <c r="B314" s="259" t="s">
        <v>596</v>
      </c>
      <c r="C314" s="259" t="s">
        <v>236</v>
      </c>
      <c r="D314" s="259" t="s">
        <v>21</v>
      </c>
      <c r="E314" s="259" t="s">
        <v>17</v>
      </c>
      <c r="F314" s="259" t="s">
        <v>17</v>
      </c>
      <c r="G314" s="259" t="s">
        <v>17</v>
      </c>
      <c r="H314" s="259" t="s">
        <v>17</v>
      </c>
      <c r="I314" s="259" t="s">
        <v>17</v>
      </c>
      <c r="J314" s="259" t="s">
        <v>597</v>
      </c>
      <c r="K314" s="259" t="s">
        <v>599</v>
      </c>
      <c r="L314" s="260">
        <v>43950</v>
      </c>
      <c r="M314" s="259" t="s">
        <v>20</v>
      </c>
    </row>
    <row r="315" spans="1:13" x14ac:dyDescent="0.35">
      <c r="A315" s="261" t="s">
        <v>595</v>
      </c>
      <c r="B315" s="261" t="s">
        <v>596</v>
      </c>
      <c r="C315" s="261" t="s">
        <v>236</v>
      </c>
      <c r="D315" s="261" t="s">
        <v>24</v>
      </c>
      <c r="E315" s="261">
        <v>133900</v>
      </c>
      <c r="F315" s="261" t="s">
        <v>600</v>
      </c>
      <c r="G315" s="261" t="s">
        <v>22</v>
      </c>
      <c r="H315" s="261">
        <v>3</v>
      </c>
      <c r="I315" s="261" t="s">
        <v>601</v>
      </c>
      <c r="J315" s="261" t="s">
        <v>602</v>
      </c>
      <c r="K315" s="261" t="s">
        <v>603</v>
      </c>
      <c r="L315" s="262">
        <v>43950</v>
      </c>
      <c r="M315" s="261" t="s">
        <v>20</v>
      </c>
    </row>
    <row r="316" spans="1:13" x14ac:dyDescent="0.35">
      <c r="A316" s="259" t="s">
        <v>595</v>
      </c>
      <c r="B316" s="259" t="s">
        <v>596</v>
      </c>
      <c r="C316" s="259" t="s">
        <v>236</v>
      </c>
      <c r="D316" s="259" t="s">
        <v>38</v>
      </c>
      <c r="E316" s="259" t="s">
        <v>17</v>
      </c>
      <c r="F316" s="259" t="s">
        <v>17</v>
      </c>
      <c r="G316" s="259" t="s">
        <v>17</v>
      </c>
      <c r="H316" s="259" t="s">
        <v>17</v>
      </c>
      <c r="I316" s="259" t="s">
        <v>17</v>
      </c>
      <c r="J316" s="259" t="s">
        <v>17</v>
      </c>
      <c r="K316" s="259" t="s">
        <v>604</v>
      </c>
      <c r="L316" s="260">
        <v>43950</v>
      </c>
      <c r="M316" s="259" t="s">
        <v>20</v>
      </c>
    </row>
    <row r="317" spans="1:13" x14ac:dyDescent="0.35">
      <c r="A317" s="261" t="s">
        <v>595</v>
      </c>
      <c r="B317" s="261" t="s">
        <v>596</v>
      </c>
      <c r="C317" s="261" t="s">
        <v>236</v>
      </c>
      <c r="D317" s="261" t="s">
        <v>40</v>
      </c>
      <c r="E317" s="261" t="s">
        <v>17</v>
      </c>
      <c r="F317" s="261" t="s">
        <v>17</v>
      </c>
      <c r="G317" s="261" t="s">
        <v>17</v>
      </c>
      <c r="H317" s="261" t="s">
        <v>17</v>
      </c>
      <c r="I317" s="261" t="s">
        <v>17</v>
      </c>
      <c r="J317" s="261" t="s">
        <v>605</v>
      </c>
      <c r="K317" s="261" t="s">
        <v>606</v>
      </c>
      <c r="L317" s="262">
        <v>43950</v>
      </c>
      <c r="M317" s="261" t="s">
        <v>20</v>
      </c>
    </row>
    <row r="318" spans="1:13" x14ac:dyDescent="0.35">
      <c r="A318" s="259" t="s">
        <v>234</v>
      </c>
      <c r="B318" s="259" t="s">
        <v>235</v>
      </c>
      <c r="C318" s="259" t="s">
        <v>236</v>
      </c>
      <c r="D318" s="259" t="s">
        <v>24</v>
      </c>
      <c r="E318" s="259">
        <v>133900</v>
      </c>
      <c r="F318" s="259" t="s">
        <v>607</v>
      </c>
      <c r="G318" s="259" t="s">
        <v>22</v>
      </c>
      <c r="H318" s="259">
        <v>3</v>
      </c>
      <c r="I318" s="259" t="s">
        <v>608</v>
      </c>
      <c r="J318" s="259" t="s">
        <v>602</v>
      </c>
      <c r="K318" s="259" t="s">
        <v>609</v>
      </c>
      <c r="L318" s="260">
        <v>43950</v>
      </c>
      <c r="M318" s="259" t="s">
        <v>20</v>
      </c>
    </row>
    <row r="319" spans="1:13" x14ac:dyDescent="0.35">
      <c r="A319" s="261" t="s">
        <v>93</v>
      </c>
      <c r="B319" s="261" t="s">
        <v>94</v>
      </c>
      <c r="C319" s="261" t="s">
        <v>95</v>
      </c>
      <c r="D319" s="261" t="s">
        <v>16</v>
      </c>
      <c r="E319" s="261" t="s">
        <v>17</v>
      </c>
      <c r="F319" s="261" t="s">
        <v>17</v>
      </c>
      <c r="G319" s="261" t="s">
        <v>17</v>
      </c>
      <c r="H319" s="261" t="s">
        <v>17</v>
      </c>
      <c r="I319" s="261" t="s">
        <v>17</v>
      </c>
      <c r="J319" s="261" t="s">
        <v>610</v>
      </c>
      <c r="K319" s="261" t="s">
        <v>611</v>
      </c>
      <c r="L319" s="262">
        <v>43950</v>
      </c>
      <c r="M319" s="261" t="s">
        <v>20</v>
      </c>
    </row>
    <row r="320" spans="1:13" x14ac:dyDescent="0.35">
      <c r="A320" s="259" t="s">
        <v>93</v>
      </c>
      <c r="B320" s="259" t="s">
        <v>94</v>
      </c>
      <c r="C320" s="259" t="s">
        <v>95</v>
      </c>
      <c r="D320" s="259" t="s">
        <v>21</v>
      </c>
      <c r="E320" s="259" t="s">
        <v>17</v>
      </c>
      <c r="F320" s="259" t="s">
        <v>17</v>
      </c>
      <c r="G320" s="259" t="s">
        <v>17</v>
      </c>
      <c r="H320" s="259" t="s">
        <v>17</v>
      </c>
      <c r="I320" s="259" t="s">
        <v>17</v>
      </c>
      <c r="J320" s="259" t="s">
        <v>612</v>
      </c>
      <c r="K320" s="259" t="s">
        <v>613</v>
      </c>
      <c r="L320" s="260">
        <v>43950</v>
      </c>
      <c r="M320" s="259" t="s">
        <v>20</v>
      </c>
    </row>
    <row r="321" spans="1:13" x14ac:dyDescent="0.35">
      <c r="A321" s="261" t="s">
        <v>93</v>
      </c>
      <c r="B321" s="261" t="s">
        <v>94</v>
      </c>
      <c r="C321" s="261" t="s">
        <v>95</v>
      </c>
      <c r="D321" s="261" t="s">
        <v>38</v>
      </c>
      <c r="E321" s="261" t="s">
        <v>17</v>
      </c>
      <c r="F321" s="261" t="s">
        <v>17</v>
      </c>
      <c r="G321" s="261" t="s">
        <v>17</v>
      </c>
      <c r="H321" s="261" t="s">
        <v>17</v>
      </c>
      <c r="I321" s="261" t="s">
        <v>17</v>
      </c>
      <c r="J321" s="261" t="s">
        <v>96</v>
      </c>
      <c r="K321" s="261" t="s">
        <v>614</v>
      </c>
      <c r="L321" s="262">
        <v>43950</v>
      </c>
      <c r="M321" s="261" t="s">
        <v>20</v>
      </c>
    </row>
    <row r="322" spans="1:13" x14ac:dyDescent="0.35">
      <c r="A322" s="259" t="s">
        <v>123</v>
      </c>
      <c r="B322" s="259" t="s">
        <v>124</v>
      </c>
      <c r="C322" s="259" t="s">
        <v>125</v>
      </c>
      <c r="D322" s="259" t="s">
        <v>40</v>
      </c>
      <c r="E322" s="259">
        <v>141012</v>
      </c>
      <c r="F322" s="259" t="s">
        <v>615</v>
      </c>
      <c r="G322" s="259" t="s">
        <v>33</v>
      </c>
      <c r="H322" s="259">
        <v>2</v>
      </c>
      <c r="I322" s="259" t="s">
        <v>616</v>
      </c>
      <c r="J322" s="259" t="s">
        <v>617</v>
      </c>
      <c r="K322" s="259" t="s">
        <v>618</v>
      </c>
      <c r="L322" s="260">
        <v>43951</v>
      </c>
      <c r="M322" s="259" t="s">
        <v>20</v>
      </c>
    </row>
    <row r="323" spans="1:13" x14ac:dyDescent="0.35">
      <c r="A323" s="261" t="s">
        <v>619</v>
      </c>
      <c r="B323" s="261" t="s">
        <v>620</v>
      </c>
      <c r="C323" s="261" t="s">
        <v>621</v>
      </c>
      <c r="D323" s="261" t="s">
        <v>16</v>
      </c>
      <c r="E323" s="261" t="s">
        <v>17</v>
      </c>
      <c r="F323" s="261" t="s">
        <v>622</v>
      </c>
      <c r="G323" s="261" t="s">
        <v>17</v>
      </c>
      <c r="H323" s="261" t="s">
        <v>17</v>
      </c>
      <c r="I323" s="261" t="s">
        <v>307</v>
      </c>
      <c r="J323" s="261" t="s">
        <v>623</v>
      </c>
      <c r="K323" s="261" t="s">
        <v>624</v>
      </c>
      <c r="L323" s="262">
        <v>43987</v>
      </c>
      <c r="M323" s="261" t="s">
        <v>20</v>
      </c>
    </row>
    <row r="324" spans="1:13" x14ac:dyDescent="0.35">
      <c r="A324" s="259" t="s">
        <v>619</v>
      </c>
      <c r="B324" s="259" t="s">
        <v>620</v>
      </c>
      <c r="C324" s="259" t="s">
        <v>621</v>
      </c>
      <c r="D324" s="259" t="s">
        <v>21</v>
      </c>
      <c r="E324" s="259" t="s">
        <v>17</v>
      </c>
      <c r="F324" s="259" t="s">
        <v>622</v>
      </c>
      <c r="G324" s="259" t="s">
        <v>17</v>
      </c>
      <c r="H324" s="259" t="s">
        <v>17</v>
      </c>
      <c r="I324" s="259" t="s">
        <v>307</v>
      </c>
      <c r="J324" s="259" t="s">
        <v>623</v>
      </c>
      <c r="K324" s="259" t="s">
        <v>625</v>
      </c>
      <c r="L324" s="260">
        <v>43987</v>
      </c>
      <c r="M324" s="259" t="s">
        <v>20</v>
      </c>
    </row>
    <row r="325" spans="1:13" x14ac:dyDescent="0.35">
      <c r="A325" s="261" t="s">
        <v>619</v>
      </c>
      <c r="B325" s="261" t="s">
        <v>620</v>
      </c>
      <c r="C325" s="261" t="s">
        <v>621</v>
      </c>
      <c r="D325" s="261" t="s">
        <v>24</v>
      </c>
      <c r="E325" s="261" t="s">
        <v>17</v>
      </c>
      <c r="F325" s="261" t="s">
        <v>626</v>
      </c>
      <c r="G325" s="261" t="s">
        <v>17</v>
      </c>
      <c r="H325" s="261" t="s">
        <v>17</v>
      </c>
      <c r="I325" s="261" t="s">
        <v>627</v>
      </c>
      <c r="J325" s="261" t="s">
        <v>628</v>
      </c>
      <c r="K325" s="261" t="s">
        <v>629</v>
      </c>
      <c r="L325" s="262">
        <v>43987</v>
      </c>
      <c r="M325" s="261" t="s">
        <v>20</v>
      </c>
    </row>
    <row r="326" spans="1:13" x14ac:dyDescent="0.35">
      <c r="A326" s="259" t="s">
        <v>619</v>
      </c>
      <c r="B326" s="259" t="s">
        <v>620</v>
      </c>
      <c r="C326" s="259" t="s">
        <v>621</v>
      </c>
      <c r="D326" s="259" t="s">
        <v>38</v>
      </c>
      <c r="E326" s="259">
        <v>0</v>
      </c>
      <c r="F326" s="259" t="s">
        <v>622</v>
      </c>
      <c r="G326" s="259" t="s">
        <v>22</v>
      </c>
      <c r="H326" s="259">
        <v>3</v>
      </c>
      <c r="I326" s="259" t="s">
        <v>307</v>
      </c>
      <c r="J326" s="259" t="s">
        <v>630</v>
      </c>
      <c r="K326" s="259" t="s">
        <v>631</v>
      </c>
      <c r="L326" s="260">
        <v>43987</v>
      </c>
      <c r="M326" s="259" t="s">
        <v>20</v>
      </c>
    </row>
    <row r="327" spans="1:13" x14ac:dyDescent="0.35">
      <c r="A327" s="261" t="s">
        <v>619</v>
      </c>
      <c r="B327" s="261" t="s">
        <v>620</v>
      </c>
      <c r="C327" s="261" t="s">
        <v>621</v>
      </c>
      <c r="D327" s="261" t="s">
        <v>26</v>
      </c>
      <c r="E327" s="261" t="s">
        <v>17</v>
      </c>
      <c r="F327" s="261" t="s">
        <v>17</v>
      </c>
      <c r="G327" s="261" t="s">
        <v>17</v>
      </c>
      <c r="H327" s="261" t="s">
        <v>17</v>
      </c>
      <c r="I327" s="261" t="s">
        <v>17</v>
      </c>
      <c r="J327" s="261" t="s">
        <v>632</v>
      </c>
      <c r="K327" s="261" t="s">
        <v>633</v>
      </c>
      <c r="L327" s="262">
        <v>43987</v>
      </c>
      <c r="M327" s="261" t="s">
        <v>20</v>
      </c>
    </row>
    <row r="328" spans="1:13" x14ac:dyDescent="0.35">
      <c r="A328" s="259" t="s">
        <v>619</v>
      </c>
      <c r="B328" s="259" t="s">
        <v>620</v>
      </c>
      <c r="C328" s="259" t="s">
        <v>621</v>
      </c>
      <c r="D328" s="259" t="s">
        <v>28</v>
      </c>
      <c r="E328" s="259" t="s">
        <v>17</v>
      </c>
      <c r="F328" s="259" t="s">
        <v>17</v>
      </c>
      <c r="G328" s="259" t="s">
        <v>17</v>
      </c>
      <c r="H328" s="259" t="s">
        <v>17</v>
      </c>
      <c r="I328" s="259" t="s">
        <v>17</v>
      </c>
      <c r="J328" s="259" t="s">
        <v>632</v>
      </c>
      <c r="K328" s="259" t="s">
        <v>634</v>
      </c>
      <c r="L328" s="260">
        <v>43987</v>
      </c>
      <c r="M328" s="259" t="s">
        <v>20</v>
      </c>
    </row>
    <row r="329" spans="1:13" x14ac:dyDescent="0.35">
      <c r="A329" s="261" t="s">
        <v>542</v>
      </c>
      <c r="B329" s="261" t="s">
        <v>543</v>
      </c>
      <c r="C329" s="261" t="s">
        <v>544</v>
      </c>
      <c r="D329" s="261" t="s">
        <v>635</v>
      </c>
      <c r="E329" s="261" t="s">
        <v>17</v>
      </c>
      <c r="F329" s="261" t="s">
        <v>17</v>
      </c>
      <c r="G329" s="261" t="s">
        <v>17</v>
      </c>
      <c r="H329" s="261" t="s">
        <v>17</v>
      </c>
      <c r="I329" s="261" t="s">
        <v>17</v>
      </c>
      <c r="J329" s="261" t="s">
        <v>636</v>
      </c>
      <c r="K329" s="261" t="s">
        <v>637</v>
      </c>
      <c r="L329" s="262">
        <v>43987</v>
      </c>
      <c r="M329" s="261" t="s">
        <v>20</v>
      </c>
    </row>
    <row r="330" spans="1:13" x14ac:dyDescent="0.35">
      <c r="A330" s="259" t="s">
        <v>216</v>
      </c>
      <c r="B330" s="259" t="s">
        <v>217</v>
      </c>
      <c r="C330" s="259" t="s">
        <v>218</v>
      </c>
      <c r="D330" s="259" t="s">
        <v>26</v>
      </c>
      <c r="E330" s="259" t="s">
        <v>17</v>
      </c>
      <c r="F330" s="259" t="s">
        <v>17</v>
      </c>
      <c r="G330" s="259" t="s">
        <v>17</v>
      </c>
      <c r="H330" s="259" t="s">
        <v>17</v>
      </c>
      <c r="I330" s="259" t="s">
        <v>17</v>
      </c>
      <c r="J330" s="259" t="s">
        <v>638</v>
      </c>
      <c r="K330" s="259" t="s">
        <v>639</v>
      </c>
      <c r="L330" s="260">
        <v>44001</v>
      </c>
      <c r="M330" s="259" t="s">
        <v>439</v>
      </c>
    </row>
    <row r="331" spans="1:13" x14ac:dyDescent="0.35">
      <c r="A331" s="261" t="s">
        <v>216</v>
      </c>
      <c r="B331" s="261" t="s">
        <v>217</v>
      </c>
      <c r="C331" s="261" t="s">
        <v>218</v>
      </c>
      <c r="D331" s="261" t="s">
        <v>28</v>
      </c>
      <c r="E331" s="261" t="s">
        <v>17</v>
      </c>
      <c r="F331" s="261" t="s">
        <v>17</v>
      </c>
      <c r="G331" s="261" t="s">
        <v>17</v>
      </c>
      <c r="H331" s="261" t="s">
        <v>17</v>
      </c>
      <c r="I331" s="261" t="s">
        <v>17</v>
      </c>
      <c r="J331" s="261" t="s">
        <v>638</v>
      </c>
      <c r="K331" s="261" t="s">
        <v>640</v>
      </c>
      <c r="L331" s="262">
        <v>44001</v>
      </c>
      <c r="M331" s="261" t="s">
        <v>439</v>
      </c>
    </row>
    <row r="332" spans="1:13" x14ac:dyDescent="0.35">
      <c r="A332" s="259" t="s">
        <v>641</v>
      </c>
      <c r="B332" s="259" t="s">
        <v>642</v>
      </c>
      <c r="C332" s="259" t="s">
        <v>225</v>
      </c>
      <c r="D332" s="259" t="s">
        <v>16</v>
      </c>
      <c r="E332" s="259" t="s">
        <v>17</v>
      </c>
      <c r="F332" s="259" t="s">
        <v>17</v>
      </c>
      <c r="G332" s="259" t="s">
        <v>17</v>
      </c>
      <c r="H332" s="259" t="s">
        <v>17</v>
      </c>
      <c r="I332" s="259" t="s">
        <v>17</v>
      </c>
      <c r="J332" s="259" t="s">
        <v>643</v>
      </c>
      <c r="K332" s="259" t="s">
        <v>644</v>
      </c>
      <c r="L332" s="260">
        <v>44005</v>
      </c>
      <c r="M332" s="259" t="s">
        <v>20</v>
      </c>
    </row>
    <row r="333" spans="1:13" x14ac:dyDescent="0.35">
      <c r="A333" s="261" t="s">
        <v>641</v>
      </c>
      <c r="B333" s="261" t="s">
        <v>642</v>
      </c>
      <c r="C333" s="261" t="s">
        <v>225</v>
      </c>
      <c r="D333" s="261" t="s">
        <v>21</v>
      </c>
      <c r="E333" s="261" t="s">
        <v>17</v>
      </c>
      <c r="F333" s="261" t="s">
        <v>17</v>
      </c>
      <c r="G333" s="261" t="s">
        <v>17</v>
      </c>
      <c r="H333" s="261" t="s">
        <v>17</v>
      </c>
      <c r="I333" s="261" t="s">
        <v>17</v>
      </c>
      <c r="J333" s="261" t="s">
        <v>643</v>
      </c>
      <c r="K333" s="261" t="s">
        <v>645</v>
      </c>
      <c r="L333" s="262">
        <v>44005</v>
      </c>
      <c r="M333" s="261" t="s">
        <v>20</v>
      </c>
    </row>
    <row r="334" spans="1:13" x14ac:dyDescent="0.35">
      <c r="A334" s="259" t="s">
        <v>641</v>
      </c>
      <c r="B334" s="259" t="s">
        <v>642</v>
      </c>
      <c r="C334" s="259" t="s">
        <v>225</v>
      </c>
      <c r="D334" s="259" t="s">
        <v>24</v>
      </c>
      <c r="E334" s="259" t="s">
        <v>17</v>
      </c>
      <c r="F334" s="259" t="s">
        <v>17</v>
      </c>
      <c r="G334" s="259" t="s">
        <v>17</v>
      </c>
      <c r="H334" s="259" t="s">
        <v>17</v>
      </c>
      <c r="I334" s="259" t="s">
        <v>17</v>
      </c>
      <c r="J334" s="259" t="s">
        <v>18</v>
      </c>
      <c r="K334" s="259" t="s">
        <v>646</v>
      </c>
      <c r="L334" s="260">
        <v>44005</v>
      </c>
      <c r="M334" s="259" t="s">
        <v>20</v>
      </c>
    </row>
    <row r="335" spans="1:13" x14ac:dyDescent="0.35">
      <c r="A335" s="261" t="s">
        <v>641</v>
      </c>
      <c r="B335" s="261" t="s">
        <v>642</v>
      </c>
      <c r="C335" s="261" t="s">
        <v>225</v>
      </c>
      <c r="D335" s="261" t="s">
        <v>38</v>
      </c>
      <c r="E335" s="261" t="s">
        <v>17</v>
      </c>
      <c r="F335" s="261" t="s">
        <v>17</v>
      </c>
      <c r="G335" s="261" t="s">
        <v>17</v>
      </c>
      <c r="H335" s="261" t="s">
        <v>17</v>
      </c>
      <c r="I335" s="261" t="s">
        <v>17</v>
      </c>
      <c r="J335" s="261" t="s">
        <v>18</v>
      </c>
      <c r="K335" s="261" t="s">
        <v>647</v>
      </c>
      <c r="L335" s="262">
        <v>44005</v>
      </c>
      <c r="M335" s="261" t="s">
        <v>20</v>
      </c>
    </row>
    <row r="336" spans="1:13" x14ac:dyDescent="0.35">
      <c r="A336" s="259" t="s">
        <v>641</v>
      </c>
      <c r="B336" s="259" t="s">
        <v>642</v>
      </c>
      <c r="C336" s="259" t="s">
        <v>225</v>
      </c>
      <c r="D336" s="259" t="s">
        <v>40</v>
      </c>
      <c r="E336" s="259" t="s">
        <v>17</v>
      </c>
      <c r="F336" s="259" t="s">
        <v>17</v>
      </c>
      <c r="G336" s="259" t="s">
        <v>17</v>
      </c>
      <c r="H336" s="259" t="s">
        <v>17</v>
      </c>
      <c r="I336" s="259" t="s">
        <v>17</v>
      </c>
      <c r="J336" s="259" t="s">
        <v>648</v>
      </c>
      <c r="K336" s="259" t="s">
        <v>649</v>
      </c>
      <c r="L336" s="260">
        <v>44005</v>
      </c>
      <c r="M336" s="259" t="s">
        <v>20</v>
      </c>
    </row>
    <row r="337" spans="1:13" x14ac:dyDescent="0.35">
      <c r="A337" s="261" t="s">
        <v>641</v>
      </c>
      <c r="B337" s="261" t="s">
        <v>642</v>
      </c>
      <c r="C337" s="261" t="s">
        <v>225</v>
      </c>
      <c r="D337" s="261" t="s">
        <v>26</v>
      </c>
      <c r="E337" s="261" t="s">
        <v>17</v>
      </c>
      <c r="F337" s="261" t="s">
        <v>17</v>
      </c>
      <c r="G337" s="261" t="s">
        <v>17</v>
      </c>
      <c r="H337" s="261" t="s">
        <v>17</v>
      </c>
      <c r="I337" s="261" t="s">
        <v>17</v>
      </c>
      <c r="J337" s="261" t="s">
        <v>18</v>
      </c>
      <c r="K337" s="261" t="s">
        <v>650</v>
      </c>
      <c r="L337" s="262">
        <v>44005</v>
      </c>
      <c r="M337" s="261" t="s">
        <v>20</v>
      </c>
    </row>
    <row r="338" spans="1:13" x14ac:dyDescent="0.35">
      <c r="A338" s="259" t="s">
        <v>641</v>
      </c>
      <c r="B338" s="259" t="s">
        <v>642</v>
      </c>
      <c r="C338" s="259" t="s">
        <v>225</v>
      </c>
      <c r="D338" s="259" t="s">
        <v>28</v>
      </c>
      <c r="E338" s="259" t="s">
        <v>17</v>
      </c>
      <c r="F338" s="259" t="s">
        <v>17</v>
      </c>
      <c r="G338" s="259" t="s">
        <v>17</v>
      </c>
      <c r="H338" s="259" t="s">
        <v>17</v>
      </c>
      <c r="I338" s="259" t="s">
        <v>17</v>
      </c>
      <c r="J338" s="259" t="s">
        <v>18</v>
      </c>
      <c r="K338" s="259" t="s">
        <v>651</v>
      </c>
      <c r="L338" s="260">
        <v>44005</v>
      </c>
      <c r="M338" s="259" t="s">
        <v>20</v>
      </c>
    </row>
    <row r="339" spans="1:13" x14ac:dyDescent="0.35">
      <c r="A339" s="261" t="s">
        <v>595</v>
      </c>
      <c r="B339" s="261" t="s">
        <v>596</v>
      </c>
      <c r="C339" s="261" t="s">
        <v>236</v>
      </c>
      <c r="D339" s="261" t="s">
        <v>26</v>
      </c>
      <c r="E339" s="261">
        <v>1500000</v>
      </c>
      <c r="F339" s="261" t="s">
        <v>652</v>
      </c>
      <c r="G339" s="261" t="s">
        <v>22</v>
      </c>
      <c r="H339" s="261">
        <v>3</v>
      </c>
      <c r="I339" s="261" t="s">
        <v>653</v>
      </c>
      <c r="J339" s="261" t="s">
        <v>654</v>
      </c>
      <c r="K339" s="261" t="s">
        <v>655</v>
      </c>
      <c r="L339" s="262">
        <v>44015</v>
      </c>
      <c r="M339" s="261" t="s">
        <v>20</v>
      </c>
    </row>
    <row r="340" spans="1:13" x14ac:dyDescent="0.35">
      <c r="A340" s="259" t="s">
        <v>595</v>
      </c>
      <c r="B340" s="259" t="s">
        <v>596</v>
      </c>
      <c r="C340" s="259" t="s">
        <v>236</v>
      </c>
      <c r="D340" s="259" t="s">
        <v>28</v>
      </c>
      <c r="E340" s="259">
        <v>300000</v>
      </c>
      <c r="F340" s="259" t="s">
        <v>652</v>
      </c>
      <c r="G340" s="259" t="s">
        <v>22</v>
      </c>
      <c r="H340" s="259">
        <v>3</v>
      </c>
      <c r="I340" s="259" t="s">
        <v>653</v>
      </c>
      <c r="J340" s="259" t="s">
        <v>656</v>
      </c>
      <c r="K340" s="259" t="s">
        <v>657</v>
      </c>
      <c r="L340" s="260">
        <v>44015</v>
      </c>
      <c r="M340" s="259" t="s">
        <v>20</v>
      </c>
    </row>
    <row r="341" spans="1:13" x14ac:dyDescent="0.35">
      <c r="A341" s="261" t="s">
        <v>234</v>
      </c>
      <c r="B341" s="261" t="s">
        <v>235</v>
      </c>
      <c r="C341" s="261" t="s">
        <v>236</v>
      </c>
      <c r="D341" s="261" t="s">
        <v>26</v>
      </c>
      <c r="E341" s="261">
        <v>1500000</v>
      </c>
      <c r="F341" s="261" t="s">
        <v>652</v>
      </c>
      <c r="G341" s="261" t="s">
        <v>22</v>
      </c>
      <c r="H341" s="261">
        <v>3</v>
      </c>
      <c r="I341" s="261" t="s">
        <v>653</v>
      </c>
      <c r="J341" s="261" t="s">
        <v>658</v>
      </c>
      <c r="K341" s="261" t="s">
        <v>659</v>
      </c>
      <c r="L341" s="262">
        <v>44015</v>
      </c>
      <c r="M341" s="261" t="s">
        <v>20</v>
      </c>
    </row>
    <row r="342" spans="1:13" x14ac:dyDescent="0.35">
      <c r="A342" s="259" t="s">
        <v>234</v>
      </c>
      <c r="B342" s="259" t="s">
        <v>235</v>
      </c>
      <c r="C342" s="259" t="s">
        <v>236</v>
      </c>
      <c r="D342" s="259" t="s">
        <v>28</v>
      </c>
      <c r="E342" s="259">
        <v>300000</v>
      </c>
      <c r="F342" s="259" t="s">
        <v>652</v>
      </c>
      <c r="G342" s="259" t="s">
        <v>22</v>
      </c>
      <c r="H342" s="259">
        <v>3</v>
      </c>
      <c r="I342" s="259" t="s">
        <v>653</v>
      </c>
      <c r="J342" s="259" t="s">
        <v>660</v>
      </c>
      <c r="K342" s="259" t="s">
        <v>661</v>
      </c>
      <c r="L342" s="260">
        <v>44015</v>
      </c>
      <c r="M342" s="259" t="s">
        <v>20</v>
      </c>
    </row>
    <row r="343" spans="1:13" x14ac:dyDescent="0.35">
      <c r="A343" s="261" t="s">
        <v>240</v>
      </c>
      <c r="B343" s="261" t="s">
        <v>241</v>
      </c>
      <c r="C343" s="261" t="s">
        <v>236</v>
      </c>
      <c r="D343" s="261" t="s">
        <v>26</v>
      </c>
      <c r="E343" s="261" t="s">
        <v>17</v>
      </c>
      <c r="F343" s="261" t="s">
        <v>662</v>
      </c>
      <c r="G343" s="261" t="s">
        <v>17</v>
      </c>
      <c r="H343" s="261" t="s">
        <v>17</v>
      </c>
      <c r="I343" s="261" t="s">
        <v>663</v>
      </c>
      <c r="J343" s="261" t="s">
        <v>664</v>
      </c>
      <c r="K343" s="261" t="s">
        <v>665</v>
      </c>
      <c r="L343" s="262">
        <v>44015</v>
      </c>
      <c r="M343" s="261" t="s">
        <v>439</v>
      </c>
    </row>
    <row r="344" spans="1:13" x14ac:dyDescent="0.35">
      <c r="A344" s="259" t="s">
        <v>240</v>
      </c>
      <c r="B344" s="259" t="s">
        <v>241</v>
      </c>
      <c r="C344" s="259" t="s">
        <v>236</v>
      </c>
      <c r="D344" s="259" t="s">
        <v>28</v>
      </c>
      <c r="E344" s="259">
        <v>0</v>
      </c>
      <c r="F344" s="259" t="s">
        <v>662</v>
      </c>
      <c r="G344" s="259" t="s">
        <v>33</v>
      </c>
      <c r="H344" s="259">
        <v>2</v>
      </c>
      <c r="I344" s="259" t="s">
        <v>663</v>
      </c>
      <c r="J344" s="259" t="s">
        <v>666</v>
      </c>
      <c r="K344" s="259" t="s">
        <v>667</v>
      </c>
      <c r="L344" s="260">
        <v>44015</v>
      </c>
      <c r="M344" s="259" t="s">
        <v>20</v>
      </c>
    </row>
    <row r="345" spans="1:13" x14ac:dyDescent="0.35">
      <c r="A345" s="261" t="s">
        <v>93</v>
      </c>
      <c r="B345" s="261" t="s">
        <v>94</v>
      </c>
      <c r="C345" s="261" t="s">
        <v>95</v>
      </c>
      <c r="D345" s="261" t="s">
        <v>24</v>
      </c>
      <c r="E345" s="261" t="s">
        <v>17</v>
      </c>
      <c r="F345" s="261" t="s">
        <v>668</v>
      </c>
      <c r="G345" s="261" t="s">
        <v>17</v>
      </c>
      <c r="H345" s="261" t="s">
        <v>17</v>
      </c>
      <c r="I345" s="261" t="s">
        <v>669</v>
      </c>
      <c r="J345" s="261" t="s">
        <v>670</v>
      </c>
      <c r="K345" s="261" t="s">
        <v>671</v>
      </c>
      <c r="L345" s="262">
        <v>44015</v>
      </c>
      <c r="M345" s="261" t="s">
        <v>20</v>
      </c>
    </row>
    <row r="346" spans="1:13" x14ac:dyDescent="0.35">
      <c r="A346" s="259" t="s">
        <v>99</v>
      </c>
      <c r="B346" s="259" t="s">
        <v>100</v>
      </c>
      <c r="C346" s="259" t="s">
        <v>101</v>
      </c>
      <c r="D346" s="259" t="s">
        <v>26</v>
      </c>
      <c r="E346" s="259">
        <v>79000</v>
      </c>
      <c r="F346" s="259" t="s">
        <v>672</v>
      </c>
      <c r="G346" s="259" t="s">
        <v>22</v>
      </c>
      <c r="H346" s="259">
        <v>3</v>
      </c>
      <c r="I346" s="259" t="s">
        <v>673</v>
      </c>
      <c r="J346" s="259" t="s">
        <v>674</v>
      </c>
      <c r="K346" s="259" t="s">
        <v>675</v>
      </c>
      <c r="L346" s="260">
        <v>44015</v>
      </c>
      <c r="M346" s="259" t="s">
        <v>20</v>
      </c>
    </row>
    <row r="347" spans="1:13" x14ac:dyDescent="0.35">
      <c r="A347" s="261" t="s">
        <v>99</v>
      </c>
      <c r="B347" s="261" t="s">
        <v>100</v>
      </c>
      <c r="C347" s="261" t="s">
        <v>101</v>
      </c>
      <c r="D347" s="261" t="s">
        <v>28</v>
      </c>
      <c r="E347" s="261">
        <v>229000</v>
      </c>
      <c r="F347" s="261" t="s">
        <v>672</v>
      </c>
      <c r="G347" s="261" t="s">
        <v>22</v>
      </c>
      <c r="H347" s="261">
        <v>3</v>
      </c>
      <c r="I347" s="261" t="s">
        <v>673</v>
      </c>
      <c r="J347" s="261" t="s">
        <v>674</v>
      </c>
      <c r="K347" s="261" t="s">
        <v>676</v>
      </c>
      <c r="L347" s="262">
        <v>44015</v>
      </c>
      <c r="M347" s="261" t="s">
        <v>20</v>
      </c>
    </row>
    <row r="348" spans="1:13" x14ac:dyDescent="0.35">
      <c r="A348" s="259" t="s">
        <v>473</v>
      </c>
      <c r="B348" s="259" t="s">
        <v>474</v>
      </c>
      <c r="C348" s="259" t="s">
        <v>475</v>
      </c>
      <c r="D348" s="259" t="s">
        <v>28</v>
      </c>
      <c r="E348" s="259" t="s">
        <v>17</v>
      </c>
      <c r="F348" s="259" t="s">
        <v>17</v>
      </c>
      <c r="G348" s="259" t="s">
        <v>17</v>
      </c>
      <c r="H348" s="259" t="s">
        <v>17</v>
      </c>
      <c r="I348" s="259" t="s">
        <v>17</v>
      </c>
      <c r="J348" s="259" t="s">
        <v>17</v>
      </c>
      <c r="K348" s="259" t="s">
        <v>677</v>
      </c>
      <c r="L348" s="260">
        <v>44015</v>
      </c>
      <c r="M348" s="259" t="s">
        <v>439</v>
      </c>
    </row>
    <row r="349" spans="1:13" x14ac:dyDescent="0.35">
      <c r="A349" s="261" t="s">
        <v>59</v>
      </c>
      <c r="B349" s="261" t="s">
        <v>60</v>
      </c>
      <c r="C349" s="261" t="s">
        <v>61</v>
      </c>
      <c r="D349" s="261" t="s">
        <v>24</v>
      </c>
      <c r="E349" s="261" t="s">
        <v>17</v>
      </c>
      <c r="F349" s="261" t="s">
        <v>678</v>
      </c>
      <c r="G349" s="261" t="s">
        <v>17</v>
      </c>
      <c r="H349" s="261" t="s">
        <v>17</v>
      </c>
      <c r="I349" s="261" t="s">
        <v>679</v>
      </c>
      <c r="J349" s="261" t="s">
        <v>680</v>
      </c>
      <c r="K349" s="261" t="s">
        <v>681</v>
      </c>
      <c r="L349" s="262">
        <v>44064</v>
      </c>
      <c r="M349" s="261" t="s">
        <v>439</v>
      </c>
    </row>
    <row r="350" spans="1:13" x14ac:dyDescent="0.35">
      <c r="A350" s="259" t="s">
        <v>682</v>
      </c>
      <c r="B350" s="259" t="s">
        <v>683</v>
      </c>
      <c r="C350" s="259" t="s">
        <v>212</v>
      </c>
      <c r="D350" s="259" t="s">
        <v>16</v>
      </c>
      <c r="E350" s="259" t="s">
        <v>17</v>
      </c>
      <c r="F350" s="259" t="s">
        <v>17</v>
      </c>
      <c r="G350" s="259" t="s">
        <v>17</v>
      </c>
      <c r="H350" s="259" t="s">
        <v>17</v>
      </c>
      <c r="I350" s="259" t="s">
        <v>17</v>
      </c>
      <c r="J350" s="259" t="s">
        <v>17</v>
      </c>
      <c r="K350" s="259" t="s">
        <v>684</v>
      </c>
      <c r="L350" s="260">
        <v>44069</v>
      </c>
      <c r="M350" s="259" t="s">
        <v>20</v>
      </c>
    </row>
    <row r="351" spans="1:13" x14ac:dyDescent="0.35">
      <c r="A351" s="261" t="s">
        <v>682</v>
      </c>
      <c r="B351" s="261" t="s">
        <v>683</v>
      </c>
      <c r="C351" s="261" t="s">
        <v>212</v>
      </c>
      <c r="D351" s="261" t="s">
        <v>21</v>
      </c>
      <c r="E351" s="261" t="s">
        <v>17</v>
      </c>
      <c r="F351" s="261" t="s">
        <v>17</v>
      </c>
      <c r="G351" s="261" t="s">
        <v>17</v>
      </c>
      <c r="H351" s="261" t="s">
        <v>17</v>
      </c>
      <c r="I351" s="261" t="s">
        <v>17</v>
      </c>
      <c r="J351" s="261" t="s">
        <v>17</v>
      </c>
      <c r="K351" s="261" t="s">
        <v>685</v>
      </c>
      <c r="L351" s="262">
        <v>44069</v>
      </c>
      <c r="M351" s="261" t="s">
        <v>20</v>
      </c>
    </row>
    <row r="352" spans="1:13" x14ac:dyDescent="0.35">
      <c r="A352" s="259" t="s">
        <v>682</v>
      </c>
      <c r="B352" s="259" t="s">
        <v>683</v>
      </c>
      <c r="C352" s="259" t="s">
        <v>212</v>
      </c>
      <c r="D352" s="259" t="s">
        <v>24</v>
      </c>
      <c r="E352" s="259" t="s">
        <v>17</v>
      </c>
      <c r="F352" s="259" t="s">
        <v>17</v>
      </c>
      <c r="G352" s="259" t="s">
        <v>17</v>
      </c>
      <c r="H352" s="259" t="s">
        <v>17</v>
      </c>
      <c r="I352" s="259" t="s">
        <v>17</v>
      </c>
      <c r="J352" s="259" t="s">
        <v>17</v>
      </c>
      <c r="K352" s="259" t="s">
        <v>686</v>
      </c>
      <c r="L352" s="260">
        <v>44069</v>
      </c>
      <c r="M352" s="259" t="s">
        <v>20</v>
      </c>
    </row>
    <row r="353" spans="1:13" x14ac:dyDescent="0.35">
      <c r="A353" s="261" t="s">
        <v>682</v>
      </c>
      <c r="B353" s="261" t="s">
        <v>683</v>
      </c>
      <c r="C353" s="261" t="s">
        <v>212</v>
      </c>
      <c r="D353" s="261" t="s">
        <v>40</v>
      </c>
      <c r="E353" s="261" t="s">
        <v>17</v>
      </c>
      <c r="F353" s="261" t="s">
        <v>17</v>
      </c>
      <c r="G353" s="261" t="s">
        <v>17</v>
      </c>
      <c r="H353" s="261" t="s">
        <v>17</v>
      </c>
      <c r="I353" s="261" t="s">
        <v>17</v>
      </c>
      <c r="J353" s="261" t="s">
        <v>17</v>
      </c>
      <c r="K353" s="261" t="s">
        <v>687</v>
      </c>
      <c r="L353" s="262">
        <v>44069</v>
      </c>
      <c r="M353" s="261" t="s">
        <v>20</v>
      </c>
    </row>
    <row r="354" spans="1:13" x14ac:dyDescent="0.35">
      <c r="A354" s="259" t="s">
        <v>682</v>
      </c>
      <c r="B354" s="259" t="s">
        <v>683</v>
      </c>
      <c r="C354" s="259" t="s">
        <v>212</v>
      </c>
      <c r="D354" s="259" t="s">
        <v>26</v>
      </c>
      <c r="E354" s="259" t="s">
        <v>17</v>
      </c>
      <c r="F354" s="259" t="s">
        <v>17</v>
      </c>
      <c r="G354" s="259" t="s">
        <v>17</v>
      </c>
      <c r="H354" s="259" t="s">
        <v>17</v>
      </c>
      <c r="I354" s="259" t="s">
        <v>17</v>
      </c>
      <c r="J354" s="259" t="s">
        <v>17</v>
      </c>
      <c r="K354" s="259" t="s">
        <v>688</v>
      </c>
      <c r="L354" s="260">
        <v>44069</v>
      </c>
      <c r="M354" s="259" t="s">
        <v>20</v>
      </c>
    </row>
    <row r="355" spans="1:13" x14ac:dyDescent="0.35">
      <c r="A355" s="261" t="s">
        <v>682</v>
      </c>
      <c r="B355" s="261" t="s">
        <v>683</v>
      </c>
      <c r="C355" s="261" t="s">
        <v>212</v>
      </c>
      <c r="D355" s="261" t="s">
        <v>28</v>
      </c>
      <c r="E355" s="261" t="s">
        <v>17</v>
      </c>
      <c r="F355" s="261" t="s">
        <v>17</v>
      </c>
      <c r="G355" s="261" t="s">
        <v>17</v>
      </c>
      <c r="H355" s="261" t="s">
        <v>17</v>
      </c>
      <c r="I355" s="261" t="s">
        <v>17</v>
      </c>
      <c r="J355" s="261" t="s">
        <v>17</v>
      </c>
      <c r="K355" s="261" t="s">
        <v>689</v>
      </c>
      <c r="L355" s="262">
        <v>44069</v>
      </c>
      <c r="M355" s="261" t="s">
        <v>20</v>
      </c>
    </row>
    <row r="356" spans="1:13" x14ac:dyDescent="0.35">
      <c r="A356" s="259" t="s">
        <v>93</v>
      </c>
      <c r="B356" s="259" t="s">
        <v>94</v>
      </c>
      <c r="C356" s="259" t="s">
        <v>95</v>
      </c>
      <c r="D356" s="259" t="s">
        <v>40</v>
      </c>
      <c r="E356" s="259" t="s">
        <v>17</v>
      </c>
      <c r="F356" s="259" t="s">
        <v>690</v>
      </c>
      <c r="G356" s="259" t="s">
        <v>17</v>
      </c>
      <c r="H356" s="259" t="s">
        <v>17</v>
      </c>
      <c r="I356" s="259" t="s">
        <v>691</v>
      </c>
      <c r="J356" s="259" t="s">
        <v>692</v>
      </c>
      <c r="K356" s="259" t="s">
        <v>693</v>
      </c>
      <c r="L356" s="260">
        <v>44102</v>
      </c>
      <c r="M356" s="259" t="s">
        <v>20</v>
      </c>
    </row>
    <row r="357" spans="1:13" x14ac:dyDescent="0.35">
      <c r="A357" s="261" t="s">
        <v>682</v>
      </c>
      <c r="B357" s="261" t="s">
        <v>683</v>
      </c>
      <c r="C357" s="261" t="s">
        <v>212</v>
      </c>
      <c r="D357" s="261" t="s">
        <v>694</v>
      </c>
      <c r="E357" s="261">
        <v>1030700</v>
      </c>
      <c r="F357" s="261" t="s">
        <v>695</v>
      </c>
      <c r="G357" s="261" t="s">
        <v>33</v>
      </c>
      <c r="H357" s="261">
        <v>2</v>
      </c>
      <c r="I357" s="261" t="s">
        <v>696</v>
      </c>
      <c r="J357" s="261" t="s">
        <v>697</v>
      </c>
      <c r="K357" s="261" t="s">
        <v>698</v>
      </c>
      <c r="L357" s="262">
        <v>44102</v>
      </c>
      <c r="M357" s="261" t="s">
        <v>20</v>
      </c>
    </row>
    <row r="358" spans="1:13" x14ac:dyDescent="0.35">
      <c r="A358" s="259" t="s">
        <v>699</v>
      </c>
      <c r="B358" s="259" t="s">
        <v>700</v>
      </c>
      <c r="C358" s="259" t="s">
        <v>701</v>
      </c>
      <c r="D358" s="259" t="s">
        <v>16</v>
      </c>
      <c r="E358" s="259" t="s">
        <v>17</v>
      </c>
      <c r="F358" s="259" t="s">
        <v>17</v>
      </c>
      <c r="G358" s="259" t="s">
        <v>17</v>
      </c>
      <c r="H358" s="259" t="s">
        <v>17</v>
      </c>
      <c r="I358" s="259" t="s">
        <v>17</v>
      </c>
      <c r="J358" s="259" t="s">
        <v>17</v>
      </c>
      <c r="K358" s="259" t="s">
        <v>702</v>
      </c>
      <c r="L358" s="260">
        <v>44139</v>
      </c>
      <c r="M358" s="259" t="s">
        <v>20</v>
      </c>
    </row>
    <row r="359" spans="1:13" x14ac:dyDescent="0.35">
      <c r="A359" s="261" t="s">
        <v>699</v>
      </c>
      <c r="B359" s="261" t="s">
        <v>700</v>
      </c>
      <c r="C359" s="261" t="s">
        <v>701</v>
      </c>
      <c r="D359" s="261" t="s">
        <v>21</v>
      </c>
      <c r="E359" s="261" t="s">
        <v>17</v>
      </c>
      <c r="F359" s="261" t="s">
        <v>17</v>
      </c>
      <c r="G359" s="261" t="s">
        <v>17</v>
      </c>
      <c r="H359" s="261" t="s">
        <v>17</v>
      </c>
      <c r="I359" s="261" t="s">
        <v>17</v>
      </c>
      <c r="J359" s="261" t="s">
        <v>17</v>
      </c>
      <c r="K359" s="261" t="s">
        <v>703</v>
      </c>
      <c r="L359" s="262">
        <v>44139</v>
      </c>
      <c r="M359" s="261" t="s">
        <v>20</v>
      </c>
    </row>
    <row r="360" spans="1:13" x14ac:dyDescent="0.35">
      <c r="A360" s="259" t="s">
        <v>699</v>
      </c>
      <c r="B360" s="259" t="s">
        <v>700</v>
      </c>
      <c r="C360" s="259" t="s">
        <v>701</v>
      </c>
      <c r="D360" s="259" t="s">
        <v>24</v>
      </c>
      <c r="E360" s="259" t="s">
        <v>17</v>
      </c>
      <c r="F360" s="259" t="s">
        <v>17</v>
      </c>
      <c r="G360" s="259" t="s">
        <v>17</v>
      </c>
      <c r="H360" s="259" t="s">
        <v>17</v>
      </c>
      <c r="I360" s="259" t="s">
        <v>17</v>
      </c>
      <c r="J360" s="259" t="s">
        <v>17</v>
      </c>
      <c r="K360" s="259" t="s">
        <v>704</v>
      </c>
      <c r="L360" s="260">
        <v>44139</v>
      </c>
      <c r="M360" s="259" t="s">
        <v>20</v>
      </c>
    </row>
    <row r="361" spans="1:13" x14ac:dyDescent="0.35">
      <c r="A361" s="261" t="s">
        <v>699</v>
      </c>
      <c r="B361" s="261" t="s">
        <v>700</v>
      </c>
      <c r="C361" s="261" t="s">
        <v>701</v>
      </c>
      <c r="D361" s="261" t="s">
        <v>38</v>
      </c>
      <c r="E361" s="261" t="s">
        <v>17</v>
      </c>
      <c r="F361" s="261" t="s">
        <v>17</v>
      </c>
      <c r="G361" s="261" t="s">
        <v>17</v>
      </c>
      <c r="H361" s="261" t="s">
        <v>17</v>
      </c>
      <c r="I361" s="261" t="s">
        <v>17</v>
      </c>
      <c r="J361" s="261" t="s">
        <v>17</v>
      </c>
      <c r="K361" s="261" t="s">
        <v>705</v>
      </c>
      <c r="L361" s="262">
        <v>44139</v>
      </c>
      <c r="M361" s="261" t="s">
        <v>20</v>
      </c>
    </row>
    <row r="362" spans="1:13" x14ac:dyDescent="0.35">
      <c r="A362" s="259" t="s">
        <v>699</v>
      </c>
      <c r="B362" s="259" t="s">
        <v>700</v>
      </c>
      <c r="C362" s="259" t="s">
        <v>701</v>
      </c>
      <c r="D362" s="259" t="s">
        <v>26</v>
      </c>
      <c r="E362" s="259" t="s">
        <v>17</v>
      </c>
      <c r="F362" s="259" t="s">
        <v>17</v>
      </c>
      <c r="G362" s="259" t="s">
        <v>17</v>
      </c>
      <c r="H362" s="259" t="s">
        <v>17</v>
      </c>
      <c r="I362" s="259" t="s">
        <v>17</v>
      </c>
      <c r="J362" s="259" t="s">
        <v>17</v>
      </c>
      <c r="K362" s="259" t="s">
        <v>706</v>
      </c>
      <c r="L362" s="260">
        <v>44139</v>
      </c>
      <c r="M362" s="259" t="s">
        <v>20</v>
      </c>
    </row>
    <row r="363" spans="1:13" x14ac:dyDescent="0.35">
      <c r="A363" s="261" t="s">
        <v>699</v>
      </c>
      <c r="B363" s="261" t="s">
        <v>700</v>
      </c>
      <c r="C363" s="261" t="s">
        <v>701</v>
      </c>
      <c r="D363" s="261" t="s">
        <v>28</v>
      </c>
      <c r="E363" s="261" t="s">
        <v>17</v>
      </c>
      <c r="F363" s="261" t="s">
        <v>17</v>
      </c>
      <c r="G363" s="261" t="s">
        <v>17</v>
      </c>
      <c r="H363" s="261" t="s">
        <v>17</v>
      </c>
      <c r="I363" s="261" t="s">
        <v>17</v>
      </c>
      <c r="J363" s="261" t="s">
        <v>17</v>
      </c>
      <c r="K363" s="261" t="s">
        <v>707</v>
      </c>
      <c r="L363" s="262">
        <v>44139</v>
      </c>
      <c r="M363" s="261" t="s">
        <v>20</v>
      </c>
    </row>
    <row r="364" spans="1:13" x14ac:dyDescent="0.35">
      <c r="A364" s="259" t="s">
        <v>708</v>
      </c>
      <c r="B364" s="259" t="s">
        <v>709</v>
      </c>
      <c r="C364" s="259" t="s">
        <v>710</v>
      </c>
      <c r="D364" s="259" t="s">
        <v>16</v>
      </c>
      <c r="E364" s="259" t="s">
        <v>17</v>
      </c>
      <c r="F364" s="259" t="s">
        <v>17</v>
      </c>
      <c r="G364" s="259" t="s">
        <v>17</v>
      </c>
      <c r="H364" s="259" t="s">
        <v>17</v>
      </c>
      <c r="I364" s="259" t="s">
        <v>17</v>
      </c>
      <c r="J364" s="259" t="s">
        <v>17</v>
      </c>
      <c r="K364" s="259" t="s">
        <v>711</v>
      </c>
      <c r="L364" s="260">
        <v>44139</v>
      </c>
      <c r="M364" s="259" t="s">
        <v>20</v>
      </c>
    </row>
    <row r="365" spans="1:13" x14ac:dyDescent="0.35">
      <c r="A365" s="261" t="s">
        <v>708</v>
      </c>
      <c r="B365" s="261" t="s">
        <v>709</v>
      </c>
      <c r="C365" s="261" t="s">
        <v>710</v>
      </c>
      <c r="D365" s="261" t="s">
        <v>21</v>
      </c>
      <c r="E365" s="261" t="s">
        <v>17</v>
      </c>
      <c r="F365" s="261" t="s">
        <v>17</v>
      </c>
      <c r="G365" s="261" t="s">
        <v>17</v>
      </c>
      <c r="H365" s="261" t="s">
        <v>17</v>
      </c>
      <c r="I365" s="261" t="s">
        <v>17</v>
      </c>
      <c r="J365" s="261" t="s">
        <v>17</v>
      </c>
      <c r="K365" s="261" t="s">
        <v>712</v>
      </c>
      <c r="L365" s="262">
        <v>44139</v>
      </c>
      <c r="M365" s="261" t="s">
        <v>20</v>
      </c>
    </row>
    <row r="366" spans="1:13" x14ac:dyDescent="0.35">
      <c r="A366" s="259" t="s">
        <v>708</v>
      </c>
      <c r="B366" s="259" t="s">
        <v>709</v>
      </c>
      <c r="C366" s="259" t="s">
        <v>710</v>
      </c>
      <c r="D366" s="259" t="s">
        <v>404</v>
      </c>
      <c r="E366" s="259">
        <v>3</v>
      </c>
      <c r="F366" s="259" t="s">
        <v>17</v>
      </c>
      <c r="G366" s="259" t="s">
        <v>17</v>
      </c>
      <c r="H366" s="259" t="s">
        <v>17</v>
      </c>
      <c r="I366" s="259" t="s">
        <v>17</v>
      </c>
      <c r="J366" s="259" t="s">
        <v>713</v>
      </c>
      <c r="K366" s="259" t="s">
        <v>714</v>
      </c>
      <c r="L366" s="260">
        <v>44139</v>
      </c>
      <c r="M366" s="259" t="s">
        <v>20</v>
      </c>
    </row>
    <row r="367" spans="1:13" x14ac:dyDescent="0.35">
      <c r="A367" s="261" t="s">
        <v>708</v>
      </c>
      <c r="B367" s="261" t="s">
        <v>709</v>
      </c>
      <c r="C367" s="261" t="s">
        <v>710</v>
      </c>
      <c r="D367" s="261" t="s">
        <v>24</v>
      </c>
      <c r="E367" s="261" t="s">
        <v>17</v>
      </c>
      <c r="F367" s="261" t="s">
        <v>17</v>
      </c>
      <c r="G367" s="261" t="s">
        <v>17</v>
      </c>
      <c r="H367" s="261" t="s">
        <v>17</v>
      </c>
      <c r="I367" s="261" t="s">
        <v>17</v>
      </c>
      <c r="J367" s="261" t="s">
        <v>17</v>
      </c>
      <c r="K367" s="261" t="s">
        <v>715</v>
      </c>
      <c r="L367" s="262">
        <v>44139</v>
      </c>
      <c r="M367" s="261" t="s">
        <v>20</v>
      </c>
    </row>
    <row r="368" spans="1:13" x14ac:dyDescent="0.35">
      <c r="A368" s="259" t="s">
        <v>708</v>
      </c>
      <c r="B368" s="259" t="s">
        <v>709</v>
      </c>
      <c r="C368" s="259" t="s">
        <v>710</v>
      </c>
      <c r="D368" s="259" t="s">
        <v>38</v>
      </c>
      <c r="E368" s="259" t="s">
        <v>17</v>
      </c>
      <c r="F368" s="259" t="s">
        <v>17</v>
      </c>
      <c r="G368" s="259" t="s">
        <v>17</v>
      </c>
      <c r="H368" s="259" t="s">
        <v>17</v>
      </c>
      <c r="I368" s="259" t="s">
        <v>17</v>
      </c>
      <c r="J368" s="259" t="s">
        <v>17</v>
      </c>
      <c r="K368" s="259" t="s">
        <v>716</v>
      </c>
      <c r="L368" s="260">
        <v>44139</v>
      </c>
      <c r="M368" s="259" t="s">
        <v>20</v>
      </c>
    </row>
    <row r="369" spans="1:13" x14ac:dyDescent="0.35">
      <c r="A369" s="261" t="s">
        <v>708</v>
      </c>
      <c r="B369" s="261" t="s">
        <v>709</v>
      </c>
      <c r="C369" s="261" t="s">
        <v>710</v>
      </c>
      <c r="D369" s="261" t="s">
        <v>26</v>
      </c>
      <c r="E369" s="261" t="s">
        <v>17</v>
      </c>
      <c r="F369" s="261" t="s">
        <v>17</v>
      </c>
      <c r="G369" s="261" t="s">
        <v>17</v>
      </c>
      <c r="H369" s="261" t="s">
        <v>17</v>
      </c>
      <c r="I369" s="261" t="s">
        <v>17</v>
      </c>
      <c r="J369" s="261" t="s">
        <v>17</v>
      </c>
      <c r="K369" s="261" t="s">
        <v>717</v>
      </c>
      <c r="L369" s="262">
        <v>44139</v>
      </c>
      <c r="M369" s="261" t="s">
        <v>20</v>
      </c>
    </row>
    <row r="370" spans="1:13" x14ac:dyDescent="0.35">
      <c r="A370" s="259" t="s">
        <v>708</v>
      </c>
      <c r="B370" s="259" t="s">
        <v>709</v>
      </c>
      <c r="C370" s="259" t="s">
        <v>710</v>
      </c>
      <c r="D370" s="259" t="s">
        <v>28</v>
      </c>
      <c r="E370" s="259" t="s">
        <v>17</v>
      </c>
      <c r="F370" s="259" t="s">
        <v>17</v>
      </c>
      <c r="G370" s="259" t="s">
        <v>17</v>
      </c>
      <c r="H370" s="259" t="s">
        <v>17</v>
      </c>
      <c r="I370" s="259" t="s">
        <v>17</v>
      </c>
      <c r="J370" s="259" t="s">
        <v>17</v>
      </c>
      <c r="K370" s="259" t="s">
        <v>718</v>
      </c>
      <c r="L370" s="260">
        <v>44139</v>
      </c>
      <c r="M370" s="259" t="s">
        <v>20</v>
      </c>
    </row>
    <row r="371" spans="1:13" x14ac:dyDescent="0.35">
      <c r="A371" s="261" t="s">
        <v>719</v>
      </c>
      <c r="B371" s="261" t="s">
        <v>720</v>
      </c>
      <c r="C371" s="261" t="s">
        <v>721</v>
      </c>
      <c r="D371" s="261" t="s">
        <v>16</v>
      </c>
      <c r="E371" s="261" t="s">
        <v>17</v>
      </c>
      <c r="F371" s="261" t="s">
        <v>17</v>
      </c>
      <c r="G371" s="261" t="s">
        <v>17</v>
      </c>
      <c r="H371" s="261" t="s">
        <v>17</v>
      </c>
      <c r="I371" s="261" t="s">
        <v>17</v>
      </c>
      <c r="J371" s="261" t="s">
        <v>17</v>
      </c>
      <c r="K371" s="261" t="s">
        <v>722</v>
      </c>
      <c r="L371" s="262">
        <v>44139</v>
      </c>
      <c r="M371" s="261" t="s">
        <v>20</v>
      </c>
    </row>
    <row r="372" spans="1:13" x14ac:dyDescent="0.35">
      <c r="A372" s="259" t="s">
        <v>719</v>
      </c>
      <c r="B372" s="259" t="s">
        <v>720</v>
      </c>
      <c r="C372" s="259" t="s">
        <v>721</v>
      </c>
      <c r="D372" s="259" t="s">
        <v>21</v>
      </c>
      <c r="E372" s="259" t="s">
        <v>17</v>
      </c>
      <c r="F372" s="259" t="s">
        <v>17</v>
      </c>
      <c r="G372" s="259" t="s">
        <v>17</v>
      </c>
      <c r="H372" s="259" t="s">
        <v>17</v>
      </c>
      <c r="I372" s="259" t="s">
        <v>17</v>
      </c>
      <c r="J372" s="259" t="s">
        <v>17</v>
      </c>
      <c r="K372" s="259" t="s">
        <v>723</v>
      </c>
      <c r="L372" s="260">
        <v>44139</v>
      </c>
      <c r="M372" s="259" t="s">
        <v>20</v>
      </c>
    </row>
    <row r="373" spans="1:13" x14ac:dyDescent="0.35">
      <c r="A373" s="261" t="s">
        <v>719</v>
      </c>
      <c r="B373" s="261" t="s">
        <v>720</v>
      </c>
      <c r="C373" s="261" t="s">
        <v>721</v>
      </c>
      <c r="D373" s="261" t="s">
        <v>24</v>
      </c>
      <c r="E373" s="261" t="s">
        <v>17</v>
      </c>
      <c r="F373" s="261" t="s">
        <v>17</v>
      </c>
      <c r="G373" s="261" t="s">
        <v>17</v>
      </c>
      <c r="H373" s="261" t="s">
        <v>17</v>
      </c>
      <c r="I373" s="261" t="s">
        <v>17</v>
      </c>
      <c r="J373" s="261" t="s">
        <v>17</v>
      </c>
      <c r="K373" s="261" t="s">
        <v>724</v>
      </c>
      <c r="L373" s="262">
        <v>44139</v>
      </c>
      <c r="M373" s="261" t="s">
        <v>20</v>
      </c>
    </row>
    <row r="374" spans="1:13" x14ac:dyDescent="0.35">
      <c r="A374" s="259" t="s">
        <v>719</v>
      </c>
      <c r="B374" s="259" t="s">
        <v>720</v>
      </c>
      <c r="C374" s="259" t="s">
        <v>721</v>
      </c>
      <c r="D374" s="259" t="s">
        <v>38</v>
      </c>
      <c r="E374" s="259" t="s">
        <v>17</v>
      </c>
      <c r="F374" s="259" t="s">
        <v>17</v>
      </c>
      <c r="G374" s="259" t="s">
        <v>17</v>
      </c>
      <c r="H374" s="259" t="s">
        <v>17</v>
      </c>
      <c r="I374" s="259" t="s">
        <v>17</v>
      </c>
      <c r="J374" s="259" t="s">
        <v>17</v>
      </c>
      <c r="K374" s="259" t="s">
        <v>725</v>
      </c>
      <c r="L374" s="260">
        <v>44139</v>
      </c>
      <c r="M374" s="259" t="s">
        <v>20</v>
      </c>
    </row>
    <row r="375" spans="1:13" x14ac:dyDescent="0.35">
      <c r="A375" s="261" t="s">
        <v>719</v>
      </c>
      <c r="B375" s="261" t="s">
        <v>720</v>
      </c>
      <c r="C375" s="261" t="s">
        <v>721</v>
      </c>
      <c r="D375" s="261" t="s">
        <v>26</v>
      </c>
      <c r="E375" s="261" t="s">
        <v>17</v>
      </c>
      <c r="F375" s="261" t="s">
        <v>17</v>
      </c>
      <c r="G375" s="261" t="s">
        <v>17</v>
      </c>
      <c r="H375" s="261" t="s">
        <v>17</v>
      </c>
      <c r="I375" s="261" t="s">
        <v>17</v>
      </c>
      <c r="J375" s="261" t="s">
        <v>17</v>
      </c>
      <c r="K375" s="261" t="s">
        <v>726</v>
      </c>
      <c r="L375" s="262">
        <v>44139</v>
      </c>
      <c r="M375" s="261" t="s">
        <v>20</v>
      </c>
    </row>
    <row r="376" spans="1:13" x14ac:dyDescent="0.35">
      <c r="A376" s="259" t="s">
        <v>719</v>
      </c>
      <c r="B376" s="259" t="s">
        <v>720</v>
      </c>
      <c r="C376" s="259" t="s">
        <v>721</v>
      </c>
      <c r="D376" s="259" t="s">
        <v>28</v>
      </c>
      <c r="E376" s="259" t="s">
        <v>17</v>
      </c>
      <c r="F376" s="259" t="s">
        <v>17</v>
      </c>
      <c r="G376" s="259" t="s">
        <v>17</v>
      </c>
      <c r="H376" s="259" t="s">
        <v>17</v>
      </c>
      <c r="I376" s="259" t="s">
        <v>17</v>
      </c>
      <c r="J376" s="259" t="s">
        <v>17</v>
      </c>
      <c r="K376" s="259" t="s">
        <v>727</v>
      </c>
      <c r="L376" s="260">
        <v>44139</v>
      </c>
      <c r="M376" s="259" t="s">
        <v>20</v>
      </c>
    </row>
    <row r="377" spans="1:13" x14ac:dyDescent="0.35">
      <c r="A377" s="261" t="s">
        <v>728</v>
      </c>
      <c r="B377" s="261" t="s">
        <v>729</v>
      </c>
      <c r="C377" s="261" t="s">
        <v>296</v>
      </c>
      <c r="D377" s="261" t="s">
        <v>16</v>
      </c>
      <c r="E377" s="261" t="s">
        <v>17</v>
      </c>
      <c r="F377" s="261" t="s">
        <v>17</v>
      </c>
      <c r="G377" s="261" t="s">
        <v>22</v>
      </c>
      <c r="H377" s="261">
        <v>3</v>
      </c>
      <c r="I377" s="261" t="s">
        <v>17</v>
      </c>
      <c r="J377" s="261" t="s">
        <v>17</v>
      </c>
      <c r="K377" s="261" t="s">
        <v>730</v>
      </c>
      <c r="L377" s="262">
        <v>44187</v>
      </c>
      <c r="M377" s="261" t="s">
        <v>439</v>
      </c>
    </row>
    <row r="378" spans="1:13" x14ac:dyDescent="0.35">
      <c r="A378" s="259" t="s">
        <v>728</v>
      </c>
      <c r="B378" s="259" t="s">
        <v>729</v>
      </c>
      <c r="C378" s="259" t="s">
        <v>296</v>
      </c>
      <c r="D378" s="259" t="s">
        <v>21</v>
      </c>
      <c r="E378" s="259" t="s">
        <v>17</v>
      </c>
      <c r="F378" s="259" t="s">
        <v>17</v>
      </c>
      <c r="G378" s="259" t="s">
        <v>22</v>
      </c>
      <c r="H378" s="259">
        <v>3</v>
      </c>
      <c r="I378" s="259" t="s">
        <v>17</v>
      </c>
      <c r="J378" s="259" t="s">
        <v>17</v>
      </c>
      <c r="K378" s="259" t="s">
        <v>731</v>
      </c>
      <c r="L378" s="260">
        <v>44187</v>
      </c>
      <c r="M378" s="259" t="s">
        <v>439</v>
      </c>
    </row>
    <row r="379" spans="1:13" x14ac:dyDescent="0.35">
      <c r="A379" s="261" t="s">
        <v>728</v>
      </c>
      <c r="B379" s="261" t="s">
        <v>729</v>
      </c>
      <c r="C379" s="261" t="s">
        <v>296</v>
      </c>
      <c r="D379" s="261" t="s">
        <v>24</v>
      </c>
      <c r="E379" s="261" t="s">
        <v>17</v>
      </c>
      <c r="F379" s="261" t="s">
        <v>17</v>
      </c>
      <c r="G379" s="261" t="s">
        <v>22</v>
      </c>
      <c r="H379" s="261">
        <v>3</v>
      </c>
      <c r="I379" s="261" t="s">
        <v>17</v>
      </c>
      <c r="J379" s="261" t="s">
        <v>17</v>
      </c>
      <c r="K379" s="261" t="s">
        <v>732</v>
      </c>
      <c r="L379" s="262">
        <v>44187</v>
      </c>
      <c r="M379" s="261" t="s">
        <v>439</v>
      </c>
    </row>
    <row r="380" spans="1:13" x14ac:dyDescent="0.35">
      <c r="A380" s="259" t="s">
        <v>728</v>
      </c>
      <c r="B380" s="259" t="s">
        <v>729</v>
      </c>
      <c r="C380" s="259" t="s">
        <v>296</v>
      </c>
      <c r="D380" s="259" t="s">
        <v>38</v>
      </c>
      <c r="E380" s="259" t="s">
        <v>17</v>
      </c>
      <c r="F380" s="259" t="s">
        <v>17</v>
      </c>
      <c r="G380" s="259" t="s">
        <v>22</v>
      </c>
      <c r="H380" s="259">
        <v>3</v>
      </c>
      <c r="I380" s="259" t="s">
        <v>17</v>
      </c>
      <c r="J380" s="259" t="s">
        <v>17</v>
      </c>
      <c r="K380" s="259" t="s">
        <v>733</v>
      </c>
      <c r="L380" s="260">
        <v>44187</v>
      </c>
      <c r="M380" s="259" t="s">
        <v>439</v>
      </c>
    </row>
    <row r="381" spans="1:13" x14ac:dyDescent="0.35">
      <c r="A381" s="261" t="s">
        <v>728</v>
      </c>
      <c r="B381" s="261" t="s">
        <v>729</v>
      </c>
      <c r="C381" s="261" t="s">
        <v>296</v>
      </c>
      <c r="D381" s="261" t="s">
        <v>40</v>
      </c>
      <c r="E381" s="261" t="s">
        <v>17</v>
      </c>
      <c r="F381" s="261" t="s">
        <v>17</v>
      </c>
      <c r="G381" s="261" t="s">
        <v>22</v>
      </c>
      <c r="H381" s="261">
        <v>3</v>
      </c>
      <c r="I381" s="261" t="s">
        <v>17</v>
      </c>
      <c r="J381" s="261" t="s">
        <v>17</v>
      </c>
      <c r="K381" s="261" t="s">
        <v>734</v>
      </c>
      <c r="L381" s="262">
        <v>44187</v>
      </c>
      <c r="M381" s="261" t="s">
        <v>439</v>
      </c>
    </row>
    <row r="382" spans="1:13" x14ac:dyDescent="0.35">
      <c r="A382" s="259" t="s">
        <v>728</v>
      </c>
      <c r="B382" s="259" t="s">
        <v>729</v>
      </c>
      <c r="C382" s="259" t="s">
        <v>296</v>
      </c>
      <c r="D382" s="259" t="s">
        <v>26</v>
      </c>
      <c r="E382" s="259" t="s">
        <v>17</v>
      </c>
      <c r="F382" s="259" t="s">
        <v>17</v>
      </c>
      <c r="G382" s="259" t="s">
        <v>22</v>
      </c>
      <c r="H382" s="259">
        <v>3</v>
      </c>
      <c r="I382" s="259" t="s">
        <v>17</v>
      </c>
      <c r="J382" s="259" t="s">
        <v>17</v>
      </c>
      <c r="K382" s="259" t="s">
        <v>735</v>
      </c>
      <c r="L382" s="260">
        <v>44187</v>
      </c>
      <c r="M382" s="259" t="s">
        <v>439</v>
      </c>
    </row>
    <row r="383" spans="1:13" x14ac:dyDescent="0.35">
      <c r="A383" s="261" t="s">
        <v>728</v>
      </c>
      <c r="B383" s="261" t="s">
        <v>729</v>
      </c>
      <c r="C383" s="261" t="s">
        <v>296</v>
      </c>
      <c r="D383" s="261" t="s">
        <v>28</v>
      </c>
      <c r="E383" s="261" t="s">
        <v>17</v>
      </c>
      <c r="F383" s="261" t="s">
        <v>17</v>
      </c>
      <c r="G383" s="261" t="s">
        <v>22</v>
      </c>
      <c r="H383" s="261">
        <v>3</v>
      </c>
      <c r="I383" s="261" t="s">
        <v>17</v>
      </c>
      <c r="J383" s="261" t="s">
        <v>17</v>
      </c>
      <c r="K383" s="261" t="s">
        <v>736</v>
      </c>
      <c r="L383" s="262">
        <v>44187</v>
      </c>
      <c r="M383" s="261" t="s">
        <v>439</v>
      </c>
    </row>
    <row r="384" spans="1:13" x14ac:dyDescent="0.35">
      <c r="A384" s="259" t="s">
        <v>737</v>
      </c>
      <c r="B384" s="259" t="s">
        <v>738</v>
      </c>
      <c r="C384" s="259" t="s">
        <v>739</v>
      </c>
      <c r="D384" s="259" t="s">
        <v>40</v>
      </c>
      <c r="E384" s="259" t="s">
        <v>17</v>
      </c>
      <c r="F384" s="259" t="s">
        <v>17</v>
      </c>
      <c r="G384" s="259" t="s">
        <v>17</v>
      </c>
      <c r="H384" s="259" t="s">
        <v>17</v>
      </c>
      <c r="I384" s="259" t="s">
        <v>17</v>
      </c>
      <c r="J384" s="259" t="s">
        <v>17</v>
      </c>
      <c r="K384" s="259" t="s">
        <v>740</v>
      </c>
      <c r="L384" s="260">
        <v>44203</v>
      </c>
      <c r="M384" s="259" t="s">
        <v>20</v>
      </c>
    </row>
    <row r="385" spans="1:13" x14ac:dyDescent="0.35">
      <c r="A385" s="261" t="s">
        <v>737</v>
      </c>
      <c r="B385" s="261" t="s">
        <v>738</v>
      </c>
      <c r="C385" s="261" t="s">
        <v>739</v>
      </c>
      <c r="D385" s="261" t="s">
        <v>38</v>
      </c>
      <c r="E385" s="261" t="s">
        <v>17</v>
      </c>
      <c r="F385" s="261" t="s">
        <v>17</v>
      </c>
      <c r="G385" s="261" t="s">
        <v>17</v>
      </c>
      <c r="H385" s="261" t="s">
        <v>17</v>
      </c>
      <c r="I385" s="261" t="s">
        <v>17</v>
      </c>
      <c r="J385" s="261" t="s">
        <v>17</v>
      </c>
      <c r="K385" s="261" t="s">
        <v>741</v>
      </c>
      <c r="L385" s="262">
        <v>44203</v>
      </c>
      <c r="M385" s="261" t="s">
        <v>20</v>
      </c>
    </row>
    <row r="386" spans="1:13" x14ac:dyDescent="0.35">
      <c r="A386" s="259" t="s">
        <v>737</v>
      </c>
      <c r="B386" s="259" t="s">
        <v>738</v>
      </c>
      <c r="C386" s="259" t="s">
        <v>739</v>
      </c>
      <c r="D386" s="259" t="s">
        <v>16</v>
      </c>
      <c r="E386" s="259" t="s">
        <v>17</v>
      </c>
      <c r="F386" s="259" t="s">
        <v>17</v>
      </c>
      <c r="G386" s="259" t="s">
        <v>17</v>
      </c>
      <c r="H386" s="259" t="s">
        <v>17</v>
      </c>
      <c r="I386" s="259" t="s">
        <v>17</v>
      </c>
      <c r="J386" s="259" t="s">
        <v>17</v>
      </c>
      <c r="K386" s="259" t="s">
        <v>742</v>
      </c>
      <c r="L386" s="260">
        <v>44203</v>
      </c>
      <c r="M386" s="259" t="s">
        <v>20</v>
      </c>
    </row>
    <row r="387" spans="1:13" x14ac:dyDescent="0.35">
      <c r="A387" s="261" t="s">
        <v>737</v>
      </c>
      <c r="B387" s="261" t="s">
        <v>738</v>
      </c>
      <c r="C387" s="261" t="s">
        <v>739</v>
      </c>
      <c r="D387" s="261" t="s">
        <v>21</v>
      </c>
      <c r="E387" s="261" t="s">
        <v>17</v>
      </c>
      <c r="F387" s="261" t="s">
        <v>17</v>
      </c>
      <c r="G387" s="261" t="s">
        <v>17</v>
      </c>
      <c r="H387" s="261" t="s">
        <v>17</v>
      </c>
      <c r="I387" s="261" t="s">
        <v>17</v>
      </c>
      <c r="J387" s="261" t="s">
        <v>17</v>
      </c>
      <c r="K387" s="261" t="s">
        <v>743</v>
      </c>
      <c r="L387" s="262">
        <v>44203</v>
      </c>
      <c r="M387" s="261" t="s">
        <v>20</v>
      </c>
    </row>
    <row r="388" spans="1:13" x14ac:dyDescent="0.35">
      <c r="A388" s="259" t="s">
        <v>737</v>
      </c>
      <c r="B388" s="259" t="s">
        <v>738</v>
      </c>
      <c r="C388" s="259" t="s">
        <v>739</v>
      </c>
      <c r="D388" s="259" t="s">
        <v>24</v>
      </c>
      <c r="E388" s="259" t="s">
        <v>17</v>
      </c>
      <c r="F388" s="259" t="s">
        <v>17</v>
      </c>
      <c r="G388" s="259" t="s">
        <v>17</v>
      </c>
      <c r="H388" s="259" t="s">
        <v>17</v>
      </c>
      <c r="I388" s="259" t="s">
        <v>17</v>
      </c>
      <c r="J388" s="259" t="s">
        <v>17</v>
      </c>
      <c r="K388" s="259" t="s">
        <v>744</v>
      </c>
      <c r="L388" s="260">
        <v>44203</v>
      </c>
      <c r="M388" s="259" t="s">
        <v>20</v>
      </c>
    </row>
    <row r="389" spans="1:13" x14ac:dyDescent="0.35">
      <c r="A389" s="261" t="s">
        <v>737</v>
      </c>
      <c r="B389" s="261" t="s">
        <v>738</v>
      </c>
      <c r="C389" s="261" t="s">
        <v>739</v>
      </c>
      <c r="D389" s="261" t="s">
        <v>26</v>
      </c>
      <c r="E389" s="261" t="s">
        <v>17</v>
      </c>
      <c r="F389" s="261" t="s">
        <v>17</v>
      </c>
      <c r="G389" s="261" t="s">
        <v>17</v>
      </c>
      <c r="H389" s="261" t="s">
        <v>17</v>
      </c>
      <c r="I389" s="261" t="s">
        <v>17</v>
      </c>
      <c r="J389" s="261" t="s">
        <v>17</v>
      </c>
      <c r="K389" s="261" t="s">
        <v>745</v>
      </c>
      <c r="L389" s="262">
        <v>44203</v>
      </c>
      <c r="M389" s="261" t="s">
        <v>20</v>
      </c>
    </row>
    <row r="390" spans="1:13" x14ac:dyDescent="0.35">
      <c r="A390" s="259" t="s">
        <v>737</v>
      </c>
      <c r="B390" s="259" t="s">
        <v>738</v>
      </c>
      <c r="C390" s="259" t="s">
        <v>739</v>
      </c>
      <c r="D390" s="259" t="s">
        <v>28</v>
      </c>
      <c r="E390" s="259" t="s">
        <v>17</v>
      </c>
      <c r="F390" s="259" t="s">
        <v>17</v>
      </c>
      <c r="G390" s="259" t="s">
        <v>17</v>
      </c>
      <c r="H390" s="259" t="s">
        <v>17</v>
      </c>
      <c r="I390" s="259" t="s">
        <v>17</v>
      </c>
      <c r="J390" s="259" t="s">
        <v>17</v>
      </c>
      <c r="K390" s="259" t="s">
        <v>746</v>
      </c>
      <c r="L390" s="260">
        <v>44203</v>
      </c>
      <c r="M390" s="259" t="s">
        <v>20</v>
      </c>
    </row>
    <row r="391" spans="1:13" x14ac:dyDescent="0.35">
      <c r="A391" s="261" t="s">
        <v>747</v>
      </c>
      <c r="B391" s="261" t="s">
        <v>748</v>
      </c>
      <c r="C391" s="261" t="s">
        <v>749</v>
      </c>
      <c r="D391" s="261" t="s">
        <v>26</v>
      </c>
      <c r="E391" s="261">
        <v>0</v>
      </c>
      <c r="F391" s="261" t="s">
        <v>17</v>
      </c>
      <c r="G391" s="261" t="s">
        <v>17</v>
      </c>
      <c r="H391" s="261" t="s">
        <v>17</v>
      </c>
      <c r="I391" s="261" t="s">
        <v>17</v>
      </c>
      <c r="J391" s="261" t="s">
        <v>750</v>
      </c>
      <c r="K391" s="261" t="s">
        <v>751</v>
      </c>
      <c r="L391" s="262">
        <v>44363</v>
      </c>
      <c r="M391" s="261" t="s">
        <v>20</v>
      </c>
    </row>
    <row r="392" spans="1:13" x14ac:dyDescent="0.35">
      <c r="A392" s="259" t="s">
        <v>747</v>
      </c>
      <c r="B392" s="259" t="s">
        <v>748</v>
      </c>
      <c r="C392" s="259" t="s">
        <v>749</v>
      </c>
      <c r="D392" s="259" t="s">
        <v>28</v>
      </c>
      <c r="E392" s="259">
        <v>0</v>
      </c>
      <c r="F392" s="259" t="s">
        <v>17</v>
      </c>
      <c r="G392" s="259" t="s">
        <v>17</v>
      </c>
      <c r="H392" s="259" t="s">
        <v>17</v>
      </c>
      <c r="I392" s="259" t="s">
        <v>17</v>
      </c>
      <c r="J392" s="259" t="s">
        <v>750</v>
      </c>
      <c r="K392" s="259" t="s">
        <v>752</v>
      </c>
      <c r="L392" s="260">
        <v>44363</v>
      </c>
      <c r="M392" s="259" t="s">
        <v>20</v>
      </c>
    </row>
    <row r="393" spans="1:13" x14ac:dyDescent="0.35">
      <c r="A393" s="261" t="s">
        <v>753</v>
      </c>
      <c r="B393" s="261" t="s">
        <v>754</v>
      </c>
      <c r="C393" s="261" t="s">
        <v>749</v>
      </c>
      <c r="D393" s="261" t="s">
        <v>26</v>
      </c>
      <c r="E393" s="261">
        <v>0</v>
      </c>
      <c r="F393" s="261" t="s">
        <v>17</v>
      </c>
      <c r="G393" s="261" t="s">
        <v>17</v>
      </c>
      <c r="H393" s="261" t="s">
        <v>17</v>
      </c>
      <c r="I393" s="261" t="s">
        <v>17</v>
      </c>
      <c r="J393" s="261" t="s">
        <v>755</v>
      </c>
      <c r="K393" s="261" t="s">
        <v>756</v>
      </c>
      <c r="L393" s="262">
        <v>44363</v>
      </c>
      <c r="M393" s="261" t="s">
        <v>20</v>
      </c>
    </row>
    <row r="394" spans="1:13" x14ac:dyDescent="0.35">
      <c r="A394" s="259" t="s">
        <v>565</v>
      </c>
      <c r="B394" s="259" t="s">
        <v>566</v>
      </c>
      <c r="C394" s="259" t="s">
        <v>567</v>
      </c>
      <c r="D394" s="259" t="s">
        <v>404</v>
      </c>
      <c r="E394" s="259">
        <v>1</v>
      </c>
      <c r="F394" s="259" t="s">
        <v>17</v>
      </c>
      <c r="G394" s="259" t="s">
        <v>492</v>
      </c>
      <c r="H394" s="259">
        <v>1</v>
      </c>
      <c r="I394" s="259" t="s">
        <v>17</v>
      </c>
      <c r="J394" s="259" t="s">
        <v>757</v>
      </c>
      <c r="K394" s="259" t="s">
        <v>758</v>
      </c>
      <c r="L394" s="260">
        <v>44388</v>
      </c>
      <c r="M394" s="259" t="s">
        <v>20</v>
      </c>
    </row>
    <row r="395" spans="1:13" x14ac:dyDescent="0.35">
      <c r="A395" s="261" t="s">
        <v>194</v>
      </c>
      <c r="B395" s="261" t="s">
        <v>195</v>
      </c>
      <c r="C395" s="261" t="s">
        <v>196</v>
      </c>
      <c r="D395" s="261" t="s">
        <v>404</v>
      </c>
      <c r="E395" s="261">
        <v>3</v>
      </c>
      <c r="F395" s="261" t="s">
        <v>759</v>
      </c>
      <c r="G395" s="261" t="s">
        <v>492</v>
      </c>
      <c r="H395" s="261">
        <v>1</v>
      </c>
      <c r="I395" s="261" t="s">
        <v>760</v>
      </c>
      <c r="J395" s="261" t="s">
        <v>761</v>
      </c>
      <c r="K395" s="261" t="s">
        <v>762</v>
      </c>
      <c r="L395" s="262">
        <v>44451</v>
      </c>
      <c r="M395" s="261" t="s">
        <v>20</v>
      </c>
    </row>
    <row r="396" spans="1:13" x14ac:dyDescent="0.35">
      <c r="A396" s="259" t="s">
        <v>763</v>
      </c>
      <c r="B396" s="259" t="s">
        <v>764</v>
      </c>
      <c r="C396" s="259" t="s">
        <v>261</v>
      </c>
      <c r="D396" s="259" t="s">
        <v>16</v>
      </c>
      <c r="E396" s="259">
        <v>0</v>
      </c>
      <c r="F396" s="259" t="s">
        <v>17</v>
      </c>
      <c r="G396" s="259" t="s">
        <v>17</v>
      </c>
      <c r="H396" s="259" t="s">
        <v>17</v>
      </c>
      <c r="I396" s="259" t="s">
        <v>17</v>
      </c>
      <c r="J396" s="259" t="s">
        <v>765</v>
      </c>
      <c r="K396" s="259" t="s">
        <v>766</v>
      </c>
      <c r="L396" s="260">
        <v>44456</v>
      </c>
      <c r="M396" s="259" t="s">
        <v>439</v>
      </c>
    </row>
    <row r="397" spans="1:13" x14ac:dyDescent="0.35">
      <c r="A397" s="261" t="s">
        <v>763</v>
      </c>
      <c r="B397" s="261" t="s">
        <v>764</v>
      </c>
      <c r="C397" s="261" t="s">
        <v>261</v>
      </c>
      <c r="D397" s="261" t="s">
        <v>21</v>
      </c>
      <c r="E397" s="261">
        <v>0</v>
      </c>
      <c r="F397" s="261" t="s">
        <v>17</v>
      </c>
      <c r="G397" s="261" t="s">
        <v>17</v>
      </c>
      <c r="H397" s="261" t="s">
        <v>17</v>
      </c>
      <c r="I397" s="261" t="s">
        <v>17</v>
      </c>
      <c r="J397" s="261" t="s">
        <v>765</v>
      </c>
      <c r="K397" s="261" t="s">
        <v>767</v>
      </c>
      <c r="L397" s="262">
        <v>44456</v>
      </c>
      <c r="M397" s="261" t="s">
        <v>439</v>
      </c>
    </row>
    <row r="398" spans="1:13" x14ac:dyDescent="0.35">
      <c r="A398" s="259" t="s">
        <v>763</v>
      </c>
      <c r="B398" s="259" t="s">
        <v>764</v>
      </c>
      <c r="C398" s="259" t="s">
        <v>261</v>
      </c>
      <c r="D398" s="259" t="s">
        <v>768</v>
      </c>
      <c r="E398" s="259">
        <v>0</v>
      </c>
      <c r="F398" s="259" t="s">
        <v>17</v>
      </c>
      <c r="G398" s="259" t="s">
        <v>17</v>
      </c>
      <c r="H398" s="259" t="s">
        <v>17</v>
      </c>
      <c r="I398" s="259" t="s">
        <v>17</v>
      </c>
      <c r="J398" s="259" t="s">
        <v>765</v>
      </c>
      <c r="K398" s="259" t="s">
        <v>769</v>
      </c>
      <c r="L398" s="260">
        <v>44456</v>
      </c>
      <c r="M398" s="259" t="s">
        <v>439</v>
      </c>
    </row>
    <row r="399" spans="1:13" x14ac:dyDescent="0.35">
      <c r="A399" s="261" t="s">
        <v>763</v>
      </c>
      <c r="B399" s="261" t="s">
        <v>764</v>
      </c>
      <c r="C399" s="261" t="s">
        <v>261</v>
      </c>
      <c r="D399" s="261" t="s">
        <v>24</v>
      </c>
      <c r="E399" s="261">
        <v>0</v>
      </c>
      <c r="F399" s="261" t="s">
        <v>17</v>
      </c>
      <c r="G399" s="261" t="s">
        <v>17</v>
      </c>
      <c r="H399" s="261" t="s">
        <v>17</v>
      </c>
      <c r="I399" s="261" t="s">
        <v>17</v>
      </c>
      <c r="J399" s="261" t="s">
        <v>765</v>
      </c>
      <c r="K399" s="261" t="s">
        <v>770</v>
      </c>
      <c r="L399" s="262">
        <v>44456</v>
      </c>
      <c r="M399" s="261" t="s">
        <v>439</v>
      </c>
    </row>
    <row r="400" spans="1:13" x14ac:dyDescent="0.35">
      <c r="A400" s="259" t="s">
        <v>763</v>
      </c>
      <c r="B400" s="259" t="s">
        <v>764</v>
      </c>
      <c r="C400" s="259" t="s">
        <v>261</v>
      </c>
      <c r="D400" s="259" t="s">
        <v>26</v>
      </c>
      <c r="E400" s="259">
        <v>0</v>
      </c>
      <c r="F400" s="259" t="s">
        <v>17</v>
      </c>
      <c r="G400" s="259" t="s">
        <v>17</v>
      </c>
      <c r="H400" s="259" t="s">
        <v>17</v>
      </c>
      <c r="I400" s="259" t="s">
        <v>17</v>
      </c>
      <c r="J400" s="259" t="s">
        <v>765</v>
      </c>
      <c r="K400" s="259" t="s">
        <v>771</v>
      </c>
      <c r="L400" s="260">
        <v>44456</v>
      </c>
      <c r="M400" s="259" t="s">
        <v>439</v>
      </c>
    </row>
    <row r="401" spans="1:13" x14ac:dyDescent="0.35">
      <c r="A401" s="261" t="s">
        <v>763</v>
      </c>
      <c r="B401" s="261" t="s">
        <v>764</v>
      </c>
      <c r="C401" s="261" t="s">
        <v>261</v>
      </c>
      <c r="D401" s="261" t="s">
        <v>28</v>
      </c>
      <c r="E401" s="261">
        <v>0</v>
      </c>
      <c r="F401" s="261" t="s">
        <v>17</v>
      </c>
      <c r="G401" s="261" t="s">
        <v>17</v>
      </c>
      <c r="H401" s="261" t="s">
        <v>17</v>
      </c>
      <c r="I401" s="261" t="s">
        <v>17</v>
      </c>
      <c r="J401" s="261" t="s">
        <v>765</v>
      </c>
      <c r="K401" s="261" t="s">
        <v>772</v>
      </c>
      <c r="L401" s="262">
        <v>44456</v>
      </c>
      <c r="M401" s="261" t="s">
        <v>439</v>
      </c>
    </row>
    <row r="402" spans="1:13" x14ac:dyDescent="0.35">
      <c r="A402" s="259" t="s">
        <v>259</v>
      </c>
      <c r="B402" s="259" t="s">
        <v>260</v>
      </c>
      <c r="C402" s="259" t="s">
        <v>261</v>
      </c>
      <c r="D402" s="259" t="s">
        <v>16</v>
      </c>
      <c r="E402" s="259">
        <v>0</v>
      </c>
      <c r="F402" s="259" t="s">
        <v>17</v>
      </c>
      <c r="G402" s="259" t="s">
        <v>17</v>
      </c>
      <c r="H402" s="259" t="s">
        <v>17</v>
      </c>
      <c r="I402" s="259" t="s">
        <v>17</v>
      </c>
      <c r="J402" s="259" t="s">
        <v>765</v>
      </c>
      <c r="K402" s="259" t="s">
        <v>773</v>
      </c>
      <c r="L402" s="260">
        <v>44456</v>
      </c>
      <c r="M402" s="259" t="s">
        <v>439</v>
      </c>
    </row>
    <row r="403" spans="1:13" x14ac:dyDescent="0.35">
      <c r="A403" s="261" t="s">
        <v>259</v>
      </c>
      <c r="B403" s="261" t="s">
        <v>260</v>
      </c>
      <c r="C403" s="261" t="s">
        <v>261</v>
      </c>
      <c r="D403" s="261" t="s">
        <v>21</v>
      </c>
      <c r="E403" s="261">
        <v>0</v>
      </c>
      <c r="F403" s="261" t="s">
        <v>17</v>
      </c>
      <c r="G403" s="261" t="s">
        <v>17</v>
      </c>
      <c r="H403" s="261" t="s">
        <v>17</v>
      </c>
      <c r="I403" s="261" t="s">
        <v>17</v>
      </c>
      <c r="J403" s="261" t="s">
        <v>765</v>
      </c>
      <c r="K403" s="261" t="s">
        <v>774</v>
      </c>
      <c r="L403" s="262">
        <v>44456</v>
      </c>
      <c r="M403" s="261" t="s">
        <v>439</v>
      </c>
    </row>
    <row r="404" spans="1:13" x14ac:dyDescent="0.35">
      <c r="A404" s="259" t="s">
        <v>259</v>
      </c>
      <c r="B404" s="259" t="s">
        <v>260</v>
      </c>
      <c r="C404" s="259" t="s">
        <v>261</v>
      </c>
      <c r="D404" s="259" t="s">
        <v>768</v>
      </c>
      <c r="E404" s="259">
        <v>0</v>
      </c>
      <c r="F404" s="259" t="s">
        <v>17</v>
      </c>
      <c r="G404" s="259" t="s">
        <v>17</v>
      </c>
      <c r="H404" s="259" t="s">
        <v>17</v>
      </c>
      <c r="I404" s="259" t="s">
        <v>17</v>
      </c>
      <c r="J404" s="259" t="s">
        <v>765</v>
      </c>
      <c r="K404" s="259" t="s">
        <v>775</v>
      </c>
      <c r="L404" s="260">
        <v>44456</v>
      </c>
      <c r="M404" s="259" t="s">
        <v>439</v>
      </c>
    </row>
    <row r="405" spans="1:13" x14ac:dyDescent="0.35">
      <c r="A405" s="261" t="s">
        <v>259</v>
      </c>
      <c r="B405" s="261" t="s">
        <v>260</v>
      </c>
      <c r="C405" s="261" t="s">
        <v>261</v>
      </c>
      <c r="D405" s="261" t="s">
        <v>24</v>
      </c>
      <c r="E405" s="261">
        <v>0</v>
      </c>
      <c r="F405" s="261" t="s">
        <v>17</v>
      </c>
      <c r="G405" s="261" t="s">
        <v>17</v>
      </c>
      <c r="H405" s="261" t="s">
        <v>17</v>
      </c>
      <c r="I405" s="261" t="s">
        <v>17</v>
      </c>
      <c r="J405" s="261" t="s">
        <v>765</v>
      </c>
      <c r="K405" s="261" t="s">
        <v>776</v>
      </c>
      <c r="L405" s="262">
        <v>44456</v>
      </c>
      <c r="M405" s="261" t="s">
        <v>439</v>
      </c>
    </row>
    <row r="406" spans="1:13" x14ac:dyDescent="0.35">
      <c r="A406" s="259" t="s">
        <v>777</v>
      </c>
      <c r="B406" s="259" t="s">
        <v>778</v>
      </c>
      <c r="C406" s="259" t="s">
        <v>261</v>
      </c>
      <c r="D406" s="259" t="s">
        <v>16</v>
      </c>
      <c r="E406" s="259">
        <v>0</v>
      </c>
      <c r="F406" s="259" t="s">
        <v>17</v>
      </c>
      <c r="G406" s="259" t="s">
        <v>17</v>
      </c>
      <c r="H406" s="259" t="s">
        <v>17</v>
      </c>
      <c r="I406" s="259" t="s">
        <v>17</v>
      </c>
      <c r="J406" s="259" t="s">
        <v>765</v>
      </c>
      <c r="K406" s="259" t="s">
        <v>779</v>
      </c>
      <c r="L406" s="260">
        <v>44456</v>
      </c>
      <c r="M406" s="259" t="s">
        <v>439</v>
      </c>
    </row>
    <row r="407" spans="1:13" x14ac:dyDescent="0.35">
      <c r="A407" s="261" t="s">
        <v>777</v>
      </c>
      <c r="B407" s="261" t="s">
        <v>778</v>
      </c>
      <c r="C407" s="261" t="s">
        <v>261</v>
      </c>
      <c r="D407" s="261" t="s">
        <v>21</v>
      </c>
      <c r="E407" s="261">
        <v>0</v>
      </c>
      <c r="F407" s="261" t="s">
        <v>17</v>
      </c>
      <c r="G407" s="261" t="s">
        <v>17</v>
      </c>
      <c r="H407" s="261" t="s">
        <v>17</v>
      </c>
      <c r="I407" s="261" t="s">
        <v>17</v>
      </c>
      <c r="J407" s="261" t="s">
        <v>765</v>
      </c>
      <c r="K407" s="261" t="s">
        <v>780</v>
      </c>
      <c r="L407" s="262">
        <v>44456</v>
      </c>
      <c r="M407" s="261" t="s">
        <v>439</v>
      </c>
    </row>
    <row r="408" spans="1:13" x14ac:dyDescent="0.35">
      <c r="A408" s="259" t="s">
        <v>777</v>
      </c>
      <c r="B408" s="259" t="s">
        <v>778</v>
      </c>
      <c r="C408" s="259" t="s">
        <v>261</v>
      </c>
      <c r="D408" s="259" t="s">
        <v>768</v>
      </c>
      <c r="E408" s="259">
        <v>0</v>
      </c>
      <c r="F408" s="259" t="s">
        <v>17</v>
      </c>
      <c r="G408" s="259" t="s">
        <v>17</v>
      </c>
      <c r="H408" s="259" t="s">
        <v>17</v>
      </c>
      <c r="I408" s="259" t="s">
        <v>17</v>
      </c>
      <c r="J408" s="259" t="s">
        <v>765</v>
      </c>
      <c r="K408" s="259" t="s">
        <v>781</v>
      </c>
      <c r="L408" s="260">
        <v>44456</v>
      </c>
      <c r="M408" s="259" t="s">
        <v>439</v>
      </c>
    </row>
    <row r="409" spans="1:13" x14ac:dyDescent="0.35">
      <c r="A409" s="261" t="s">
        <v>777</v>
      </c>
      <c r="B409" s="261" t="s">
        <v>778</v>
      </c>
      <c r="C409" s="261" t="s">
        <v>261</v>
      </c>
      <c r="D409" s="261" t="s">
        <v>24</v>
      </c>
      <c r="E409" s="261">
        <v>0</v>
      </c>
      <c r="F409" s="261" t="s">
        <v>17</v>
      </c>
      <c r="G409" s="261" t="s">
        <v>17</v>
      </c>
      <c r="H409" s="261" t="s">
        <v>17</v>
      </c>
      <c r="I409" s="261" t="s">
        <v>17</v>
      </c>
      <c r="J409" s="261" t="s">
        <v>765</v>
      </c>
      <c r="K409" s="261" t="s">
        <v>782</v>
      </c>
      <c r="L409" s="262">
        <v>44456</v>
      </c>
      <c r="M409" s="261" t="s">
        <v>439</v>
      </c>
    </row>
    <row r="410" spans="1:13" x14ac:dyDescent="0.35">
      <c r="A410" s="259" t="s">
        <v>259</v>
      </c>
      <c r="B410" s="259" t="s">
        <v>260</v>
      </c>
      <c r="C410" s="259" t="s">
        <v>261</v>
      </c>
      <c r="D410" s="259" t="s">
        <v>26</v>
      </c>
      <c r="E410" s="259">
        <v>0</v>
      </c>
      <c r="F410" s="259" t="s">
        <v>17</v>
      </c>
      <c r="G410" s="259" t="s">
        <v>17</v>
      </c>
      <c r="H410" s="259" t="s">
        <v>17</v>
      </c>
      <c r="I410" s="259" t="s">
        <v>17</v>
      </c>
      <c r="J410" s="259" t="s">
        <v>765</v>
      </c>
      <c r="K410" s="259" t="s">
        <v>783</v>
      </c>
      <c r="L410" s="260">
        <v>44456</v>
      </c>
      <c r="M410" s="259" t="s">
        <v>439</v>
      </c>
    </row>
    <row r="411" spans="1:13" x14ac:dyDescent="0.35">
      <c r="A411" s="261" t="s">
        <v>777</v>
      </c>
      <c r="B411" s="261" t="s">
        <v>778</v>
      </c>
      <c r="C411" s="261" t="s">
        <v>261</v>
      </c>
      <c r="D411" s="261" t="s">
        <v>26</v>
      </c>
      <c r="E411" s="261">
        <v>0</v>
      </c>
      <c r="F411" s="261" t="s">
        <v>17</v>
      </c>
      <c r="G411" s="261" t="s">
        <v>17</v>
      </c>
      <c r="H411" s="261" t="s">
        <v>17</v>
      </c>
      <c r="I411" s="261" t="s">
        <v>17</v>
      </c>
      <c r="J411" s="261" t="s">
        <v>765</v>
      </c>
      <c r="K411" s="261" t="s">
        <v>784</v>
      </c>
      <c r="L411" s="262">
        <v>44456</v>
      </c>
      <c r="M411" s="261" t="s">
        <v>439</v>
      </c>
    </row>
    <row r="412" spans="1:13" x14ac:dyDescent="0.35">
      <c r="A412" s="259" t="s">
        <v>777</v>
      </c>
      <c r="B412" s="259" t="s">
        <v>778</v>
      </c>
      <c r="C412" s="259" t="s">
        <v>261</v>
      </c>
      <c r="D412" s="259" t="s">
        <v>28</v>
      </c>
      <c r="E412" s="259">
        <v>0</v>
      </c>
      <c r="F412" s="259" t="s">
        <v>17</v>
      </c>
      <c r="G412" s="259" t="s">
        <v>17</v>
      </c>
      <c r="H412" s="259" t="s">
        <v>17</v>
      </c>
      <c r="I412" s="259" t="s">
        <v>17</v>
      </c>
      <c r="J412" s="259" t="s">
        <v>765</v>
      </c>
      <c r="K412" s="259" t="s">
        <v>785</v>
      </c>
      <c r="L412" s="260">
        <v>44456</v>
      </c>
      <c r="M412" s="259" t="s">
        <v>439</v>
      </c>
    </row>
    <row r="413" spans="1:13" x14ac:dyDescent="0.35">
      <c r="A413" s="261" t="s">
        <v>786</v>
      </c>
      <c r="B413" s="261" t="s">
        <v>787</v>
      </c>
      <c r="C413" s="261" t="s">
        <v>788</v>
      </c>
      <c r="D413" s="261" t="s">
        <v>635</v>
      </c>
      <c r="E413" s="261">
        <v>0</v>
      </c>
      <c r="F413" s="261" t="s">
        <v>789</v>
      </c>
      <c r="G413" s="261" t="s">
        <v>492</v>
      </c>
      <c r="H413" s="261">
        <v>1</v>
      </c>
      <c r="I413" s="261" t="s">
        <v>790</v>
      </c>
      <c r="J413" s="261" t="s">
        <v>791</v>
      </c>
      <c r="K413" s="261" t="s">
        <v>792</v>
      </c>
      <c r="L413" s="262">
        <v>44546</v>
      </c>
      <c r="M413" s="261" t="s">
        <v>439</v>
      </c>
    </row>
    <row r="414" spans="1:13" x14ac:dyDescent="0.35">
      <c r="A414" s="259" t="s">
        <v>786</v>
      </c>
      <c r="B414" s="259" t="s">
        <v>787</v>
      </c>
      <c r="C414" s="259" t="s">
        <v>788</v>
      </c>
      <c r="D414" s="259" t="s">
        <v>793</v>
      </c>
      <c r="E414" s="259">
        <v>4</v>
      </c>
      <c r="F414" s="259" t="s">
        <v>794</v>
      </c>
      <c r="G414" s="259" t="s">
        <v>492</v>
      </c>
      <c r="H414" s="259">
        <v>1</v>
      </c>
      <c r="I414" s="259" t="s">
        <v>790</v>
      </c>
      <c r="J414" s="259" t="s">
        <v>795</v>
      </c>
      <c r="K414" s="259" t="s">
        <v>796</v>
      </c>
      <c r="L414" s="260">
        <v>44550</v>
      </c>
      <c r="M414" s="259" t="s">
        <v>439</v>
      </c>
    </row>
    <row r="415" spans="1:13" x14ac:dyDescent="0.35">
      <c r="A415" s="261" t="s">
        <v>413</v>
      </c>
      <c r="B415" s="261" t="s">
        <v>414</v>
      </c>
      <c r="C415" s="261" t="s">
        <v>53</v>
      </c>
      <c r="D415" s="261" t="s">
        <v>38</v>
      </c>
      <c r="E415" s="261">
        <v>35674</v>
      </c>
      <c r="F415" s="261" t="s">
        <v>797</v>
      </c>
      <c r="G415" s="261" t="s">
        <v>33</v>
      </c>
      <c r="H415" s="261">
        <v>2</v>
      </c>
      <c r="I415" s="261" t="s">
        <v>798</v>
      </c>
      <c r="J415" s="261" t="s">
        <v>799</v>
      </c>
      <c r="K415" s="261" t="s">
        <v>800</v>
      </c>
      <c r="L415" s="262">
        <v>44585</v>
      </c>
      <c r="M415" s="261" t="s">
        <v>20</v>
      </c>
    </row>
    <row r="416" spans="1:13" x14ac:dyDescent="0.35">
      <c r="A416" s="259" t="s">
        <v>51</v>
      </c>
      <c r="B416" s="259" t="s">
        <v>52</v>
      </c>
      <c r="C416" s="259" t="s">
        <v>53</v>
      </c>
      <c r="D416" s="259" t="s">
        <v>38</v>
      </c>
      <c r="E416" s="259">
        <v>35674</v>
      </c>
      <c r="F416" s="259" t="s">
        <v>797</v>
      </c>
      <c r="G416" s="259" t="s">
        <v>33</v>
      </c>
      <c r="H416" s="259">
        <v>2</v>
      </c>
      <c r="I416" s="259" t="s">
        <v>798</v>
      </c>
      <c r="J416" s="259" t="s">
        <v>799</v>
      </c>
      <c r="K416" s="259" t="s">
        <v>801</v>
      </c>
      <c r="L416" s="260">
        <v>44585</v>
      </c>
      <c r="M416" s="259" t="s">
        <v>20</v>
      </c>
    </row>
    <row r="417" spans="1:13" x14ac:dyDescent="0.35">
      <c r="A417" s="261" t="s">
        <v>51</v>
      </c>
      <c r="B417" s="261" t="s">
        <v>52</v>
      </c>
      <c r="C417" s="261" t="s">
        <v>53</v>
      </c>
      <c r="D417" s="261" t="s">
        <v>40</v>
      </c>
      <c r="E417" s="261">
        <v>1037</v>
      </c>
      <c r="F417" s="261" t="s">
        <v>802</v>
      </c>
      <c r="G417" s="261" t="s">
        <v>33</v>
      </c>
      <c r="H417" s="261">
        <v>2</v>
      </c>
      <c r="I417" s="261" t="s">
        <v>803</v>
      </c>
      <c r="J417" s="261" t="s">
        <v>804</v>
      </c>
      <c r="K417" s="261" t="s">
        <v>805</v>
      </c>
      <c r="L417" s="262">
        <v>44585</v>
      </c>
      <c r="M417" s="261" t="s">
        <v>20</v>
      </c>
    </row>
    <row r="418" spans="1:13" x14ac:dyDescent="0.35">
      <c r="A418" s="259" t="s">
        <v>806</v>
      </c>
      <c r="B418" s="259" t="s">
        <v>807</v>
      </c>
      <c r="C418" s="259" t="s">
        <v>749</v>
      </c>
      <c r="D418" s="259" t="s">
        <v>16</v>
      </c>
      <c r="E418" s="259" t="s">
        <v>17</v>
      </c>
      <c r="F418" s="259" t="s">
        <v>17</v>
      </c>
      <c r="G418" s="259"/>
      <c r="H418" s="259">
        <v>0</v>
      </c>
      <c r="I418" s="259" t="s">
        <v>17</v>
      </c>
      <c r="J418" s="259" t="s">
        <v>17</v>
      </c>
      <c r="K418" s="259" t="s">
        <v>808</v>
      </c>
      <c r="L418" s="260">
        <v>44600</v>
      </c>
      <c r="M418" s="259" t="s">
        <v>20</v>
      </c>
    </row>
    <row r="419" spans="1:13" x14ac:dyDescent="0.35">
      <c r="A419" s="261" t="s">
        <v>806</v>
      </c>
      <c r="B419" s="261" t="s">
        <v>807</v>
      </c>
      <c r="C419" s="261" t="s">
        <v>749</v>
      </c>
      <c r="D419" s="261" t="s">
        <v>21</v>
      </c>
      <c r="E419" s="261" t="s">
        <v>17</v>
      </c>
      <c r="F419" s="261" t="s">
        <v>17</v>
      </c>
      <c r="G419" s="261"/>
      <c r="H419" s="261">
        <v>0</v>
      </c>
      <c r="I419" s="261" t="s">
        <v>17</v>
      </c>
      <c r="J419" s="261" t="s">
        <v>17</v>
      </c>
      <c r="K419" s="261" t="s">
        <v>809</v>
      </c>
      <c r="L419" s="262">
        <v>44600</v>
      </c>
      <c r="M419" s="261" t="s">
        <v>20</v>
      </c>
    </row>
    <row r="420" spans="1:13" x14ac:dyDescent="0.35">
      <c r="A420" s="259" t="s">
        <v>806</v>
      </c>
      <c r="B420" s="259" t="s">
        <v>807</v>
      </c>
      <c r="C420" s="259" t="s">
        <v>749</v>
      </c>
      <c r="D420" s="259" t="s">
        <v>768</v>
      </c>
      <c r="E420" s="259" t="s">
        <v>17</v>
      </c>
      <c r="F420" s="259" t="s">
        <v>17</v>
      </c>
      <c r="G420" s="259"/>
      <c r="H420" s="259">
        <v>0</v>
      </c>
      <c r="I420" s="259" t="s">
        <v>17</v>
      </c>
      <c r="J420" s="259" t="s">
        <v>17</v>
      </c>
      <c r="K420" s="259" t="s">
        <v>810</v>
      </c>
      <c r="L420" s="260">
        <v>44600</v>
      </c>
      <c r="M420" s="259" t="s">
        <v>20</v>
      </c>
    </row>
    <row r="421" spans="1:13" x14ac:dyDescent="0.35">
      <c r="A421" s="261" t="s">
        <v>806</v>
      </c>
      <c r="B421" s="261" t="s">
        <v>807</v>
      </c>
      <c r="C421" s="261" t="s">
        <v>749</v>
      </c>
      <c r="D421" s="261" t="s">
        <v>26</v>
      </c>
      <c r="E421" s="261" t="s">
        <v>17</v>
      </c>
      <c r="F421" s="261" t="s">
        <v>17</v>
      </c>
      <c r="G421" s="261"/>
      <c r="H421" s="261">
        <v>0</v>
      </c>
      <c r="I421" s="261" t="s">
        <v>17</v>
      </c>
      <c r="J421" s="261" t="s">
        <v>17</v>
      </c>
      <c r="K421" s="261" t="s">
        <v>811</v>
      </c>
      <c r="L421" s="262">
        <v>44600</v>
      </c>
      <c r="M421" s="261" t="s">
        <v>20</v>
      </c>
    </row>
    <row r="422" spans="1:13" x14ac:dyDescent="0.35">
      <c r="A422" s="259" t="s">
        <v>806</v>
      </c>
      <c r="B422" s="259" t="s">
        <v>807</v>
      </c>
      <c r="C422" s="259" t="s">
        <v>749</v>
      </c>
      <c r="D422" s="259" t="s">
        <v>28</v>
      </c>
      <c r="E422" s="259" t="s">
        <v>17</v>
      </c>
      <c r="F422" s="259" t="s">
        <v>17</v>
      </c>
      <c r="G422" s="259"/>
      <c r="H422" s="259">
        <v>0</v>
      </c>
      <c r="I422" s="259" t="s">
        <v>17</v>
      </c>
      <c r="J422" s="259" t="s">
        <v>17</v>
      </c>
      <c r="K422" s="259" t="s">
        <v>812</v>
      </c>
      <c r="L422" s="260">
        <v>44600</v>
      </c>
      <c r="M422" s="259" t="s">
        <v>20</v>
      </c>
    </row>
    <row r="423" spans="1:13" x14ac:dyDescent="0.35">
      <c r="A423" s="261" t="s">
        <v>813</v>
      </c>
      <c r="B423" s="261" t="s">
        <v>814</v>
      </c>
      <c r="C423" s="261" t="s">
        <v>815</v>
      </c>
      <c r="D423" s="261" t="s">
        <v>16</v>
      </c>
      <c r="E423" s="261" t="s">
        <v>17</v>
      </c>
      <c r="F423" s="261" t="s">
        <v>17</v>
      </c>
      <c r="G423" s="261" t="s">
        <v>22</v>
      </c>
      <c r="H423" s="261">
        <v>3</v>
      </c>
      <c r="I423" s="261" t="s">
        <v>17</v>
      </c>
      <c r="J423" s="261" t="s">
        <v>17</v>
      </c>
      <c r="K423" s="261" t="s">
        <v>816</v>
      </c>
      <c r="L423" s="262">
        <v>44622</v>
      </c>
      <c r="M423" s="261" t="s">
        <v>20</v>
      </c>
    </row>
    <row r="424" spans="1:13" x14ac:dyDescent="0.35">
      <c r="A424" s="259" t="s">
        <v>813</v>
      </c>
      <c r="B424" s="259" t="s">
        <v>814</v>
      </c>
      <c r="C424" s="259" t="s">
        <v>815</v>
      </c>
      <c r="D424" s="259" t="s">
        <v>21</v>
      </c>
      <c r="E424" s="259" t="s">
        <v>17</v>
      </c>
      <c r="F424" s="259" t="s">
        <v>17</v>
      </c>
      <c r="G424" s="259" t="s">
        <v>22</v>
      </c>
      <c r="H424" s="259">
        <v>3</v>
      </c>
      <c r="I424" s="259" t="s">
        <v>17</v>
      </c>
      <c r="J424" s="259" t="s">
        <v>17</v>
      </c>
      <c r="K424" s="259" t="s">
        <v>817</v>
      </c>
      <c r="L424" s="260">
        <v>44622</v>
      </c>
      <c r="M424" s="259" t="s">
        <v>20</v>
      </c>
    </row>
    <row r="425" spans="1:13" x14ac:dyDescent="0.35">
      <c r="A425" s="261" t="s">
        <v>813</v>
      </c>
      <c r="B425" s="261" t="s">
        <v>814</v>
      </c>
      <c r="C425" s="261" t="s">
        <v>815</v>
      </c>
      <c r="D425" s="261" t="s">
        <v>768</v>
      </c>
      <c r="E425" s="261" t="s">
        <v>17</v>
      </c>
      <c r="F425" s="261" t="s">
        <v>17</v>
      </c>
      <c r="G425" s="261" t="s">
        <v>22</v>
      </c>
      <c r="H425" s="261">
        <v>3</v>
      </c>
      <c r="I425" s="261" t="s">
        <v>17</v>
      </c>
      <c r="J425" s="261" t="s">
        <v>17</v>
      </c>
      <c r="K425" s="261" t="s">
        <v>818</v>
      </c>
      <c r="L425" s="262">
        <v>44622</v>
      </c>
      <c r="M425" s="261" t="s">
        <v>20</v>
      </c>
    </row>
    <row r="426" spans="1:13" x14ac:dyDescent="0.35">
      <c r="A426" s="259" t="s">
        <v>813</v>
      </c>
      <c r="B426" s="259" t="s">
        <v>814</v>
      </c>
      <c r="C426" s="259" t="s">
        <v>815</v>
      </c>
      <c r="D426" s="259" t="s">
        <v>404</v>
      </c>
      <c r="E426" s="259">
        <v>5</v>
      </c>
      <c r="F426" s="259" t="s">
        <v>17</v>
      </c>
      <c r="G426" s="259" t="s">
        <v>33</v>
      </c>
      <c r="H426" s="259">
        <v>2</v>
      </c>
      <c r="I426" s="259" t="s">
        <v>17</v>
      </c>
      <c r="J426" s="259" t="s">
        <v>819</v>
      </c>
      <c r="K426" s="259" t="s">
        <v>820</v>
      </c>
      <c r="L426" s="260">
        <v>44622</v>
      </c>
      <c r="M426" s="259" t="s">
        <v>20</v>
      </c>
    </row>
    <row r="427" spans="1:13" x14ac:dyDescent="0.35">
      <c r="A427" s="261" t="s">
        <v>813</v>
      </c>
      <c r="B427" s="261" t="s">
        <v>814</v>
      </c>
      <c r="C427" s="261" t="s">
        <v>815</v>
      </c>
      <c r="D427" s="261" t="s">
        <v>26</v>
      </c>
      <c r="E427" s="261" t="s">
        <v>17</v>
      </c>
      <c r="F427" s="261" t="s">
        <v>17</v>
      </c>
      <c r="G427" s="261" t="s">
        <v>22</v>
      </c>
      <c r="H427" s="261">
        <v>3</v>
      </c>
      <c r="I427" s="261" t="s">
        <v>17</v>
      </c>
      <c r="J427" s="261" t="s">
        <v>17</v>
      </c>
      <c r="K427" s="261" t="s">
        <v>821</v>
      </c>
      <c r="L427" s="262">
        <v>44622</v>
      </c>
      <c r="M427" s="261" t="s">
        <v>20</v>
      </c>
    </row>
    <row r="428" spans="1:13" x14ac:dyDescent="0.35">
      <c r="A428" s="259" t="s">
        <v>813</v>
      </c>
      <c r="B428" s="259" t="s">
        <v>814</v>
      </c>
      <c r="C428" s="259" t="s">
        <v>815</v>
      </c>
      <c r="D428" s="259" t="s">
        <v>28</v>
      </c>
      <c r="E428" s="259" t="s">
        <v>17</v>
      </c>
      <c r="F428" s="259" t="s">
        <v>17</v>
      </c>
      <c r="G428" s="259" t="s">
        <v>22</v>
      </c>
      <c r="H428" s="259">
        <v>3</v>
      </c>
      <c r="I428" s="259" t="s">
        <v>17</v>
      </c>
      <c r="J428" s="259" t="s">
        <v>17</v>
      </c>
      <c r="K428" s="259" t="s">
        <v>822</v>
      </c>
      <c r="L428" s="260">
        <v>44622</v>
      </c>
      <c r="M428" s="259" t="s">
        <v>20</v>
      </c>
    </row>
    <row r="429" spans="1:13" x14ac:dyDescent="0.35">
      <c r="A429" s="261" t="s">
        <v>452</v>
      </c>
      <c r="B429" s="261" t="s">
        <v>453</v>
      </c>
      <c r="C429" s="261" t="s">
        <v>454</v>
      </c>
      <c r="D429" s="261" t="s">
        <v>823</v>
      </c>
      <c r="E429" s="261">
        <v>0</v>
      </c>
      <c r="F429" s="261" t="s">
        <v>824</v>
      </c>
      <c r="G429" s="261" t="s">
        <v>22</v>
      </c>
      <c r="H429" s="261">
        <v>3</v>
      </c>
      <c r="I429" s="261" t="s">
        <v>17</v>
      </c>
      <c r="J429" s="261" t="s">
        <v>825</v>
      </c>
      <c r="K429" s="261" t="s">
        <v>826</v>
      </c>
      <c r="L429" s="262">
        <v>44634</v>
      </c>
      <c r="M429" s="261" t="s">
        <v>20</v>
      </c>
    </row>
    <row r="430" spans="1:13" x14ac:dyDescent="0.35">
      <c r="A430" s="259" t="s">
        <v>827</v>
      </c>
      <c r="B430" s="259" t="s">
        <v>828</v>
      </c>
      <c r="C430" s="259" t="s">
        <v>72</v>
      </c>
      <c r="D430" s="259" t="s">
        <v>38</v>
      </c>
      <c r="E430" s="259" t="s">
        <v>17</v>
      </c>
      <c r="F430" s="259" t="s">
        <v>17</v>
      </c>
      <c r="G430" s="259" t="s">
        <v>22</v>
      </c>
      <c r="H430" s="259">
        <v>3</v>
      </c>
      <c r="I430" s="259" t="s">
        <v>17</v>
      </c>
      <c r="J430" s="259" t="s">
        <v>17</v>
      </c>
      <c r="K430" s="259" t="s">
        <v>829</v>
      </c>
      <c r="L430" s="260">
        <v>44635</v>
      </c>
      <c r="M430" s="259" t="s">
        <v>20</v>
      </c>
    </row>
    <row r="431" spans="1:13" x14ac:dyDescent="0.35">
      <c r="A431" s="261" t="s">
        <v>827</v>
      </c>
      <c r="B431" s="261" t="s">
        <v>828</v>
      </c>
      <c r="C431" s="261" t="s">
        <v>72</v>
      </c>
      <c r="D431" s="261" t="s">
        <v>40</v>
      </c>
      <c r="E431" s="261" t="s">
        <v>17</v>
      </c>
      <c r="F431" s="261" t="s">
        <v>17</v>
      </c>
      <c r="G431" s="261" t="s">
        <v>22</v>
      </c>
      <c r="H431" s="261">
        <v>3</v>
      </c>
      <c r="I431" s="261" t="s">
        <v>17</v>
      </c>
      <c r="J431" s="261" t="s">
        <v>17</v>
      </c>
      <c r="K431" s="261" t="s">
        <v>830</v>
      </c>
      <c r="L431" s="262">
        <v>44635</v>
      </c>
      <c r="M431" s="261" t="s">
        <v>20</v>
      </c>
    </row>
    <row r="432" spans="1:13" x14ac:dyDescent="0.35">
      <c r="A432" s="259" t="s">
        <v>827</v>
      </c>
      <c r="B432" s="259" t="s">
        <v>828</v>
      </c>
      <c r="C432" s="259" t="s">
        <v>72</v>
      </c>
      <c r="D432" s="259" t="s">
        <v>16</v>
      </c>
      <c r="E432" s="259" t="s">
        <v>17</v>
      </c>
      <c r="F432" s="259" t="s">
        <v>17</v>
      </c>
      <c r="G432" s="259" t="s">
        <v>22</v>
      </c>
      <c r="H432" s="259">
        <v>3</v>
      </c>
      <c r="I432" s="259" t="s">
        <v>17</v>
      </c>
      <c r="J432" s="259" t="s">
        <v>17</v>
      </c>
      <c r="K432" s="259" t="s">
        <v>831</v>
      </c>
      <c r="L432" s="260">
        <v>44635</v>
      </c>
      <c r="M432" s="259" t="s">
        <v>20</v>
      </c>
    </row>
    <row r="433" spans="1:13" x14ac:dyDescent="0.35">
      <c r="A433" s="261" t="s">
        <v>827</v>
      </c>
      <c r="B433" s="261" t="s">
        <v>828</v>
      </c>
      <c r="C433" s="261" t="s">
        <v>72</v>
      </c>
      <c r="D433" s="261" t="s">
        <v>21</v>
      </c>
      <c r="E433" s="261" t="s">
        <v>17</v>
      </c>
      <c r="F433" s="261" t="s">
        <v>17</v>
      </c>
      <c r="G433" s="261" t="s">
        <v>22</v>
      </c>
      <c r="H433" s="261">
        <v>3</v>
      </c>
      <c r="I433" s="261" t="s">
        <v>17</v>
      </c>
      <c r="J433" s="261" t="s">
        <v>17</v>
      </c>
      <c r="K433" s="261" t="s">
        <v>832</v>
      </c>
      <c r="L433" s="262">
        <v>44635</v>
      </c>
      <c r="M433" s="261" t="s">
        <v>20</v>
      </c>
    </row>
    <row r="434" spans="1:13" x14ac:dyDescent="0.35">
      <c r="A434" s="259" t="s">
        <v>827</v>
      </c>
      <c r="B434" s="259" t="s">
        <v>828</v>
      </c>
      <c r="C434" s="259" t="s">
        <v>72</v>
      </c>
      <c r="D434" s="259" t="s">
        <v>768</v>
      </c>
      <c r="E434" s="259" t="s">
        <v>17</v>
      </c>
      <c r="F434" s="259" t="s">
        <v>17</v>
      </c>
      <c r="G434" s="259" t="s">
        <v>22</v>
      </c>
      <c r="H434" s="259">
        <v>3</v>
      </c>
      <c r="I434" s="259" t="s">
        <v>17</v>
      </c>
      <c r="J434" s="259" t="s">
        <v>17</v>
      </c>
      <c r="K434" s="259" t="s">
        <v>833</v>
      </c>
      <c r="L434" s="260">
        <v>44635</v>
      </c>
      <c r="M434" s="259" t="s">
        <v>20</v>
      </c>
    </row>
    <row r="435" spans="1:13" x14ac:dyDescent="0.35">
      <c r="A435" s="261" t="s">
        <v>827</v>
      </c>
      <c r="B435" s="261" t="s">
        <v>828</v>
      </c>
      <c r="C435" s="261" t="s">
        <v>72</v>
      </c>
      <c r="D435" s="261" t="s">
        <v>24</v>
      </c>
      <c r="E435" s="261" t="s">
        <v>17</v>
      </c>
      <c r="F435" s="261" t="s">
        <v>17</v>
      </c>
      <c r="G435" s="261" t="s">
        <v>22</v>
      </c>
      <c r="H435" s="261">
        <v>3</v>
      </c>
      <c r="I435" s="261" t="s">
        <v>17</v>
      </c>
      <c r="J435" s="261" t="s">
        <v>17</v>
      </c>
      <c r="K435" s="261" t="s">
        <v>834</v>
      </c>
      <c r="L435" s="262">
        <v>44635</v>
      </c>
      <c r="M435" s="261" t="s">
        <v>20</v>
      </c>
    </row>
    <row r="436" spans="1:13" x14ac:dyDescent="0.35">
      <c r="A436" s="259" t="s">
        <v>827</v>
      </c>
      <c r="B436" s="259" t="s">
        <v>828</v>
      </c>
      <c r="C436" s="259" t="s">
        <v>72</v>
      </c>
      <c r="D436" s="259" t="s">
        <v>26</v>
      </c>
      <c r="E436" s="259" t="s">
        <v>17</v>
      </c>
      <c r="F436" s="259" t="s">
        <v>17</v>
      </c>
      <c r="G436" s="259" t="s">
        <v>22</v>
      </c>
      <c r="H436" s="259">
        <v>3</v>
      </c>
      <c r="I436" s="259" t="s">
        <v>17</v>
      </c>
      <c r="J436" s="259" t="s">
        <v>17</v>
      </c>
      <c r="K436" s="259" t="s">
        <v>835</v>
      </c>
      <c r="L436" s="260">
        <v>44635</v>
      </c>
      <c r="M436" s="259" t="s">
        <v>20</v>
      </c>
    </row>
    <row r="437" spans="1:13" x14ac:dyDescent="0.35">
      <c r="A437" s="261" t="s">
        <v>827</v>
      </c>
      <c r="B437" s="261" t="s">
        <v>828</v>
      </c>
      <c r="C437" s="261" t="s">
        <v>72</v>
      </c>
      <c r="D437" s="261" t="s">
        <v>28</v>
      </c>
      <c r="E437" s="261" t="s">
        <v>17</v>
      </c>
      <c r="F437" s="261" t="s">
        <v>17</v>
      </c>
      <c r="G437" s="261" t="s">
        <v>22</v>
      </c>
      <c r="H437" s="261">
        <v>3</v>
      </c>
      <c r="I437" s="261" t="s">
        <v>17</v>
      </c>
      <c r="J437" s="261" t="s">
        <v>17</v>
      </c>
      <c r="K437" s="261" t="s">
        <v>836</v>
      </c>
      <c r="L437" s="262">
        <v>44635</v>
      </c>
      <c r="M437" s="261" t="s">
        <v>20</v>
      </c>
    </row>
    <row r="438" spans="1:13" x14ac:dyDescent="0.35">
      <c r="A438" s="259" t="s">
        <v>837</v>
      </c>
      <c r="B438" s="259" t="s">
        <v>838</v>
      </c>
      <c r="C438" s="259" t="s">
        <v>72</v>
      </c>
      <c r="D438" s="259" t="s">
        <v>568</v>
      </c>
      <c r="E438" s="259" t="s">
        <v>17</v>
      </c>
      <c r="F438" s="259" t="s">
        <v>17</v>
      </c>
      <c r="G438" s="259" t="s">
        <v>22</v>
      </c>
      <c r="H438" s="259">
        <v>3</v>
      </c>
      <c r="I438" s="259" t="s">
        <v>17</v>
      </c>
      <c r="J438" s="259" t="s">
        <v>17</v>
      </c>
      <c r="K438" s="259" t="s">
        <v>839</v>
      </c>
      <c r="L438" s="260">
        <v>44635</v>
      </c>
      <c r="M438" s="259" t="s">
        <v>20</v>
      </c>
    </row>
    <row r="439" spans="1:13" x14ac:dyDescent="0.35">
      <c r="A439" s="261" t="s">
        <v>837</v>
      </c>
      <c r="B439" s="261" t="s">
        <v>838</v>
      </c>
      <c r="C439" s="261" t="s">
        <v>72</v>
      </c>
      <c r="D439" s="261" t="s">
        <v>38</v>
      </c>
      <c r="E439" s="261" t="s">
        <v>17</v>
      </c>
      <c r="F439" s="261" t="s">
        <v>17</v>
      </c>
      <c r="G439" s="261" t="s">
        <v>22</v>
      </c>
      <c r="H439" s="261">
        <v>3</v>
      </c>
      <c r="I439" s="261" t="s">
        <v>17</v>
      </c>
      <c r="J439" s="261" t="s">
        <v>17</v>
      </c>
      <c r="K439" s="261" t="s">
        <v>840</v>
      </c>
      <c r="L439" s="262">
        <v>44635</v>
      </c>
      <c r="M439" s="261" t="s">
        <v>20</v>
      </c>
    </row>
    <row r="440" spans="1:13" x14ac:dyDescent="0.35">
      <c r="A440" s="259" t="s">
        <v>837</v>
      </c>
      <c r="B440" s="259" t="s">
        <v>838</v>
      </c>
      <c r="C440" s="259" t="s">
        <v>72</v>
      </c>
      <c r="D440" s="259" t="s">
        <v>40</v>
      </c>
      <c r="E440" s="259" t="s">
        <v>17</v>
      </c>
      <c r="F440" s="259" t="s">
        <v>17</v>
      </c>
      <c r="G440" s="259" t="s">
        <v>22</v>
      </c>
      <c r="H440" s="259">
        <v>3</v>
      </c>
      <c r="I440" s="259" t="s">
        <v>17</v>
      </c>
      <c r="J440" s="259" t="s">
        <v>17</v>
      </c>
      <c r="K440" s="259" t="s">
        <v>841</v>
      </c>
      <c r="L440" s="260">
        <v>44635</v>
      </c>
      <c r="M440" s="259" t="s">
        <v>20</v>
      </c>
    </row>
    <row r="441" spans="1:13" x14ac:dyDescent="0.35">
      <c r="A441" s="261" t="s">
        <v>837</v>
      </c>
      <c r="B441" s="261" t="s">
        <v>838</v>
      </c>
      <c r="C441" s="261" t="s">
        <v>72</v>
      </c>
      <c r="D441" s="261" t="s">
        <v>16</v>
      </c>
      <c r="E441" s="261" t="s">
        <v>17</v>
      </c>
      <c r="F441" s="261" t="s">
        <v>17</v>
      </c>
      <c r="G441" s="261" t="s">
        <v>22</v>
      </c>
      <c r="H441" s="261">
        <v>3</v>
      </c>
      <c r="I441" s="261" t="s">
        <v>17</v>
      </c>
      <c r="J441" s="261" t="s">
        <v>17</v>
      </c>
      <c r="K441" s="261" t="s">
        <v>842</v>
      </c>
      <c r="L441" s="262">
        <v>44635</v>
      </c>
      <c r="M441" s="261" t="s">
        <v>20</v>
      </c>
    </row>
    <row r="442" spans="1:13" x14ac:dyDescent="0.35">
      <c r="A442" s="259" t="s">
        <v>837</v>
      </c>
      <c r="B442" s="259" t="s">
        <v>838</v>
      </c>
      <c r="C442" s="259" t="s">
        <v>72</v>
      </c>
      <c r="D442" s="259" t="s">
        <v>21</v>
      </c>
      <c r="E442" s="259" t="s">
        <v>17</v>
      </c>
      <c r="F442" s="259" t="s">
        <v>17</v>
      </c>
      <c r="G442" s="259" t="s">
        <v>22</v>
      </c>
      <c r="H442" s="259">
        <v>3</v>
      </c>
      <c r="I442" s="259" t="s">
        <v>17</v>
      </c>
      <c r="J442" s="259" t="s">
        <v>17</v>
      </c>
      <c r="K442" s="259" t="s">
        <v>843</v>
      </c>
      <c r="L442" s="260">
        <v>44635</v>
      </c>
      <c r="M442" s="259" t="s">
        <v>20</v>
      </c>
    </row>
    <row r="443" spans="1:13" x14ac:dyDescent="0.35">
      <c r="A443" s="261" t="s">
        <v>837</v>
      </c>
      <c r="B443" s="261" t="s">
        <v>838</v>
      </c>
      <c r="C443" s="261" t="s">
        <v>72</v>
      </c>
      <c r="D443" s="261" t="s">
        <v>768</v>
      </c>
      <c r="E443" s="261" t="s">
        <v>17</v>
      </c>
      <c r="F443" s="261" t="s">
        <v>17</v>
      </c>
      <c r="G443" s="261" t="s">
        <v>22</v>
      </c>
      <c r="H443" s="261">
        <v>3</v>
      </c>
      <c r="I443" s="261" t="s">
        <v>17</v>
      </c>
      <c r="J443" s="261" t="s">
        <v>17</v>
      </c>
      <c r="K443" s="261" t="s">
        <v>844</v>
      </c>
      <c r="L443" s="262">
        <v>44635</v>
      </c>
      <c r="M443" s="261" t="s">
        <v>20</v>
      </c>
    </row>
    <row r="444" spans="1:13" x14ac:dyDescent="0.35">
      <c r="A444" s="259" t="s">
        <v>837</v>
      </c>
      <c r="B444" s="259" t="s">
        <v>838</v>
      </c>
      <c r="C444" s="259" t="s">
        <v>72</v>
      </c>
      <c r="D444" s="259" t="s">
        <v>24</v>
      </c>
      <c r="E444" s="259" t="s">
        <v>17</v>
      </c>
      <c r="F444" s="259" t="s">
        <v>17</v>
      </c>
      <c r="G444" s="259" t="s">
        <v>22</v>
      </c>
      <c r="H444" s="259">
        <v>3</v>
      </c>
      <c r="I444" s="259" t="s">
        <v>17</v>
      </c>
      <c r="J444" s="259" t="s">
        <v>17</v>
      </c>
      <c r="K444" s="259" t="s">
        <v>845</v>
      </c>
      <c r="L444" s="260">
        <v>44635</v>
      </c>
      <c r="M444" s="259" t="s">
        <v>20</v>
      </c>
    </row>
    <row r="445" spans="1:13" x14ac:dyDescent="0.35">
      <c r="A445" s="261" t="s">
        <v>837</v>
      </c>
      <c r="B445" s="261" t="s">
        <v>838</v>
      </c>
      <c r="C445" s="261" t="s">
        <v>72</v>
      </c>
      <c r="D445" s="261" t="s">
        <v>404</v>
      </c>
      <c r="E445" s="261">
        <v>2</v>
      </c>
      <c r="F445" s="261" t="s">
        <v>17</v>
      </c>
      <c r="G445" s="261" t="s">
        <v>22</v>
      </c>
      <c r="H445" s="261">
        <v>3</v>
      </c>
      <c r="I445" s="261" t="s">
        <v>17</v>
      </c>
      <c r="J445" s="261" t="s">
        <v>846</v>
      </c>
      <c r="K445" s="261" t="s">
        <v>847</v>
      </c>
      <c r="L445" s="262">
        <v>44635</v>
      </c>
      <c r="M445" s="261" t="s">
        <v>20</v>
      </c>
    </row>
    <row r="446" spans="1:13" x14ac:dyDescent="0.35">
      <c r="A446" s="259" t="s">
        <v>837</v>
      </c>
      <c r="B446" s="259" t="s">
        <v>838</v>
      </c>
      <c r="C446" s="259" t="s">
        <v>72</v>
      </c>
      <c r="D446" s="259" t="s">
        <v>26</v>
      </c>
      <c r="E446" s="259" t="s">
        <v>17</v>
      </c>
      <c r="F446" s="259" t="s">
        <v>17</v>
      </c>
      <c r="G446" s="259" t="s">
        <v>22</v>
      </c>
      <c r="H446" s="259">
        <v>3</v>
      </c>
      <c r="I446" s="259" t="s">
        <v>17</v>
      </c>
      <c r="J446" s="259" t="s">
        <v>17</v>
      </c>
      <c r="K446" s="259" t="s">
        <v>848</v>
      </c>
      <c r="L446" s="260">
        <v>44635</v>
      </c>
      <c r="M446" s="259" t="s">
        <v>20</v>
      </c>
    </row>
    <row r="447" spans="1:13" x14ac:dyDescent="0.35">
      <c r="A447" s="261" t="s">
        <v>837</v>
      </c>
      <c r="B447" s="261" t="s">
        <v>838</v>
      </c>
      <c r="C447" s="261" t="s">
        <v>72</v>
      </c>
      <c r="D447" s="261" t="s">
        <v>28</v>
      </c>
      <c r="E447" s="261" t="s">
        <v>17</v>
      </c>
      <c r="F447" s="261" t="s">
        <v>17</v>
      </c>
      <c r="G447" s="261" t="s">
        <v>22</v>
      </c>
      <c r="H447" s="261">
        <v>3</v>
      </c>
      <c r="I447" s="261" t="s">
        <v>17</v>
      </c>
      <c r="J447" s="261" t="s">
        <v>17</v>
      </c>
      <c r="K447" s="261" t="s">
        <v>849</v>
      </c>
      <c r="L447" s="262">
        <v>44635</v>
      </c>
      <c r="M447" s="261" t="s">
        <v>20</v>
      </c>
    </row>
    <row r="448" spans="1:13" x14ac:dyDescent="0.35">
      <c r="A448" s="259" t="s">
        <v>753</v>
      </c>
      <c r="B448" s="259" t="s">
        <v>754</v>
      </c>
      <c r="C448" s="259" t="s">
        <v>749</v>
      </c>
      <c r="D448" s="259" t="s">
        <v>28</v>
      </c>
      <c r="E448" s="259">
        <v>210000</v>
      </c>
      <c r="F448" s="259" t="s">
        <v>850</v>
      </c>
      <c r="G448" s="259" t="s">
        <v>22</v>
      </c>
      <c r="H448" s="259">
        <v>3</v>
      </c>
      <c r="I448" s="259" t="s">
        <v>851</v>
      </c>
      <c r="J448" s="259" t="s">
        <v>852</v>
      </c>
      <c r="K448" s="259" t="s">
        <v>853</v>
      </c>
      <c r="L448" s="260">
        <v>44648</v>
      </c>
      <c r="M448" s="259" t="s">
        <v>20</v>
      </c>
    </row>
    <row r="449" spans="1:13" x14ac:dyDescent="0.35">
      <c r="A449" s="261" t="s">
        <v>87</v>
      </c>
      <c r="B449" s="261" t="s">
        <v>88</v>
      </c>
      <c r="C449" s="261" t="s">
        <v>89</v>
      </c>
      <c r="D449" s="261" t="s">
        <v>404</v>
      </c>
      <c r="E449" s="261">
        <v>4</v>
      </c>
      <c r="F449" s="261" t="s">
        <v>17</v>
      </c>
      <c r="G449" s="261" t="s">
        <v>33</v>
      </c>
      <c r="H449" s="261">
        <v>2</v>
      </c>
      <c r="I449" s="261" t="s">
        <v>17</v>
      </c>
      <c r="J449" s="261" t="s">
        <v>854</v>
      </c>
      <c r="K449" s="261" t="s">
        <v>855</v>
      </c>
      <c r="L449" s="262">
        <v>44660</v>
      </c>
      <c r="M449" s="261" t="s">
        <v>20</v>
      </c>
    </row>
    <row r="450" spans="1:13" x14ac:dyDescent="0.35">
      <c r="A450" s="259" t="s">
        <v>641</v>
      </c>
      <c r="B450" s="259" t="s">
        <v>642</v>
      </c>
      <c r="C450" s="259" t="s">
        <v>225</v>
      </c>
      <c r="D450" s="259" t="s">
        <v>404</v>
      </c>
      <c r="E450" s="259">
        <v>3</v>
      </c>
      <c r="F450" s="259" t="s">
        <v>856</v>
      </c>
      <c r="G450" s="259" t="s">
        <v>492</v>
      </c>
      <c r="H450" s="259">
        <v>1</v>
      </c>
      <c r="I450" s="259" t="s">
        <v>857</v>
      </c>
      <c r="J450" s="259" t="s">
        <v>858</v>
      </c>
      <c r="K450" s="259" t="s">
        <v>859</v>
      </c>
      <c r="L450" s="260">
        <v>44696</v>
      </c>
      <c r="M450" s="259" t="s">
        <v>439</v>
      </c>
    </row>
    <row r="451" spans="1:13" x14ac:dyDescent="0.35">
      <c r="A451" s="261" t="s">
        <v>177</v>
      </c>
      <c r="B451" s="261" t="s">
        <v>178</v>
      </c>
      <c r="C451" s="261" t="s">
        <v>179</v>
      </c>
      <c r="D451" s="261" t="s">
        <v>404</v>
      </c>
      <c r="E451" s="261">
        <v>5</v>
      </c>
      <c r="F451" s="261" t="s">
        <v>512</v>
      </c>
      <c r="G451" s="261" t="s">
        <v>33</v>
      </c>
      <c r="H451" s="261">
        <v>2</v>
      </c>
      <c r="I451" s="261" t="s">
        <v>512</v>
      </c>
      <c r="J451" s="261" t="s">
        <v>860</v>
      </c>
      <c r="K451" s="261" t="s">
        <v>861</v>
      </c>
      <c r="L451" s="262">
        <v>44699</v>
      </c>
      <c r="M451" s="261" t="s">
        <v>20</v>
      </c>
    </row>
    <row r="452" spans="1:13" x14ac:dyDescent="0.35">
      <c r="A452" s="259" t="s">
        <v>177</v>
      </c>
      <c r="B452" s="259" t="s">
        <v>178</v>
      </c>
      <c r="C452" s="259" t="s">
        <v>179</v>
      </c>
      <c r="D452" s="259" t="s">
        <v>38</v>
      </c>
      <c r="E452" s="259" t="s">
        <v>17</v>
      </c>
      <c r="F452" s="259" t="s">
        <v>512</v>
      </c>
      <c r="G452" s="259" t="s">
        <v>17</v>
      </c>
      <c r="H452" s="259" t="s">
        <v>17</v>
      </c>
      <c r="I452" s="259" t="s">
        <v>512</v>
      </c>
      <c r="J452" s="259" t="s">
        <v>862</v>
      </c>
      <c r="K452" s="259" t="s">
        <v>863</v>
      </c>
      <c r="L452" s="260">
        <v>44699</v>
      </c>
      <c r="M452" s="259" t="s">
        <v>20</v>
      </c>
    </row>
    <row r="453" spans="1:13" x14ac:dyDescent="0.35">
      <c r="A453" s="261" t="s">
        <v>177</v>
      </c>
      <c r="B453" s="261" t="s">
        <v>178</v>
      </c>
      <c r="C453" s="261" t="s">
        <v>179</v>
      </c>
      <c r="D453" s="261" t="s">
        <v>768</v>
      </c>
      <c r="E453" s="261" t="s">
        <v>17</v>
      </c>
      <c r="F453" s="261" t="s">
        <v>512</v>
      </c>
      <c r="G453" s="261" t="s">
        <v>17</v>
      </c>
      <c r="H453" s="261" t="s">
        <v>17</v>
      </c>
      <c r="I453" s="261" t="s">
        <v>512</v>
      </c>
      <c r="J453" s="261" t="s">
        <v>862</v>
      </c>
      <c r="K453" s="261" t="s">
        <v>864</v>
      </c>
      <c r="L453" s="262">
        <v>44699</v>
      </c>
      <c r="M453" s="261" t="s">
        <v>20</v>
      </c>
    </row>
    <row r="454" spans="1:13" x14ac:dyDescent="0.35">
      <c r="A454" s="259" t="s">
        <v>177</v>
      </c>
      <c r="B454" s="259" t="s">
        <v>178</v>
      </c>
      <c r="C454" s="259" t="s">
        <v>179</v>
      </c>
      <c r="D454" s="259" t="s">
        <v>24</v>
      </c>
      <c r="E454" s="259" t="s">
        <v>17</v>
      </c>
      <c r="F454" s="259" t="s">
        <v>512</v>
      </c>
      <c r="G454" s="259" t="s">
        <v>17</v>
      </c>
      <c r="H454" s="259" t="s">
        <v>17</v>
      </c>
      <c r="I454" s="259" t="s">
        <v>512</v>
      </c>
      <c r="J454" s="259" t="s">
        <v>862</v>
      </c>
      <c r="K454" s="259" t="s">
        <v>865</v>
      </c>
      <c r="L454" s="260">
        <v>44699</v>
      </c>
      <c r="M454" s="259" t="s">
        <v>20</v>
      </c>
    </row>
    <row r="455" spans="1:13" x14ac:dyDescent="0.35">
      <c r="A455" s="261" t="s">
        <v>777</v>
      </c>
      <c r="B455" s="261" t="s">
        <v>778</v>
      </c>
      <c r="C455" s="261" t="s">
        <v>261</v>
      </c>
      <c r="D455" s="261" t="s">
        <v>40</v>
      </c>
      <c r="E455" s="261" t="s">
        <v>17</v>
      </c>
      <c r="F455" s="261" t="s">
        <v>512</v>
      </c>
      <c r="G455" s="261" t="s">
        <v>17</v>
      </c>
      <c r="H455" s="261" t="s">
        <v>17</v>
      </c>
      <c r="I455" s="261" t="s">
        <v>512</v>
      </c>
      <c r="J455" s="261" t="s">
        <v>866</v>
      </c>
      <c r="K455" s="261" t="s">
        <v>867</v>
      </c>
      <c r="L455" s="262">
        <v>44736</v>
      </c>
      <c r="M455" s="261" t="s">
        <v>20</v>
      </c>
    </row>
    <row r="456" spans="1:13" x14ac:dyDescent="0.35">
      <c r="A456" s="259" t="s">
        <v>868</v>
      </c>
      <c r="B456" s="259" t="s">
        <v>869</v>
      </c>
      <c r="C456" s="259" t="s">
        <v>749</v>
      </c>
      <c r="D456" s="259" t="s">
        <v>26</v>
      </c>
      <c r="E456" s="259" t="s">
        <v>17</v>
      </c>
      <c r="F456" s="259" t="s">
        <v>17</v>
      </c>
      <c r="G456" s="259" t="s">
        <v>17</v>
      </c>
      <c r="H456" s="259" t="s">
        <v>17</v>
      </c>
      <c r="I456" s="259" t="s">
        <v>17</v>
      </c>
      <c r="J456" s="259" t="s">
        <v>17</v>
      </c>
      <c r="K456" s="259" t="s">
        <v>870</v>
      </c>
      <c r="L456" s="260">
        <v>44736</v>
      </c>
      <c r="M456" s="259" t="s">
        <v>20</v>
      </c>
    </row>
    <row r="457" spans="1:13" x14ac:dyDescent="0.35">
      <c r="A457" s="261" t="s">
        <v>868</v>
      </c>
      <c r="B457" s="261" t="s">
        <v>869</v>
      </c>
      <c r="C457" s="261" t="s">
        <v>749</v>
      </c>
      <c r="D457" s="261" t="s">
        <v>28</v>
      </c>
      <c r="E457" s="261">
        <v>10000</v>
      </c>
      <c r="F457" s="261" t="s">
        <v>871</v>
      </c>
      <c r="G457" s="261" t="s">
        <v>22</v>
      </c>
      <c r="H457" s="261">
        <v>3</v>
      </c>
      <c r="I457" s="261" t="s">
        <v>872</v>
      </c>
      <c r="J457" s="261" t="s">
        <v>873</v>
      </c>
      <c r="K457" s="261" t="s">
        <v>874</v>
      </c>
      <c r="L457" s="262">
        <v>44736</v>
      </c>
      <c r="M457" s="261" t="s">
        <v>20</v>
      </c>
    </row>
    <row r="458" spans="1:13" x14ac:dyDescent="0.35">
      <c r="A458" s="259" t="s">
        <v>682</v>
      </c>
      <c r="B458" s="259" t="s">
        <v>683</v>
      </c>
      <c r="C458" s="259" t="s">
        <v>212</v>
      </c>
      <c r="D458" s="259" t="s">
        <v>38</v>
      </c>
      <c r="E458" s="259">
        <v>136000</v>
      </c>
      <c r="F458" s="259" t="s">
        <v>875</v>
      </c>
      <c r="G458" s="259" t="s">
        <v>33</v>
      </c>
      <c r="H458" s="259">
        <v>2</v>
      </c>
      <c r="I458" s="259" t="s">
        <v>876</v>
      </c>
      <c r="J458" s="259" t="s">
        <v>877</v>
      </c>
      <c r="K458" s="259" t="s">
        <v>878</v>
      </c>
      <c r="L458" s="260">
        <v>44768</v>
      </c>
      <c r="M458" s="259" t="s">
        <v>20</v>
      </c>
    </row>
    <row r="459" spans="1:13" x14ac:dyDescent="0.35">
      <c r="A459" s="261" t="s">
        <v>879</v>
      </c>
      <c r="B459" s="261" t="s">
        <v>880</v>
      </c>
      <c r="C459" s="261" t="s">
        <v>109</v>
      </c>
      <c r="D459" s="261" t="s">
        <v>38</v>
      </c>
      <c r="E459" s="261">
        <v>0</v>
      </c>
      <c r="F459" s="261" t="s">
        <v>17</v>
      </c>
      <c r="G459" s="261" t="s">
        <v>17</v>
      </c>
      <c r="H459" s="261" t="s">
        <v>17</v>
      </c>
      <c r="I459" s="261" t="s">
        <v>17</v>
      </c>
      <c r="J459" s="261" t="s">
        <v>17</v>
      </c>
      <c r="K459" s="261" t="s">
        <v>881</v>
      </c>
      <c r="L459" s="262">
        <v>44770</v>
      </c>
      <c r="M459" s="261" t="s">
        <v>20</v>
      </c>
    </row>
    <row r="460" spans="1:13" x14ac:dyDescent="0.35">
      <c r="A460" s="259" t="s">
        <v>879</v>
      </c>
      <c r="B460" s="259" t="s">
        <v>880</v>
      </c>
      <c r="C460" s="259" t="s">
        <v>109</v>
      </c>
      <c r="D460" s="259" t="s">
        <v>768</v>
      </c>
      <c r="E460" s="259">
        <v>0</v>
      </c>
      <c r="F460" s="259" t="s">
        <v>17</v>
      </c>
      <c r="G460" s="259" t="s">
        <v>17</v>
      </c>
      <c r="H460" s="259" t="s">
        <v>17</v>
      </c>
      <c r="I460" s="259" t="s">
        <v>17</v>
      </c>
      <c r="J460" s="259" t="s">
        <v>17</v>
      </c>
      <c r="K460" s="259" t="s">
        <v>882</v>
      </c>
      <c r="L460" s="260">
        <v>44770</v>
      </c>
      <c r="M460" s="259" t="s">
        <v>20</v>
      </c>
    </row>
    <row r="461" spans="1:13" x14ac:dyDescent="0.35">
      <c r="A461" s="261" t="s">
        <v>879</v>
      </c>
      <c r="B461" s="261" t="s">
        <v>880</v>
      </c>
      <c r="C461" s="261" t="s">
        <v>109</v>
      </c>
      <c r="D461" s="261" t="s">
        <v>24</v>
      </c>
      <c r="E461" s="261">
        <v>0</v>
      </c>
      <c r="F461" s="261" t="s">
        <v>17</v>
      </c>
      <c r="G461" s="261" t="s">
        <v>17</v>
      </c>
      <c r="H461" s="261" t="s">
        <v>17</v>
      </c>
      <c r="I461" s="261" t="s">
        <v>17</v>
      </c>
      <c r="J461" s="261" t="s">
        <v>17</v>
      </c>
      <c r="K461" s="261" t="s">
        <v>883</v>
      </c>
      <c r="L461" s="262">
        <v>44770</v>
      </c>
      <c r="M461" s="261" t="s">
        <v>20</v>
      </c>
    </row>
    <row r="462" spans="1:13" x14ac:dyDescent="0.35">
      <c r="A462" s="259" t="s">
        <v>223</v>
      </c>
      <c r="B462" s="259" t="s">
        <v>224</v>
      </c>
      <c r="C462" s="259" t="s">
        <v>225</v>
      </c>
      <c r="D462" s="259" t="s">
        <v>404</v>
      </c>
      <c r="E462" s="259">
        <v>4</v>
      </c>
      <c r="F462" s="259" t="s">
        <v>17</v>
      </c>
      <c r="G462" s="259" t="s">
        <v>884</v>
      </c>
      <c r="H462" s="259">
        <v>2</v>
      </c>
      <c r="I462" s="259" t="s">
        <v>17</v>
      </c>
      <c r="J462" s="259" t="s">
        <v>885</v>
      </c>
      <c r="K462" s="259" t="s">
        <v>886</v>
      </c>
      <c r="L462" s="260">
        <v>44773</v>
      </c>
      <c r="M462" s="259" t="s">
        <v>439</v>
      </c>
    </row>
    <row r="463" spans="1:13" x14ac:dyDescent="0.35">
      <c r="A463" s="261" t="s">
        <v>229</v>
      </c>
      <c r="B463" s="261" t="s">
        <v>230</v>
      </c>
      <c r="C463" s="261" t="s">
        <v>225</v>
      </c>
      <c r="D463" s="261" t="s">
        <v>404</v>
      </c>
      <c r="E463" s="261">
        <v>2</v>
      </c>
      <c r="F463" s="261" t="s">
        <v>17</v>
      </c>
      <c r="G463" s="261" t="s">
        <v>22</v>
      </c>
      <c r="H463" s="261">
        <v>3</v>
      </c>
      <c r="I463" s="261" t="s">
        <v>17</v>
      </c>
      <c r="J463" s="261" t="s">
        <v>887</v>
      </c>
      <c r="K463" s="261" t="s">
        <v>888</v>
      </c>
      <c r="L463" s="262">
        <v>44773</v>
      </c>
      <c r="M463" s="261" t="s">
        <v>439</v>
      </c>
    </row>
    <row r="464" spans="1:13" x14ac:dyDescent="0.35">
      <c r="A464" s="259" t="s">
        <v>248</v>
      </c>
      <c r="B464" s="259" t="s">
        <v>249</v>
      </c>
      <c r="C464" s="259" t="s">
        <v>250</v>
      </c>
      <c r="D464" s="259" t="s">
        <v>694</v>
      </c>
      <c r="E464" s="259">
        <v>41055</v>
      </c>
      <c r="F464" s="259" t="s">
        <v>889</v>
      </c>
      <c r="G464" s="259" t="s">
        <v>33</v>
      </c>
      <c r="H464" s="259">
        <v>2</v>
      </c>
      <c r="I464" s="259" t="s">
        <v>890</v>
      </c>
      <c r="J464" s="259" t="s">
        <v>891</v>
      </c>
      <c r="K464" s="259" t="s">
        <v>892</v>
      </c>
      <c r="L464" s="260">
        <v>44773</v>
      </c>
      <c r="M464" s="259" t="s">
        <v>439</v>
      </c>
    </row>
    <row r="465" spans="1:13" x14ac:dyDescent="0.35">
      <c r="A465" s="261" t="s">
        <v>248</v>
      </c>
      <c r="B465" s="261" t="s">
        <v>249</v>
      </c>
      <c r="C465" s="261" t="s">
        <v>250</v>
      </c>
      <c r="D465" s="261" t="s">
        <v>404</v>
      </c>
      <c r="E465" s="261">
        <v>3</v>
      </c>
      <c r="F465" s="261" t="s">
        <v>893</v>
      </c>
      <c r="G465" s="261" t="s">
        <v>33</v>
      </c>
      <c r="H465" s="261">
        <v>2</v>
      </c>
      <c r="I465" s="261" t="s">
        <v>894</v>
      </c>
      <c r="J465" s="261" t="s">
        <v>895</v>
      </c>
      <c r="K465" s="261" t="s">
        <v>896</v>
      </c>
      <c r="L465" s="262">
        <v>44773</v>
      </c>
      <c r="M465" s="261" t="s">
        <v>439</v>
      </c>
    </row>
    <row r="466" spans="1:13" x14ac:dyDescent="0.35">
      <c r="A466" s="259" t="s">
        <v>99</v>
      </c>
      <c r="B466" s="259" t="s">
        <v>100</v>
      </c>
      <c r="C466" s="259" t="s">
        <v>101</v>
      </c>
      <c r="D466" s="259" t="s">
        <v>404</v>
      </c>
      <c r="E466" s="259">
        <v>4</v>
      </c>
      <c r="F466" s="259" t="s">
        <v>17</v>
      </c>
      <c r="G466" s="259" t="s">
        <v>492</v>
      </c>
      <c r="H466" s="259">
        <v>1</v>
      </c>
      <c r="I466" s="259" t="s">
        <v>17</v>
      </c>
      <c r="J466" s="259" t="s">
        <v>897</v>
      </c>
      <c r="K466" s="259" t="s">
        <v>898</v>
      </c>
      <c r="L466" s="260">
        <v>44773</v>
      </c>
      <c r="M466" s="259" t="s">
        <v>439</v>
      </c>
    </row>
    <row r="467" spans="1:13" x14ac:dyDescent="0.35">
      <c r="A467" s="261" t="s">
        <v>263</v>
      </c>
      <c r="B467" s="261" t="s">
        <v>264</v>
      </c>
      <c r="C467" s="261" t="s">
        <v>265</v>
      </c>
      <c r="D467" s="261" t="s">
        <v>694</v>
      </c>
      <c r="E467" s="261">
        <v>446300</v>
      </c>
      <c r="F467" s="261" t="s">
        <v>899</v>
      </c>
      <c r="G467" s="261" t="s">
        <v>33</v>
      </c>
      <c r="H467" s="261">
        <v>2</v>
      </c>
      <c r="I467" s="261" t="s">
        <v>900</v>
      </c>
      <c r="J467" s="261" t="s">
        <v>901</v>
      </c>
      <c r="K467" s="261" t="s">
        <v>902</v>
      </c>
      <c r="L467" s="262">
        <v>44773</v>
      </c>
      <c r="M467" s="261" t="s">
        <v>439</v>
      </c>
    </row>
    <row r="468" spans="1:13" x14ac:dyDescent="0.35">
      <c r="A468" s="259" t="s">
        <v>263</v>
      </c>
      <c r="B468" s="259" t="s">
        <v>264</v>
      </c>
      <c r="C468" s="259" t="s">
        <v>265</v>
      </c>
      <c r="D468" s="259" t="s">
        <v>404</v>
      </c>
      <c r="E468" s="259">
        <v>4</v>
      </c>
      <c r="F468" s="259" t="s">
        <v>17</v>
      </c>
      <c r="G468" s="259" t="s">
        <v>22</v>
      </c>
      <c r="H468" s="259">
        <v>3</v>
      </c>
      <c r="I468" s="259" t="s">
        <v>17</v>
      </c>
      <c r="J468" s="259" t="s">
        <v>903</v>
      </c>
      <c r="K468" s="259" t="s">
        <v>904</v>
      </c>
      <c r="L468" s="260">
        <v>44773</v>
      </c>
      <c r="M468" s="259" t="s">
        <v>439</v>
      </c>
    </row>
    <row r="469" spans="1:13" x14ac:dyDescent="0.35">
      <c r="A469" s="261" t="s">
        <v>200</v>
      </c>
      <c r="B469" s="261" t="s">
        <v>201</v>
      </c>
      <c r="C469" s="261" t="s">
        <v>202</v>
      </c>
      <c r="D469" s="261" t="s">
        <v>694</v>
      </c>
      <c r="E469" s="261">
        <v>100000</v>
      </c>
      <c r="F469" s="261" t="s">
        <v>905</v>
      </c>
      <c r="G469" s="261" t="s">
        <v>33</v>
      </c>
      <c r="H469" s="261">
        <v>2</v>
      </c>
      <c r="I469" s="261" t="s">
        <v>906</v>
      </c>
      <c r="J469" s="261" t="s">
        <v>907</v>
      </c>
      <c r="K469" s="261" t="s">
        <v>908</v>
      </c>
      <c r="L469" s="262">
        <v>44773</v>
      </c>
      <c r="M469" s="261" t="s">
        <v>439</v>
      </c>
    </row>
    <row r="470" spans="1:13" x14ac:dyDescent="0.35">
      <c r="A470" s="259" t="s">
        <v>200</v>
      </c>
      <c r="B470" s="259" t="s">
        <v>201</v>
      </c>
      <c r="C470" s="259" t="s">
        <v>202</v>
      </c>
      <c r="D470" s="259" t="s">
        <v>404</v>
      </c>
      <c r="E470" s="259">
        <v>3</v>
      </c>
      <c r="F470" s="259" t="s">
        <v>17</v>
      </c>
      <c r="G470" s="259" t="s">
        <v>22</v>
      </c>
      <c r="H470" s="259">
        <v>3</v>
      </c>
      <c r="I470" s="259" t="s">
        <v>17</v>
      </c>
      <c r="J470" s="259" t="s">
        <v>909</v>
      </c>
      <c r="K470" s="259" t="s">
        <v>910</v>
      </c>
      <c r="L470" s="260">
        <v>44773</v>
      </c>
      <c r="M470" s="259" t="s">
        <v>439</v>
      </c>
    </row>
    <row r="471" spans="1:13" x14ac:dyDescent="0.35">
      <c r="A471" s="261" t="s">
        <v>326</v>
      </c>
      <c r="B471" s="261" t="s">
        <v>327</v>
      </c>
      <c r="C471" s="261" t="s">
        <v>328</v>
      </c>
      <c r="D471" s="261" t="s">
        <v>694</v>
      </c>
      <c r="E471" s="261">
        <v>163610</v>
      </c>
      <c r="F471" s="261" t="s">
        <v>911</v>
      </c>
      <c r="G471" s="261" t="s">
        <v>33</v>
      </c>
      <c r="H471" s="261">
        <v>2</v>
      </c>
      <c r="I471" s="261" t="s">
        <v>912</v>
      </c>
      <c r="J471" s="261" t="s">
        <v>913</v>
      </c>
      <c r="K471" s="261" t="s">
        <v>914</v>
      </c>
      <c r="L471" s="262">
        <v>44773</v>
      </c>
      <c r="M471" s="261" t="s">
        <v>439</v>
      </c>
    </row>
    <row r="472" spans="1:13" x14ac:dyDescent="0.35">
      <c r="A472" s="259" t="s">
        <v>326</v>
      </c>
      <c r="B472" s="259" t="s">
        <v>327</v>
      </c>
      <c r="C472" s="259" t="s">
        <v>328</v>
      </c>
      <c r="D472" s="259" t="s">
        <v>404</v>
      </c>
      <c r="E472" s="259">
        <v>4</v>
      </c>
      <c r="F472" s="259" t="s">
        <v>915</v>
      </c>
      <c r="G472" s="259" t="s">
        <v>22</v>
      </c>
      <c r="H472" s="259">
        <v>3</v>
      </c>
      <c r="I472" s="259" t="s">
        <v>916</v>
      </c>
      <c r="J472" s="259" t="s">
        <v>885</v>
      </c>
      <c r="K472" s="259" t="s">
        <v>917</v>
      </c>
      <c r="L472" s="260">
        <v>44773</v>
      </c>
      <c r="M472" s="259" t="s">
        <v>20</v>
      </c>
    </row>
    <row r="473" spans="1:13" x14ac:dyDescent="0.35">
      <c r="A473" s="261" t="s">
        <v>210</v>
      </c>
      <c r="B473" s="261" t="s">
        <v>211</v>
      </c>
      <c r="C473" s="261" t="s">
        <v>212</v>
      </c>
      <c r="D473" s="261" t="s">
        <v>38</v>
      </c>
      <c r="E473" s="261" t="s">
        <v>17</v>
      </c>
      <c r="F473" s="261" t="s">
        <v>17</v>
      </c>
      <c r="G473" s="261" t="s">
        <v>17</v>
      </c>
      <c r="H473" s="261" t="s">
        <v>17</v>
      </c>
      <c r="I473" s="261" t="s">
        <v>17</v>
      </c>
      <c r="J473" s="261" t="s">
        <v>512</v>
      </c>
      <c r="K473" s="261" t="s">
        <v>918</v>
      </c>
      <c r="L473" s="262">
        <v>44801</v>
      </c>
      <c r="M473" s="261" t="s">
        <v>20</v>
      </c>
    </row>
    <row r="474" spans="1:13" x14ac:dyDescent="0.35">
      <c r="A474" s="259" t="s">
        <v>70</v>
      </c>
      <c r="B474" s="259" t="s">
        <v>71</v>
      </c>
      <c r="C474" s="259" t="s">
        <v>72</v>
      </c>
      <c r="D474" s="259" t="s">
        <v>21</v>
      </c>
      <c r="E474" s="259" t="s">
        <v>17</v>
      </c>
      <c r="F474" s="259" t="s">
        <v>17</v>
      </c>
      <c r="G474" s="259" t="s">
        <v>17</v>
      </c>
      <c r="H474" s="259" t="s">
        <v>17</v>
      </c>
      <c r="I474" s="259" t="s">
        <v>17</v>
      </c>
      <c r="J474" s="259" t="s">
        <v>17</v>
      </c>
      <c r="K474" s="259" t="s">
        <v>919</v>
      </c>
      <c r="L474" s="260">
        <v>44801</v>
      </c>
      <c r="M474" s="259" t="s">
        <v>20</v>
      </c>
    </row>
    <row r="475" spans="1:13" x14ac:dyDescent="0.35">
      <c r="A475" s="261" t="s">
        <v>920</v>
      </c>
      <c r="B475" s="261" t="s">
        <v>921</v>
      </c>
      <c r="C475" s="261" t="s">
        <v>922</v>
      </c>
      <c r="D475" s="261" t="s">
        <v>38</v>
      </c>
      <c r="E475" s="261" t="s">
        <v>17</v>
      </c>
      <c r="F475" s="261" t="s">
        <v>923</v>
      </c>
      <c r="G475" s="261" t="s">
        <v>17</v>
      </c>
      <c r="H475" s="261" t="s">
        <v>17</v>
      </c>
      <c r="I475" s="261" t="s">
        <v>17</v>
      </c>
      <c r="J475" s="261" t="s">
        <v>17</v>
      </c>
      <c r="K475" s="261" t="s">
        <v>924</v>
      </c>
      <c r="L475" s="262">
        <v>44801</v>
      </c>
      <c r="M475" s="261" t="s">
        <v>439</v>
      </c>
    </row>
    <row r="476" spans="1:13" x14ac:dyDescent="0.35">
      <c r="A476" s="259" t="s">
        <v>920</v>
      </c>
      <c r="B476" s="259" t="s">
        <v>921</v>
      </c>
      <c r="C476" s="259" t="s">
        <v>922</v>
      </c>
      <c r="D476" s="259" t="s">
        <v>40</v>
      </c>
      <c r="E476" s="259" t="s">
        <v>17</v>
      </c>
      <c r="F476" s="259" t="s">
        <v>923</v>
      </c>
      <c r="G476" s="259" t="s">
        <v>17</v>
      </c>
      <c r="H476" s="259" t="s">
        <v>17</v>
      </c>
      <c r="I476" s="259" t="s">
        <v>17</v>
      </c>
      <c r="J476" s="259" t="s">
        <v>17</v>
      </c>
      <c r="K476" s="259" t="s">
        <v>925</v>
      </c>
      <c r="L476" s="260">
        <v>44801</v>
      </c>
      <c r="M476" s="259" t="s">
        <v>439</v>
      </c>
    </row>
    <row r="477" spans="1:13" x14ac:dyDescent="0.35">
      <c r="A477" s="261" t="s">
        <v>920</v>
      </c>
      <c r="B477" s="261" t="s">
        <v>921</v>
      </c>
      <c r="C477" s="261" t="s">
        <v>922</v>
      </c>
      <c r="D477" s="261" t="s">
        <v>16</v>
      </c>
      <c r="E477" s="261" t="s">
        <v>17</v>
      </c>
      <c r="F477" s="261" t="s">
        <v>17</v>
      </c>
      <c r="G477" s="261" t="s">
        <v>17</v>
      </c>
      <c r="H477" s="261" t="s">
        <v>17</v>
      </c>
      <c r="I477" s="261" t="s">
        <v>17</v>
      </c>
      <c r="J477" s="261" t="s">
        <v>17</v>
      </c>
      <c r="K477" s="261" t="s">
        <v>926</v>
      </c>
      <c r="L477" s="262">
        <v>44801</v>
      </c>
      <c r="M477" s="261" t="s">
        <v>439</v>
      </c>
    </row>
    <row r="478" spans="1:13" x14ac:dyDescent="0.35">
      <c r="A478" s="259" t="s">
        <v>920</v>
      </c>
      <c r="B478" s="259" t="s">
        <v>921</v>
      </c>
      <c r="C478" s="259" t="s">
        <v>922</v>
      </c>
      <c r="D478" s="259" t="s">
        <v>21</v>
      </c>
      <c r="E478" s="259" t="s">
        <v>17</v>
      </c>
      <c r="F478" s="259" t="s">
        <v>17</v>
      </c>
      <c r="G478" s="259" t="s">
        <v>17</v>
      </c>
      <c r="H478" s="259" t="s">
        <v>17</v>
      </c>
      <c r="I478" s="259" t="s">
        <v>17</v>
      </c>
      <c r="J478" s="259" t="s">
        <v>17</v>
      </c>
      <c r="K478" s="259" t="s">
        <v>927</v>
      </c>
      <c r="L478" s="260">
        <v>44801</v>
      </c>
      <c r="M478" s="259" t="s">
        <v>439</v>
      </c>
    </row>
    <row r="479" spans="1:13" x14ac:dyDescent="0.35">
      <c r="A479" s="261" t="s">
        <v>920</v>
      </c>
      <c r="B479" s="261" t="s">
        <v>921</v>
      </c>
      <c r="C479" s="261" t="s">
        <v>922</v>
      </c>
      <c r="D479" s="261" t="s">
        <v>768</v>
      </c>
      <c r="E479" s="261" t="s">
        <v>17</v>
      </c>
      <c r="F479" s="261" t="s">
        <v>17</v>
      </c>
      <c r="G479" s="261" t="s">
        <v>17</v>
      </c>
      <c r="H479" s="261" t="s">
        <v>17</v>
      </c>
      <c r="I479" s="261" t="s">
        <v>17</v>
      </c>
      <c r="J479" s="261" t="s">
        <v>17</v>
      </c>
      <c r="K479" s="261" t="s">
        <v>928</v>
      </c>
      <c r="L479" s="262">
        <v>44801</v>
      </c>
      <c r="M479" s="261" t="s">
        <v>439</v>
      </c>
    </row>
    <row r="480" spans="1:13" x14ac:dyDescent="0.35">
      <c r="A480" s="259" t="s">
        <v>920</v>
      </c>
      <c r="B480" s="259" t="s">
        <v>921</v>
      </c>
      <c r="C480" s="259" t="s">
        <v>922</v>
      </c>
      <c r="D480" s="259" t="s">
        <v>24</v>
      </c>
      <c r="E480" s="259" t="s">
        <v>17</v>
      </c>
      <c r="F480" s="259" t="s">
        <v>17</v>
      </c>
      <c r="G480" s="259" t="s">
        <v>17</v>
      </c>
      <c r="H480" s="259" t="s">
        <v>17</v>
      </c>
      <c r="I480" s="259" t="s">
        <v>17</v>
      </c>
      <c r="J480" s="259" t="s">
        <v>17</v>
      </c>
      <c r="K480" s="259" t="s">
        <v>929</v>
      </c>
      <c r="L480" s="260">
        <v>44801</v>
      </c>
      <c r="M480" s="259" t="s">
        <v>439</v>
      </c>
    </row>
    <row r="481" spans="1:13" x14ac:dyDescent="0.35">
      <c r="A481" s="261" t="s">
        <v>920</v>
      </c>
      <c r="B481" s="261" t="s">
        <v>921</v>
      </c>
      <c r="C481" s="261" t="s">
        <v>922</v>
      </c>
      <c r="D481" s="261" t="s">
        <v>404</v>
      </c>
      <c r="E481" s="261">
        <v>4</v>
      </c>
      <c r="F481" s="261" t="s">
        <v>930</v>
      </c>
      <c r="G481" s="261" t="s">
        <v>492</v>
      </c>
      <c r="H481" s="261">
        <v>1</v>
      </c>
      <c r="I481" s="261" t="s">
        <v>931</v>
      </c>
      <c r="J481" s="261" t="s">
        <v>885</v>
      </c>
      <c r="K481" s="261" t="s">
        <v>932</v>
      </c>
      <c r="L481" s="262">
        <v>44801</v>
      </c>
      <c r="M481" s="261" t="s">
        <v>439</v>
      </c>
    </row>
    <row r="482" spans="1:13" x14ac:dyDescent="0.35">
      <c r="A482" s="259" t="s">
        <v>920</v>
      </c>
      <c r="B482" s="259" t="s">
        <v>921</v>
      </c>
      <c r="C482" s="259" t="s">
        <v>922</v>
      </c>
      <c r="D482" s="259" t="s">
        <v>26</v>
      </c>
      <c r="E482" s="259" t="s">
        <v>17</v>
      </c>
      <c r="F482" s="259" t="s">
        <v>17</v>
      </c>
      <c r="G482" s="259" t="s">
        <v>17</v>
      </c>
      <c r="H482" s="259" t="s">
        <v>17</v>
      </c>
      <c r="I482" s="259" t="s">
        <v>17</v>
      </c>
      <c r="J482" s="259" t="s">
        <v>17</v>
      </c>
      <c r="K482" s="259" t="s">
        <v>933</v>
      </c>
      <c r="L482" s="260">
        <v>44801</v>
      </c>
      <c r="M482" s="259" t="s">
        <v>439</v>
      </c>
    </row>
    <row r="483" spans="1:13" x14ac:dyDescent="0.35">
      <c r="A483" s="261" t="s">
        <v>920</v>
      </c>
      <c r="B483" s="261" t="s">
        <v>921</v>
      </c>
      <c r="C483" s="261" t="s">
        <v>922</v>
      </c>
      <c r="D483" s="261" t="s">
        <v>28</v>
      </c>
      <c r="E483" s="261" t="s">
        <v>17</v>
      </c>
      <c r="F483" s="261" t="s">
        <v>17</v>
      </c>
      <c r="G483" s="261" t="s">
        <v>17</v>
      </c>
      <c r="H483" s="261" t="s">
        <v>17</v>
      </c>
      <c r="I483" s="261" t="s">
        <v>17</v>
      </c>
      <c r="J483" s="261" t="s">
        <v>17</v>
      </c>
      <c r="K483" s="261" t="s">
        <v>934</v>
      </c>
      <c r="L483" s="262">
        <v>44801</v>
      </c>
      <c r="M483" s="261" t="s">
        <v>439</v>
      </c>
    </row>
    <row r="484" spans="1:13" x14ac:dyDescent="0.35">
      <c r="A484" s="259" t="s">
        <v>935</v>
      </c>
      <c r="B484" s="259" t="s">
        <v>936</v>
      </c>
      <c r="C484" s="259" t="s">
        <v>937</v>
      </c>
      <c r="D484" s="259" t="s">
        <v>38</v>
      </c>
      <c r="E484" s="259" t="s">
        <v>17</v>
      </c>
      <c r="F484" s="259" t="s">
        <v>17</v>
      </c>
      <c r="G484" s="259" t="s">
        <v>17</v>
      </c>
      <c r="H484" s="259" t="s">
        <v>17</v>
      </c>
      <c r="I484" s="259" t="s">
        <v>17</v>
      </c>
      <c r="J484" s="259" t="s">
        <v>17</v>
      </c>
      <c r="K484" s="259" t="s">
        <v>938</v>
      </c>
      <c r="L484" s="260">
        <v>44801</v>
      </c>
      <c r="M484" s="259" t="s">
        <v>439</v>
      </c>
    </row>
    <row r="485" spans="1:13" x14ac:dyDescent="0.35">
      <c r="A485" s="261" t="s">
        <v>935</v>
      </c>
      <c r="B485" s="261" t="s">
        <v>936</v>
      </c>
      <c r="C485" s="261" t="s">
        <v>937</v>
      </c>
      <c r="D485" s="261" t="s">
        <v>40</v>
      </c>
      <c r="E485" s="261" t="s">
        <v>17</v>
      </c>
      <c r="F485" s="261" t="s">
        <v>17</v>
      </c>
      <c r="G485" s="261" t="s">
        <v>17</v>
      </c>
      <c r="H485" s="261" t="s">
        <v>17</v>
      </c>
      <c r="I485" s="261" t="s">
        <v>17</v>
      </c>
      <c r="J485" s="261" t="s">
        <v>17</v>
      </c>
      <c r="K485" s="261" t="s">
        <v>939</v>
      </c>
      <c r="L485" s="262">
        <v>44801</v>
      </c>
      <c r="M485" s="261" t="s">
        <v>439</v>
      </c>
    </row>
    <row r="486" spans="1:13" x14ac:dyDescent="0.35">
      <c r="A486" s="259" t="s">
        <v>935</v>
      </c>
      <c r="B486" s="259" t="s">
        <v>936</v>
      </c>
      <c r="C486" s="259" t="s">
        <v>937</v>
      </c>
      <c r="D486" s="259" t="s">
        <v>16</v>
      </c>
      <c r="E486" s="259" t="s">
        <v>17</v>
      </c>
      <c r="F486" s="259" t="s">
        <v>17</v>
      </c>
      <c r="G486" s="259" t="s">
        <v>17</v>
      </c>
      <c r="H486" s="259" t="s">
        <v>17</v>
      </c>
      <c r="I486" s="259" t="s">
        <v>17</v>
      </c>
      <c r="J486" s="259" t="s">
        <v>17</v>
      </c>
      <c r="K486" s="259" t="s">
        <v>940</v>
      </c>
      <c r="L486" s="260">
        <v>44801</v>
      </c>
      <c r="M486" s="259" t="s">
        <v>439</v>
      </c>
    </row>
    <row r="487" spans="1:13" x14ac:dyDescent="0.35">
      <c r="A487" s="261" t="s">
        <v>935</v>
      </c>
      <c r="B487" s="261" t="s">
        <v>936</v>
      </c>
      <c r="C487" s="261" t="s">
        <v>937</v>
      </c>
      <c r="D487" s="261" t="s">
        <v>21</v>
      </c>
      <c r="E487" s="261" t="s">
        <v>17</v>
      </c>
      <c r="F487" s="261" t="s">
        <v>17</v>
      </c>
      <c r="G487" s="261" t="s">
        <v>17</v>
      </c>
      <c r="H487" s="261" t="s">
        <v>17</v>
      </c>
      <c r="I487" s="261" t="s">
        <v>17</v>
      </c>
      <c r="J487" s="261" t="s">
        <v>17</v>
      </c>
      <c r="K487" s="261" t="s">
        <v>941</v>
      </c>
      <c r="L487" s="262">
        <v>44801</v>
      </c>
      <c r="M487" s="261" t="s">
        <v>439</v>
      </c>
    </row>
    <row r="488" spans="1:13" x14ac:dyDescent="0.35">
      <c r="A488" s="259" t="s">
        <v>935</v>
      </c>
      <c r="B488" s="259" t="s">
        <v>936</v>
      </c>
      <c r="C488" s="259" t="s">
        <v>937</v>
      </c>
      <c r="D488" s="259" t="s">
        <v>768</v>
      </c>
      <c r="E488" s="259" t="s">
        <v>17</v>
      </c>
      <c r="F488" s="259" t="s">
        <v>17</v>
      </c>
      <c r="G488" s="259" t="s">
        <v>17</v>
      </c>
      <c r="H488" s="259" t="s">
        <v>17</v>
      </c>
      <c r="I488" s="259" t="s">
        <v>17</v>
      </c>
      <c r="J488" s="259" t="s">
        <v>17</v>
      </c>
      <c r="K488" s="259" t="s">
        <v>942</v>
      </c>
      <c r="L488" s="260">
        <v>44801</v>
      </c>
      <c r="M488" s="259" t="s">
        <v>439</v>
      </c>
    </row>
    <row r="489" spans="1:13" x14ac:dyDescent="0.35">
      <c r="A489" s="261" t="s">
        <v>935</v>
      </c>
      <c r="B489" s="261" t="s">
        <v>936</v>
      </c>
      <c r="C489" s="261" t="s">
        <v>937</v>
      </c>
      <c r="D489" s="261" t="s">
        <v>24</v>
      </c>
      <c r="E489" s="261" t="s">
        <v>17</v>
      </c>
      <c r="F489" s="261" t="s">
        <v>17</v>
      </c>
      <c r="G489" s="261" t="s">
        <v>17</v>
      </c>
      <c r="H489" s="261" t="s">
        <v>17</v>
      </c>
      <c r="I489" s="261" t="s">
        <v>17</v>
      </c>
      <c r="J489" s="261" t="s">
        <v>17</v>
      </c>
      <c r="K489" s="261" t="s">
        <v>943</v>
      </c>
      <c r="L489" s="262">
        <v>44801</v>
      </c>
      <c r="M489" s="261" t="s">
        <v>439</v>
      </c>
    </row>
    <row r="490" spans="1:13" x14ac:dyDescent="0.35">
      <c r="A490" s="259" t="s">
        <v>935</v>
      </c>
      <c r="B490" s="259" t="s">
        <v>936</v>
      </c>
      <c r="C490" s="259" t="s">
        <v>937</v>
      </c>
      <c r="D490" s="259" t="s">
        <v>404</v>
      </c>
      <c r="E490" s="259">
        <v>4</v>
      </c>
      <c r="F490" s="259" t="s">
        <v>944</v>
      </c>
      <c r="G490" s="259" t="s">
        <v>492</v>
      </c>
      <c r="H490" s="259">
        <v>1</v>
      </c>
      <c r="I490" s="259" t="s">
        <v>945</v>
      </c>
      <c r="J490" s="259" t="s">
        <v>885</v>
      </c>
      <c r="K490" s="259" t="s">
        <v>946</v>
      </c>
      <c r="L490" s="260">
        <v>44801</v>
      </c>
      <c r="M490" s="259" t="s">
        <v>439</v>
      </c>
    </row>
    <row r="491" spans="1:13" x14ac:dyDescent="0.35">
      <c r="A491" s="261" t="s">
        <v>935</v>
      </c>
      <c r="B491" s="261" t="s">
        <v>936</v>
      </c>
      <c r="C491" s="261" t="s">
        <v>937</v>
      </c>
      <c r="D491" s="261" t="s">
        <v>26</v>
      </c>
      <c r="E491" s="261" t="s">
        <v>17</v>
      </c>
      <c r="F491" s="261" t="s">
        <v>17</v>
      </c>
      <c r="G491" s="261" t="s">
        <v>17</v>
      </c>
      <c r="H491" s="261" t="s">
        <v>17</v>
      </c>
      <c r="I491" s="261" t="s">
        <v>17</v>
      </c>
      <c r="J491" s="261" t="s">
        <v>17</v>
      </c>
      <c r="K491" s="261" t="s">
        <v>947</v>
      </c>
      <c r="L491" s="262">
        <v>44801</v>
      </c>
      <c r="M491" s="261" t="s">
        <v>439</v>
      </c>
    </row>
    <row r="492" spans="1:13" x14ac:dyDescent="0.35">
      <c r="A492" s="259" t="s">
        <v>935</v>
      </c>
      <c r="B492" s="259" t="s">
        <v>936</v>
      </c>
      <c r="C492" s="259" t="s">
        <v>937</v>
      </c>
      <c r="D492" s="259" t="s">
        <v>28</v>
      </c>
      <c r="E492" s="259" t="s">
        <v>17</v>
      </c>
      <c r="F492" s="259" t="s">
        <v>17</v>
      </c>
      <c r="G492" s="259" t="s">
        <v>17</v>
      </c>
      <c r="H492" s="259" t="s">
        <v>17</v>
      </c>
      <c r="I492" s="259" t="s">
        <v>17</v>
      </c>
      <c r="J492" s="259" t="s">
        <v>17</v>
      </c>
      <c r="K492" s="259" t="s">
        <v>948</v>
      </c>
      <c r="L492" s="260">
        <v>44801</v>
      </c>
      <c r="M492" s="259" t="s">
        <v>439</v>
      </c>
    </row>
    <row r="493" spans="1:13" x14ac:dyDescent="0.35">
      <c r="A493" s="261" t="s">
        <v>452</v>
      </c>
      <c r="B493" s="261" t="s">
        <v>453</v>
      </c>
      <c r="C493" s="261" t="s">
        <v>454</v>
      </c>
      <c r="D493" s="261" t="s">
        <v>949</v>
      </c>
      <c r="E493" s="261">
        <v>837127015</v>
      </c>
      <c r="F493" s="261" t="s">
        <v>950</v>
      </c>
      <c r="G493" s="261" t="s">
        <v>492</v>
      </c>
      <c r="H493" s="261">
        <v>1</v>
      </c>
      <c r="I493" s="261" t="s">
        <v>951</v>
      </c>
      <c r="J493" s="261" t="s">
        <v>952</v>
      </c>
      <c r="K493" s="261" t="s">
        <v>953</v>
      </c>
      <c r="L493" s="262">
        <v>44802</v>
      </c>
      <c r="M493" s="261" t="s">
        <v>20</v>
      </c>
    </row>
    <row r="494" spans="1:13" x14ac:dyDescent="0.35">
      <c r="A494" s="259" t="s">
        <v>452</v>
      </c>
      <c r="B494" s="259" t="s">
        <v>453</v>
      </c>
      <c r="C494" s="259" t="s">
        <v>454</v>
      </c>
      <c r="D494" s="259" t="s">
        <v>694</v>
      </c>
      <c r="E494" s="259">
        <v>5811256</v>
      </c>
      <c r="F494" s="259" t="s">
        <v>954</v>
      </c>
      <c r="G494" s="259" t="s">
        <v>33</v>
      </c>
      <c r="H494" s="259">
        <v>2</v>
      </c>
      <c r="I494" s="259" t="s">
        <v>955</v>
      </c>
      <c r="J494" s="259" t="s">
        <v>956</v>
      </c>
      <c r="K494" s="259" t="s">
        <v>957</v>
      </c>
      <c r="L494" s="260">
        <v>44802</v>
      </c>
      <c r="M494" s="259" t="s">
        <v>20</v>
      </c>
    </row>
    <row r="495" spans="1:13" x14ac:dyDescent="0.35">
      <c r="A495" s="261" t="s">
        <v>452</v>
      </c>
      <c r="B495" s="261" t="s">
        <v>453</v>
      </c>
      <c r="C495" s="261" t="s">
        <v>454</v>
      </c>
      <c r="D495" s="261" t="s">
        <v>958</v>
      </c>
      <c r="E495" s="261">
        <v>214402247</v>
      </c>
      <c r="F495" s="261" t="s">
        <v>959</v>
      </c>
      <c r="G495" s="261" t="s">
        <v>33</v>
      </c>
      <c r="H495" s="261">
        <v>2</v>
      </c>
      <c r="I495" s="261" t="s">
        <v>960</v>
      </c>
      <c r="J495" s="261" t="s">
        <v>961</v>
      </c>
      <c r="K495" s="261" t="s">
        <v>962</v>
      </c>
      <c r="L495" s="262">
        <v>44802</v>
      </c>
      <c r="M495" s="261" t="s">
        <v>20</v>
      </c>
    </row>
    <row r="496" spans="1:13" x14ac:dyDescent="0.35">
      <c r="A496" s="259" t="s">
        <v>452</v>
      </c>
      <c r="B496" s="259" t="s">
        <v>453</v>
      </c>
      <c r="C496" s="259" t="s">
        <v>454</v>
      </c>
      <c r="D496" s="259" t="s">
        <v>963</v>
      </c>
      <c r="E496" s="259">
        <v>64593140</v>
      </c>
      <c r="F496" s="259" t="s">
        <v>964</v>
      </c>
      <c r="G496" s="259" t="s">
        <v>33</v>
      </c>
      <c r="H496" s="259">
        <v>2</v>
      </c>
      <c r="I496" s="259" t="s">
        <v>965</v>
      </c>
      <c r="J496" s="259" t="s">
        <v>966</v>
      </c>
      <c r="K496" s="259" t="s">
        <v>967</v>
      </c>
      <c r="L496" s="260">
        <v>44802</v>
      </c>
      <c r="M496" s="259" t="s">
        <v>20</v>
      </c>
    </row>
    <row r="497" spans="1:13" x14ac:dyDescent="0.35">
      <c r="A497" s="261" t="s">
        <v>452</v>
      </c>
      <c r="B497" s="261" t="s">
        <v>453</v>
      </c>
      <c r="C497" s="261" t="s">
        <v>454</v>
      </c>
      <c r="D497" s="261" t="s">
        <v>568</v>
      </c>
      <c r="E497" s="261">
        <v>11995659</v>
      </c>
      <c r="F497" s="261" t="s">
        <v>968</v>
      </c>
      <c r="G497" s="261" t="s">
        <v>33</v>
      </c>
      <c r="H497" s="261">
        <v>2</v>
      </c>
      <c r="I497" s="261" t="s">
        <v>969</v>
      </c>
      <c r="J497" s="261" t="s">
        <v>970</v>
      </c>
      <c r="K497" s="261" t="s">
        <v>971</v>
      </c>
      <c r="L497" s="262">
        <v>44802</v>
      </c>
      <c r="M497" s="261" t="s">
        <v>20</v>
      </c>
    </row>
    <row r="498" spans="1:13" x14ac:dyDescent="0.35">
      <c r="A498" s="259" t="s">
        <v>452</v>
      </c>
      <c r="B498" s="259" t="s">
        <v>453</v>
      </c>
      <c r="C498" s="259" t="s">
        <v>454</v>
      </c>
      <c r="D498" s="259" t="s">
        <v>38</v>
      </c>
      <c r="E498" s="259" t="s">
        <v>17</v>
      </c>
      <c r="F498" s="259" t="s">
        <v>824</v>
      </c>
      <c r="G498" s="259" t="s">
        <v>17</v>
      </c>
      <c r="H498" s="259" t="s">
        <v>17</v>
      </c>
      <c r="I498" s="259" t="s">
        <v>17</v>
      </c>
      <c r="J498" s="259" t="s">
        <v>972</v>
      </c>
      <c r="K498" s="259" t="s">
        <v>973</v>
      </c>
      <c r="L498" s="260">
        <v>44802</v>
      </c>
      <c r="M498" s="259" t="s">
        <v>439</v>
      </c>
    </row>
    <row r="499" spans="1:13" x14ac:dyDescent="0.35">
      <c r="A499" s="261" t="s">
        <v>452</v>
      </c>
      <c r="B499" s="261" t="s">
        <v>453</v>
      </c>
      <c r="C499" s="261" t="s">
        <v>454</v>
      </c>
      <c r="D499" s="261" t="s">
        <v>40</v>
      </c>
      <c r="E499" s="261" t="s">
        <v>17</v>
      </c>
      <c r="F499" s="261" t="s">
        <v>824</v>
      </c>
      <c r="G499" s="261" t="s">
        <v>17</v>
      </c>
      <c r="H499" s="261" t="s">
        <v>17</v>
      </c>
      <c r="I499" s="261" t="s">
        <v>17</v>
      </c>
      <c r="J499" s="261" t="s">
        <v>972</v>
      </c>
      <c r="K499" s="261" t="s">
        <v>974</v>
      </c>
      <c r="L499" s="262">
        <v>44802</v>
      </c>
      <c r="M499" s="261" t="s">
        <v>439</v>
      </c>
    </row>
    <row r="500" spans="1:13" x14ac:dyDescent="0.35">
      <c r="A500" s="259" t="s">
        <v>452</v>
      </c>
      <c r="B500" s="259" t="s">
        <v>453</v>
      </c>
      <c r="C500" s="259" t="s">
        <v>454</v>
      </c>
      <c r="D500" s="259" t="s">
        <v>635</v>
      </c>
      <c r="E500" s="259">
        <v>512</v>
      </c>
      <c r="F500" s="259" t="s">
        <v>975</v>
      </c>
      <c r="G500" s="259" t="s">
        <v>33</v>
      </c>
      <c r="H500" s="259">
        <v>2</v>
      </c>
      <c r="I500" s="259" t="s">
        <v>976</v>
      </c>
      <c r="J500" s="259" t="s">
        <v>977</v>
      </c>
      <c r="K500" s="259" t="s">
        <v>978</v>
      </c>
      <c r="L500" s="260">
        <v>44802</v>
      </c>
      <c r="M500" s="259" t="s">
        <v>20</v>
      </c>
    </row>
    <row r="501" spans="1:13" x14ac:dyDescent="0.35">
      <c r="A501" s="261" t="s">
        <v>452</v>
      </c>
      <c r="B501" s="261" t="s">
        <v>453</v>
      </c>
      <c r="C501" s="261" t="s">
        <v>454</v>
      </c>
      <c r="D501" s="261" t="s">
        <v>793</v>
      </c>
      <c r="E501" s="261">
        <v>4004</v>
      </c>
      <c r="F501" s="261" t="s">
        <v>979</v>
      </c>
      <c r="G501" s="261" t="s">
        <v>33</v>
      </c>
      <c r="H501" s="261">
        <v>2</v>
      </c>
      <c r="I501" s="261" t="s">
        <v>980</v>
      </c>
      <c r="J501" s="261" t="s">
        <v>981</v>
      </c>
      <c r="K501" s="261" t="s">
        <v>982</v>
      </c>
      <c r="L501" s="262">
        <v>44802</v>
      </c>
      <c r="M501" s="261" t="s">
        <v>20</v>
      </c>
    </row>
    <row r="502" spans="1:13" x14ac:dyDescent="0.35">
      <c r="A502" s="259" t="s">
        <v>452</v>
      </c>
      <c r="B502" s="259" t="s">
        <v>453</v>
      </c>
      <c r="C502" s="259" t="s">
        <v>454</v>
      </c>
      <c r="D502" s="259" t="s">
        <v>16</v>
      </c>
      <c r="E502" s="259" t="s">
        <v>17</v>
      </c>
      <c r="F502" s="259" t="s">
        <v>824</v>
      </c>
      <c r="G502" s="259" t="s">
        <v>17</v>
      </c>
      <c r="H502" s="259" t="s">
        <v>17</v>
      </c>
      <c r="I502" s="259" t="s">
        <v>17</v>
      </c>
      <c r="J502" s="259" t="s">
        <v>18</v>
      </c>
      <c r="K502" s="259" t="s">
        <v>983</v>
      </c>
      <c r="L502" s="260">
        <v>44802</v>
      </c>
      <c r="M502" s="259" t="s">
        <v>439</v>
      </c>
    </row>
    <row r="503" spans="1:13" x14ac:dyDescent="0.35">
      <c r="A503" s="261" t="s">
        <v>452</v>
      </c>
      <c r="B503" s="261" t="s">
        <v>453</v>
      </c>
      <c r="C503" s="261" t="s">
        <v>454</v>
      </c>
      <c r="D503" s="261" t="s">
        <v>21</v>
      </c>
      <c r="E503" s="261" t="s">
        <v>17</v>
      </c>
      <c r="F503" s="261" t="s">
        <v>824</v>
      </c>
      <c r="G503" s="261" t="s">
        <v>17</v>
      </c>
      <c r="H503" s="261" t="s">
        <v>17</v>
      </c>
      <c r="I503" s="261" t="s">
        <v>17</v>
      </c>
      <c r="J503" s="261" t="s">
        <v>18</v>
      </c>
      <c r="K503" s="261" t="s">
        <v>984</v>
      </c>
      <c r="L503" s="262">
        <v>44802</v>
      </c>
      <c r="M503" s="261" t="s">
        <v>439</v>
      </c>
    </row>
    <row r="504" spans="1:13" x14ac:dyDescent="0.35">
      <c r="A504" s="259" t="s">
        <v>452</v>
      </c>
      <c r="B504" s="259" t="s">
        <v>453</v>
      </c>
      <c r="C504" s="259" t="s">
        <v>454</v>
      </c>
      <c r="D504" s="259" t="s">
        <v>24</v>
      </c>
      <c r="E504" s="259" t="s">
        <v>17</v>
      </c>
      <c r="F504" s="259" t="s">
        <v>824</v>
      </c>
      <c r="G504" s="259" t="s">
        <v>17</v>
      </c>
      <c r="H504" s="259" t="s">
        <v>17</v>
      </c>
      <c r="I504" s="259" t="s">
        <v>17</v>
      </c>
      <c r="J504" s="259" t="s">
        <v>18</v>
      </c>
      <c r="K504" s="259" t="s">
        <v>985</v>
      </c>
      <c r="L504" s="260">
        <v>44802</v>
      </c>
      <c r="M504" s="259" t="s">
        <v>439</v>
      </c>
    </row>
    <row r="505" spans="1:13" x14ac:dyDescent="0.35">
      <c r="A505" s="261" t="s">
        <v>452</v>
      </c>
      <c r="B505" s="261" t="s">
        <v>453</v>
      </c>
      <c r="C505" s="261" t="s">
        <v>454</v>
      </c>
      <c r="D505" s="261" t="s">
        <v>986</v>
      </c>
      <c r="E505" s="261">
        <v>26942629</v>
      </c>
      <c r="F505" s="261" t="s">
        <v>987</v>
      </c>
      <c r="G505" s="261" t="s">
        <v>33</v>
      </c>
      <c r="H505" s="261">
        <v>2</v>
      </c>
      <c r="I505" s="261" t="s">
        <v>988</v>
      </c>
      <c r="J505" s="261" t="s">
        <v>989</v>
      </c>
      <c r="K505" s="261" t="s">
        <v>990</v>
      </c>
      <c r="L505" s="262">
        <v>44802</v>
      </c>
      <c r="M505" s="261" t="s">
        <v>20</v>
      </c>
    </row>
    <row r="506" spans="1:13" x14ac:dyDescent="0.35">
      <c r="A506" s="259" t="s">
        <v>452</v>
      </c>
      <c r="B506" s="259" t="s">
        <v>453</v>
      </c>
      <c r="C506" s="259" t="s">
        <v>454</v>
      </c>
      <c r="D506" s="259" t="s">
        <v>991</v>
      </c>
      <c r="E506" s="259">
        <v>149809107</v>
      </c>
      <c r="F506" s="259" t="s">
        <v>992</v>
      </c>
      <c r="G506" s="259" t="s">
        <v>33</v>
      </c>
      <c r="H506" s="259">
        <v>2</v>
      </c>
      <c r="I506" s="259" t="s">
        <v>993</v>
      </c>
      <c r="J506" s="259" t="s">
        <v>994</v>
      </c>
      <c r="K506" s="259" t="s">
        <v>995</v>
      </c>
      <c r="L506" s="260">
        <v>44802</v>
      </c>
      <c r="M506" s="259" t="s">
        <v>20</v>
      </c>
    </row>
    <row r="507" spans="1:13" x14ac:dyDescent="0.35">
      <c r="A507" s="261" t="s">
        <v>452</v>
      </c>
      <c r="B507" s="261" t="s">
        <v>453</v>
      </c>
      <c r="C507" s="261" t="s">
        <v>454</v>
      </c>
      <c r="D507" s="261" t="s">
        <v>996</v>
      </c>
      <c r="E507" s="261">
        <v>37650511</v>
      </c>
      <c r="F507" s="261" t="s">
        <v>992</v>
      </c>
      <c r="G507" s="261" t="s">
        <v>33</v>
      </c>
      <c r="H507" s="261">
        <v>2</v>
      </c>
      <c r="I507" s="261" t="s">
        <v>993</v>
      </c>
      <c r="J507" s="261" t="s">
        <v>997</v>
      </c>
      <c r="K507" s="261" t="s">
        <v>998</v>
      </c>
      <c r="L507" s="262">
        <v>44802</v>
      </c>
      <c r="M507" s="261" t="s">
        <v>20</v>
      </c>
    </row>
    <row r="508" spans="1:13" x14ac:dyDescent="0.35">
      <c r="A508" s="259" t="s">
        <v>452</v>
      </c>
      <c r="B508" s="259" t="s">
        <v>453</v>
      </c>
      <c r="C508" s="259" t="s">
        <v>454</v>
      </c>
      <c r="D508" s="259" t="s">
        <v>999</v>
      </c>
      <c r="E508" s="259">
        <v>26942629</v>
      </c>
      <c r="F508" s="259" t="s">
        <v>987</v>
      </c>
      <c r="G508" s="259" t="s">
        <v>33</v>
      </c>
      <c r="H508" s="259">
        <v>2</v>
      </c>
      <c r="I508" s="259" t="s">
        <v>988</v>
      </c>
      <c r="J508" s="259" t="s">
        <v>1000</v>
      </c>
      <c r="K508" s="259" t="s">
        <v>1001</v>
      </c>
      <c r="L508" s="260">
        <v>44802</v>
      </c>
      <c r="M508" s="259" t="s">
        <v>20</v>
      </c>
    </row>
    <row r="509" spans="1:13" x14ac:dyDescent="0.35">
      <c r="A509" s="261" t="s">
        <v>452</v>
      </c>
      <c r="B509" s="261" t="s">
        <v>453</v>
      </c>
      <c r="C509" s="261" t="s">
        <v>454</v>
      </c>
      <c r="D509" s="261" t="s">
        <v>1002</v>
      </c>
      <c r="E509" s="261">
        <v>0</v>
      </c>
      <c r="F509" s="261" t="s">
        <v>987</v>
      </c>
      <c r="G509" s="261" t="s">
        <v>22</v>
      </c>
      <c r="H509" s="261">
        <v>3</v>
      </c>
      <c r="I509" s="261" t="s">
        <v>988</v>
      </c>
      <c r="J509" s="261" t="s">
        <v>1003</v>
      </c>
      <c r="K509" s="261" t="s">
        <v>1004</v>
      </c>
      <c r="L509" s="262">
        <v>44802</v>
      </c>
      <c r="M509" s="261" t="s">
        <v>20</v>
      </c>
    </row>
    <row r="510" spans="1:13" x14ac:dyDescent="0.35">
      <c r="A510" s="259" t="s">
        <v>452</v>
      </c>
      <c r="B510" s="259" t="s">
        <v>453</v>
      </c>
      <c r="C510" s="259" t="s">
        <v>454</v>
      </c>
      <c r="D510" s="259" t="s">
        <v>404</v>
      </c>
      <c r="E510" s="259">
        <v>5</v>
      </c>
      <c r="F510" s="259" t="s">
        <v>1005</v>
      </c>
      <c r="G510" s="259" t="s">
        <v>33</v>
      </c>
      <c r="H510" s="259">
        <v>2</v>
      </c>
      <c r="I510" s="259" t="s">
        <v>1006</v>
      </c>
      <c r="J510" s="259" t="s">
        <v>1007</v>
      </c>
      <c r="K510" s="259" t="s">
        <v>1008</v>
      </c>
      <c r="L510" s="260">
        <v>44802</v>
      </c>
      <c r="M510" s="259" t="s">
        <v>20</v>
      </c>
    </row>
    <row r="511" spans="1:13" x14ac:dyDescent="0.35">
      <c r="A511" s="261" t="s">
        <v>223</v>
      </c>
      <c r="B511" s="261" t="s">
        <v>224</v>
      </c>
      <c r="C511" s="261" t="s">
        <v>225</v>
      </c>
      <c r="D511" s="261" t="s">
        <v>40</v>
      </c>
      <c r="E511" s="261" t="s">
        <v>17</v>
      </c>
      <c r="F511" s="261" t="s">
        <v>17</v>
      </c>
      <c r="G511" s="261" t="s">
        <v>17</v>
      </c>
      <c r="H511" s="261" t="s">
        <v>17</v>
      </c>
      <c r="I511" s="261" t="s">
        <v>17</v>
      </c>
      <c r="J511" s="261" t="s">
        <v>17</v>
      </c>
      <c r="K511" s="261" t="s">
        <v>1009</v>
      </c>
      <c r="L511" s="262">
        <v>44803</v>
      </c>
      <c r="M511" s="261" t="s">
        <v>20</v>
      </c>
    </row>
    <row r="512" spans="1:13" x14ac:dyDescent="0.35">
      <c r="A512" s="259" t="s">
        <v>223</v>
      </c>
      <c r="B512" s="259" t="s">
        <v>224</v>
      </c>
      <c r="C512" s="259" t="s">
        <v>225</v>
      </c>
      <c r="D512" s="259" t="s">
        <v>16</v>
      </c>
      <c r="E512" s="259" t="s">
        <v>17</v>
      </c>
      <c r="F512" s="259" t="s">
        <v>17</v>
      </c>
      <c r="G512" s="259" t="s">
        <v>17</v>
      </c>
      <c r="H512" s="259" t="s">
        <v>17</v>
      </c>
      <c r="I512" s="259" t="s">
        <v>17</v>
      </c>
      <c r="J512" s="259" t="s">
        <v>17</v>
      </c>
      <c r="K512" s="259" t="s">
        <v>1010</v>
      </c>
      <c r="L512" s="260">
        <v>44803</v>
      </c>
      <c r="M512" s="259" t="s">
        <v>20</v>
      </c>
    </row>
    <row r="513" spans="1:13" x14ac:dyDescent="0.35">
      <c r="A513" s="261" t="s">
        <v>223</v>
      </c>
      <c r="B513" s="261" t="s">
        <v>224</v>
      </c>
      <c r="C513" s="261" t="s">
        <v>225</v>
      </c>
      <c r="D513" s="261" t="s">
        <v>24</v>
      </c>
      <c r="E513" s="261" t="s">
        <v>17</v>
      </c>
      <c r="F513" s="261" t="s">
        <v>17</v>
      </c>
      <c r="G513" s="261" t="s">
        <v>17</v>
      </c>
      <c r="H513" s="261" t="s">
        <v>17</v>
      </c>
      <c r="I513" s="261" t="s">
        <v>17</v>
      </c>
      <c r="J513" s="261" t="s">
        <v>17</v>
      </c>
      <c r="K513" s="261" t="s">
        <v>1011</v>
      </c>
      <c r="L513" s="262">
        <v>44803</v>
      </c>
      <c r="M513" s="261" t="s">
        <v>20</v>
      </c>
    </row>
    <row r="514" spans="1:13" x14ac:dyDescent="0.35">
      <c r="A514" s="259" t="s">
        <v>223</v>
      </c>
      <c r="B514" s="259" t="s">
        <v>224</v>
      </c>
      <c r="C514" s="259" t="s">
        <v>225</v>
      </c>
      <c r="D514" s="259" t="s">
        <v>21</v>
      </c>
      <c r="E514" s="259" t="s">
        <v>17</v>
      </c>
      <c r="F514" s="259" t="s">
        <v>17</v>
      </c>
      <c r="G514" s="259" t="s">
        <v>17</v>
      </c>
      <c r="H514" s="259" t="s">
        <v>17</v>
      </c>
      <c r="I514" s="259" t="s">
        <v>17</v>
      </c>
      <c r="J514" s="259" t="s">
        <v>17</v>
      </c>
      <c r="K514" s="259" t="s">
        <v>1012</v>
      </c>
      <c r="L514" s="260">
        <v>44803</v>
      </c>
      <c r="M514" s="259" t="s">
        <v>20</v>
      </c>
    </row>
    <row r="515" spans="1:13" x14ac:dyDescent="0.35">
      <c r="A515" s="261" t="s">
        <v>223</v>
      </c>
      <c r="B515" s="261" t="s">
        <v>224</v>
      </c>
      <c r="C515" s="261" t="s">
        <v>225</v>
      </c>
      <c r="D515" s="261" t="s">
        <v>38</v>
      </c>
      <c r="E515" s="261" t="s">
        <v>17</v>
      </c>
      <c r="F515" s="261" t="s">
        <v>17</v>
      </c>
      <c r="G515" s="261" t="s">
        <v>17</v>
      </c>
      <c r="H515" s="261" t="s">
        <v>17</v>
      </c>
      <c r="I515" s="261" t="s">
        <v>17</v>
      </c>
      <c r="J515" s="261" t="s">
        <v>17</v>
      </c>
      <c r="K515" s="261" t="s">
        <v>1013</v>
      </c>
      <c r="L515" s="262">
        <v>44803</v>
      </c>
      <c r="M515" s="261" t="s">
        <v>20</v>
      </c>
    </row>
    <row r="516" spans="1:13" x14ac:dyDescent="0.35">
      <c r="A516" s="259" t="s">
        <v>229</v>
      </c>
      <c r="B516" s="259" t="s">
        <v>230</v>
      </c>
      <c r="C516" s="259" t="s">
        <v>225</v>
      </c>
      <c r="D516" s="259" t="s">
        <v>40</v>
      </c>
      <c r="E516" s="259" t="s">
        <v>17</v>
      </c>
      <c r="F516" s="259" t="s">
        <v>17</v>
      </c>
      <c r="G516" s="259" t="s">
        <v>17</v>
      </c>
      <c r="H516" s="259" t="s">
        <v>17</v>
      </c>
      <c r="I516" s="259" t="s">
        <v>17</v>
      </c>
      <c r="J516" s="259" t="s">
        <v>17</v>
      </c>
      <c r="K516" s="259" t="s">
        <v>1014</v>
      </c>
      <c r="L516" s="260">
        <v>44803</v>
      </c>
      <c r="M516" s="259" t="s">
        <v>20</v>
      </c>
    </row>
    <row r="517" spans="1:13" x14ac:dyDescent="0.35">
      <c r="A517" s="261" t="s">
        <v>229</v>
      </c>
      <c r="B517" s="261" t="s">
        <v>230</v>
      </c>
      <c r="C517" s="261" t="s">
        <v>225</v>
      </c>
      <c r="D517" s="261" t="s">
        <v>21</v>
      </c>
      <c r="E517" s="261" t="s">
        <v>17</v>
      </c>
      <c r="F517" s="261" t="s">
        <v>17</v>
      </c>
      <c r="G517" s="261" t="s">
        <v>17</v>
      </c>
      <c r="H517" s="261" t="s">
        <v>17</v>
      </c>
      <c r="I517" s="261" t="s">
        <v>17</v>
      </c>
      <c r="J517" s="261" t="s">
        <v>17</v>
      </c>
      <c r="K517" s="261" t="s">
        <v>1015</v>
      </c>
      <c r="L517" s="262">
        <v>44803</v>
      </c>
      <c r="M517" s="261" t="s">
        <v>20</v>
      </c>
    </row>
    <row r="518" spans="1:13" x14ac:dyDescent="0.35">
      <c r="A518" s="259" t="s">
        <v>229</v>
      </c>
      <c r="B518" s="259" t="s">
        <v>230</v>
      </c>
      <c r="C518" s="259" t="s">
        <v>225</v>
      </c>
      <c r="D518" s="259" t="s">
        <v>16</v>
      </c>
      <c r="E518" s="259" t="s">
        <v>17</v>
      </c>
      <c r="F518" s="259" t="s">
        <v>17</v>
      </c>
      <c r="G518" s="259" t="s">
        <v>17</v>
      </c>
      <c r="H518" s="259" t="s">
        <v>17</v>
      </c>
      <c r="I518" s="259" t="s">
        <v>17</v>
      </c>
      <c r="J518" s="259" t="s">
        <v>17</v>
      </c>
      <c r="K518" s="259" t="s">
        <v>1016</v>
      </c>
      <c r="L518" s="260">
        <v>44803</v>
      </c>
      <c r="M518" s="259" t="s">
        <v>20</v>
      </c>
    </row>
    <row r="519" spans="1:13" x14ac:dyDescent="0.35">
      <c r="A519" s="261" t="s">
        <v>229</v>
      </c>
      <c r="B519" s="261" t="s">
        <v>230</v>
      </c>
      <c r="C519" s="261" t="s">
        <v>225</v>
      </c>
      <c r="D519" s="261" t="s">
        <v>24</v>
      </c>
      <c r="E519" s="261" t="s">
        <v>17</v>
      </c>
      <c r="F519" s="261" t="s">
        <v>17</v>
      </c>
      <c r="G519" s="261" t="s">
        <v>17</v>
      </c>
      <c r="H519" s="261" t="s">
        <v>17</v>
      </c>
      <c r="I519" s="261" t="s">
        <v>17</v>
      </c>
      <c r="J519" s="261" t="s">
        <v>17</v>
      </c>
      <c r="K519" s="261" t="s">
        <v>1017</v>
      </c>
      <c r="L519" s="262">
        <v>44803</v>
      </c>
      <c r="M519" s="261" t="s">
        <v>20</v>
      </c>
    </row>
    <row r="520" spans="1:13" x14ac:dyDescent="0.35">
      <c r="A520" s="259" t="s">
        <v>229</v>
      </c>
      <c r="B520" s="259" t="s">
        <v>230</v>
      </c>
      <c r="C520" s="259" t="s">
        <v>225</v>
      </c>
      <c r="D520" s="259" t="s">
        <v>38</v>
      </c>
      <c r="E520" s="259" t="s">
        <v>17</v>
      </c>
      <c r="F520" s="259" t="s">
        <v>17</v>
      </c>
      <c r="G520" s="259" t="s">
        <v>17</v>
      </c>
      <c r="H520" s="259" t="s">
        <v>17</v>
      </c>
      <c r="I520" s="259" t="s">
        <v>17</v>
      </c>
      <c r="J520" s="259" t="s">
        <v>17</v>
      </c>
      <c r="K520" s="259" t="s">
        <v>1018</v>
      </c>
      <c r="L520" s="260">
        <v>44803</v>
      </c>
      <c r="M520" s="259" t="s">
        <v>20</v>
      </c>
    </row>
    <row r="521" spans="1:13" x14ac:dyDescent="0.35">
      <c r="A521" s="261" t="s">
        <v>30</v>
      </c>
      <c r="B521" s="261" t="s">
        <v>31</v>
      </c>
      <c r="C521" s="261" t="s">
        <v>32</v>
      </c>
      <c r="D521" s="261" t="s">
        <v>635</v>
      </c>
      <c r="E521" s="261">
        <v>15</v>
      </c>
      <c r="F521" s="261" t="s">
        <v>1019</v>
      </c>
      <c r="G521" s="261" t="s">
        <v>492</v>
      </c>
      <c r="H521" s="261">
        <v>1</v>
      </c>
      <c r="I521" s="261" t="s">
        <v>790</v>
      </c>
      <c r="J521" s="261" t="s">
        <v>1020</v>
      </c>
      <c r="K521" s="261" t="s">
        <v>1021</v>
      </c>
      <c r="L521" s="262">
        <v>44804</v>
      </c>
      <c r="M521" s="261" t="s">
        <v>20</v>
      </c>
    </row>
    <row r="522" spans="1:13" x14ac:dyDescent="0.35">
      <c r="A522" s="259" t="s">
        <v>30</v>
      </c>
      <c r="B522" s="259" t="s">
        <v>31</v>
      </c>
      <c r="C522" s="259" t="s">
        <v>32</v>
      </c>
      <c r="D522" s="259" t="s">
        <v>793</v>
      </c>
      <c r="E522" s="259">
        <v>15</v>
      </c>
      <c r="F522" s="259" t="s">
        <v>1019</v>
      </c>
      <c r="G522" s="259" t="s">
        <v>492</v>
      </c>
      <c r="H522" s="259">
        <v>1</v>
      </c>
      <c r="I522" s="259" t="s">
        <v>790</v>
      </c>
      <c r="J522" s="259" t="s">
        <v>1022</v>
      </c>
      <c r="K522" s="259" t="s">
        <v>1023</v>
      </c>
      <c r="L522" s="260">
        <v>44804</v>
      </c>
      <c r="M522" s="259" t="s">
        <v>20</v>
      </c>
    </row>
    <row r="523" spans="1:13" x14ac:dyDescent="0.35">
      <c r="A523" s="261" t="s">
        <v>806</v>
      </c>
      <c r="B523" s="261" t="s">
        <v>807</v>
      </c>
      <c r="C523" s="261" t="s">
        <v>749</v>
      </c>
      <c r="D523" s="261" t="s">
        <v>40</v>
      </c>
      <c r="E523" s="261" t="s">
        <v>17</v>
      </c>
      <c r="F523" s="261" t="s">
        <v>17</v>
      </c>
      <c r="G523" s="261" t="s">
        <v>17</v>
      </c>
      <c r="H523" s="261" t="s">
        <v>17</v>
      </c>
      <c r="I523" s="261" t="s">
        <v>17</v>
      </c>
      <c r="J523" s="261" t="s">
        <v>1024</v>
      </c>
      <c r="K523" s="261" t="s">
        <v>1025</v>
      </c>
      <c r="L523" s="262">
        <v>44805</v>
      </c>
      <c r="M523" s="261" t="s">
        <v>20</v>
      </c>
    </row>
    <row r="524" spans="1:13" x14ac:dyDescent="0.35">
      <c r="A524" s="259" t="s">
        <v>107</v>
      </c>
      <c r="B524" s="259" t="s">
        <v>108</v>
      </c>
      <c r="C524" s="259" t="s">
        <v>109</v>
      </c>
      <c r="D524" s="259" t="s">
        <v>16</v>
      </c>
      <c r="E524" s="259">
        <v>1200000</v>
      </c>
      <c r="F524" s="259" t="s">
        <v>1026</v>
      </c>
      <c r="G524" s="259" t="s">
        <v>492</v>
      </c>
      <c r="H524" s="259">
        <v>1</v>
      </c>
      <c r="I524" s="259" t="s">
        <v>1027</v>
      </c>
      <c r="J524" s="259" t="s">
        <v>1028</v>
      </c>
      <c r="K524" s="259" t="s">
        <v>1029</v>
      </c>
      <c r="L524" s="260">
        <v>44830</v>
      </c>
      <c r="M524" s="259" t="s">
        <v>439</v>
      </c>
    </row>
    <row r="525" spans="1:13" x14ac:dyDescent="0.35">
      <c r="A525" s="261" t="s">
        <v>107</v>
      </c>
      <c r="B525" s="261" t="s">
        <v>108</v>
      </c>
      <c r="C525" s="261" t="s">
        <v>109</v>
      </c>
      <c r="D525" s="261" t="s">
        <v>21</v>
      </c>
      <c r="E525" s="261">
        <v>805000</v>
      </c>
      <c r="F525" s="261" t="s">
        <v>1026</v>
      </c>
      <c r="G525" s="261" t="s">
        <v>492</v>
      </c>
      <c r="H525" s="261">
        <v>1</v>
      </c>
      <c r="I525" s="261" t="s">
        <v>1027</v>
      </c>
      <c r="J525" s="261" t="s">
        <v>1030</v>
      </c>
      <c r="K525" s="261" t="s">
        <v>1031</v>
      </c>
      <c r="L525" s="262">
        <v>44830</v>
      </c>
      <c r="M525" s="261" t="s">
        <v>439</v>
      </c>
    </row>
    <row r="526" spans="1:13" x14ac:dyDescent="0.35">
      <c r="A526" s="259" t="s">
        <v>542</v>
      </c>
      <c r="B526" s="259" t="s">
        <v>543</v>
      </c>
      <c r="C526" s="259" t="s">
        <v>544</v>
      </c>
      <c r="D526" s="259" t="s">
        <v>793</v>
      </c>
      <c r="E526" s="259">
        <v>2465</v>
      </c>
      <c r="F526" s="259" t="s">
        <v>1032</v>
      </c>
      <c r="G526" s="259" t="s">
        <v>884</v>
      </c>
      <c r="H526" s="259">
        <v>2</v>
      </c>
      <c r="I526" s="259" t="s">
        <v>1033</v>
      </c>
      <c r="J526" s="259" t="s">
        <v>1034</v>
      </c>
      <c r="K526" s="259" t="s">
        <v>1035</v>
      </c>
      <c r="L526" s="260">
        <v>44831</v>
      </c>
      <c r="M526" s="259" t="s">
        <v>20</v>
      </c>
    </row>
    <row r="527" spans="1:13" x14ac:dyDescent="0.35">
      <c r="A527" s="261" t="s">
        <v>289</v>
      </c>
      <c r="B527" s="261" t="s">
        <v>290</v>
      </c>
      <c r="C527" s="261" t="s">
        <v>291</v>
      </c>
      <c r="D527" s="261" t="s">
        <v>24</v>
      </c>
      <c r="E527" s="261">
        <v>14851</v>
      </c>
      <c r="F527" s="261" t="s">
        <v>1036</v>
      </c>
      <c r="G527" s="261" t="s">
        <v>884</v>
      </c>
      <c r="H527" s="261">
        <v>2</v>
      </c>
      <c r="I527" s="261" t="s">
        <v>1037</v>
      </c>
      <c r="J527" s="261" t="s">
        <v>1038</v>
      </c>
      <c r="K527" s="261" t="s">
        <v>1039</v>
      </c>
      <c r="L527" s="262">
        <v>44851</v>
      </c>
      <c r="M527" s="261" t="s">
        <v>439</v>
      </c>
    </row>
    <row r="528" spans="1:13" x14ac:dyDescent="0.35">
      <c r="A528" s="259" t="s">
        <v>30</v>
      </c>
      <c r="B528" s="259" t="s">
        <v>31</v>
      </c>
      <c r="C528" s="259" t="s">
        <v>32</v>
      </c>
      <c r="D528" s="259" t="s">
        <v>568</v>
      </c>
      <c r="E528" s="259">
        <v>4363</v>
      </c>
      <c r="F528" s="259" t="s">
        <v>1040</v>
      </c>
      <c r="G528" s="259" t="s">
        <v>492</v>
      </c>
      <c r="H528" s="259">
        <v>1</v>
      </c>
      <c r="I528" s="259" t="s">
        <v>1041</v>
      </c>
      <c r="J528" s="259" t="s">
        <v>1042</v>
      </c>
      <c r="K528" s="259" t="s">
        <v>1043</v>
      </c>
      <c r="L528" s="260">
        <v>44869</v>
      </c>
      <c r="M528" s="259" t="s">
        <v>20</v>
      </c>
    </row>
    <row r="529" spans="1:13" x14ac:dyDescent="0.35">
      <c r="A529" s="261" t="s">
        <v>30</v>
      </c>
      <c r="B529" s="261" t="s">
        <v>31</v>
      </c>
      <c r="C529" s="261" t="s">
        <v>32</v>
      </c>
      <c r="D529" s="261" t="s">
        <v>404</v>
      </c>
      <c r="E529" s="261">
        <v>1</v>
      </c>
      <c r="F529" s="261" t="s">
        <v>1040</v>
      </c>
      <c r="G529" s="261" t="s">
        <v>492</v>
      </c>
      <c r="H529" s="261">
        <v>1</v>
      </c>
      <c r="I529" s="261" t="s">
        <v>1041</v>
      </c>
      <c r="J529" s="261" t="s">
        <v>1044</v>
      </c>
      <c r="K529" s="261" t="s">
        <v>1045</v>
      </c>
      <c r="L529" s="262">
        <v>44869</v>
      </c>
      <c r="M529" s="261" t="s">
        <v>20</v>
      </c>
    </row>
    <row r="530" spans="1:13" x14ac:dyDescent="0.35">
      <c r="A530" s="259" t="s">
        <v>1046</v>
      </c>
      <c r="B530" s="259" t="s">
        <v>1047</v>
      </c>
      <c r="C530" s="259" t="s">
        <v>1048</v>
      </c>
      <c r="D530" s="259" t="s">
        <v>38</v>
      </c>
      <c r="E530" s="259" t="s">
        <v>17</v>
      </c>
      <c r="F530" s="259" t="s">
        <v>17</v>
      </c>
      <c r="G530" s="259" t="s">
        <v>17</v>
      </c>
      <c r="H530" s="259" t="s">
        <v>17</v>
      </c>
      <c r="I530" s="259" t="s">
        <v>17</v>
      </c>
      <c r="J530" s="259" t="s">
        <v>1049</v>
      </c>
      <c r="K530" s="259" t="s">
        <v>1050</v>
      </c>
      <c r="L530" s="260">
        <v>44893</v>
      </c>
      <c r="M530" s="259" t="s">
        <v>20</v>
      </c>
    </row>
    <row r="531" spans="1:13" x14ac:dyDescent="0.35">
      <c r="A531" s="261" t="s">
        <v>1046</v>
      </c>
      <c r="B531" s="261" t="s">
        <v>1047</v>
      </c>
      <c r="C531" s="261" t="s">
        <v>1048</v>
      </c>
      <c r="D531" s="261" t="s">
        <v>40</v>
      </c>
      <c r="E531" s="261" t="s">
        <v>17</v>
      </c>
      <c r="F531" s="261" t="s">
        <v>17</v>
      </c>
      <c r="G531" s="261" t="s">
        <v>17</v>
      </c>
      <c r="H531" s="261" t="s">
        <v>17</v>
      </c>
      <c r="I531" s="261" t="s">
        <v>17</v>
      </c>
      <c r="J531" s="261" t="s">
        <v>1049</v>
      </c>
      <c r="K531" s="261" t="s">
        <v>1051</v>
      </c>
      <c r="L531" s="262">
        <v>44893</v>
      </c>
      <c r="M531" s="261" t="s">
        <v>20</v>
      </c>
    </row>
    <row r="532" spans="1:13" x14ac:dyDescent="0.35">
      <c r="A532" s="259" t="s">
        <v>1046</v>
      </c>
      <c r="B532" s="259" t="s">
        <v>1047</v>
      </c>
      <c r="C532" s="259" t="s">
        <v>1048</v>
      </c>
      <c r="D532" s="259" t="s">
        <v>16</v>
      </c>
      <c r="E532" s="259" t="s">
        <v>17</v>
      </c>
      <c r="F532" s="259" t="s">
        <v>17</v>
      </c>
      <c r="G532" s="259" t="s">
        <v>17</v>
      </c>
      <c r="H532" s="259" t="s">
        <v>17</v>
      </c>
      <c r="I532" s="259" t="s">
        <v>17</v>
      </c>
      <c r="J532" s="259" t="s">
        <v>1049</v>
      </c>
      <c r="K532" s="259" t="s">
        <v>1052</v>
      </c>
      <c r="L532" s="260">
        <v>44893</v>
      </c>
      <c r="M532" s="259" t="s">
        <v>20</v>
      </c>
    </row>
    <row r="533" spans="1:13" x14ac:dyDescent="0.35">
      <c r="A533" s="261" t="s">
        <v>1046</v>
      </c>
      <c r="B533" s="261" t="s">
        <v>1047</v>
      </c>
      <c r="C533" s="261" t="s">
        <v>1048</v>
      </c>
      <c r="D533" s="261" t="s">
        <v>21</v>
      </c>
      <c r="E533" s="261" t="s">
        <v>17</v>
      </c>
      <c r="F533" s="261" t="s">
        <v>17</v>
      </c>
      <c r="G533" s="261" t="s">
        <v>17</v>
      </c>
      <c r="H533" s="261" t="s">
        <v>17</v>
      </c>
      <c r="I533" s="261" t="s">
        <v>17</v>
      </c>
      <c r="J533" s="261" t="s">
        <v>1049</v>
      </c>
      <c r="K533" s="261" t="s">
        <v>1053</v>
      </c>
      <c r="L533" s="262">
        <v>44893</v>
      </c>
      <c r="M533" s="261" t="s">
        <v>20</v>
      </c>
    </row>
    <row r="534" spans="1:13" x14ac:dyDescent="0.35">
      <c r="A534" s="259" t="s">
        <v>1046</v>
      </c>
      <c r="B534" s="259" t="s">
        <v>1047</v>
      </c>
      <c r="C534" s="259" t="s">
        <v>1048</v>
      </c>
      <c r="D534" s="259" t="s">
        <v>768</v>
      </c>
      <c r="E534" s="259" t="s">
        <v>17</v>
      </c>
      <c r="F534" s="259" t="s">
        <v>17</v>
      </c>
      <c r="G534" s="259" t="s">
        <v>17</v>
      </c>
      <c r="H534" s="259" t="s">
        <v>17</v>
      </c>
      <c r="I534" s="259" t="s">
        <v>17</v>
      </c>
      <c r="J534" s="259" t="s">
        <v>1049</v>
      </c>
      <c r="K534" s="259" t="s">
        <v>1054</v>
      </c>
      <c r="L534" s="260">
        <v>44893</v>
      </c>
      <c r="M534" s="259" t="s">
        <v>20</v>
      </c>
    </row>
    <row r="535" spans="1:13" x14ac:dyDescent="0.35">
      <c r="A535" s="261" t="s">
        <v>1046</v>
      </c>
      <c r="B535" s="261" t="s">
        <v>1047</v>
      </c>
      <c r="C535" s="261" t="s">
        <v>1048</v>
      </c>
      <c r="D535" s="261" t="s">
        <v>24</v>
      </c>
      <c r="E535" s="261" t="s">
        <v>17</v>
      </c>
      <c r="F535" s="261" t="s">
        <v>17</v>
      </c>
      <c r="G535" s="261" t="s">
        <v>17</v>
      </c>
      <c r="H535" s="261" t="s">
        <v>17</v>
      </c>
      <c r="I535" s="261" t="s">
        <v>17</v>
      </c>
      <c r="J535" s="261" t="s">
        <v>1049</v>
      </c>
      <c r="K535" s="261" t="s">
        <v>1055</v>
      </c>
      <c r="L535" s="262">
        <v>44893</v>
      </c>
      <c r="M535" s="261" t="s">
        <v>20</v>
      </c>
    </row>
    <row r="536" spans="1:13" x14ac:dyDescent="0.35">
      <c r="A536" s="259" t="s">
        <v>1046</v>
      </c>
      <c r="B536" s="259" t="s">
        <v>1047</v>
      </c>
      <c r="C536" s="259" t="s">
        <v>1048</v>
      </c>
      <c r="D536" s="259" t="s">
        <v>404</v>
      </c>
      <c r="E536" s="259">
        <v>5</v>
      </c>
      <c r="F536" s="259" t="s">
        <v>17</v>
      </c>
      <c r="G536" s="259" t="s">
        <v>884</v>
      </c>
      <c r="H536" s="259">
        <v>2</v>
      </c>
      <c r="I536" s="259" t="s">
        <v>17</v>
      </c>
      <c r="J536" s="259" t="s">
        <v>1056</v>
      </c>
      <c r="K536" s="259" t="s">
        <v>1057</v>
      </c>
      <c r="L536" s="260">
        <v>44893</v>
      </c>
      <c r="M536" s="259" t="s">
        <v>20</v>
      </c>
    </row>
    <row r="537" spans="1:13" x14ac:dyDescent="0.35">
      <c r="A537" s="261" t="s">
        <v>1046</v>
      </c>
      <c r="B537" s="261" t="s">
        <v>1047</v>
      </c>
      <c r="C537" s="261" t="s">
        <v>1048</v>
      </c>
      <c r="D537" s="261" t="s">
        <v>26</v>
      </c>
      <c r="E537" s="261" t="s">
        <v>17</v>
      </c>
      <c r="F537" s="261" t="s">
        <v>17</v>
      </c>
      <c r="G537" s="261" t="s">
        <v>17</v>
      </c>
      <c r="H537" s="261" t="s">
        <v>17</v>
      </c>
      <c r="I537" s="261" t="s">
        <v>17</v>
      </c>
      <c r="J537" s="261" t="s">
        <v>1049</v>
      </c>
      <c r="K537" s="261" t="s">
        <v>1058</v>
      </c>
      <c r="L537" s="262">
        <v>44893</v>
      </c>
      <c r="M537" s="261" t="s">
        <v>20</v>
      </c>
    </row>
    <row r="538" spans="1:13" x14ac:dyDescent="0.35">
      <c r="A538" s="259" t="s">
        <v>1046</v>
      </c>
      <c r="B538" s="259" t="s">
        <v>1047</v>
      </c>
      <c r="C538" s="259" t="s">
        <v>1048</v>
      </c>
      <c r="D538" s="259" t="s">
        <v>28</v>
      </c>
      <c r="E538" s="259" t="s">
        <v>17</v>
      </c>
      <c r="F538" s="259" t="s">
        <v>17</v>
      </c>
      <c r="G538" s="259" t="s">
        <v>17</v>
      </c>
      <c r="H538" s="259" t="s">
        <v>17</v>
      </c>
      <c r="I538" s="259" t="s">
        <v>17</v>
      </c>
      <c r="J538" s="259" t="s">
        <v>1049</v>
      </c>
      <c r="K538" s="259" t="s">
        <v>1059</v>
      </c>
      <c r="L538" s="260">
        <v>44893</v>
      </c>
      <c r="M538" s="259" t="s">
        <v>20</v>
      </c>
    </row>
    <row r="539" spans="1:13" x14ac:dyDescent="0.35">
      <c r="A539" s="261" t="s">
        <v>1060</v>
      </c>
      <c r="B539" s="261" t="s">
        <v>1061</v>
      </c>
      <c r="C539" s="261" t="s">
        <v>1048</v>
      </c>
      <c r="D539" s="261" t="s">
        <v>38</v>
      </c>
      <c r="E539" s="261" t="s">
        <v>17</v>
      </c>
      <c r="F539" s="261" t="s">
        <v>512</v>
      </c>
      <c r="G539" s="261" t="s">
        <v>17</v>
      </c>
      <c r="H539" s="261" t="s">
        <v>17</v>
      </c>
      <c r="I539" s="261" t="s">
        <v>512</v>
      </c>
      <c r="J539" s="261" t="s">
        <v>1062</v>
      </c>
      <c r="K539" s="261" t="s">
        <v>1063</v>
      </c>
      <c r="L539" s="262">
        <v>44893</v>
      </c>
      <c r="M539" s="261" t="s">
        <v>20</v>
      </c>
    </row>
    <row r="540" spans="1:13" x14ac:dyDescent="0.35">
      <c r="A540" s="259" t="s">
        <v>1060</v>
      </c>
      <c r="B540" s="259" t="s">
        <v>1061</v>
      </c>
      <c r="C540" s="259" t="s">
        <v>1048</v>
      </c>
      <c r="D540" s="259" t="s">
        <v>40</v>
      </c>
      <c r="E540" s="259" t="s">
        <v>17</v>
      </c>
      <c r="F540" s="259" t="s">
        <v>512</v>
      </c>
      <c r="G540" s="259" t="s">
        <v>17</v>
      </c>
      <c r="H540" s="259" t="s">
        <v>17</v>
      </c>
      <c r="I540" s="259" t="s">
        <v>512</v>
      </c>
      <c r="J540" s="259" t="s">
        <v>1062</v>
      </c>
      <c r="K540" s="259" t="s">
        <v>1064</v>
      </c>
      <c r="L540" s="260">
        <v>44893</v>
      </c>
      <c r="M540" s="259" t="s">
        <v>20</v>
      </c>
    </row>
    <row r="541" spans="1:13" x14ac:dyDescent="0.35">
      <c r="A541" s="261" t="s">
        <v>1060</v>
      </c>
      <c r="B541" s="261" t="s">
        <v>1061</v>
      </c>
      <c r="C541" s="261" t="s">
        <v>1048</v>
      </c>
      <c r="D541" s="261" t="s">
        <v>16</v>
      </c>
      <c r="E541" s="261" t="s">
        <v>17</v>
      </c>
      <c r="F541" s="261" t="s">
        <v>512</v>
      </c>
      <c r="G541" s="261" t="s">
        <v>17</v>
      </c>
      <c r="H541" s="261" t="s">
        <v>17</v>
      </c>
      <c r="I541" s="261" t="s">
        <v>512</v>
      </c>
      <c r="J541" s="261" t="s">
        <v>1062</v>
      </c>
      <c r="K541" s="261" t="s">
        <v>1065</v>
      </c>
      <c r="L541" s="262">
        <v>44893</v>
      </c>
      <c r="M541" s="261" t="s">
        <v>20</v>
      </c>
    </row>
    <row r="542" spans="1:13" x14ac:dyDescent="0.35">
      <c r="A542" s="259" t="s">
        <v>1060</v>
      </c>
      <c r="B542" s="259" t="s">
        <v>1061</v>
      </c>
      <c r="C542" s="259" t="s">
        <v>1048</v>
      </c>
      <c r="D542" s="259" t="s">
        <v>21</v>
      </c>
      <c r="E542" s="259" t="s">
        <v>17</v>
      </c>
      <c r="F542" s="259" t="s">
        <v>512</v>
      </c>
      <c r="G542" s="259" t="s">
        <v>17</v>
      </c>
      <c r="H542" s="259" t="s">
        <v>17</v>
      </c>
      <c r="I542" s="259" t="s">
        <v>512</v>
      </c>
      <c r="J542" s="259" t="s">
        <v>1062</v>
      </c>
      <c r="K542" s="259" t="s">
        <v>1066</v>
      </c>
      <c r="L542" s="260">
        <v>44893</v>
      </c>
      <c r="M542" s="259" t="s">
        <v>20</v>
      </c>
    </row>
    <row r="543" spans="1:13" x14ac:dyDescent="0.35">
      <c r="A543" s="261" t="s">
        <v>1060</v>
      </c>
      <c r="B543" s="261" t="s">
        <v>1061</v>
      </c>
      <c r="C543" s="261" t="s">
        <v>1048</v>
      </c>
      <c r="D543" s="261" t="s">
        <v>768</v>
      </c>
      <c r="E543" s="261" t="s">
        <v>17</v>
      </c>
      <c r="F543" s="261" t="s">
        <v>512</v>
      </c>
      <c r="G543" s="261" t="s">
        <v>17</v>
      </c>
      <c r="H543" s="261" t="s">
        <v>17</v>
      </c>
      <c r="I543" s="261" t="s">
        <v>512</v>
      </c>
      <c r="J543" s="261" t="s">
        <v>1062</v>
      </c>
      <c r="K543" s="261" t="s">
        <v>1067</v>
      </c>
      <c r="L543" s="262">
        <v>44893</v>
      </c>
      <c r="M543" s="261" t="s">
        <v>20</v>
      </c>
    </row>
    <row r="544" spans="1:13" x14ac:dyDescent="0.35">
      <c r="A544" s="259" t="s">
        <v>1060</v>
      </c>
      <c r="B544" s="259" t="s">
        <v>1061</v>
      </c>
      <c r="C544" s="259" t="s">
        <v>1048</v>
      </c>
      <c r="D544" s="259" t="s">
        <v>24</v>
      </c>
      <c r="E544" s="259" t="s">
        <v>17</v>
      </c>
      <c r="F544" s="259" t="s">
        <v>512</v>
      </c>
      <c r="G544" s="259" t="s">
        <v>17</v>
      </c>
      <c r="H544" s="259" t="s">
        <v>17</v>
      </c>
      <c r="I544" s="259" t="s">
        <v>512</v>
      </c>
      <c r="J544" s="259" t="s">
        <v>1062</v>
      </c>
      <c r="K544" s="259" t="s">
        <v>1068</v>
      </c>
      <c r="L544" s="260">
        <v>44893</v>
      </c>
      <c r="M544" s="259" t="s">
        <v>20</v>
      </c>
    </row>
    <row r="545" spans="1:13" x14ac:dyDescent="0.35">
      <c r="A545" s="261" t="s">
        <v>1060</v>
      </c>
      <c r="B545" s="261" t="s">
        <v>1061</v>
      </c>
      <c r="C545" s="261" t="s">
        <v>1048</v>
      </c>
      <c r="D545" s="261" t="s">
        <v>404</v>
      </c>
      <c r="E545" s="261">
        <v>1</v>
      </c>
      <c r="F545" s="261" t="s">
        <v>1069</v>
      </c>
      <c r="G545" s="261" t="s">
        <v>884</v>
      </c>
      <c r="H545" s="261">
        <v>2</v>
      </c>
      <c r="I545" s="261" t="s">
        <v>1070</v>
      </c>
      <c r="J545" s="261" t="s">
        <v>1071</v>
      </c>
      <c r="K545" s="261" t="s">
        <v>1072</v>
      </c>
      <c r="L545" s="262">
        <v>44893</v>
      </c>
      <c r="M545" s="261" t="s">
        <v>20</v>
      </c>
    </row>
    <row r="546" spans="1:13" x14ac:dyDescent="0.35">
      <c r="A546" s="259" t="s">
        <v>1060</v>
      </c>
      <c r="B546" s="259" t="s">
        <v>1061</v>
      </c>
      <c r="C546" s="259" t="s">
        <v>1048</v>
      </c>
      <c r="D546" s="259" t="s">
        <v>26</v>
      </c>
      <c r="E546" s="259" t="s">
        <v>17</v>
      </c>
      <c r="F546" s="259" t="s">
        <v>512</v>
      </c>
      <c r="G546" s="259" t="s">
        <v>17</v>
      </c>
      <c r="H546" s="259" t="s">
        <v>17</v>
      </c>
      <c r="I546" s="259" t="s">
        <v>512</v>
      </c>
      <c r="J546" s="259" t="s">
        <v>1062</v>
      </c>
      <c r="K546" s="259" t="s">
        <v>1073</v>
      </c>
      <c r="L546" s="260">
        <v>44893</v>
      </c>
      <c r="M546" s="259" t="s">
        <v>20</v>
      </c>
    </row>
    <row r="547" spans="1:13" x14ac:dyDescent="0.35">
      <c r="A547" s="261" t="s">
        <v>1060</v>
      </c>
      <c r="B547" s="261" t="s">
        <v>1061</v>
      </c>
      <c r="C547" s="261" t="s">
        <v>1048</v>
      </c>
      <c r="D547" s="261" t="s">
        <v>28</v>
      </c>
      <c r="E547" s="261" t="s">
        <v>17</v>
      </c>
      <c r="F547" s="261" t="s">
        <v>512</v>
      </c>
      <c r="G547" s="261" t="s">
        <v>17</v>
      </c>
      <c r="H547" s="261" t="s">
        <v>17</v>
      </c>
      <c r="I547" s="261" t="s">
        <v>512</v>
      </c>
      <c r="J547" s="261" t="s">
        <v>1062</v>
      </c>
      <c r="K547" s="261" t="s">
        <v>1074</v>
      </c>
      <c r="L547" s="262">
        <v>44893</v>
      </c>
      <c r="M547" s="261" t="s">
        <v>20</v>
      </c>
    </row>
    <row r="548" spans="1:13" x14ac:dyDescent="0.35">
      <c r="A548" s="259" t="s">
        <v>1075</v>
      </c>
      <c r="B548" s="259" t="s">
        <v>1076</v>
      </c>
      <c r="C548" s="259" t="s">
        <v>1048</v>
      </c>
      <c r="D548" s="259" t="s">
        <v>38</v>
      </c>
      <c r="E548" s="259" t="s">
        <v>17</v>
      </c>
      <c r="F548" s="259" t="s">
        <v>17</v>
      </c>
      <c r="G548" s="259" t="s">
        <v>17</v>
      </c>
      <c r="H548" s="259" t="s">
        <v>17</v>
      </c>
      <c r="I548" s="259" t="s">
        <v>17</v>
      </c>
      <c r="J548" s="259" t="s">
        <v>1049</v>
      </c>
      <c r="K548" s="259" t="s">
        <v>1077</v>
      </c>
      <c r="L548" s="260">
        <v>44893</v>
      </c>
      <c r="M548" s="259" t="s">
        <v>20</v>
      </c>
    </row>
    <row r="549" spans="1:13" x14ac:dyDescent="0.35">
      <c r="A549" s="261" t="s">
        <v>1075</v>
      </c>
      <c r="B549" s="261" t="s">
        <v>1076</v>
      </c>
      <c r="C549" s="261" t="s">
        <v>1048</v>
      </c>
      <c r="D549" s="261" t="s">
        <v>40</v>
      </c>
      <c r="E549" s="261" t="s">
        <v>17</v>
      </c>
      <c r="F549" s="261" t="s">
        <v>17</v>
      </c>
      <c r="G549" s="261" t="s">
        <v>17</v>
      </c>
      <c r="H549" s="261" t="s">
        <v>17</v>
      </c>
      <c r="I549" s="261" t="s">
        <v>17</v>
      </c>
      <c r="J549" s="261" t="s">
        <v>1049</v>
      </c>
      <c r="K549" s="261" t="s">
        <v>1078</v>
      </c>
      <c r="L549" s="262">
        <v>44893</v>
      </c>
      <c r="M549" s="261" t="s">
        <v>20</v>
      </c>
    </row>
    <row r="550" spans="1:13" x14ac:dyDescent="0.35">
      <c r="A550" s="259" t="s">
        <v>1075</v>
      </c>
      <c r="B550" s="259" t="s">
        <v>1076</v>
      </c>
      <c r="C550" s="259" t="s">
        <v>1048</v>
      </c>
      <c r="D550" s="259" t="s">
        <v>16</v>
      </c>
      <c r="E550" s="259" t="s">
        <v>17</v>
      </c>
      <c r="F550" s="259" t="s">
        <v>17</v>
      </c>
      <c r="G550" s="259" t="s">
        <v>17</v>
      </c>
      <c r="H550" s="259" t="s">
        <v>17</v>
      </c>
      <c r="I550" s="259" t="s">
        <v>17</v>
      </c>
      <c r="J550" s="259" t="s">
        <v>1049</v>
      </c>
      <c r="K550" s="259" t="s">
        <v>1079</v>
      </c>
      <c r="L550" s="260">
        <v>44893</v>
      </c>
      <c r="M550" s="259" t="s">
        <v>20</v>
      </c>
    </row>
    <row r="551" spans="1:13" x14ac:dyDescent="0.35">
      <c r="A551" s="261" t="s">
        <v>1075</v>
      </c>
      <c r="B551" s="261" t="s">
        <v>1076</v>
      </c>
      <c r="C551" s="261" t="s">
        <v>1048</v>
      </c>
      <c r="D551" s="261" t="s">
        <v>21</v>
      </c>
      <c r="E551" s="261" t="s">
        <v>17</v>
      </c>
      <c r="F551" s="261" t="s">
        <v>17</v>
      </c>
      <c r="G551" s="261" t="s">
        <v>17</v>
      </c>
      <c r="H551" s="261" t="s">
        <v>17</v>
      </c>
      <c r="I551" s="261" t="s">
        <v>17</v>
      </c>
      <c r="J551" s="261" t="s">
        <v>1049</v>
      </c>
      <c r="K551" s="261" t="s">
        <v>1080</v>
      </c>
      <c r="L551" s="262">
        <v>44893</v>
      </c>
      <c r="M551" s="261" t="s">
        <v>20</v>
      </c>
    </row>
    <row r="552" spans="1:13" x14ac:dyDescent="0.35">
      <c r="A552" s="259" t="s">
        <v>1075</v>
      </c>
      <c r="B552" s="259" t="s">
        <v>1076</v>
      </c>
      <c r="C552" s="259" t="s">
        <v>1048</v>
      </c>
      <c r="D552" s="259" t="s">
        <v>768</v>
      </c>
      <c r="E552" s="259" t="s">
        <v>17</v>
      </c>
      <c r="F552" s="259" t="s">
        <v>17</v>
      </c>
      <c r="G552" s="259" t="s">
        <v>17</v>
      </c>
      <c r="H552" s="259" t="s">
        <v>17</v>
      </c>
      <c r="I552" s="259" t="s">
        <v>17</v>
      </c>
      <c r="J552" s="259" t="s">
        <v>1049</v>
      </c>
      <c r="K552" s="259" t="s">
        <v>1081</v>
      </c>
      <c r="L552" s="260">
        <v>44893</v>
      </c>
      <c r="M552" s="259" t="s">
        <v>20</v>
      </c>
    </row>
    <row r="553" spans="1:13" x14ac:dyDescent="0.35">
      <c r="A553" s="261" t="s">
        <v>1075</v>
      </c>
      <c r="B553" s="261" t="s">
        <v>1076</v>
      </c>
      <c r="C553" s="261" t="s">
        <v>1048</v>
      </c>
      <c r="D553" s="261" t="s">
        <v>24</v>
      </c>
      <c r="E553" s="261" t="s">
        <v>17</v>
      </c>
      <c r="F553" s="261" t="s">
        <v>17</v>
      </c>
      <c r="G553" s="261" t="s">
        <v>17</v>
      </c>
      <c r="H553" s="261" t="s">
        <v>17</v>
      </c>
      <c r="I553" s="261" t="s">
        <v>17</v>
      </c>
      <c r="J553" s="261" t="s">
        <v>1049</v>
      </c>
      <c r="K553" s="261" t="s">
        <v>1082</v>
      </c>
      <c r="L553" s="262">
        <v>44893</v>
      </c>
      <c r="M553" s="261" t="s">
        <v>20</v>
      </c>
    </row>
    <row r="554" spans="1:13" x14ac:dyDescent="0.35">
      <c r="A554" s="259" t="s">
        <v>1075</v>
      </c>
      <c r="B554" s="259" t="s">
        <v>1076</v>
      </c>
      <c r="C554" s="259" t="s">
        <v>1048</v>
      </c>
      <c r="D554" s="259" t="s">
        <v>404</v>
      </c>
      <c r="E554" s="259">
        <v>5</v>
      </c>
      <c r="F554" s="259" t="s">
        <v>17</v>
      </c>
      <c r="G554" s="259" t="s">
        <v>884</v>
      </c>
      <c r="H554" s="259">
        <v>2</v>
      </c>
      <c r="I554" s="259" t="s">
        <v>17</v>
      </c>
      <c r="J554" s="259" t="s">
        <v>1056</v>
      </c>
      <c r="K554" s="259" t="s">
        <v>1083</v>
      </c>
      <c r="L554" s="260">
        <v>44893</v>
      </c>
      <c r="M554" s="259" t="s">
        <v>20</v>
      </c>
    </row>
    <row r="555" spans="1:13" x14ac:dyDescent="0.35">
      <c r="A555" s="261" t="s">
        <v>1075</v>
      </c>
      <c r="B555" s="261" t="s">
        <v>1076</v>
      </c>
      <c r="C555" s="261" t="s">
        <v>1048</v>
      </c>
      <c r="D555" s="261" t="s">
        <v>26</v>
      </c>
      <c r="E555" s="261" t="s">
        <v>17</v>
      </c>
      <c r="F555" s="261" t="s">
        <v>17</v>
      </c>
      <c r="G555" s="261" t="s">
        <v>17</v>
      </c>
      <c r="H555" s="261" t="s">
        <v>17</v>
      </c>
      <c r="I555" s="261" t="s">
        <v>17</v>
      </c>
      <c r="J555" s="261" t="s">
        <v>1049</v>
      </c>
      <c r="K555" s="261" t="s">
        <v>1084</v>
      </c>
      <c r="L555" s="262">
        <v>44893</v>
      </c>
      <c r="M555" s="261" t="s">
        <v>20</v>
      </c>
    </row>
    <row r="556" spans="1:13" x14ac:dyDescent="0.35">
      <c r="A556" s="259" t="s">
        <v>1075</v>
      </c>
      <c r="B556" s="259" t="s">
        <v>1076</v>
      </c>
      <c r="C556" s="259" t="s">
        <v>1048</v>
      </c>
      <c r="D556" s="259" t="s">
        <v>28</v>
      </c>
      <c r="E556" s="259" t="s">
        <v>17</v>
      </c>
      <c r="F556" s="259" t="s">
        <v>17</v>
      </c>
      <c r="G556" s="259" t="s">
        <v>17</v>
      </c>
      <c r="H556" s="259" t="s">
        <v>17</v>
      </c>
      <c r="I556" s="259" t="s">
        <v>17</v>
      </c>
      <c r="J556" s="259"/>
      <c r="K556" s="259" t="s">
        <v>1085</v>
      </c>
      <c r="L556" s="260">
        <v>44893</v>
      </c>
      <c r="M556" s="259" t="s">
        <v>20</v>
      </c>
    </row>
    <row r="557" spans="1:13" x14ac:dyDescent="0.35">
      <c r="A557" s="261" t="s">
        <v>1086</v>
      </c>
      <c r="B557" s="261" t="s">
        <v>1087</v>
      </c>
      <c r="C557" s="261" t="s">
        <v>1088</v>
      </c>
      <c r="D557" s="261" t="s">
        <v>26</v>
      </c>
      <c r="E557" s="261" t="s">
        <v>17</v>
      </c>
      <c r="F557" s="261" t="s">
        <v>824</v>
      </c>
      <c r="G557" s="261" t="s">
        <v>17</v>
      </c>
      <c r="H557" s="261" t="s">
        <v>17</v>
      </c>
      <c r="I557" s="261" t="s">
        <v>17</v>
      </c>
      <c r="J557" s="261" t="s">
        <v>242</v>
      </c>
      <c r="K557" s="261" t="s">
        <v>1089</v>
      </c>
      <c r="L557" s="262">
        <v>44915</v>
      </c>
      <c r="M557" s="261" t="s">
        <v>20</v>
      </c>
    </row>
    <row r="558" spans="1:13" x14ac:dyDescent="0.35">
      <c r="A558" s="259" t="s">
        <v>1086</v>
      </c>
      <c r="B558" s="259" t="s">
        <v>1087</v>
      </c>
      <c r="C558" s="259" t="s">
        <v>1088</v>
      </c>
      <c r="D558" s="259" t="s">
        <v>28</v>
      </c>
      <c r="E558" s="259" t="s">
        <v>17</v>
      </c>
      <c r="F558" s="259" t="s">
        <v>824</v>
      </c>
      <c r="G558" s="259" t="s">
        <v>17</v>
      </c>
      <c r="H558" s="259" t="s">
        <v>17</v>
      </c>
      <c r="I558" s="259" t="s">
        <v>17</v>
      </c>
      <c r="J558" s="259" t="s">
        <v>242</v>
      </c>
      <c r="K558" s="259" t="s">
        <v>1090</v>
      </c>
      <c r="L558" s="260">
        <v>44915</v>
      </c>
      <c r="M558" s="259" t="s">
        <v>20</v>
      </c>
    </row>
    <row r="559" spans="1:13" x14ac:dyDescent="0.35">
      <c r="A559" s="261" t="s">
        <v>806</v>
      </c>
      <c r="B559" s="261" t="s">
        <v>807</v>
      </c>
      <c r="C559" s="261" t="s">
        <v>749</v>
      </c>
      <c r="D559" s="261" t="s">
        <v>635</v>
      </c>
      <c r="E559" s="261">
        <v>24</v>
      </c>
      <c r="F559" s="261" t="s">
        <v>1091</v>
      </c>
      <c r="G559" s="261" t="s">
        <v>884</v>
      </c>
      <c r="H559" s="261">
        <v>2</v>
      </c>
      <c r="I559" s="261" t="s">
        <v>1092</v>
      </c>
      <c r="J559" s="261" t="s">
        <v>1093</v>
      </c>
      <c r="K559" s="261" t="s">
        <v>1094</v>
      </c>
      <c r="L559" s="262">
        <v>44915</v>
      </c>
      <c r="M559" s="261" t="s">
        <v>20</v>
      </c>
    </row>
    <row r="560" spans="1:13" x14ac:dyDescent="0.35">
      <c r="A560" s="259" t="s">
        <v>747</v>
      </c>
      <c r="B560" s="259" t="s">
        <v>748</v>
      </c>
      <c r="C560" s="259" t="s">
        <v>749</v>
      </c>
      <c r="D560" s="259" t="s">
        <v>38</v>
      </c>
      <c r="E560" s="259" t="s">
        <v>17</v>
      </c>
      <c r="F560" s="259" t="s">
        <v>17</v>
      </c>
      <c r="G560" s="259" t="s">
        <v>17</v>
      </c>
      <c r="H560" s="259" t="s">
        <v>17</v>
      </c>
      <c r="I560" s="259" t="s">
        <v>17</v>
      </c>
      <c r="J560" s="259"/>
      <c r="K560" s="259" t="s">
        <v>1095</v>
      </c>
      <c r="L560" s="260">
        <v>44915</v>
      </c>
      <c r="M560" s="259" t="s">
        <v>20</v>
      </c>
    </row>
    <row r="561" spans="1:13" x14ac:dyDescent="0.35">
      <c r="A561" s="261" t="s">
        <v>747</v>
      </c>
      <c r="B561" s="261" t="s">
        <v>748</v>
      </c>
      <c r="C561" s="261" t="s">
        <v>749</v>
      </c>
      <c r="D561" s="261" t="s">
        <v>40</v>
      </c>
      <c r="E561" s="261" t="s">
        <v>17</v>
      </c>
      <c r="F561" s="261" t="s">
        <v>17</v>
      </c>
      <c r="G561" s="261" t="s">
        <v>17</v>
      </c>
      <c r="H561" s="261" t="s">
        <v>17</v>
      </c>
      <c r="I561" s="261" t="s">
        <v>17</v>
      </c>
      <c r="J561" s="261" t="s">
        <v>1096</v>
      </c>
      <c r="K561" s="261" t="s">
        <v>1097</v>
      </c>
      <c r="L561" s="262">
        <v>44915</v>
      </c>
      <c r="M561" s="261" t="s">
        <v>20</v>
      </c>
    </row>
    <row r="562" spans="1:13" x14ac:dyDescent="0.35">
      <c r="A562" s="259" t="s">
        <v>747</v>
      </c>
      <c r="B562" s="259" t="s">
        <v>748</v>
      </c>
      <c r="C562" s="259" t="s">
        <v>749</v>
      </c>
      <c r="D562" s="259" t="s">
        <v>635</v>
      </c>
      <c r="E562" s="259" t="s">
        <v>17</v>
      </c>
      <c r="F562" s="259" t="s">
        <v>17</v>
      </c>
      <c r="G562" s="259" t="s">
        <v>17</v>
      </c>
      <c r="H562" s="259" t="s">
        <v>17</v>
      </c>
      <c r="I562" s="259" t="s">
        <v>17</v>
      </c>
      <c r="J562" s="259" t="s">
        <v>1098</v>
      </c>
      <c r="K562" s="259" t="s">
        <v>1099</v>
      </c>
      <c r="L562" s="260">
        <v>44915</v>
      </c>
      <c r="M562" s="259" t="s">
        <v>20</v>
      </c>
    </row>
    <row r="563" spans="1:13" x14ac:dyDescent="0.35">
      <c r="A563" s="261" t="s">
        <v>747</v>
      </c>
      <c r="B563" s="261" t="s">
        <v>748</v>
      </c>
      <c r="C563" s="261" t="s">
        <v>749</v>
      </c>
      <c r="D563" s="261" t="s">
        <v>16</v>
      </c>
      <c r="E563" s="261" t="s">
        <v>17</v>
      </c>
      <c r="F563" s="261" t="s">
        <v>17</v>
      </c>
      <c r="G563" s="261" t="s">
        <v>17</v>
      </c>
      <c r="H563" s="261" t="s">
        <v>17</v>
      </c>
      <c r="I563" s="261" t="s">
        <v>17</v>
      </c>
      <c r="J563" s="261" t="s">
        <v>1096</v>
      </c>
      <c r="K563" s="261" t="s">
        <v>1100</v>
      </c>
      <c r="L563" s="262">
        <v>44915</v>
      </c>
      <c r="M563" s="261" t="s">
        <v>20</v>
      </c>
    </row>
    <row r="564" spans="1:13" x14ac:dyDescent="0.35">
      <c r="A564" s="259" t="s">
        <v>747</v>
      </c>
      <c r="B564" s="259" t="s">
        <v>748</v>
      </c>
      <c r="C564" s="259" t="s">
        <v>749</v>
      </c>
      <c r="D564" s="259" t="s">
        <v>21</v>
      </c>
      <c r="E564" s="259" t="s">
        <v>17</v>
      </c>
      <c r="F564" s="259" t="s">
        <v>17</v>
      </c>
      <c r="G564" s="259" t="s">
        <v>17</v>
      </c>
      <c r="H564" s="259" t="s">
        <v>17</v>
      </c>
      <c r="I564" s="259" t="s">
        <v>17</v>
      </c>
      <c r="J564" s="259" t="s">
        <v>1096</v>
      </c>
      <c r="K564" s="259" t="s">
        <v>1101</v>
      </c>
      <c r="L564" s="260">
        <v>44915</v>
      </c>
      <c r="M564" s="259" t="s">
        <v>20</v>
      </c>
    </row>
    <row r="565" spans="1:13" x14ac:dyDescent="0.35">
      <c r="A565" s="261" t="s">
        <v>747</v>
      </c>
      <c r="B565" s="261" t="s">
        <v>748</v>
      </c>
      <c r="C565" s="261" t="s">
        <v>749</v>
      </c>
      <c r="D565" s="261" t="s">
        <v>768</v>
      </c>
      <c r="E565" s="261" t="s">
        <v>17</v>
      </c>
      <c r="F565" s="261" t="s">
        <v>17</v>
      </c>
      <c r="G565" s="261" t="s">
        <v>17</v>
      </c>
      <c r="H565" s="261" t="s">
        <v>17</v>
      </c>
      <c r="I565" s="261" t="s">
        <v>17</v>
      </c>
      <c r="J565" s="261" t="s">
        <v>1096</v>
      </c>
      <c r="K565" s="261" t="s">
        <v>1102</v>
      </c>
      <c r="L565" s="262">
        <v>44915</v>
      </c>
      <c r="M565" s="261" t="s">
        <v>20</v>
      </c>
    </row>
    <row r="566" spans="1:13" x14ac:dyDescent="0.35">
      <c r="A566" s="259" t="s">
        <v>747</v>
      </c>
      <c r="B566" s="259" t="s">
        <v>748</v>
      </c>
      <c r="C566" s="259" t="s">
        <v>749</v>
      </c>
      <c r="D566" s="259" t="s">
        <v>24</v>
      </c>
      <c r="E566" s="259" t="s">
        <v>17</v>
      </c>
      <c r="F566" s="259" t="s">
        <v>17</v>
      </c>
      <c r="G566" s="259" t="s">
        <v>17</v>
      </c>
      <c r="H566" s="259" t="s">
        <v>17</v>
      </c>
      <c r="I566" s="259" t="s">
        <v>17</v>
      </c>
      <c r="J566" s="259" t="s">
        <v>1096</v>
      </c>
      <c r="K566" s="259" t="s">
        <v>1103</v>
      </c>
      <c r="L566" s="260">
        <v>44915</v>
      </c>
      <c r="M566" s="259" t="s">
        <v>20</v>
      </c>
    </row>
    <row r="567" spans="1:13" x14ac:dyDescent="0.35">
      <c r="A567" s="261" t="s">
        <v>1104</v>
      </c>
      <c r="B567" s="261" t="s">
        <v>1105</v>
      </c>
      <c r="C567" s="261" t="s">
        <v>1106</v>
      </c>
      <c r="D567" s="261" t="s">
        <v>26</v>
      </c>
      <c r="E567" s="261" t="s">
        <v>17</v>
      </c>
      <c r="F567" s="261" t="s">
        <v>17</v>
      </c>
      <c r="G567" s="261" t="s">
        <v>17</v>
      </c>
      <c r="H567" s="261" t="s">
        <v>17</v>
      </c>
      <c r="I567" s="261" t="s">
        <v>17</v>
      </c>
      <c r="J567" s="261" t="s">
        <v>1107</v>
      </c>
      <c r="K567" s="261" t="s">
        <v>1108</v>
      </c>
      <c r="L567" s="262">
        <v>44921</v>
      </c>
      <c r="M567" s="261" t="s">
        <v>20</v>
      </c>
    </row>
    <row r="568" spans="1:13" x14ac:dyDescent="0.35">
      <c r="A568" s="259" t="s">
        <v>1104</v>
      </c>
      <c r="B568" s="259" t="s">
        <v>1105</v>
      </c>
      <c r="C568" s="259" t="s">
        <v>1106</v>
      </c>
      <c r="D568" s="259" t="s">
        <v>28</v>
      </c>
      <c r="E568" s="259" t="s">
        <v>17</v>
      </c>
      <c r="F568" s="259" t="s">
        <v>17</v>
      </c>
      <c r="G568" s="259" t="s">
        <v>17</v>
      </c>
      <c r="H568" s="259" t="s">
        <v>17</v>
      </c>
      <c r="I568" s="259" t="s">
        <v>17</v>
      </c>
      <c r="J568" s="259" t="s">
        <v>1109</v>
      </c>
      <c r="K568" s="259" t="s">
        <v>1110</v>
      </c>
      <c r="L568" s="260">
        <v>44921</v>
      </c>
      <c r="M568" s="259" t="s">
        <v>20</v>
      </c>
    </row>
    <row r="569" spans="1:13" x14ac:dyDescent="0.35">
      <c r="A569" s="261" t="s">
        <v>1111</v>
      </c>
      <c r="B569" s="261" t="s">
        <v>1112</v>
      </c>
      <c r="C569" s="261" t="s">
        <v>1113</v>
      </c>
      <c r="D569" s="261" t="s">
        <v>26</v>
      </c>
      <c r="E569" s="261" t="s">
        <v>17</v>
      </c>
      <c r="F569" s="261" t="s">
        <v>17</v>
      </c>
      <c r="G569" s="261" t="s">
        <v>17</v>
      </c>
      <c r="H569" s="261" t="s">
        <v>17</v>
      </c>
      <c r="I569" s="261" t="s">
        <v>17</v>
      </c>
      <c r="J569" s="261" t="s">
        <v>1114</v>
      </c>
      <c r="K569" s="261" t="s">
        <v>1115</v>
      </c>
      <c r="L569" s="262">
        <v>44921</v>
      </c>
      <c r="M569" s="261" t="s">
        <v>20</v>
      </c>
    </row>
    <row r="570" spans="1:13" x14ac:dyDescent="0.35">
      <c r="A570" s="259" t="s">
        <v>1111</v>
      </c>
      <c r="B570" s="259" t="s">
        <v>1112</v>
      </c>
      <c r="C570" s="259" t="s">
        <v>1113</v>
      </c>
      <c r="D570" s="259" t="s">
        <v>28</v>
      </c>
      <c r="E570" s="259" t="s">
        <v>17</v>
      </c>
      <c r="F570" s="259" t="s">
        <v>17</v>
      </c>
      <c r="G570" s="259" t="s">
        <v>17</v>
      </c>
      <c r="H570" s="259" t="s">
        <v>17</v>
      </c>
      <c r="I570" s="259" t="s">
        <v>17</v>
      </c>
      <c r="J570" s="259" t="s">
        <v>1116</v>
      </c>
      <c r="K570" s="259" t="s">
        <v>1117</v>
      </c>
      <c r="L570" s="260">
        <v>44921</v>
      </c>
      <c r="M570" s="259" t="s">
        <v>20</v>
      </c>
    </row>
    <row r="571" spans="1:13" x14ac:dyDescent="0.35">
      <c r="A571" s="261" t="s">
        <v>1118</v>
      </c>
      <c r="B571" s="261" t="s">
        <v>1119</v>
      </c>
      <c r="C571" s="261" t="s">
        <v>1120</v>
      </c>
      <c r="D571" s="261" t="s">
        <v>26</v>
      </c>
      <c r="E571" s="261" t="s">
        <v>17</v>
      </c>
      <c r="F571" s="261" t="s">
        <v>17</v>
      </c>
      <c r="G571" s="261" t="s">
        <v>17</v>
      </c>
      <c r="H571" s="261" t="s">
        <v>17</v>
      </c>
      <c r="I571" s="261" t="s">
        <v>17</v>
      </c>
      <c r="J571" s="261" t="s">
        <v>1114</v>
      </c>
      <c r="K571" s="261" t="s">
        <v>1121</v>
      </c>
      <c r="L571" s="262">
        <v>44921</v>
      </c>
      <c r="M571" s="261" t="s">
        <v>20</v>
      </c>
    </row>
    <row r="572" spans="1:13" x14ac:dyDescent="0.35">
      <c r="A572" s="259" t="s">
        <v>1118</v>
      </c>
      <c r="B572" s="259" t="s">
        <v>1119</v>
      </c>
      <c r="C572" s="259" t="s">
        <v>1120</v>
      </c>
      <c r="D572" s="259" t="s">
        <v>28</v>
      </c>
      <c r="E572" s="259" t="s">
        <v>17</v>
      </c>
      <c r="F572" s="259" t="s">
        <v>17</v>
      </c>
      <c r="G572" s="259" t="s">
        <v>17</v>
      </c>
      <c r="H572" s="259" t="s">
        <v>17</v>
      </c>
      <c r="I572" s="259" t="s">
        <v>17</v>
      </c>
      <c r="J572" s="259" t="s">
        <v>1116</v>
      </c>
      <c r="K572" s="259" t="s">
        <v>1122</v>
      </c>
      <c r="L572" s="260">
        <v>44921</v>
      </c>
      <c r="M572" s="259" t="s">
        <v>20</v>
      </c>
    </row>
    <row r="573" spans="1:13" x14ac:dyDescent="0.35">
      <c r="A573" s="261" t="s">
        <v>868</v>
      </c>
      <c r="B573" s="261" t="s">
        <v>869</v>
      </c>
      <c r="C573" s="261" t="s">
        <v>749</v>
      </c>
      <c r="D573" s="261" t="s">
        <v>40</v>
      </c>
      <c r="E573" s="261" t="s">
        <v>17</v>
      </c>
      <c r="F573" s="261" t="s">
        <v>512</v>
      </c>
      <c r="G573" s="261" t="s">
        <v>17</v>
      </c>
      <c r="H573" s="261" t="s">
        <v>17</v>
      </c>
      <c r="I573" s="261" t="s">
        <v>512</v>
      </c>
      <c r="J573" s="261" t="s">
        <v>1123</v>
      </c>
      <c r="K573" s="261" t="s">
        <v>1124</v>
      </c>
      <c r="L573" s="262">
        <v>44922</v>
      </c>
      <c r="M573" s="261" t="s">
        <v>20</v>
      </c>
    </row>
    <row r="574" spans="1:13" x14ac:dyDescent="0.35">
      <c r="A574" s="259" t="s">
        <v>868</v>
      </c>
      <c r="B574" s="259" t="s">
        <v>869</v>
      </c>
      <c r="C574" s="259" t="s">
        <v>749</v>
      </c>
      <c r="D574" s="259" t="s">
        <v>16</v>
      </c>
      <c r="E574" s="259" t="s">
        <v>17</v>
      </c>
      <c r="F574" s="259" t="s">
        <v>512</v>
      </c>
      <c r="G574" s="259" t="s">
        <v>17</v>
      </c>
      <c r="H574" s="259" t="s">
        <v>17</v>
      </c>
      <c r="I574" s="259" t="s">
        <v>512</v>
      </c>
      <c r="J574" s="259" t="s">
        <v>1123</v>
      </c>
      <c r="K574" s="259" t="s">
        <v>1125</v>
      </c>
      <c r="L574" s="260">
        <v>44922</v>
      </c>
      <c r="M574" s="259" t="s">
        <v>20</v>
      </c>
    </row>
    <row r="575" spans="1:13" x14ac:dyDescent="0.35">
      <c r="A575" s="261" t="s">
        <v>868</v>
      </c>
      <c r="B575" s="261" t="s">
        <v>869</v>
      </c>
      <c r="C575" s="261" t="s">
        <v>749</v>
      </c>
      <c r="D575" s="261" t="s">
        <v>21</v>
      </c>
      <c r="E575" s="261" t="s">
        <v>17</v>
      </c>
      <c r="F575" s="261" t="s">
        <v>512</v>
      </c>
      <c r="G575" s="261" t="s">
        <v>17</v>
      </c>
      <c r="H575" s="261" t="s">
        <v>17</v>
      </c>
      <c r="I575" s="261" t="s">
        <v>512</v>
      </c>
      <c r="J575" s="261" t="s">
        <v>1123</v>
      </c>
      <c r="K575" s="261" t="s">
        <v>1126</v>
      </c>
      <c r="L575" s="262">
        <v>44922</v>
      </c>
      <c r="M575" s="261" t="s">
        <v>20</v>
      </c>
    </row>
    <row r="576" spans="1:13" x14ac:dyDescent="0.35">
      <c r="A576" s="259" t="s">
        <v>868</v>
      </c>
      <c r="B576" s="259" t="s">
        <v>869</v>
      </c>
      <c r="C576" s="259" t="s">
        <v>749</v>
      </c>
      <c r="D576" s="259" t="s">
        <v>768</v>
      </c>
      <c r="E576" s="259" t="s">
        <v>17</v>
      </c>
      <c r="F576" s="259" t="s">
        <v>512</v>
      </c>
      <c r="G576" s="259" t="s">
        <v>17</v>
      </c>
      <c r="H576" s="259" t="s">
        <v>17</v>
      </c>
      <c r="I576" s="259" t="s">
        <v>512</v>
      </c>
      <c r="J576" s="259" t="s">
        <v>1123</v>
      </c>
      <c r="K576" s="259" t="s">
        <v>1127</v>
      </c>
      <c r="L576" s="260">
        <v>44922</v>
      </c>
      <c r="M576" s="259" t="s">
        <v>20</v>
      </c>
    </row>
    <row r="577" spans="1:13" x14ac:dyDescent="0.35">
      <c r="A577" s="261" t="s">
        <v>786</v>
      </c>
      <c r="B577" s="261" t="s">
        <v>787</v>
      </c>
      <c r="C577" s="261" t="s">
        <v>788</v>
      </c>
      <c r="D577" s="261" t="s">
        <v>949</v>
      </c>
      <c r="E577" s="261">
        <v>34500000</v>
      </c>
      <c r="F577" s="261" t="s">
        <v>1128</v>
      </c>
      <c r="G577" s="261" t="s">
        <v>492</v>
      </c>
      <c r="H577" s="261">
        <v>1</v>
      </c>
      <c r="I577" s="261" t="s">
        <v>1129</v>
      </c>
      <c r="J577" s="261" t="s">
        <v>1130</v>
      </c>
      <c r="K577" s="261" t="s">
        <v>1131</v>
      </c>
      <c r="L577" s="262">
        <v>44924</v>
      </c>
      <c r="M577" s="261" t="s">
        <v>20</v>
      </c>
    </row>
    <row r="578" spans="1:13" x14ac:dyDescent="0.35">
      <c r="A578" s="259" t="s">
        <v>682</v>
      </c>
      <c r="B578" s="259" t="s">
        <v>683</v>
      </c>
      <c r="C578" s="259" t="s">
        <v>212</v>
      </c>
      <c r="D578" s="259" t="s">
        <v>404</v>
      </c>
      <c r="E578" s="259">
        <v>3</v>
      </c>
      <c r="F578" s="259" t="s">
        <v>1132</v>
      </c>
      <c r="G578" s="259" t="s">
        <v>884</v>
      </c>
      <c r="H578" s="259">
        <v>2</v>
      </c>
      <c r="I578" s="259" t="s">
        <v>1133</v>
      </c>
      <c r="J578" s="259" t="s">
        <v>1134</v>
      </c>
      <c r="K578" s="259" t="s">
        <v>1135</v>
      </c>
      <c r="L578" s="260">
        <v>44938</v>
      </c>
      <c r="M578" s="259" t="s">
        <v>439</v>
      </c>
    </row>
    <row r="579" spans="1:13" x14ac:dyDescent="0.35">
      <c r="A579" s="261" t="s">
        <v>868</v>
      </c>
      <c r="B579" s="261" t="s">
        <v>869</v>
      </c>
      <c r="C579" s="261" t="s">
        <v>749</v>
      </c>
      <c r="D579" s="261" t="s">
        <v>24</v>
      </c>
      <c r="E579" s="261">
        <v>4500000</v>
      </c>
      <c r="F579" s="261" t="s">
        <v>1136</v>
      </c>
      <c r="G579" s="261" t="s">
        <v>884</v>
      </c>
      <c r="H579" s="261">
        <v>2</v>
      </c>
      <c r="I579" s="261" t="s">
        <v>1137</v>
      </c>
      <c r="J579" s="261" t="s">
        <v>1138</v>
      </c>
      <c r="K579" s="261" t="s">
        <v>1139</v>
      </c>
      <c r="L579" s="262">
        <v>44953</v>
      </c>
      <c r="M579" s="261" t="s">
        <v>20</v>
      </c>
    </row>
    <row r="580" spans="1:13" x14ac:dyDescent="0.35">
      <c r="A580" s="259" t="s">
        <v>1140</v>
      </c>
      <c r="B580" s="259" t="s">
        <v>1141</v>
      </c>
      <c r="C580" s="259" t="s">
        <v>1142</v>
      </c>
      <c r="D580" s="259" t="s">
        <v>24</v>
      </c>
      <c r="E580" s="259">
        <v>228</v>
      </c>
      <c r="F580" s="259" t="s">
        <v>1143</v>
      </c>
      <c r="G580" s="259" t="s">
        <v>884</v>
      </c>
      <c r="H580" s="259">
        <v>2</v>
      </c>
      <c r="I580" s="259" t="s">
        <v>1144</v>
      </c>
      <c r="J580" s="259" t="s">
        <v>1145</v>
      </c>
      <c r="K580" s="259" t="s">
        <v>1146</v>
      </c>
      <c r="L580" s="260">
        <v>44957</v>
      </c>
      <c r="M580" s="259" t="s">
        <v>20</v>
      </c>
    </row>
    <row r="581" spans="1:13" x14ac:dyDescent="0.35">
      <c r="A581" s="261" t="s">
        <v>813</v>
      </c>
      <c r="B581" s="261" t="s">
        <v>814</v>
      </c>
      <c r="C581" s="261" t="s">
        <v>815</v>
      </c>
      <c r="D581" s="261" t="s">
        <v>40</v>
      </c>
      <c r="E581" s="261">
        <v>4893</v>
      </c>
      <c r="F581" s="261" t="s">
        <v>1147</v>
      </c>
      <c r="G581" s="261" t="s">
        <v>884</v>
      </c>
      <c r="H581" s="261">
        <v>2</v>
      </c>
      <c r="I581" s="261" t="s">
        <v>1148</v>
      </c>
      <c r="J581" s="261" t="s">
        <v>1149</v>
      </c>
      <c r="K581" s="261" t="s">
        <v>1150</v>
      </c>
      <c r="L581" s="262">
        <v>44985</v>
      </c>
      <c r="M581" s="261" t="s">
        <v>20</v>
      </c>
    </row>
    <row r="582" spans="1:13" x14ac:dyDescent="0.35">
      <c r="A582" s="259" t="s">
        <v>813</v>
      </c>
      <c r="B582" s="259" t="s">
        <v>814</v>
      </c>
      <c r="C582" s="259" t="s">
        <v>815</v>
      </c>
      <c r="D582" s="259" t="s">
        <v>24</v>
      </c>
      <c r="E582" s="259">
        <v>7852053</v>
      </c>
      <c r="F582" s="259" t="s">
        <v>1151</v>
      </c>
      <c r="G582" s="259" t="s">
        <v>492</v>
      </c>
      <c r="H582" s="259">
        <v>1</v>
      </c>
      <c r="I582" s="259" t="s">
        <v>1152</v>
      </c>
      <c r="J582" s="259" t="s">
        <v>1138</v>
      </c>
      <c r="K582" s="259" t="s">
        <v>1153</v>
      </c>
      <c r="L582" s="260">
        <v>44985</v>
      </c>
      <c r="M582" s="259"/>
    </row>
    <row r="583" spans="1:13" x14ac:dyDescent="0.35">
      <c r="A583" s="261" t="s">
        <v>289</v>
      </c>
      <c r="B583" s="261" t="s">
        <v>290</v>
      </c>
      <c r="C583" s="261" t="s">
        <v>291</v>
      </c>
      <c r="D583" s="261" t="s">
        <v>16</v>
      </c>
      <c r="E583" s="261">
        <v>48200</v>
      </c>
      <c r="F583" s="261" t="s">
        <v>1154</v>
      </c>
      <c r="G583" s="261" t="s">
        <v>884</v>
      </c>
      <c r="H583" s="261">
        <v>2</v>
      </c>
      <c r="I583" s="261" t="s">
        <v>1155</v>
      </c>
      <c r="J583" s="261" t="s">
        <v>1156</v>
      </c>
      <c r="K583" s="261" t="s">
        <v>1157</v>
      </c>
      <c r="L583" s="262">
        <v>44999</v>
      </c>
      <c r="M583" s="261" t="s">
        <v>20</v>
      </c>
    </row>
    <row r="584" spans="1:13" x14ac:dyDescent="0.35">
      <c r="A584" s="259" t="s">
        <v>289</v>
      </c>
      <c r="B584" s="259" t="s">
        <v>290</v>
      </c>
      <c r="C584" s="259" t="s">
        <v>291</v>
      </c>
      <c r="D584" s="259" t="s">
        <v>21</v>
      </c>
      <c r="E584" s="259">
        <v>24800</v>
      </c>
      <c r="F584" s="259" t="s">
        <v>1154</v>
      </c>
      <c r="G584" s="259" t="s">
        <v>884</v>
      </c>
      <c r="H584" s="259">
        <v>2</v>
      </c>
      <c r="I584" s="259" t="s">
        <v>1155</v>
      </c>
      <c r="J584" s="259" t="s">
        <v>1158</v>
      </c>
      <c r="K584" s="259" t="s">
        <v>1159</v>
      </c>
      <c r="L584" s="260">
        <v>44999</v>
      </c>
      <c r="M584" s="259" t="s">
        <v>20</v>
      </c>
    </row>
    <row r="585" spans="1:13" x14ac:dyDescent="0.35">
      <c r="A585" s="261" t="s">
        <v>1160</v>
      </c>
      <c r="B585" s="261" t="s">
        <v>1161</v>
      </c>
      <c r="C585" s="261" t="s">
        <v>1162</v>
      </c>
      <c r="D585" s="261" t="s">
        <v>26</v>
      </c>
      <c r="E585" s="261" t="s">
        <v>17</v>
      </c>
      <c r="F585" s="261" t="s">
        <v>17</v>
      </c>
      <c r="G585" s="261" t="s">
        <v>17</v>
      </c>
      <c r="H585" s="261" t="s">
        <v>17</v>
      </c>
      <c r="I585" s="261" t="s">
        <v>17</v>
      </c>
      <c r="J585" s="261" t="s">
        <v>1107</v>
      </c>
      <c r="K585" s="261" t="s">
        <v>1163</v>
      </c>
      <c r="L585" s="262">
        <v>45013</v>
      </c>
      <c r="M585" s="261" t="s">
        <v>20</v>
      </c>
    </row>
    <row r="586" spans="1:13" x14ac:dyDescent="0.35">
      <c r="A586" s="259" t="s">
        <v>1160</v>
      </c>
      <c r="B586" s="259" t="s">
        <v>1161</v>
      </c>
      <c r="C586" s="259" t="s">
        <v>1162</v>
      </c>
      <c r="D586" s="259" t="s">
        <v>28</v>
      </c>
      <c r="E586" s="259" t="s">
        <v>17</v>
      </c>
      <c r="F586" s="259" t="s">
        <v>17</v>
      </c>
      <c r="G586" s="259" t="s">
        <v>17</v>
      </c>
      <c r="H586" s="259" t="s">
        <v>17</v>
      </c>
      <c r="I586" s="259" t="s">
        <v>17</v>
      </c>
      <c r="J586" s="259" t="s">
        <v>1109</v>
      </c>
      <c r="K586" s="259" t="s">
        <v>1164</v>
      </c>
      <c r="L586" s="260">
        <v>45013</v>
      </c>
      <c r="M586" s="259" t="s">
        <v>20</v>
      </c>
    </row>
    <row r="587" spans="1:13" x14ac:dyDescent="0.35">
      <c r="A587" s="261" t="s">
        <v>1165</v>
      </c>
      <c r="B587" s="261" t="s">
        <v>1166</v>
      </c>
      <c r="C587" s="261" t="s">
        <v>1162</v>
      </c>
      <c r="D587" s="261" t="s">
        <v>26</v>
      </c>
      <c r="E587" s="261" t="s">
        <v>17</v>
      </c>
      <c r="F587" s="261" t="s">
        <v>17</v>
      </c>
      <c r="G587" s="261" t="s">
        <v>17</v>
      </c>
      <c r="H587" s="261" t="s">
        <v>17</v>
      </c>
      <c r="I587" s="261" t="s">
        <v>17</v>
      </c>
      <c r="J587" s="261" t="s">
        <v>1114</v>
      </c>
      <c r="K587" s="261" t="s">
        <v>1167</v>
      </c>
      <c r="L587" s="262">
        <v>45013</v>
      </c>
      <c r="M587" s="261" t="s">
        <v>20</v>
      </c>
    </row>
    <row r="588" spans="1:13" x14ac:dyDescent="0.35">
      <c r="A588" s="259" t="s">
        <v>1165</v>
      </c>
      <c r="B588" s="259" t="s">
        <v>1166</v>
      </c>
      <c r="C588" s="259" t="s">
        <v>1162</v>
      </c>
      <c r="D588" s="259" t="s">
        <v>28</v>
      </c>
      <c r="E588" s="259" t="s">
        <v>17</v>
      </c>
      <c r="F588" s="259" t="s">
        <v>17</v>
      </c>
      <c r="G588" s="259" t="s">
        <v>17</v>
      </c>
      <c r="H588" s="259" t="s">
        <v>17</v>
      </c>
      <c r="I588" s="259" t="s">
        <v>17</v>
      </c>
      <c r="J588" s="259" t="s">
        <v>1116</v>
      </c>
      <c r="K588" s="259" t="s">
        <v>1168</v>
      </c>
      <c r="L588" s="260">
        <v>45013</v>
      </c>
      <c r="M588" s="259" t="s">
        <v>20</v>
      </c>
    </row>
    <row r="589" spans="1:13" x14ac:dyDescent="0.35">
      <c r="A589" s="261" t="s">
        <v>1169</v>
      </c>
      <c r="B589" s="261" t="s">
        <v>1170</v>
      </c>
      <c r="C589" s="261" t="s">
        <v>1162</v>
      </c>
      <c r="D589" s="261" t="s">
        <v>26</v>
      </c>
      <c r="E589" s="261" t="s">
        <v>17</v>
      </c>
      <c r="F589" s="261" t="s">
        <v>824</v>
      </c>
      <c r="G589" s="261" t="s">
        <v>17</v>
      </c>
      <c r="H589" s="261" t="s">
        <v>17</v>
      </c>
      <c r="I589" s="261" t="s">
        <v>17</v>
      </c>
      <c r="J589" s="261" t="s">
        <v>1107</v>
      </c>
      <c r="K589" s="261" t="s">
        <v>1171</v>
      </c>
      <c r="L589" s="262">
        <v>45013</v>
      </c>
      <c r="M589" s="261" t="s">
        <v>20</v>
      </c>
    </row>
    <row r="590" spans="1:13" x14ac:dyDescent="0.35">
      <c r="A590" s="259" t="s">
        <v>1169</v>
      </c>
      <c r="B590" s="259" t="s">
        <v>1170</v>
      </c>
      <c r="C590" s="259" t="s">
        <v>1162</v>
      </c>
      <c r="D590" s="259" t="s">
        <v>28</v>
      </c>
      <c r="E590" s="259" t="s">
        <v>17</v>
      </c>
      <c r="F590" s="259" t="s">
        <v>824</v>
      </c>
      <c r="G590" s="259" t="s">
        <v>17</v>
      </c>
      <c r="H590" s="259" t="s">
        <v>17</v>
      </c>
      <c r="I590" s="259" t="s">
        <v>17</v>
      </c>
      <c r="J590" s="259" t="s">
        <v>1109</v>
      </c>
      <c r="K590" s="259" t="s">
        <v>1172</v>
      </c>
      <c r="L590" s="260">
        <v>45013</v>
      </c>
      <c r="M590" s="259" t="s">
        <v>20</v>
      </c>
    </row>
    <row r="591" spans="1:13" x14ac:dyDescent="0.35">
      <c r="A591" s="261" t="s">
        <v>1140</v>
      </c>
      <c r="B591" s="261" t="s">
        <v>1141</v>
      </c>
      <c r="C591" s="261" t="s">
        <v>1142</v>
      </c>
      <c r="D591" s="261" t="s">
        <v>16</v>
      </c>
      <c r="E591" s="261">
        <v>437</v>
      </c>
      <c r="F591" s="261" t="s">
        <v>1173</v>
      </c>
      <c r="G591" s="261" t="s">
        <v>884</v>
      </c>
      <c r="H591" s="261">
        <v>2</v>
      </c>
      <c r="I591" s="261" t="s">
        <v>1174</v>
      </c>
      <c r="J591" s="261" t="s">
        <v>1175</v>
      </c>
      <c r="K591" s="261" t="s">
        <v>1176</v>
      </c>
      <c r="L591" s="262">
        <v>45014</v>
      </c>
      <c r="M591" s="261" t="s">
        <v>20</v>
      </c>
    </row>
    <row r="592" spans="1:13" x14ac:dyDescent="0.35">
      <c r="A592" s="259" t="s">
        <v>1140</v>
      </c>
      <c r="B592" s="259" t="s">
        <v>1141</v>
      </c>
      <c r="C592" s="259" t="s">
        <v>1142</v>
      </c>
      <c r="D592" s="259" t="s">
        <v>21</v>
      </c>
      <c r="E592" s="259">
        <v>437</v>
      </c>
      <c r="F592" s="259" t="s">
        <v>1177</v>
      </c>
      <c r="G592" s="259" t="s">
        <v>884</v>
      </c>
      <c r="H592" s="259">
        <v>2</v>
      </c>
      <c r="I592" s="259" t="s">
        <v>1174</v>
      </c>
      <c r="J592" s="259" t="s">
        <v>1178</v>
      </c>
      <c r="K592" s="259" t="s">
        <v>1179</v>
      </c>
      <c r="L592" s="260">
        <v>45014</v>
      </c>
      <c r="M592" s="259" t="s">
        <v>20</v>
      </c>
    </row>
    <row r="593" spans="1:13" x14ac:dyDescent="0.35">
      <c r="A593" s="261" t="s">
        <v>806</v>
      </c>
      <c r="B593" s="261" t="s">
        <v>807</v>
      </c>
      <c r="C593" s="261" t="s">
        <v>749</v>
      </c>
      <c r="D593" s="261" t="s">
        <v>24</v>
      </c>
      <c r="E593" s="261">
        <v>6850000</v>
      </c>
      <c r="F593" s="261" t="s">
        <v>1180</v>
      </c>
      <c r="G593" s="261" t="s">
        <v>492</v>
      </c>
      <c r="H593" s="261">
        <v>1</v>
      </c>
      <c r="I593" s="261" t="s">
        <v>1181</v>
      </c>
      <c r="J593" s="261" t="s">
        <v>1182</v>
      </c>
      <c r="K593" s="261" t="s">
        <v>1183</v>
      </c>
      <c r="L593" s="262">
        <v>45015</v>
      </c>
      <c r="M593" s="261" t="s">
        <v>20</v>
      </c>
    </row>
    <row r="594" spans="1:13" x14ac:dyDescent="0.35">
      <c r="A594" s="259" t="s">
        <v>753</v>
      </c>
      <c r="B594" s="259" t="s">
        <v>754</v>
      </c>
      <c r="C594" s="259" t="s">
        <v>749</v>
      </c>
      <c r="D594" s="259" t="s">
        <v>40</v>
      </c>
      <c r="E594" s="259" t="s">
        <v>17</v>
      </c>
      <c r="F594" s="259" t="s">
        <v>17</v>
      </c>
      <c r="G594" s="259"/>
      <c r="H594" s="259">
        <v>0</v>
      </c>
      <c r="I594" s="259" t="s">
        <v>17</v>
      </c>
      <c r="J594" s="259" t="s">
        <v>1184</v>
      </c>
      <c r="K594" s="259" t="s">
        <v>1185</v>
      </c>
      <c r="L594" s="260">
        <v>45015</v>
      </c>
      <c r="M594" s="259" t="s">
        <v>20</v>
      </c>
    </row>
    <row r="595" spans="1:13" x14ac:dyDescent="0.35">
      <c r="A595" s="261" t="s">
        <v>1186</v>
      </c>
      <c r="B595" s="261" t="s">
        <v>1187</v>
      </c>
      <c r="C595" s="261" t="s">
        <v>1188</v>
      </c>
      <c r="D595" s="261" t="s">
        <v>768</v>
      </c>
      <c r="E595" s="261">
        <v>0</v>
      </c>
      <c r="F595" s="261" t="s">
        <v>17</v>
      </c>
      <c r="G595" s="261" t="s">
        <v>17</v>
      </c>
      <c r="H595" s="261" t="s">
        <v>17</v>
      </c>
      <c r="I595" s="261" t="s">
        <v>17</v>
      </c>
      <c r="J595" s="261" t="s">
        <v>1189</v>
      </c>
      <c r="K595" s="261" t="s">
        <v>1190</v>
      </c>
      <c r="L595" s="262">
        <v>45016</v>
      </c>
      <c r="M595" s="261" t="s">
        <v>20</v>
      </c>
    </row>
    <row r="596" spans="1:13" x14ac:dyDescent="0.35">
      <c r="A596" s="259" t="s">
        <v>1186</v>
      </c>
      <c r="B596" s="259" t="s">
        <v>1187</v>
      </c>
      <c r="C596" s="259" t="s">
        <v>1188</v>
      </c>
      <c r="D596" s="259" t="s">
        <v>26</v>
      </c>
      <c r="E596" s="259">
        <v>0</v>
      </c>
      <c r="F596" s="259" t="s">
        <v>17</v>
      </c>
      <c r="G596" s="259" t="s">
        <v>22</v>
      </c>
      <c r="H596" s="259">
        <v>3</v>
      </c>
      <c r="I596" s="259" t="s">
        <v>17</v>
      </c>
      <c r="J596" s="259" t="s">
        <v>1189</v>
      </c>
      <c r="K596" s="259" t="s">
        <v>1191</v>
      </c>
      <c r="L596" s="260">
        <v>45016</v>
      </c>
      <c r="M596" s="259" t="s">
        <v>20</v>
      </c>
    </row>
    <row r="597" spans="1:13" x14ac:dyDescent="0.35">
      <c r="A597" s="261" t="s">
        <v>1186</v>
      </c>
      <c r="B597" s="261" t="s">
        <v>1187</v>
      </c>
      <c r="C597" s="261" t="s">
        <v>1188</v>
      </c>
      <c r="D597" s="261" t="s">
        <v>28</v>
      </c>
      <c r="E597" s="261">
        <v>0</v>
      </c>
      <c r="F597" s="261" t="s">
        <v>17</v>
      </c>
      <c r="G597" s="261" t="s">
        <v>22</v>
      </c>
      <c r="H597" s="261">
        <v>3</v>
      </c>
      <c r="I597" s="261" t="s">
        <v>17</v>
      </c>
      <c r="J597" s="261" t="s">
        <v>1189</v>
      </c>
      <c r="K597" s="261" t="s">
        <v>1192</v>
      </c>
      <c r="L597" s="262">
        <v>45016</v>
      </c>
      <c r="M597" s="261" t="s">
        <v>20</v>
      </c>
    </row>
    <row r="598" spans="1:13" x14ac:dyDescent="0.35">
      <c r="A598" s="259" t="s">
        <v>1186</v>
      </c>
      <c r="B598" s="259" t="s">
        <v>1187</v>
      </c>
      <c r="C598" s="259" t="s">
        <v>1188</v>
      </c>
      <c r="D598" s="259" t="s">
        <v>404</v>
      </c>
      <c r="E598" s="259">
        <v>3</v>
      </c>
      <c r="F598" s="259" t="s">
        <v>1193</v>
      </c>
      <c r="G598" s="259" t="s">
        <v>884</v>
      </c>
      <c r="H598" s="259">
        <v>2</v>
      </c>
      <c r="I598" s="259" t="s">
        <v>1194</v>
      </c>
      <c r="J598" s="259" t="s">
        <v>1195</v>
      </c>
      <c r="K598" s="259" t="s">
        <v>1196</v>
      </c>
      <c r="L598" s="260">
        <v>45044</v>
      </c>
      <c r="M598" s="259" t="s">
        <v>439</v>
      </c>
    </row>
    <row r="599" spans="1:13" x14ac:dyDescent="0.35">
      <c r="A599" s="261" t="s">
        <v>827</v>
      </c>
      <c r="B599" s="261" t="s">
        <v>828</v>
      </c>
      <c r="C599" s="261" t="s">
        <v>72</v>
      </c>
      <c r="D599" s="261" t="s">
        <v>404</v>
      </c>
      <c r="E599" s="261">
        <v>2</v>
      </c>
      <c r="F599" s="261" t="s">
        <v>1197</v>
      </c>
      <c r="G599" s="261" t="s">
        <v>884</v>
      </c>
      <c r="H599" s="261">
        <v>2</v>
      </c>
      <c r="I599" s="261" t="s">
        <v>1198</v>
      </c>
      <c r="J599" s="261" t="s">
        <v>1199</v>
      </c>
      <c r="K599" s="261" t="s">
        <v>1200</v>
      </c>
      <c r="L599" s="262">
        <v>45046</v>
      </c>
      <c r="M599" s="261" t="s">
        <v>20</v>
      </c>
    </row>
    <row r="600" spans="1:13" x14ac:dyDescent="0.35">
      <c r="A600" s="259" t="s">
        <v>70</v>
      </c>
      <c r="B600" s="259" t="s">
        <v>71</v>
      </c>
      <c r="C600" s="259" t="s">
        <v>72</v>
      </c>
      <c r="D600" s="259" t="s">
        <v>404</v>
      </c>
      <c r="E600" s="259">
        <v>2</v>
      </c>
      <c r="F600" s="259" t="s">
        <v>1201</v>
      </c>
      <c r="G600" s="259" t="s">
        <v>884</v>
      </c>
      <c r="H600" s="259">
        <v>2</v>
      </c>
      <c r="I600" s="259" t="s">
        <v>1202</v>
      </c>
      <c r="J600" s="259" t="s">
        <v>1199</v>
      </c>
      <c r="K600" s="259" t="s">
        <v>1203</v>
      </c>
      <c r="L600" s="260">
        <v>45046</v>
      </c>
      <c r="M600" s="259" t="s">
        <v>20</v>
      </c>
    </row>
    <row r="601" spans="1:13" x14ac:dyDescent="0.35">
      <c r="A601" s="261" t="s">
        <v>210</v>
      </c>
      <c r="B601" s="261" t="s">
        <v>211</v>
      </c>
      <c r="C601" s="261" t="s">
        <v>212</v>
      </c>
      <c r="D601" s="261" t="s">
        <v>694</v>
      </c>
      <c r="E601" s="261">
        <v>206000</v>
      </c>
      <c r="F601" s="261" t="s">
        <v>1204</v>
      </c>
      <c r="G601" s="261" t="s">
        <v>884</v>
      </c>
      <c r="H601" s="261">
        <v>2</v>
      </c>
      <c r="I601" s="261" t="s">
        <v>1205</v>
      </c>
      <c r="J601" s="261" t="s">
        <v>1206</v>
      </c>
      <c r="K601" s="261" t="s">
        <v>1207</v>
      </c>
      <c r="L601" s="262">
        <v>45046</v>
      </c>
      <c r="M601" s="261" t="s">
        <v>20</v>
      </c>
    </row>
    <row r="602" spans="1:13" x14ac:dyDescent="0.35">
      <c r="A602" s="259" t="s">
        <v>210</v>
      </c>
      <c r="B602" s="259" t="s">
        <v>211</v>
      </c>
      <c r="C602" s="259" t="s">
        <v>212</v>
      </c>
      <c r="D602" s="259" t="s">
        <v>404</v>
      </c>
      <c r="E602" s="259">
        <v>2</v>
      </c>
      <c r="F602" s="259" t="s">
        <v>1208</v>
      </c>
      <c r="G602" s="259" t="s">
        <v>884</v>
      </c>
      <c r="H602" s="259">
        <v>2</v>
      </c>
      <c r="I602" s="259" t="s">
        <v>1209</v>
      </c>
      <c r="J602" s="259" t="s">
        <v>846</v>
      </c>
      <c r="K602" s="259" t="s">
        <v>1210</v>
      </c>
      <c r="L602" s="260">
        <v>45046</v>
      </c>
      <c r="M602" s="259" t="s">
        <v>20</v>
      </c>
    </row>
    <row r="603" spans="1:13" x14ac:dyDescent="0.35">
      <c r="A603" s="261" t="s">
        <v>1211</v>
      </c>
      <c r="B603" s="261" t="s">
        <v>1212</v>
      </c>
      <c r="C603" s="261" t="s">
        <v>1213</v>
      </c>
      <c r="D603" s="261" t="s">
        <v>26</v>
      </c>
      <c r="E603" s="261" t="s">
        <v>17</v>
      </c>
      <c r="F603" s="261" t="s">
        <v>512</v>
      </c>
      <c r="G603" s="261" t="s">
        <v>17</v>
      </c>
      <c r="H603" s="261" t="s">
        <v>17</v>
      </c>
      <c r="I603" s="261" t="s">
        <v>512</v>
      </c>
      <c r="J603" s="261" t="s">
        <v>18</v>
      </c>
      <c r="K603" s="261" t="s">
        <v>1214</v>
      </c>
      <c r="L603" s="262">
        <v>45049</v>
      </c>
      <c r="M603" s="261" t="s">
        <v>439</v>
      </c>
    </row>
    <row r="604" spans="1:13" x14ac:dyDescent="0.35">
      <c r="A604" s="259" t="s">
        <v>1211</v>
      </c>
      <c r="B604" s="259" t="s">
        <v>1212</v>
      </c>
      <c r="C604" s="259" t="s">
        <v>1213</v>
      </c>
      <c r="D604" s="259" t="s">
        <v>28</v>
      </c>
      <c r="E604" s="259" t="s">
        <v>17</v>
      </c>
      <c r="F604" s="259" t="s">
        <v>512</v>
      </c>
      <c r="G604" s="259" t="s">
        <v>17</v>
      </c>
      <c r="H604" s="259" t="s">
        <v>17</v>
      </c>
      <c r="I604" s="259" t="s">
        <v>512</v>
      </c>
      <c r="J604" s="259" t="s">
        <v>18</v>
      </c>
      <c r="K604" s="259" t="s">
        <v>1215</v>
      </c>
      <c r="L604" s="260">
        <v>45049</v>
      </c>
      <c r="M604" s="259" t="s">
        <v>439</v>
      </c>
    </row>
    <row r="605" spans="1:13" x14ac:dyDescent="0.35">
      <c r="A605" s="261" t="s">
        <v>1216</v>
      </c>
      <c r="B605" s="261" t="s">
        <v>1217</v>
      </c>
      <c r="C605" s="261" t="s">
        <v>1218</v>
      </c>
      <c r="D605" s="261" t="s">
        <v>26</v>
      </c>
      <c r="E605" s="261" t="s">
        <v>17</v>
      </c>
      <c r="F605" s="261" t="s">
        <v>17</v>
      </c>
      <c r="G605" s="261" t="s">
        <v>17</v>
      </c>
      <c r="H605" s="261" t="s">
        <v>17</v>
      </c>
      <c r="I605" s="261" t="s">
        <v>17</v>
      </c>
      <c r="J605" s="261" t="s">
        <v>18</v>
      </c>
      <c r="K605" s="261" t="s">
        <v>1219</v>
      </c>
      <c r="L605" s="262">
        <v>45076</v>
      </c>
      <c r="M605" s="261" t="s">
        <v>20</v>
      </c>
    </row>
    <row r="606" spans="1:13" x14ac:dyDescent="0.35">
      <c r="A606" s="259" t="s">
        <v>1216</v>
      </c>
      <c r="B606" s="259" t="s">
        <v>1217</v>
      </c>
      <c r="C606" s="259" t="s">
        <v>1218</v>
      </c>
      <c r="D606" s="259" t="s">
        <v>28</v>
      </c>
      <c r="E606" s="259" t="s">
        <v>17</v>
      </c>
      <c r="F606" s="259" t="s">
        <v>17</v>
      </c>
      <c r="G606" s="259" t="s">
        <v>17</v>
      </c>
      <c r="H606" s="259" t="s">
        <v>17</v>
      </c>
      <c r="I606" s="259" t="s">
        <v>17</v>
      </c>
      <c r="J606" s="259" t="s">
        <v>18</v>
      </c>
      <c r="K606" s="259" t="s">
        <v>1220</v>
      </c>
      <c r="L606" s="260">
        <v>45076</v>
      </c>
      <c r="M606" s="259" t="s">
        <v>20</v>
      </c>
    </row>
    <row r="607" spans="1:13" x14ac:dyDescent="0.35">
      <c r="A607" s="261" t="s">
        <v>1221</v>
      </c>
      <c r="B607" s="261" t="s">
        <v>1222</v>
      </c>
      <c r="C607" s="261" t="s">
        <v>1223</v>
      </c>
      <c r="D607" s="261" t="s">
        <v>26</v>
      </c>
      <c r="E607" s="261" t="s">
        <v>17</v>
      </c>
      <c r="F607" s="261" t="s">
        <v>512</v>
      </c>
      <c r="G607" s="261" t="s">
        <v>17</v>
      </c>
      <c r="H607" s="261" t="s">
        <v>17</v>
      </c>
      <c r="I607" s="261" t="s">
        <v>512</v>
      </c>
      <c r="J607" s="261" t="s">
        <v>18</v>
      </c>
      <c r="K607" s="261" t="s">
        <v>1224</v>
      </c>
      <c r="L607" s="262">
        <v>45076</v>
      </c>
      <c r="M607" s="261" t="s">
        <v>20</v>
      </c>
    </row>
    <row r="608" spans="1:13" x14ac:dyDescent="0.35">
      <c r="A608" s="259" t="s">
        <v>1221</v>
      </c>
      <c r="B608" s="259" t="s">
        <v>1222</v>
      </c>
      <c r="C608" s="259" t="s">
        <v>1223</v>
      </c>
      <c r="D608" s="259" t="s">
        <v>28</v>
      </c>
      <c r="E608" s="259" t="s">
        <v>17</v>
      </c>
      <c r="F608" s="259" t="s">
        <v>512</v>
      </c>
      <c r="G608" s="259" t="s">
        <v>17</v>
      </c>
      <c r="H608" s="259" t="s">
        <v>17</v>
      </c>
      <c r="I608" s="259" t="s">
        <v>512</v>
      </c>
      <c r="J608" s="259" t="s">
        <v>18</v>
      </c>
      <c r="K608" s="259" t="s">
        <v>1225</v>
      </c>
      <c r="L608" s="260">
        <v>45076</v>
      </c>
      <c r="M608" s="259" t="s">
        <v>20</v>
      </c>
    </row>
    <row r="609" spans="1:13" x14ac:dyDescent="0.35">
      <c r="A609" s="261" t="s">
        <v>1226</v>
      </c>
      <c r="B609" s="261" t="s">
        <v>1227</v>
      </c>
      <c r="C609" s="261" t="s">
        <v>1228</v>
      </c>
      <c r="D609" s="261" t="s">
        <v>26</v>
      </c>
      <c r="E609" s="261" t="s">
        <v>17</v>
      </c>
      <c r="F609" s="261" t="s">
        <v>824</v>
      </c>
      <c r="G609" s="261" t="s">
        <v>17</v>
      </c>
      <c r="H609" s="261" t="s">
        <v>17</v>
      </c>
      <c r="I609" s="261" t="s">
        <v>17</v>
      </c>
      <c r="J609" s="261" t="s">
        <v>1107</v>
      </c>
      <c r="K609" s="261" t="s">
        <v>1229</v>
      </c>
      <c r="L609" s="262">
        <v>45077</v>
      </c>
      <c r="M609" s="261" t="s">
        <v>20</v>
      </c>
    </row>
    <row r="610" spans="1:13" x14ac:dyDescent="0.35">
      <c r="A610" s="259" t="s">
        <v>1226</v>
      </c>
      <c r="B610" s="259" t="s">
        <v>1227</v>
      </c>
      <c r="C610" s="259" t="s">
        <v>1228</v>
      </c>
      <c r="D610" s="259" t="s">
        <v>28</v>
      </c>
      <c r="E610" s="259" t="s">
        <v>17</v>
      </c>
      <c r="F610" s="259" t="s">
        <v>824</v>
      </c>
      <c r="G610" s="259" t="s">
        <v>17</v>
      </c>
      <c r="H610" s="259" t="s">
        <v>17</v>
      </c>
      <c r="I610" s="259" t="s">
        <v>17</v>
      </c>
      <c r="J610" s="259" t="s">
        <v>1109</v>
      </c>
      <c r="K610" s="259" t="s">
        <v>1230</v>
      </c>
      <c r="L610" s="260">
        <v>45077</v>
      </c>
      <c r="M610" s="259" t="s">
        <v>20</v>
      </c>
    </row>
    <row r="611" spans="1:13" x14ac:dyDescent="0.35">
      <c r="A611" s="261" t="s">
        <v>1231</v>
      </c>
      <c r="B611" s="261" t="s">
        <v>1232</v>
      </c>
      <c r="C611" s="261" t="s">
        <v>1233</v>
      </c>
      <c r="D611" s="261" t="s">
        <v>26</v>
      </c>
      <c r="E611" s="261" t="s">
        <v>17</v>
      </c>
      <c r="F611" s="261" t="s">
        <v>17</v>
      </c>
      <c r="G611" s="261" t="s">
        <v>17</v>
      </c>
      <c r="H611" s="261" t="s">
        <v>17</v>
      </c>
      <c r="I611" s="261" t="s">
        <v>17</v>
      </c>
      <c r="J611" s="261" t="s">
        <v>18</v>
      </c>
      <c r="K611" s="261" t="s">
        <v>1234</v>
      </c>
      <c r="L611" s="262">
        <v>45077</v>
      </c>
      <c r="M611" s="261" t="s">
        <v>20</v>
      </c>
    </row>
    <row r="612" spans="1:13" x14ac:dyDescent="0.35">
      <c r="A612" s="259" t="s">
        <v>1231</v>
      </c>
      <c r="B612" s="259" t="s">
        <v>1232</v>
      </c>
      <c r="C612" s="259" t="s">
        <v>1233</v>
      </c>
      <c r="D612" s="259" t="s">
        <v>28</v>
      </c>
      <c r="E612" s="259" t="s">
        <v>17</v>
      </c>
      <c r="F612" s="259" t="s">
        <v>17</v>
      </c>
      <c r="G612" s="259" t="s">
        <v>17</v>
      </c>
      <c r="H612" s="259" t="s">
        <v>17</v>
      </c>
      <c r="I612" s="259" t="s">
        <v>17</v>
      </c>
      <c r="J612" s="259" t="s">
        <v>18</v>
      </c>
      <c r="K612" s="259" t="s">
        <v>1235</v>
      </c>
      <c r="L612" s="260">
        <v>45077</v>
      </c>
      <c r="M612" s="259" t="s">
        <v>20</v>
      </c>
    </row>
    <row r="613" spans="1:13" x14ac:dyDescent="0.35">
      <c r="A613" s="261" t="s">
        <v>1236</v>
      </c>
      <c r="B613" s="261" t="s">
        <v>1237</v>
      </c>
      <c r="C613" s="261" t="s">
        <v>1238</v>
      </c>
      <c r="D613" s="261" t="s">
        <v>949</v>
      </c>
      <c r="E613" s="261">
        <v>107142736</v>
      </c>
      <c r="F613" s="261" t="s">
        <v>1239</v>
      </c>
      <c r="G613" s="261" t="s">
        <v>492</v>
      </c>
      <c r="H613" s="261">
        <v>1</v>
      </c>
      <c r="I613" s="261" t="s">
        <v>1240</v>
      </c>
      <c r="J613" s="261" t="s">
        <v>1241</v>
      </c>
      <c r="K613" s="261" t="s">
        <v>1242</v>
      </c>
      <c r="L613" s="262">
        <v>45105</v>
      </c>
      <c r="M613" s="261" t="s">
        <v>20</v>
      </c>
    </row>
    <row r="614" spans="1:13" x14ac:dyDescent="0.35">
      <c r="A614" s="259" t="s">
        <v>1236</v>
      </c>
      <c r="B614" s="259" t="s">
        <v>1237</v>
      </c>
      <c r="C614" s="259" t="s">
        <v>1238</v>
      </c>
      <c r="D614" s="259" t="s">
        <v>694</v>
      </c>
      <c r="E614" s="259">
        <v>155377</v>
      </c>
      <c r="F614" s="259" t="s">
        <v>1243</v>
      </c>
      <c r="G614" s="259" t="s">
        <v>492</v>
      </c>
      <c r="H614" s="259">
        <v>1</v>
      </c>
      <c r="I614" s="259" t="s">
        <v>1244</v>
      </c>
      <c r="J614" s="259" t="s">
        <v>1245</v>
      </c>
      <c r="K614" s="259" t="s">
        <v>1246</v>
      </c>
      <c r="L614" s="260">
        <v>45105</v>
      </c>
      <c r="M614" s="259" t="s">
        <v>20</v>
      </c>
    </row>
    <row r="615" spans="1:13" x14ac:dyDescent="0.35">
      <c r="A615" s="261" t="s">
        <v>1236</v>
      </c>
      <c r="B615" s="261" t="s">
        <v>1237</v>
      </c>
      <c r="C615" s="261" t="s">
        <v>1238</v>
      </c>
      <c r="D615" s="261" t="s">
        <v>958</v>
      </c>
      <c r="E615" s="261">
        <v>27000077</v>
      </c>
      <c r="F615" s="261" t="s">
        <v>1247</v>
      </c>
      <c r="G615" s="261" t="s">
        <v>884</v>
      </c>
      <c r="H615" s="261">
        <v>2</v>
      </c>
      <c r="I615" s="261" t="s">
        <v>1248</v>
      </c>
      <c r="J615" s="261" t="s">
        <v>1249</v>
      </c>
      <c r="K615" s="261" t="s">
        <v>1250</v>
      </c>
      <c r="L615" s="262">
        <v>45105</v>
      </c>
      <c r="M615" s="261" t="s">
        <v>20</v>
      </c>
    </row>
    <row r="616" spans="1:13" x14ac:dyDescent="0.35">
      <c r="A616" s="259" t="s">
        <v>1236</v>
      </c>
      <c r="B616" s="259" t="s">
        <v>1237</v>
      </c>
      <c r="C616" s="259" t="s">
        <v>1238</v>
      </c>
      <c r="D616" s="259" t="s">
        <v>963</v>
      </c>
      <c r="E616" s="259">
        <v>17900000</v>
      </c>
      <c r="F616" s="259" t="s">
        <v>1251</v>
      </c>
      <c r="G616" s="259" t="s">
        <v>22</v>
      </c>
      <c r="H616" s="259">
        <v>3</v>
      </c>
      <c r="I616" s="259" t="s">
        <v>1252</v>
      </c>
      <c r="J616" s="259" t="s">
        <v>1253</v>
      </c>
      <c r="K616" s="259" t="s">
        <v>1254</v>
      </c>
      <c r="L616" s="260">
        <v>45105</v>
      </c>
      <c r="M616" s="259" t="s">
        <v>20</v>
      </c>
    </row>
    <row r="617" spans="1:13" x14ac:dyDescent="0.35">
      <c r="A617" s="261" t="s">
        <v>1236</v>
      </c>
      <c r="B617" s="261" t="s">
        <v>1237</v>
      </c>
      <c r="C617" s="261" t="s">
        <v>1238</v>
      </c>
      <c r="D617" s="261" t="s">
        <v>404</v>
      </c>
      <c r="E617" s="261">
        <v>5</v>
      </c>
      <c r="F617" s="261" t="s">
        <v>1255</v>
      </c>
      <c r="G617" s="261" t="s">
        <v>22</v>
      </c>
      <c r="H617" s="261">
        <v>3</v>
      </c>
      <c r="I617" s="261" t="s">
        <v>1256</v>
      </c>
      <c r="J617" s="261" t="s">
        <v>1257</v>
      </c>
      <c r="K617" s="261" t="s">
        <v>1258</v>
      </c>
      <c r="L617" s="262">
        <v>45105</v>
      </c>
      <c r="M617" s="261" t="s">
        <v>20</v>
      </c>
    </row>
    <row r="618" spans="1:13" x14ac:dyDescent="0.35">
      <c r="A618" s="259" t="s">
        <v>1236</v>
      </c>
      <c r="B618" s="259" t="s">
        <v>1237</v>
      </c>
      <c r="C618" s="259" t="s">
        <v>1238</v>
      </c>
      <c r="D618" s="259" t="s">
        <v>26</v>
      </c>
      <c r="E618" s="259" t="s">
        <v>17</v>
      </c>
      <c r="F618" s="259" t="s">
        <v>512</v>
      </c>
      <c r="G618" s="259" t="s">
        <v>22</v>
      </c>
      <c r="H618" s="259">
        <v>3</v>
      </c>
      <c r="I618" s="259" t="s">
        <v>512</v>
      </c>
      <c r="J618" s="259" t="s">
        <v>1259</v>
      </c>
      <c r="K618" s="259" t="s">
        <v>1260</v>
      </c>
      <c r="L618" s="260">
        <v>45105</v>
      </c>
      <c r="M618" s="259" t="s">
        <v>20</v>
      </c>
    </row>
    <row r="619" spans="1:13" x14ac:dyDescent="0.35">
      <c r="A619" s="261" t="s">
        <v>1236</v>
      </c>
      <c r="B619" s="261" t="s">
        <v>1237</v>
      </c>
      <c r="C619" s="261" t="s">
        <v>1238</v>
      </c>
      <c r="D619" s="261" t="s">
        <v>28</v>
      </c>
      <c r="E619" s="261" t="s">
        <v>17</v>
      </c>
      <c r="F619" s="261" t="s">
        <v>512</v>
      </c>
      <c r="G619" s="261" t="s">
        <v>22</v>
      </c>
      <c r="H619" s="261">
        <v>3</v>
      </c>
      <c r="I619" s="261" t="s">
        <v>512</v>
      </c>
      <c r="J619" s="261" t="s">
        <v>1259</v>
      </c>
      <c r="K619" s="261" t="s">
        <v>1261</v>
      </c>
      <c r="L619" s="262">
        <v>45105</v>
      </c>
      <c r="M619" s="261" t="s">
        <v>20</v>
      </c>
    </row>
    <row r="620" spans="1:13" x14ac:dyDescent="0.35">
      <c r="A620" s="259" t="s">
        <v>1236</v>
      </c>
      <c r="B620" s="259" t="s">
        <v>1237</v>
      </c>
      <c r="C620" s="259" t="s">
        <v>1238</v>
      </c>
      <c r="D620" s="259" t="s">
        <v>38</v>
      </c>
      <c r="E620" s="259" t="s">
        <v>17</v>
      </c>
      <c r="F620" s="259" t="s">
        <v>512</v>
      </c>
      <c r="G620" s="259" t="s">
        <v>22</v>
      </c>
      <c r="H620" s="259">
        <v>3</v>
      </c>
      <c r="I620" s="259" t="s">
        <v>512</v>
      </c>
      <c r="J620" s="259" t="s">
        <v>1259</v>
      </c>
      <c r="K620" s="259" t="s">
        <v>1262</v>
      </c>
      <c r="L620" s="260">
        <v>45105</v>
      </c>
      <c r="M620" s="259" t="s">
        <v>20</v>
      </c>
    </row>
    <row r="621" spans="1:13" x14ac:dyDescent="0.35">
      <c r="A621" s="261" t="s">
        <v>1236</v>
      </c>
      <c r="B621" s="261" t="s">
        <v>1237</v>
      </c>
      <c r="C621" s="261" t="s">
        <v>1238</v>
      </c>
      <c r="D621" s="261" t="s">
        <v>16</v>
      </c>
      <c r="E621" s="261">
        <v>308000</v>
      </c>
      <c r="F621" s="261" t="s">
        <v>1263</v>
      </c>
      <c r="G621" s="261" t="s">
        <v>22</v>
      </c>
      <c r="H621" s="261">
        <v>3</v>
      </c>
      <c r="I621" s="261" t="s">
        <v>1264</v>
      </c>
      <c r="J621" s="261" t="s">
        <v>1265</v>
      </c>
      <c r="K621" s="261" t="s">
        <v>1266</v>
      </c>
      <c r="L621" s="262">
        <v>45105</v>
      </c>
      <c r="M621" s="261" t="s">
        <v>20</v>
      </c>
    </row>
    <row r="622" spans="1:13" x14ac:dyDescent="0.35">
      <c r="A622" s="259" t="s">
        <v>1236</v>
      </c>
      <c r="B622" s="259" t="s">
        <v>1237</v>
      </c>
      <c r="C622" s="259" t="s">
        <v>1238</v>
      </c>
      <c r="D622" s="259" t="s">
        <v>21</v>
      </c>
      <c r="E622" s="259">
        <v>10600</v>
      </c>
      <c r="F622" s="259" t="s">
        <v>1267</v>
      </c>
      <c r="G622" s="259" t="s">
        <v>22</v>
      </c>
      <c r="H622" s="259">
        <v>3</v>
      </c>
      <c r="I622" s="259" t="s">
        <v>1268</v>
      </c>
      <c r="J622" s="259" t="s">
        <v>1259</v>
      </c>
      <c r="K622" s="259" t="s">
        <v>1269</v>
      </c>
      <c r="L622" s="260">
        <v>45105</v>
      </c>
      <c r="M622" s="259" t="s">
        <v>20</v>
      </c>
    </row>
    <row r="623" spans="1:13" x14ac:dyDescent="0.35">
      <c r="A623" s="261" t="s">
        <v>1236</v>
      </c>
      <c r="B623" s="261" t="s">
        <v>1237</v>
      </c>
      <c r="C623" s="261" t="s">
        <v>1238</v>
      </c>
      <c r="D623" s="261" t="s">
        <v>768</v>
      </c>
      <c r="E623" s="261" t="s">
        <v>17</v>
      </c>
      <c r="F623" s="261" t="s">
        <v>512</v>
      </c>
      <c r="G623" s="261" t="s">
        <v>22</v>
      </c>
      <c r="H623" s="261">
        <v>3</v>
      </c>
      <c r="I623" s="261" t="s">
        <v>512</v>
      </c>
      <c r="J623" s="261" t="s">
        <v>1259</v>
      </c>
      <c r="K623" s="261" t="s">
        <v>1270</v>
      </c>
      <c r="L623" s="262">
        <v>45105</v>
      </c>
      <c r="M623" s="261" t="s">
        <v>20</v>
      </c>
    </row>
    <row r="624" spans="1:13" x14ac:dyDescent="0.35">
      <c r="A624" s="259" t="s">
        <v>1236</v>
      </c>
      <c r="B624" s="259" t="s">
        <v>1237</v>
      </c>
      <c r="C624" s="259" t="s">
        <v>1238</v>
      </c>
      <c r="D624" s="259" t="s">
        <v>24</v>
      </c>
      <c r="E624" s="259" t="s">
        <v>17</v>
      </c>
      <c r="F624" s="259" t="s">
        <v>512</v>
      </c>
      <c r="G624" s="259" t="s">
        <v>22</v>
      </c>
      <c r="H624" s="259">
        <v>3</v>
      </c>
      <c r="I624" s="259" t="s">
        <v>512</v>
      </c>
      <c r="J624" s="259" t="s">
        <v>1259</v>
      </c>
      <c r="K624" s="259" t="s">
        <v>1271</v>
      </c>
      <c r="L624" s="260">
        <v>45105</v>
      </c>
      <c r="M624" s="259" t="s">
        <v>20</v>
      </c>
    </row>
    <row r="625" spans="1:13" x14ac:dyDescent="0.35">
      <c r="A625" s="261" t="s">
        <v>641</v>
      </c>
      <c r="B625" s="261" t="s">
        <v>642</v>
      </c>
      <c r="C625" s="261" t="s">
        <v>225</v>
      </c>
      <c r="D625" s="261" t="s">
        <v>694</v>
      </c>
      <c r="E625" s="261">
        <v>2381741</v>
      </c>
      <c r="F625" s="261" t="s">
        <v>1272</v>
      </c>
      <c r="G625" s="261" t="s">
        <v>884</v>
      </c>
      <c r="H625" s="261">
        <v>2</v>
      </c>
      <c r="I625" s="261" t="s">
        <v>1273</v>
      </c>
      <c r="J625" s="261" t="s">
        <v>1274</v>
      </c>
      <c r="K625" s="261" t="s">
        <v>1275</v>
      </c>
      <c r="L625" s="262">
        <v>45107</v>
      </c>
      <c r="M625" s="261" t="s">
        <v>20</v>
      </c>
    </row>
    <row r="626" spans="1:13" x14ac:dyDescent="0.35">
      <c r="A626" s="259" t="s">
        <v>223</v>
      </c>
      <c r="B626" s="259" t="s">
        <v>224</v>
      </c>
      <c r="C626" s="259" t="s">
        <v>225</v>
      </c>
      <c r="D626" s="259" t="s">
        <v>694</v>
      </c>
      <c r="E626" s="259">
        <v>2381741</v>
      </c>
      <c r="F626" s="259" t="s">
        <v>1272</v>
      </c>
      <c r="G626" s="259" t="s">
        <v>884</v>
      </c>
      <c r="H626" s="259">
        <v>2</v>
      </c>
      <c r="I626" s="259" t="s">
        <v>1273</v>
      </c>
      <c r="J626" s="259" t="s">
        <v>1276</v>
      </c>
      <c r="K626" s="259" t="s">
        <v>1277</v>
      </c>
      <c r="L626" s="260">
        <v>45107</v>
      </c>
      <c r="M626" s="259" t="s">
        <v>20</v>
      </c>
    </row>
    <row r="627" spans="1:13" x14ac:dyDescent="0.35">
      <c r="A627" s="261" t="s">
        <v>229</v>
      </c>
      <c r="B627" s="261" t="s">
        <v>230</v>
      </c>
      <c r="C627" s="261" t="s">
        <v>225</v>
      </c>
      <c r="D627" s="261" t="s">
        <v>694</v>
      </c>
      <c r="E627" s="261">
        <v>159000</v>
      </c>
      <c r="F627" s="261" t="s">
        <v>1278</v>
      </c>
      <c r="G627" s="261" t="s">
        <v>22</v>
      </c>
      <c r="H627" s="261">
        <v>3</v>
      </c>
      <c r="I627" s="261" t="s">
        <v>1279</v>
      </c>
      <c r="J627" s="261" t="s">
        <v>1280</v>
      </c>
      <c r="K627" s="261" t="s">
        <v>1281</v>
      </c>
      <c r="L627" s="262">
        <v>45107</v>
      </c>
      <c r="M627" s="261" t="s">
        <v>20</v>
      </c>
    </row>
    <row r="628" spans="1:13" x14ac:dyDescent="0.35">
      <c r="A628" s="259" t="s">
        <v>143</v>
      </c>
      <c r="B628" s="259" t="s">
        <v>144</v>
      </c>
      <c r="C628" s="259" t="s">
        <v>141</v>
      </c>
      <c r="D628" s="259" t="s">
        <v>694</v>
      </c>
      <c r="E628" s="259">
        <v>34513</v>
      </c>
      <c r="F628" s="259" t="s">
        <v>1282</v>
      </c>
      <c r="G628" s="259" t="s">
        <v>492</v>
      </c>
      <c r="H628" s="259">
        <v>1</v>
      </c>
      <c r="I628" s="259" t="s">
        <v>1283</v>
      </c>
      <c r="J628" s="259" t="s">
        <v>1284</v>
      </c>
      <c r="K628" s="259" t="s">
        <v>1285</v>
      </c>
      <c r="L628" s="260">
        <v>45112</v>
      </c>
      <c r="M628" s="259" t="s">
        <v>439</v>
      </c>
    </row>
    <row r="629" spans="1:13" x14ac:dyDescent="0.35">
      <c r="A629" s="261" t="s">
        <v>153</v>
      </c>
      <c r="B629" s="261" t="s">
        <v>154</v>
      </c>
      <c r="C629" s="261" t="s">
        <v>141</v>
      </c>
      <c r="D629" s="261" t="s">
        <v>694</v>
      </c>
      <c r="E629" s="261">
        <v>88019</v>
      </c>
      <c r="F629" s="261" t="s">
        <v>1282</v>
      </c>
      <c r="G629" s="261" t="s">
        <v>33</v>
      </c>
      <c r="H629" s="261">
        <v>2</v>
      </c>
      <c r="I629" s="261" t="s">
        <v>1286</v>
      </c>
      <c r="J629" s="261" t="s">
        <v>1287</v>
      </c>
      <c r="K629" s="261" t="s">
        <v>1288</v>
      </c>
      <c r="L629" s="262">
        <v>45112</v>
      </c>
      <c r="M629" s="261" t="s">
        <v>439</v>
      </c>
    </row>
    <row r="630" spans="1:13" x14ac:dyDescent="0.35">
      <c r="A630" s="259" t="s">
        <v>160</v>
      </c>
      <c r="B630" s="259" t="s">
        <v>161</v>
      </c>
      <c r="C630" s="259" t="s">
        <v>141</v>
      </c>
      <c r="D630" s="259" t="s">
        <v>694</v>
      </c>
      <c r="E630" s="259">
        <v>231318</v>
      </c>
      <c r="F630" s="259" t="s">
        <v>1289</v>
      </c>
      <c r="G630" s="259" t="s">
        <v>492</v>
      </c>
      <c r="H630" s="259">
        <v>1</v>
      </c>
      <c r="I630" s="259" t="s">
        <v>1290</v>
      </c>
      <c r="J630" s="259" t="s">
        <v>1291</v>
      </c>
      <c r="K630" s="259" t="s">
        <v>1292</v>
      </c>
      <c r="L630" s="260">
        <v>45112</v>
      </c>
      <c r="M630" s="259" t="s">
        <v>439</v>
      </c>
    </row>
    <row r="631" spans="1:13" x14ac:dyDescent="0.35">
      <c r="A631" s="261" t="s">
        <v>294</v>
      </c>
      <c r="B631" s="261" t="s">
        <v>295</v>
      </c>
      <c r="C631" s="261" t="s">
        <v>296</v>
      </c>
      <c r="D631" s="261" t="s">
        <v>949</v>
      </c>
      <c r="E631" s="261">
        <v>907691</v>
      </c>
      <c r="F631" s="261" t="s">
        <v>1293</v>
      </c>
      <c r="G631" s="261" t="s">
        <v>492</v>
      </c>
      <c r="H631" s="261">
        <v>1</v>
      </c>
      <c r="I631" s="261" t="s">
        <v>1294</v>
      </c>
      <c r="J631" s="261" t="s">
        <v>1295</v>
      </c>
      <c r="K631" s="261" t="s">
        <v>1296</v>
      </c>
      <c r="L631" s="262">
        <v>45112</v>
      </c>
      <c r="M631" s="261" t="s">
        <v>439</v>
      </c>
    </row>
    <row r="632" spans="1:13" x14ac:dyDescent="0.35">
      <c r="A632" s="259" t="s">
        <v>294</v>
      </c>
      <c r="B632" s="259" t="s">
        <v>295</v>
      </c>
      <c r="C632" s="259" t="s">
        <v>296</v>
      </c>
      <c r="D632" s="259" t="s">
        <v>694</v>
      </c>
      <c r="E632" s="259">
        <v>22320</v>
      </c>
      <c r="F632" s="259" t="s">
        <v>1297</v>
      </c>
      <c r="G632" s="259" t="s">
        <v>33</v>
      </c>
      <c r="H632" s="259">
        <v>2</v>
      </c>
      <c r="I632" s="259" t="s">
        <v>1298</v>
      </c>
      <c r="J632" s="259" t="s">
        <v>1299</v>
      </c>
      <c r="K632" s="259" t="s">
        <v>1300</v>
      </c>
      <c r="L632" s="260">
        <v>45112</v>
      </c>
      <c r="M632" s="259" t="s">
        <v>439</v>
      </c>
    </row>
    <row r="633" spans="1:13" x14ac:dyDescent="0.35">
      <c r="A633" s="261" t="s">
        <v>304</v>
      </c>
      <c r="B633" s="261" t="s">
        <v>305</v>
      </c>
      <c r="C633" s="261" t="s">
        <v>296</v>
      </c>
      <c r="D633" s="261" t="s">
        <v>949</v>
      </c>
      <c r="E633" s="261">
        <v>3449050</v>
      </c>
      <c r="F633" s="261" t="s">
        <v>1293</v>
      </c>
      <c r="G633" s="261" t="s">
        <v>492</v>
      </c>
      <c r="H633" s="261">
        <v>1</v>
      </c>
      <c r="I633" s="261" t="s">
        <v>1294</v>
      </c>
      <c r="J633" s="261" t="s">
        <v>1301</v>
      </c>
      <c r="K633" s="261" t="s">
        <v>1302</v>
      </c>
      <c r="L633" s="262">
        <v>45112</v>
      </c>
      <c r="M633" s="261" t="s">
        <v>20</v>
      </c>
    </row>
    <row r="634" spans="1:13" x14ac:dyDescent="0.35">
      <c r="A634" s="259" t="s">
        <v>304</v>
      </c>
      <c r="B634" s="259" t="s">
        <v>305</v>
      </c>
      <c r="C634" s="259" t="s">
        <v>296</v>
      </c>
      <c r="D634" s="259" t="s">
        <v>694</v>
      </c>
      <c r="E634" s="259">
        <v>148765</v>
      </c>
      <c r="F634" s="259" t="s">
        <v>1303</v>
      </c>
      <c r="G634" s="259" t="s">
        <v>492</v>
      </c>
      <c r="H634" s="259">
        <v>1</v>
      </c>
      <c r="I634" s="259" t="s">
        <v>1304</v>
      </c>
      <c r="J634" s="259" t="s">
        <v>1305</v>
      </c>
      <c r="K634" s="259" t="s">
        <v>1306</v>
      </c>
      <c r="L634" s="260">
        <v>45112</v>
      </c>
      <c r="M634" s="259" t="s">
        <v>20</v>
      </c>
    </row>
    <row r="635" spans="1:13" x14ac:dyDescent="0.35">
      <c r="A635" s="261" t="s">
        <v>316</v>
      </c>
      <c r="B635" s="261" t="s">
        <v>317</v>
      </c>
      <c r="C635" s="261" t="s">
        <v>296</v>
      </c>
      <c r="D635" s="261" t="s">
        <v>949</v>
      </c>
      <c r="E635" s="261">
        <v>2509340</v>
      </c>
      <c r="F635" s="261" t="s">
        <v>1293</v>
      </c>
      <c r="G635" s="261" t="s">
        <v>492</v>
      </c>
      <c r="H635" s="261">
        <v>1</v>
      </c>
      <c r="I635" s="261" t="s">
        <v>1307</v>
      </c>
      <c r="J635" s="261" t="s">
        <v>1308</v>
      </c>
      <c r="K635" s="261" t="s">
        <v>1309</v>
      </c>
      <c r="L635" s="262">
        <v>45112</v>
      </c>
      <c r="M635" s="261" t="s">
        <v>439</v>
      </c>
    </row>
    <row r="636" spans="1:13" x14ac:dyDescent="0.35">
      <c r="A636" s="259" t="s">
        <v>316</v>
      </c>
      <c r="B636" s="259" t="s">
        <v>317</v>
      </c>
      <c r="C636" s="259" t="s">
        <v>296</v>
      </c>
      <c r="D636" s="259" t="s">
        <v>694</v>
      </c>
      <c r="E636" s="259">
        <v>374096</v>
      </c>
      <c r="F636" s="259" t="s">
        <v>1310</v>
      </c>
      <c r="G636" s="259" t="s">
        <v>492</v>
      </c>
      <c r="H636" s="259">
        <v>1</v>
      </c>
      <c r="I636" s="259" t="s">
        <v>1311</v>
      </c>
      <c r="J636" s="259" t="s">
        <v>1312</v>
      </c>
      <c r="K636" s="259" t="s">
        <v>1313</v>
      </c>
      <c r="L636" s="260">
        <v>45112</v>
      </c>
      <c r="M636" s="259" t="s">
        <v>439</v>
      </c>
    </row>
    <row r="637" spans="1:13" x14ac:dyDescent="0.35">
      <c r="A637" s="261" t="s">
        <v>422</v>
      </c>
      <c r="B637" s="261" t="s">
        <v>423</v>
      </c>
      <c r="C637" s="261" t="s">
        <v>424</v>
      </c>
      <c r="D637" s="261" t="s">
        <v>949</v>
      </c>
      <c r="E637" s="261">
        <v>21538175</v>
      </c>
      <c r="F637" s="261" t="s">
        <v>1314</v>
      </c>
      <c r="G637" s="261" t="s">
        <v>884</v>
      </c>
      <c r="H637" s="261">
        <v>2</v>
      </c>
      <c r="I637" s="261" t="s">
        <v>1315</v>
      </c>
      <c r="J637" s="261" t="s">
        <v>1316</v>
      </c>
      <c r="K637" s="261" t="s">
        <v>1317</v>
      </c>
      <c r="L637" s="262">
        <v>45113</v>
      </c>
      <c r="M637" s="261" t="s">
        <v>439</v>
      </c>
    </row>
    <row r="638" spans="1:13" x14ac:dyDescent="0.35">
      <c r="A638" s="259" t="s">
        <v>422</v>
      </c>
      <c r="B638" s="259" t="s">
        <v>423</v>
      </c>
      <c r="C638" s="259" t="s">
        <v>424</v>
      </c>
      <c r="D638" s="259" t="s">
        <v>694</v>
      </c>
      <c r="E638" s="259">
        <v>368971</v>
      </c>
      <c r="F638" s="259" t="s">
        <v>1318</v>
      </c>
      <c r="G638" s="259" t="s">
        <v>884</v>
      </c>
      <c r="H638" s="259">
        <v>2</v>
      </c>
      <c r="I638" s="259" t="s">
        <v>1319</v>
      </c>
      <c r="J638" s="259" t="s">
        <v>1320</v>
      </c>
      <c r="K638" s="259" t="s">
        <v>1321</v>
      </c>
      <c r="L638" s="260">
        <v>45113</v>
      </c>
      <c r="M638" s="259" t="s">
        <v>439</v>
      </c>
    </row>
    <row r="639" spans="1:13" x14ac:dyDescent="0.35">
      <c r="A639" s="261" t="s">
        <v>422</v>
      </c>
      <c r="B639" s="261" t="s">
        <v>423</v>
      </c>
      <c r="C639" s="261" t="s">
        <v>424</v>
      </c>
      <c r="D639" s="261" t="s">
        <v>958</v>
      </c>
      <c r="E639" s="261">
        <v>21538175</v>
      </c>
      <c r="F639" s="261" t="s">
        <v>1322</v>
      </c>
      <c r="G639" s="261" t="s">
        <v>492</v>
      </c>
      <c r="H639" s="261">
        <v>1</v>
      </c>
      <c r="I639" s="261" t="s">
        <v>1323</v>
      </c>
      <c r="J639" s="261" t="s">
        <v>1324</v>
      </c>
      <c r="K639" s="261" t="s">
        <v>1325</v>
      </c>
      <c r="L639" s="262">
        <v>45113</v>
      </c>
      <c r="M639" s="261" t="s">
        <v>20</v>
      </c>
    </row>
    <row r="640" spans="1:13" x14ac:dyDescent="0.35">
      <c r="A640" s="259" t="s">
        <v>422</v>
      </c>
      <c r="B640" s="259" t="s">
        <v>423</v>
      </c>
      <c r="C640" s="259" t="s">
        <v>424</v>
      </c>
      <c r="D640" s="259" t="s">
        <v>963</v>
      </c>
      <c r="E640" s="259">
        <v>11099151</v>
      </c>
      <c r="F640" s="259" t="s">
        <v>1322</v>
      </c>
      <c r="G640" s="259" t="s">
        <v>492</v>
      </c>
      <c r="H640" s="259">
        <v>1</v>
      </c>
      <c r="I640" s="259" t="s">
        <v>1323</v>
      </c>
      <c r="J640" s="259" t="s">
        <v>1326</v>
      </c>
      <c r="K640" s="259" t="s">
        <v>1327</v>
      </c>
      <c r="L640" s="260">
        <v>45113</v>
      </c>
      <c r="M640" s="259" t="s">
        <v>20</v>
      </c>
    </row>
    <row r="641" spans="1:13" x14ac:dyDescent="0.35">
      <c r="A641" s="261" t="s">
        <v>422</v>
      </c>
      <c r="B641" s="261" t="s">
        <v>423</v>
      </c>
      <c r="C641" s="261" t="s">
        <v>424</v>
      </c>
      <c r="D641" s="261" t="s">
        <v>986</v>
      </c>
      <c r="E641" s="261">
        <v>11099151</v>
      </c>
      <c r="F641" s="261" t="s">
        <v>1322</v>
      </c>
      <c r="G641" s="261" t="s">
        <v>492</v>
      </c>
      <c r="H641" s="261">
        <v>1</v>
      </c>
      <c r="I641" s="261" t="s">
        <v>1323</v>
      </c>
      <c r="J641" s="261" t="s">
        <v>1328</v>
      </c>
      <c r="K641" s="261" t="s">
        <v>1329</v>
      </c>
      <c r="L641" s="262">
        <v>45113</v>
      </c>
      <c r="M641" s="261" t="s">
        <v>20</v>
      </c>
    </row>
    <row r="642" spans="1:13" x14ac:dyDescent="0.35">
      <c r="A642" s="259" t="s">
        <v>422</v>
      </c>
      <c r="B642" s="259" t="s">
        <v>423</v>
      </c>
      <c r="C642" s="259" t="s">
        <v>424</v>
      </c>
      <c r="D642" s="259" t="s">
        <v>991</v>
      </c>
      <c r="E642" s="259">
        <v>10439024</v>
      </c>
      <c r="F642" s="259" t="s">
        <v>1322</v>
      </c>
      <c r="G642" s="259" t="s">
        <v>492</v>
      </c>
      <c r="H642" s="259">
        <v>1</v>
      </c>
      <c r="I642" s="259" t="s">
        <v>1323</v>
      </c>
      <c r="J642" s="259" t="s">
        <v>1330</v>
      </c>
      <c r="K642" s="259" t="s">
        <v>1331</v>
      </c>
      <c r="L642" s="260">
        <v>45113</v>
      </c>
      <c r="M642" s="259" t="s">
        <v>20</v>
      </c>
    </row>
    <row r="643" spans="1:13" x14ac:dyDescent="0.35">
      <c r="A643" s="261" t="s">
        <v>422</v>
      </c>
      <c r="B643" s="261" t="s">
        <v>423</v>
      </c>
      <c r="C643" s="261" t="s">
        <v>424</v>
      </c>
      <c r="D643" s="261" t="s">
        <v>996</v>
      </c>
      <c r="E643" s="261">
        <v>0</v>
      </c>
      <c r="F643" s="261" t="s">
        <v>1322</v>
      </c>
      <c r="G643" s="261" t="s">
        <v>492</v>
      </c>
      <c r="H643" s="261">
        <v>1</v>
      </c>
      <c r="I643" s="261" t="s">
        <v>1323</v>
      </c>
      <c r="J643" s="261" t="s">
        <v>1332</v>
      </c>
      <c r="K643" s="261" t="s">
        <v>1333</v>
      </c>
      <c r="L643" s="262">
        <v>45113</v>
      </c>
      <c r="M643" s="261" t="s">
        <v>20</v>
      </c>
    </row>
    <row r="644" spans="1:13" x14ac:dyDescent="0.35">
      <c r="A644" s="259" t="s">
        <v>422</v>
      </c>
      <c r="B644" s="259" t="s">
        <v>423</v>
      </c>
      <c r="C644" s="259" t="s">
        <v>424</v>
      </c>
      <c r="D644" s="259" t="s">
        <v>999</v>
      </c>
      <c r="E644" s="259">
        <v>5819235</v>
      </c>
      <c r="F644" s="259" t="s">
        <v>1322</v>
      </c>
      <c r="G644" s="259" t="s">
        <v>492</v>
      </c>
      <c r="H644" s="259">
        <v>1</v>
      </c>
      <c r="I644" s="259" t="s">
        <v>1323</v>
      </c>
      <c r="J644" s="259" t="s">
        <v>1334</v>
      </c>
      <c r="K644" s="259" t="s">
        <v>1335</v>
      </c>
      <c r="L644" s="260">
        <v>45113</v>
      </c>
      <c r="M644" s="259" t="s">
        <v>20</v>
      </c>
    </row>
    <row r="645" spans="1:13" x14ac:dyDescent="0.35">
      <c r="A645" s="261" t="s">
        <v>422</v>
      </c>
      <c r="B645" s="261" t="s">
        <v>423</v>
      </c>
      <c r="C645" s="261" t="s">
        <v>424</v>
      </c>
      <c r="D645" s="261" t="s">
        <v>1002</v>
      </c>
      <c r="E645" s="261">
        <v>4405817</v>
      </c>
      <c r="F645" s="261" t="s">
        <v>1322</v>
      </c>
      <c r="G645" s="261" t="s">
        <v>492</v>
      </c>
      <c r="H645" s="261">
        <v>1</v>
      </c>
      <c r="I645" s="261" t="s">
        <v>1323</v>
      </c>
      <c r="J645" s="261" t="s">
        <v>1336</v>
      </c>
      <c r="K645" s="261" t="s">
        <v>1337</v>
      </c>
      <c r="L645" s="262">
        <v>45113</v>
      </c>
      <c r="M645" s="261" t="s">
        <v>20</v>
      </c>
    </row>
    <row r="646" spans="1:13" x14ac:dyDescent="0.35">
      <c r="A646" s="259" t="s">
        <v>422</v>
      </c>
      <c r="B646" s="259" t="s">
        <v>423</v>
      </c>
      <c r="C646" s="259" t="s">
        <v>424</v>
      </c>
      <c r="D646" s="259" t="s">
        <v>823</v>
      </c>
      <c r="E646" s="259">
        <v>874099</v>
      </c>
      <c r="F646" s="259" t="s">
        <v>1322</v>
      </c>
      <c r="G646" s="259" t="s">
        <v>492</v>
      </c>
      <c r="H646" s="259">
        <v>1</v>
      </c>
      <c r="I646" s="259" t="s">
        <v>1323</v>
      </c>
      <c r="J646" s="259" t="s">
        <v>1338</v>
      </c>
      <c r="K646" s="259" t="s">
        <v>1339</v>
      </c>
      <c r="L646" s="260">
        <v>45113</v>
      </c>
      <c r="M646" s="259" t="s">
        <v>20</v>
      </c>
    </row>
    <row r="647" spans="1:13" x14ac:dyDescent="0.35">
      <c r="A647" s="261" t="s">
        <v>1340</v>
      </c>
      <c r="B647" s="261" t="s">
        <v>1341</v>
      </c>
      <c r="C647" s="261" t="s">
        <v>1342</v>
      </c>
      <c r="D647" s="261" t="s">
        <v>694</v>
      </c>
      <c r="E647" s="261">
        <v>91071.77</v>
      </c>
      <c r="F647" s="261" t="s">
        <v>1343</v>
      </c>
      <c r="G647" s="261" t="s">
        <v>884</v>
      </c>
      <c r="H647" s="261">
        <v>2</v>
      </c>
      <c r="I647" s="261" t="s">
        <v>1344</v>
      </c>
      <c r="J647" s="261" t="s">
        <v>1345</v>
      </c>
      <c r="K647" s="261" t="s">
        <v>1346</v>
      </c>
      <c r="L647" s="262">
        <v>45133</v>
      </c>
      <c r="M647" s="261" t="s">
        <v>20</v>
      </c>
    </row>
    <row r="648" spans="1:13" x14ac:dyDescent="0.35">
      <c r="A648" s="259" t="s">
        <v>1340</v>
      </c>
      <c r="B648" s="259" t="s">
        <v>1341</v>
      </c>
      <c r="C648" s="259" t="s">
        <v>1342</v>
      </c>
      <c r="D648" s="259" t="s">
        <v>38</v>
      </c>
      <c r="E648" s="259" t="s">
        <v>17</v>
      </c>
      <c r="F648" s="259" t="s">
        <v>17</v>
      </c>
      <c r="G648" s="259" t="s">
        <v>17</v>
      </c>
      <c r="H648" s="259" t="s">
        <v>17</v>
      </c>
      <c r="I648" s="259" t="s">
        <v>17</v>
      </c>
      <c r="J648" s="259" t="s">
        <v>17</v>
      </c>
      <c r="K648" s="259" t="s">
        <v>1347</v>
      </c>
      <c r="L648" s="260">
        <v>45133</v>
      </c>
      <c r="M648" s="259" t="s">
        <v>20</v>
      </c>
    </row>
    <row r="649" spans="1:13" x14ac:dyDescent="0.35">
      <c r="A649" s="261" t="s">
        <v>1340</v>
      </c>
      <c r="B649" s="261" t="s">
        <v>1341</v>
      </c>
      <c r="C649" s="261" t="s">
        <v>1342</v>
      </c>
      <c r="D649" s="261" t="s">
        <v>40</v>
      </c>
      <c r="E649" s="261" t="s">
        <v>17</v>
      </c>
      <c r="F649" s="261" t="s">
        <v>17</v>
      </c>
      <c r="G649" s="261" t="s">
        <v>17</v>
      </c>
      <c r="H649" s="261" t="s">
        <v>17</v>
      </c>
      <c r="I649" s="261" t="s">
        <v>17</v>
      </c>
      <c r="J649" s="261" t="s">
        <v>17</v>
      </c>
      <c r="K649" s="261" t="s">
        <v>1348</v>
      </c>
      <c r="L649" s="262">
        <v>45133</v>
      </c>
      <c r="M649" s="261" t="s">
        <v>20</v>
      </c>
    </row>
    <row r="650" spans="1:13" x14ac:dyDescent="0.35">
      <c r="A650" s="259" t="s">
        <v>1340</v>
      </c>
      <c r="B650" s="259" t="s">
        <v>1341</v>
      </c>
      <c r="C650" s="259" t="s">
        <v>1342</v>
      </c>
      <c r="D650" s="259" t="s">
        <v>16</v>
      </c>
      <c r="E650" s="259" t="s">
        <v>17</v>
      </c>
      <c r="F650" s="259" t="s">
        <v>17</v>
      </c>
      <c r="G650" s="259" t="s">
        <v>17</v>
      </c>
      <c r="H650" s="259" t="s">
        <v>17</v>
      </c>
      <c r="I650" s="259" t="s">
        <v>17</v>
      </c>
      <c r="J650" s="259" t="s">
        <v>17</v>
      </c>
      <c r="K650" s="259" t="s">
        <v>1349</v>
      </c>
      <c r="L650" s="260">
        <v>45133</v>
      </c>
      <c r="M650" s="259" t="s">
        <v>20</v>
      </c>
    </row>
    <row r="651" spans="1:13" x14ac:dyDescent="0.35">
      <c r="A651" s="261" t="s">
        <v>1340</v>
      </c>
      <c r="B651" s="261" t="s">
        <v>1341</v>
      </c>
      <c r="C651" s="261" t="s">
        <v>1342</v>
      </c>
      <c r="D651" s="261" t="s">
        <v>21</v>
      </c>
      <c r="E651" s="261" t="s">
        <v>17</v>
      </c>
      <c r="F651" s="261" t="s">
        <v>17</v>
      </c>
      <c r="G651" s="261" t="s">
        <v>17</v>
      </c>
      <c r="H651" s="261" t="s">
        <v>17</v>
      </c>
      <c r="I651" s="261" t="s">
        <v>17</v>
      </c>
      <c r="J651" s="261" t="s">
        <v>17</v>
      </c>
      <c r="K651" s="261" t="s">
        <v>1350</v>
      </c>
      <c r="L651" s="262">
        <v>45133</v>
      </c>
      <c r="M651" s="261" t="s">
        <v>20</v>
      </c>
    </row>
    <row r="652" spans="1:13" x14ac:dyDescent="0.35">
      <c r="A652" s="259" t="s">
        <v>1340</v>
      </c>
      <c r="B652" s="259" t="s">
        <v>1341</v>
      </c>
      <c r="C652" s="259" t="s">
        <v>1342</v>
      </c>
      <c r="D652" s="259" t="s">
        <v>768</v>
      </c>
      <c r="E652" s="259" t="s">
        <v>17</v>
      </c>
      <c r="F652" s="259" t="s">
        <v>17</v>
      </c>
      <c r="G652" s="259" t="s">
        <v>17</v>
      </c>
      <c r="H652" s="259" t="s">
        <v>17</v>
      </c>
      <c r="I652" s="259" t="s">
        <v>17</v>
      </c>
      <c r="J652" s="259" t="s">
        <v>17</v>
      </c>
      <c r="K652" s="259" t="s">
        <v>1351</v>
      </c>
      <c r="L652" s="260">
        <v>45133</v>
      </c>
      <c r="M652" s="259" t="s">
        <v>20</v>
      </c>
    </row>
    <row r="653" spans="1:13" x14ac:dyDescent="0.35">
      <c r="A653" s="261" t="s">
        <v>1340</v>
      </c>
      <c r="B653" s="261" t="s">
        <v>1341</v>
      </c>
      <c r="C653" s="261" t="s">
        <v>1342</v>
      </c>
      <c r="D653" s="261" t="s">
        <v>24</v>
      </c>
      <c r="E653" s="261" t="s">
        <v>17</v>
      </c>
      <c r="F653" s="261" t="s">
        <v>17</v>
      </c>
      <c r="G653" s="261" t="s">
        <v>17</v>
      </c>
      <c r="H653" s="261" t="s">
        <v>17</v>
      </c>
      <c r="I653" s="261" t="s">
        <v>17</v>
      </c>
      <c r="J653" s="261" t="s">
        <v>17</v>
      </c>
      <c r="K653" s="261" t="s">
        <v>1352</v>
      </c>
      <c r="L653" s="262">
        <v>45133</v>
      </c>
      <c r="M653" s="261" t="s">
        <v>20</v>
      </c>
    </row>
    <row r="654" spans="1:13" x14ac:dyDescent="0.35">
      <c r="A654" s="259" t="s">
        <v>1340</v>
      </c>
      <c r="B654" s="259" t="s">
        <v>1341</v>
      </c>
      <c r="C654" s="259" t="s">
        <v>1342</v>
      </c>
      <c r="D654" s="259" t="s">
        <v>404</v>
      </c>
      <c r="E654" s="259">
        <v>2</v>
      </c>
      <c r="F654" s="259" t="s">
        <v>1353</v>
      </c>
      <c r="G654" s="259" t="s">
        <v>884</v>
      </c>
      <c r="H654" s="259">
        <v>2</v>
      </c>
      <c r="I654" s="259" t="s">
        <v>1354</v>
      </c>
      <c r="J654" s="259" t="s">
        <v>1355</v>
      </c>
      <c r="K654" s="259" t="s">
        <v>1356</v>
      </c>
      <c r="L654" s="260">
        <v>45133</v>
      </c>
      <c r="M654" s="259" t="s">
        <v>20</v>
      </c>
    </row>
    <row r="655" spans="1:13" x14ac:dyDescent="0.35">
      <c r="A655" s="261" t="s">
        <v>1340</v>
      </c>
      <c r="B655" s="261" t="s">
        <v>1341</v>
      </c>
      <c r="C655" s="261" t="s">
        <v>1342</v>
      </c>
      <c r="D655" s="261" t="s">
        <v>26</v>
      </c>
      <c r="E655" s="261" t="s">
        <v>17</v>
      </c>
      <c r="F655" s="261" t="s">
        <v>17</v>
      </c>
      <c r="G655" s="261" t="s">
        <v>17</v>
      </c>
      <c r="H655" s="261" t="s">
        <v>17</v>
      </c>
      <c r="I655" s="261" t="s">
        <v>17</v>
      </c>
      <c r="J655" s="261" t="s">
        <v>17</v>
      </c>
      <c r="K655" s="261" t="s">
        <v>1357</v>
      </c>
      <c r="L655" s="262">
        <v>45133</v>
      </c>
      <c r="M655" s="261" t="s">
        <v>20</v>
      </c>
    </row>
    <row r="656" spans="1:13" x14ac:dyDescent="0.35">
      <c r="A656" s="259" t="s">
        <v>1340</v>
      </c>
      <c r="B656" s="259" t="s">
        <v>1341</v>
      </c>
      <c r="C656" s="259" t="s">
        <v>1342</v>
      </c>
      <c r="D656" s="259" t="s">
        <v>28</v>
      </c>
      <c r="E656" s="259" t="s">
        <v>17</v>
      </c>
      <c r="F656" s="259" t="s">
        <v>17</v>
      </c>
      <c r="G656" s="259" t="s">
        <v>17</v>
      </c>
      <c r="H656" s="259" t="s">
        <v>17</v>
      </c>
      <c r="I656" s="259" t="s">
        <v>17</v>
      </c>
      <c r="J656" s="259" t="s">
        <v>17</v>
      </c>
      <c r="K656" s="259" t="s">
        <v>1358</v>
      </c>
      <c r="L656" s="260">
        <v>45133</v>
      </c>
      <c r="M656" s="259" t="s">
        <v>20</v>
      </c>
    </row>
    <row r="657" spans="1:13" x14ac:dyDescent="0.35">
      <c r="A657" s="261" t="s">
        <v>422</v>
      </c>
      <c r="B657" s="261" t="s">
        <v>423</v>
      </c>
      <c r="C657" s="261" t="s">
        <v>424</v>
      </c>
      <c r="D657" s="261" t="s">
        <v>40</v>
      </c>
      <c r="E657" s="261">
        <v>1</v>
      </c>
      <c r="F657" s="261" t="s">
        <v>1359</v>
      </c>
      <c r="G657" s="261" t="s">
        <v>492</v>
      </c>
      <c r="H657" s="261">
        <v>1</v>
      </c>
      <c r="I657" s="261" t="s">
        <v>1360</v>
      </c>
      <c r="J657" s="261" t="s">
        <v>1361</v>
      </c>
      <c r="K657" s="261" t="s">
        <v>1362</v>
      </c>
      <c r="L657" s="262">
        <v>45133</v>
      </c>
      <c r="M657" s="261" t="s">
        <v>20</v>
      </c>
    </row>
    <row r="658" spans="1:13" x14ac:dyDescent="0.35">
      <c r="A658" s="259" t="s">
        <v>114</v>
      </c>
      <c r="B658" s="259" t="s">
        <v>115</v>
      </c>
      <c r="C658" s="259" t="s">
        <v>116</v>
      </c>
      <c r="D658" s="259" t="s">
        <v>40</v>
      </c>
      <c r="E658" s="259">
        <v>1</v>
      </c>
      <c r="F658" s="259" t="s">
        <v>1363</v>
      </c>
      <c r="G658" s="259" t="s">
        <v>492</v>
      </c>
      <c r="H658" s="259">
        <v>1</v>
      </c>
      <c r="I658" s="259" t="s">
        <v>1364</v>
      </c>
      <c r="J658" s="259" t="s">
        <v>1365</v>
      </c>
      <c r="K658" s="259" t="s">
        <v>1366</v>
      </c>
      <c r="L658" s="260">
        <v>45169</v>
      </c>
      <c r="M658" s="259" t="s">
        <v>20</v>
      </c>
    </row>
    <row r="659" spans="1:13" x14ac:dyDescent="0.35">
      <c r="A659" s="261" t="s">
        <v>143</v>
      </c>
      <c r="B659" s="261" t="s">
        <v>144</v>
      </c>
      <c r="C659" s="261" t="s">
        <v>141</v>
      </c>
      <c r="D659" s="261" t="s">
        <v>949</v>
      </c>
      <c r="E659" s="261">
        <v>5178810</v>
      </c>
      <c r="F659" s="261" t="s">
        <v>1367</v>
      </c>
      <c r="G659" s="261" t="s">
        <v>492</v>
      </c>
      <c r="H659" s="261">
        <v>1</v>
      </c>
      <c r="I659" s="261" t="s">
        <v>1368</v>
      </c>
      <c r="J659" s="261" t="s">
        <v>1369</v>
      </c>
      <c r="K659" s="261" t="s">
        <v>1370</v>
      </c>
      <c r="L659" s="262">
        <v>45169</v>
      </c>
      <c r="M659" s="261" t="s">
        <v>20</v>
      </c>
    </row>
    <row r="660" spans="1:13" x14ac:dyDescent="0.35">
      <c r="A660" s="259" t="s">
        <v>153</v>
      </c>
      <c r="B660" s="259" t="s">
        <v>154</v>
      </c>
      <c r="C660" s="259" t="s">
        <v>141</v>
      </c>
      <c r="D660" s="259" t="s">
        <v>949</v>
      </c>
      <c r="E660" s="259">
        <v>14851007</v>
      </c>
      <c r="F660" s="259" t="s">
        <v>1367</v>
      </c>
      <c r="G660" s="259" t="s">
        <v>492</v>
      </c>
      <c r="H660" s="259">
        <v>1</v>
      </c>
      <c r="I660" s="259" t="s">
        <v>1368</v>
      </c>
      <c r="J660" s="259" t="s">
        <v>1371</v>
      </c>
      <c r="K660" s="259" t="s">
        <v>1372</v>
      </c>
      <c r="L660" s="260">
        <v>45169</v>
      </c>
      <c r="M660" s="259" t="s">
        <v>20</v>
      </c>
    </row>
    <row r="661" spans="1:13" x14ac:dyDescent="0.35">
      <c r="A661" s="261" t="s">
        <v>160</v>
      </c>
      <c r="B661" s="261" t="s">
        <v>161</v>
      </c>
      <c r="C661" s="261" t="s">
        <v>141</v>
      </c>
      <c r="D661" s="261" t="s">
        <v>949</v>
      </c>
      <c r="E661" s="261">
        <v>5650375</v>
      </c>
      <c r="F661" s="261" t="s">
        <v>1367</v>
      </c>
      <c r="G661" s="261" t="s">
        <v>492</v>
      </c>
      <c r="H661" s="261">
        <v>1</v>
      </c>
      <c r="I661" s="261" t="s">
        <v>1368</v>
      </c>
      <c r="J661" s="261" t="s">
        <v>1373</v>
      </c>
      <c r="K661" s="261" t="s">
        <v>1374</v>
      </c>
      <c r="L661" s="262">
        <v>45169</v>
      </c>
      <c r="M661" s="261" t="s">
        <v>20</v>
      </c>
    </row>
    <row r="662" spans="1:13" x14ac:dyDescent="0.35">
      <c r="A662" s="259" t="s">
        <v>1375</v>
      </c>
      <c r="B662" s="259" t="s">
        <v>1376</v>
      </c>
      <c r="C662" s="259" t="s">
        <v>101</v>
      </c>
      <c r="D662" s="259" t="s">
        <v>38</v>
      </c>
      <c r="E662" s="259" t="s">
        <v>17</v>
      </c>
      <c r="F662" s="259" t="s">
        <v>17</v>
      </c>
      <c r="G662" s="259" t="s">
        <v>17</v>
      </c>
      <c r="H662" s="259" t="s">
        <v>17</v>
      </c>
      <c r="I662" s="259" t="s">
        <v>17</v>
      </c>
      <c r="J662" s="259" t="s">
        <v>17</v>
      </c>
      <c r="K662" s="259" t="s">
        <v>1377</v>
      </c>
      <c r="L662" s="260">
        <v>45194</v>
      </c>
      <c r="M662" s="259" t="s">
        <v>20</v>
      </c>
    </row>
    <row r="663" spans="1:13" x14ac:dyDescent="0.35">
      <c r="A663" s="261" t="s">
        <v>1375</v>
      </c>
      <c r="B663" s="261" t="s">
        <v>1376</v>
      </c>
      <c r="C663" s="261" t="s">
        <v>101</v>
      </c>
      <c r="D663" s="261" t="s">
        <v>40</v>
      </c>
      <c r="E663" s="261" t="s">
        <v>17</v>
      </c>
      <c r="F663" s="261" t="s">
        <v>17</v>
      </c>
      <c r="G663" s="261" t="s">
        <v>17</v>
      </c>
      <c r="H663" s="261" t="s">
        <v>17</v>
      </c>
      <c r="I663" s="261" t="s">
        <v>17</v>
      </c>
      <c r="J663" s="261" t="s">
        <v>17</v>
      </c>
      <c r="K663" s="261" t="s">
        <v>1378</v>
      </c>
      <c r="L663" s="262">
        <v>45194</v>
      </c>
      <c r="M663" s="261" t="s">
        <v>20</v>
      </c>
    </row>
    <row r="664" spans="1:13" x14ac:dyDescent="0.35">
      <c r="A664" s="259" t="s">
        <v>1375</v>
      </c>
      <c r="B664" s="259" t="s">
        <v>1376</v>
      </c>
      <c r="C664" s="259" t="s">
        <v>101</v>
      </c>
      <c r="D664" s="259" t="s">
        <v>16</v>
      </c>
      <c r="E664" s="259">
        <v>2217</v>
      </c>
      <c r="F664" s="259" t="s">
        <v>1379</v>
      </c>
      <c r="G664" s="259" t="s">
        <v>884</v>
      </c>
      <c r="H664" s="259">
        <v>2</v>
      </c>
      <c r="I664" s="259" t="s">
        <v>1380</v>
      </c>
      <c r="J664" s="259" t="s">
        <v>1381</v>
      </c>
      <c r="K664" s="259" t="s">
        <v>1382</v>
      </c>
      <c r="L664" s="260">
        <v>45194</v>
      </c>
      <c r="M664" s="259" t="s">
        <v>20</v>
      </c>
    </row>
    <row r="665" spans="1:13" x14ac:dyDescent="0.35">
      <c r="A665" s="261" t="s">
        <v>1375</v>
      </c>
      <c r="B665" s="261" t="s">
        <v>1376</v>
      </c>
      <c r="C665" s="261" t="s">
        <v>101</v>
      </c>
      <c r="D665" s="261" t="s">
        <v>21</v>
      </c>
      <c r="E665" s="261">
        <v>1127</v>
      </c>
      <c r="F665" s="261" t="s">
        <v>1379</v>
      </c>
      <c r="G665" s="261" t="s">
        <v>884</v>
      </c>
      <c r="H665" s="261">
        <v>2</v>
      </c>
      <c r="I665" s="261" t="s">
        <v>1380</v>
      </c>
      <c r="J665" s="261" t="s">
        <v>1383</v>
      </c>
      <c r="K665" s="261" t="s">
        <v>1384</v>
      </c>
      <c r="L665" s="262">
        <v>45194</v>
      </c>
      <c r="M665" s="261" t="s">
        <v>20</v>
      </c>
    </row>
    <row r="666" spans="1:13" x14ac:dyDescent="0.35">
      <c r="A666" s="259" t="s">
        <v>1375</v>
      </c>
      <c r="B666" s="259" t="s">
        <v>1376</v>
      </c>
      <c r="C666" s="259" t="s">
        <v>101</v>
      </c>
      <c r="D666" s="259" t="s">
        <v>768</v>
      </c>
      <c r="E666" s="259" t="s">
        <v>17</v>
      </c>
      <c r="F666" s="259" t="s">
        <v>17</v>
      </c>
      <c r="G666" s="259" t="s">
        <v>17</v>
      </c>
      <c r="H666" s="259" t="s">
        <v>17</v>
      </c>
      <c r="I666" s="259" t="s">
        <v>17</v>
      </c>
      <c r="J666" s="259" t="s">
        <v>17</v>
      </c>
      <c r="K666" s="259" t="s">
        <v>1385</v>
      </c>
      <c r="L666" s="260">
        <v>45194</v>
      </c>
      <c r="M666" s="259" t="s">
        <v>20</v>
      </c>
    </row>
    <row r="667" spans="1:13" x14ac:dyDescent="0.35">
      <c r="A667" s="261" t="s">
        <v>1375</v>
      </c>
      <c r="B667" s="261" t="s">
        <v>1376</v>
      </c>
      <c r="C667" s="261" t="s">
        <v>101</v>
      </c>
      <c r="D667" s="261" t="s">
        <v>24</v>
      </c>
      <c r="E667" s="261" t="s">
        <v>17</v>
      </c>
      <c r="F667" s="261" t="s">
        <v>17</v>
      </c>
      <c r="G667" s="261" t="s">
        <v>17</v>
      </c>
      <c r="H667" s="261" t="s">
        <v>17</v>
      </c>
      <c r="I667" s="261" t="s">
        <v>17</v>
      </c>
      <c r="J667" s="261" t="s">
        <v>17</v>
      </c>
      <c r="K667" s="261" t="s">
        <v>1386</v>
      </c>
      <c r="L667" s="262">
        <v>45194</v>
      </c>
      <c r="M667" s="261" t="s">
        <v>20</v>
      </c>
    </row>
    <row r="668" spans="1:13" x14ac:dyDescent="0.35">
      <c r="A668" s="259" t="s">
        <v>1375</v>
      </c>
      <c r="B668" s="259" t="s">
        <v>1376</v>
      </c>
      <c r="C668" s="259" t="s">
        <v>101</v>
      </c>
      <c r="D668" s="259" t="s">
        <v>404</v>
      </c>
      <c r="E668" s="259">
        <v>5</v>
      </c>
      <c r="F668" s="259" t="s">
        <v>1379</v>
      </c>
      <c r="G668" s="259" t="s">
        <v>22</v>
      </c>
      <c r="H668" s="259">
        <v>3</v>
      </c>
      <c r="I668" s="259" t="s">
        <v>1380</v>
      </c>
      <c r="J668" s="259" t="s">
        <v>1387</v>
      </c>
      <c r="K668" s="259" t="s">
        <v>1388</v>
      </c>
      <c r="L668" s="260">
        <v>45194</v>
      </c>
      <c r="M668" s="259" t="s">
        <v>20</v>
      </c>
    </row>
    <row r="669" spans="1:13" x14ac:dyDescent="0.35">
      <c r="A669" s="261" t="s">
        <v>1375</v>
      </c>
      <c r="B669" s="261" t="s">
        <v>1376</v>
      </c>
      <c r="C669" s="261" t="s">
        <v>101</v>
      </c>
      <c r="D669" s="261" t="s">
        <v>26</v>
      </c>
      <c r="E669" s="261" t="s">
        <v>17</v>
      </c>
      <c r="F669" s="261" t="s">
        <v>17</v>
      </c>
      <c r="G669" s="261" t="s">
        <v>17</v>
      </c>
      <c r="H669" s="261" t="s">
        <v>17</v>
      </c>
      <c r="I669" s="261" t="s">
        <v>17</v>
      </c>
      <c r="J669" s="261" t="s">
        <v>17</v>
      </c>
      <c r="K669" s="261" t="s">
        <v>1389</v>
      </c>
      <c r="L669" s="262">
        <v>45194</v>
      </c>
      <c r="M669" s="261" t="s">
        <v>20</v>
      </c>
    </row>
    <row r="670" spans="1:13" x14ac:dyDescent="0.35">
      <c r="A670" s="259" t="s">
        <v>1375</v>
      </c>
      <c r="B670" s="259" t="s">
        <v>1376</v>
      </c>
      <c r="C670" s="259" t="s">
        <v>101</v>
      </c>
      <c r="D670" s="259" t="s">
        <v>28</v>
      </c>
      <c r="E670" s="259" t="s">
        <v>17</v>
      </c>
      <c r="F670" s="259" t="s">
        <v>17</v>
      </c>
      <c r="G670" s="259" t="s">
        <v>17</v>
      </c>
      <c r="H670" s="259" t="s">
        <v>17</v>
      </c>
      <c r="I670" s="259" t="s">
        <v>17</v>
      </c>
      <c r="J670" s="259" t="s">
        <v>17</v>
      </c>
      <c r="K670" s="259" t="s">
        <v>1390</v>
      </c>
      <c r="L670" s="260">
        <v>45194</v>
      </c>
      <c r="M670" s="259" t="s">
        <v>20</v>
      </c>
    </row>
    <row r="671" spans="1:13" x14ac:dyDescent="0.35">
      <c r="A671" s="261" t="s">
        <v>1391</v>
      </c>
      <c r="B671" s="261" t="s">
        <v>1392</v>
      </c>
      <c r="C671" s="261" t="s">
        <v>265</v>
      </c>
      <c r="D671" s="261" t="s">
        <v>694</v>
      </c>
      <c r="E671" s="261">
        <v>446300</v>
      </c>
      <c r="F671" s="261" t="s">
        <v>899</v>
      </c>
      <c r="G671" s="261" t="s">
        <v>884</v>
      </c>
      <c r="H671" s="261">
        <v>2</v>
      </c>
      <c r="I671" s="261" t="s">
        <v>900</v>
      </c>
      <c r="J671" s="261" t="s">
        <v>1393</v>
      </c>
      <c r="K671" s="261" t="s">
        <v>1394</v>
      </c>
      <c r="L671" s="262">
        <v>45195</v>
      </c>
      <c r="M671" s="261" t="s">
        <v>20</v>
      </c>
    </row>
    <row r="672" spans="1:13" x14ac:dyDescent="0.35">
      <c r="A672" s="259" t="s">
        <v>1391</v>
      </c>
      <c r="B672" s="259" t="s">
        <v>1392</v>
      </c>
      <c r="C672" s="259" t="s">
        <v>265</v>
      </c>
      <c r="D672" s="259" t="s">
        <v>38</v>
      </c>
      <c r="E672" s="259" t="s">
        <v>17</v>
      </c>
      <c r="F672" s="259" t="s">
        <v>17</v>
      </c>
      <c r="G672" s="259" t="s">
        <v>17</v>
      </c>
      <c r="H672" s="259" t="s">
        <v>17</v>
      </c>
      <c r="I672" s="259" t="s">
        <v>17</v>
      </c>
      <c r="J672" s="259" t="s">
        <v>1395</v>
      </c>
      <c r="K672" s="259" t="s">
        <v>1396</v>
      </c>
      <c r="L672" s="260">
        <v>45195</v>
      </c>
      <c r="M672" s="259" t="s">
        <v>20</v>
      </c>
    </row>
    <row r="673" spans="1:13" x14ac:dyDescent="0.35">
      <c r="A673" s="261" t="s">
        <v>1391</v>
      </c>
      <c r="B673" s="261" t="s">
        <v>1392</v>
      </c>
      <c r="C673" s="261" t="s">
        <v>265</v>
      </c>
      <c r="D673" s="261" t="s">
        <v>16</v>
      </c>
      <c r="E673" s="261">
        <v>40579</v>
      </c>
      <c r="F673" s="261" t="s">
        <v>1397</v>
      </c>
      <c r="G673" s="261" t="s">
        <v>492</v>
      </c>
      <c r="H673" s="261">
        <v>1</v>
      </c>
      <c r="I673" s="261" t="s">
        <v>1398</v>
      </c>
      <c r="J673" s="261" t="s">
        <v>1399</v>
      </c>
      <c r="K673" s="261" t="s">
        <v>1400</v>
      </c>
      <c r="L673" s="262">
        <v>45195</v>
      </c>
      <c r="M673" s="261" t="s">
        <v>20</v>
      </c>
    </row>
    <row r="674" spans="1:13" x14ac:dyDescent="0.35">
      <c r="A674" s="259" t="s">
        <v>1391</v>
      </c>
      <c r="B674" s="259" t="s">
        <v>1392</v>
      </c>
      <c r="C674" s="259" t="s">
        <v>265</v>
      </c>
      <c r="D674" s="259" t="s">
        <v>21</v>
      </c>
      <c r="E674" s="259">
        <v>19095</v>
      </c>
      <c r="F674" s="259" t="s">
        <v>1397</v>
      </c>
      <c r="G674" s="259" t="s">
        <v>492</v>
      </c>
      <c r="H674" s="259">
        <v>1</v>
      </c>
      <c r="I674" s="259" t="s">
        <v>1398</v>
      </c>
      <c r="J674" s="259" t="s">
        <v>1399</v>
      </c>
      <c r="K674" s="259" t="s">
        <v>1401</v>
      </c>
      <c r="L674" s="260">
        <v>45195</v>
      </c>
      <c r="M674" s="259" t="s">
        <v>20</v>
      </c>
    </row>
    <row r="675" spans="1:13" x14ac:dyDescent="0.35">
      <c r="A675" s="261" t="s">
        <v>1391</v>
      </c>
      <c r="B675" s="261" t="s">
        <v>1392</v>
      </c>
      <c r="C675" s="261" t="s">
        <v>265</v>
      </c>
      <c r="D675" s="261" t="s">
        <v>768</v>
      </c>
      <c r="E675" s="261" t="s">
        <v>17</v>
      </c>
      <c r="F675" s="261" t="s">
        <v>17</v>
      </c>
      <c r="G675" s="261" t="s">
        <v>17</v>
      </c>
      <c r="H675" s="261" t="s">
        <v>17</v>
      </c>
      <c r="I675" s="261" t="s">
        <v>17</v>
      </c>
      <c r="J675" s="261" t="s">
        <v>1395</v>
      </c>
      <c r="K675" s="261" t="s">
        <v>1402</v>
      </c>
      <c r="L675" s="262">
        <v>45195</v>
      </c>
      <c r="M675" s="261" t="s">
        <v>20</v>
      </c>
    </row>
    <row r="676" spans="1:13" x14ac:dyDescent="0.35">
      <c r="A676" s="259" t="s">
        <v>1391</v>
      </c>
      <c r="B676" s="259" t="s">
        <v>1392</v>
      </c>
      <c r="C676" s="259" t="s">
        <v>265</v>
      </c>
      <c r="D676" s="259" t="s">
        <v>24</v>
      </c>
      <c r="E676" s="259" t="s">
        <v>17</v>
      </c>
      <c r="F676" s="259" t="s">
        <v>17</v>
      </c>
      <c r="G676" s="259" t="s">
        <v>17</v>
      </c>
      <c r="H676" s="259" t="s">
        <v>17</v>
      </c>
      <c r="I676" s="259" t="s">
        <v>17</v>
      </c>
      <c r="J676" s="259" t="s">
        <v>1395</v>
      </c>
      <c r="K676" s="259" t="s">
        <v>1403</v>
      </c>
      <c r="L676" s="260">
        <v>45195</v>
      </c>
      <c r="M676" s="259" t="s">
        <v>20</v>
      </c>
    </row>
    <row r="677" spans="1:13" x14ac:dyDescent="0.35">
      <c r="A677" s="261" t="s">
        <v>1391</v>
      </c>
      <c r="B677" s="261" t="s">
        <v>1392</v>
      </c>
      <c r="C677" s="261" t="s">
        <v>265</v>
      </c>
      <c r="D677" s="261" t="s">
        <v>404</v>
      </c>
      <c r="E677" s="261">
        <v>2</v>
      </c>
      <c r="F677" s="261" t="s">
        <v>1397</v>
      </c>
      <c r="G677" s="261" t="s">
        <v>492</v>
      </c>
      <c r="H677" s="261">
        <v>1</v>
      </c>
      <c r="I677" s="261" t="s">
        <v>1398</v>
      </c>
      <c r="J677" s="261" t="s">
        <v>1404</v>
      </c>
      <c r="K677" s="261" t="s">
        <v>1405</v>
      </c>
      <c r="L677" s="262">
        <v>45195</v>
      </c>
      <c r="M677" s="261" t="s">
        <v>20</v>
      </c>
    </row>
    <row r="678" spans="1:13" x14ac:dyDescent="0.35">
      <c r="A678" s="259" t="s">
        <v>1391</v>
      </c>
      <c r="B678" s="259" t="s">
        <v>1392</v>
      </c>
      <c r="C678" s="259" t="s">
        <v>265</v>
      </c>
      <c r="D678" s="259" t="s">
        <v>26</v>
      </c>
      <c r="E678" s="259" t="s">
        <v>17</v>
      </c>
      <c r="F678" s="259" t="s">
        <v>17</v>
      </c>
      <c r="G678" s="259" t="s">
        <v>17</v>
      </c>
      <c r="H678" s="259" t="s">
        <v>17</v>
      </c>
      <c r="I678" s="259" t="s">
        <v>17</v>
      </c>
      <c r="J678" s="259" t="s">
        <v>1395</v>
      </c>
      <c r="K678" s="259" t="s">
        <v>1406</v>
      </c>
      <c r="L678" s="260">
        <v>45195</v>
      </c>
      <c r="M678" s="259" t="s">
        <v>20</v>
      </c>
    </row>
    <row r="679" spans="1:13" x14ac:dyDescent="0.35">
      <c r="A679" s="261" t="s">
        <v>1391</v>
      </c>
      <c r="B679" s="261" t="s">
        <v>1392</v>
      </c>
      <c r="C679" s="261" t="s">
        <v>265</v>
      </c>
      <c r="D679" s="261" t="s">
        <v>28</v>
      </c>
      <c r="E679" s="261" t="s">
        <v>17</v>
      </c>
      <c r="F679" s="261" t="s">
        <v>17</v>
      </c>
      <c r="G679" s="261" t="s">
        <v>17</v>
      </c>
      <c r="H679" s="261" t="s">
        <v>17</v>
      </c>
      <c r="I679" s="261" t="s">
        <v>17</v>
      </c>
      <c r="J679" s="261" t="s">
        <v>1395</v>
      </c>
      <c r="K679" s="261" t="s">
        <v>1407</v>
      </c>
      <c r="L679" s="262">
        <v>45195</v>
      </c>
      <c r="M679" s="261" t="s">
        <v>20</v>
      </c>
    </row>
    <row r="680" spans="1:13" x14ac:dyDescent="0.35">
      <c r="A680" s="259" t="s">
        <v>1408</v>
      </c>
      <c r="B680" s="259" t="s">
        <v>1409</v>
      </c>
      <c r="C680" s="259" t="s">
        <v>265</v>
      </c>
      <c r="D680" s="259" t="s">
        <v>38</v>
      </c>
      <c r="E680" s="259" t="s">
        <v>17</v>
      </c>
      <c r="F680" s="259" t="s">
        <v>17</v>
      </c>
      <c r="G680" s="259" t="s">
        <v>17</v>
      </c>
      <c r="H680" s="259" t="s">
        <v>17</v>
      </c>
      <c r="I680" s="259" t="s">
        <v>17</v>
      </c>
      <c r="J680" s="259" t="s">
        <v>1395</v>
      </c>
      <c r="K680" s="259" t="s">
        <v>1410</v>
      </c>
      <c r="L680" s="260">
        <v>45195</v>
      </c>
      <c r="M680" s="259" t="s">
        <v>20</v>
      </c>
    </row>
    <row r="681" spans="1:13" x14ac:dyDescent="0.35">
      <c r="A681" s="261" t="s">
        <v>1408</v>
      </c>
      <c r="B681" s="261" t="s">
        <v>1409</v>
      </c>
      <c r="C681" s="261" t="s">
        <v>265</v>
      </c>
      <c r="D681" s="261" t="s">
        <v>16</v>
      </c>
      <c r="E681" s="261">
        <v>40579</v>
      </c>
      <c r="F681" s="261" t="s">
        <v>1411</v>
      </c>
      <c r="G681" s="261" t="s">
        <v>492</v>
      </c>
      <c r="H681" s="261">
        <v>1</v>
      </c>
      <c r="I681" s="261" t="s">
        <v>1412</v>
      </c>
      <c r="J681" s="261" t="s">
        <v>1399</v>
      </c>
      <c r="K681" s="261" t="s">
        <v>1413</v>
      </c>
      <c r="L681" s="262">
        <v>45195</v>
      </c>
      <c r="M681" s="261" t="s">
        <v>20</v>
      </c>
    </row>
    <row r="682" spans="1:13" x14ac:dyDescent="0.35">
      <c r="A682" s="259" t="s">
        <v>1408</v>
      </c>
      <c r="B682" s="259" t="s">
        <v>1409</v>
      </c>
      <c r="C682" s="259" t="s">
        <v>265</v>
      </c>
      <c r="D682" s="259" t="s">
        <v>21</v>
      </c>
      <c r="E682" s="259">
        <v>19095</v>
      </c>
      <c r="F682" s="259" t="s">
        <v>1411</v>
      </c>
      <c r="G682" s="259" t="s">
        <v>492</v>
      </c>
      <c r="H682" s="259">
        <v>1</v>
      </c>
      <c r="I682" s="259" t="s">
        <v>1412</v>
      </c>
      <c r="J682" s="259" t="s">
        <v>1399</v>
      </c>
      <c r="K682" s="259" t="s">
        <v>1414</v>
      </c>
      <c r="L682" s="260">
        <v>45195</v>
      </c>
      <c r="M682" s="259" t="s">
        <v>20</v>
      </c>
    </row>
    <row r="683" spans="1:13" x14ac:dyDescent="0.35">
      <c r="A683" s="261" t="s">
        <v>1408</v>
      </c>
      <c r="B683" s="261" t="s">
        <v>1409</v>
      </c>
      <c r="C683" s="261" t="s">
        <v>265</v>
      </c>
      <c r="D683" s="261" t="s">
        <v>768</v>
      </c>
      <c r="E683" s="261" t="s">
        <v>17</v>
      </c>
      <c r="F683" s="261" t="s">
        <v>17</v>
      </c>
      <c r="G683" s="261" t="s">
        <v>17</v>
      </c>
      <c r="H683" s="261" t="s">
        <v>17</v>
      </c>
      <c r="I683" s="261" t="s">
        <v>17</v>
      </c>
      <c r="J683" s="261" t="s">
        <v>1395</v>
      </c>
      <c r="K683" s="261" t="s">
        <v>1415</v>
      </c>
      <c r="L683" s="262">
        <v>45195</v>
      </c>
      <c r="M683" s="261" t="s">
        <v>20</v>
      </c>
    </row>
    <row r="684" spans="1:13" x14ac:dyDescent="0.35">
      <c r="A684" s="259" t="s">
        <v>1408</v>
      </c>
      <c r="B684" s="259" t="s">
        <v>1409</v>
      </c>
      <c r="C684" s="259" t="s">
        <v>265</v>
      </c>
      <c r="D684" s="259" t="s">
        <v>24</v>
      </c>
      <c r="E684" s="259" t="s">
        <v>17</v>
      </c>
      <c r="F684" s="259" t="s">
        <v>17</v>
      </c>
      <c r="G684" s="259" t="s">
        <v>17</v>
      </c>
      <c r="H684" s="259" t="s">
        <v>17</v>
      </c>
      <c r="I684" s="259" t="s">
        <v>17</v>
      </c>
      <c r="J684" s="259" t="s">
        <v>1395</v>
      </c>
      <c r="K684" s="259" t="s">
        <v>1416</v>
      </c>
      <c r="L684" s="260">
        <v>45195</v>
      </c>
      <c r="M684" s="259" t="s">
        <v>20</v>
      </c>
    </row>
    <row r="685" spans="1:13" x14ac:dyDescent="0.35">
      <c r="A685" s="261" t="s">
        <v>1408</v>
      </c>
      <c r="B685" s="261" t="s">
        <v>1409</v>
      </c>
      <c r="C685" s="261" t="s">
        <v>265</v>
      </c>
      <c r="D685" s="261" t="s">
        <v>404</v>
      </c>
      <c r="E685" s="261">
        <v>2</v>
      </c>
      <c r="F685" s="261" t="s">
        <v>1411</v>
      </c>
      <c r="G685" s="261" t="s">
        <v>492</v>
      </c>
      <c r="H685" s="261">
        <v>1</v>
      </c>
      <c r="I685" s="261" t="s">
        <v>1412</v>
      </c>
      <c r="J685" s="261" t="s">
        <v>1404</v>
      </c>
      <c r="K685" s="261" t="s">
        <v>1417</v>
      </c>
      <c r="L685" s="262">
        <v>45195</v>
      </c>
      <c r="M685" s="261" t="s">
        <v>20</v>
      </c>
    </row>
    <row r="686" spans="1:13" x14ac:dyDescent="0.35">
      <c r="A686" s="259" t="s">
        <v>1408</v>
      </c>
      <c r="B686" s="259" t="s">
        <v>1409</v>
      </c>
      <c r="C686" s="259" t="s">
        <v>265</v>
      </c>
      <c r="D686" s="259" t="s">
        <v>26</v>
      </c>
      <c r="E686" s="259" t="s">
        <v>17</v>
      </c>
      <c r="F686" s="259" t="s">
        <v>17</v>
      </c>
      <c r="G686" s="259" t="s">
        <v>17</v>
      </c>
      <c r="H686" s="259" t="s">
        <v>17</v>
      </c>
      <c r="I686" s="259" t="s">
        <v>17</v>
      </c>
      <c r="J686" s="259" t="s">
        <v>1395</v>
      </c>
      <c r="K686" s="259" t="s">
        <v>1418</v>
      </c>
      <c r="L686" s="260">
        <v>45195</v>
      </c>
      <c r="M686" s="259" t="s">
        <v>20</v>
      </c>
    </row>
    <row r="687" spans="1:13" x14ac:dyDescent="0.35">
      <c r="A687" s="261" t="s">
        <v>1408</v>
      </c>
      <c r="B687" s="261" t="s">
        <v>1409</v>
      </c>
      <c r="C687" s="261" t="s">
        <v>265</v>
      </c>
      <c r="D687" s="261" t="s">
        <v>28</v>
      </c>
      <c r="E687" s="261" t="s">
        <v>17</v>
      </c>
      <c r="F687" s="261" t="s">
        <v>17</v>
      </c>
      <c r="G687" s="261" t="s">
        <v>17</v>
      </c>
      <c r="H687" s="261" t="s">
        <v>17</v>
      </c>
      <c r="I687" s="261" t="s">
        <v>17</v>
      </c>
      <c r="J687" s="261" t="s">
        <v>1395</v>
      </c>
      <c r="K687" s="261" t="s">
        <v>1419</v>
      </c>
      <c r="L687" s="262">
        <v>45195</v>
      </c>
      <c r="M687" s="261" t="s">
        <v>20</v>
      </c>
    </row>
    <row r="688" spans="1:13" x14ac:dyDescent="0.35">
      <c r="A688" s="259" t="s">
        <v>259</v>
      </c>
      <c r="B688" s="259" t="s">
        <v>260</v>
      </c>
      <c r="C688" s="259" t="s">
        <v>261</v>
      </c>
      <c r="D688" s="259" t="s">
        <v>38</v>
      </c>
      <c r="E688" s="259">
        <v>940000</v>
      </c>
      <c r="F688" s="259" t="s">
        <v>1420</v>
      </c>
      <c r="G688" s="259" t="s">
        <v>884</v>
      </c>
      <c r="H688" s="259">
        <v>2</v>
      </c>
      <c r="I688" s="259" t="s">
        <v>1421</v>
      </c>
      <c r="J688" s="259" t="s">
        <v>1422</v>
      </c>
      <c r="K688" s="259" t="s">
        <v>1423</v>
      </c>
      <c r="L688" s="260">
        <v>45196</v>
      </c>
      <c r="M688" s="259" t="s">
        <v>20</v>
      </c>
    </row>
    <row r="689" spans="1:13" x14ac:dyDescent="0.35">
      <c r="A689" s="261" t="s">
        <v>1424</v>
      </c>
      <c r="B689" s="261" t="s">
        <v>1425</v>
      </c>
      <c r="C689" s="261" t="s">
        <v>1088</v>
      </c>
      <c r="D689" s="261" t="s">
        <v>26</v>
      </c>
      <c r="E689" s="261" t="s">
        <v>17</v>
      </c>
      <c r="F689" s="261" t="s">
        <v>512</v>
      </c>
      <c r="G689" s="261" t="s">
        <v>17</v>
      </c>
      <c r="H689" s="261" t="s">
        <v>17</v>
      </c>
      <c r="I689" s="261" t="s">
        <v>512</v>
      </c>
      <c r="J689" s="261" t="s">
        <v>1426</v>
      </c>
      <c r="K689" s="261" t="s">
        <v>1427</v>
      </c>
      <c r="L689" s="262">
        <v>45199</v>
      </c>
      <c r="M689" s="261" t="s">
        <v>20</v>
      </c>
    </row>
    <row r="690" spans="1:13" x14ac:dyDescent="0.35">
      <c r="A690" s="259" t="s">
        <v>1424</v>
      </c>
      <c r="B690" s="259" t="s">
        <v>1425</v>
      </c>
      <c r="C690" s="259" t="s">
        <v>1088</v>
      </c>
      <c r="D690" s="259" t="s">
        <v>28</v>
      </c>
      <c r="E690" s="259" t="s">
        <v>17</v>
      </c>
      <c r="F690" s="259" t="s">
        <v>512</v>
      </c>
      <c r="G690" s="259" t="s">
        <v>17</v>
      </c>
      <c r="H690" s="259" t="s">
        <v>17</v>
      </c>
      <c r="I690" s="259" t="s">
        <v>512</v>
      </c>
      <c r="J690" s="259" t="s">
        <v>1426</v>
      </c>
      <c r="K690" s="259" t="s">
        <v>1428</v>
      </c>
      <c r="L690" s="260">
        <v>45199</v>
      </c>
      <c r="M690" s="259" t="s">
        <v>20</v>
      </c>
    </row>
    <row r="691" spans="1:13" x14ac:dyDescent="0.35">
      <c r="A691" s="261" t="s">
        <v>1429</v>
      </c>
      <c r="B691" s="261" t="s">
        <v>1430</v>
      </c>
      <c r="C691" s="261" t="s">
        <v>1431</v>
      </c>
      <c r="D691" s="261" t="s">
        <v>26</v>
      </c>
      <c r="E691" s="261" t="s">
        <v>17</v>
      </c>
      <c r="F691" s="261" t="s">
        <v>17</v>
      </c>
      <c r="G691" s="261" t="s">
        <v>17</v>
      </c>
      <c r="H691" s="261" t="s">
        <v>17</v>
      </c>
      <c r="I691" s="261" t="s">
        <v>17</v>
      </c>
      <c r="J691" s="261" t="s">
        <v>1426</v>
      </c>
      <c r="K691" s="261" t="s">
        <v>1432</v>
      </c>
      <c r="L691" s="262">
        <v>45199</v>
      </c>
      <c r="M691" s="261" t="s">
        <v>20</v>
      </c>
    </row>
    <row r="692" spans="1:13" x14ac:dyDescent="0.35">
      <c r="A692" s="259" t="s">
        <v>1429</v>
      </c>
      <c r="B692" s="259" t="s">
        <v>1430</v>
      </c>
      <c r="C692" s="259" t="s">
        <v>1431</v>
      </c>
      <c r="D692" s="259" t="s">
        <v>28</v>
      </c>
      <c r="E692" s="259" t="s">
        <v>17</v>
      </c>
      <c r="F692" s="259" t="s">
        <v>17</v>
      </c>
      <c r="G692" s="259" t="s">
        <v>17</v>
      </c>
      <c r="H692" s="259" t="s">
        <v>17</v>
      </c>
      <c r="I692" s="259" t="s">
        <v>17</v>
      </c>
      <c r="J692" s="259" t="s">
        <v>1426</v>
      </c>
      <c r="K692" s="259" t="s">
        <v>1433</v>
      </c>
      <c r="L692" s="260">
        <v>45199</v>
      </c>
      <c r="M692" s="259" t="s">
        <v>20</v>
      </c>
    </row>
    <row r="693" spans="1:13" x14ac:dyDescent="0.35">
      <c r="A693" s="261" t="s">
        <v>1434</v>
      </c>
      <c r="B693" s="261" t="s">
        <v>1435</v>
      </c>
      <c r="C693" s="261" t="s">
        <v>1436</v>
      </c>
      <c r="D693" s="261" t="s">
        <v>26</v>
      </c>
      <c r="E693" s="261" t="s">
        <v>17</v>
      </c>
      <c r="F693" s="261" t="s">
        <v>17</v>
      </c>
      <c r="G693" s="261" t="s">
        <v>17</v>
      </c>
      <c r="H693" s="261" t="s">
        <v>17</v>
      </c>
      <c r="I693" s="261" t="s">
        <v>17</v>
      </c>
      <c r="J693" s="261" t="s">
        <v>1426</v>
      </c>
      <c r="K693" s="261" t="s">
        <v>1437</v>
      </c>
      <c r="L693" s="262">
        <v>45199</v>
      </c>
      <c r="M693" s="261" t="s">
        <v>20</v>
      </c>
    </row>
    <row r="694" spans="1:13" x14ac:dyDescent="0.35">
      <c r="A694" s="259" t="s">
        <v>1434</v>
      </c>
      <c r="B694" s="259" t="s">
        <v>1435</v>
      </c>
      <c r="C694" s="259" t="s">
        <v>1436</v>
      </c>
      <c r="D694" s="259" t="s">
        <v>28</v>
      </c>
      <c r="E694" s="259" t="s">
        <v>17</v>
      </c>
      <c r="F694" s="259" t="s">
        <v>17</v>
      </c>
      <c r="G694" s="259" t="s">
        <v>17</v>
      </c>
      <c r="H694" s="259" t="s">
        <v>17</v>
      </c>
      <c r="I694" s="259" t="s">
        <v>17</v>
      </c>
      <c r="J694" s="259" t="s">
        <v>1426</v>
      </c>
      <c r="K694" s="259" t="s">
        <v>1438</v>
      </c>
      <c r="L694" s="260">
        <v>45199</v>
      </c>
      <c r="M694" s="259" t="s">
        <v>20</v>
      </c>
    </row>
    <row r="695" spans="1:13" x14ac:dyDescent="0.35">
      <c r="A695" s="261" t="s">
        <v>1439</v>
      </c>
      <c r="B695" s="261" t="s">
        <v>1440</v>
      </c>
      <c r="C695" s="261" t="s">
        <v>1441</v>
      </c>
      <c r="D695" s="261" t="s">
        <v>26</v>
      </c>
      <c r="E695" s="261" t="s">
        <v>17</v>
      </c>
      <c r="F695" s="261" t="s">
        <v>17</v>
      </c>
      <c r="G695" s="261" t="s">
        <v>17</v>
      </c>
      <c r="H695" s="261" t="s">
        <v>17</v>
      </c>
      <c r="I695" s="261" t="s">
        <v>17</v>
      </c>
      <c r="J695" s="261" t="s">
        <v>1426</v>
      </c>
      <c r="K695" s="261" t="s">
        <v>1442</v>
      </c>
      <c r="L695" s="262">
        <v>45199</v>
      </c>
      <c r="M695" s="261" t="s">
        <v>20</v>
      </c>
    </row>
    <row r="696" spans="1:13" x14ac:dyDescent="0.35">
      <c r="A696" s="259" t="s">
        <v>1439</v>
      </c>
      <c r="B696" s="259" t="s">
        <v>1440</v>
      </c>
      <c r="C696" s="259" t="s">
        <v>1441</v>
      </c>
      <c r="D696" s="259" t="s">
        <v>28</v>
      </c>
      <c r="E696" s="259" t="s">
        <v>17</v>
      </c>
      <c r="F696" s="259" t="s">
        <v>17</v>
      </c>
      <c r="G696" s="259" t="s">
        <v>17</v>
      </c>
      <c r="H696" s="259" t="s">
        <v>17</v>
      </c>
      <c r="I696" s="259" t="s">
        <v>17</v>
      </c>
      <c r="J696" s="259" t="s">
        <v>1426</v>
      </c>
      <c r="K696" s="259" t="s">
        <v>1443</v>
      </c>
      <c r="L696" s="260">
        <v>45199</v>
      </c>
      <c r="M696" s="259" t="s">
        <v>20</v>
      </c>
    </row>
    <row r="697" spans="1:13" x14ac:dyDescent="0.35">
      <c r="A697" s="261" t="s">
        <v>1444</v>
      </c>
      <c r="B697" s="261" t="s">
        <v>1445</v>
      </c>
      <c r="C697" s="261" t="s">
        <v>1446</v>
      </c>
      <c r="D697" s="261" t="s">
        <v>26</v>
      </c>
      <c r="E697" s="261" t="s">
        <v>17</v>
      </c>
      <c r="F697" s="261" t="s">
        <v>17</v>
      </c>
      <c r="G697" s="261" t="s">
        <v>17</v>
      </c>
      <c r="H697" s="261" t="s">
        <v>17</v>
      </c>
      <c r="I697" s="261" t="s">
        <v>17</v>
      </c>
      <c r="J697" s="261" t="s">
        <v>1426</v>
      </c>
      <c r="K697" s="261" t="s">
        <v>1447</v>
      </c>
      <c r="L697" s="262">
        <v>45199</v>
      </c>
      <c r="M697" s="261" t="s">
        <v>20</v>
      </c>
    </row>
    <row r="698" spans="1:13" x14ac:dyDescent="0.35">
      <c r="A698" s="259" t="s">
        <v>1444</v>
      </c>
      <c r="B698" s="259" t="s">
        <v>1445</v>
      </c>
      <c r="C698" s="259" t="s">
        <v>1446</v>
      </c>
      <c r="D698" s="259" t="s">
        <v>28</v>
      </c>
      <c r="E698" s="259" t="s">
        <v>17</v>
      </c>
      <c r="F698" s="259" t="s">
        <v>17</v>
      </c>
      <c r="G698" s="259" t="s">
        <v>17</v>
      </c>
      <c r="H698" s="259" t="s">
        <v>17</v>
      </c>
      <c r="I698" s="259" t="s">
        <v>17</v>
      </c>
      <c r="J698" s="259" t="s">
        <v>1426</v>
      </c>
      <c r="K698" s="259" t="s">
        <v>1448</v>
      </c>
      <c r="L698" s="260">
        <v>45199</v>
      </c>
      <c r="M698" s="259" t="s">
        <v>20</v>
      </c>
    </row>
    <row r="699" spans="1:13" x14ac:dyDescent="0.35">
      <c r="A699" s="261" t="s">
        <v>1449</v>
      </c>
      <c r="B699" s="261" t="s">
        <v>1450</v>
      </c>
      <c r="C699" s="261" t="s">
        <v>1451</v>
      </c>
      <c r="D699" s="261" t="s">
        <v>768</v>
      </c>
      <c r="E699" s="261" t="s">
        <v>17</v>
      </c>
      <c r="F699" s="261" t="s">
        <v>17</v>
      </c>
      <c r="G699" s="261" t="s">
        <v>17</v>
      </c>
      <c r="H699" s="261" t="s">
        <v>17</v>
      </c>
      <c r="I699" s="261" t="s">
        <v>17</v>
      </c>
      <c r="J699" s="261" t="s">
        <v>1452</v>
      </c>
      <c r="K699" s="261" t="s">
        <v>1453</v>
      </c>
      <c r="L699" s="262">
        <v>45228</v>
      </c>
      <c r="M699" s="261" t="s">
        <v>439</v>
      </c>
    </row>
    <row r="700" spans="1:13" x14ac:dyDescent="0.35">
      <c r="A700" s="259" t="s">
        <v>1449</v>
      </c>
      <c r="B700" s="259" t="s">
        <v>1450</v>
      </c>
      <c r="C700" s="259" t="s">
        <v>1451</v>
      </c>
      <c r="D700" s="259" t="s">
        <v>24</v>
      </c>
      <c r="E700" s="259" t="s">
        <v>17</v>
      </c>
      <c r="F700" s="259" t="s">
        <v>17</v>
      </c>
      <c r="G700" s="259" t="s">
        <v>17</v>
      </c>
      <c r="H700" s="259" t="s">
        <v>17</v>
      </c>
      <c r="I700" s="259" t="s">
        <v>17</v>
      </c>
      <c r="J700" s="259" t="s">
        <v>1452</v>
      </c>
      <c r="K700" s="259" t="s">
        <v>1454</v>
      </c>
      <c r="L700" s="260">
        <v>45228</v>
      </c>
      <c r="M700" s="259" t="s">
        <v>439</v>
      </c>
    </row>
    <row r="701" spans="1:13" x14ac:dyDescent="0.35">
      <c r="A701" s="261" t="s">
        <v>1455</v>
      </c>
      <c r="B701" s="261" t="s">
        <v>1456</v>
      </c>
      <c r="C701" s="261" t="s">
        <v>1451</v>
      </c>
      <c r="D701" s="261" t="s">
        <v>26</v>
      </c>
      <c r="E701" s="261" t="s">
        <v>17</v>
      </c>
      <c r="F701" s="261" t="s">
        <v>17</v>
      </c>
      <c r="G701" s="261" t="s">
        <v>17</v>
      </c>
      <c r="H701" s="261" t="s">
        <v>17</v>
      </c>
      <c r="I701" s="261" t="s">
        <v>17</v>
      </c>
      <c r="J701" s="261" t="s">
        <v>1457</v>
      </c>
      <c r="K701" s="261" t="s">
        <v>1458</v>
      </c>
      <c r="L701" s="262">
        <v>45228</v>
      </c>
      <c r="M701" s="261" t="s">
        <v>20</v>
      </c>
    </row>
    <row r="702" spans="1:13" x14ac:dyDescent="0.35">
      <c r="A702" s="259" t="s">
        <v>1455</v>
      </c>
      <c r="B702" s="259" t="s">
        <v>1456</v>
      </c>
      <c r="C702" s="259" t="s">
        <v>1451</v>
      </c>
      <c r="D702" s="259" t="s">
        <v>28</v>
      </c>
      <c r="E702" s="259" t="s">
        <v>17</v>
      </c>
      <c r="F702" s="259" t="s">
        <v>17</v>
      </c>
      <c r="G702" s="259" t="s">
        <v>17</v>
      </c>
      <c r="H702" s="259" t="s">
        <v>17</v>
      </c>
      <c r="I702" s="259" t="s">
        <v>17</v>
      </c>
      <c r="J702" s="259" t="s">
        <v>1457</v>
      </c>
      <c r="K702" s="259" t="s">
        <v>1459</v>
      </c>
      <c r="L702" s="260">
        <v>45228</v>
      </c>
      <c r="M702" s="259" t="s">
        <v>20</v>
      </c>
    </row>
    <row r="703" spans="1:13" x14ac:dyDescent="0.35">
      <c r="A703" s="261" t="s">
        <v>1455</v>
      </c>
      <c r="B703" s="261" t="s">
        <v>1456</v>
      </c>
      <c r="C703" s="261" t="s">
        <v>1451</v>
      </c>
      <c r="D703" s="261" t="s">
        <v>38</v>
      </c>
      <c r="E703" s="261" t="s">
        <v>17</v>
      </c>
      <c r="F703" s="261" t="s">
        <v>17</v>
      </c>
      <c r="G703" s="261" t="s">
        <v>17</v>
      </c>
      <c r="H703" s="261" t="s">
        <v>17</v>
      </c>
      <c r="I703" s="261" t="s">
        <v>17</v>
      </c>
      <c r="J703" s="261" t="s">
        <v>1457</v>
      </c>
      <c r="K703" s="261" t="s">
        <v>1460</v>
      </c>
      <c r="L703" s="262">
        <v>45228</v>
      </c>
      <c r="M703" s="261" t="s">
        <v>20</v>
      </c>
    </row>
    <row r="704" spans="1:13" x14ac:dyDescent="0.35">
      <c r="A704" s="259" t="s">
        <v>1455</v>
      </c>
      <c r="B704" s="259" t="s">
        <v>1456</v>
      </c>
      <c r="C704" s="259" t="s">
        <v>1451</v>
      </c>
      <c r="D704" s="259" t="s">
        <v>768</v>
      </c>
      <c r="E704" s="259" t="s">
        <v>17</v>
      </c>
      <c r="F704" s="259" t="s">
        <v>17</v>
      </c>
      <c r="G704" s="259" t="s">
        <v>17</v>
      </c>
      <c r="H704" s="259" t="s">
        <v>17</v>
      </c>
      <c r="I704" s="259" t="s">
        <v>17</v>
      </c>
      <c r="J704" s="259" t="s">
        <v>1457</v>
      </c>
      <c r="K704" s="259" t="s">
        <v>1461</v>
      </c>
      <c r="L704" s="260">
        <v>45228</v>
      </c>
      <c r="M704" s="259" t="s">
        <v>20</v>
      </c>
    </row>
    <row r="705" spans="1:13" x14ac:dyDescent="0.35">
      <c r="A705" s="261" t="s">
        <v>1455</v>
      </c>
      <c r="B705" s="261" t="s">
        <v>1456</v>
      </c>
      <c r="C705" s="261" t="s">
        <v>1451</v>
      </c>
      <c r="D705" s="261" t="s">
        <v>24</v>
      </c>
      <c r="E705" s="261" t="s">
        <v>17</v>
      </c>
      <c r="F705" s="261" t="s">
        <v>17</v>
      </c>
      <c r="G705" s="261" t="s">
        <v>17</v>
      </c>
      <c r="H705" s="261" t="s">
        <v>17</v>
      </c>
      <c r="I705" s="261" t="s">
        <v>17</v>
      </c>
      <c r="J705" s="261" t="s">
        <v>1457</v>
      </c>
      <c r="K705" s="261" t="s">
        <v>1462</v>
      </c>
      <c r="L705" s="262">
        <v>45228</v>
      </c>
      <c r="M705" s="261" t="s">
        <v>20</v>
      </c>
    </row>
    <row r="706" spans="1:13" x14ac:dyDescent="0.35">
      <c r="A706" s="259" t="s">
        <v>1463</v>
      </c>
      <c r="B706" s="259" t="s">
        <v>1464</v>
      </c>
      <c r="C706" s="259" t="s">
        <v>1465</v>
      </c>
      <c r="D706" s="259" t="s">
        <v>26</v>
      </c>
      <c r="E706" s="259" t="s">
        <v>17</v>
      </c>
      <c r="F706" s="259" t="s">
        <v>17</v>
      </c>
      <c r="G706" s="259" t="s">
        <v>17</v>
      </c>
      <c r="H706" s="259" t="s">
        <v>17</v>
      </c>
      <c r="I706" s="259" t="s">
        <v>17</v>
      </c>
      <c r="J706" s="259" t="s">
        <v>1466</v>
      </c>
      <c r="K706" s="259" t="s">
        <v>1467</v>
      </c>
      <c r="L706" s="260">
        <v>45230</v>
      </c>
      <c r="M706" s="259" t="s">
        <v>20</v>
      </c>
    </row>
    <row r="707" spans="1:13" x14ac:dyDescent="0.35">
      <c r="A707" s="261" t="s">
        <v>1463</v>
      </c>
      <c r="B707" s="261" t="s">
        <v>1464</v>
      </c>
      <c r="C707" s="261" t="s">
        <v>1465</v>
      </c>
      <c r="D707" s="261" t="s">
        <v>28</v>
      </c>
      <c r="E707" s="261" t="s">
        <v>17</v>
      </c>
      <c r="F707" s="261" t="s">
        <v>17</v>
      </c>
      <c r="G707" s="261" t="s">
        <v>17</v>
      </c>
      <c r="H707" s="261" t="s">
        <v>17</v>
      </c>
      <c r="I707" s="261" t="s">
        <v>17</v>
      </c>
      <c r="J707" s="261" t="s">
        <v>1466</v>
      </c>
      <c r="K707" s="261" t="s">
        <v>1468</v>
      </c>
      <c r="L707" s="262">
        <v>45230</v>
      </c>
      <c r="M707" s="261" t="s">
        <v>20</v>
      </c>
    </row>
    <row r="708" spans="1:13" x14ac:dyDescent="0.35">
      <c r="A708" s="259" t="s">
        <v>1463</v>
      </c>
      <c r="B708" s="259" t="s">
        <v>1464</v>
      </c>
      <c r="C708" s="259" t="s">
        <v>1465</v>
      </c>
      <c r="D708" s="259" t="s">
        <v>38</v>
      </c>
      <c r="E708" s="259" t="s">
        <v>17</v>
      </c>
      <c r="F708" s="259" t="s">
        <v>17</v>
      </c>
      <c r="G708" s="259" t="s">
        <v>17</v>
      </c>
      <c r="H708" s="259" t="s">
        <v>17</v>
      </c>
      <c r="I708" s="259" t="s">
        <v>17</v>
      </c>
      <c r="J708" s="259" t="s">
        <v>1466</v>
      </c>
      <c r="K708" s="259" t="s">
        <v>1469</v>
      </c>
      <c r="L708" s="260">
        <v>45230</v>
      </c>
      <c r="M708" s="259" t="s">
        <v>20</v>
      </c>
    </row>
    <row r="709" spans="1:13" x14ac:dyDescent="0.35">
      <c r="A709" s="261" t="s">
        <v>1463</v>
      </c>
      <c r="B709" s="261" t="s">
        <v>1464</v>
      </c>
      <c r="C709" s="261" t="s">
        <v>1465</v>
      </c>
      <c r="D709" s="261" t="s">
        <v>16</v>
      </c>
      <c r="E709" s="261" t="s">
        <v>17</v>
      </c>
      <c r="F709" s="261" t="s">
        <v>17</v>
      </c>
      <c r="G709" s="261" t="s">
        <v>17</v>
      </c>
      <c r="H709" s="261" t="s">
        <v>17</v>
      </c>
      <c r="I709" s="261" t="s">
        <v>17</v>
      </c>
      <c r="J709" s="261" t="s">
        <v>1470</v>
      </c>
      <c r="K709" s="261" t="s">
        <v>1471</v>
      </c>
      <c r="L709" s="262">
        <v>45230</v>
      </c>
      <c r="M709" s="261" t="s">
        <v>20</v>
      </c>
    </row>
    <row r="710" spans="1:13" x14ac:dyDescent="0.35">
      <c r="A710" s="259" t="s">
        <v>1463</v>
      </c>
      <c r="B710" s="259" t="s">
        <v>1464</v>
      </c>
      <c r="C710" s="259" t="s">
        <v>1465</v>
      </c>
      <c r="D710" s="259" t="s">
        <v>21</v>
      </c>
      <c r="E710" s="259" t="s">
        <v>17</v>
      </c>
      <c r="F710" s="259" t="s">
        <v>17</v>
      </c>
      <c r="G710" s="259" t="s">
        <v>17</v>
      </c>
      <c r="H710" s="259" t="s">
        <v>17</v>
      </c>
      <c r="I710" s="259" t="s">
        <v>17</v>
      </c>
      <c r="J710" s="259" t="s">
        <v>1470</v>
      </c>
      <c r="K710" s="259" t="s">
        <v>1472</v>
      </c>
      <c r="L710" s="260">
        <v>45230</v>
      </c>
      <c r="M710" s="259" t="s">
        <v>20</v>
      </c>
    </row>
    <row r="711" spans="1:13" x14ac:dyDescent="0.35">
      <c r="A711" s="261" t="s">
        <v>1463</v>
      </c>
      <c r="B711" s="261" t="s">
        <v>1464</v>
      </c>
      <c r="C711" s="261" t="s">
        <v>1465</v>
      </c>
      <c r="D711" s="261" t="s">
        <v>768</v>
      </c>
      <c r="E711" s="261" t="s">
        <v>17</v>
      </c>
      <c r="F711" s="261" t="s">
        <v>17</v>
      </c>
      <c r="G711" s="261" t="s">
        <v>17</v>
      </c>
      <c r="H711" s="261" t="s">
        <v>17</v>
      </c>
      <c r="I711" s="261" t="s">
        <v>17</v>
      </c>
      <c r="J711" s="261" t="s">
        <v>1470</v>
      </c>
      <c r="K711" s="261" t="s">
        <v>1473</v>
      </c>
      <c r="L711" s="262">
        <v>45230</v>
      </c>
      <c r="M711" s="261" t="s">
        <v>20</v>
      </c>
    </row>
    <row r="712" spans="1:13" x14ac:dyDescent="0.35">
      <c r="A712" s="259" t="s">
        <v>1463</v>
      </c>
      <c r="B712" s="259" t="s">
        <v>1464</v>
      </c>
      <c r="C712" s="259" t="s">
        <v>1465</v>
      </c>
      <c r="D712" s="259" t="s">
        <v>24</v>
      </c>
      <c r="E712" s="259" t="s">
        <v>17</v>
      </c>
      <c r="F712" s="259" t="s">
        <v>17</v>
      </c>
      <c r="G712" s="259" t="s">
        <v>17</v>
      </c>
      <c r="H712" s="259" t="s">
        <v>17</v>
      </c>
      <c r="I712" s="259" t="s">
        <v>17</v>
      </c>
      <c r="J712" s="259" t="s">
        <v>1470</v>
      </c>
      <c r="K712" s="259" t="s">
        <v>1474</v>
      </c>
      <c r="L712" s="260">
        <v>45230</v>
      </c>
      <c r="M712" s="259" t="s">
        <v>20</v>
      </c>
    </row>
    <row r="713" spans="1:13" x14ac:dyDescent="0.35">
      <c r="A713" s="261" t="s">
        <v>413</v>
      </c>
      <c r="B713" s="261" t="s">
        <v>414</v>
      </c>
      <c r="C713" s="261" t="s">
        <v>53</v>
      </c>
      <c r="D713" s="261" t="s">
        <v>40</v>
      </c>
      <c r="E713" s="261">
        <v>234</v>
      </c>
      <c r="F713" s="261" t="s">
        <v>1475</v>
      </c>
      <c r="G713" s="261" t="s">
        <v>884</v>
      </c>
      <c r="H713" s="261">
        <v>2</v>
      </c>
      <c r="I713" s="261" t="s">
        <v>1476</v>
      </c>
      <c r="J713" s="261" t="s">
        <v>1477</v>
      </c>
      <c r="K713" s="261" t="s">
        <v>1478</v>
      </c>
      <c r="L713" s="262">
        <v>45230</v>
      </c>
      <c r="M713" s="261" t="s">
        <v>20</v>
      </c>
    </row>
    <row r="714" spans="1:13" x14ac:dyDescent="0.35">
      <c r="A714" s="259" t="s">
        <v>216</v>
      </c>
      <c r="B714" s="259" t="s">
        <v>217</v>
      </c>
      <c r="C714" s="259" t="s">
        <v>218</v>
      </c>
      <c r="D714" s="259" t="s">
        <v>40</v>
      </c>
      <c r="E714" s="259">
        <v>1</v>
      </c>
      <c r="F714" s="259" t="s">
        <v>1479</v>
      </c>
      <c r="G714" s="259" t="s">
        <v>492</v>
      </c>
      <c r="H714" s="259">
        <v>1</v>
      </c>
      <c r="I714" s="259" t="s">
        <v>1480</v>
      </c>
      <c r="J714" s="259" t="s">
        <v>1481</v>
      </c>
      <c r="K714" s="259" t="s">
        <v>1482</v>
      </c>
      <c r="L714" s="260">
        <v>45230</v>
      </c>
      <c r="M714" s="259" t="s">
        <v>20</v>
      </c>
    </row>
    <row r="715" spans="1:13" x14ac:dyDescent="0.35">
      <c r="A715" s="261" t="s">
        <v>1483</v>
      </c>
      <c r="B715" s="261" t="s">
        <v>1484</v>
      </c>
      <c r="C715" s="261" t="s">
        <v>1485</v>
      </c>
      <c r="D715" s="261" t="s">
        <v>26</v>
      </c>
      <c r="E715" s="261" t="s">
        <v>17</v>
      </c>
      <c r="F715" s="261" t="s">
        <v>17</v>
      </c>
      <c r="G715" s="261" t="s">
        <v>17</v>
      </c>
      <c r="H715" s="261" t="s">
        <v>17</v>
      </c>
      <c r="I715" s="261" t="s">
        <v>17</v>
      </c>
      <c r="J715" s="261" t="s">
        <v>1426</v>
      </c>
      <c r="K715" s="261" t="s">
        <v>1486</v>
      </c>
      <c r="L715" s="262">
        <v>45259</v>
      </c>
      <c r="M715" s="261" t="s">
        <v>20</v>
      </c>
    </row>
    <row r="716" spans="1:13" x14ac:dyDescent="0.35">
      <c r="A716" s="259" t="s">
        <v>1483</v>
      </c>
      <c r="B716" s="259" t="s">
        <v>1484</v>
      </c>
      <c r="C716" s="259" t="s">
        <v>1485</v>
      </c>
      <c r="D716" s="259" t="s">
        <v>28</v>
      </c>
      <c r="E716" s="259" t="s">
        <v>17</v>
      </c>
      <c r="F716" s="259" t="s">
        <v>17</v>
      </c>
      <c r="G716" s="259" t="s">
        <v>17</v>
      </c>
      <c r="H716" s="259" t="s">
        <v>17</v>
      </c>
      <c r="I716" s="259" t="s">
        <v>17</v>
      </c>
      <c r="J716" s="259" t="s">
        <v>1426</v>
      </c>
      <c r="K716" s="259" t="s">
        <v>1487</v>
      </c>
      <c r="L716" s="260">
        <v>45259</v>
      </c>
      <c r="M716" s="259" t="s">
        <v>20</v>
      </c>
    </row>
    <row r="717" spans="1:13" x14ac:dyDescent="0.35">
      <c r="A717" s="261" t="s">
        <v>240</v>
      </c>
      <c r="B717" s="261" t="s">
        <v>241</v>
      </c>
      <c r="C717" s="261" t="s">
        <v>236</v>
      </c>
      <c r="D717" s="261" t="s">
        <v>635</v>
      </c>
      <c r="E717" s="261">
        <v>0</v>
      </c>
      <c r="F717" s="261" t="s">
        <v>1488</v>
      </c>
      <c r="G717" s="261" t="s">
        <v>884</v>
      </c>
      <c r="H717" s="261">
        <v>2</v>
      </c>
      <c r="I717" s="261" t="s">
        <v>691</v>
      </c>
      <c r="J717" s="261" t="s">
        <v>1489</v>
      </c>
      <c r="K717" s="261" t="s">
        <v>1490</v>
      </c>
      <c r="L717" s="262">
        <v>45260</v>
      </c>
      <c r="M717" s="261" t="s">
        <v>20</v>
      </c>
    </row>
    <row r="718" spans="1:13" x14ac:dyDescent="0.35">
      <c r="A718" s="259" t="s">
        <v>168</v>
      </c>
      <c r="B718" s="259" t="s">
        <v>169</v>
      </c>
      <c r="C718" s="259" t="s">
        <v>170</v>
      </c>
      <c r="D718" s="259" t="s">
        <v>40</v>
      </c>
      <c r="E718" s="259">
        <v>1</v>
      </c>
      <c r="F718" s="259" t="s">
        <v>1491</v>
      </c>
      <c r="G718" s="259" t="s">
        <v>492</v>
      </c>
      <c r="H718" s="259">
        <v>1</v>
      </c>
      <c r="I718" s="259" t="s">
        <v>1492</v>
      </c>
      <c r="J718" s="259" t="s">
        <v>1493</v>
      </c>
      <c r="K718" s="259" t="s">
        <v>1494</v>
      </c>
      <c r="L718" s="260">
        <v>45260</v>
      </c>
      <c r="M718" s="259" t="s">
        <v>20</v>
      </c>
    </row>
    <row r="719" spans="1:13" x14ac:dyDescent="0.35">
      <c r="A719" s="261" t="s">
        <v>1236</v>
      </c>
      <c r="B719" s="261" t="s">
        <v>1237</v>
      </c>
      <c r="C719" s="261" t="s">
        <v>1238</v>
      </c>
      <c r="D719" s="261" t="s">
        <v>568</v>
      </c>
      <c r="E719" s="261">
        <v>3123000</v>
      </c>
      <c r="F719" s="261" t="s">
        <v>1495</v>
      </c>
      <c r="G719" s="261" t="s">
        <v>22</v>
      </c>
      <c r="H719" s="261">
        <v>3</v>
      </c>
      <c r="I719" s="261" t="s">
        <v>1496</v>
      </c>
      <c r="J719" s="261" t="s">
        <v>1497</v>
      </c>
      <c r="K719" s="261" t="s">
        <v>1498</v>
      </c>
      <c r="L719" s="262">
        <v>45260</v>
      </c>
      <c r="M719" s="261" t="s">
        <v>439</v>
      </c>
    </row>
    <row r="720" spans="1:13" x14ac:dyDescent="0.35">
      <c r="A720" s="259" t="s">
        <v>1236</v>
      </c>
      <c r="B720" s="259" t="s">
        <v>1237</v>
      </c>
      <c r="C720" s="259" t="s">
        <v>1238</v>
      </c>
      <c r="D720" s="259" t="s">
        <v>40</v>
      </c>
      <c r="E720" s="259">
        <v>0</v>
      </c>
      <c r="F720" s="259" t="s">
        <v>17</v>
      </c>
      <c r="G720" s="259" t="s">
        <v>22</v>
      </c>
      <c r="H720" s="259">
        <v>3</v>
      </c>
      <c r="I720" s="259" t="s">
        <v>17</v>
      </c>
      <c r="J720" s="259" t="s">
        <v>1499</v>
      </c>
      <c r="K720" s="259" t="s">
        <v>1500</v>
      </c>
      <c r="L720" s="260">
        <v>45260</v>
      </c>
      <c r="M720" s="259" t="s">
        <v>439</v>
      </c>
    </row>
    <row r="721" spans="1:13" x14ac:dyDescent="0.35">
      <c r="A721" s="261" t="s">
        <v>1236</v>
      </c>
      <c r="B721" s="261" t="s">
        <v>1237</v>
      </c>
      <c r="C721" s="261" t="s">
        <v>1238</v>
      </c>
      <c r="D721" s="261" t="s">
        <v>635</v>
      </c>
      <c r="E721" s="261">
        <v>0</v>
      </c>
      <c r="F721" s="261" t="s">
        <v>17</v>
      </c>
      <c r="G721" s="261" t="s">
        <v>22</v>
      </c>
      <c r="H721" s="261">
        <v>3</v>
      </c>
      <c r="I721" s="261" t="s">
        <v>17</v>
      </c>
      <c r="J721" s="261" t="s">
        <v>1499</v>
      </c>
      <c r="K721" s="261" t="s">
        <v>1501</v>
      </c>
      <c r="L721" s="262">
        <v>45260</v>
      </c>
      <c r="M721" s="261" t="s">
        <v>439</v>
      </c>
    </row>
    <row r="722" spans="1:13" x14ac:dyDescent="0.35">
      <c r="A722" s="259" t="s">
        <v>1236</v>
      </c>
      <c r="B722" s="259" t="s">
        <v>1237</v>
      </c>
      <c r="C722" s="259" t="s">
        <v>1238</v>
      </c>
      <c r="D722" s="259" t="s">
        <v>793</v>
      </c>
      <c r="E722" s="259">
        <v>0</v>
      </c>
      <c r="F722" s="259" t="s">
        <v>17</v>
      </c>
      <c r="G722" s="259" t="s">
        <v>22</v>
      </c>
      <c r="H722" s="259">
        <v>3</v>
      </c>
      <c r="I722" s="259" t="s">
        <v>17</v>
      </c>
      <c r="J722" s="259" t="s">
        <v>1499</v>
      </c>
      <c r="K722" s="259" t="s">
        <v>1502</v>
      </c>
      <c r="L722" s="260">
        <v>45260</v>
      </c>
      <c r="M722" s="259" t="s">
        <v>439</v>
      </c>
    </row>
    <row r="723" spans="1:13" x14ac:dyDescent="0.35">
      <c r="A723" s="261" t="s">
        <v>1236</v>
      </c>
      <c r="B723" s="261" t="s">
        <v>1237</v>
      </c>
      <c r="C723" s="261" t="s">
        <v>1238</v>
      </c>
      <c r="D723" s="261" t="s">
        <v>986</v>
      </c>
      <c r="E723" s="261">
        <v>3177004</v>
      </c>
      <c r="F723" s="261" t="s">
        <v>1503</v>
      </c>
      <c r="G723" s="261" t="s">
        <v>22</v>
      </c>
      <c r="H723" s="261">
        <v>3</v>
      </c>
      <c r="I723" s="261" t="s">
        <v>1504</v>
      </c>
      <c r="J723" s="261" t="s">
        <v>1505</v>
      </c>
      <c r="K723" s="261" t="s">
        <v>1506</v>
      </c>
      <c r="L723" s="262">
        <v>45260</v>
      </c>
      <c r="M723" s="261" t="s">
        <v>439</v>
      </c>
    </row>
    <row r="724" spans="1:13" x14ac:dyDescent="0.35">
      <c r="A724" s="259" t="s">
        <v>1236</v>
      </c>
      <c r="B724" s="259" t="s">
        <v>1237</v>
      </c>
      <c r="C724" s="259" t="s">
        <v>1238</v>
      </c>
      <c r="D724" s="259" t="s">
        <v>991</v>
      </c>
      <c r="E724" s="259">
        <v>9100077</v>
      </c>
      <c r="F724" s="259" t="s">
        <v>1507</v>
      </c>
      <c r="G724" s="259" t="s">
        <v>22</v>
      </c>
      <c r="H724" s="259">
        <v>3</v>
      </c>
      <c r="I724" s="259" t="s">
        <v>1508</v>
      </c>
      <c r="J724" s="259" t="s">
        <v>1509</v>
      </c>
      <c r="K724" s="259" t="s">
        <v>1510</v>
      </c>
      <c r="L724" s="260">
        <v>45260</v>
      </c>
      <c r="M724" s="259" t="s">
        <v>439</v>
      </c>
    </row>
    <row r="725" spans="1:13" x14ac:dyDescent="0.35">
      <c r="A725" s="261" t="s">
        <v>1236</v>
      </c>
      <c r="B725" s="261" t="s">
        <v>1237</v>
      </c>
      <c r="C725" s="261" t="s">
        <v>1238</v>
      </c>
      <c r="D725" s="261" t="s">
        <v>996</v>
      </c>
      <c r="E725" s="261">
        <v>14722996</v>
      </c>
      <c r="F725" s="261" t="s">
        <v>1511</v>
      </c>
      <c r="G725" s="261" t="s">
        <v>22</v>
      </c>
      <c r="H725" s="261">
        <v>3</v>
      </c>
      <c r="I725" s="261" t="s">
        <v>1512</v>
      </c>
      <c r="J725" s="261" t="s">
        <v>1513</v>
      </c>
      <c r="K725" s="261" t="s">
        <v>1514</v>
      </c>
      <c r="L725" s="262">
        <v>45260</v>
      </c>
      <c r="M725" s="261" t="s">
        <v>439</v>
      </c>
    </row>
    <row r="726" spans="1:13" x14ac:dyDescent="0.35">
      <c r="A726" s="259" t="s">
        <v>1236</v>
      </c>
      <c r="B726" s="259" t="s">
        <v>1237</v>
      </c>
      <c r="C726" s="259" t="s">
        <v>1238</v>
      </c>
      <c r="D726" s="259" t="s">
        <v>999</v>
      </c>
      <c r="E726" s="259">
        <v>3021213</v>
      </c>
      <c r="F726" s="259" t="s">
        <v>1515</v>
      </c>
      <c r="G726" s="259" t="s">
        <v>22</v>
      </c>
      <c r="H726" s="259">
        <v>3</v>
      </c>
      <c r="I726" s="259" t="s">
        <v>1516</v>
      </c>
      <c r="J726" s="259" t="s">
        <v>1517</v>
      </c>
      <c r="K726" s="259" t="s">
        <v>1518</v>
      </c>
      <c r="L726" s="260">
        <v>45260</v>
      </c>
      <c r="M726" s="259" t="s">
        <v>439</v>
      </c>
    </row>
    <row r="727" spans="1:13" x14ac:dyDescent="0.35">
      <c r="A727" s="261" t="s">
        <v>1236</v>
      </c>
      <c r="B727" s="261" t="s">
        <v>1237</v>
      </c>
      <c r="C727" s="261" t="s">
        <v>1238</v>
      </c>
      <c r="D727" s="261" t="s">
        <v>1002</v>
      </c>
      <c r="E727" s="261">
        <v>150021</v>
      </c>
      <c r="F727" s="261" t="s">
        <v>1519</v>
      </c>
      <c r="G727" s="261" t="s">
        <v>22</v>
      </c>
      <c r="H727" s="261">
        <v>3</v>
      </c>
      <c r="I727" s="261" t="s">
        <v>1520</v>
      </c>
      <c r="J727" s="261" t="s">
        <v>1521</v>
      </c>
      <c r="K727" s="261" t="s">
        <v>1522</v>
      </c>
      <c r="L727" s="262">
        <v>45260</v>
      </c>
      <c r="M727" s="261" t="s">
        <v>439</v>
      </c>
    </row>
    <row r="728" spans="1:13" x14ac:dyDescent="0.35">
      <c r="A728" s="259" t="s">
        <v>1236</v>
      </c>
      <c r="B728" s="259" t="s">
        <v>1237</v>
      </c>
      <c r="C728" s="259" t="s">
        <v>1238</v>
      </c>
      <c r="D728" s="259" t="s">
        <v>823</v>
      </c>
      <c r="E728" s="259">
        <v>5770</v>
      </c>
      <c r="F728" s="259" t="s">
        <v>1523</v>
      </c>
      <c r="G728" s="259" t="s">
        <v>22</v>
      </c>
      <c r="H728" s="259">
        <v>3</v>
      </c>
      <c r="I728" s="259" t="s">
        <v>1520</v>
      </c>
      <c r="J728" s="259" t="s">
        <v>1521</v>
      </c>
      <c r="K728" s="259" t="s">
        <v>1524</v>
      </c>
      <c r="L728" s="260">
        <v>45260</v>
      </c>
      <c r="M728" s="259" t="s">
        <v>439</v>
      </c>
    </row>
    <row r="729" spans="1:13" x14ac:dyDescent="0.35">
      <c r="A729" s="261" t="s">
        <v>13</v>
      </c>
      <c r="B729" s="261" t="s">
        <v>14</v>
      </c>
      <c r="C729" s="261" t="s">
        <v>15</v>
      </c>
      <c r="D729" s="261" t="s">
        <v>40</v>
      </c>
      <c r="E729" s="261">
        <v>2</v>
      </c>
      <c r="F729" s="261" t="s">
        <v>1525</v>
      </c>
      <c r="G729" s="261" t="s">
        <v>492</v>
      </c>
      <c r="H729" s="261">
        <v>1</v>
      </c>
      <c r="I729" s="261" t="s">
        <v>1526</v>
      </c>
      <c r="J729" s="261" t="s">
        <v>1527</v>
      </c>
      <c r="K729" s="261" t="s">
        <v>1528</v>
      </c>
      <c r="L729" s="262">
        <v>45286</v>
      </c>
      <c r="M729" s="261" t="s">
        <v>20</v>
      </c>
    </row>
    <row r="730" spans="1:13" x14ac:dyDescent="0.35">
      <c r="A730" s="259" t="s">
        <v>763</v>
      </c>
      <c r="B730" s="259" t="s">
        <v>764</v>
      </c>
      <c r="C730" s="259" t="s">
        <v>261</v>
      </c>
      <c r="D730" s="259" t="s">
        <v>635</v>
      </c>
      <c r="E730" s="259">
        <v>664</v>
      </c>
      <c r="F730" s="259" t="s">
        <v>1529</v>
      </c>
      <c r="G730" s="259" t="s">
        <v>22</v>
      </c>
      <c r="H730" s="259">
        <v>3</v>
      </c>
      <c r="I730" s="259" t="s">
        <v>1530</v>
      </c>
      <c r="J730" s="259" t="s">
        <v>1531</v>
      </c>
      <c r="K730" s="259" t="s">
        <v>1532</v>
      </c>
      <c r="L730" s="260">
        <v>45321</v>
      </c>
      <c r="M730" s="259" t="s">
        <v>20</v>
      </c>
    </row>
    <row r="731" spans="1:13" x14ac:dyDescent="0.35">
      <c r="A731" s="261" t="s">
        <v>1424</v>
      </c>
      <c r="B731" s="261" t="s">
        <v>1425</v>
      </c>
      <c r="C731" s="261" t="s">
        <v>1088</v>
      </c>
      <c r="D731" s="261" t="s">
        <v>24</v>
      </c>
      <c r="E731" s="261" t="s">
        <v>17</v>
      </c>
      <c r="F731" s="261" t="s">
        <v>17</v>
      </c>
      <c r="G731" s="261" t="s">
        <v>17</v>
      </c>
      <c r="H731" s="261" t="s">
        <v>17</v>
      </c>
      <c r="I731" s="261" t="s">
        <v>17</v>
      </c>
      <c r="J731" s="261" t="s">
        <v>1533</v>
      </c>
      <c r="K731" s="261" t="s">
        <v>1534</v>
      </c>
      <c r="L731" s="262">
        <v>45322</v>
      </c>
      <c r="M731" s="261" t="s">
        <v>20</v>
      </c>
    </row>
    <row r="732" spans="1:13" x14ac:dyDescent="0.35">
      <c r="A732" s="259" t="s">
        <v>1408</v>
      </c>
      <c r="B732" s="259" t="s">
        <v>1409</v>
      </c>
      <c r="C732" s="259" t="s">
        <v>265</v>
      </c>
      <c r="D732" s="259" t="s">
        <v>694</v>
      </c>
      <c r="E732" s="259">
        <v>53316</v>
      </c>
      <c r="F732" s="259" t="s">
        <v>1535</v>
      </c>
      <c r="G732" s="259" t="s">
        <v>884</v>
      </c>
      <c r="H732" s="259">
        <v>2</v>
      </c>
      <c r="I732" s="259" t="s">
        <v>1536</v>
      </c>
      <c r="J732" s="259" t="s">
        <v>1537</v>
      </c>
      <c r="K732" s="259" t="s">
        <v>1538</v>
      </c>
      <c r="L732" s="260">
        <v>45351</v>
      </c>
      <c r="M732" s="259" t="s">
        <v>20</v>
      </c>
    </row>
    <row r="733" spans="1:13" x14ac:dyDescent="0.35">
      <c r="A733" s="261" t="s">
        <v>1408</v>
      </c>
      <c r="B733" s="261" t="s">
        <v>1409</v>
      </c>
      <c r="C733" s="261" t="s">
        <v>265</v>
      </c>
      <c r="D733" s="261" t="s">
        <v>40</v>
      </c>
      <c r="E733" s="261">
        <v>5500</v>
      </c>
      <c r="F733" s="261" t="s">
        <v>1539</v>
      </c>
      <c r="G733" s="261" t="s">
        <v>492</v>
      </c>
      <c r="H733" s="261">
        <v>1</v>
      </c>
      <c r="I733" s="261" t="s">
        <v>1540</v>
      </c>
      <c r="J733" s="261" t="s">
        <v>1541</v>
      </c>
      <c r="K733" s="261" t="s">
        <v>1542</v>
      </c>
      <c r="L733" s="262">
        <v>45351</v>
      </c>
      <c r="M733" s="261" t="s">
        <v>20</v>
      </c>
    </row>
    <row r="734" spans="1:13" x14ac:dyDescent="0.35">
      <c r="A734" s="259" t="s">
        <v>1391</v>
      </c>
      <c r="B734" s="259" t="s">
        <v>1392</v>
      </c>
      <c r="C734" s="259" t="s">
        <v>265</v>
      </c>
      <c r="D734" s="259" t="s">
        <v>40</v>
      </c>
      <c r="E734" s="259">
        <v>5500</v>
      </c>
      <c r="F734" s="259" t="s">
        <v>1539</v>
      </c>
      <c r="G734" s="259" t="s">
        <v>492</v>
      </c>
      <c r="H734" s="259">
        <v>1</v>
      </c>
      <c r="I734" s="259" t="s">
        <v>1540</v>
      </c>
      <c r="J734" s="259" t="s">
        <v>1541</v>
      </c>
      <c r="K734" s="259" t="s">
        <v>1543</v>
      </c>
      <c r="L734" s="260">
        <v>45351</v>
      </c>
      <c r="M734" s="259" t="s">
        <v>20</v>
      </c>
    </row>
    <row r="735" spans="1:13" x14ac:dyDescent="0.35">
      <c r="A735" s="261" t="s">
        <v>777</v>
      </c>
      <c r="B735" s="261" t="s">
        <v>778</v>
      </c>
      <c r="C735" s="261" t="s">
        <v>261</v>
      </c>
      <c r="D735" s="261" t="s">
        <v>793</v>
      </c>
      <c r="E735" s="261">
        <v>552</v>
      </c>
      <c r="F735" s="261" t="s">
        <v>1544</v>
      </c>
      <c r="G735" s="261" t="s">
        <v>22</v>
      </c>
      <c r="H735" s="261">
        <v>3</v>
      </c>
      <c r="I735" s="261" t="s">
        <v>1530</v>
      </c>
      <c r="J735" s="261" t="s">
        <v>1545</v>
      </c>
      <c r="K735" s="261" t="s">
        <v>1546</v>
      </c>
      <c r="L735" s="262">
        <v>45379</v>
      </c>
      <c r="M735" s="261" t="s">
        <v>20</v>
      </c>
    </row>
    <row r="736" spans="1:13" x14ac:dyDescent="0.35">
      <c r="A736" s="259" t="s">
        <v>1547</v>
      </c>
      <c r="B736" s="259" t="s">
        <v>1548</v>
      </c>
      <c r="C736" s="259" t="s">
        <v>1549</v>
      </c>
      <c r="D736" s="259" t="s">
        <v>26</v>
      </c>
      <c r="E736" s="259" t="s">
        <v>17</v>
      </c>
      <c r="F736" s="259" t="s">
        <v>17</v>
      </c>
      <c r="G736" s="259" t="s">
        <v>17</v>
      </c>
      <c r="H736" s="259" t="s">
        <v>17</v>
      </c>
      <c r="I736" s="259" t="s">
        <v>17</v>
      </c>
      <c r="J736" s="259" t="s">
        <v>1550</v>
      </c>
      <c r="K736" s="259" t="s">
        <v>1551</v>
      </c>
      <c r="L736" s="260">
        <v>45381</v>
      </c>
      <c r="M736" s="259" t="s">
        <v>20</v>
      </c>
    </row>
    <row r="737" spans="1:13" x14ac:dyDescent="0.35">
      <c r="A737" s="261" t="s">
        <v>1547</v>
      </c>
      <c r="B737" s="261" t="s">
        <v>1548</v>
      </c>
      <c r="C737" s="261" t="s">
        <v>1549</v>
      </c>
      <c r="D737" s="261" t="s">
        <v>28</v>
      </c>
      <c r="E737" s="261" t="s">
        <v>17</v>
      </c>
      <c r="F737" s="261" t="s">
        <v>17</v>
      </c>
      <c r="G737" s="261" t="s">
        <v>17</v>
      </c>
      <c r="H737" s="261" t="s">
        <v>17</v>
      </c>
      <c r="I737" s="261" t="s">
        <v>17</v>
      </c>
      <c r="J737" s="261" t="s">
        <v>1550</v>
      </c>
      <c r="K737" s="261" t="s">
        <v>1552</v>
      </c>
      <c r="L737" s="262">
        <v>45381</v>
      </c>
      <c r="M737" s="261" t="s">
        <v>20</v>
      </c>
    </row>
    <row r="738" spans="1:13" x14ac:dyDescent="0.35">
      <c r="A738" s="259" t="s">
        <v>1547</v>
      </c>
      <c r="B738" s="259" t="s">
        <v>1548</v>
      </c>
      <c r="C738" s="259" t="s">
        <v>1549</v>
      </c>
      <c r="D738" s="259" t="s">
        <v>38</v>
      </c>
      <c r="E738" s="259" t="s">
        <v>17</v>
      </c>
      <c r="F738" s="259" t="s">
        <v>17</v>
      </c>
      <c r="G738" s="259" t="s">
        <v>17</v>
      </c>
      <c r="H738" s="259" t="s">
        <v>17</v>
      </c>
      <c r="I738" s="259" t="s">
        <v>17</v>
      </c>
      <c r="J738" s="259" t="s">
        <v>1550</v>
      </c>
      <c r="K738" s="259" t="s">
        <v>1553</v>
      </c>
      <c r="L738" s="260">
        <v>45381</v>
      </c>
      <c r="M738" s="259" t="s">
        <v>20</v>
      </c>
    </row>
    <row r="739" spans="1:13" x14ac:dyDescent="0.35">
      <c r="A739" s="261" t="s">
        <v>1547</v>
      </c>
      <c r="B739" s="261" t="s">
        <v>1548</v>
      </c>
      <c r="C739" s="261" t="s">
        <v>1549</v>
      </c>
      <c r="D739" s="261" t="s">
        <v>16</v>
      </c>
      <c r="E739" s="261" t="s">
        <v>17</v>
      </c>
      <c r="F739" s="261" t="s">
        <v>17</v>
      </c>
      <c r="G739" s="261" t="s">
        <v>17</v>
      </c>
      <c r="H739" s="261" t="s">
        <v>17</v>
      </c>
      <c r="I739" s="261" t="s">
        <v>17</v>
      </c>
      <c r="J739" s="261" t="s">
        <v>1550</v>
      </c>
      <c r="K739" s="261" t="s">
        <v>1554</v>
      </c>
      <c r="L739" s="262">
        <v>45381</v>
      </c>
      <c r="M739" s="261" t="s">
        <v>20</v>
      </c>
    </row>
    <row r="740" spans="1:13" x14ac:dyDescent="0.35">
      <c r="A740" s="259" t="s">
        <v>1547</v>
      </c>
      <c r="B740" s="259" t="s">
        <v>1548</v>
      </c>
      <c r="C740" s="259" t="s">
        <v>1549</v>
      </c>
      <c r="D740" s="259" t="s">
        <v>21</v>
      </c>
      <c r="E740" s="259" t="s">
        <v>17</v>
      </c>
      <c r="F740" s="259" t="s">
        <v>17</v>
      </c>
      <c r="G740" s="259" t="s">
        <v>17</v>
      </c>
      <c r="H740" s="259" t="s">
        <v>17</v>
      </c>
      <c r="I740" s="259" t="s">
        <v>17</v>
      </c>
      <c r="J740" s="259" t="s">
        <v>1550</v>
      </c>
      <c r="K740" s="259" t="s">
        <v>1555</v>
      </c>
      <c r="L740" s="260">
        <v>45381</v>
      </c>
      <c r="M740" s="259" t="s">
        <v>20</v>
      </c>
    </row>
    <row r="741" spans="1:13" x14ac:dyDescent="0.35">
      <c r="A741" s="261" t="s">
        <v>1547</v>
      </c>
      <c r="B741" s="261" t="s">
        <v>1548</v>
      </c>
      <c r="C741" s="261" t="s">
        <v>1549</v>
      </c>
      <c r="D741" s="261" t="s">
        <v>768</v>
      </c>
      <c r="E741" s="261" t="s">
        <v>17</v>
      </c>
      <c r="F741" s="261" t="s">
        <v>17</v>
      </c>
      <c r="G741" s="261" t="s">
        <v>17</v>
      </c>
      <c r="H741" s="261" t="s">
        <v>17</v>
      </c>
      <c r="I741" s="261" t="s">
        <v>17</v>
      </c>
      <c r="J741" s="261" t="s">
        <v>1550</v>
      </c>
      <c r="K741" s="261" t="s">
        <v>1556</v>
      </c>
      <c r="L741" s="262">
        <v>45381</v>
      </c>
      <c r="M741" s="261" t="s">
        <v>20</v>
      </c>
    </row>
    <row r="742" spans="1:13" x14ac:dyDescent="0.35">
      <c r="A742" s="259" t="s">
        <v>1547</v>
      </c>
      <c r="B742" s="259" t="s">
        <v>1548</v>
      </c>
      <c r="C742" s="259" t="s">
        <v>1549</v>
      </c>
      <c r="D742" s="259" t="s">
        <v>24</v>
      </c>
      <c r="E742" s="259" t="s">
        <v>17</v>
      </c>
      <c r="F742" s="259" t="s">
        <v>17</v>
      </c>
      <c r="G742" s="259" t="s">
        <v>17</v>
      </c>
      <c r="H742" s="259" t="s">
        <v>17</v>
      </c>
      <c r="I742" s="259" t="s">
        <v>17</v>
      </c>
      <c r="J742" s="259" t="s">
        <v>1550</v>
      </c>
      <c r="K742" s="259" t="s">
        <v>1557</v>
      </c>
      <c r="L742" s="260">
        <v>45381</v>
      </c>
      <c r="M742" s="259" t="s">
        <v>20</v>
      </c>
    </row>
    <row r="743" spans="1:13" x14ac:dyDescent="0.35">
      <c r="A743" s="261" t="s">
        <v>1558</v>
      </c>
      <c r="B743" s="261" t="s">
        <v>1559</v>
      </c>
      <c r="C743" s="261" t="s">
        <v>1560</v>
      </c>
      <c r="D743" s="261" t="s">
        <v>949</v>
      </c>
      <c r="E743" s="261">
        <v>8095498</v>
      </c>
      <c r="F743" s="261" t="s">
        <v>1561</v>
      </c>
      <c r="G743" s="261" t="s">
        <v>492</v>
      </c>
      <c r="H743" s="261">
        <v>1</v>
      </c>
      <c r="I743" s="261" t="s">
        <v>1562</v>
      </c>
      <c r="J743" s="261" t="s">
        <v>1563</v>
      </c>
      <c r="K743" s="261" t="s">
        <v>1564</v>
      </c>
      <c r="L743" s="262">
        <v>45390</v>
      </c>
      <c r="M743" s="261" t="s">
        <v>20</v>
      </c>
    </row>
    <row r="744" spans="1:13" x14ac:dyDescent="0.35">
      <c r="A744" s="259" t="s">
        <v>1558</v>
      </c>
      <c r="B744" s="259" t="s">
        <v>1559</v>
      </c>
      <c r="C744" s="259" t="s">
        <v>1560</v>
      </c>
      <c r="D744" s="259" t="s">
        <v>694</v>
      </c>
      <c r="E744" s="259">
        <v>8560</v>
      </c>
      <c r="F744" s="259" t="s">
        <v>1565</v>
      </c>
      <c r="G744" s="259" t="s">
        <v>33</v>
      </c>
      <c r="H744" s="259">
        <v>2</v>
      </c>
      <c r="I744" s="259" t="s">
        <v>1566</v>
      </c>
      <c r="J744" s="259" t="s">
        <v>1567</v>
      </c>
      <c r="K744" s="259" t="s">
        <v>1568</v>
      </c>
      <c r="L744" s="260">
        <v>45393</v>
      </c>
      <c r="M744" s="259" t="s">
        <v>20</v>
      </c>
    </row>
    <row r="745" spans="1:13" x14ac:dyDescent="0.35">
      <c r="A745" s="261" t="s">
        <v>1558</v>
      </c>
      <c r="B745" s="261" t="s">
        <v>1559</v>
      </c>
      <c r="C745" s="261" t="s">
        <v>1560</v>
      </c>
      <c r="D745" s="261" t="s">
        <v>958</v>
      </c>
      <c r="E745" s="261">
        <v>1195000</v>
      </c>
      <c r="F745" s="261" t="s">
        <v>1569</v>
      </c>
      <c r="G745" s="261" t="s">
        <v>492</v>
      </c>
      <c r="H745" s="261">
        <v>1</v>
      </c>
      <c r="I745" s="261" t="s">
        <v>1570</v>
      </c>
      <c r="J745" s="261" t="s">
        <v>1571</v>
      </c>
      <c r="K745" s="261" t="s">
        <v>1572</v>
      </c>
      <c r="L745" s="262">
        <v>45393</v>
      </c>
      <c r="M745" s="261" t="s">
        <v>20</v>
      </c>
    </row>
    <row r="746" spans="1:13" x14ac:dyDescent="0.35">
      <c r="A746" s="259" t="s">
        <v>1558</v>
      </c>
      <c r="B746" s="259" t="s">
        <v>1559</v>
      </c>
      <c r="C746" s="259" t="s">
        <v>1560</v>
      </c>
      <c r="D746" s="259" t="s">
        <v>963</v>
      </c>
      <c r="E746" s="259">
        <v>359000</v>
      </c>
      <c r="F746" s="259" t="s">
        <v>1569</v>
      </c>
      <c r="G746" s="259" t="s">
        <v>492</v>
      </c>
      <c r="H746" s="259">
        <v>1</v>
      </c>
      <c r="I746" s="259" t="s">
        <v>1570</v>
      </c>
      <c r="J746" s="259" t="s">
        <v>1573</v>
      </c>
      <c r="K746" s="259" t="s">
        <v>1574</v>
      </c>
      <c r="L746" s="260">
        <v>45393</v>
      </c>
      <c r="M746" s="259" t="s">
        <v>20</v>
      </c>
    </row>
    <row r="747" spans="1:13" x14ac:dyDescent="0.35">
      <c r="A747" s="261" t="s">
        <v>1558</v>
      </c>
      <c r="B747" s="261" t="s">
        <v>1559</v>
      </c>
      <c r="C747" s="261" t="s">
        <v>1560</v>
      </c>
      <c r="D747" s="261" t="s">
        <v>40</v>
      </c>
      <c r="E747" s="261" t="s">
        <v>17</v>
      </c>
      <c r="F747" s="261" t="s">
        <v>17</v>
      </c>
      <c r="G747" s="261" t="s">
        <v>17</v>
      </c>
      <c r="H747" s="261" t="s">
        <v>17</v>
      </c>
      <c r="I747" s="261" t="s">
        <v>17</v>
      </c>
      <c r="J747" s="261" t="s">
        <v>1575</v>
      </c>
      <c r="K747" s="261" t="s">
        <v>1576</v>
      </c>
      <c r="L747" s="262">
        <v>45394</v>
      </c>
      <c r="M747" s="261" t="s">
        <v>20</v>
      </c>
    </row>
    <row r="748" spans="1:13" x14ac:dyDescent="0.35">
      <c r="A748" s="259" t="s">
        <v>1558</v>
      </c>
      <c r="B748" s="259" t="s">
        <v>1559</v>
      </c>
      <c r="C748" s="259" t="s">
        <v>1560</v>
      </c>
      <c r="D748" s="259" t="s">
        <v>38</v>
      </c>
      <c r="E748" s="259" t="s">
        <v>17</v>
      </c>
      <c r="F748" s="259" t="s">
        <v>17</v>
      </c>
      <c r="G748" s="259" t="s">
        <v>17</v>
      </c>
      <c r="H748" s="259" t="s">
        <v>17</v>
      </c>
      <c r="I748" s="259" t="s">
        <v>17</v>
      </c>
      <c r="J748" s="259" t="s">
        <v>1577</v>
      </c>
      <c r="K748" s="259" t="s">
        <v>1578</v>
      </c>
      <c r="L748" s="260">
        <v>45394</v>
      </c>
      <c r="M748" s="259" t="s">
        <v>20</v>
      </c>
    </row>
    <row r="749" spans="1:13" x14ac:dyDescent="0.35">
      <c r="A749" s="261" t="s">
        <v>1558</v>
      </c>
      <c r="B749" s="261" t="s">
        <v>1559</v>
      </c>
      <c r="C749" s="261" t="s">
        <v>1560</v>
      </c>
      <c r="D749" s="261" t="s">
        <v>16</v>
      </c>
      <c r="E749" s="261" t="s">
        <v>17</v>
      </c>
      <c r="F749" s="261" t="s">
        <v>17</v>
      </c>
      <c r="G749" s="261" t="s">
        <v>17</v>
      </c>
      <c r="H749" s="261" t="s">
        <v>17</v>
      </c>
      <c r="I749" s="261" t="s">
        <v>17</v>
      </c>
      <c r="J749" s="261" t="s">
        <v>1579</v>
      </c>
      <c r="K749" s="261" t="s">
        <v>1580</v>
      </c>
      <c r="L749" s="262">
        <v>45394</v>
      </c>
      <c r="M749" s="261" t="s">
        <v>20</v>
      </c>
    </row>
    <row r="750" spans="1:13" x14ac:dyDescent="0.35">
      <c r="A750" s="259" t="s">
        <v>1558</v>
      </c>
      <c r="B750" s="259" t="s">
        <v>1559</v>
      </c>
      <c r="C750" s="259" t="s">
        <v>1560</v>
      </c>
      <c r="D750" s="259" t="s">
        <v>21</v>
      </c>
      <c r="E750" s="259" t="s">
        <v>17</v>
      </c>
      <c r="F750" s="259" t="s">
        <v>17</v>
      </c>
      <c r="G750" s="259" t="s">
        <v>17</v>
      </c>
      <c r="H750" s="259" t="s">
        <v>17</v>
      </c>
      <c r="I750" s="259" t="s">
        <v>17</v>
      </c>
      <c r="J750" s="259" t="s">
        <v>1581</v>
      </c>
      <c r="K750" s="259" t="s">
        <v>1582</v>
      </c>
      <c r="L750" s="260">
        <v>45394</v>
      </c>
      <c r="M750" s="259" t="s">
        <v>20</v>
      </c>
    </row>
    <row r="751" spans="1:13" x14ac:dyDescent="0.35">
      <c r="A751" s="261" t="s">
        <v>1558</v>
      </c>
      <c r="B751" s="261" t="s">
        <v>1559</v>
      </c>
      <c r="C751" s="261" t="s">
        <v>1560</v>
      </c>
      <c r="D751" s="261" t="s">
        <v>768</v>
      </c>
      <c r="E751" s="261" t="s">
        <v>17</v>
      </c>
      <c r="F751" s="261" t="s">
        <v>17</v>
      </c>
      <c r="G751" s="261" t="s">
        <v>17</v>
      </c>
      <c r="H751" s="261" t="s">
        <v>17</v>
      </c>
      <c r="I751" s="261" t="s">
        <v>17</v>
      </c>
      <c r="J751" s="261" t="s">
        <v>1583</v>
      </c>
      <c r="K751" s="261" t="s">
        <v>1584</v>
      </c>
      <c r="L751" s="262">
        <v>45394</v>
      </c>
      <c r="M751" s="261" t="s">
        <v>20</v>
      </c>
    </row>
    <row r="752" spans="1:13" x14ac:dyDescent="0.35">
      <c r="A752" s="259" t="s">
        <v>1558</v>
      </c>
      <c r="B752" s="259" t="s">
        <v>1559</v>
      </c>
      <c r="C752" s="259" t="s">
        <v>1560</v>
      </c>
      <c r="D752" s="259" t="s">
        <v>24</v>
      </c>
      <c r="E752" s="259" t="s">
        <v>17</v>
      </c>
      <c r="F752" s="259" t="s">
        <v>17</v>
      </c>
      <c r="G752" s="259" t="s">
        <v>17</v>
      </c>
      <c r="H752" s="259" t="s">
        <v>17</v>
      </c>
      <c r="I752" s="259" t="s">
        <v>17</v>
      </c>
      <c r="J752" s="259" t="s">
        <v>1585</v>
      </c>
      <c r="K752" s="259" t="s">
        <v>1586</v>
      </c>
      <c r="L752" s="260">
        <v>45394</v>
      </c>
      <c r="M752" s="259" t="s">
        <v>20</v>
      </c>
    </row>
    <row r="753" spans="1:13" x14ac:dyDescent="0.35">
      <c r="A753" s="261" t="s">
        <v>1558</v>
      </c>
      <c r="B753" s="261" t="s">
        <v>1559</v>
      </c>
      <c r="C753" s="261" t="s">
        <v>1560</v>
      </c>
      <c r="D753" s="261" t="s">
        <v>986</v>
      </c>
      <c r="E753" s="261">
        <v>120000</v>
      </c>
      <c r="F753" s="261" t="s">
        <v>1587</v>
      </c>
      <c r="G753" s="261" t="s">
        <v>492</v>
      </c>
      <c r="H753" s="261">
        <v>1</v>
      </c>
      <c r="I753" s="261" t="s">
        <v>1570</v>
      </c>
      <c r="J753" s="261" t="s">
        <v>1588</v>
      </c>
      <c r="K753" s="261" t="s">
        <v>1589</v>
      </c>
      <c r="L753" s="262">
        <v>45394</v>
      </c>
      <c r="M753" s="261" t="s">
        <v>20</v>
      </c>
    </row>
    <row r="754" spans="1:13" x14ac:dyDescent="0.35">
      <c r="A754" s="259" t="s">
        <v>1558</v>
      </c>
      <c r="B754" s="259" t="s">
        <v>1559</v>
      </c>
      <c r="C754" s="259" t="s">
        <v>1560</v>
      </c>
      <c r="D754" s="259" t="s">
        <v>991</v>
      </c>
      <c r="E754" s="259">
        <v>836000</v>
      </c>
      <c r="F754" s="259" t="s">
        <v>1587</v>
      </c>
      <c r="G754" s="259" t="s">
        <v>492</v>
      </c>
      <c r="H754" s="259">
        <v>1</v>
      </c>
      <c r="I754" s="259" t="s">
        <v>1570</v>
      </c>
      <c r="J754" s="259" t="s">
        <v>1590</v>
      </c>
      <c r="K754" s="259" t="s">
        <v>1591</v>
      </c>
      <c r="L754" s="260">
        <v>45394</v>
      </c>
      <c r="M754" s="259" t="s">
        <v>20</v>
      </c>
    </row>
    <row r="755" spans="1:13" x14ac:dyDescent="0.35">
      <c r="A755" s="261" t="s">
        <v>1558</v>
      </c>
      <c r="B755" s="261" t="s">
        <v>1559</v>
      </c>
      <c r="C755" s="261" t="s">
        <v>1560</v>
      </c>
      <c r="D755" s="261" t="s">
        <v>996</v>
      </c>
      <c r="E755" s="261">
        <v>239000</v>
      </c>
      <c r="F755" s="261" t="s">
        <v>1587</v>
      </c>
      <c r="G755" s="261" t="s">
        <v>492</v>
      </c>
      <c r="H755" s="261">
        <v>1</v>
      </c>
      <c r="I755" s="261" t="s">
        <v>1570</v>
      </c>
      <c r="J755" s="261" t="s">
        <v>1592</v>
      </c>
      <c r="K755" s="261" t="s">
        <v>1593</v>
      </c>
      <c r="L755" s="262">
        <v>45394</v>
      </c>
      <c r="M755" s="261" t="s">
        <v>20</v>
      </c>
    </row>
    <row r="756" spans="1:13" x14ac:dyDescent="0.35">
      <c r="A756" s="259" t="s">
        <v>1558</v>
      </c>
      <c r="B756" s="259" t="s">
        <v>1559</v>
      </c>
      <c r="C756" s="259" t="s">
        <v>1560</v>
      </c>
      <c r="D756" s="259" t="s">
        <v>999</v>
      </c>
      <c r="E756" s="259">
        <v>120000</v>
      </c>
      <c r="F756" s="259" t="s">
        <v>1587</v>
      </c>
      <c r="G756" s="259" t="s">
        <v>492</v>
      </c>
      <c r="H756" s="259">
        <v>1</v>
      </c>
      <c r="I756" s="259" t="s">
        <v>1570</v>
      </c>
      <c r="J756" s="259" t="s">
        <v>1594</v>
      </c>
      <c r="K756" s="259" t="s">
        <v>1595</v>
      </c>
      <c r="L756" s="260">
        <v>45394</v>
      </c>
      <c r="M756" s="259" t="s">
        <v>20</v>
      </c>
    </row>
    <row r="757" spans="1:13" x14ac:dyDescent="0.35">
      <c r="A757" s="261" t="s">
        <v>1558</v>
      </c>
      <c r="B757" s="261" t="s">
        <v>1559</v>
      </c>
      <c r="C757" s="261" t="s">
        <v>1560</v>
      </c>
      <c r="D757" s="261" t="s">
        <v>1002</v>
      </c>
      <c r="E757" s="261">
        <v>0</v>
      </c>
      <c r="F757" s="261" t="s">
        <v>1587</v>
      </c>
      <c r="G757" s="261" t="s">
        <v>492</v>
      </c>
      <c r="H757" s="261">
        <v>1</v>
      </c>
      <c r="I757" s="261" t="s">
        <v>1570</v>
      </c>
      <c r="J757" s="261" t="s">
        <v>1596</v>
      </c>
      <c r="K757" s="261" t="s">
        <v>1597</v>
      </c>
      <c r="L757" s="262">
        <v>45394</v>
      </c>
      <c r="M757" s="261" t="s">
        <v>20</v>
      </c>
    </row>
    <row r="758" spans="1:13" x14ac:dyDescent="0.35">
      <c r="A758" s="259" t="s">
        <v>1558</v>
      </c>
      <c r="B758" s="259" t="s">
        <v>1559</v>
      </c>
      <c r="C758" s="259" t="s">
        <v>1560</v>
      </c>
      <c r="D758" s="259" t="s">
        <v>823</v>
      </c>
      <c r="E758" s="259">
        <v>0</v>
      </c>
      <c r="F758" s="259" t="s">
        <v>1587</v>
      </c>
      <c r="G758" s="259" t="s">
        <v>492</v>
      </c>
      <c r="H758" s="259">
        <v>1</v>
      </c>
      <c r="I758" s="259" t="s">
        <v>1570</v>
      </c>
      <c r="J758" s="259" t="s">
        <v>1598</v>
      </c>
      <c r="K758" s="259" t="s">
        <v>1599</v>
      </c>
      <c r="L758" s="260">
        <v>45394</v>
      </c>
      <c r="M758" s="259" t="s">
        <v>20</v>
      </c>
    </row>
    <row r="759" spans="1:13" x14ac:dyDescent="0.35">
      <c r="A759" s="261" t="s">
        <v>1558</v>
      </c>
      <c r="B759" s="261" t="s">
        <v>1559</v>
      </c>
      <c r="C759" s="261" t="s">
        <v>1560</v>
      </c>
      <c r="D759" s="261" t="s">
        <v>26</v>
      </c>
      <c r="E759" s="261" t="s">
        <v>17</v>
      </c>
      <c r="F759" s="261" t="s">
        <v>17</v>
      </c>
      <c r="G759" s="261" t="s">
        <v>17</v>
      </c>
      <c r="H759" s="261" t="s">
        <v>17</v>
      </c>
      <c r="I759" s="261" t="s">
        <v>17</v>
      </c>
      <c r="J759" s="261" t="s">
        <v>1600</v>
      </c>
      <c r="K759" s="261" t="s">
        <v>1601</v>
      </c>
      <c r="L759" s="262">
        <v>45394</v>
      </c>
      <c r="M759" s="261" t="s">
        <v>20</v>
      </c>
    </row>
    <row r="760" spans="1:13" x14ac:dyDescent="0.35">
      <c r="A760" s="259" t="s">
        <v>1558</v>
      </c>
      <c r="B760" s="259" t="s">
        <v>1559</v>
      </c>
      <c r="C760" s="259" t="s">
        <v>1560</v>
      </c>
      <c r="D760" s="259" t="s">
        <v>28</v>
      </c>
      <c r="E760" s="259" t="s">
        <v>17</v>
      </c>
      <c r="F760" s="259" t="s">
        <v>17</v>
      </c>
      <c r="G760" s="259" t="s">
        <v>17</v>
      </c>
      <c r="H760" s="259" t="s">
        <v>17</v>
      </c>
      <c r="I760" s="259" t="s">
        <v>17</v>
      </c>
      <c r="J760" s="259" t="s">
        <v>1602</v>
      </c>
      <c r="K760" s="259" t="s">
        <v>1603</v>
      </c>
      <c r="L760" s="260">
        <v>45394</v>
      </c>
      <c r="M760" s="259" t="s">
        <v>20</v>
      </c>
    </row>
    <row r="761" spans="1:13" x14ac:dyDescent="0.35">
      <c r="A761" s="261" t="s">
        <v>1558</v>
      </c>
      <c r="B761" s="261" t="s">
        <v>1604</v>
      </c>
      <c r="C761" s="261" t="s">
        <v>1605</v>
      </c>
      <c r="D761" s="261" t="s">
        <v>949</v>
      </c>
      <c r="E761" s="261">
        <v>13700000</v>
      </c>
      <c r="F761" s="261" t="s">
        <v>1606</v>
      </c>
      <c r="G761" s="261" t="s">
        <v>33</v>
      </c>
      <c r="H761" s="261">
        <v>2</v>
      </c>
      <c r="I761" s="261" t="s">
        <v>1607</v>
      </c>
      <c r="J761" s="261" t="s">
        <v>1608</v>
      </c>
      <c r="K761" s="261" t="s">
        <v>1609</v>
      </c>
      <c r="L761" s="262">
        <v>45394</v>
      </c>
      <c r="M761" s="261" t="s">
        <v>20</v>
      </c>
    </row>
    <row r="762" spans="1:13" x14ac:dyDescent="0.35">
      <c r="A762" s="259" t="s">
        <v>1558</v>
      </c>
      <c r="B762" s="259" t="s">
        <v>1604</v>
      </c>
      <c r="C762" s="259" t="s">
        <v>1605</v>
      </c>
      <c r="D762" s="259" t="s">
        <v>694</v>
      </c>
      <c r="E762" s="259">
        <v>47633</v>
      </c>
      <c r="F762" s="259" t="s">
        <v>1610</v>
      </c>
      <c r="G762" s="259" t="s">
        <v>33</v>
      </c>
      <c r="H762" s="259">
        <v>2</v>
      </c>
      <c r="I762" s="259" t="s">
        <v>1611</v>
      </c>
      <c r="J762" s="259" t="s">
        <v>1612</v>
      </c>
      <c r="K762" s="259" t="s">
        <v>1613</v>
      </c>
      <c r="L762" s="260">
        <v>45394</v>
      </c>
      <c r="M762" s="259" t="s">
        <v>20</v>
      </c>
    </row>
    <row r="763" spans="1:13" x14ac:dyDescent="0.35">
      <c r="A763" s="261" t="s">
        <v>1558</v>
      </c>
      <c r="B763" s="261" t="s">
        <v>1604</v>
      </c>
      <c r="C763" s="261" t="s">
        <v>1605</v>
      </c>
      <c r="D763" s="261" t="s">
        <v>958</v>
      </c>
      <c r="E763" s="261">
        <v>2114900</v>
      </c>
      <c r="F763" s="261" t="s">
        <v>1587</v>
      </c>
      <c r="G763" s="261" t="s">
        <v>492</v>
      </c>
      <c r="H763" s="261">
        <v>1</v>
      </c>
      <c r="I763" s="261" t="s">
        <v>1570</v>
      </c>
      <c r="J763" s="261" t="s">
        <v>1614</v>
      </c>
      <c r="K763" s="261" t="s">
        <v>1615</v>
      </c>
      <c r="L763" s="262">
        <v>45394</v>
      </c>
      <c r="M763" s="261" t="s">
        <v>20</v>
      </c>
    </row>
    <row r="764" spans="1:13" x14ac:dyDescent="0.35">
      <c r="A764" s="259" t="s">
        <v>1558</v>
      </c>
      <c r="B764" s="259" t="s">
        <v>1604</v>
      </c>
      <c r="C764" s="259" t="s">
        <v>1605</v>
      </c>
      <c r="D764" s="259" t="s">
        <v>963</v>
      </c>
      <c r="E764" s="259">
        <v>307900</v>
      </c>
      <c r="F764" s="259" t="s">
        <v>1587</v>
      </c>
      <c r="G764" s="259" t="s">
        <v>492</v>
      </c>
      <c r="H764" s="259">
        <v>1</v>
      </c>
      <c r="I764" s="259" t="s">
        <v>1570</v>
      </c>
      <c r="J764" s="259" t="s">
        <v>1616</v>
      </c>
      <c r="K764" s="259" t="s">
        <v>1617</v>
      </c>
      <c r="L764" s="260">
        <v>45394</v>
      </c>
      <c r="M764" s="259" t="s">
        <v>20</v>
      </c>
    </row>
    <row r="765" spans="1:13" x14ac:dyDescent="0.35">
      <c r="A765" s="261" t="s">
        <v>1558</v>
      </c>
      <c r="B765" s="261" t="s">
        <v>1604</v>
      </c>
      <c r="C765" s="261" t="s">
        <v>1605</v>
      </c>
      <c r="D765" s="261" t="s">
        <v>40</v>
      </c>
      <c r="E765" s="261" t="s">
        <v>17</v>
      </c>
      <c r="F765" s="261" t="s">
        <v>17</v>
      </c>
      <c r="G765" s="261" t="s">
        <v>17</v>
      </c>
      <c r="H765" s="261" t="s">
        <v>17</v>
      </c>
      <c r="I765" s="261" t="s">
        <v>17</v>
      </c>
      <c r="J765" s="261" t="s">
        <v>1618</v>
      </c>
      <c r="K765" s="261" t="s">
        <v>1619</v>
      </c>
      <c r="L765" s="262">
        <v>45394</v>
      </c>
      <c r="M765" s="261" t="s">
        <v>20</v>
      </c>
    </row>
    <row r="766" spans="1:13" x14ac:dyDescent="0.35">
      <c r="A766" s="259" t="s">
        <v>1558</v>
      </c>
      <c r="B766" s="259" t="s">
        <v>1604</v>
      </c>
      <c r="C766" s="259" t="s">
        <v>1605</v>
      </c>
      <c r="D766" s="259" t="s">
        <v>38</v>
      </c>
      <c r="E766" s="259" t="s">
        <v>17</v>
      </c>
      <c r="F766" s="259" t="s">
        <v>17</v>
      </c>
      <c r="G766" s="259" t="s">
        <v>17</v>
      </c>
      <c r="H766" s="259" t="s">
        <v>17</v>
      </c>
      <c r="I766" s="259" t="s">
        <v>17</v>
      </c>
      <c r="J766" s="259" t="s">
        <v>1620</v>
      </c>
      <c r="K766" s="259" t="s">
        <v>1621</v>
      </c>
      <c r="L766" s="260">
        <v>45394</v>
      </c>
      <c r="M766" s="259" t="s">
        <v>20</v>
      </c>
    </row>
    <row r="767" spans="1:13" x14ac:dyDescent="0.35">
      <c r="A767" s="261" t="s">
        <v>1558</v>
      </c>
      <c r="B767" s="261" t="s">
        <v>1604</v>
      </c>
      <c r="C767" s="261" t="s">
        <v>1605</v>
      </c>
      <c r="D767" s="261" t="s">
        <v>16</v>
      </c>
      <c r="E767" s="261" t="s">
        <v>17</v>
      </c>
      <c r="F767" s="261" t="s">
        <v>17</v>
      </c>
      <c r="G767" s="261" t="s">
        <v>17</v>
      </c>
      <c r="H767" s="261" t="s">
        <v>17</v>
      </c>
      <c r="I767" s="261" t="s">
        <v>17</v>
      </c>
      <c r="J767" s="261" t="s">
        <v>1622</v>
      </c>
      <c r="K767" s="261" t="s">
        <v>1623</v>
      </c>
      <c r="L767" s="262">
        <v>45394</v>
      </c>
      <c r="M767" s="261" t="s">
        <v>20</v>
      </c>
    </row>
    <row r="768" spans="1:13" x14ac:dyDescent="0.35">
      <c r="A768" s="259" t="s">
        <v>1558</v>
      </c>
      <c r="B768" s="259" t="s">
        <v>1604</v>
      </c>
      <c r="C768" s="259" t="s">
        <v>1605</v>
      </c>
      <c r="D768" s="259" t="s">
        <v>21</v>
      </c>
      <c r="E768" s="259" t="s">
        <v>17</v>
      </c>
      <c r="F768" s="259" t="s">
        <v>17</v>
      </c>
      <c r="G768" s="259" t="s">
        <v>17</v>
      </c>
      <c r="H768" s="259" t="s">
        <v>17</v>
      </c>
      <c r="I768" s="259" t="s">
        <v>17</v>
      </c>
      <c r="J768" s="259" t="s">
        <v>1624</v>
      </c>
      <c r="K768" s="259" t="s">
        <v>1625</v>
      </c>
      <c r="L768" s="260">
        <v>45394</v>
      </c>
      <c r="M768" s="259" t="s">
        <v>20</v>
      </c>
    </row>
    <row r="769" spans="1:13" x14ac:dyDescent="0.35">
      <c r="A769" s="261" t="s">
        <v>1558</v>
      </c>
      <c r="B769" s="261" t="s">
        <v>1604</v>
      </c>
      <c r="C769" s="261" t="s">
        <v>1605</v>
      </c>
      <c r="D769" s="261" t="s">
        <v>768</v>
      </c>
      <c r="E769" s="261" t="s">
        <v>17</v>
      </c>
      <c r="F769" s="261" t="s">
        <v>17</v>
      </c>
      <c r="G769" s="261" t="s">
        <v>17</v>
      </c>
      <c r="H769" s="261" t="s">
        <v>17</v>
      </c>
      <c r="I769" s="261" t="s">
        <v>17</v>
      </c>
      <c r="J769" s="261" t="s">
        <v>1626</v>
      </c>
      <c r="K769" s="261" t="s">
        <v>1627</v>
      </c>
      <c r="L769" s="262">
        <v>45394</v>
      </c>
      <c r="M769" s="261" t="s">
        <v>20</v>
      </c>
    </row>
    <row r="770" spans="1:13" x14ac:dyDescent="0.35">
      <c r="A770" s="259" t="s">
        <v>1558</v>
      </c>
      <c r="B770" s="259" t="s">
        <v>1604</v>
      </c>
      <c r="C770" s="259" t="s">
        <v>1605</v>
      </c>
      <c r="D770" s="259" t="s">
        <v>24</v>
      </c>
      <c r="E770" s="259" t="s">
        <v>17</v>
      </c>
      <c r="F770" s="259" t="s">
        <v>17</v>
      </c>
      <c r="G770" s="259" t="s">
        <v>17</v>
      </c>
      <c r="H770" s="259" t="s">
        <v>17</v>
      </c>
      <c r="I770" s="259" t="s">
        <v>17</v>
      </c>
      <c r="J770" s="259" t="s">
        <v>1628</v>
      </c>
      <c r="K770" s="259" t="s">
        <v>1629</v>
      </c>
      <c r="L770" s="260">
        <v>45394</v>
      </c>
      <c r="M770" s="259" t="s">
        <v>20</v>
      </c>
    </row>
    <row r="771" spans="1:13" x14ac:dyDescent="0.35">
      <c r="A771" s="261" t="s">
        <v>1558</v>
      </c>
      <c r="B771" s="261" t="s">
        <v>1604</v>
      </c>
      <c r="C771" s="261" t="s">
        <v>1605</v>
      </c>
      <c r="D771" s="261" t="s">
        <v>986</v>
      </c>
      <c r="E771" s="261">
        <v>59000</v>
      </c>
      <c r="F771" s="261" t="s">
        <v>1587</v>
      </c>
      <c r="G771" s="261" t="s">
        <v>492</v>
      </c>
      <c r="H771" s="261">
        <v>1</v>
      </c>
      <c r="I771" s="261" t="s">
        <v>1570</v>
      </c>
      <c r="J771" s="261" t="s">
        <v>1630</v>
      </c>
      <c r="K771" s="261" t="s">
        <v>1631</v>
      </c>
      <c r="L771" s="262">
        <v>45394</v>
      </c>
      <c r="M771" s="261" t="s">
        <v>20</v>
      </c>
    </row>
    <row r="772" spans="1:13" x14ac:dyDescent="0.35">
      <c r="A772" s="259" t="s">
        <v>1558</v>
      </c>
      <c r="B772" s="259" t="s">
        <v>1604</v>
      </c>
      <c r="C772" s="259" t="s">
        <v>1605</v>
      </c>
      <c r="D772" s="259" t="s">
        <v>991</v>
      </c>
      <c r="E772" s="259">
        <v>1807000</v>
      </c>
      <c r="F772" s="259" t="s">
        <v>1587</v>
      </c>
      <c r="G772" s="259" t="s">
        <v>492</v>
      </c>
      <c r="H772" s="259">
        <v>1</v>
      </c>
      <c r="I772" s="259" t="s">
        <v>1570</v>
      </c>
      <c r="J772" s="259" t="s">
        <v>1632</v>
      </c>
      <c r="K772" s="259" t="s">
        <v>1633</v>
      </c>
      <c r="L772" s="260">
        <v>45394</v>
      </c>
      <c r="M772" s="259" t="s">
        <v>20</v>
      </c>
    </row>
    <row r="773" spans="1:13" x14ac:dyDescent="0.35">
      <c r="A773" s="261" t="s">
        <v>1558</v>
      </c>
      <c r="B773" s="261" t="s">
        <v>1604</v>
      </c>
      <c r="C773" s="261" t="s">
        <v>1605</v>
      </c>
      <c r="D773" s="261" t="s">
        <v>996</v>
      </c>
      <c r="E773" s="261">
        <v>248900</v>
      </c>
      <c r="F773" s="261" t="s">
        <v>1587</v>
      </c>
      <c r="G773" s="261" t="s">
        <v>492</v>
      </c>
      <c r="H773" s="261">
        <v>1</v>
      </c>
      <c r="I773" s="261" t="s">
        <v>1570</v>
      </c>
      <c r="J773" s="261" t="s">
        <v>1634</v>
      </c>
      <c r="K773" s="261" t="s">
        <v>1635</v>
      </c>
      <c r="L773" s="262">
        <v>45394</v>
      </c>
      <c r="M773" s="261" t="s">
        <v>20</v>
      </c>
    </row>
    <row r="774" spans="1:13" x14ac:dyDescent="0.35">
      <c r="A774" s="259" t="s">
        <v>1558</v>
      </c>
      <c r="B774" s="259" t="s">
        <v>1604</v>
      </c>
      <c r="C774" s="259" t="s">
        <v>1605</v>
      </c>
      <c r="D774" s="259" t="s">
        <v>999</v>
      </c>
      <c r="E774" s="259">
        <v>59000</v>
      </c>
      <c r="F774" s="259" t="s">
        <v>1587</v>
      </c>
      <c r="G774" s="259" t="s">
        <v>492</v>
      </c>
      <c r="H774" s="259">
        <v>1</v>
      </c>
      <c r="I774" s="259" t="s">
        <v>1570</v>
      </c>
      <c r="J774" s="259" t="s">
        <v>1636</v>
      </c>
      <c r="K774" s="259" t="s">
        <v>1637</v>
      </c>
      <c r="L774" s="260">
        <v>45394</v>
      </c>
      <c r="M774" s="259" t="s">
        <v>20</v>
      </c>
    </row>
    <row r="775" spans="1:13" x14ac:dyDescent="0.35">
      <c r="A775" s="261" t="s">
        <v>1558</v>
      </c>
      <c r="B775" s="261" t="s">
        <v>1604</v>
      </c>
      <c r="C775" s="261" t="s">
        <v>1605</v>
      </c>
      <c r="D775" s="261" t="s">
        <v>1002</v>
      </c>
      <c r="E775" s="261">
        <v>0</v>
      </c>
      <c r="F775" s="261" t="s">
        <v>1587</v>
      </c>
      <c r="G775" s="261" t="s">
        <v>492</v>
      </c>
      <c r="H775" s="261">
        <v>1</v>
      </c>
      <c r="I775" s="261" t="s">
        <v>1570</v>
      </c>
      <c r="J775" s="261" t="s">
        <v>1638</v>
      </c>
      <c r="K775" s="261" t="s">
        <v>1639</v>
      </c>
      <c r="L775" s="262">
        <v>45394</v>
      </c>
      <c r="M775" s="261" t="s">
        <v>20</v>
      </c>
    </row>
    <row r="776" spans="1:13" x14ac:dyDescent="0.35">
      <c r="A776" s="259" t="s">
        <v>1558</v>
      </c>
      <c r="B776" s="259" t="s">
        <v>1604</v>
      </c>
      <c r="C776" s="259" t="s">
        <v>1605</v>
      </c>
      <c r="D776" s="259" t="s">
        <v>823</v>
      </c>
      <c r="E776" s="259">
        <v>0</v>
      </c>
      <c r="F776" s="259" t="s">
        <v>1587</v>
      </c>
      <c r="G776" s="259" t="s">
        <v>492</v>
      </c>
      <c r="H776" s="259">
        <v>1</v>
      </c>
      <c r="I776" s="259" t="s">
        <v>1570</v>
      </c>
      <c r="J776" s="259" t="s">
        <v>1640</v>
      </c>
      <c r="K776" s="259" t="s">
        <v>1641</v>
      </c>
      <c r="L776" s="260">
        <v>45394</v>
      </c>
      <c r="M776" s="259" t="s">
        <v>20</v>
      </c>
    </row>
    <row r="777" spans="1:13" x14ac:dyDescent="0.35">
      <c r="A777" s="261" t="s">
        <v>1558</v>
      </c>
      <c r="B777" s="261" t="s">
        <v>1604</v>
      </c>
      <c r="C777" s="261" t="s">
        <v>1605</v>
      </c>
      <c r="D777" s="261" t="s">
        <v>26</v>
      </c>
      <c r="E777" s="261" t="s">
        <v>17</v>
      </c>
      <c r="F777" s="261" t="s">
        <v>17</v>
      </c>
      <c r="G777" s="261" t="s">
        <v>17</v>
      </c>
      <c r="H777" s="261" t="s">
        <v>17</v>
      </c>
      <c r="I777" s="261" t="s">
        <v>17</v>
      </c>
      <c r="J777" s="261" t="s">
        <v>1642</v>
      </c>
      <c r="K777" s="261" t="s">
        <v>1643</v>
      </c>
      <c r="L777" s="262">
        <v>45394</v>
      </c>
      <c r="M777" s="261" t="s">
        <v>20</v>
      </c>
    </row>
    <row r="778" spans="1:13" x14ac:dyDescent="0.35">
      <c r="A778" s="259" t="s">
        <v>1558</v>
      </c>
      <c r="B778" s="259" t="s">
        <v>1604</v>
      </c>
      <c r="C778" s="259" t="s">
        <v>1605</v>
      </c>
      <c r="D778" s="259" t="s">
        <v>28</v>
      </c>
      <c r="E778" s="259" t="s">
        <v>17</v>
      </c>
      <c r="F778" s="259" t="s">
        <v>17</v>
      </c>
      <c r="G778" s="259" t="s">
        <v>17</v>
      </c>
      <c r="H778" s="259" t="s">
        <v>17</v>
      </c>
      <c r="I778" s="259" t="s">
        <v>17</v>
      </c>
      <c r="J778" s="259" t="s">
        <v>1644</v>
      </c>
      <c r="K778" s="259" t="s">
        <v>1645</v>
      </c>
      <c r="L778" s="260">
        <v>45394</v>
      </c>
      <c r="M778" s="259" t="s">
        <v>20</v>
      </c>
    </row>
    <row r="779" spans="1:13" x14ac:dyDescent="0.35">
      <c r="A779" s="261" t="s">
        <v>1646</v>
      </c>
      <c r="B779" s="261" t="s">
        <v>1647</v>
      </c>
      <c r="C779" s="261" t="s">
        <v>1648</v>
      </c>
      <c r="D779" s="261" t="s">
        <v>694</v>
      </c>
      <c r="E779" s="261">
        <v>786380</v>
      </c>
      <c r="F779" s="261" t="s">
        <v>1649</v>
      </c>
      <c r="G779" s="261" t="s">
        <v>884</v>
      </c>
      <c r="H779" s="261">
        <v>2</v>
      </c>
      <c r="I779" s="261" t="s">
        <v>1650</v>
      </c>
      <c r="J779" s="261" t="s">
        <v>1651</v>
      </c>
      <c r="K779" s="261" t="s">
        <v>1652</v>
      </c>
      <c r="L779" s="262">
        <v>45399</v>
      </c>
      <c r="M779" s="261" t="s">
        <v>20</v>
      </c>
    </row>
    <row r="780" spans="1:13" x14ac:dyDescent="0.35">
      <c r="A780" s="259" t="s">
        <v>1646</v>
      </c>
      <c r="B780" s="259" t="s">
        <v>1647</v>
      </c>
      <c r="C780" s="259" t="s">
        <v>1648</v>
      </c>
      <c r="D780" s="259" t="s">
        <v>40</v>
      </c>
      <c r="E780" s="259">
        <v>202</v>
      </c>
      <c r="F780" s="259" t="s">
        <v>1565</v>
      </c>
      <c r="G780" s="259" t="s">
        <v>884</v>
      </c>
      <c r="H780" s="259">
        <v>2</v>
      </c>
      <c r="I780" s="259" t="s">
        <v>1653</v>
      </c>
      <c r="J780" s="259" t="s">
        <v>1654</v>
      </c>
      <c r="K780" s="259" t="s">
        <v>1655</v>
      </c>
      <c r="L780" s="260">
        <v>45399</v>
      </c>
      <c r="M780" s="259" t="s">
        <v>20</v>
      </c>
    </row>
    <row r="781" spans="1:13" x14ac:dyDescent="0.35">
      <c r="A781" s="261" t="s">
        <v>1646</v>
      </c>
      <c r="B781" s="261" t="s">
        <v>1647</v>
      </c>
      <c r="C781" s="261" t="s">
        <v>1648</v>
      </c>
      <c r="D781" s="261" t="s">
        <v>404</v>
      </c>
      <c r="E781" s="261">
        <v>3</v>
      </c>
      <c r="F781" s="261" t="s">
        <v>1656</v>
      </c>
      <c r="G781" s="261" t="s">
        <v>884</v>
      </c>
      <c r="H781" s="261">
        <v>2</v>
      </c>
      <c r="I781" s="261" t="s">
        <v>1657</v>
      </c>
      <c r="J781" s="261" t="s">
        <v>1658</v>
      </c>
      <c r="K781" s="261" t="s">
        <v>1659</v>
      </c>
      <c r="L781" s="262">
        <v>45399</v>
      </c>
      <c r="M781" s="261" t="s">
        <v>20</v>
      </c>
    </row>
    <row r="782" spans="1:13" x14ac:dyDescent="0.35">
      <c r="A782" s="259" t="s">
        <v>1646</v>
      </c>
      <c r="B782" s="259" t="s">
        <v>1647</v>
      </c>
      <c r="C782" s="259" t="s">
        <v>1648</v>
      </c>
      <c r="D782" s="259" t="s">
        <v>26</v>
      </c>
      <c r="E782" s="259" t="s">
        <v>17</v>
      </c>
      <c r="F782" s="259" t="s">
        <v>512</v>
      </c>
      <c r="G782" s="259" t="s">
        <v>17</v>
      </c>
      <c r="H782" s="259" t="s">
        <v>17</v>
      </c>
      <c r="I782" s="259" t="s">
        <v>512</v>
      </c>
      <c r="J782" s="259" t="s">
        <v>512</v>
      </c>
      <c r="K782" s="259" t="s">
        <v>1660</v>
      </c>
      <c r="L782" s="260">
        <v>45399</v>
      </c>
      <c r="M782" s="259" t="s">
        <v>20</v>
      </c>
    </row>
    <row r="783" spans="1:13" x14ac:dyDescent="0.35">
      <c r="A783" s="261" t="s">
        <v>1646</v>
      </c>
      <c r="B783" s="261" t="s">
        <v>1647</v>
      </c>
      <c r="C783" s="261" t="s">
        <v>1648</v>
      </c>
      <c r="D783" s="261" t="s">
        <v>28</v>
      </c>
      <c r="E783" s="261" t="s">
        <v>17</v>
      </c>
      <c r="F783" s="261" t="s">
        <v>512</v>
      </c>
      <c r="G783" s="261" t="s">
        <v>17</v>
      </c>
      <c r="H783" s="261" t="s">
        <v>17</v>
      </c>
      <c r="I783" s="261" t="s">
        <v>512</v>
      </c>
      <c r="J783" s="261" t="s">
        <v>512</v>
      </c>
      <c r="K783" s="261" t="s">
        <v>1661</v>
      </c>
      <c r="L783" s="262">
        <v>45399</v>
      </c>
      <c r="M783" s="261" t="s">
        <v>20</v>
      </c>
    </row>
    <row r="784" spans="1:13" x14ac:dyDescent="0.35">
      <c r="A784" s="259" t="s">
        <v>1646</v>
      </c>
      <c r="B784" s="259" t="s">
        <v>1647</v>
      </c>
      <c r="C784" s="259" t="s">
        <v>1648</v>
      </c>
      <c r="D784" s="259" t="s">
        <v>38</v>
      </c>
      <c r="E784" s="259" t="s">
        <v>17</v>
      </c>
      <c r="F784" s="259" t="s">
        <v>17</v>
      </c>
      <c r="G784" s="259" t="s">
        <v>884</v>
      </c>
      <c r="H784" s="259">
        <v>2</v>
      </c>
      <c r="I784" s="259" t="s">
        <v>17</v>
      </c>
      <c r="J784" s="259" t="s">
        <v>1662</v>
      </c>
      <c r="K784" s="259" t="s">
        <v>1663</v>
      </c>
      <c r="L784" s="260">
        <v>45399</v>
      </c>
      <c r="M784" s="259" t="s">
        <v>20</v>
      </c>
    </row>
    <row r="785" spans="1:13" x14ac:dyDescent="0.35">
      <c r="A785" s="261" t="s">
        <v>1646</v>
      </c>
      <c r="B785" s="261" t="s">
        <v>1647</v>
      </c>
      <c r="C785" s="261" t="s">
        <v>1648</v>
      </c>
      <c r="D785" s="261" t="s">
        <v>16</v>
      </c>
      <c r="E785" s="261">
        <v>6661</v>
      </c>
      <c r="F785" s="261" t="s">
        <v>1565</v>
      </c>
      <c r="G785" s="261" t="s">
        <v>884</v>
      </c>
      <c r="H785" s="261">
        <v>2</v>
      </c>
      <c r="I785" s="261" t="s">
        <v>1653</v>
      </c>
      <c r="J785" s="261" t="s">
        <v>1664</v>
      </c>
      <c r="K785" s="261" t="s">
        <v>1665</v>
      </c>
      <c r="L785" s="262">
        <v>45399</v>
      </c>
      <c r="M785" s="261" t="s">
        <v>20</v>
      </c>
    </row>
    <row r="786" spans="1:13" x14ac:dyDescent="0.35">
      <c r="A786" s="259" t="s">
        <v>1646</v>
      </c>
      <c r="B786" s="259" t="s">
        <v>1647</v>
      </c>
      <c r="C786" s="259" t="s">
        <v>1648</v>
      </c>
      <c r="D786" s="259" t="s">
        <v>21</v>
      </c>
      <c r="E786" s="259">
        <v>1773</v>
      </c>
      <c r="F786" s="259" t="s">
        <v>1666</v>
      </c>
      <c r="G786" s="259" t="s">
        <v>884</v>
      </c>
      <c r="H786" s="259">
        <v>2</v>
      </c>
      <c r="I786" s="259" t="s">
        <v>1667</v>
      </c>
      <c r="J786" s="259" t="s">
        <v>1668</v>
      </c>
      <c r="K786" s="259" t="s">
        <v>1669</v>
      </c>
      <c r="L786" s="260">
        <v>45399</v>
      </c>
      <c r="M786" s="259" t="s">
        <v>20</v>
      </c>
    </row>
    <row r="787" spans="1:13" x14ac:dyDescent="0.35">
      <c r="A787" s="261" t="s">
        <v>1646</v>
      </c>
      <c r="B787" s="261" t="s">
        <v>1647</v>
      </c>
      <c r="C787" s="261" t="s">
        <v>1648</v>
      </c>
      <c r="D787" s="261" t="s">
        <v>768</v>
      </c>
      <c r="E787" s="261" t="s">
        <v>17</v>
      </c>
      <c r="F787" s="261" t="s">
        <v>512</v>
      </c>
      <c r="G787" s="261" t="s">
        <v>17</v>
      </c>
      <c r="H787" s="261" t="s">
        <v>17</v>
      </c>
      <c r="I787" s="261" t="s">
        <v>512</v>
      </c>
      <c r="J787" s="261" t="s">
        <v>512</v>
      </c>
      <c r="K787" s="261" t="s">
        <v>1670</v>
      </c>
      <c r="L787" s="262">
        <v>45399</v>
      </c>
      <c r="M787" s="261" t="s">
        <v>20</v>
      </c>
    </row>
    <row r="788" spans="1:13" x14ac:dyDescent="0.35">
      <c r="A788" s="259" t="s">
        <v>1646</v>
      </c>
      <c r="B788" s="259" t="s">
        <v>1647</v>
      </c>
      <c r="C788" s="259" t="s">
        <v>1648</v>
      </c>
      <c r="D788" s="259" t="s">
        <v>24</v>
      </c>
      <c r="E788" s="259" t="s">
        <v>17</v>
      </c>
      <c r="F788" s="259" t="s">
        <v>512</v>
      </c>
      <c r="G788" s="259" t="s">
        <v>17</v>
      </c>
      <c r="H788" s="259" t="s">
        <v>17</v>
      </c>
      <c r="I788" s="259" t="s">
        <v>512</v>
      </c>
      <c r="J788" s="259" t="s">
        <v>512</v>
      </c>
      <c r="K788" s="259" t="s">
        <v>1671</v>
      </c>
      <c r="L788" s="260">
        <v>45399</v>
      </c>
      <c r="M788" s="259" t="s">
        <v>20</v>
      </c>
    </row>
    <row r="789" spans="1:13" x14ac:dyDescent="0.35">
      <c r="A789" s="261" t="s">
        <v>1672</v>
      </c>
      <c r="B789" s="261" t="s">
        <v>1673</v>
      </c>
      <c r="C789" s="261" t="s">
        <v>1648</v>
      </c>
      <c r="D789" s="261" t="s">
        <v>694</v>
      </c>
      <c r="E789" s="261">
        <v>280615</v>
      </c>
      <c r="F789" s="261" t="s">
        <v>1674</v>
      </c>
      <c r="G789" s="261" t="s">
        <v>884</v>
      </c>
      <c r="H789" s="261">
        <v>2</v>
      </c>
      <c r="I789" s="261" t="s">
        <v>1675</v>
      </c>
      <c r="J789" s="261" t="s">
        <v>1676</v>
      </c>
      <c r="K789" s="261" t="s">
        <v>1677</v>
      </c>
      <c r="L789" s="262">
        <v>45399</v>
      </c>
      <c r="M789" s="261" t="s">
        <v>20</v>
      </c>
    </row>
    <row r="790" spans="1:13" x14ac:dyDescent="0.35">
      <c r="A790" s="259" t="s">
        <v>1672</v>
      </c>
      <c r="B790" s="259" t="s">
        <v>1673</v>
      </c>
      <c r="C790" s="259" t="s">
        <v>1648</v>
      </c>
      <c r="D790" s="259" t="s">
        <v>40</v>
      </c>
      <c r="E790" s="259" t="s">
        <v>17</v>
      </c>
      <c r="F790" s="259" t="s">
        <v>512</v>
      </c>
      <c r="G790" s="259" t="s">
        <v>22</v>
      </c>
      <c r="H790" s="259">
        <v>3</v>
      </c>
      <c r="I790" s="259" t="s">
        <v>512</v>
      </c>
      <c r="J790" s="259" t="s">
        <v>1678</v>
      </c>
      <c r="K790" s="259" t="s">
        <v>1679</v>
      </c>
      <c r="L790" s="260">
        <v>45399</v>
      </c>
      <c r="M790" s="259" t="s">
        <v>20</v>
      </c>
    </row>
    <row r="791" spans="1:13" x14ac:dyDescent="0.35">
      <c r="A791" s="261" t="s">
        <v>1672</v>
      </c>
      <c r="B791" s="261" t="s">
        <v>1673</v>
      </c>
      <c r="C791" s="261" t="s">
        <v>1648</v>
      </c>
      <c r="D791" s="261" t="s">
        <v>404</v>
      </c>
      <c r="E791" s="261">
        <v>3</v>
      </c>
      <c r="F791" s="261" t="s">
        <v>1656</v>
      </c>
      <c r="G791" s="261" t="s">
        <v>884</v>
      </c>
      <c r="H791" s="261">
        <v>2</v>
      </c>
      <c r="I791" s="261" t="s">
        <v>1657</v>
      </c>
      <c r="J791" s="261" t="s">
        <v>1658</v>
      </c>
      <c r="K791" s="261" t="s">
        <v>1680</v>
      </c>
      <c r="L791" s="262">
        <v>45399</v>
      </c>
      <c r="M791" s="261" t="s">
        <v>20</v>
      </c>
    </row>
    <row r="792" spans="1:13" x14ac:dyDescent="0.35">
      <c r="A792" s="259" t="s">
        <v>1672</v>
      </c>
      <c r="B792" s="259" t="s">
        <v>1673</v>
      </c>
      <c r="C792" s="259" t="s">
        <v>1648</v>
      </c>
      <c r="D792" s="259" t="s">
        <v>26</v>
      </c>
      <c r="E792" s="259" t="s">
        <v>17</v>
      </c>
      <c r="F792" s="259" t="s">
        <v>512</v>
      </c>
      <c r="G792" s="259"/>
      <c r="H792" s="259">
        <v>0</v>
      </c>
      <c r="I792" s="259" t="s">
        <v>512</v>
      </c>
      <c r="J792" s="259" t="s">
        <v>512</v>
      </c>
      <c r="K792" s="259" t="s">
        <v>1681</v>
      </c>
      <c r="L792" s="260">
        <v>45399</v>
      </c>
      <c r="M792" s="259" t="s">
        <v>20</v>
      </c>
    </row>
    <row r="793" spans="1:13" x14ac:dyDescent="0.35">
      <c r="A793" s="261" t="s">
        <v>1672</v>
      </c>
      <c r="B793" s="261" t="s">
        <v>1673</v>
      </c>
      <c r="C793" s="261" t="s">
        <v>1648</v>
      </c>
      <c r="D793" s="261" t="s">
        <v>28</v>
      </c>
      <c r="E793" s="261" t="s">
        <v>17</v>
      </c>
      <c r="F793" s="261" t="s">
        <v>512</v>
      </c>
      <c r="G793" s="261"/>
      <c r="H793" s="261">
        <v>0</v>
      </c>
      <c r="I793" s="261" t="s">
        <v>512</v>
      </c>
      <c r="J793" s="261" t="s">
        <v>512</v>
      </c>
      <c r="K793" s="261" t="s">
        <v>1682</v>
      </c>
      <c r="L793" s="262">
        <v>45399</v>
      </c>
      <c r="M793" s="261" t="s">
        <v>20</v>
      </c>
    </row>
    <row r="794" spans="1:13" x14ac:dyDescent="0.35">
      <c r="A794" s="259" t="s">
        <v>1672</v>
      </c>
      <c r="B794" s="259" t="s">
        <v>1673</v>
      </c>
      <c r="C794" s="259" t="s">
        <v>1648</v>
      </c>
      <c r="D794" s="259" t="s">
        <v>38</v>
      </c>
      <c r="E794" s="259" t="s">
        <v>17</v>
      </c>
      <c r="F794" s="259" t="s">
        <v>512</v>
      </c>
      <c r="G794" s="259"/>
      <c r="H794" s="259">
        <v>0</v>
      </c>
      <c r="I794" s="259" t="s">
        <v>512</v>
      </c>
      <c r="J794" s="259" t="s">
        <v>512</v>
      </c>
      <c r="K794" s="259" t="s">
        <v>1683</v>
      </c>
      <c r="L794" s="260">
        <v>45399</v>
      </c>
      <c r="M794" s="259" t="s">
        <v>20</v>
      </c>
    </row>
    <row r="795" spans="1:13" x14ac:dyDescent="0.35">
      <c r="A795" s="261" t="s">
        <v>1672</v>
      </c>
      <c r="B795" s="261" t="s">
        <v>1673</v>
      </c>
      <c r="C795" s="261" t="s">
        <v>1648</v>
      </c>
      <c r="D795" s="261" t="s">
        <v>16</v>
      </c>
      <c r="E795" s="261" t="s">
        <v>17</v>
      </c>
      <c r="F795" s="261" t="s">
        <v>512</v>
      </c>
      <c r="G795" s="261"/>
      <c r="H795" s="261">
        <v>0</v>
      </c>
      <c r="I795" s="261" t="s">
        <v>512</v>
      </c>
      <c r="J795" s="261" t="s">
        <v>512</v>
      </c>
      <c r="K795" s="261" t="s">
        <v>1684</v>
      </c>
      <c r="L795" s="262">
        <v>45399</v>
      </c>
      <c r="M795" s="261" t="s">
        <v>20</v>
      </c>
    </row>
    <row r="796" spans="1:13" x14ac:dyDescent="0.35">
      <c r="A796" s="259" t="s">
        <v>1672</v>
      </c>
      <c r="B796" s="259" t="s">
        <v>1673</v>
      </c>
      <c r="C796" s="259" t="s">
        <v>1648</v>
      </c>
      <c r="D796" s="259" t="s">
        <v>21</v>
      </c>
      <c r="E796" s="259" t="s">
        <v>17</v>
      </c>
      <c r="F796" s="259" t="s">
        <v>512</v>
      </c>
      <c r="G796" s="259"/>
      <c r="H796" s="259">
        <v>0</v>
      </c>
      <c r="I796" s="259" t="s">
        <v>512</v>
      </c>
      <c r="J796" s="259" t="s">
        <v>512</v>
      </c>
      <c r="K796" s="259" t="s">
        <v>1685</v>
      </c>
      <c r="L796" s="260">
        <v>45399</v>
      </c>
      <c r="M796" s="259" t="s">
        <v>20</v>
      </c>
    </row>
    <row r="797" spans="1:13" x14ac:dyDescent="0.35">
      <c r="A797" s="261" t="s">
        <v>1672</v>
      </c>
      <c r="B797" s="261" t="s">
        <v>1673</v>
      </c>
      <c r="C797" s="261" t="s">
        <v>1648</v>
      </c>
      <c r="D797" s="261" t="s">
        <v>768</v>
      </c>
      <c r="E797" s="261" t="s">
        <v>17</v>
      </c>
      <c r="F797" s="261" t="s">
        <v>512</v>
      </c>
      <c r="G797" s="261"/>
      <c r="H797" s="261">
        <v>0</v>
      </c>
      <c r="I797" s="261" t="s">
        <v>512</v>
      </c>
      <c r="J797" s="261" t="s">
        <v>512</v>
      </c>
      <c r="K797" s="261" t="s">
        <v>1686</v>
      </c>
      <c r="L797" s="262">
        <v>45399</v>
      </c>
      <c r="M797" s="261" t="s">
        <v>20</v>
      </c>
    </row>
    <row r="798" spans="1:13" x14ac:dyDescent="0.35">
      <c r="A798" s="259" t="s">
        <v>1672</v>
      </c>
      <c r="B798" s="259" t="s">
        <v>1673</v>
      </c>
      <c r="C798" s="259" t="s">
        <v>1648</v>
      </c>
      <c r="D798" s="259" t="s">
        <v>24</v>
      </c>
      <c r="E798" s="259" t="s">
        <v>17</v>
      </c>
      <c r="F798" s="259" t="s">
        <v>512</v>
      </c>
      <c r="G798" s="259"/>
      <c r="H798" s="259">
        <v>0</v>
      </c>
      <c r="I798" s="259" t="s">
        <v>512</v>
      </c>
      <c r="J798" s="259" t="s">
        <v>512</v>
      </c>
      <c r="K798" s="259" t="s">
        <v>1687</v>
      </c>
      <c r="L798" s="260">
        <v>45399</v>
      </c>
      <c r="M798" s="259" t="s">
        <v>20</v>
      </c>
    </row>
    <row r="799" spans="1:13" x14ac:dyDescent="0.35">
      <c r="A799" s="261" t="s">
        <v>1688</v>
      </c>
      <c r="B799" s="261" t="s">
        <v>1689</v>
      </c>
      <c r="C799" s="261" t="s">
        <v>1690</v>
      </c>
      <c r="D799" s="261" t="s">
        <v>635</v>
      </c>
      <c r="E799" s="261">
        <v>2494</v>
      </c>
      <c r="F799" s="261" t="s">
        <v>1691</v>
      </c>
      <c r="G799" s="261" t="s">
        <v>884</v>
      </c>
      <c r="H799" s="261">
        <v>2</v>
      </c>
      <c r="I799" s="261" t="s">
        <v>1692</v>
      </c>
      <c r="J799" s="261" t="s">
        <v>1693</v>
      </c>
      <c r="K799" s="261" t="s">
        <v>1694</v>
      </c>
      <c r="L799" s="262">
        <v>45400</v>
      </c>
      <c r="M799" s="261" t="s">
        <v>439</v>
      </c>
    </row>
    <row r="800" spans="1:13" x14ac:dyDescent="0.35">
      <c r="A800" s="259" t="s">
        <v>1695</v>
      </c>
      <c r="B800" s="259" t="s">
        <v>1696</v>
      </c>
      <c r="C800" s="259" t="s">
        <v>1690</v>
      </c>
      <c r="D800" s="259" t="s">
        <v>26</v>
      </c>
      <c r="E800" s="259" t="s">
        <v>17</v>
      </c>
      <c r="F800" s="259" t="s">
        <v>17</v>
      </c>
      <c r="G800" s="259" t="s">
        <v>17</v>
      </c>
      <c r="H800" s="259" t="s">
        <v>17</v>
      </c>
      <c r="I800" s="259" t="s">
        <v>17</v>
      </c>
      <c r="J800" s="259" t="s">
        <v>1697</v>
      </c>
      <c r="K800" s="259" t="s">
        <v>1698</v>
      </c>
      <c r="L800" s="260">
        <v>45400</v>
      </c>
      <c r="M800" s="259" t="s">
        <v>20</v>
      </c>
    </row>
    <row r="801" spans="1:13" x14ac:dyDescent="0.35">
      <c r="A801" s="261" t="s">
        <v>1695</v>
      </c>
      <c r="B801" s="261" t="s">
        <v>1696</v>
      </c>
      <c r="C801" s="261" t="s">
        <v>1690</v>
      </c>
      <c r="D801" s="261" t="s">
        <v>28</v>
      </c>
      <c r="E801" s="261" t="s">
        <v>17</v>
      </c>
      <c r="F801" s="261" t="s">
        <v>17</v>
      </c>
      <c r="G801" s="261" t="s">
        <v>17</v>
      </c>
      <c r="H801" s="261" t="s">
        <v>17</v>
      </c>
      <c r="I801" s="261" t="s">
        <v>17</v>
      </c>
      <c r="J801" s="261" t="s">
        <v>1697</v>
      </c>
      <c r="K801" s="261" t="s">
        <v>1699</v>
      </c>
      <c r="L801" s="262">
        <v>45400</v>
      </c>
      <c r="M801" s="261" t="s">
        <v>20</v>
      </c>
    </row>
    <row r="802" spans="1:13" x14ac:dyDescent="0.35">
      <c r="A802" s="259" t="s">
        <v>1695</v>
      </c>
      <c r="B802" s="259" t="s">
        <v>1696</v>
      </c>
      <c r="C802" s="259" t="s">
        <v>1690</v>
      </c>
      <c r="D802" s="259" t="s">
        <v>38</v>
      </c>
      <c r="E802" s="259" t="s">
        <v>17</v>
      </c>
      <c r="F802" s="259" t="s">
        <v>17</v>
      </c>
      <c r="G802" s="259" t="s">
        <v>17</v>
      </c>
      <c r="H802" s="259" t="s">
        <v>17</v>
      </c>
      <c r="I802" s="259" t="s">
        <v>17</v>
      </c>
      <c r="J802" s="259" t="s">
        <v>1697</v>
      </c>
      <c r="K802" s="259" t="s">
        <v>1700</v>
      </c>
      <c r="L802" s="260">
        <v>45400</v>
      </c>
      <c r="M802" s="259" t="s">
        <v>20</v>
      </c>
    </row>
    <row r="803" spans="1:13" x14ac:dyDescent="0.35">
      <c r="A803" s="261" t="s">
        <v>1695</v>
      </c>
      <c r="B803" s="261" t="s">
        <v>1696</v>
      </c>
      <c r="C803" s="261" t="s">
        <v>1690</v>
      </c>
      <c r="D803" s="261" t="s">
        <v>16</v>
      </c>
      <c r="E803" s="261" t="s">
        <v>17</v>
      </c>
      <c r="F803" s="261" t="s">
        <v>17</v>
      </c>
      <c r="G803" s="261" t="s">
        <v>17</v>
      </c>
      <c r="H803" s="261" t="s">
        <v>17</v>
      </c>
      <c r="I803" s="261" t="s">
        <v>17</v>
      </c>
      <c r="J803" s="261" t="s">
        <v>1697</v>
      </c>
      <c r="K803" s="261" t="s">
        <v>1701</v>
      </c>
      <c r="L803" s="262">
        <v>45400</v>
      </c>
      <c r="M803" s="261" t="s">
        <v>20</v>
      </c>
    </row>
    <row r="804" spans="1:13" x14ac:dyDescent="0.35">
      <c r="A804" s="259" t="s">
        <v>1695</v>
      </c>
      <c r="B804" s="259" t="s">
        <v>1696</v>
      </c>
      <c r="C804" s="259" t="s">
        <v>1690</v>
      </c>
      <c r="D804" s="259" t="s">
        <v>21</v>
      </c>
      <c r="E804" s="259" t="s">
        <v>17</v>
      </c>
      <c r="F804" s="259" t="s">
        <v>17</v>
      </c>
      <c r="G804" s="259" t="s">
        <v>17</v>
      </c>
      <c r="H804" s="259" t="s">
        <v>17</v>
      </c>
      <c r="I804" s="259" t="s">
        <v>17</v>
      </c>
      <c r="J804" s="259" t="s">
        <v>1697</v>
      </c>
      <c r="K804" s="259" t="s">
        <v>1702</v>
      </c>
      <c r="L804" s="260">
        <v>45400</v>
      </c>
      <c r="M804" s="259" t="s">
        <v>20</v>
      </c>
    </row>
    <row r="805" spans="1:13" x14ac:dyDescent="0.35">
      <c r="A805" s="261" t="s">
        <v>1695</v>
      </c>
      <c r="B805" s="261" t="s">
        <v>1696</v>
      </c>
      <c r="C805" s="261" t="s">
        <v>1690</v>
      </c>
      <c r="D805" s="261" t="s">
        <v>768</v>
      </c>
      <c r="E805" s="261" t="s">
        <v>17</v>
      </c>
      <c r="F805" s="261" t="s">
        <v>17</v>
      </c>
      <c r="G805" s="261" t="s">
        <v>17</v>
      </c>
      <c r="H805" s="261" t="s">
        <v>17</v>
      </c>
      <c r="I805" s="261" t="s">
        <v>17</v>
      </c>
      <c r="J805" s="261" t="s">
        <v>1697</v>
      </c>
      <c r="K805" s="261" t="s">
        <v>1703</v>
      </c>
      <c r="L805" s="262">
        <v>45400</v>
      </c>
      <c r="M805" s="261" t="s">
        <v>20</v>
      </c>
    </row>
    <row r="806" spans="1:13" x14ac:dyDescent="0.35">
      <c r="A806" s="259" t="s">
        <v>1695</v>
      </c>
      <c r="B806" s="259" t="s">
        <v>1696</v>
      </c>
      <c r="C806" s="259" t="s">
        <v>1690</v>
      </c>
      <c r="D806" s="259" t="s">
        <v>24</v>
      </c>
      <c r="E806" s="259" t="s">
        <v>17</v>
      </c>
      <c r="F806" s="259" t="s">
        <v>17</v>
      </c>
      <c r="G806" s="259" t="s">
        <v>17</v>
      </c>
      <c r="H806" s="259" t="s">
        <v>17</v>
      </c>
      <c r="I806" s="259" t="s">
        <v>17</v>
      </c>
      <c r="J806" s="259" t="s">
        <v>1697</v>
      </c>
      <c r="K806" s="259" t="s">
        <v>1704</v>
      </c>
      <c r="L806" s="260">
        <v>45400</v>
      </c>
      <c r="M806" s="259" t="s">
        <v>20</v>
      </c>
    </row>
    <row r="807" spans="1:13" x14ac:dyDescent="0.35">
      <c r="A807" s="261" t="s">
        <v>216</v>
      </c>
      <c r="B807" s="261" t="s">
        <v>217</v>
      </c>
      <c r="C807" s="261" t="s">
        <v>218</v>
      </c>
      <c r="D807" s="261" t="s">
        <v>949</v>
      </c>
      <c r="E807" s="261">
        <v>23300000</v>
      </c>
      <c r="F807" s="261" t="s">
        <v>1705</v>
      </c>
      <c r="G807" s="261" t="s">
        <v>492</v>
      </c>
      <c r="H807" s="261">
        <v>1</v>
      </c>
      <c r="I807" s="261" t="s">
        <v>1706</v>
      </c>
      <c r="J807" s="261" t="s">
        <v>1707</v>
      </c>
      <c r="K807" s="261" t="s">
        <v>1708</v>
      </c>
      <c r="L807" s="262">
        <v>45400</v>
      </c>
      <c r="M807" s="261" t="s">
        <v>20</v>
      </c>
    </row>
    <row r="808" spans="1:13" x14ac:dyDescent="0.35">
      <c r="A808" s="259" t="s">
        <v>216</v>
      </c>
      <c r="B808" s="259" t="s">
        <v>217</v>
      </c>
      <c r="C808" s="259" t="s">
        <v>218</v>
      </c>
      <c r="D808" s="259" t="s">
        <v>694</v>
      </c>
      <c r="E808" s="259">
        <v>274220</v>
      </c>
      <c r="F808" s="259" t="s">
        <v>1709</v>
      </c>
      <c r="G808" s="259" t="s">
        <v>492</v>
      </c>
      <c r="H808" s="259">
        <v>1</v>
      </c>
      <c r="I808" s="259" t="s">
        <v>1710</v>
      </c>
      <c r="J808" s="259" t="s">
        <v>1711</v>
      </c>
      <c r="K808" s="259" t="s">
        <v>1712</v>
      </c>
      <c r="L808" s="260">
        <v>45400</v>
      </c>
      <c r="M808" s="259" t="s">
        <v>20</v>
      </c>
    </row>
    <row r="809" spans="1:13" x14ac:dyDescent="0.35">
      <c r="A809" s="261" t="s">
        <v>216</v>
      </c>
      <c r="B809" s="261" t="s">
        <v>217</v>
      </c>
      <c r="C809" s="261" t="s">
        <v>218</v>
      </c>
      <c r="D809" s="261" t="s">
        <v>958</v>
      </c>
      <c r="E809" s="261">
        <v>23300000</v>
      </c>
      <c r="F809" s="261" t="s">
        <v>1705</v>
      </c>
      <c r="G809" s="261" t="s">
        <v>492</v>
      </c>
      <c r="H809" s="261">
        <v>1</v>
      </c>
      <c r="I809" s="261" t="s">
        <v>1713</v>
      </c>
      <c r="J809" s="261" t="s">
        <v>1714</v>
      </c>
      <c r="K809" s="261" t="s">
        <v>1715</v>
      </c>
      <c r="L809" s="262">
        <v>45400</v>
      </c>
      <c r="M809" s="261" t="s">
        <v>20</v>
      </c>
    </row>
    <row r="810" spans="1:13" x14ac:dyDescent="0.35">
      <c r="A810" s="259" t="s">
        <v>216</v>
      </c>
      <c r="B810" s="259" t="s">
        <v>217</v>
      </c>
      <c r="C810" s="259" t="s">
        <v>218</v>
      </c>
      <c r="D810" s="259" t="s">
        <v>963</v>
      </c>
      <c r="E810" s="259">
        <v>6300000</v>
      </c>
      <c r="F810" s="259" t="s">
        <v>1716</v>
      </c>
      <c r="G810" s="259" t="s">
        <v>492</v>
      </c>
      <c r="H810" s="259">
        <v>1</v>
      </c>
      <c r="I810" s="259" t="s">
        <v>1717</v>
      </c>
      <c r="J810" s="259" t="s">
        <v>1718</v>
      </c>
      <c r="K810" s="259" t="s">
        <v>1719</v>
      </c>
      <c r="L810" s="260">
        <v>45400</v>
      </c>
      <c r="M810" s="259" t="s">
        <v>20</v>
      </c>
    </row>
    <row r="811" spans="1:13" x14ac:dyDescent="0.35">
      <c r="A811" s="261" t="s">
        <v>216</v>
      </c>
      <c r="B811" s="261" t="s">
        <v>217</v>
      </c>
      <c r="C811" s="261" t="s">
        <v>218</v>
      </c>
      <c r="D811" s="261" t="s">
        <v>986</v>
      </c>
      <c r="E811" s="261">
        <v>6300000</v>
      </c>
      <c r="F811" s="261" t="s">
        <v>1716</v>
      </c>
      <c r="G811" s="261" t="s">
        <v>492</v>
      </c>
      <c r="H811" s="261">
        <v>1</v>
      </c>
      <c r="I811" s="261" t="s">
        <v>1717</v>
      </c>
      <c r="J811" s="261" t="s">
        <v>1720</v>
      </c>
      <c r="K811" s="261" t="s">
        <v>1721</v>
      </c>
      <c r="L811" s="262">
        <v>45400</v>
      </c>
      <c r="M811" s="261" t="s">
        <v>20</v>
      </c>
    </row>
    <row r="812" spans="1:13" x14ac:dyDescent="0.35">
      <c r="A812" s="259" t="s">
        <v>216</v>
      </c>
      <c r="B812" s="259" t="s">
        <v>217</v>
      </c>
      <c r="C812" s="259" t="s">
        <v>218</v>
      </c>
      <c r="D812" s="259" t="s">
        <v>991</v>
      </c>
      <c r="E812" s="259">
        <v>17000000</v>
      </c>
      <c r="F812" s="259" t="s">
        <v>1716</v>
      </c>
      <c r="G812" s="259" t="s">
        <v>492</v>
      </c>
      <c r="H812" s="259">
        <v>1</v>
      </c>
      <c r="I812" s="259" t="s">
        <v>1717</v>
      </c>
      <c r="J812" s="259" t="s">
        <v>1722</v>
      </c>
      <c r="K812" s="259" t="s">
        <v>1723</v>
      </c>
      <c r="L812" s="260">
        <v>45400</v>
      </c>
      <c r="M812" s="259" t="s">
        <v>20</v>
      </c>
    </row>
    <row r="813" spans="1:13" x14ac:dyDescent="0.35">
      <c r="A813" s="261" t="s">
        <v>216</v>
      </c>
      <c r="B813" s="261" t="s">
        <v>217</v>
      </c>
      <c r="C813" s="261" t="s">
        <v>218</v>
      </c>
      <c r="D813" s="261" t="s">
        <v>996</v>
      </c>
      <c r="E813" s="261">
        <v>0</v>
      </c>
      <c r="F813" s="261" t="s">
        <v>1716</v>
      </c>
      <c r="G813" s="261" t="s">
        <v>492</v>
      </c>
      <c r="H813" s="261">
        <v>1</v>
      </c>
      <c r="I813" s="261" t="s">
        <v>1717</v>
      </c>
      <c r="J813" s="261" t="s">
        <v>1724</v>
      </c>
      <c r="K813" s="261" t="s">
        <v>1725</v>
      </c>
      <c r="L813" s="262">
        <v>45400</v>
      </c>
      <c r="M813" s="261" t="s">
        <v>20</v>
      </c>
    </row>
    <row r="814" spans="1:13" x14ac:dyDescent="0.35">
      <c r="A814" s="259" t="s">
        <v>216</v>
      </c>
      <c r="B814" s="259" t="s">
        <v>217</v>
      </c>
      <c r="C814" s="259" t="s">
        <v>218</v>
      </c>
      <c r="D814" s="259" t="s">
        <v>999</v>
      </c>
      <c r="E814" s="259">
        <v>3528000</v>
      </c>
      <c r="F814" s="259" t="s">
        <v>1716</v>
      </c>
      <c r="G814" s="259" t="s">
        <v>884</v>
      </c>
      <c r="H814" s="259">
        <v>2</v>
      </c>
      <c r="I814" s="259" t="s">
        <v>1717</v>
      </c>
      <c r="J814" s="259" t="s">
        <v>1726</v>
      </c>
      <c r="K814" s="259" t="s">
        <v>1727</v>
      </c>
      <c r="L814" s="260">
        <v>45400</v>
      </c>
      <c r="M814" s="259" t="s">
        <v>20</v>
      </c>
    </row>
    <row r="815" spans="1:13" x14ac:dyDescent="0.35">
      <c r="A815" s="261" t="s">
        <v>216</v>
      </c>
      <c r="B815" s="261" t="s">
        <v>217</v>
      </c>
      <c r="C815" s="261" t="s">
        <v>218</v>
      </c>
      <c r="D815" s="261" t="s">
        <v>1002</v>
      </c>
      <c r="E815" s="261">
        <v>2646000</v>
      </c>
      <c r="F815" s="261" t="s">
        <v>1716</v>
      </c>
      <c r="G815" s="261" t="s">
        <v>884</v>
      </c>
      <c r="H815" s="261">
        <v>2</v>
      </c>
      <c r="I815" s="261" t="s">
        <v>1717</v>
      </c>
      <c r="J815" s="261" t="s">
        <v>1728</v>
      </c>
      <c r="K815" s="261" t="s">
        <v>1729</v>
      </c>
      <c r="L815" s="262">
        <v>45400</v>
      </c>
      <c r="M815" s="261" t="s">
        <v>20</v>
      </c>
    </row>
    <row r="816" spans="1:13" x14ac:dyDescent="0.35">
      <c r="A816" s="259" t="s">
        <v>216</v>
      </c>
      <c r="B816" s="259" t="s">
        <v>217</v>
      </c>
      <c r="C816" s="259" t="s">
        <v>218</v>
      </c>
      <c r="D816" s="259" t="s">
        <v>823</v>
      </c>
      <c r="E816" s="259">
        <v>126000</v>
      </c>
      <c r="F816" s="259" t="s">
        <v>1716</v>
      </c>
      <c r="G816" s="259" t="s">
        <v>884</v>
      </c>
      <c r="H816" s="259">
        <v>2</v>
      </c>
      <c r="I816" s="259" t="s">
        <v>1717</v>
      </c>
      <c r="J816" s="259" t="s">
        <v>1730</v>
      </c>
      <c r="K816" s="259" t="s">
        <v>1731</v>
      </c>
      <c r="L816" s="260">
        <v>45400</v>
      </c>
      <c r="M816" s="259" t="s">
        <v>20</v>
      </c>
    </row>
    <row r="817" spans="1:13" x14ac:dyDescent="0.35">
      <c r="A817" s="261" t="s">
        <v>168</v>
      </c>
      <c r="B817" s="261" t="s">
        <v>169</v>
      </c>
      <c r="C817" s="261" t="s">
        <v>170</v>
      </c>
      <c r="D817" s="261" t="s">
        <v>949</v>
      </c>
      <c r="E817" s="261">
        <v>113600000</v>
      </c>
      <c r="F817" s="261" t="s">
        <v>1732</v>
      </c>
      <c r="G817" s="261" t="s">
        <v>492</v>
      </c>
      <c r="H817" s="261">
        <v>1</v>
      </c>
      <c r="I817" s="261" t="s">
        <v>1733</v>
      </c>
      <c r="J817" s="261" t="s">
        <v>1734</v>
      </c>
      <c r="K817" s="261" t="s">
        <v>1735</v>
      </c>
      <c r="L817" s="262">
        <v>45400</v>
      </c>
      <c r="M817" s="261" t="s">
        <v>20</v>
      </c>
    </row>
    <row r="818" spans="1:13" x14ac:dyDescent="0.35">
      <c r="A818" s="259" t="s">
        <v>168</v>
      </c>
      <c r="B818" s="259" t="s">
        <v>169</v>
      </c>
      <c r="C818" s="259" t="s">
        <v>170</v>
      </c>
      <c r="D818" s="259" t="s">
        <v>694</v>
      </c>
      <c r="E818" s="259">
        <v>2344860</v>
      </c>
      <c r="F818" s="259" t="s">
        <v>1709</v>
      </c>
      <c r="G818" s="259" t="s">
        <v>492</v>
      </c>
      <c r="H818" s="259">
        <v>1</v>
      </c>
      <c r="I818" s="259" t="s">
        <v>1736</v>
      </c>
      <c r="J818" s="259" t="s">
        <v>1737</v>
      </c>
      <c r="K818" s="259" t="s">
        <v>1738</v>
      </c>
      <c r="L818" s="260">
        <v>45400</v>
      </c>
      <c r="M818" s="259" t="s">
        <v>20</v>
      </c>
    </row>
    <row r="819" spans="1:13" x14ac:dyDescent="0.35">
      <c r="A819" s="261" t="s">
        <v>728</v>
      </c>
      <c r="B819" s="261" t="s">
        <v>729</v>
      </c>
      <c r="C819" s="261" t="s">
        <v>296</v>
      </c>
      <c r="D819" s="261" t="s">
        <v>694</v>
      </c>
      <c r="E819" s="261">
        <v>1284000</v>
      </c>
      <c r="F819" s="261" t="s">
        <v>1709</v>
      </c>
      <c r="G819" s="261" t="s">
        <v>22</v>
      </c>
      <c r="H819" s="261">
        <v>3</v>
      </c>
      <c r="I819" s="261" t="s">
        <v>1739</v>
      </c>
      <c r="J819" s="261" t="s">
        <v>1740</v>
      </c>
      <c r="K819" s="261" t="s">
        <v>1741</v>
      </c>
      <c r="L819" s="262">
        <v>45400</v>
      </c>
      <c r="M819" s="261" t="s">
        <v>20</v>
      </c>
    </row>
    <row r="820" spans="1:13" x14ac:dyDescent="0.35">
      <c r="A820" s="259" t="s">
        <v>13</v>
      </c>
      <c r="B820" s="259" t="s">
        <v>14</v>
      </c>
      <c r="C820" s="259" t="s">
        <v>15</v>
      </c>
      <c r="D820" s="259" t="s">
        <v>949</v>
      </c>
      <c r="E820" s="259">
        <v>22593590</v>
      </c>
      <c r="F820" s="259" t="s">
        <v>1742</v>
      </c>
      <c r="G820" s="259" t="s">
        <v>492</v>
      </c>
      <c r="H820" s="259">
        <v>1</v>
      </c>
      <c r="I820" s="259" t="s">
        <v>1743</v>
      </c>
      <c r="J820" s="259" t="s">
        <v>1744</v>
      </c>
      <c r="K820" s="259" t="s">
        <v>1745</v>
      </c>
      <c r="L820" s="260">
        <v>45400</v>
      </c>
      <c r="M820" s="259" t="s">
        <v>20</v>
      </c>
    </row>
    <row r="821" spans="1:13" x14ac:dyDescent="0.35">
      <c r="A821" s="261" t="s">
        <v>13</v>
      </c>
      <c r="B821" s="261" t="s">
        <v>14</v>
      </c>
      <c r="C821" s="261" t="s">
        <v>15</v>
      </c>
      <c r="D821" s="261" t="s">
        <v>694</v>
      </c>
      <c r="E821" s="261">
        <v>1240190</v>
      </c>
      <c r="F821" s="261" t="s">
        <v>1709</v>
      </c>
      <c r="G821" s="261" t="s">
        <v>492</v>
      </c>
      <c r="H821" s="261">
        <v>1</v>
      </c>
      <c r="I821" s="261" t="s">
        <v>1746</v>
      </c>
      <c r="J821" s="261" t="s">
        <v>1747</v>
      </c>
      <c r="K821" s="261" t="s">
        <v>1748</v>
      </c>
      <c r="L821" s="262">
        <v>45400</v>
      </c>
      <c r="M821" s="261" t="s">
        <v>20</v>
      </c>
    </row>
    <row r="822" spans="1:13" x14ac:dyDescent="0.35">
      <c r="A822" s="259" t="s">
        <v>139</v>
      </c>
      <c r="B822" s="259" t="s">
        <v>140</v>
      </c>
      <c r="C822" s="259" t="s">
        <v>141</v>
      </c>
      <c r="D822" s="259" t="s">
        <v>949</v>
      </c>
      <c r="E822" s="259">
        <v>28600000</v>
      </c>
      <c r="F822" s="259" t="s">
        <v>1749</v>
      </c>
      <c r="G822" s="259" t="s">
        <v>492</v>
      </c>
      <c r="H822" s="259">
        <v>1</v>
      </c>
      <c r="I822" s="259" t="s">
        <v>1750</v>
      </c>
      <c r="J822" s="259" t="s">
        <v>1751</v>
      </c>
      <c r="K822" s="259" t="s">
        <v>1752</v>
      </c>
      <c r="L822" s="260">
        <v>45400</v>
      </c>
      <c r="M822" s="259" t="s">
        <v>20</v>
      </c>
    </row>
    <row r="823" spans="1:13" x14ac:dyDescent="0.35">
      <c r="A823" s="261" t="s">
        <v>139</v>
      </c>
      <c r="B823" s="261" t="s">
        <v>140</v>
      </c>
      <c r="C823" s="261" t="s">
        <v>141</v>
      </c>
      <c r="D823" s="261" t="s">
        <v>694</v>
      </c>
      <c r="E823" s="261">
        <v>475440</v>
      </c>
      <c r="F823" s="261" t="s">
        <v>1709</v>
      </c>
      <c r="G823" s="261" t="s">
        <v>492</v>
      </c>
      <c r="H823" s="261">
        <v>1</v>
      </c>
      <c r="I823" s="261" t="s">
        <v>1753</v>
      </c>
      <c r="J823" s="261" t="s">
        <v>1754</v>
      </c>
      <c r="K823" s="261" t="s">
        <v>1755</v>
      </c>
      <c r="L823" s="262">
        <v>45400</v>
      </c>
      <c r="M823" s="261" t="s">
        <v>20</v>
      </c>
    </row>
    <row r="824" spans="1:13" x14ac:dyDescent="0.35">
      <c r="A824" s="259" t="s">
        <v>1756</v>
      </c>
      <c r="B824" s="259" t="s">
        <v>1757</v>
      </c>
      <c r="C824" s="259" t="s">
        <v>1758</v>
      </c>
      <c r="D824" s="259" t="s">
        <v>26</v>
      </c>
      <c r="E824" s="259" t="s">
        <v>17</v>
      </c>
      <c r="F824" s="259" t="s">
        <v>512</v>
      </c>
      <c r="G824" s="259" t="s">
        <v>17</v>
      </c>
      <c r="H824" s="259" t="s">
        <v>17</v>
      </c>
      <c r="I824" s="259" t="s">
        <v>512</v>
      </c>
      <c r="J824" s="259" t="s">
        <v>1759</v>
      </c>
      <c r="K824" s="259" t="s">
        <v>1760</v>
      </c>
      <c r="L824" s="260">
        <v>45401</v>
      </c>
      <c r="M824" s="259" t="s">
        <v>20</v>
      </c>
    </row>
    <row r="825" spans="1:13" x14ac:dyDescent="0.35">
      <c r="A825" s="261" t="s">
        <v>1756</v>
      </c>
      <c r="B825" s="261" t="s">
        <v>1757</v>
      </c>
      <c r="C825" s="261" t="s">
        <v>1758</v>
      </c>
      <c r="D825" s="261" t="s">
        <v>28</v>
      </c>
      <c r="E825" s="261" t="s">
        <v>17</v>
      </c>
      <c r="F825" s="261" t="s">
        <v>512</v>
      </c>
      <c r="G825" s="261" t="s">
        <v>17</v>
      </c>
      <c r="H825" s="261" t="s">
        <v>17</v>
      </c>
      <c r="I825" s="261" t="s">
        <v>512</v>
      </c>
      <c r="J825" s="261" t="s">
        <v>1759</v>
      </c>
      <c r="K825" s="261" t="s">
        <v>1761</v>
      </c>
      <c r="L825" s="262">
        <v>45401</v>
      </c>
      <c r="M825" s="261" t="s">
        <v>20</v>
      </c>
    </row>
    <row r="826" spans="1:13" x14ac:dyDescent="0.35">
      <c r="A826" s="259" t="s">
        <v>1756</v>
      </c>
      <c r="B826" s="259" t="s">
        <v>1757</v>
      </c>
      <c r="C826" s="259" t="s">
        <v>1758</v>
      </c>
      <c r="D826" s="259" t="s">
        <v>38</v>
      </c>
      <c r="E826" s="259" t="s">
        <v>17</v>
      </c>
      <c r="F826" s="259" t="s">
        <v>512</v>
      </c>
      <c r="G826" s="259" t="s">
        <v>17</v>
      </c>
      <c r="H826" s="259" t="s">
        <v>17</v>
      </c>
      <c r="I826" s="259" t="s">
        <v>512</v>
      </c>
      <c r="J826" s="259" t="s">
        <v>1759</v>
      </c>
      <c r="K826" s="259" t="s">
        <v>1762</v>
      </c>
      <c r="L826" s="260">
        <v>45401</v>
      </c>
      <c r="M826" s="259" t="s">
        <v>20</v>
      </c>
    </row>
    <row r="827" spans="1:13" x14ac:dyDescent="0.35">
      <c r="A827" s="261" t="s">
        <v>1756</v>
      </c>
      <c r="B827" s="261" t="s">
        <v>1757</v>
      </c>
      <c r="C827" s="261" t="s">
        <v>1758</v>
      </c>
      <c r="D827" s="261" t="s">
        <v>768</v>
      </c>
      <c r="E827" s="261" t="s">
        <v>17</v>
      </c>
      <c r="F827" s="261" t="s">
        <v>512</v>
      </c>
      <c r="G827" s="261" t="s">
        <v>17</v>
      </c>
      <c r="H827" s="261" t="s">
        <v>17</v>
      </c>
      <c r="I827" s="261" t="s">
        <v>512</v>
      </c>
      <c r="J827" s="261" t="s">
        <v>1759</v>
      </c>
      <c r="K827" s="261" t="s">
        <v>1763</v>
      </c>
      <c r="L827" s="262">
        <v>45401</v>
      </c>
      <c r="M827" s="261" t="s">
        <v>20</v>
      </c>
    </row>
    <row r="828" spans="1:13" x14ac:dyDescent="0.35">
      <c r="A828" s="259" t="s">
        <v>1756</v>
      </c>
      <c r="B828" s="259" t="s">
        <v>1757</v>
      </c>
      <c r="C828" s="259" t="s">
        <v>1758</v>
      </c>
      <c r="D828" s="259" t="s">
        <v>24</v>
      </c>
      <c r="E828" s="259" t="s">
        <v>17</v>
      </c>
      <c r="F828" s="259" t="s">
        <v>512</v>
      </c>
      <c r="G828" s="259" t="s">
        <v>17</v>
      </c>
      <c r="H828" s="259" t="s">
        <v>17</v>
      </c>
      <c r="I828" s="259" t="s">
        <v>512</v>
      </c>
      <c r="J828" s="259" t="s">
        <v>1759</v>
      </c>
      <c r="K828" s="259" t="s">
        <v>1764</v>
      </c>
      <c r="L828" s="260">
        <v>45401</v>
      </c>
      <c r="M828" s="259" t="s">
        <v>20</v>
      </c>
    </row>
    <row r="829" spans="1:13" x14ac:dyDescent="0.35">
      <c r="A829" s="261" t="s">
        <v>1765</v>
      </c>
      <c r="B829" s="261" t="s">
        <v>1766</v>
      </c>
      <c r="C829" s="261" t="s">
        <v>1758</v>
      </c>
      <c r="D829" s="261" t="s">
        <v>26</v>
      </c>
      <c r="E829" s="261" t="s">
        <v>17</v>
      </c>
      <c r="F829" s="261" t="s">
        <v>512</v>
      </c>
      <c r="G829" s="261" t="s">
        <v>17</v>
      </c>
      <c r="H829" s="261" t="s">
        <v>17</v>
      </c>
      <c r="I829" s="261" t="s">
        <v>512</v>
      </c>
      <c r="J829" s="261" t="s">
        <v>1759</v>
      </c>
      <c r="K829" s="261" t="s">
        <v>1767</v>
      </c>
      <c r="L829" s="262">
        <v>45401</v>
      </c>
      <c r="M829" s="261" t="s">
        <v>439</v>
      </c>
    </row>
    <row r="830" spans="1:13" x14ac:dyDescent="0.35">
      <c r="A830" s="259" t="s">
        <v>1765</v>
      </c>
      <c r="B830" s="259" t="s">
        <v>1766</v>
      </c>
      <c r="C830" s="259" t="s">
        <v>1758</v>
      </c>
      <c r="D830" s="259" t="s">
        <v>28</v>
      </c>
      <c r="E830" s="259" t="s">
        <v>17</v>
      </c>
      <c r="F830" s="259" t="s">
        <v>512</v>
      </c>
      <c r="G830" s="259" t="s">
        <v>17</v>
      </c>
      <c r="H830" s="259" t="s">
        <v>17</v>
      </c>
      <c r="I830" s="259" t="s">
        <v>512</v>
      </c>
      <c r="J830" s="259" t="s">
        <v>1759</v>
      </c>
      <c r="K830" s="259" t="s">
        <v>1768</v>
      </c>
      <c r="L830" s="260">
        <v>45401</v>
      </c>
      <c r="M830" s="259" t="s">
        <v>439</v>
      </c>
    </row>
    <row r="831" spans="1:13" x14ac:dyDescent="0.35">
      <c r="A831" s="261" t="s">
        <v>1765</v>
      </c>
      <c r="B831" s="261" t="s">
        <v>1766</v>
      </c>
      <c r="C831" s="261" t="s">
        <v>1758</v>
      </c>
      <c r="D831" s="261" t="s">
        <v>38</v>
      </c>
      <c r="E831" s="261" t="s">
        <v>17</v>
      </c>
      <c r="F831" s="261" t="s">
        <v>512</v>
      </c>
      <c r="G831" s="261" t="s">
        <v>17</v>
      </c>
      <c r="H831" s="261" t="s">
        <v>17</v>
      </c>
      <c r="I831" s="261" t="s">
        <v>512</v>
      </c>
      <c r="J831" s="261" t="s">
        <v>1759</v>
      </c>
      <c r="K831" s="261" t="s">
        <v>1769</v>
      </c>
      <c r="L831" s="262">
        <v>45401</v>
      </c>
      <c r="M831" s="261" t="s">
        <v>439</v>
      </c>
    </row>
    <row r="832" spans="1:13" x14ac:dyDescent="0.35">
      <c r="A832" s="259" t="s">
        <v>1765</v>
      </c>
      <c r="B832" s="259" t="s">
        <v>1766</v>
      </c>
      <c r="C832" s="259" t="s">
        <v>1758</v>
      </c>
      <c r="D832" s="259" t="s">
        <v>768</v>
      </c>
      <c r="E832" s="259" t="s">
        <v>17</v>
      </c>
      <c r="F832" s="259" t="s">
        <v>512</v>
      </c>
      <c r="G832" s="259" t="s">
        <v>17</v>
      </c>
      <c r="H832" s="259" t="s">
        <v>17</v>
      </c>
      <c r="I832" s="259" t="s">
        <v>512</v>
      </c>
      <c r="J832" s="259" t="s">
        <v>1759</v>
      </c>
      <c r="K832" s="259" t="s">
        <v>1770</v>
      </c>
      <c r="L832" s="260">
        <v>45401</v>
      </c>
      <c r="M832" s="259" t="s">
        <v>439</v>
      </c>
    </row>
    <row r="833" spans="1:13" x14ac:dyDescent="0.35">
      <c r="A833" s="261" t="s">
        <v>1765</v>
      </c>
      <c r="B833" s="261" t="s">
        <v>1766</v>
      </c>
      <c r="C833" s="261" t="s">
        <v>1758</v>
      </c>
      <c r="D833" s="261" t="s">
        <v>24</v>
      </c>
      <c r="E833" s="261" t="s">
        <v>17</v>
      </c>
      <c r="F833" s="261" t="s">
        <v>512</v>
      </c>
      <c r="G833" s="261" t="s">
        <v>17</v>
      </c>
      <c r="H833" s="261" t="s">
        <v>17</v>
      </c>
      <c r="I833" s="261" t="s">
        <v>512</v>
      </c>
      <c r="J833" s="261" t="s">
        <v>1759</v>
      </c>
      <c r="K833" s="261" t="s">
        <v>1771</v>
      </c>
      <c r="L833" s="262">
        <v>45401</v>
      </c>
      <c r="M833" s="261" t="s">
        <v>439</v>
      </c>
    </row>
    <row r="834" spans="1:13" x14ac:dyDescent="0.35">
      <c r="A834" s="259" t="s">
        <v>1772</v>
      </c>
      <c r="B834" s="259" t="s">
        <v>1773</v>
      </c>
      <c r="C834" s="259" t="s">
        <v>1758</v>
      </c>
      <c r="D834" s="259" t="s">
        <v>26</v>
      </c>
      <c r="E834" s="259" t="s">
        <v>17</v>
      </c>
      <c r="F834" s="259" t="s">
        <v>512</v>
      </c>
      <c r="G834" s="259" t="s">
        <v>17</v>
      </c>
      <c r="H834" s="259" t="s">
        <v>17</v>
      </c>
      <c r="I834" s="259" t="s">
        <v>512</v>
      </c>
      <c r="J834" s="259" t="s">
        <v>1759</v>
      </c>
      <c r="K834" s="259" t="s">
        <v>1774</v>
      </c>
      <c r="L834" s="260">
        <v>45401</v>
      </c>
      <c r="M834" s="259" t="s">
        <v>20</v>
      </c>
    </row>
    <row r="835" spans="1:13" x14ac:dyDescent="0.35">
      <c r="A835" s="261" t="s">
        <v>1772</v>
      </c>
      <c r="B835" s="261" t="s">
        <v>1773</v>
      </c>
      <c r="C835" s="261" t="s">
        <v>1758</v>
      </c>
      <c r="D835" s="261" t="s">
        <v>28</v>
      </c>
      <c r="E835" s="261" t="s">
        <v>17</v>
      </c>
      <c r="F835" s="261" t="s">
        <v>512</v>
      </c>
      <c r="G835" s="261" t="s">
        <v>17</v>
      </c>
      <c r="H835" s="261" t="s">
        <v>17</v>
      </c>
      <c r="I835" s="261" t="s">
        <v>512</v>
      </c>
      <c r="J835" s="261" t="s">
        <v>1759</v>
      </c>
      <c r="K835" s="261" t="s">
        <v>1775</v>
      </c>
      <c r="L835" s="262">
        <v>45401</v>
      </c>
      <c r="M835" s="261" t="s">
        <v>20</v>
      </c>
    </row>
    <row r="836" spans="1:13" x14ac:dyDescent="0.35">
      <c r="A836" s="259" t="s">
        <v>1772</v>
      </c>
      <c r="B836" s="259" t="s">
        <v>1773</v>
      </c>
      <c r="C836" s="259" t="s">
        <v>1758</v>
      </c>
      <c r="D836" s="259" t="s">
        <v>38</v>
      </c>
      <c r="E836" s="259" t="s">
        <v>17</v>
      </c>
      <c r="F836" s="259" t="s">
        <v>512</v>
      </c>
      <c r="G836" s="259" t="s">
        <v>17</v>
      </c>
      <c r="H836" s="259" t="s">
        <v>17</v>
      </c>
      <c r="I836" s="259" t="s">
        <v>512</v>
      </c>
      <c r="J836" s="259" t="s">
        <v>1759</v>
      </c>
      <c r="K836" s="259" t="s">
        <v>1776</v>
      </c>
      <c r="L836" s="260">
        <v>45401</v>
      </c>
      <c r="M836" s="259" t="s">
        <v>20</v>
      </c>
    </row>
    <row r="837" spans="1:13" x14ac:dyDescent="0.35">
      <c r="A837" s="261" t="s">
        <v>1772</v>
      </c>
      <c r="B837" s="261" t="s">
        <v>1773</v>
      </c>
      <c r="C837" s="261" t="s">
        <v>1758</v>
      </c>
      <c r="D837" s="261" t="s">
        <v>768</v>
      </c>
      <c r="E837" s="261" t="s">
        <v>17</v>
      </c>
      <c r="F837" s="261" t="s">
        <v>512</v>
      </c>
      <c r="G837" s="261" t="s">
        <v>17</v>
      </c>
      <c r="H837" s="261" t="s">
        <v>17</v>
      </c>
      <c r="I837" s="261" t="s">
        <v>512</v>
      </c>
      <c r="J837" s="261" t="s">
        <v>1759</v>
      </c>
      <c r="K837" s="261" t="s">
        <v>1777</v>
      </c>
      <c r="L837" s="262">
        <v>45401</v>
      </c>
      <c r="M837" s="261" t="s">
        <v>20</v>
      </c>
    </row>
    <row r="838" spans="1:13" x14ac:dyDescent="0.35">
      <c r="A838" s="259" t="s">
        <v>1772</v>
      </c>
      <c r="B838" s="259" t="s">
        <v>1773</v>
      </c>
      <c r="C838" s="259" t="s">
        <v>1758</v>
      </c>
      <c r="D838" s="259" t="s">
        <v>24</v>
      </c>
      <c r="E838" s="259" t="s">
        <v>17</v>
      </c>
      <c r="F838" s="259" t="s">
        <v>512</v>
      </c>
      <c r="G838" s="259" t="s">
        <v>17</v>
      </c>
      <c r="H838" s="259" t="s">
        <v>17</v>
      </c>
      <c r="I838" s="259" t="s">
        <v>512</v>
      </c>
      <c r="J838" s="259" t="s">
        <v>1759</v>
      </c>
      <c r="K838" s="259" t="s">
        <v>1778</v>
      </c>
      <c r="L838" s="260">
        <v>45401</v>
      </c>
      <c r="M838" s="259" t="s">
        <v>20</v>
      </c>
    </row>
    <row r="839" spans="1:13" x14ac:dyDescent="0.35">
      <c r="A839" s="261" t="s">
        <v>1779</v>
      </c>
      <c r="B839" s="261" t="s">
        <v>1780</v>
      </c>
      <c r="C839" s="261" t="s">
        <v>61</v>
      </c>
      <c r="D839" s="261" t="s">
        <v>26</v>
      </c>
      <c r="E839" s="261" t="s">
        <v>17</v>
      </c>
      <c r="F839" s="261" t="s">
        <v>512</v>
      </c>
      <c r="G839" s="261" t="s">
        <v>22</v>
      </c>
      <c r="H839" s="261">
        <v>3</v>
      </c>
      <c r="I839" s="261" t="s">
        <v>17</v>
      </c>
      <c r="J839" s="261" t="s">
        <v>1457</v>
      </c>
      <c r="K839" s="261" t="s">
        <v>1781</v>
      </c>
      <c r="L839" s="262">
        <v>45401</v>
      </c>
      <c r="M839" s="261" t="s">
        <v>20</v>
      </c>
    </row>
    <row r="840" spans="1:13" x14ac:dyDescent="0.35">
      <c r="A840" s="259" t="s">
        <v>1779</v>
      </c>
      <c r="B840" s="259" t="s">
        <v>1780</v>
      </c>
      <c r="C840" s="259" t="s">
        <v>61</v>
      </c>
      <c r="D840" s="259" t="s">
        <v>28</v>
      </c>
      <c r="E840" s="259" t="s">
        <v>17</v>
      </c>
      <c r="F840" s="259" t="s">
        <v>512</v>
      </c>
      <c r="G840" s="259" t="s">
        <v>22</v>
      </c>
      <c r="H840" s="259">
        <v>3</v>
      </c>
      <c r="I840" s="259" t="s">
        <v>17</v>
      </c>
      <c r="J840" s="259" t="s">
        <v>1457</v>
      </c>
      <c r="K840" s="259" t="s">
        <v>1782</v>
      </c>
      <c r="L840" s="260">
        <v>45401</v>
      </c>
      <c r="M840" s="259" t="s">
        <v>20</v>
      </c>
    </row>
    <row r="841" spans="1:13" x14ac:dyDescent="0.35">
      <c r="A841" s="261" t="s">
        <v>1779</v>
      </c>
      <c r="B841" s="261" t="s">
        <v>1780</v>
      </c>
      <c r="C841" s="261" t="s">
        <v>61</v>
      </c>
      <c r="D841" s="261" t="s">
        <v>38</v>
      </c>
      <c r="E841" s="261" t="s">
        <v>17</v>
      </c>
      <c r="F841" s="261" t="s">
        <v>512</v>
      </c>
      <c r="G841" s="261" t="s">
        <v>22</v>
      </c>
      <c r="H841" s="261">
        <v>3</v>
      </c>
      <c r="I841" s="261" t="s">
        <v>17</v>
      </c>
      <c r="J841" s="261" t="s">
        <v>1457</v>
      </c>
      <c r="K841" s="261" t="s">
        <v>1783</v>
      </c>
      <c r="L841" s="262">
        <v>45401</v>
      </c>
      <c r="M841" s="261" t="s">
        <v>20</v>
      </c>
    </row>
    <row r="842" spans="1:13" x14ac:dyDescent="0.35">
      <c r="A842" s="259" t="s">
        <v>1779</v>
      </c>
      <c r="B842" s="259" t="s">
        <v>1780</v>
      </c>
      <c r="C842" s="259" t="s">
        <v>61</v>
      </c>
      <c r="D842" s="259" t="s">
        <v>16</v>
      </c>
      <c r="E842" s="259">
        <v>10000</v>
      </c>
      <c r="F842" s="259" t="s">
        <v>1784</v>
      </c>
      <c r="G842" s="259" t="s">
        <v>22</v>
      </c>
      <c r="H842" s="259">
        <v>3</v>
      </c>
      <c r="I842" s="259" t="s">
        <v>1785</v>
      </c>
      <c r="J842" s="259" t="s">
        <v>1786</v>
      </c>
      <c r="K842" s="259" t="s">
        <v>1787</v>
      </c>
      <c r="L842" s="260">
        <v>45401</v>
      </c>
      <c r="M842" s="259" t="s">
        <v>20</v>
      </c>
    </row>
    <row r="843" spans="1:13" x14ac:dyDescent="0.35">
      <c r="A843" s="261" t="s">
        <v>1779</v>
      </c>
      <c r="B843" s="261" t="s">
        <v>1780</v>
      </c>
      <c r="C843" s="261" t="s">
        <v>61</v>
      </c>
      <c r="D843" s="261" t="s">
        <v>21</v>
      </c>
      <c r="E843" s="261">
        <v>10600</v>
      </c>
      <c r="F843" s="261" t="s">
        <v>1788</v>
      </c>
      <c r="G843" s="261" t="s">
        <v>22</v>
      </c>
      <c r="H843" s="261">
        <v>3</v>
      </c>
      <c r="I843" s="261" t="s">
        <v>1785</v>
      </c>
      <c r="J843" s="261" t="s">
        <v>1789</v>
      </c>
      <c r="K843" s="261" t="s">
        <v>1790</v>
      </c>
      <c r="L843" s="262">
        <v>45401</v>
      </c>
      <c r="M843" s="261" t="s">
        <v>20</v>
      </c>
    </row>
    <row r="844" spans="1:13" x14ac:dyDescent="0.35">
      <c r="A844" s="259" t="s">
        <v>1779</v>
      </c>
      <c r="B844" s="259" t="s">
        <v>1780</v>
      </c>
      <c r="C844" s="259" t="s">
        <v>61</v>
      </c>
      <c r="D844" s="259" t="s">
        <v>768</v>
      </c>
      <c r="E844" s="259" t="s">
        <v>17</v>
      </c>
      <c r="F844" s="259" t="s">
        <v>512</v>
      </c>
      <c r="G844" s="259" t="s">
        <v>17</v>
      </c>
      <c r="H844" s="259" t="s">
        <v>17</v>
      </c>
      <c r="I844" s="259" t="s">
        <v>17</v>
      </c>
      <c r="J844" s="259" t="s">
        <v>1457</v>
      </c>
      <c r="K844" s="259" t="s">
        <v>1791</v>
      </c>
      <c r="L844" s="260">
        <v>45401</v>
      </c>
      <c r="M844" s="259" t="s">
        <v>20</v>
      </c>
    </row>
    <row r="845" spans="1:13" x14ac:dyDescent="0.35">
      <c r="A845" s="261" t="s">
        <v>1779</v>
      </c>
      <c r="B845" s="261" t="s">
        <v>1780</v>
      </c>
      <c r="C845" s="261" t="s">
        <v>61</v>
      </c>
      <c r="D845" s="261" t="s">
        <v>24</v>
      </c>
      <c r="E845" s="261" t="s">
        <v>17</v>
      </c>
      <c r="F845" s="261" t="s">
        <v>17</v>
      </c>
      <c r="G845" s="261" t="s">
        <v>17</v>
      </c>
      <c r="H845" s="261" t="s">
        <v>17</v>
      </c>
      <c r="I845" s="261" t="s">
        <v>17</v>
      </c>
      <c r="J845" s="261" t="s">
        <v>1457</v>
      </c>
      <c r="K845" s="261" t="s">
        <v>1792</v>
      </c>
      <c r="L845" s="262">
        <v>45401</v>
      </c>
      <c r="M845" s="261" t="s">
        <v>20</v>
      </c>
    </row>
    <row r="846" spans="1:13" x14ac:dyDescent="0.35">
      <c r="A846" s="259" t="s">
        <v>1793</v>
      </c>
      <c r="B846" s="259" t="s">
        <v>1794</v>
      </c>
      <c r="C846" s="259" t="s">
        <v>1795</v>
      </c>
      <c r="D846" s="259" t="s">
        <v>635</v>
      </c>
      <c r="E846" s="259">
        <v>4693</v>
      </c>
      <c r="F846" s="259" t="s">
        <v>1796</v>
      </c>
      <c r="G846" s="259" t="s">
        <v>884</v>
      </c>
      <c r="H846" s="259">
        <v>2</v>
      </c>
      <c r="I846" s="259" t="s">
        <v>790</v>
      </c>
      <c r="J846" s="259" t="s">
        <v>1797</v>
      </c>
      <c r="K846" s="259" t="s">
        <v>1798</v>
      </c>
      <c r="L846" s="260">
        <v>45401</v>
      </c>
      <c r="M846" s="259" t="s">
        <v>439</v>
      </c>
    </row>
    <row r="847" spans="1:13" x14ac:dyDescent="0.35">
      <c r="A847" s="261" t="s">
        <v>806</v>
      </c>
      <c r="B847" s="261" t="s">
        <v>807</v>
      </c>
      <c r="C847" s="261" t="s">
        <v>749</v>
      </c>
      <c r="D847" s="261" t="s">
        <v>404</v>
      </c>
      <c r="E847" s="261">
        <v>4</v>
      </c>
      <c r="F847" s="261" t="s">
        <v>1799</v>
      </c>
      <c r="G847" s="261" t="s">
        <v>884</v>
      </c>
      <c r="H847" s="261">
        <v>2</v>
      </c>
      <c r="I847" s="261" t="s">
        <v>1800</v>
      </c>
      <c r="J847" s="261" t="s">
        <v>1801</v>
      </c>
      <c r="K847" s="261" t="s">
        <v>1802</v>
      </c>
      <c r="L847" s="262">
        <v>45401</v>
      </c>
      <c r="M847" s="261" t="s">
        <v>20</v>
      </c>
    </row>
    <row r="848" spans="1:13" x14ac:dyDescent="0.35">
      <c r="A848" s="259" t="s">
        <v>753</v>
      </c>
      <c r="B848" s="259" t="s">
        <v>754</v>
      </c>
      <c r="C848" s="259" t="s">
        <v>749</v>
      </c>
      <c r="D848" s="259" t="s">
        <v>404</v>
      </c>
      <c r="E848" s="259">
        <v>4</v>
      </c>
      <c r="F848" s="259" t="s">
        <v>1799</v>
      </c>
      <c r="G848" s="259" t="s">
        <v>884</v>
      </c>
      <c r="H848" s="259">
        <v>2</v>
      </c>
      <c r="I848" s="259" t="s">
        <v>1800</v>
      </c>
      <c r="J848" s="259" t="s">
        <v>1803</v>
      </c>
      <c r="K848" s="259" t="s">
        <v>1804</v>
      </c>
      <c r="L848" s="260">
        <v>45401</v>
      </c>
      <c r="M848" s="259" t="s">
        <v>20</v>
      </c>
    </row>
    <row r="849" spans="1:13" x14ac:dyDescent="0.35">
      <c r="A849" s="261" t="s">
        <v>747</v>
      </c>
      <c r="B849" s="261" t="s">
        <v>748</v>
      </c>
      <c r="C849" s="261" t="s">
        <v>749</v>
      </c>
      <c r="D849" s="261" t="s">
        <v>404</v>
      </c>
      <c r="E849" s="261">
        <v>2</v>
      </c>
      <c r="F849" s="261" t="s">
        <v>1805</v>
      </c>
      <c r="G849" s="261" t="s">
        <v>884</v>
      </c>
      <c r="H849" s="261">
        <v>2</v>
      </c>
      <c r="I849" s="261" t="s">
        <v>1806</v>
      </c>
      <c r="J849" s="261" t="s">
        <v>1807</v>
      </c>
      <c r="K849" s="261" t="s">
        <v>1808</v>
      </c>
      <c r="L849" s="262">
        <v>45401</v>
      </c>
      <c r="M849" s="261" t="s">
        <v>20</v>
      </c>
    </row>
    <row r="850" spans="1:13" x14ac:dyDescent="0.35">
      <c r="A850" s="259" t="s">
        <v>868</v>
      </c>
      <c r="B850" s="259" t="s">
        <v>869</v>
      </c>
      <c r="C850" s="259" t="s">
        <v>749</v>
      </c>
      <c r="D850" s="259" t="s">
        <v>404</v>
      </c>
      <c r="E850" s="259">
        <v>4</v>
      </c>
      <c r="F850" s="259" t="s">
        <v>1809</v>
      </c>
      <c r="G850" s="259" t="s">
        <v>884</v>
      </c>
      <c r="H850" s="259">
        <v>2</v>
      </c>
      <c r="I850" s="259" t="s">
        <v>1810</v>
      </c>
      <c r="J850" s="259" t="s">
        <v>1811</v>
      </c>
      <c r="K850" s="259" t="s">
        <v>1812</v>
      </c>
      <c r="L850" s="260">
        <v>45401</v>
      </c>
      <c r="M850" s="259" t="s">
        <v>20</v>
      </c>
    </row>
    <row r="851" spans="1:13" x14ac:dyDescent="0.35">
      <c r="A851" s="261" t="s">
        <v>1086</v>
      </c>
      <c r="B851" s="261" t="s">
        <v>1087</v>
      </c>
      <c r="C851" s="261" t="s">
        <v>1088</v>
      </c>
      <c r="D851" s="261" t="s">
        <v>24</v>
      </c>
      <c r="E851" s="261" t="s">
        <v>17</v>
      </c>
      <c r="F851" s="261" t="s">
        <v>17</v>
      </c>
      <c r="G851" s="261" t="s">
        <v>17</v>
      </c>
      <c r="H851" s="261" t="s">
        <v>17</v>
      </c>
      <c r="I851" s="261" t="s">
        <v>17</v>
      </c>
      <c r="J851" s="261" t="s">
        <v>1813</v>
      </c>
      <c r="K851" s="261" t="s">
        <v>1814</v>
      </c>
      <c r="L851" s="262">
        <v>45401</v>
      </c>
      <c r="M851" s="261" t="s">
        <v>20</v>
      </c>
    </row>
    <row r="852" spans="1:13" x14ac:dyDescent="0.35">
      <c r="A852" s="259" t="s">
        <v>1186</v>
      </c>
      <c r="B852" s="259" t="s">
        <v>1187</v>
      </c>
      <c r="C852" s="259" t="s">
        <v>1188</v>
      </c>
      <c r="D852" s="259" t="s">
        <v>16</v>
      </c>
      <c r="E852" s="259">
        <v>260681</v>
      </c>
      <c r="F852" s="259" t="s">
        <v>1815</v>
      </c>
      <c r="G852" s="259" t="s">
        <v>884</v>
      </c>
      <c r="H852" s="259">
        <v>2</v>
      </c>
      <c r="I852" s="259" t="s">
        <v>1816</v>
      </c>
      <c r="J852" s="259" t="s">
        <v>1817</v>
      </c>
      <c r="K852" s="259" t="s">
        <v>1818</v>
      </c>
      <c r="L852" s="260">
        <v>45412</v>
      </c>
      <c r="M852" s="259" t="s">
        <v>20</v>
      </c>
    </row>
    <row r="853" spans="1:13" x14ac:dyDescent="0.35">
      <c r="A853" s="261" t="s">
        <v>1186</v>
      </c>
      <c r="B853" s="261" t="s">
        <v>1187</v>
      </c>
      <c r="C853" s="261" t="s">
        <v>1188</v>
      </c>
      <c r="D853" s="261" t="s">
        <v>21</v>
      </c>
      <c r="E853" s="261">
        <v>120394</v>
      </c>
      <c r="F853" s="261" t="s">
        <v>1815</v>
      </c>
      <c r="G853" s="261" t="s">
        <v>884</v>
      </c>
      <c r="H853" s="261">
        <v>2</v>
      </c>
      <c r="I853" s="261" t="s">
        <v>1816</v>
      </c>
      <c r="J853" s="261" t="s">
        <v>1817</v>
      </c>
      <c r="K853" s="261" t="s">
        <v>1819</v>
      </c>
      <c r="L853" s="262">
        <v>45412</v>
      </c>
      <c r="M853" s="261" t="s">
        <v>20</v>
      </c>
    </row>
    <row r="854" spans="1:13" x14ac:dyDescent="0.35">
      <c r="A854" s="259" t="s">
        <v>1186</v>
      </c>
      <c r="B854" s="259" t="s">
        <v>1187</v>
      </c>
      <c r="C854" s="259" t="s">
        <v>1188</v>
      </c>
      <c r="D854" s="259" t="s">
        <v>24</v>
      </c>
      <c r="E854" s="259">
        <v>507</v>
      </c>
      <c r="F854" s="259" t="s">
        <v>1820</v>
      </c>
      <c r="G854" s="259" t="s">
        <v>884</v>
      </c>
      <c r="H854" s="259">
        <v>2</v>
      </c>
      <c r="I854" s="259" t="s">
        <v>1821</v>
      </c>
      <c r="J854" s="259" t="s">
        <v>1822</v>
      </c>
      <c r="K854" s="259" t="s">
        <v>1823</v>
      </c>
      <c r="L854" s="260">
        <v>45412</v>
      </c>
      <c r="M854" s="259" t="s">
        <v>20</v>
      </c>
    </row>
    <row r="855" spans="1:13" x14ac:dyDescent="0.35">
      <c r="A855" s="261" t="s">
        <v>737</v>
      </c>
      <c r="B855" s="261" t="s">
        <v>738</v>
      </c>
      <c r="C855" s="261" t="s">
        <v>739</v>
      </c>
      <c r="D855" s="261" t="s">
        <v>949</v>
      </c>
      <c r="E855" s="261">
        <v>5970424</v>
      </c>
      <c r="F855" s="261" t="s">
        <v>1742</v>
      </c>
      <c r="G855" s="261" t="s">
        <v>884</v>
      </c>
      <c r="H855" s="261">
        <v>2</v>
      </c>
      <c r="I855" s="261" t="s">
        <v>1824</v>
      </c>
      <c r="J855" s="261" t="s">
        <v>1825</v>
      </c>
      <c r="K855" s="261" t="s">
        <v>1826</v>
      </c>
      <c r="L855" s="262">
        <v>45412</v>
      </c>
      <c r="M855" s="261" t="s">
        <v>20</v>
      </c>
    </row>
    <row r="856" spans="1:13" x14ac:dyDescent="0.35">
      <c r="A856" s="259" t="s">
        <v>737</v>
      </c>
      <c r="B856" s="259" t="s">
        <v>738</v>
      </c>
      <c r="C856" s="259" t="s">
        <v>739</v>
      </c>
      <c r="D856" s="259" t="s">
        <v>694</v>
      </c>
      <c r="E856" s="259">
        <v>342000</v>
      </c>
      <c r="F856" s="259" t="s">
        <v>1742</v>
      </c>
      <c r="G856" s="259" t="s">
        <v>884</v>
      </c>
      <c r="H856" s="259">
        <v>2</v>
      </c>
      <c r="I856" s="259" t="s">
        <v>1827</v>
      </c>
      <c r="J856" s="259" t="s">
        <v>1828</v>
      </c>
      <c r="K856" s="259" t="s">
        <v>1829</v>
      </c>
      <c r="L856" s="260">
        <v>45412</v>
      </c>
      <c r="M856" s="259" t="s">
        <v>20</v>
      </c>
    </row>
    <row r="857" spans="1:13" x14ac:dyDescent="0.35">
      <c r="A857" s="261" t="s">
        <v>737</v>
      </c>
      <c r="B857" s="261" t="s">
        <v>738</v>
      </c>
      <c r="C857" s="261" t="s">
        <v>739</v>
      </c>
      <c r="D857" s="261" t="s">
        <v>958</v>
      </c>
      <c r="E857" s="261">
        <v>5970424</v>
      </c>
      <c r="F857" s="261" t="s">
        <v>1830</v>
      </c>
      <c r="G857" s="261" t="s">
        <v>884</v>
      </c>
      <c r="H857" s="261">
        <v>2</v>
      </c>
      <c r="I857" s="261" t="s">
        <v>1831</v>
      </c>
      <c r="J857" s="261" t="s">
        <v>1832</v>
      </c>
      <c r="K857" s="261" t="s">
        <v>1833</v>
      </c>
      <c r="L857" s="262">
        <v>45412</v>
      </c>
      <c r="M857" s="261" t="s">
        <v>20</v>
      </c>
    </row>
    <row r="858" spans="1:13" x14ac:dyDescent="0.35">
      <c r="A858" s="259" t="s">
        <v>737</v>
      </c>
      <c r="B858" s="259" t="s">
        <v>738</v>
      </c>
      <c r="C858" s="259" t="s">
        <v>739</v>
      </c>
      <c r="D858" s="259" t="s">
        <v>963</v>
      </c>
      <c r="E858" s="259">
        <v>525456</v>
      </c>
      <c r="F858" s="259" t="s">
        <v>1830</v>
      </c>
      <c r="G858" s="259" t="s">
        <v>884</v>
      </c>
      <c r="H858" s="259">
        <v>2</v>
      </c>
      <c r="I858" s="259" t="s">
        <v>1831</v>
      </c>
      <c r="J858" s="259" t="s">
        <v>1834</v>
      </c>
      <c r="K858" s="259" t="s">
        <v>1835</v>
      </c>
      <c r="L858" s="260">
        <v>45412</v>
      </c>
      <c r="M858" s="259" t="s">
        <v>20</v>
      </c>
    </row>
    <row r="859" spans="1:13" x14ac:dyDescent="0.35">
      <c r="A859" s="261" t="s">
        <v>737</v>
      </c>
      <c r="B859" s="261" t="s">
        <v>738</v>
      </c>
      <c r="C859" s="261" t="s">
        <v>739</v>
      </c>
      <c r="D859" s="261" t="s">
        <v>986</v>
      </c>
      <c r="E859" s="261">
        <v>525456</v>
      </c>
      <c r="F859" s="261" t="s">
        <v>1830</v>
      </c>
      <c r="G859" s="261" t="s">
        <v>884</v>
      </c>
      <c r="H859" s="261">
        <v>2</v>
      </c>
      <c r="I859" s="261" t="s">
        <v>1831</v>
      </c>
      <c r="J859" s="261" t="s">
        <v>1836</v>
      </c>
      <c r="K859" s="261" t="s">
        <v>1837</v>
      </c>
      <c r="L859" s="262">
        <v>45412</v>
      </c>
      <c r="M859" s="261" t="s">
        <v>20</v>
      </c>
    </row>
    <row r="860" spans="1:13" x14ac:dyDescent="0.35">
      <c r="A860" s="259" t="s">
        <v>737</v>
      </c>
      <c r="B860" s="259" t="s">
        <v>738</v>
      </c>
      <c r="C860" s="259" t="s">
        <v>739</v>
      </c>
      <c r="D860" s="259" t="s">
        <v>991</v>
      </c>
      <c r="E860" s="259">
        <v>5444968</v>
      </c>
      <c r="F860" s="259" t="s">
        <v>1830</v>
      </c>
      <c r="G860" s="259" t="s">
        <v>884</v>
      </c>
      <c r="H860" s="259">
        <v>2</v>
      </c>
      <c r="I860" s="259" t="s">
        <v>1831</v>
      </c>
      <c r="J860" s="259" t="s">
        <v>1838</v>
      </c>
      <c r="K860" s="259" t="s">
        <v>1839</v>
      </c>
      <c r="L860" s="260">
        <v>45412</v>
      </c>
      <c r="M860" s="259" t="s">
        <v>20</v>
      </c>
    </row>
    <row r="861" spans="1:13" x14ac:dyDescent="0.35">
      <c r="A861" s="261" t="s">
        <v>737</v>
      </c>
      <c r="B861" s="261" t="s">
        <v>738</v>
      </c>
      <c r="C861" s="261" t="s">
        <v>739</v>
      </c>
      <c r="D861" s="261" t="s">
        <v>996</v>
      </c>
      <c r="E861" s="261">
        <v>0</v>
      </c>
      <c r="F861" s="261" t="s">
        <v>1830</v>
      </c>
      <c r="G861" s="261" t="s">
        <v>884</v>
      </c>
      <c r="H861" s="261">
        <v>2</v>
      </c>
      <c r="I861" s="261" t="s">
        <v>1831</v>
      </c>
      <c r="J861" s="261" t="s">
        <v>1840</v>
      </c>
      <c r="K861" s="261" t="s">
        <v>1841</v>
      </c>
      <c r="L861" s="262">
        <v>45412</v>
      </c>
      <c r="M861" s="261" t="s">
        <v>20</v>
      </c>
    </row>
    <row r="862" spans="1:13" x14ac:dyDescent="0.35">
      <c r="A862" s="259" t="s">
        <v>737</v>
      </c>
      <c r="B862" s="259" t="s">
        <v>738</v>
      </c>
      <c r="C862" s="259" t="s">
        <v>739</v>
      </c>
      <c r="D862" s="259" t="s">
        <v>999</v>
      </c>
      <c r="E862" s="259">
        <v>525456</v>
      </c>
      <c r="F862" s="259" t="s">
        <v>1830</v>
      </c>
      <c r="G862" s="259" t="s">
        <v>884</v>
      </c>
      <c r="H862" s="259">
        <v>2</v>
      </c>
      <c r="I862" s="259" t="s">
        <v>1831</v>
      </c>
      <c r="J862" s="259" t="s">
        <v>1836</v>
      </c>
      <c r="K862" s="259" t="s">
        <v>1842</v>
      </c>
      <c r="L862" s="260">
        <v>45412</v>
      </c>
      <c r="M862" s="259" t="s">
        <v>20</v>
      </c>
    </row>
    <row r="863" spans="1:13" x14ac:dyDescent="0.35">
      <c r="A863" s="261" t="s">
        <v>737</v>
      </c>
      <c r="B863" s="261" t="s">
        <v>738</v>
      </c>
      <c r="C863" s="261" t="s">
        <v>739</v>
      </c>
      <c r="D863" s="261" t="s">
        <v>1002</v>
      </c>
      <c r="E863" s="261">
        <v>0</v>
      </c>
      <c r="F863" s="261" t="s">
        <v>1830</v>
      </c>
      <c r="G863" s="261" t="s">
        <v>884</v>
      </c>
      <c r="H863" s="261">
        <v>2</v>
      </c>
      <c r="I863" s="261" t="s">
        <v>1831</v>
      </c>
      <c r="J863" s="261" t="s">
        <v>1843</v>
      </c>
      <c r="K863" s="261" t="s">
        <v>1844</v>
      </c>
      <c r="L863" s="262">
        <v>45412</v>
      </c>
      <c r="M863" s="261" t="s">
        <v>20</v>
      </c>
    </row>
    <row r="864" spans="1:13" x14ac:dyDescent="0.35">
      <c r="A864" s="259" t="s">
        <v>737</v>
      </c>
      <c r="B864" s="259" t="s">
        <v>738</v>
      </c>
      <c r="C864" s="259" t="s">
        <v>739</v>
      </c>
      <c r="D864" s="259" t="s">
        <v>823</v>
      </c>
      <c r="E864" s="259">
        <v>0</v>
      </c>
      <c r="F864" s="259" t="s">
        <v>1830</v>
      </c>
      <c r="G864" s="259" t="s">
        <v>884</v>
      </c>
      <c r="H864" s="259">
        <v>2</v>
      </c>
      <c r="I864" s="259" t="s">
        <v>1831</v>
      </c>
      <c r="J864" s="259" t="s">
        <v>1843</v>
      </c>
      <c r="K864" s="259" t="s">
        <v>1845</v>
      </c>
      <c r="L864" s="260">
        <v>45412</v>
      </c>
      <c r="M864" s="259" t="s">
        <v>20</v>
      </c>
    </row>
    <row r="865" spans="1:13" x14ac:dyDescent="0.35">
      <c r="A865" s="261" t="s">
        <v>114</v>
      </c>
      <c r="B865" s="261" t="s">
        <v>115</v>
      </c>
      <c r="C865" s="261" t="s">
        <v>116</v>
      </c>
      <c r="D865" s="261" t="s">
        <v>949</v>
      </c>
      <c r="E865" s="261">
        <v>6100000</v>
      </c>
      <c r="F865" s="261" t="s">
        <v>1846</v>
      </c>
      <c r="G865" s="261" t="s">
        <v>884</v>
      </c>
      <c r="H865" s="261">
        <v>2</v>
      </c>
      <c r="I865" s="261" t="s">
        <v>1847</v>
      </c>
      <c r="J865" s="261" t="s">
        <v>1848</v>
      </c>
      <c r="K865" s="261" t="s">
        <v>1849</v>
      </c>
      <c r="L865" s="262">
        <v>45428</v>
      </c>
      <c r="M865" s="261" t="s">
        <v>20</v>
      </c>
    </row>
    <row r="866" spans="1:13" x14ac:dyDescent="0.35">
      <c r="A866" s="259" t="s">
        <v>114</v>
      </c>
      <c r="B866" s="259" t="s">
        <v>115</v>
      </c>
      <c r="C866" s="259" t="s">
        <v>116</v>
      </c>
      <c r="D866" s="259" t="s">
        <v>694</v>
      </c>
      <c r="E866" s="259">
        <v>622980</v>
      </c>
      <c r="F866" s="259" t="s">
        <v>1709</v>
      </c>
      <c r="G866" s="259" t="s">
        <v>884</v>
      </c>
      <c r="H866" s="259">
        <v>2</v>
      </c>
      <c r="I866" s="259" t="s">
        <v>1850</v>
      </c>
      <c r="J866" s="259" t="s">
        <v>1851</v>
      </c>
      <c r="K866" s="259" t="s">
        <v>1852</v>
      </c>
      <c r="L866" s="260">
        <v>45428</v>
      </c>
      <c r="M866" s="259" t="s">
        <v>20</v>
      </c>
    </row>
    <row r="867" spans="1:13" x14ac:dyDescent="0.35">
      <c r="A867" s="261" t="s">
        <v>114</v>
      </c>
      <c r="B867" s="261" t="s">
        <v>115</v>
      </c>
      <c r="C867" s="261" t="s">
        <v>116</v>
      </c>
      <c r="D867" s="261" t="s">
        <v>958</v>
      </c>
      <c r="E867" s="261">
        <v>6100000</v>
      </c>
      <c r="F867" s="261" t="s">
        <v>1853</v>
      </c>
      <c r="G867" s="261" t="s">
        <v>884</v>
      </c>
      <c r="H867" s="261">
        <v>2</v>
      </c>
      <c r="I867" s="261" t="s">
        <v>1854</v>
      </c>
      <c r="J867" s="261" t="s">
        <v>1855</v>
      </c>
      <c r="K867" s="261" t="s">
        <v>1856</v>
      </c>
      <c r="L867" s="262">
        <v>45428</v>
      </c>
      <c r="M867" s="261" t="s">
        <v>20</v>
      </c>
    </row>
    <row r="868" spans="1:13" x14ac:dyDescent="0.35">
      <c r="A868" s="259" t="s">
        <v>114</v>
      </c>
      <c r="B868" s="259" t="s">
        <v>115</v>
      </c>
      <c r="C868" s="259" t="s">
        <v>116</v>
      </c>
      <c r="D868" s="259" t="s">
        <v>963</v>
      </c>
      <c r="E868" s="259">
        <v>5118000</v>
      </c>
      <c r="F868" s="259" t="s">
        <v>1853</v>
      </c>
      <c r="G868" s="259" t="s">
        <v>884</v>
      </c>
      <c r="H868" s="259">
        <v>2</v>
      </c>
      <c r="I868" s="259" t="s">
        <v>1854</v>
      </c>
      <c r="J868" s="259" t="s">
        <v>1857</v>
      </c>
      <c r="K868" s="259" t="s">
        <v>1858</v>
      </c>
      <c r="L868" s="260">
        <v>45428</v>
      </c>
      <c r="M868" s="259" t="s">
        <v>439</v>
      </c>
    </row>
    <row r="869" spans="1:13" x14ac:dyDescent="0.35">
      <c r="A869" s="261" t="s">
        <v>114</v>
      </c>
      <c r="B869" s="261" t="s">
        <v>115</v>
      </c>
      <c r="C869" s="261" t="s">
        <v>116</v>
      </c>
      <c r="D869" s="261" t="s">
        <v>986</v>
      </c>
      <c r="E869" s="261">
        <v>2800000</v>
      </c>
      <c r="F869" s="261" t="s">
        <v>1853</v>
      </c>
      <c r="G869" s="261" t="s">
        <v>884</v>
      </c>
      <c r="H869" s="261">
        <v>2</v>
      </c>
      <c r="I869" s="261" t="s">
        <v>1854</v>
      </c>
      <c r="J869" s="261" t="s">
        <v>1859</v>
      </c>
      <c r="K869" s="261" t="s">
        <v>1860</v>
      </c>
      <c r="L869" s="262">
        <v>45428</v>
      </c>
      <c r="M869" s="261" t="s">
        <v>439</v>
      </c>
    </row>
    <row r="870" spans="1:13" x14ac:dyDescent="0.35">
      <c r="A870" s="259" t="s">
        <v>114</v>
      </c>
      <c r="B870" s="259" t="s">
        <v>115</v>
      </c>
      <c r="C870" s="259" t="s">
        <v>116</v>
      </c>
      <c r="D870" s="259" t="s">
        <v>991</v>
      </c>
      <c r="E870" s="259">
        <v>982000</v>
      </c>
      <c r="F870" s="259" t="s">
        <v>1853</v>
      </c>
      <c r="G870" s="259" t="s">
        <v>884</v>
      </c>
      <c r="H870" s="259">
        <v>2</v>
      </c>
      <c r="I870" s="259" t="s">
        <v>1854</v>
      </c>
      <c r="J870" s="259" t="s">
        <v>1861</v>
      </c>
      <c r="K870" s="259" t="s">
        <v>1862</v>
      </c>
      <c r="L870" s="260">
        <v>45428</v>
      </c>
      <c r="M870" s="259" t="s">
        <v>439</v>
      </c>
    </row>
    <row r="871" spans="1:13" x14ac:dyDescent="0.35">
      <c r="A871" s="261" t="s">
        <v>114</v>
      </c>
      <c r="B871" s="261" t="s">
        <v>115</v>
      </c>
      <c r="C871" s="261" t="s">
        <v>116</v>
      </c>
      <c r="D871" s="261" t="s">
        <v>996</v>
      </c>
      <c r="E871" s="261">
        <v>2318000</v>
      </c>
      <c r="F871" s="261" t="s">
        <v>1853</v>
      </c>
      <c r="G871" s="261" t="s">
        <v>884</v>
      </c>
      <c r="H871" s="261">
        <v>2</v>
      </c>
      <c r="I871" s="261" t="s">
        <v>1854</v>
      </c>
      <c r="J871" s="261" t="s">
        <v>1863</v>
      </c>
      <c r="K871" s="261" t="s">
        <v>1864</v>
      </c>
      <c r="L871" s="262">
        <v>45428</v>
      </c>
      <c r="M871" s="261" t="s">
        <v>439</v>
      </c>
    </row>
    <row r="872" spans="1:13" x14ac:dyDescent="0.35">
      <c r="A872" s="259" t="s">
        <v>114</v>
      </c>
      <c r="B872" s="259" t="s">
        <v>115</v>
      </c>
      <c r="C872" s="259" t="s">
        <v>116</v>
      </c>
      <c r="D872" s="259" t="s">
        <v>999</v>
      </c>
      <c r="E872" s="259">
        <v>2279332</v>
      </c>
      <c r="F872" s="259" t="s">
        <v>1853</v>
      </c>
      <c r="G872" s="259" t="s">
        <v>884</v>
      </c>
      <c r="H872" s="259">
        <v>2</v>
      </c>
      <c r="I872" s="259" t="s">
        <v>1854</v>
      </c>
      <c r="J872" s="259" t="s">
        <v>1865</v>
      </c>
      <c r="K872" s="259" t="s">
        <v>1866</v>
      </c>
      <c r="L872" s="260">
        <v>45428</v>
      </c>
      <c r="M872" s="259" t="s">
        <v>439</v>
      </c>
    </row>
    <row r="873" spans="1:13" x14ac:dyDescent="0.35">
      <c r="A873" s="261" t="s">
        <v>114</v>
      </c>
      <c r="B873" s="261" t="s">
        <v>115</v>
      </c>
      <c r="C873" s="261" t="s">
        <v>116</v>
      </c>
      <c r="D873" s="261" t="s">
        <v>1002</v>
      </c>
      <c r="E873" s="261">
        <v>520668</v>
      </c>
      <c r="F873" s="261" t="s">
        <v>1853</v>
      </c>
      <c r="G873" s="261" t="s">
        <v>884</v>
      </c>
      <c r="H873" s="261">
        <v>2</v>
      </c>
      <c r="I873" s="261" t="s">
        <v>1854</v>
      </c>
      <c r="J873" s="261" t="s">
        <v>1865</v>
      </c>
      <c r="K873" s="261" t="s">
        <v>1867</v>
      </c>
      <c r="L873" s="262">
        <v>45428</v>
      </c>
      <c r="M873" s="261" t="s">
        <v>439</v>
      </c>
    </row>
    <row r="874" spans="1:13" x14ac:dyDescent="0.35">
      <c r="A874" s="259" t="s">
        <v>114</v>
      </c>
      <c r="B874" s="259" t="s">
        <v>115</v>
      </c>
      <c r="C874" s="259" t="s">
        <v>116</v>
      </c>
      <c r="D874" s="259" t="s">
        <v>823</v>
      </c>
      <c r="E874" s="259">
        <v>0</v>
      </c>
      <c r="F874" s="259" t="s">
        <v>1853</v>
      </c>
      <c r="G874" s="259" t="s">
        <v>884</v>
      </c>
      <c r="H874" s="259">
        <v>2</v>
      </c>
      <c r="I874" s="259" t="s">
        <v>1854</v>
      </c>
      <c r="J874" s="259" t="s">
        <v>1868</v>
      </c>
      <c r="K874" s="259" t="s">
        <v>1869</v>
      </c>
      <c r="L874" s="260">
        <v>45428</v>
      </c>
      <c r="M874" s="259" t="s">
        <v>439</v>
      </c>
    </row>
    <row r="875" spans="1:13" x14ac:dyDescent="0.35">
      <c r="A875" s="261" t="s">
        <v>168</v>
      </c>
      <c r="B875" s="261" t="s">
        <v>169</v>
      </c>
      <c r="C875" s="261" t="s">
        <v>170</v>
      </c>
      <c r="D875" s="261" t="s">
        <v>958</v>
      </c>
      <c r="E875" s="261">
        <v>113600000</v>
      </c>
      <c r="F875" s="261" t="s">
        <v>1870</v>
      </c>
      <c r="G875" s="261" t="s">
        <v>884</v>
      </c>
      <c r="H875" s="261">
        <v>2</v>
      </c>
      <c r="I875" s="261" t="s">
        <v>1871</v>
      </c>
      <c r="J875" s="261" t="s">
        <v>1872</v>
      </c>
      <c r="K875" s="261" t="s">
        <v>1873</v>
      </c>
      <c r="L875" s="262">
        <v>45428</v>
      </c>
      <c r="M875" s="261" t="s">
        <v>20</v>
      </c>
    </row>
    <row r="876" spans="1:13" x14ac:dyDescent="0.35">
      <c r="A876" s="259" t="s">
        <v>168</v>
      </c>
      <c r="B876" s="259" t="s">
        <v>169</v>
      </c>
      <c r="C876" s="259" t="s">
        <v>170</v>
      </c>
      <c r="D876" s="259" t="s">
        <v>963</v>
      </c>
      <c r="E876" s="259">
        <v>25400000</v>
      </c>
      <c r="F876" s="259" t="s">
        <v>1870</v>
      </c>
      <c r="G876" s="259" t="s">
        <v>884</v>
      </c>
      <c r="H876" s="259">
        <v>2</v>
      </c>
      <c r="I876" s="259" t="s">
        <v>1871</v>
      </c>
      <c r="J876" s="259" t="s">
        <v>1874</v>
      </c>
      <c r="K876" s="259" t="s">
        <v>1875</v>
      </c>
      <c r="L876" s="260">
        <v>45428</v>
      </c>
      <c r="M876" s="259" t="s">
        <v>439</v>
      </c>
    </row>
    <row r="877" spans="1:13" x14ac:dyDescent="0.35">
      <c r="A877" s="261" t="s">
        <v>168</v>
      </c>
      <c r="B877" s="261" t="s">
        <v>169</v>
      </c>
      <c r="C877" s="261" t="s">
        <v>170</v>
      </c>
      <c r="D877" s="261" t="s">
        <v>986</v>
      </c>
      <c r="E877" s="261">
        <v>25400000</v>
      </c>
      <c r="F877" s="261" t="s">
        <v>1876</v>
      </c>
      <c r="G877" s="261" t="s">
        <v>884</v>
      </c>
      <c r="H877" s="261">
        <v>2</v>
      </c>
      <c r="I877" s="261" t="s">
        <v>1871</v>
      </c>
      <c r="J877" s="261" t="s">
        <v>1877</v>
      </c>
      <c r="K877" s="261" t="s">
        <v>1878</v>
      </c>
      <c r="L877" s="262">
        <v>45428</v>
      </c>
      <c r="M877" s="261" t="s">
        <v>439</v>
      </c>
    </row>
    <row r="878" spans="1:13" x14ac:dyDescent="0.35">
      <c r="A878" s="259" t="s">
        <v>168</v>
      </c>
      <c r="B878" s="259" t="s">
        <v>169</v>
      </c>
      <c r="C878" s="259" t="s">
        <v>170</v>
      </c>
      <c r="D878" s="259" t="s">
        <v>991</v>
      </c>
      <c r="E878" s="259">
        <v>88200000</v>
      </c>
      <c r="F878" s="259" t="s">
        <v>1876</v>
      </c>
      <c r="G878" s="259" t="s">
        <v>884</v>
      </c>
      <c r="H878" s="259">
        <v>2</v>
      </c>
      <c r="I878" s="259" t="s">
        <v>1871</v>
      </c>
      <c r="J878" s="259" t="s">
        <v>1879</v>
      </c>
      <c r="K878" s="259" t="s">
        <v>1880</v>
      </c>
      <c r="L878" s="260">
        <v>45428</v>
      </c>
      <c r="M878" s="259" t="s">
        <v>439</v>
      </c>
    </row>
    <row r="879" spans="1:13" x14ac:dyDescent="0.35">
      <c r="A879" s="261" t="s">
        <v>168</v>
      </c>
      <c r="B879" s="261" t="s">
        <v>169</v>
      </c>
      <c r="C879" s="261" t="s">
        <v>170</v>
      </c>
      <c r="D879" s="261" t="s">
        <v>996</v>
      </c>
      <c r="E879" s="261">
        <v>0</v>
      </c>
      <c r="F879" s="261" t="s">
        <v>1876</v>
      </c>
      <c r="G879" s="261" t="s">
        <v>884</v>
      </c>
      <c r="H879" s="261">
        <v>2</v>
      </c>
      <c r="I879" s="261" t="s">
        <v>1871</v>
      </c>
      <c r="J879" s="261" t="s">
        <v>1840</v>
      </c>
      <c r="K879" s="261" t="s">
        <v>1881</v>
      </c>
      <c r="L879" s="262">
        <v>45428</v>
      </c>
      <c r="M879" s="261" t="s">
        <v>439</v>
      </c>
    </row>
    <row r="880" spans="1:13" x14ac:dyDescent="0.35">
      <c r="A880" s="259" t="s">
        <v>168</v>
      </c>
      <c r="B880" s="259" t="s">
        <v>169</v>
      </c>
      <c r="C880" s="259" t="s">
        <v>170</v>
      </c>
      <c r="D880" s="259" t="s">
        <v>999</v>
      </c>
      <c r="E880" s="259">
        <v>10414000</v>
      </c>
      <c r="F880" s="259" t="s">
        <v>1876</v>
      </c>
      <c r="G880" s="259" t="s">
        <v>884</v>
      </c>
      <c r="H880" s="259">
        <v>2</v>
      </c>
      <c r="I880" s="259" t="s">
        <v>1871</v>
      </c>
      <c r="J880" s="259" t="s">
        <v>1882</v>
      </c>
      <c r="K880" s="259" t="s">
        <v>1883</v>
      </c>
      <c r="L880" s="260">
        <v>45428</v>
      </c>
      <c r="M880" s="259" t="s">
        <v>439</v>
      </c>
    </row>
    <row r="881" spans="1:13" x14ac:dyDescent="0.35">
      <c r="A881" s="261" t="s">
        <v>168</v>
      </c>
      <c r="B881" s="261" t="s">
        <v>169</v>
      </c>
      <c r="C881" s="261" t="s">
        <v>170</v>
      </c>
      <c r="D881" s="261" t="s">
        <v>1002</v>
      </c>
      <c r="E881" s="261">
        <v>10414000</v>
      </c>
      <c r="F881" s="261" t="s">
        <v>1876</v>
      </c>
      <c r="G881" s="261" t="s">
        <v>884</v>
      </c>
      <c r="H881" s="261">
        <v>2</v>
      </c>
      <c r="I881" s="261" t="s">
        <v>1871</v>
      </c>
      <c r="J881" s="261" t="s">
        <v>1884</v>
      </c>
      <c r="K881" s="261" t="s">
        <v>1885</v>
      </c>
      <c r="L881" s="262">
        <v>45428</v>
      </c>
      <c r="M881" s="261" t="s">
        <v>439</v>
      </c>
    </row>
    <row r="882" spans="1:13" x14ac:dyDescent="0.35">
      <c r="A882" s="259" t="s">
        <v>168</v>
      </c>
      <c r="B882" s="259" t="s">
        <v>169</v>
      </c>
      <c r="C882" s="259" t="s">
        <v>170</v>
      </c>
      <c r="D882" s="259" t="s">
        <v>823</v>
      </c>
      <c r="E882" s="259">
        <v>4572000</v>
      </c>
      <c r="F882" s="259" t="s">
        <v>1876</v>
      </c>
      <c r="G882" s="259" t="s">
        <v>884</v>
      </c>
      <c r="H882" s="259">
        <v>2</v>
      </c>
      <c r="I882" s="259" t="s">
        <v>1871</v>
      </c>
      <c r="J882" s="259" t="s">
        <v>1886</v>
      </c>
      <c r="K882" s="259" t="s">
        <v>1887</v>
      </c>
      <c r="L882" s="260">
        <v>45428</v>
      </c>
      <c r="M882" s="259" t="s">
        <v>439</v>
      </c>
    </row>
    <row r="883" spans="1:13" x14ac:dyDescent="0.35">
      <c r="A883" s="261" t="s">
        <v>728</v>
      </c>
      <c r="B883" s="261" t="s">
        <v>729</v>
      </c>
      <c r="C883" s="261" t="s">
        <v>296</v>
      </c>
      <c r="D883" s="261" t="s">
        <v>958</v>
      </c>
      <c r="E883" s="261">
        <v>18893631.7620157</v>
      </c>
      <c r="F883" s="261" t="s">
        <v>1888</v>
      </c>
      <c r="G883" s="261" t="s">
        <v>884</v>
      </c>
      <c r="H883" s="261">
        <v>2</v>
      </c>
      <c r="I883" s="261" t="s">
        <v>1889</v>
      </c>
      <c r="J883" s="261" t="s">
        <v>1890</v>
      </c>
      <c r="K883" s="261" t="s">
        <v>1891</v>
      </c>
      <c r="L883" s="262">
        <v>45429</v>
      </c>
      <c r="M883" s="261" t="s">
        <v>20</v>
      </c>
    </row>
    <row r="884" spans="1:13" x14ac:dyDescent="0.35">
      <c r="A884" s="259" t="s">
        <v>728</v>
      </c>
      <c r="B884" s="259" t="s">
        <v>729</v>
      </c>
      <c r="C884" s="259" t="s">
        <v>296</v>
      </c>
      <c r="D884" s="259" t="s">
        <v>963</v>
      </c>
      <c r="E884" s="259">
        <v>6009715.4871078404</v>
      </c>
      <c r="F884" s="259" t="s">
        <v>1892</v>
      </c>
      <c r="G884" s="259" t="s">
        <v>884</v>
      </c>
      <c r="H884" s="259">
        <v>2</v>
      </c>
      <c r="I884" s="259" t="s">
        <v>1893</v>
      </c>
      <c r="J884" s="259" t="s">
        <v>1894</v>
      </c>
      <c r="K884" s="259" t="s">
        <v>1895</v>
      </c>
      <c r="L884" s="260">
        <v>45429</v>
      </c>
      <c r="M884" s="259" t="s">
        <v>439</v>
      </c>
    </row>
    <row r="885" spans="1:13" x14ac:dyDescent="0.35">
      <c r="A885" s="261" t="s">
        <v>728</v>
      </c>
      <c r="B885" s="261" t="s">
        <v>729</v>
      </c>
      <c r="C885" s="261" t="s">
        <v>296</v>
      </c>
      <c r="D885" s="261" t="s">
        <v>986</v>
      </c>
      <c r="E885" s="261">
        <v>6009715</v>
      </c>
      <c r="F885" s="261" t="s">
        <v>1892</v>
      </c>
      <c r="G885" s="261" t="s">
        <v>884</v>
      </c>
      <c r="H885" s="261">
        <v>2</v>
      </c>
      <c r="I885" s="261" t="s">
        <v>1896</v>
      </c>
      <c r="J885" s="261" t="s">
        <v>1897</v>
      </c>
      <c r="K885" s="261" t="s">
        <v>1898</v>
      </c>
      <c r="L885" s="262">
        <v>45429</v>
      </c>
      <c r="M885" s="261" t="s">
        <v>439</v>
      </c>
    </row>
    <row r="886" spans="1:13" x14ac:dyDescent="0.35">
      <c r="A886" s="259" t="s">
        <v>728</v>
      </c>
      <c r="B886" s="259" t="s">
        <v>729</v>
      </c>
      <c r="C886" s="259" t="s">
        <v>296</v>
      </c>
      <c r="D886" s="259" t="s">
        <v>991</v>
      </c>
      <c r="E886" s="259">
        <v>12883917</v>
      </c>
      <c r="F886" s="259" t="s">
        <v>1888</v>
      </c>
      <c r="G886" s="259" t="s">
        <v>884</v>
      </c>
      <c r="H886" s="259">
        <v>2</v>
      </c>
      <c r="I886" s="259" t="s">
        <v>1899</v>
      </c>
      <c r="J886" s="259" t="s">
        <v>1900</v>
      </c>
      <c r="K886" s="259" t="s">
        <v>1901</v>
      </c>
      <c r="L886" s="260">
        <v>45429</v>
      </c>
      <c r="M886" s="259" t="s">
        <v>439</v>
      </c>
    </row>
    <row r="887" spans="1:13" x14ac:dyDescent="0.35">
      <c r="A887" s="261" t="s">
        <v>728</v>
      </c>
      <c r="B887" s="261" t="s">
        <v>729</v>
      </c>
      <c r="C887" s="261" t="s">
        <v>296</v>
      </c>
      <c r="D887" s="261" t="s">
        <v>996</v>
      </c>
      <c r="E887" s="261">
        <v>0</v>
      </c>
      <c r="F887" s="261" t="s">
        <v>1888</v>
      </c>
      <c r="G887" s="261" t="s">
        <v>884</v>
      </c>
      <c r="H887" s="261">
        <v>2</v>
      </c>
      <c r="I887" s="261" t="s">
        <v>1899</v>
      </c>
      <c r="J887" s="261" t="s">
        <v>1902</v>
      </c>
      <c r="K887" s="261" t="s">
        <v>1903</v>
      </c>
      <c r="L887" s="262">
        <v>45429</v>
      </c>
      <c r="M887" s="261" t="s">
        <v>439</v>
      </c>
    </row>
    <row r="888" spans="1:13" x14ac:dyDescent="0.35">
      <c r="A888" s="259" t="s">
        <v>728</v>
      </c>
      <c r="B888" s="259" t="s">
        <v>729</v>
      </c>
      <c r="C888" s="259" t="s">
        <v>296</v>
      </c>
      <c r="D888" s="259" t="s">
        <v>999</v>
      </c>
      <c r="E888" s="259">
        <v>5475275</v>
      </c>
      <c r="F888" s="259" t="s">
        <v>1892</v>
      </c>
      <c r="G888" s="259" t="s">
        <v>884</v>
      </c>
      <c r="H888" s="259">
        <v>2</v>
      </c>
      <c r="I888" s="259" t="s">
        <v>1899</v>
      </c>
      <c r="J888" s="259" t="s">
        <v>1904</v>
      </c>
      <c r="K888" s="259" t="s">
        <v>1905</v>
      </c>
      <c r="L888" s="260">
        <v>45429</v>
      </c>
      <c r="M888" s="259" t="s">
        <v>439</v>
      </c>
    </row>
    <row r="889" spans="1:13" x14ac:dyDescent="0.35">
      <c r="A889" s="261" t="s">
        <v>728</v>
      </c>
      <c r="B889" s="261" t="s">
        <v>729</v>
      </c>
      <c r="C889" s="261" t="s">
        <v>296</v>
      </c>
      <c r="D889" s="261" t="s">
        <v>1002</v>
      </c>
      <c r="E889" s="261">
        <v>534440</v>
      </c>
      <c r="F889" s="261" t="s">
        <v>1892</v>
      </c>
      <c r="G889" s="261" t="s">
        <v>884</v>
      </c>
      <c r="H889" s="261">
        <v>2</v>
      </c>
      <c r="I889" s="261" t="s">
        <v>1899</v>
      </c>
      <c r="J889" s="261" t="s">
        <v>1906</v>
      </c>
      <c r="K889" s="261" t="s">
        <v>1907</v>
      </c>
      <c r="L889" s="262">
        <v>45429</v>
      </c>
      <c r="M889" s="261" t="s">
        <v>439</v>
      </c>
    </row>
    <row r="890" spans="1:13" x14ac:dyDescent="0.35">
      <c r="A890" s="259" t="s">
        <v>728</v>
      </c>
      <c r="B890" s="259" t="s">
        <v>729</v>
      </c>
      <c r="C890" s="259" t="s">
        <v>296</v>
      </c>
      <c r="D890" s="259" t="s">
        <v>823</v>
      </c>
      <c r="E890" s="259">
        <v>0</v>
      </c>
      <c r="F890" s="259" t="s">
        <v>1892</v>
      </c>
      <c r="G890" s="259" t="s">
        <v>884</v>
      </c>
      <c r="H890" s="259">
        <v>2</v>
      </c>
      <c r="I890" s="259" t="s">
        <v>1899</v>
      </c>
      <c r="J890" s="259" t="s">
        <v>1908</v>
      </c>
      <c r="K890" s="259" t="s">
        <v>1909</v>
      </c>
      <c r="L890" s="260">
        <v>45429</v>
      </c>
      <c r="M890" s="259" t="s">
        <v>439</v>
      </c>
    </row>
    <row r="891" spans="1:13" x14ac:dyDescent="0.35">
      <c r="A891" s="261" t="s">
        <v>294</v>
      </c>
      <c r="B891" s="261" t="s">
        <v>295</v>
      </c>
      <c r="C891" s="261" t="s">
        <v>296</v>
      </c>
      <c r="D891" s="261" t="s">
        <v>958</v>
      </c>
      <c r="E891" s="261">
        <v>729738</v>
      </c>
      <c r="F891" s="261" t="s">
        <v>1888</v>
      </c>
      <c r="G891" s="261" t="s">
        <v>884</v>
      </c>
      <c r="H891" s="261">
        <v>2</v>
      </c>
      <c r="I891" s="261" t="s">
        <v>1889</v>
      </c>
      <c r="J891" s="261" t="s">
        <v>1910</v>
      </c>
      <c r="K891" s="261" t="s">
        <v>1911</v>
      </c>
      <c r="L891" s="262">
        <v>45429</v>
      </c>
      <c r="M891" s="261" t="s">
        <v>20</v>
      </c>
    </row>
    <row r="892" spans="1:13" x14ac:dyDescent="0.35">
      <c r="A892" s="259" t="s">
        <v>294</v>
      </c>
      <c r="B892" s="259" t="s">
        <v>295</v>
      </c>
      <c r="C892" s="259" t="s">
        <v>296</v>
      </c>
      <c r="D892" s="259" t="s">
        <v>963</v>
      </c>
      <c r="E892" s="259">
        <v>511787</v>
      </c>
      <c r="F892" s="259" t="s">
        <v>1892</v>
      </c>
      <c r="G892" s="259" t="s">
        <v>884</v>
      </c>
      <c r="H892" s="259">
        <v>2</v>
      </c>
      <c r="I892" s="259" t="s">
        <v>1912</v>
      </c>
      <c r="J892" s="259" t="s">
        <v>1913</v>
      </c>
      <c r="K892" s="259" t="s">
        <v>1914</v>
      </c>
      <c r="L892" s="260">
        <v>45429</v>
      </c>
      <c r="M892" s="259" t="s">
        <v>439</v>
      </c>
    </row>
    <row r="893" spans="1:13" x14ac:dyDescent="0.35">
      <c r="A893" s="261" t="s">
        <v>294</v>
      </c>
      <c r="B893" s="261" t="s">
        <v>295</v>
      </c>
      <c r="C893" s="261" t="s">
        <v>296</v>
      </c>
      <c r="D893" s="261" t="s">
        <v>986</v>
      </c>
      <c r="E893" s="261">
        <v>511787</v>
      </c>
      <c r="F893" s="261" t="s">
        <v>1892</v>
      </c>
      <c r="G893" s="261" t="s">
        <v>884</v>
      </c>
      <c r="H893" s="261">
        <v>2</v>
      </c>
      <c r="I893" s="261" t="s">
        <v>1912</v>
      </c>
      <c r="J893" s="261" t="s">
        <v>1915</v>
      </c>
      <c r="K893" s="261" t="s">
        <v>1916</v>
      </c>
      <c r="L893" s="262">
        <v>45429</v>
      </c>
      <c r="M893" s="261" t="s">
        <v>439</v>
      </c>
    </row>
    <row r="894" spans="1:13" x14ac:dyDescent="0.35">
      <c r="A894" s="259" t="s">
        <v>294</v>
      </c>
      <c r="B894" s="259" t="s">
        <v>295</v>
      </c>
      <c r="C894" s="259" t="s">
        <v>296</v>
      </c>
      <c r="D894" s="259" t="s">
        <v>991</v>
      </c>
      <c r="E894" s="259">
        <v>217951</v>
      </c>
      <c r="F894" s="259" t="s">
        <v>1888</v>
      </c>
      <c r="G894" s="259" t="s">
        <v>884</v>
      </c>
      <c r="H894" s="259">
        <v>2</v>
      </c>
      <c r="I894" s="259" t="s">
        <v>1917</v>
      </c>
      <c r="J894" s="259" t="s">
        <v>1918</v>
      </c>
      <c r="K894" s="259" t="s">
        <v>1919</v>
      </c>
      <c r="L894" s="260">
        <v>45429</v>
      </c>
      <c r="M894" s="259" t="s">
        <v>439</v>
      </c>
    </row>
    <row r="895" spans="1:13" x14ac:dyDescent="0.35">
      <c r="A895" s="261" t="s">
        <v>294</v>
      </c>
      <c r="B895" s="261" t="s">
        <v>295</v>
      </c>
      <c r="C895" s="261" t="s">
        <v>296</v>
      </c>
      <c r="D895" s="261" t="s">
        <v>996</v>
      </c>
      <c r="E895" s="261">
        <v>0</v>
      </c>
      <c r="F895" s="261" t="s">
        <v>1920</v>
      </c>
      <c r="G895" s="261" t="s">
        <v>884</v>
      </c>
      <c r="H895" s="261">
        <v>2</v>
      </c>
      <c r="I895" s="261" t="s">
        <v>1921</v>
      </c>
      <c r="J895" s="261" t="s">
        <v>1922</v>
      </c>
      <c r="K895" s="261" t="s">
        <v>1923</v>
      </c>
      <c r="L895" s="262">
        <v>45429</v>
      </c>
      <c r="M895" s="261" t="s">
        <v>439</v>
      </c>
    </row>
    <row r="896" spans="1:13" x14ac:dyDescent="0.35">
      <c r="A896" s="259" t="s">
        <v>294</v>
      </c>
      <c r="B896" s="259" t="s">
        <v>295</v>
      </c>
      <c r="C896" s="259" t="s">
        <v>296</v>
      </c>
      <c r="D896" s="259" t="s">
        <v>999</v>
      </c>
      <c r="E896" s="259">
        <v>449825</v>
      </c>
      <c r="F896" s="259" t="s">
        <v>1892</v>
      </c>
      <c r="G896" s="259" t="s">
        <v>884</v>
      </c>
      <c r="H896" s="259">
        <v>2</v>
      </c>
      <c r="I896" s="259" t="s">
        <v>1893</v>
      </c>
      <c r="J896" s="259" t="s">
        <v>1924</v>
      </c>
      <c r="K896" s="259" t="s">
        <v>1925</v>
      </c>
      <c r="L896" s="260">
        <v>45429</v>
      </c>
      <c r="M896" s="259" t="s">
        <v>439</v>
      </c>
    </row>
    <row r="897" spans="1:13" x14ac:dyDescent="0.35">
      <c r="A897" s="261" t="s">
        <v>294</v>
      </c>
      <c r="B897" s="261" t="s">
        <v>295</v>
      </c>
      <c r="C897" s="261" t="s">
        <v>296</v>
      </c>
      <c r="D897" s="261" t="s">
        <v>1002</v>
      </c>
      <c r="E897" s="261">
        <v>61962</v>
      </c>
      <c r="F897" s="261" t="s">
        <v>1892</v>
      </c>
      <c r="G897" s="261" t="s">
        <v>884</v>
      </c>
      <c r="H897" s="261">
        <v>2</v>
      </c>
      <c r="I897" s="261" t="s">
        <v>1893</v>
      </c>
      <c r="J897" s="261" t="s">
        <v>1926</v>
      </c>
      <c r="K897" s="261" t="s">
        <v>1927</v>
      </c>
      <c r="L897" s="262">
        <v>45429</v>
      </c>
      <c r="M897" s="261" t="s">
        <v>439</v>
      </c>
    </row>
    <row r="898" spans="1:13" x14ac:dyDescent="0.35">
      <c r="A898" s="259" t="s">
        <v>294</v>
      </c>
      <c r="B898" s="259" t="s">
        <v>295</v>
      </c>
      <c r="C898" s="259" t="s">
        <v>296</v>
      </c>
      <c r="D898" s="259" t="s">
        <v>823</v>
      </c>
      <c r="E898" s="259">
        <v>0</v>
      </c>
      <c r="F898" s="259" t="s">
        <v>1892</v>
      </c>
      <c r="G898" s="259" t="s">
        <v>884</v>
      </c>
      <c r="H898" s="259">
        <v>2</v>
      </c>
      <c r="I898" s="259" t="s">
        <v>1893</v>
      </c>
      <c r="J898" s="259" t="s">
        <v>1928</v>
      </c>
      <c r="K898" s="259" t="s">
        <v>1929</v>
      </c>
      <c r="L898" s="260">
        <v>45429</v>
      </c>
      <c r="M898" s="259" t="s">
        <v>439</v>
      </c>
    </row>
    <row r="899" spans="1:13" x14ac:dyDescent="0.35">
      <c r="A899" s="261" t="s">
        <v>304</v>
      </c>
      <c r="B899" s="261" t="s">
        <v>305</v>
      </c>
      <c r="C899" s="261" t="s">
        <v>296</v>
      </c>
      <c r="D899" s="261" t="s">
        <v>958</v>
      </c>
      <c r="E899" s="261">
        <v>3905020</v>
      </c>
      <c r="F899" s="261" t="s">
        <v>1920</v>
      </c>
      <c r="G899" s="261" t="s">
        <v>884</v>
      </c>
      <c r="H899" s="261">
        <v>2</v>
      </c>
      <c r="I899" s="261" t="s">
        <v>1917</v>
      </c>
      <c r="J899" s="261" t="s">
        <v>1930</v>
      </c>
      <c r="K899" s="261" t="s">
        <v>1931</v>
      </c>
      <c r="L899" s="262">
        <v>45429</v>
      </c>
      <c r="M899" s="261" t="s">
        <v>20</v>
      </c>
    </row>
    <row r="900" spans="1:13" x14ac:dyDescent="0.35">
      <c r="A900" s="259" t="s">
        <v>304</v>
      </c>
      <c r="B900" s="259" t="s">
        <v>305</v>
      </c>
      <c r="C900" s="259" t="s">
        <v>296</v>
      </c>
      <c r="D900" s="259" t="s">
        <v>963</v>
      </c>
      <c r="E900" s="259">
        <v>1096573</v>
      </c>
      <c r="F900" s="259" t="s">
        <v>1932</v>
      </c>
      <c r="G900" s="259" t="s">
        <v>884</v>
      </c>
      <c r="H900" s="259">
        <v>2</v>
      </c>
      <c r="I900" s="259" t="s">
        <v>1933</v>
      </c>
      <c r="J900" s="259" t="s">
        <v>1934</v>
      </c>
      <c r="K900" s="259" t="s">
        <v>1935</v>
      </c>
      <c r="L900" s="260">
        <v>45429</v>
      </c>
      <c r="M900" s="259" t="s">
        <v>439</v>
      </c>
    </row>
    <row r="901" spans="1:13" x14ac:dyDescent="0.35">
      <c r="A901" s="261" t="s">
        <v>304</v>
      </c>
      <c r="B901" s="261" t="s">
        <v>305</v>
      </c>
      <c r="C901" s="261" t="s">
        <v>296</v>
      </c>
      <c r="D901" s="261" t="s">
        <v>986</v>
      </c>
      <c r="E901" s="261">
        <v>1096573</v>
      </c>
      <c r="F901" s="261" t="s">
        <v>1892</v>
      </c>
      <c r="G901" s="261" t="s">
        <v>884</v>
      </c>
      <c r="H901" s="261">
        <v>2</v>
      </c>
      <c r="I901" s="261" t="s">
        <v>1893</v>
      </c>
      <c r="J901" s="261" t="s">
        <v>1936</v>
      </c>
      <c r="K901" s="261" t="s">
        <v>1937</v>
      </c>
      <c r="L901" s="262">
        <v>45429</v>
      </c>
      <c r="M901" s="261" t="s">
        <v>439</v>
      </c>
    </row>
    <row r="902" spans="1:13" x14ac:dyDescent="0.35">
      <c r="A902" s="259" t="s">
        <v>304</v>
      </c>
      <c r="B902" s="259" t="s">
        <v>305</v>
      </c>
      <c r="C902" s="259" t="s">
        <v>296</v>
      </c>
      <c r="D902" s="259" t="s">
        <v>991</v>
      </c>
      <c r="E902" s="259">
        <v>2808447</v>
      </c>
      <c r="F902" s="259" t="s">
        <v>1920</v>
      </c>
      <c r="G902" s="259" t="s">
        <v>884</v>
      </c>
      <c r="H902" s="259">
        <v>2</v>
      </c>
      <c r="I902" s="259" t="s">
        <v>1917</v>
      </c>
      <c r="J902" s="259" t="s">
        <v>1938</v>
      </c>
      <c r="K902" s="259" t="s">
        <v>1939</v>
      </c>
      <c r="L902" s="260">
        <v>45429</v>
      </c>
      <c r="M902" s="259" t="s">
        <v>439</v>
      </c>
    </row>
    <row r="903" spans="1:13" x14ac:dyDescent="0.35">
      <c r="A903" s="261" t="s">
        <v>304</v>
      </c>
      <c r="B903" s="261" t="s">
        <v>305</v>
      </c>
      <c r="C903" s="261" t="s">
        <v>296</v>
      </c>
      <c r="D903" s="261" t="s">
        <v>996</v>
      </c>
      <c r="E903" s="261">
        <v>0</v>
      </c>
      <c r="F903" s="261" t="s">
        <v>1920</v>
      </c>
      <c r="G903" s="261" t="s">
        <v>884</v>
      </c>
      <c r="H903" s="261">
        <v>2</v>
      </c>
      <c r="I903" s="261" t="s">
        <v>1917</v>
      </c>
      <c r="J903" s="261" t="s">
        <v>1940</v>
      </c>
      <c r="K903" s="261" t="s">
        <v>1941</v>
      </c>
      <c r="L903" s="262">
        <v>45429</v>
      </c>
      <c r="M903" s="261" t="s">
        <v>439</v>
      </c>
    </row>
    <row r="904" spans="1:13" x14ac:dyDescent="0.35">
      <c r="A904" s="259" t="s">
        <v>304</v>
      </c>
      <c r="B904" s="259" t="s">
        <v>305</v>
      </c>
      <c r="C904" s="259" t="s">
        <v>296</v>
      </c>
      <c r="D904" s="259" t="s">
        <v>999</v>
      </c>
      <c r="E904" s="259">
        <v>1094385</v>
      </c>
      <c r="F904" s="259" t="s">
        <v>1892</v>
      </c>
      <c r="G904" s="259" t="s">
        <v>884</v>
      </c>
      <c r="H904" s="259">
        <v>2</v>
      </c>
      <c r="I904" s="259" t="s">
        <v>1893</v>
      </c>
      <c r="J904" s="259" t="s">
        <v>1942</v>
      </c>
      <c r="K904" s="259" t="s">
        <v>1943</v>
      </c>
      <c r="L904" s="260">
        <v>45429</v>
      </c>
      <c r="M904" s="259" t="s">
        <v>439</v>
      </c>
    </row>
    <row r="905" spans="1:13" x14ac:dyDescent="0.35">
      <c r="A905" s="261" t="s">
        <v>304</v>
      </c>
      <c r="B905" s="261" t="s">
        <v>305</v>
      </c>
      <c r="C905" s="261" t="s">
        <v>296</v>
      </c>
      <c r="D905" s="261" t="s">
        <v>1002</v>
      </c>
      <c r="E905" s="261">
        <v>2188</v>
      </c>
      <c r="F905" s="261" t="s">
        <v>1892</v>
      </c>
      <c r="G905" s="261" t="s">
        <v>884</v>
      </c>
      <c r="H905" s="261">
        <v>2</v>
      </c>
      <c r="I905" s="261" t="s">
        <v>1893</v>
      </c>
      <c r="J905" s="261" t="s">
        <v>1944</v>
      </c>
      <c r="K905" s="261" t="s">
        <v>1945</v>
      </c>
      <c r="L905" s="262">
        <v>45429</v>
      </c>
      <c r="M905" s="261" t="s">
        <v>439</v>
      </c>
    </row>
    <row r="906" spans="1:13" x14ac:dyDescent="0.35">
      <c r="A906" s="259" t="s">
        <v>304</v>
      </c>
      <c r="B906" s="259" t="s">
        <v>305</v>
      </c>
      <c r="C906" s="259" t="s">
        <v>296</v>
      </c>
      <c r="D906" s="259" t="s">
        <v>823</v>
      </c>
      <c r="E906" s="259">
        <v>0</v>
      </c>
      <c r="F906" s="259" t="s">
        <v>1932</v>
      </c>
      <c r="G906" s="259" t="s">
        <v>884</v>
      </c>
      <c r="H906" s="259">
        <v>2</v>
      </c>
      <c r="I906" s="259" t="s">
        <v>1933</v>
      </c>
      <c r="J906" s="259" t="s">
        <v>1946</v>
      </c>
      <c r="K906" s="259" t="s">
        <v>1947</v>
      </c>
      <c r="L906" s="260">
        <v>45429</v>
      </c>
      <c r="M906" s="259" t="s">
        <v>439</v>
      </c>
    </row>
    <row r="907" spans="1:13" x14ac:dyDescent="0.35">
      <c r="A907" s="261" t="s">
        <v>316</v>
      </c>
      <c r="B907" s="261" t="s">
        <v>317</v>
      </c>
      <c r="C907" s="261" t="s">
        <v>296</v>
      </c>
      <c r="D907" s="261" t="s">
        <v>958</v>
      </c>
      <c r="E907" s="261">
        <v>3126688</v>
      </c>
      <c r="F907" s="261" t="s">
        <v>1920</v>
      </c>
      <c r="G907" s="261" t="s">
        <v>884</v>
      </c>
      <c r="H907" s="261">
        <v>2</v>
      </c>
      <c r="I907" s="261" t="s">
        <v>1917</v>
      </c>
      <c r="J907" s="261" t="s">
        <v>1948</v>
      </c>
      <c r="K907" s="261" t="s">
        <v>1949</v>
      </c>
      <c r="L907" s="262">
        <v>45429</v>
      </c>
      <c r="M907" s="261" t="s">
        <v>20</v>
      </c>
    </row>
    <row r="908" spans="1:13" x14ac:dyDescent="0.35">
      <c r="A908" s="259" t="s">
        <v>316</v>
      </c>
      <c r="B908" s="259" t="s">
        <v>317</v>
      </c>
      <c r="C908" s="259" t="s">
        <v>296</v>
      </c>
      <c r="D908" s="259" t="s">
        <v>963</v>
      </c>
      <c r="E908" s="259">
        <v>2113655</v>
      </c>
      <c r="F908" s="259" t="s">
        <v>1892</v>
      </c>
      <c r="G908" s="259" t="s">
        <v>884</v>
      </c>
      <c r="H908" s="259">
        <v>2</v>
      </c>
      <c r="I908" s="259" t="s">
        <v>1893</v>
      </c>
      <c r="J908" s="259" t="s">
        <v>1950</v>
      </c>
      <c r="K908" s="259" t="s">
        <v>1951</v>
      </c>
      <c r="L908" s="260">
        <v>45429</v>
      </c>
      <c r="M908" s="259" t="s">
        <v>439</v>
      </c>
    </row>
    <row r="909" spans="1:13" x14ac:dyDescent="0.35">
      <c r="A909" s="261" t="s">
        <v>316</v>
      </c>
      <c r="B909" s="261" t="s">
        <v>317</v>
      </c>
      <c r="C909" s="261" t="s">
        <v>296</v>
      </c>
      <c r="D909" s="261" t="s">
        <v>986</v>
      </c>
      <c r="E909" s="261">
        <v>2113655</v>
      </c>
      <c r="F909" s="261" t="s">
        <v>1892</v>
      </c>
      <c r="G909" s="261" t="s">
        <v>884</v>
      </c>
      <c r="H909" s="261">
        <v>2</v>
      </c>
      <c r="I909" s="261" t="s">
        <v>1893</v>
      </c>
      <c r="J909" s="261" t="s">
        <v>1952</v>
      </c>
      <c r="K909" s="261" t="s">
        <v>1953</v>
      </c>
      <c r="L909" s="262">
        <v>45429</v>
      </c>
      <c r="M909" s="261" t="s">
        <v>439</v>
      </c>
    </row>
    <row r="910" spans="1:13" x14ac:dyDescent="0.35">
      <c r="A910" s="259" t="s">
        <v>316</v>
      </c>
      <c r="B910" s="259" t="s">
        <v>317</v>
      </c>
      <c r="C910" s="259" t="s">
        <v>296</v>
      </c>
      <c r="D910" s="259" t="s">
        <v>991</v>
      </c>
      <c r="E910" s="259">
        <v>1013033</v>
      </c>
      <c r="F910" s="259" t="s">
        <v>1920</v>
      </c>
      <c r="G910" s="259" t="s">
        <v>884</v>
      </c>
      <c r="H910" s="259">
        <v>2</v>
      </c>
      <c r="I910" s="259" t="s">
        <v>1917</v>
      </c>
      <c r="J910" s="259" t="s">
        <v>1954</v>
      </c>
      <c r="K910" s="259" t="s">
        <v>1955</v>
      </c>
      <c r="L910" s="260">
        <v>45429</v>
      </c>
      <c r="M910" s="259" t="s">
        <v>439</v>
      </c>
    </row>
    <row r="911" spans="1:13" x14ac:dyDescent="0.35">
      <c r="A911" s="261" t="s">
        <v>316</v>
      </c>
      <c r="B911" s="261" t="s">
        <v>317</v>
      </c>
      <c r="C911" s="261" t="s">
        <v>296</v>
      </c>
      <c r="D911" s="261" t="s">
        <v>996</v>
      </c>
      <c r="E911" s="261">
        <v>0</v>
      </c>
      <c r="F911" s="261" t="s">
        <v>1920</v>
      </c>
      <c r="G911" s="261" t="s">
        <v>884</v>
      </c>
      <c r="H911" s="261">
        <v>2</v>
      </c>
      <c r="I911" s="261" t="s">
        <v>1917</v>
      </c>
      <c r="J911" s="261" t="s">
        <v>1956</v>
      </c>
      <c r="K911" s="261" t="s">
        <v>1957</v>
      </c>
      <c r="L911" s="262">
        <v>45429</v>
      </c>
      <c r="M911" s="261" t="s">
        <v>439</v>
      </c>
    </row>
    <row r="912" spans="1:13" x14ac:dyDescent="0.35">
      <c r="A912" s="259" t="s">
        <v>316</v>
      </c>
      <c r="B912" s="259" t="s">
        <v>317</v>
      </c>
      <c r="C912" s="259" t="s">
        <v>296</v>
      </c>
      <c r="D912" s="259" t="s">
        <v>999</v>
      </c>
      <c r="E912" s="259">
        <v>2004884</v>
      </c>
      <c r="F912" s="259" t="s">
        <v>1892</v>
      </c>
      <c r="G912" s="259" t="s">
        <v>884</v>
      </c>
      <c r="H912" s="259">
        <v>2</v>
      </c>
      <c r="I912" s="259" t="s">
        <v>1893</v>
      </c>
      <c r="J912" s="259" t="s">
        <v>1958</v>
      </c>
      <c r="K912" s="259" t="s">
        <v>1959</v>
      </c>
      <c r="L912" s="260">
        <v>45429</v>
      </c>
      <c r="M912" s="259" t="s">
        <v>439</v>
      </c>
    </row>
    <row r="913" spans="1:13" x14ac:dyDescent="0.35">
      <c r="A913" s="261" t="s">
        <v>316</v>
      </c>
      <c r="B913" s="261" t="s">
        <v>317</v>
      </c>
      <c r="C913" s="261" t="s">
        <v>296</v>
      </c>
      <c r="D913" s="261" t="s">
        <v>1002</v>
      </c>
      <c r="E913" s="261">
        <v>108771</v>
      </c>
      <c r="F913" s="261" t="s">
        <v>1892</v>
      </c>
      <c r="G913" s="261" t="s">
        <v>884</v>
      </c>
      <c r="H913" s="261">
        <v>2</v>
      </c>
      <c r="I913" s="261" t="s">
        <v>1893</v>
      </c>
      <c r="J913" s="261" t="s">
        <v>1960</v>
      </c>
      <c r="K913" s="261" t="s">
        <v>1961</v>
      </c>
      <c r="L913" s="262">
        <v>45429</v>
      </c>
      <c r="M913" s="261" t="s">
        <v>439</v>
      </c>
    </row>
    <row r="914" spans="1:13" x14ac:dyDescent="0.35">
      <c r="A914" s="259" t="s">
        <v>316</v>
      </c>
      <c r="B914" s="259" t="s">
        <v>317</v>
      </c>
      <c r="C914" s="259" t="s">
        <v>296</v>
      </c>
      <c r="D914" s="259" t="s">
        <v>823</v>
      </c>
      <c r="E914" s="259">
        <v>0</v>
      </c>
      <c r="F914" s="259" t="s">
        <v>1892</v>
      </c>
      <c r="G914" s="259" t="s">
        <v>884</v>
      </c>
      <c r="H914" s="259">
        <v>2</v>
      </c>
      <c r="I914" s="259" t="s">
        <v>1893</v>
      </c>
      <c r="J914" s="259" t="s">
        <v>1962</v>
      </c>
      <c r="K914" s="259" t="s">
        <v>1963</v>
      </c>
      <c r="L914" s="260">
        <v>45429</v>
      </c>
      <c r="M914" s="259" t="s">
        <v>439</v>
      </c>
    </row>
    <row r="915" spans="1:13" x14ac:dyDescent="0.35">
      <c r="A915" s="261" t="s">
        <v>123</v>
      </c>
      <c r="B915" s="261" t="s">
        <v>124</v>
      </c>
      <c r="C915" s="261" t="s">
        <v>125</v>
      </c>
      <c r="D915" s="261" t="s">
        <v>949</v>
      </c>
      <c r="E915" s="261">
        <v>26000000</v>
      </c>
      <c r="F915" s="261" t="s">
        <v>1964</v>
      </c>
      <c r="G915" s="261" t="s">
        <v>884</v>
      </c>
      <c r="H915" s="261">
        <v>2</v>
      </c>
      <c r="I915" s="261" t="s">
        <v>1965</v>
      </c>
      <c r="J915" s="261" t="s">
        <v>1966</v>
      </c>
      <c r="K915" s="261" t="s">
        <v>1967</v>
      </c>
      <c r="L915" s="262">
        <v>45436</v>
      </c>
      <c r="M915" s="261" t="s">
        <v>20</v>
      </c>
    </row>
    <row r="916" spans="1:13" x14ac:dyDescent="0.35">
      <c r="A916" s="259" t="s">
        <v>123</v>
      </c>
      <c r="B916" s="259" t="s">
        <v>124</v>
      </c>
      <c r="C916" s="259" t="s">
        <v>125</v>
      </c>
      <c r="D916" s="259" t="s">
        <v>694</v>
      </c>
      <c r="E916" s="259">
        <v>156906</v>
      </c>
      <c r="F916" s="259" t="s">
        <v>1968</v>
      </c>
      <c r="G916" s="259" t="s">
        <v>492</v>
      </c>
      <c r="H916" s="259">
        <v>1</v>
      </c>
      <c r="I916" s="259" t="s">
        <v>1969</v>
      </c>
      <c r="J916" s="259" t="s">
        <v>1970</v>
      </c>
      <c r="K916" s="259" t="s">
        <v>1971</v>
      </c>
      <c r="L916" s="260">
        <v>45436</v>
      </c>
      <c r="M916" s="259" t="s">
        <v>20</v>
      </c>
    </row>
    <row r="917" spans="1:13" x14ac:dyDescent="0.35">
      <c r="A917" s="261" t="s">
        <v>123</v>
      </c>
      <c r="B917" s="261" t="s">
        <v>124</v>
      </c>
      <c r="C917" s="261" t="s">
        <v>125</v>
      </c>
      <c r="D917" s="261" t="s">
        <v>958</v>
      </c>
      <c r="E917" s="261">
        <v>840370</v>
      </c>
      <c r="F917" s="261" t="s">
        <v>1968</v>
      </c>
      <c r="G917" s="261" t="s">
        <v>492</v>
      </c>
      <c r="H917" s="261">
        <v>1</v>
      </c>
      <c r="I917" s="261" t="s">
        <v>1969</v>
      </c>
      <c r="J917" s="261" t="s">
        <v>1972</v>
      </c>
      <c r="K917" s="261" t="s">
        <v>1973</v>
      </c>
      <c r="L917" s="262">
        <v>45436</v>
      </c>
      <c r="M917" s="261" t="s">
        <v>20</v>
      </c>
    </row>
    <row r="918" spans="1:13" x14ac:dyDescent="0.35">
      <c r="A918" s="259" t="s">
        <v>123</v>
      </c>
      <c r="B918" s="259" t="s">
        <v>124</v>
      </c>
      <c r="C918" s="259" t="s">
        <v>125</v>
      </c>
      <c r="D918" s="259" t="s">
        <v>963</v>
      </c>
      <c r="E918" s="259">
        <v>819948</v>
      </c>
      <c r="F918" s="259" t="s">
        <v>1974</v>
      </c>
      <c r="G918" s="259" t="s">
        <v>884</v>
      </c>
      <c r="H918" s="259">
        <v>2</v>
      </c>
      <c r="I918" s="259" t="s">
        <v>1975</v>
      </c>
      <c r="J918" s="259" t="s">
        <v>1976</v>
      </c>
      <c r="K918" s="259" t="s">
        <v>1977</v>
      </c>
      <c r="L918" s="260">
        <v>45436</v>
      </c>
      <c r="M918" s="259" t="s">
        <v>20</v>
      </c>
    </row>
    <row r="919" spans="1:13" x14ac:dyDescent="0.35">
      <c r="A919" s="261" t="s">
        <v>123</v>
      </c>
      <c r="B919" s="261" t="s">
        <v>124</v>
      </c>
      <c r="C919" s="261" t="s">
        <v>125</v>
      </c>
      <c r="D919" s="261" t="s">
        <v>986</v>
      </c>
      <c r="E919" s="261">
        <v>819948</v>
      </c>
      <c r="F919" s="261" t="s">
        <v>1974</v>
      </c>
      <c r="G919" s="261" t="s">
        <v>884</v>
      </c>
      <c r="H919" s="261">
        <v>2</v>
      </c>
      <c r="I919" s="261" t="s">
        <v>1975</v>
      </c>
      <c r="J919" s="261" t="s">
        <v>1976</v>
      </c>
      <c r="K919" s="261" t="s">
        <v>1978</v>
      </c>
      <c r="L919" s="262">
        <v>45436</v>
      </c>
      <c r="M919" s="261" t="s">
        <v>20</v>
      </c>
    </row>
    <row r="920" spans="1:13" x14ac:dyDescent="0.35">
      <c r="A920" s="259" t="s">
        <v>123</v>
      </c>
      <c r="B920" s="259" t="s">
        <v>124</v>
      </c>
      <c r="C920" s="259" t="s">
        <v>125</v>
      </c>
      <c r="D920" s="259" t="s">
        <v>991</v>
      </c>
      <c r="E920" s="259">
        <v>20422</v>
      </c>
      <c r="F920" s="259" t="s">
        <v>1974</v>
      </c>
      <c r="G920" s="259" t="s">
        <v>884</v>
      </c>
      <c r="H920" s="259">
        <v>2</v>
      </c>
      <c r="I920" s="259" t="s">
        <v>1975</v>
      </c>
      <c r="J920" s="259" t="s">
        <v>1979</v>
      </c>
      <c r="K920" s="259" t="s">
        <v>1980</v>
      </c>
      <c r="L920" s="260">
        <v>45436</v>
      </c>
      <c r="M920" s="259" t="s">
        <v>20</v>
      </c>
    </row>
    <row r="921" spans="1:13" x14ac:dyDescent="0.35">
      <c r="A921" s="261" t="s">
        <v>123</v>
      </c>
      <c r="B921" s="261" t="s">
        <v>124</v>
      </c>
      <c r="C921" s="261" t="s">
        <v>125</v>
      </c>
      <c r="D921" s="261" t="s">
        <v>996</v>
      </c>
      <c r="E921" s="261">
        <v>0</v>
      </c>
      <c r="F921" s="261" t="s">
        <v>1974</v>
      </c>
      <c r="G921" s="261" t="s">
        <v>884</v>
      </c>
      <c r="H921" s="261">
        <v>2</v>
      </c>
      <c r="I921" s="261" t="s">
        <v>1975</v>
      </c>
      <c r="J921" s="261" t="s">
        <v>1981</v>
      </c>
      <c r="K921" s="261" t="s">
        <v>1982</v>
      </c>
      <c r="L921" s="262">
        <v>45436</v>
      </c>
      <c r="M921" s="261" t="s">
        <v>20</v>
      </c>
    </row>
    <row r="922" spans="1:13" x14ac:dyDescent="0.35">
      <c r="A922" s="259" t="s">
        <v>123</v>
      </c>
      <c r="B922" s="259" t="s">
        <v>124</v>
      </c>
      <c r="C922" s="259" t="s">
        <v>125</v>
      </c>
      <c r="D922" s="259" t="s">
        <v>999</v>
      </c>
      <c r="E922" s="259">
        <v>531670</v>
      </c>
      <c r="F922" s="259" t="s">
        <v>1974</v>
      </c>
      <c r="G922" s="259" t="s">
        <v>884</v>
      </c>
      <c r="H922" s="259">
        <v>2</v>
      </c>
      <c r="I922" s="259" t="s">
        <v>1975</v>
      </c>
      <c r="J922" s="259" t="s">
        <v>1983</v>
      </c>
      <c r="K922" s="259" t="s">
        <v>1984</v>
      </c>
      <c r="L922" s="260">
        <v>45436</v>
      </c>
      <c r="M922" s="259" t="s">
        <v>20</v>
      </c>
    </row>
    <row r="923" spans="1:13" x14ac:dyDescent="0.35">
      <c r="A923" s="261" t="s">
        <v>123</v>
      </c>
      <c r="B923" s="261" t="s">
        <v>124</v>
      </c>
      <c r="C923" s="261" t="s">
        <v>125</v>
      </c>
      <c r="D923" s="261" t="s">
        <v>1002</v>
      </c>
      <c r="E923" s="261">
        <v>288278</v>
      </c>
      <c r="F923" s="261" t="s">
        <v>1974</v>
      </c>
      <c r="G923" s="261" t="s">
        <v>884</v>
      </c>
      <c r="H923" s="261">
        <v>2</v>
      </c>
      <c r="I923" s="261" t="s">
        <v>1975</v>
      </c>
      <c r="J923" s="261" t="s">
        <v>1985</v>
      </c>
      <c r="K923" s="261" t="s">
        <v>1986</v>
      </c>
      <c r="L923" s="262">
        <v>45436</v>
      </c>
      <c r="M923" s="261" t="s">
        <v>20</v>
      </c>
    </row>
    <row r="924" spans="1:13" x14ac:dyDescent="0.35">
      <c r="A924" s="259" t="s">
        <v>123</v>
      </c>
      <c r="B924" s="259" t="s">
        <v>124</v>
      </c>
      <c r="C924" s="259" t="s">
        <v>125</v>
      </c>
      <c r="D924" s="259" t="s">
        <v>823</v>
      </c>
      <c r="E924" s="259">
        <v>0</v>
      </c>
      <c r="F924" s="259" t="s">
        <v>1974</v>
      </c>
      <c r="G924" s="259" t="s">
        <v>884</v>
      </c>
      <c r="H924" s="259">
        <v>2</v>
      </c>
      <c r="I924" s="259" t="s">
        <v>1975</v>
      </c>
      <c r="J924" s="259" t="s">
        <v>1987</v>
      </c>
      <c r="K924" s="259" t="s">
        <v>1988</v>
      </c>
      <c r="L924" s="260">
        <v>45436</v>
      </c>
      <c r="M924" s="259" t="s">
        <v>20</v>
      </c>
    </row>
    <row r="925" spans="1:13" x14ac:dyDescent="0.35">
      <c r="A925" s="261" t="s">
        <v>130</v>
      </c>
      <c r="B925" s="261" t="s">
        <v>131</v>
      </c>
      <c r="C925" s="261" t="s">
        <v>125</v>
      </c>
      <c r="D925" s="261" t="s">
        <v>949</v>
      </c>
      <c r="E925" s="261">
        <v>26000000</v>
      </c>
      <c r="F925" s="261" t="s">
        <v>1964</v>
      </c>
      <c r="G925" s="261" t="s">
        <v>884</v>
      </c>
      <c r="H925" s="261">
        <v>2</v>
      </c>
      <c r="I925" s="261" t="s">
        <v>1965</v>
      </c>
      <c r="J925" s="261" t="s">
        <v>1966</v>
      </c>
      <c r="K925" s="261" t="s">
        <v>1989</v>
      </c>
      <c r="L925" s="262">
        <v>45436</v>
      </c>
      <c r="M925" s="261" t="s">
        <v>20</v>
      </c>
    </row>
    <row r="926" spans="1:13" x14ac:dyDescent="0.35">
      <c r="A926" s="259" t="s">
        <v>130</v>
      </c>
      <c r="B926" s="259" t="s">
        <v>131</v>
      </c>
      <c r="C926" s="259" t="s">
        <v>125</v>
      </c>
      <c r="D926" s="259" t="s">
        <v>694</v>
      </c>
      <c r="E926" s="259">
        <v>210622</v>
      </c>
      <c r="F926" s="259" t="s">
        <v>1968</v>
      </c>
      <c r="G926" s="259" t="s">
        <v>492</v>
      </c>
      <c r="H926" s="259">
        <v>1</v>
      </c>
      <c r="I926" s="259" t="s">
        <v>1990</v>
      </c>
      <c r="J926" s="259" t="s">
        <v>1991</v>
      </c>
      <c r="K926" s="259" t="s">
        <v>1992</v>
      </c>
      <c r="L926" s="260">
        <v>45436</v>
      </c>
      <c r="M926" s="259" t="s">
        <v>20</v>
      </c>
    </row>
    <row r="927" spans="1:13" x14ac:dyDescent="0.35">
      <c r="A927" s="261" t="s">
        <v>130</v>
      </c>
      <c r="B927" s="261" t="s">
        <v>131</v>
      </c>
      <c r="C927" s="261" t="s">
        <v>125</v>
      </c>
      <c r="D927" s="261" t="s">
        <v>958</v>
      </c>
      <c r="E927" s="261">
        <v>9014182</v>
      </c>
      <c r="F927" s="261" t="s">
        <v>1968</v>
      </c>
      <c r="G927" s="261" t="s">
        <v>492</v>
      </c>
      <c r="H927" s="261">
        <v>1</v>
      </c>
      <c r="I927" s="261" t="s">
        <v>1990</v>
      </c>
      <c r="J927" s="261" t="s">
        <v>1993</v>
      </c>
      <c r="K927" s="261" t="s">
        <v>1994</v>
      </c>
      <c r="L927" s="262">
        <v>45436</v>
      </c>
      <c r="M927" s="261" t="s">
        <v>20</v>
      </c>
    </row>
    <row r="928" spans="1:13" x14ac:dyDescent="0.35">
      <c r="A928" s="259" t="s">
        <v>130</v>
      </c>
      <c r="B928" s="259" t="s">
        <v>131</v>
      </c>
      <c r="C928" s="259" t="s">
        <v>125</v>
      </c>
      <c r="D928" s="259" t="s">
        <v>963</v>
      </c>
      <c r="E928" s="259">
        <v>1902559</v>
      </c>
      <c r="F928" s="259" t="s">
        <v>1974</v>
      </c>
      <c r="G928" s="259" t="s">
        <v>884</v>
      </c>
      <c r="H928" s="259">
        <v>2</v>
      </c>
      <c r="I928" s="259" t="s">
        <v>1995</v>
      </c>
      <c r="J928" s="259" t="s">
        <v>1996</v>
      </c>
      <c r="K928" s="259" t="s">
        <v>1997</v>
      </c>
      <c r="L928" s="260">
        <v>45436</v>
      </c>
      <c r="M928" s="259" t="s">
        <v>20</v>
      </c>
    </row>
    <row r="929" spans="1:13" x14ac:dyDescent="0.35">
      <c r="A929" s="261" t="s">
        <v>130</v>
      </c>
      <c r="B929" s="261" t="s">
        <v>131</v>
      </c>
      <c r="C929" s="261" t="s">
        <v>125</v>
      </c>
      <c r="D929" s="261" t="s">
        <v>986</v>
      </c>
      <c r="E929" s="261">
        <v>1902559</v>
      </c>
      <c r="F929" s="261" t="s">
        <v>1974</v>
      </c>
      <c r="G929" s="261" t="s">
        <v>884</v>
      </c>
      <c r="H929" s="261">
        <v>2</v>
      </c>
      <c r="I929" s="261" t="s">
        <v>1995</v>
      </c>
      <c r="J929" s="261" t="s">
        <v>1998</v>
      </c>
      <c r="K929" s="261" t="s">
        <v>1999</v>
      </c>
      <c r="L929" s="262">
        <v>45436</v>
      </c>
      <c r="M929" s="261" t="s">
        <v>20</v>
      </c>
    </row>
    <row r="930" spans="1:13" x14ac:dyDescent="0.35">
      <c r="A930" s="259" t="s">
        <v>130</v>
      </c>
      <c r="B930" s="259" t="s">
        <v>131</v>
      </c>
      <c r="C930" s="259" t="s">
        <v>125</v>
      </c>
      <c r="D930" s="259" t="s">
        <v>991</v>
      </c>
      <c r="E930" s="259">
        <v>7111622</v>
      </c>
      <c r="F930" s="259" t="s">
        <v>1974</v>
      </c>
      <c r="G930" s="259" t="s">
        <v>884</v>
      </c>
      <c r="H930" s="259">
        <v>2</v>
      </c>
      <c r="I930" s="259" t="s">
        <v>1995</v>
      </c>
      <c r="J930" s="259" t="s">
        <v>2000</v>
      </c>
      <c r="K930" s="259" t="s">
        <v>2001</v>
      </c>
      <c r="L930" s="260">
        <v>45436</v>
      </c>
      <c r="M930" s="259" t="s">
        <v>20</v>
      </c>
    </row>
    <row r="931" spans="1:13" x14ac:dyDescent="0.35">
      <c r="A931" s="261" t="s">
        <v>130</v>
      </c>
      <c r="B931" s="261" t="s">
        <v>131</v>
      </c>
      <c r="C931" s="261" t="s">
        <v>125</v>
      </c>
      <c r="D931" s="261" t="s">
        <v>996</v>
      </c>
      <c r="E931" s="261">
        <v>0</v>
      </c>
      <c r="F931" s="261" t="s">
        <v>1974</v>
      </c>
      <c r="G931" s="261" t="s">
        <v>884</v>
      </c>
      <c r="H931" s="261">
        <v>2</v>
      </c>
      <c r="I931" s="261" t="s">
        <v>1995</v>
      </c>
      <c r="J931" s="261" t="s">
        <v>1981</v>
      </c>
      <c r="K931" s="261" t="s">
        <v>2002</v>
      </c>
      <c r="L931" s="262">
        <v>45436</v>
      </c>
      <c r="M931" s="261" t="s">
        <v>20</v>
      </c>
    </row>
    <row r="932" spans="1:13" x14ac:dyDescent="0.35">
      <c r="A932" s="259" t="s">
        <v>130</v>
      </c>
      <c r="B932" s="259" t="s">
        <v>131</v>
      </c>
      <c r="C932" s="259" t="s">
        <v>125</v>
      </c>
      <c r="D932" s="259" t="s">
        <v>999</v>
      </c>
      <c r="E932" s="259">
        <v>1177962</v>
      </c>
      <c r="F932" s="259" t="s">
        <v>1974</v>
      </c>
      <c r="G932" s="259" t="s">
        <v>884</v>
      </c>
      <c r="H932" s="259">
        <v>2</v>
      </c>
      <c r="I932" s="259" t="s">
        <v>1995</v>
      </c>
      <c r="J932" s="259" t="s">
        <v>2003</v>
      </c>
      <c r="K932" s="259" t="s">
        <v>2004</v>
      </c>
      <c r="L932" s="260">
        <v>45436</v>
      </c>
      <c r="M932" s="259" t="s">
        <v>20</v>
      </c>
    </row>
    <row r="933" spans="1:13" x14ac:dyDescent="0.35">
      <c r="A933" s="261" t="s">
        <v>130</v>
      </c>
      <c r="B933" s="261" t="s">
        <v>131</v>
      </c>
      <c r="C933" s="261" t="s">
        <v>125</v>
      </c>
      <c r="D933" s="261" t="s">
        <v>1002</v>
      </c>
      <c r="E933" s="261">
        <v>724597</v>
      </c>
      <c r="F933" s="261" t="s">
        <v>1974</v>
      </c>
      <c r="G933" s="261" t="s">
        <v>884</v>
      </c>
      <c r="H933" s="261">
        <v>2</v>
      </c>
      <c r="I933" s="261" t="s">
        <v>1995</v>
      </c>
      <c r="J933" s="261" t="s">
        <v>2005</v>
      </c>
      <c r="K933" s="261" t="s">
        <v>2006</v>
      </c>
      <c r="L933" s="262">
        <v>45436</v>
      </c>
      <c r="M933" s="261" t="s">
        <v>20</v>
      </c>
    </row>
    <row r="934" spans="1:13" x14ac:dyDescent="0.35">
      <c r="A934" s="259" t="s">
        <v>130</v>
      </c>
      <c r="B934" s="259" t="s">
        <v>131</v>
      </c>
      <c r="C934" s="259" t="s">
        <v>125</v>
      </c>
      <c r="D934" s="259" t="s">
        <v>823</v>
      </c>
      <c r="E934" s="259">
        <v>0</v>
      </c>
      <c r="F934" s="259" t="s">
        <v>1974</v>
      </c>
      <c r="G934" s="259" t="s">
        <v>884</v>
      </c>
      <c r="H934" s="259">
        <v>2</v>
      </c>
      <c r="I934" s="259" t="s">
        <v>1995</v>
      </c>
      <c r="J934" s="259" t="s">
        <v>1987</v>
      </c>
      <c r="K934" s="259" t="s">
        <v>2007</v>
      </c>
      <c r="L934" s="260">
        <v>45436</v>
      </c>
      <c r="M934" s="259" t="s">
        <v>20</v>
      </c>
    </row>
    <row r="935" spans="1:13" x14ac:dyDescent="0.35">
      <c r="A935" s="261" t="s">
        <v>549</v>
      </c>
      <c r="B935" s="261" t="s">
        <v>550</v>
      </c>
      <c r="C935" s="261" t="s">
        <v>125</v>
      </c>
      <c r="D935" s="261" t="s">
        <v>949</v>
      </c>
      <c r="E935" s="261">
        <v>26000000</v>
      </c>
      <c r="F935" s="261" t="s">
        <v>1964</v>
      </c>
      <c r="G935" s="261" t="s">
        <v>884</v>
      </c>
      <c r="H935" s="261">
        <v>2</v>
      </c>
      <c r="I935" s="261" t="s">
        <v>1965</v>
      </c>
      <c r="J935" s="261" t="s">
        <v>2008</v>
      </c>
      <c r="K935" s="261" t="s">
        <v>2009</v>
      </c>
      <c r="L935" s="262">
        <v>45436</v>
      </c>
      <c r="M935" s="261" t="s">
        <v>20</v>
      </c>
    </row>
    <row r="936" spans="1:13" x14ac:dyDescent="0.35">
      <c r="A936" s="259" t="s">
        <v>549</v>
      </c>
      <c r="B936" s="259" t="s">
        <v>550</v>
      </c>
      <c r="C936" s="259" t="s">
        <v>125</v>
      </c>
      <c r="D936" s="259" t="s">
        <v>694</v>
      </c>
      <c r="E936" s="259">
        <v>41796</v>
      </c>
      <c r="F936" s="259" t="s">
        <v>1968</v>
      </c>
      <c r="G936" s="259" t="s">
        <v>492</v>
      </c>
      <c r="H936" s="259">
        <v>1</v>
      </c>
      <c r="I936" s="259" t="s">
        <v>2010</v>
      </c>
      <c r="J936" s="259" t="s">
        <v>2011</v>
      </c>
      <c r="K936" s="259" t="s">
        <v>2012</v>
      </c>
      <c r="L936" s="260">
        <v>45436</v>
      </c>
      <c r="M936" s="259" t="s">
        <v>20</v>
      </c>
    </row>
    <row r="937" spans="1:13" x14ac:dyDescent="0.35">
      <c r="A937" s="261" t="s">
        <v>549</v>
      </c>
      <c r="B937" s="261" t="s">
        <v>550</v>
      </c>
      <c r="C937" s="261" t="s">
        <v>125</v>
      </c>
      <c r="D937" s="261" t="s">
        <v>958</v>
      </c>
      <c r="E937" s="261">
        <v>5056538</v>
      </c>
      <c r="F937" s="261" t="s">
        <v>1968</v>
      </c>
      <c r="G937" s="261" t="s">
        <v>492</v>
      </c>
      <c r="H937" s="261">
        <v>1</v>
      </c>
      <c r="I937" s="261" t="s">
        <v>2010</v>
      </c>
      <c r="J937" s="261" t="s">
        <v>2013</v>
      </c>
      <c r="K937" s="261" t="s">
        <v>2014</v>
      </c>
      <c r="L937" s="262">
        <v>45436</v>
      </c>
      <c r="M937" s="261" t="s">
        <v>20</v>
      </c>
    </row>
    <row r="938" spans="1:13" x14ac:dyDescent="0.35">
      <c r="A938" s="259" t="s">
        <v>549</v>
      </c>
      <c r="B938" s="259" t="s">
        <v>550</v>
      </c>
      <c r="C938" s="259" t="s">
        <v>125</v>
      </c>
      <c r="D938" s="259" t="s">
        <v>963</v>
      </c>
      <c r="E938" s="259">
        <v>795731</v>
      </c>
      <c r="F938" s="259" t="s">
        <v>1974</v>
      </c>
      <c r="G938" s="259" t="s">
        <v>884</v>
      </c>
      <c r="H938" s="259">
        <v>2</v>
      </c>
      <c r="I938" s="259" t="s">
        <v>2015</v>
      </c>
      <c r="J938" s="259" t="s">
        <v>2016</v>
      </c>
      <c r="K938" s="259" t="s">
        <v>2017</v>
      </c>
      <c r="L938" s="260">
        <v>45436</v>
      </c>
      <c r="M938" s="259" t="s">
        <v>20</v>
      </c>
    </row>
    <row r="939" spans="1:13" x14ac:dyDescent="0.35">
      <c r="A939" s="261" t="s">
        <v>549</v>
      </c>
      <c r="B939" s="261" t="s">
        <v>550</v>
      </c>
      <c r="C939" s="261" t="s">
        <v>125</v>
      </c>
      <c r="D939" s="261" t="s">
        <v>986</v>
      </c>
      <c r="E939" s="261">
        <v>795731</v>
      </c>
      <c r="F939" s="261" t="s">
        <v>1974</v>
      </c>
      <c r="G939" s="261" t="s">
        <v>884</v>
      </c>
      <c r="H939" s="261">
        <v>2</v>
      </c>
      <c r="I939" s="261" t="s">
        <v>2015</v>
      </c>
      <c r="J939" s="261" t="s">
        <v>2018</v>
      </c>
      <c r="K939" s="261" t="s">
        <v>2019</v>
      </c>
      <c r="L939" s="262">
        <v>45436</v>
      </c>
      <c r="M939" s="261" t="s">
        <v>20</v>
      </c>
    </row>
    <row r="940" spans="1:13" x14ac:dyDescent="0.35">
      <c r="A940" s="259" t="s">
        <v>549</v>
      </c>
      <c r="B940" s="259" t="s">
        <v>550</v>
      </c>
      <c r="C940" s="259" t="s">
        <v>125</v>
      </c>
      <c r="D940" s="259" t="s">
        <v>991</v>
      </c>
      <c r="E940" s="259">
        <v>4260807</v>
      </c>
      <c r="F940" s="259" t="s">
        <v>2020</v>
      </c>
      <c r="G940" s="259" t="s">
        <v>884</v>
      </c>
      <c r="H940" s="259">
        <v>2</v>
      </c>
      <c r="I940" s="259" t="s">
        <v>2021</v>
      </c>
      <c r="J940" s="259" t="s">
        <v>2022</v>
      </c>
      <c r="K940" s="259" t="s">
        <v>2023</v>
      </c>
      <c r="L940" s="260">
        <v>45436</v>
      </c>
      <c r="M940" s="259" t="s">
        <v>20</v>
      </c>
    </row>
    <row r="941" spans="1:13" x14ac:dyDescent="0.35">
      <c r="A941" s="261" t="s">
        <v>549</v>
      </c>
      <c r="B941" s="261" t="s">
        <v>550</v>
      </c>
      <c r="C941" s="261" t="s">
        <v>125</v>
      </c>
      <c r="D941" s="261" t="s">
        <v>996</v>
      </c>
      <c r="E941" s="261">
        <v>0</v>
      </c>
      <c r="F941" s="261" t="s">
        <v>1974</v>
      </c>
      <c r="G941" s="261" t="s">
        <v>884</v>
      </c>
      <c r="H941" s="261">
        <v>2</v>
      </c>
      <c r="I941" s="261" t="s">
        <v>2015</v>
      </c>
      <c r="J941" s="261" t="s">
        <v>1981</v>
      </c>
      <c r="K941" s="261" t="s">
        <v>2024</v>
      </c>
      <c r="L941" s="262">
        <v>45436</v>
      </c>
      <c r="M941" s="261" t="s">
        <v>20</v>
      </c>
    </row>
    <row r="942" spans="1:13" x14ac:dyDescent="0.35">
      <c r="A942" s="259" t="s">
        <v>549</v>
      </c>
      <c r="B942" s="259" t="s">
        <v>550</v>
      </c>
      <c r="C942" s="259" t="s">
        <v>125</v>
      </c>
      <c r="D942" s="259" t="s">
        <v>999</v>
      </c>
      <c r="E942" s="259">
        <v>531670</v>
      </c>
      <c r="F942" s="259" t="s">
        <v>1974</v>
      </c>
      <c r="G942" s="259" t="s">
        <v>884</v>
      </c>
      <c r="H942" s="259">
        <v>2</v>
      </c>
      <c r="I942" s="259" t="s">
        <v>2015</v>
      </c>
      <c r="J942" s="259" t="s">
        <v>2025</v>
      </c>
      <c r="K942" s="259" t="s">
        <v>2026</v>
      </c>
      <c r="L942" s="260">
        <v>45436</v>
      </c>
      <c r="M942" s="259" t="s">
        <v>20</v>
      </c>
    </row>
    <row r="943" spans="1:13" x14ac:dyDescent="0.35">
      <c r="A943" s="261" t="s">
        <v>549</v>
      </c>
      <c r="B943" s="261" t="s">
        <v>550</v>
      </c>
      <c r="C943" s="261" t="s">
        <v>125</v>
      </c>
      <c r="D943" s="261" t="s">
        <v>1002</v>
      </c>
      <c r="E943" s="261">
        <v>264061</v>
      </c>
      <c r="F943" s="261" t="s">
        <v>1974</v>
      </c>
      <c r="G943" s="261" t="s">
        <v>884</v>
      </c>
      <c r="H943" s="261">
        <v>2</v>
      </c>
      <c r="I943" s="261" t="s">
        <v>2015</v>
      </c>
      <c r="J943" s="261" t="s">
        <v>2027</v>
      </c>
      <c r="K943" s="261" t="s">
        <v>2028</v>
      </c>
      <c r="L943" s="262">
        <v>45436</v>
      </c>
      <c r="M943" s="261" t="s">
        <v>20</v>
      </c>
    </row>
    <row r="944" spans="1:13" x14ac:dyDescent="0.35">
      <c r="A944" s="259" t="s">
        <v>549</v>
      </c>
      <c r="B944" s="259" t="s">
        <v>550</v>
      </c>
      <c r="C944" s="259" t="s">
        <v>125</v>
      </c>
      <c r="D944" s="259" t="s">
        <v>823</v>
      </c>
      <c r="E944" s="259">
        <v>0</v>
      </c>
      <c r="F944" s="259" t="s">
        <v>1974</v>
      </c>
      <c r="G944" s="259" t="s">
        <v>884</v>
      </c>
      <c r="H944" s="259">
        <v>2</v>
      </c>
      <c r="I944" s="259" t="s">
        <v>2015</v>
      </c>
      <c r="J944" s="259" t="s">
        <v>1987</v>
      </c>
      <c r="K944" s="259" t="s">
        <v>2029</v>
      </c>
      <c r="L944" s="260">
        <v>45436</v>
      </c>
      <c r="M944" s="259" t="s">
        <v>20</v>
      </c>
    </row>
    <row r="945" spans="1:13" x14ac:dyDescent="0.35">
      <c r="A945" s="261" t="s">
        <v>185</v>
      </c>
      <c r="B945" s="261" t="s">
        <v>186</v>
      </c>
      <c r="C945" s="261" t="s">
        <v>187</v>
      </c>
      <c r="D945" s="261" t="s">
        <v>949</v>
      </c>
      <c r="E945" s="261">
        <v>69394762</v>
      </c>
      <c r="F945" s="261" t="s">
        <v>2030</v>
      </c>
      <c r="G945" s="261" t="s">
        <v>884</v>
      </c>
      <c r="H945" s="261">
        <v>2</v>
      </c>
      <c r="I945" s="261" t="s">
        <v>2031</v>
      </c>
      <c r="J945" s="261" t="s">
        <v>2032</v>
      </c>
      <c r="K945" s="261" t="s">
        <v>2033</v>
      </c>
      <c r="L945" s="262">
        <v>45439</v>
      </c>
      <c r="M945" s="261" t="s">
        <v>439</v>
      </c>
    </row>
    <row r="946" spans="1:13" x14ac:dyDescent="0.35">
      <c r="A946" s="259" t="s">
        <v>185</v>
      </c>
      <c r="B946" s="259" t="s">
        <v>186</v>
      </c>
      <c r="C946" s="259" t="s">
        <v>187</v>
      </c>
      <c r="D946" s="259" t="s">
        <v>694</v>
      </c>
      <c r="E946" s="259">
        <v>12012</v>
      </c>
      <c r="F946" s="259" t="s">
        <v>2034</v>
      </c>
      <c r="G946" s="259" t="s">
        <v>884</v>
      </c>
      <c r="H946" s="259">
        <v>2</v>
      </c>
      <c r="I946" s="259" t="s">
        <v>2035</v>
      </c>
      <c r="J946" s="259" t="s">
        <v>2036</v>
      </c>
      <c r="K946" s="259" t="s">
        <v>2037</v>
      </c>
      <c r="L946" s="260">
        <v>45439</v>
      </c>
      <c r="M946" s="259" t="s">
        <v>20</v>
      </c>
    </row>
    <row r="947" spans="1:13" x14ac:dyDescent="0.35">
      <c r="A947" s="261" t="s">
        <v>185</v>
      </c>
      <c r="B947" s="261" t="s">
        <v>186</v>
      </c>
      <c r="C947" s="261" t="s">
        <v>187</v>
      </c>
      <c r="D947" s="261" t="s">
        <v>40</v>
      </c>
      <c r="E947" s="261" t="s">
        <v>17</v>
      </c>
      <c r="F947" s="261" t="s">
        <v>17</v>
      </c>
      <c r="G947" s="261" t="s">
        <v>17</v>
      </c>
      <c r="H947" s="261" t="s">
        <v>17</v>
      </c>
      <c r="I947" s="261" t="s">
        <v>17</v>
      </c>
      <c r="J947" s="261" t="s">
        <v>18</v>
      </c>
      <c r="K947" s="261" t="s">
        <v>2038</v>
      </c>
      <c r="L947" s="262">
        <v>45439</v>
      </c>
      <c r="M947" s="261" t="s">
        <v>439</v>
      </c>
    </row>
    <row r="948" spans="1:13" x14ac:dyDescent="0.35">
      <c r="A948" s="259" t="s">
        <v>13</v>
      </c>
      <c r="B948" s="259" t="s">
        <v>14</v>
      </c>
      <c r="C948" s="259" t="s">
        <v>15</v>
      </c>
      <c r="D948" s="259" t="s">
        <v>958</v>
      </c>
      <c r="E948" s="259">
        <v>22395485</v>
      </c>
      <c r="F948" s="259" t="s">
        <v>2039</v>
      </c>
      <c r="G948" s="259" t="s">
        <v>492</v>
      </c>
      <c r="H948" s="259">
        <v>1</v>
      </c>
      <c r="I948" s="259" t="s">
        <v>2040</v>
      </c>
      <c r="J948" s="259" t="s">
        <v>2041</v>
      </c>
      <c r="K948" s="259" t="s">
        <v>2042</v>
      </c>
      <c r="L948" s="260">
        <v>45439</v>
      </c>
      <c r="M948" s="259" t="s">
        <v>20</v>
      </c>
    </row>
    <row r="949" spans="1:13" x14ac:dyDescent="0.35">
      <c r="A949" s="261" t="s">
        <v>13</v>
      </c>
      <c r="B949" s="261" t="s">
        <v>14</v>
      </c>
      <c r="C949" s="261" t="s">
        <v>15</v>
      </c>
      <c r="D949" s="261" t="s">
        <v>963</v>
      </c>
      <c r="E949" s="261">
        <v>7100000</v>
      </c>
      <c r="F949" s="261" t="s">
        <v>2043</v>
      </c>
      <c r="G949" s="261" t="s">
        <v>492</v>
      </c>
      <c r="H949" s="261">
        <v>1</v>
      </c>
      <c r="I949" s="261" t="s">
        <v>2044</v>
      </c>
      <c r="J949" s="261" t="s">
        <v>2045</v>
      </c>
      <c r="K949" s="261" t="s">
        <v>2046</v>
      </c>
      <c r="L949" s="262">
        <v>45439</v>
      </c>
      <c r="M949" s="261" t="s">
        <v>20</v>
      </c>
    </row>
    <row r="950" spans="1:13" x14ac:dyDescent="0.35">
      <c r="A950" s="259" t="s">
        <v>13</v>
      </c>
      <c r="B950" s="259" t="s">
        <v>14</v>
      </c>
      <c r="C950" s="259" t="s">
        <v>15</v>
      </c>
      <c r="D950" s="259" t="s">
        <v>986</v>
      </c>
      <c r="E950" s="259">
        <v>7100000</v>
      </c>
      <c r="F950" s="259" t="s">
        <v>2043</v>
      </c>
      <c r="G950" s="259" t="s">
        <v>492</v>
      </c>
      <c r="H950" s="259">
        <v>1</v>
      </c>
      <c r="I950" s="259" t="s">
        <v>2047</v>
      </c>
      <c r="J950" s="259" t="s">
        <v>2048</v>
      </c>
      <c r="K950" s="259" t="s">
        <v>2049</v>
      </c>
      <c r="L950" s="260">
        <v>45439</v>
      </c>
      <c r="M950" s="259" t="s">
        <v>20</v>
      </c>
    </row>
    <row r="951" spans="1:13" x14ac:dyDescent="0.35">
      <c r="A951" s="261" t="s">
        <v>13</v>
      </c>
      <c r="B951" s="261" t="s">
        <v>14</v>
      </c>
      <c r="C951" s="261" t="s">
        <v>15</v>
      </c>
      <c r="D951" s="261" t="s">
        <v>991</v>
      </c>
      <c r="E951" s="261">
        <v>15295485</v>
      </c>
      <c r="F951" s="261" t="s">
        <v>2050</v>
      </c>
      <c r="G951" s="261" t="s">
        <v>492</v>
      </c>
      <c r="H951" s="261">
        <v>1</v>
      </c>
      <c r="I951" s="261" t="s">
        <v>2051</v>
      </c>
      <c r="J951" s="261" t="s">
        <v>2052</v>
      </c>
      <c r="K951" s="261" t="s">
        <v>2053</v>
      </c>
      <c r="L951" s="262">
        <v>45439</v>
      </c>
      <c r="M951" s="261" t="s">
        <v>20</v>
      </c>
    </row>
    <row r="952" spans="1:13" x14ac:dyDescent="0.35">
      <c r="A952" s="259" t="s">
        <v>13</v>
      </c>
      <c r="B952" s="259" t="s">
        <v>14</v>
      </c>
      <c r="C952" s="259" t="s">
        <v>15</v>
      </c>
      <c r="D952" s="259" t="s">
        <v>996</v>
      </c>
      <c r="E952" s="259">
        <v>0</v>
      </c>
      <c r="F952" s="259" t="s">
        <v>2050</v>
      </c>
      <c r="G952" s="259" t="s">
        <v>492</v>
      </c>
      <c r="H952" s="259">
        <v>1</v>
      </c>
      <c r="I952" s="259" t="s">
        <v>2051</v>
      </c>
      <c r="J952" s="259" t="s">
        <v>1840</v>
      </c>
      <c r="K952" s="259" t="s">
        <v>2054</v>
      </c>
      <c r="L952" s="260">
        <v>45439</v>
      </c>
      <c r="M952" s="259" t="s">
        <v>20</v>
      </c>
    </row>
    <row r="953" spans="1:13" x14ac:dyDescent="0.35">
      <c r="A953" s="261" t="s">
        <v>13</v>
      </c>
      <c r="B953" s="261" t="s">
        <v>14</v>
      </c>
      <c r="C953" s="261" t="s">
        <v>15</v>
      </c>
      <c r="D953" s="261" t="s">
        <v>999</v>
      </c>
      <c r="E953" s="261">
        <v>5467000</v>
      </c>
      <c r="F953" s="261" t="s">
        <v>2043</v>
      </c>
      <c r="G953" s="261" t="s">
        <v>492</v>
      </c>
      <c r="H953" s="261">
        <v>1</v>
      </c>
      <c r="I953" s="261" t="s">
        <v>2047</v>
      </c>
      <c r="J953" s="261" t="s">
        <v>2055</v>
      </c>
      <c r="K953" s="261" t="s">
        <v>2056</v>
      </c>
      <c r="L953" s="262">
        <v>45439</v>
      </c>
      <c r="M953" s="261" t="s">
        <v>20</v>
      </c>
    </row>
    <row r="954" spans="1:13" x14ac:dyDescent="0.35">
      <c r="A954" s="259" t="s">
        <v>13</v>
      </c>
      <c r="B954" s="259" t="s">
        <v>14</v>
      </c>
      <c r="C954" s="259" t="s">
        <v>15</v>
      </c>
      <c r="D954" s="259" t="s">
        <v>1002</v>
      </c>
      <c r="E954" s="259">
        <v>1491000</v>
      </c>
      <c r="F954" s="259" t="s">
        <v>2043</v>
      </c>
      <c r="G954" s="259" t="s">
        <v>492</v>
      </c>
      <c r="H954" s="259">
        <v>1</v>
      </c>
      <c r="I954" s="259" t="s">
        <v>2047</v>
      </c>
      <c r="J954" s="259" t="s">
        <v>2057</v>
      </c>
      <c r="K954" s="259" t="s">
        <v>2058</v>
      </c>
      <c r="L954" s="260">
        <v>45439</v>
      </c>
      <c r="M954" s="259" t="s">
        <v>20</v>
      </c>
    </row>
    <row r="955" spans="1:13" x14ac:dyDescent="0.35">
      <c r="A955" s="261" t="s">
        <v>13</v>
      </c>
      <c r="B955" s="261" t="s">
        <v>14</v>
      </c>
      <c r="C955" s="261" t="s">
        <v>15</v>
      </c>
      <c r="D955" s="261" t="s">
        <v>823</v>
      </c>
      <c r="E955" s="261">
        <v>142000</v>
      </c>
      <c r="F955" s="261" t="s">
        <v>2043</v>
      </c>
      <c r="G955" s="261" t="s">
        <v>492</v>
      </c>
      <c r="H955" s="261">
        <v>1</v>
      </c>
      <c r="I955" s="261" t="s">
        <v>2047</v>
      </c>
      <c r="J955" s="261" t="s">
        <v>2059</v>
      </c>
      <c r="K955" s="261" t="s">
        <v>2060</v>
      </c>
      <c r="L955" s="262">
        <v>45439</v>
      </c>
      <c r="M955" s="261" t="s">
        <v>20</v>
      </c>
    </row>
    <row r="956" spans="1:13" x14ac:dyDescent="0.35">
      <c r="A956" s="259" t="s">
        <v>2061</v>
      </c>
      <c r="B956" s="259" t="s">
        <v>2062</v>
      </c>
      <c r="C956" s="259" t="s">
        <v>621</v>
      </c>
      <c r="D956" s="259" t="s">
        <v>38</v>
      </c>
      <c r="E956" s="259" t="s">
        <v>17</v>
      </c>
      <c r="F956" s="259" t="s">
        <v>17</v>
      </c>
      <c r="G956" s="259" t="s">
        <v>17</v>
      </c>
      <c r="H956" s="259" t="s">
        <v>17</v>
      </c>
      <c r="I956" s="259" t="s">
        <v>17</v>
      </c>
      <c r="J956" s="259" t="s">
        <v>17</v>
      </c>
      <c r="K956" s="259" t="s">
        <v>2063</v>
      </c>
      <c r="L956" s="260">
        <v>45442</v>
      </c>
      <c r="M956" s="259" t="s">
        <v>20</v>
      </c>
    </row>
    <row r="957" spans="1:13" x14ac:dyDescent="0.35">
      <c r="A957" s="261" t="s">
        <v>2061</v>
      </c>
      <c r="B957" s="261" t="s">
        <v>2062</v>
      </c>
      <c r="C957" s="261" t="s">
        <v>621</v>
      </c>
      <c r="D957" s="261" t="s">
        <v>768</v>
      </c>
      <c r="E957" s="261" t="s">
        <v>17</v>
      </c>
      <c r="F957" s="261" t="s">
        <v>17</v>
      </c>
      <c r="G957" s="261" t="s">
        <v>17</v>
      </c>
      <c r="H957" s="261" t="s">
        <v>17</v>
      </c>
      <c r="I957" s="261" t="s">
        <v>17</v>
      </c>
      <c r="J957" s="261" t="s">
        <v>17</v>
      </c>
      <c r="K957" s="261" t="s">
        <v>2064</v>
      </c>
      <c r="L957" s="262">
        <v>45442</v>
      </c>
      <c r="M957" s="261" t="s">
        <v>20</v>
      </c>
    </row>
    <row r="958" spans="1:13" x14ac:dyDescent="0.35">
      <c r="A958" s="259" t="s">
        <v>2061</v>
      </c>
      <c r="B958" s="259" t="s">
        <v>2062</v>
      </c>
      <c r="C958" s="259" t="s">
        <v>621</v>
      </c>
      <c r="D958" s="259" t="s">
        <v>28</v>
      </c>
      <c r="E958" s="259" t="s">
        <v>17</v>
      </c>
      <c r="F958" s="259" t="s">
        <v>17</v>
      </c>
      <c r="G958" s="259" t="s">
        <v>17</v>
      </c>
      <c r="H958" s="259" t="s">
        <v>17</v>
      </c>
      <c r="I958" s="259" t="s">
        <v>17</v>
      </c>
      <c r="J958" s="259" t="s">
        <v>17</v>
      </c>
      <c r="K958" s="259" t="s">
        <v>2065</v>
      </c>
      <c r="L958" s="260">
        <v>45442</v>
      </c>
      <c r="M958" s="259" t="s">
        <v>20</v>
      </c>
    </row>
    <row r="959" spans="1:13" x14ac:dyDescent="0.35">
      <c r="A959" s="261" t="s">
        <v>619</v>
      </c>
      <c r="B959" s="261" t="s">
        <v>620</v>
      </c>
      <c r="C959" s="261" t="s">
        <v>621</v>
      </c>
      <c r="D959" s="261" t="s">
        <v>40</v>
      </c>
      <c r="E959" s="261" t="s">
        <v>17</v>
      </c>
      <c r="F959" s="261" t="s">
        <v>17</v>
      </c>
      <c r="G959" s="261" t="s">
        <v>17</v>
      </c>
      <c r="H959" s="261" t="s">
        <v>17</v>
      </c>
      <c r="I959" s="261" t="s">
        <v>17</v>
      </c>
      <c r="J959" s="261" t="s">
        <v>17</v>
      </c>
      <c r="K959" s="261" t="s">
        <v>2066</v>
      </c>
      <c r="L959" s="262">
        <v>45442</v>
      </c>
      <c r="M959" s="261" t="s">
        <v>20</v>
      </c>
    </row>
    <row r="960" spans="1:13" x14ac:dyDescent="0.35">
      <c r="A960" s="259" t="s">
        <v>2067</v>
      </c>
      <c r="B960" s="259" t="s">
        <v>2068</v>
      </c>
      <c r="C960" s="259" t="s">
        <v>2069</v>
      </c>
      <c r="D960" s="259" t="s">
        <v>21</v>
      </c>
      <c r="E960" s="259" t="s">
        <v>17</v>
      </c>
      <c r="F960" s="259" t="s">
        <v>17</v>
      </c>
      <c r="G960" s="259" t="s">
        <v>884</v>
      </c>
      <c r="H960" s="259">
        <v>2</v>
      </c>
      <c r="I960" s="259" t="s">
        <v>17</v>
      </c>
      <c r="J960" s="259" t="s">
        <v>2070</v>
      </c>
      <c r="K960" s="259" t="s">
        <v>2071</v>
      </c>
      <c r="L960" s="260">
        <v>45443</v>
      </c>
      <c r="M960" s="259" t="s">
        <v>20</v>
      </c>
    </row>
    <row r="961" spans="1:13" x14ac:dyDescent="0.35">
      <c r="A961" s="261" t="s">
        <v>2072</v>
      </c>
      <c r="B961" s="261" t="s">
        <v>2073</v>
      </c>
      <c r="C961" s="261" t="s">
        <v>2069</v>
      </c>
      <c r="D961" s="261" t="s">
        <v>635</v>
      </c>
      <c r="E961" s="261" t="s">
        <v>17</v>
      </c>
      <c r="F961" s="261" t="s">
        <v>17</v>
      </c>
      <c r="G961" s="261" t="s">
        <v>884</v>
      </c>
      <c r="H961" s="261">
        <v>2</v>
      </c>
      <c r="I961" s="261" t="s">
        <v>17</v>
      </c>
      <c r="J961" s="261" t="s">
        <v>2074</v>
      </c>
      <c r="K961" s="261" t="s">
        <v>2075</v>
      </c>
      <c r="L961" s="262">
        <v>45443</v>
      </c>
      <c r="M961" s="261" t="s">
        <v>20</v>
      </c>
    </row>
    <row r="962" spans="1:13" x14ac:dyDescent="0.35">
      <c r="A962" s="259" t="s">
        <v>580</v>
      </c>
      <c r="B962" s="259" t="s">
        <v>581</v>
      </c>
      <c r="C962" s="259" t="s">
        <v>582</v>
      </c>
      <c r="D962" s="259" t="s">
        <v>404</v>
      </c>
      <c r="E962" s="259">
        <v>1</v>
      </c>
      <c r="F962" s="259" t="s">
        <v>2076</v>
      </c>
      <c r="G962" s="259" t="s">
        <v>884</v>
      </c>
      <c r="H962" s="259">
        <v>2</v>
      </c>
      <c r="I962" s="259" t="s">
        <v>2077</v>
      </c>
      <c r="J962" s="259" t="s">
        <v>2078</v>
      </c>
      <c r="K962" s="259" t="s">
        <v>2079</v>
      </c>
      <c r="L962" s="260">
        <v>45443</v>
      </c>
      <c r="M962" s="259" t="s">
        <v>20</v>
      </c>
    </row>
    <row r="963" spans="1:13" x14ac:dyDescent="0.35">
      <c r="A963" s="261" t="s">
        <v>1186</v>
      </c>
      <c r="B963" s="261" t="s">
        <v>1187</v>
      </c>
      <c r="C963" s="261" t="s">
        <v>1188</v>
      </c>
      <c r="D963" s="261" t="s">
        <v>40</v>
      </c>
      <c r="E963" s="261" t="s">
        <v>17</v>
      </c>
      <c r="F963" s="261" t="s">
        <v>17</v>
      </c>
      <c r="G963" s="261" t="s">
        <v>884</v>
      </c>
      <c r="H963" s="261">
        <v>2</v>
      </c>
      <c r="I963" s="261" t="s">
        <v>17</v>
      </c>
      <c r="J963" s="261" t="s">
        <v>17</v>
      </c>
      <c r="K963" s="261" t="s">
        <v>2080</v>
      </c>
      <c r="L963" s="262">
        <v>45443</v>
      </c>
      <c r="M963" s="261" t="s">
        <v>20</v>
      </c>
    </row>
    <row r="964" spans="1:13" x14ac:dyDescent="0.35">
      <c r="A964" s="259" t="s">
        <v>2067</v>
      </c>
      <c r="B964" s="259" t="s">
        <v>2068</v>
      </c>
      <c r="C964" s="259" t="s">
        <v>2069</v>
      </c>
      <c r="D964" s="259" t="s">
        <v>404</v>
      </c>
      <c r="E964" s="259">
        <v>5</v>
      </c>
      <c r="F964" s="259" t="s">
        <v>2081</v>
      </c>
      <c r="G964" s="259" t="s">
        <v>33</v>
      </c>
      <c r="H964" s="259">
        <v>2</v>
      </c>
      <c r="I964" s="259" t="s">
        <v>2082</v>
      </c>
      <c r="J964" s="259" t="s">
        <v>2083</v>
      </c>
      <c r="K964" s="259" t="s">
        <v>2084</v>
      </c>
      <c r="L964" s="260">
        <v>45443</v>
      </c>
      <c r="M964" s="259" t="s">
        <v>20</v>
      </c>
    </row>
    <row r="965" spans="1:13" x14ac:dyDescent="0.35">
      <c r="A965" s="261" t="s">
        <v>2067</v>
      </c>
      <c r="B965" s="261" t="s">
        <v>2068</v>
      </c>
      <c r="C965" s="261" t="s">
        <v>2069</v>
      </c>
      <c r="D965" s="261" t="s">
        <v>26</v>
      </c>
      <c r="E965" s="261" t="s">
        <v>17</v>
      </c>
      <c r="F965" s="261" t="s">
        <v>17</v>
      </c>
      <c r="G965" s="261" t="s">
        <v>22</v>
      </c>
      <c r="H965" s="261">
        <v>3</v>
      </c>
      <c r="I965" s="261" t="s">
        <v>17</v>
      </c>
      <c r="J965" s="261" t="s">
        <v>2070</v>
      </c>
      <c r="K965" s="261" t="s">
        <v>2085</v>
      </c>
      <c r="L965" s="262">
        <v>45443</v>
      </c>
      <c r="M965" s="261" t="s">
        <v>20</v>
      </c>
    </row>
    <row r="966" spans="1:13" x14ac:dyDescent="0.35">
      <c r="A966" s="259" t="s">
        <v>2067</v>
      </c>
      <c r="B966" s="259" t="s">
        <v>2068</v>
      </c>
      <c r="C966" s="259" t="s">
        <v>2069</v>
      </c>
      <c r="D966" s="259" t="s">
        <v>28</v>
      </c>
      <c r="E966" s="259" t="s">
        <v>17</v>
      </c>
      <c r="F966" s="259" t="s">
        <v>17</v>
      </c>
      <c r="G966" s="259" t="s">
        <v>22</v>
      </c>
      <c r="H966" s="259">
        <v>3</v>
      </c>
      <c r="I966" s="259" t="s">
        <v>17</v>
      </c>
      <c r="J966" s="259" t="s">
        <v>2070</v>
      </c>
      <c r="K966" s="259" t="s">
        <v>2086</v>
      </c>
      <c r="L966" s="260">
        <v>45443</v>
      </c>
      <c r="M966" s="259" t="s">
        <v>20</v>
      </c>
    </row>
    <row r="967" spans="1:13" x14ac:dyDescent="0.35">
      <c r="A967" s="261" t="s">
        <v>2067</v>
      </c>
      <c r="B967" s="261" t="s">
        <v>2068</v>
      </c>
      <c r="C967" s="261" t="s">
        <v>2069</v>
      </c>
      <c r="D967" s="261" t="s">
        <v>38</v>
      </c>
      <c r="E967" s="261" t="s">
        <v>17</v>
      </c>
      <c r="F967" s="261" t="s">
        <v>17</v>
      </c>
      <c r="G967" s="261" t="s">
        <v>22</v>
      </c>
      <c r="H967" s="261">
        <v>3</v>
      </c>
      <c r="I967" s="261" t="s">
        <v>17</v>
      </c>
      <c r="J967" s="261" t="s">
        <v>2070</v>
      </c>
      <c r="K967" s="261" t="s">
        <v>2087</v>
      </c>
      <c r="L967" s="262">
        <v>45443</v>
      </c>
      <c r="M967" s="261" t="s">
        <v>20</v>
      </c>
    </row>
    <row r="968" spans="1:13" x14ac:dyDescent="0.35">
      <c r="A968" s="259" t="s">
        <v>2067</v>
      </c>
      <c r="B968" s="259" t="s">
        <v>2068</v>
      </c>
      <c r="C968" s="259" t="s">
        <v>2069</v>
      </c>
      <c r="D968" s="259" t="s">
        <v>768</v>
      </c>
      <c r="E968" s="259" t="s">
        <v>17</v>
      </c>
      <c r="F968" s="259" t="s">
        <v>17</v>
      </c>
      <c r="G968" s="259" t="s">
        <v>22</v>
      </c>
      <c r="H968" s="259">
        <v>3</v>
      </c>
      <c r="I968" s="259" t="s">
        <v>17</v>
      </c>
      <c r="J968" s="259" t="s">
        <v>2070</v>
      </c>
      <c r="K968" s="259" t="s">
        <v>2088</v>
      </c>
      <c r="L968" s="260">
        <v>45443</v>
      </c>
      <c r="M968" s="259" t="s">
        <v>20</v>
      </c>
    </row>
    <row r="969" spans="1:13" x14ac:dyDescent="0.35">
      <c r="A969" s="261" t="s">
        <v>2072</v>
      </c>
      <c r="B969" s="261" t="s">
        <v>2073</v>
      </c>
      <c r="C969" s="261" t="s">
        <v>2069</v>
      </c>
      <c r="D969" s="261" t="s">
        <v>404</v>
      </c>
      <c r="E969" s="261">
        <v>1</v>
      </c>
      <c r="F969" s="261" t="s">
        <v>2089</v>
      </c>
      <c r="G969" s="261" t="s">
        <v>33</v>
      </c>
      <c r="H969" s="261">
        <v>2</v>
      </c>
      <c r="I969" s="261" t="s">
        <v>2090</v>
      </c>
      <c r="J969" s="261" t="s">
        <v>2091</v>
      </c>
      <c r="K969" s="261" t="s">
        <v>2092</v>
      </c>
      <c r="L969" s="262">
        <v>45443</v>
      </c>
      <c r="M969" s="261" t="s">
        <v>20</v>
      </c>
    </row>
    <row r="970" spans="1:13" x14ac:dyDescent="0.35">
      <c r="A970" s="259" t="s">
        <v>2072</v>
      </c>
      <c r="B970" s="259" t="s">
        <v>2073</v>
      </c>
      <c r="C970" s="259" t="s">
        <v>2069</v>
      </c>
      <c r="D970" s="259" t="s">
        <v>26</v>
      </c>
      <c r="E970" s="259" t="s">
        <v>17</v>
      </c>
      <c r="F970" s="259" t="s">
        <v>17</v>
      </c>
      <c r="G970" s="259" t="s">
        <v>22</v>
      </c>
      <c r="H970" s="259">
        <v>3</v>
      </c>
      <c r="I970" s="259" t="s">
        <v>17</v>
      </c>
      <c r="J970" s="259" t="s">
        <v>2070</v>
      </c>
      <c r="K970" s="259" t="s">
        <v>2093</v>
      </c>
      <c r="L970" s="260">
        <v>45443</v>
      </c>
      <c r="M970" s="259" t="s">
        <v>20</v>
      </c>
    </row>
    <row r="971" spans="1:13" x14ac:dyDescent="0.35">
      <c r="A971" s="261" t="s">
        <v>2072</v>
      </c>
      <c r="B971" s="261" t="s">
        <v>2073</v>
      </c>
      <c r="C971" s="261" t="s">
        <v>2069</v>
      </c>
      <c r="D971" s="261" t="s">
        <v>28</v>
      </c>
      <c r="E971" s="261" t="s">
        <v>17</v>
      </c>
      <c r="F971" s="261" t="s">
        <v>17</v>
      </c>
      <c r="G971" s="261" t="s">
        <v>22</v>
      </c>
      <c r="H971" s="261">
        <v>3</v>
      </c>
      <c r="I971" s="261" t="s">
        <v>17</v>
      </c>
      <c r="J971" s="261" t="s">
        <v>2070</v>
      </c>
      <c r="K971" s="261" t="s">
        <v>2094</v>
      </c>
      <c r="L971" s="262">
        <v>45443</v>
      </c>
      <c r="M971" s="261" t="s">
        <v>20</v>
      </c>
    </row>
    <row r="972" spans="1:13" x14ac:dyDescent="0.35">
      <c r="A972" s="259" t="s">
        <v>2072</v>
      </c>
      <c r="B972" s="259" t="s">
        <v>2073</v>
      </c>
      <c r="C972" s="259" t="s">
        <v>2069</v>
      </c>
      <c r="D972" s="259" t="s">
        <v>40</v>
      </c>
      <c r="E972" s="259" t="s">
        <v>17</v>
      </c>
      <c r="F972" s="259" t="s">
        <v>17</v>
      </c>
      <c r="G972" s="259" t="s">
        <v>22</v>
      </c>
      <c r="H972" s="259">
        <v>3</v>
      </c>
      <c r="I972" s="259" t="s">
        <v>17</v>
      </c>
      <c r="J972" s="259" t="s">
        <v>2070</v>
      </c>
      <c r="K972" s="259" t="s">
        <v>2095</v>
      </c>
      <c r="L972" s="260">
        <v>45443</v>
      </c>
      <c r="M972" s="259" t="s">
        <v>20</v>
      </c>
    </row>
    <row r="973" spans="1:13" x14ac:dyDescent="0.35">
      <c r="A973" s="261" t="s">
        <v>2072</v>
      </c>
      <c r="B973" s="261" t="s">
        <v>2073</v>
      </c>
      <c r="C973" s="261" t="s">
        <v>2069</v>
      </c>
      <c r="D973" s="261" t="s">
        <v>16</v>
      </c>
      <c r="E973" s="261" t="s">
        <v>17</v>
      </c>
      <c r="F973" s="261" t="s">
        <v>17</v>
      </c>
      <c r="G973" s="261" t="s">
        <v>22</v>
      </c>
      <c r="H973" s="261">
        <v>3</v>
      </c>
      <c r="I973" s="261" t="s">
        <v>17</v>
      </c>
      <c r="J973" s="261" t="s">
        <v>2070</v>
      </c>
      <c r="K973" s="261" t="s">
        <v>2096</v>
      </c>
      <c r="L973" s="262">
        <v>45443</v>
      </c>
      <c r="M973" s="261" t="s">
        <v>20</v>
      </c>
    </row>
    <row r="974" spans="1:13" x14ac:dyDescent="0.35">
      <c r="A974" s="259" t="s">
        <v>2072</v>
      </c>
      <c r="B974" s="259" t="s">
        <v>2073</v>
      </c>
      <c r="C974" s="259" t="s">
        <v>2069</v>
      </c>
      <c r="D974" s="259" t="s">
        <v>768</v>
      </c>
      <c r="E974" s="259" t="s">
        <v>17</v>
      </c>
      <c r="F974" s="259" t="s">
        <v>17</v>
      </c>
      <c r="G974" s="259" t="s">
        <v>22</v>
      </c>
      <c r="H974" s="259">
        <v>3</v>
      </c>
      <c r="I974" s="259" t="s">
        <v>17</v>
      </c>
      <c r="J974" s="259" t="s">
        <v>2070</v>
      </c>
      <c r="K974" s="259" t="s">
        <v>2097</v>
      </c>
      <c r="L974" s="260">
        <v>45443</v>
      </c>
      <c r="M974" s="259" t="s">
        <v>20</v>
      </c>
    </row>
    <row r="975" spans="1:13" x14ac:dyDescent="0.35">
      <c r="A975" s="261" t="s">
        <v>2072</v>
      </c>
      <c r="B975" s="261" t="s">
        <v>2073</v>
      </c>
      <c r="C975" s="261" t="s">
        <v>2069</v>
      </c>
      <c r="D975" s="261" t="s">
        <v>21</v>
      </c>
      <c r="E975" s="261" t="s">
        <v>17</v>
      </c>
      <c r="F975" s="261" t="s">
        <v>17</v>
      </c>
      <c r="G975" s="261" t="s">
        <v>22</v>
      </c>
      <c r="H975" s="261">
        <v>3</v>
      </c>
      <c r="I975" s="261" t="s">
        <v>17</v>
      </c>
      <c r="J975" s="261" t="s">
        <v>2070</v>
      </c>
      <c r="K975" s="261" t="s">
        <v>2098</v>
      </c>
      <c r="L975" s="262">
        <v>45443</v>
      </c>
      <c r="M975" s="261" t="s">
        <v>20</v>
      </c>
    </row>
    <row r="976" spans="1:13" x14ac:dyDescent="0.35">
      <c r="A976" s="259" t="s">
        <v>2072</v>
      </c>
      <c r="B976" s="259" t="s">
        <v>2073</v>
      </c>
      <c r="C976" s="259" t="s">
        <v>2069</v>
      </c>
      <c r="D976" s="259" t="s">
        <v>24</v>
      </c>
      <c r="E976" s="259" t="s">
        <v>17</v>
      </c>
      <c r="F976" s="259" t="s">
        <v>17</v>
      </c>
      <c r="G976" s="259" t="s">
        <v>22</v>
      </c>
      <c r="H976" s="259">
        <v>3</v>
      </c>
      <c r="I976" s="259" t="s">
        <v>17</v>
      </c>
      <c r="J976" s="259" t="s">
        <v>2070</v>
      </c>
      <c r="K976" s="259" t="s">
        <v>2099</v>
      </c>
      <c r="L976" s="260">
        <v>45443</v>
      </c>
      <c r="M976" s="259" t="s">
        <v>20</v>
      </c>
    </row>
    <row r="977" spans="1:13" x14ac:dyDescent="0.35">
      <c r="A977" s="261" t="s">
        <v>2100</v>
      </c>
      <c r="B977" s="261" t="s">
        <v>2101</v>
      </c>
      <c r="C977" s="261" t="s">
        <v>2069</v>
      </c>
      <c r="D977" s="261" t="s">
        <v>404</v>
      </c>
      <c r="E977" s="261">
        <v>5</v>
      </c>
      <c r="F977" s="261" t="s">
        <v>2102</v>
      </c>
      <c r="G977" s="261" t="s">
        <v>884</v>
      </c>
      <c r="H977" s="261">
        <v>2</v>
      </c>
      <c r="I977" s="261" t="s">
        <v>2103</v>
      </c>
      <c r="J977" s="261" t="s">
        <v>2104</v>
      </c>
      <c r="K977" s="261" t="s">
        <v>2105</v>
      </c>
      <c r="L977" s="262">
        <v>45443</v>
      </c>
      <c r="M977" s="261" t="s">
        <v>20</v>
      </c>
    </row>
    <row r="978" spans="1:13" x14ac:dyDescent="0.35">
      <c r="A978" s="259" t="s">
        <v>2100</v>
      </c>
      <c r="B978" s="259" t="s">
        <v>2101</v>
      </c>
      <c r="C978" s="259" t="s">
        <v>2069</v>
      </c>
      <c r="D978" s="259" t="s">
        <v>26</v>
      </c>
      <c r="E978" s="259" t="s">
        <v>17</v>
      </c>
      <c r="F978" s="259" t="s">
        <v>17</v>
      </c>
      <c r="G978" s="259" t="s">
        <v>22</v>
      </c>
      <c r="H978" s="259">
        <v>3</v>
      </c>
      <c r="I978" s="259" t="s">
        <v>17</v>
      </c>
      <c r="J978" s="259" t="s">
        <v>17</v>
      </c>
      <c r="K978" s="259" t="s">
        <v>2106</v>
      </c>
      <c r="L978" s="260">
        <v>45443</v>
      </c>
      <c r="M978" s="259" t="s">
        <v>20</v>
      </c>
    </row>
    <row r="979" spans="1:13" x14ac:dyDescent="0.35">
      <c r="A979" s="261" t="s">
        <v>2100</v>
      </c>
      <c r="B979" s="261" t="s">
        <v>2101</v>
      </c>
      <c r="C979" s="261" t="s">
        <v>2069</v>
      </c>
      <c r="D979" s="261" t="s">
        <v>28</v>
      </c>
      <c r="E979" s="261" t="s">
        <v>17</v>
      </c>
      <c r="F979" s="261" t="s">
        <v>17</v>
      </c>
      <c r="G979" s="261" t="s">
        <v>22</v>
      </c>
      <c r="H979" s="261">
        <v>3</v>
      </c>
      <c r="I979" s="261" t="s">
        <v>17</v>
      </c>
      <c r="J979" s="261" t="s">
        <v>17</v>
      </c>
      <c r="K979" s="261" t="s">
        <v>2107</v>
      </c>
      <c r="L979" s="262">
        <v>45443</v>
      </c>
      <c r="M979" s="261" t="s">
        <v>20</v>
      </c>
    </row>
    <row r="980" spans="1:13" x14ac:dyDescent="0.35">
      <c r="A980" s="259" t="s">
        <v>2100</v>
      </c>
      <c r="B980" s="259" t="s">
        <v>2101</v>
      </c>
      <c r="C980" s="259" t="s">
        <v>2069</v>
      </c>
      <c r="D980" s="259" t="s">
        <v>16</v>
      </c>
      <c r="E980" s="259">
        <v>27548</v>
      </c>
      <c r="F980" s="259" t="s">
        <v>2108</v>
      </c>
      <c r="G980" s="259" t="s">
        <v>33</v>
      </c>
      <c r="H980" s="259">
        <v>2</v>
      </c>
      <c r="I980" s="259" t="s">
        <v>2109</v>
      </c>
      <c r="J980" s="259" t="s">
        <v>2110</v>
      </c>
      <c r="K980" s="259" t="s">
        <v>2111</v>
      </c>
      <c r="L980" s="260">
        <v>45443</v>
      </c>
      <c r="M980" s="259" t="s">
        <v>20</v>
      </c>
    </row>
    <row r="981" spans="1:13" x14ac:dyDescent="0.35">
      <c r="A981" s="261" t="s">
        <v>2100</v>
      </c>
      <c r="B981" s="261" t="s">
        <v>2101</v>
      </c>
      <c r="C981" s="261" t="s">
        <v>2069</v>
      </c>
      <c r="D981" s="261" t="s">
        <v>768</v>
      </c>
      <c r="E981" s="261">
        <v>0</v>
      </c>
      <c r="F981" s="261" t="s">
        <v>17</v>
      </c>
      <c r="G981" s="261" t="s">
        <v>22</v>
      </c>
      <c r="H981" s="261">
        <v>3</v>
      </c>
      <c r="I981" s="261" t="s">
        <v>17</v>
      </c>
      <c r="J981" s="261" t="s">
        <v>2112</v>
      </c>
      <c r="K981" s="261" t="s">
        <v>2113</v>
      </c>
      <c r="L981" s="262">
        <v>45443</v>
      </c>
      <c r="M981" s="261" t="s">
        <v>20</v>
      </c>
    </row>
    <row r="982" spans="1:13" x14ac:dyDescent="0.35">
      <c r="A982" s="259" t="s">
        <v>728</v>
      </c>
      <c r="B982" s="259" t="s">
        <v>729</v>
      </c>
      <c r="C982" s="259" t="s">
        <v>296</v>
      </c>
      <c r="D982" s="259" t="s">
        <v>949</v>
      </c>
      <c r="E982" s="259">
        <v>18893632</v>
      </c>
      <c r="F982" s="259" t="s">
        <v>1920</v>
      </c>
      <c r="G982" s="259" t="s">
        <v>492</v>
      </c>
      <c r="H982" s="259">
        <v>1</v>
      </c>
      <c r="I982" s="259" t="s">
        <v>2114</v>
      </c>
      <c r="J982" s="259" t="s">
        <v>2115</v>
      </c>
      <c r="K982" s="259" t="s">
        <v>2116</v>
      </c>
      <c r="L982" s="260">
        <v>45443</v>
      </c>
      <c r="M982" s="259" t="s">
        <v>20</v>
      </c>
    </row>
    <row r="983" spans="1:13" x14ac:dyDescent="0.35">
      <c r="A983" s="261" t="s">
        <v>160</v>
      </c>
      <c r="B983" s="261" t="s">
        <v>161</v>
      </c>
      <c r="C983" s="261" t="s">
        <v>141</v>
      </c>
      <c r="D983" s="261" t="s">
        <v>958</v>
      </c>
      <c r="E983" s="261">
        <v>5282117</v>
      </c>
      <c r="F983" s="261" t="s">
        <v>2117</v>
      </c>
      <c r="G983" s="261" t="s">
        <v>884</v>
      </c>
      <c r="H983" s="261">
        <v>2</v>
      </c>
      <c r="I983" s="261" t="s">
        <v>2118</v>
      </c>
      <c r="J983" s="261" t="s">
        <v>2119</v>
      </c>
      <c r="K983" s="261" t="s">
        <v>2120</v>
      </c>
      <c r="L983" s="262">
        <v>45449</v>
      </c>
      <c r="M983" s="261" t="s">
        <v>439</v>
      </c>
    </row>
    <row r="984" spans="1:13" x14ac:dyDescent="0.35">
      <c r="A984" s="259" t="s">
        <v>160</v>
      </c>
      <c r="B984" s="259" t="s">
        <v>161</v>
      </c>
      <c r="C984" s="259" t="s">
        <v>141</v>
      </c>
      <c r="D984" s="259" t="s">
        <v>963</v>
      </c>
      <c r="E984" s="259">
        <v>375883</v>
      </c>
      <c r="F984" s="259" t="s">
        <v>2117</v>
      </c>
      <c r="G984" s="259" t="s">
        <v>884</v>
      </c>
      <c r="H984" s="259">
        <v>2</v>
      </c>
      <c r="I984" s="259" t="s">
        <v>2118</v>
      </c>
      <c r="J984" s="259" t="s">
        <v>2121</v>
      </c>
      <c r="K984" s="259" t="s">
        <v>2122</v>
      </c>
      <c r="L984" s="260">
        <v>45449</v>
      </c>
      <c r="M984" s="259" t="s">
        <v>439</v>
      </c>
    </row>
    <row r="985" spans="1:13" x14ac:dyDescent="0.35">
      <c r="A985" s="261" t="s">
        <v>160</v>
      </c>
      <c r="B985" s="261" t="s">
        <v>161</v>
      </c>
      <c r="C985" s="261" t="s">
        <v>141</v>
      </c>
      <c r="D985" s="261" t="s">
        <v>991</v>
      </c>
      <c r="E985" s="261">
        <v>4906234</v>
      </c>
      <c r="F985" s="261" t="s">
        <v>2117</v>
      </c>
      <c r="G985" s="261" t="s">
        <v>884</v>
      </c>
      <c r="H985" s="261">
        <v>2</v>
      </c>
      <c r="I985" s="261" t="s">
        <v>2118</v>
      </c>
      <c r="J985" s="261" t="s">
        <v>2123</v>
      </c>
      <c r="K985" s="261" t="s">
        <v>2124</v>
      </c>
      <c r="L985" s="262">
        <v>45449</v>
      </c>
      <c r="M985" s="261" t="s">
        <v>439</v>
      </c>
    </row>
    <row r="986" spans="1:13" x14ac:dyDescent="0.35">
      <c r="A986" s="259" t="s">
        <v>160</v>
      </c>
      <c r="B986" s="259" t="s">
        <v>161</v>
      </c>
      <c r="C986" s="259" t="s">
        <v>141</v>
      </c>
      <c r="D986" s="259" t="s">
        <v>996</v>
      </c>
      <c r="E986" s="259">
        <v>0</v>
      </c>
      <c r="F986" s="259" t="s">
        <v>2117</v>
      </c>
      <c r="G986" s="259" t="s">
        <v>884</v>
      </c>
      <c r="H986" s="259">
        <v>2</v>
      </c>
      <c r="I986" s="259" t="s">
        <v>2118</v>
      </c>
      <c r="J986" s="259" t="s">
        <v>1840</v>
      </c>
      <c r="K986" s="259" t="s">
        <v>2125</v>
      </c>
      <c r="L986" s="260">
        <v>45449</v>
      </c>
      <c r="M986" s="259" t="s">
        <v>439</v>
      </c>
    </row>
    <row r="987" spans="1:13" x14ac:dyDescent="0.35">
      <c r="A987" s="261" t="s">
        <v>160</v>
      </c>
      <c r="B987" s="261" t="s">
        <v>161</v>
      </c>
      <c r="C987" s="261" t="s">
        <v>141</v>
      </c>
      <c r="D987" s="261" t="s">
        <v>999</v>
      </c>
      <c r="E987" s="261">
        <v>375883</v>
      </c>
      <c r="F987" s="261" t="s">
        <v>2117</v>
      </c>
      <c r="G987" s="261" t="s">
        <v>884</v>
      </c>
      <c r="H987" s="261">
        <v>2</v>
      </c>
      <c r="I987" s="261" t="s">
        <v>2118</v>
      </c>
      <c r="J987" s="261" t="s">
        <v>2126</v>
      </c>
      <c r="K987" s="261" t="s">
        <v>2127</v>
      </c>
      <c r="L987" s="262">
        <v>45449</v>
      </c>
      <c r="M987" s="261" t="s">
        <v>439</v>
      </c>
    </row>
    <row r="988" spans="1:13" x14ac:dyDescent="0.35">
      <c r="A988" s="259" t="s">
        <v>160</v>
      </c>
      <c r="B988" s="259" t="s">
        <v>161</v>
      </c>
      <c r="C988" s="259" t="s">
        <v>141</v>
      </c>
      <c r="D988" s="259" t="s">
        <v>1002</v>
      </c>
      <c r="E988" s="259">
        <v>0</v>
      </c>
      <c r="F988" s="259" t="s">
        <v>2117</v>
      </c>
      <c r="G988" s="259" t="s">
        <v>884</v>
      </c>
      <c r="H988" s="259">
        <v>2</v>
      </c>
      <c r="I988" s="259" t="s">
        <v>2118</v>
      </c>
      <c r="J988" s="259" t="s">
        <v>2128</v>
      </c>
      <c r="K988" s="259" t="s">
        <v>2129</v>
      </c>
      <c r="L988" s="260">
        <v>45449</v>
      </c>
      <c r="M988" s="259" t="s">
        <v>439</v>
      </c>
    </row>
    <row r="989" spans="1:13" x14ac:dyDescent="0.35">
      <c r="A989" s="261" t="s">
        <v>160</v>
      </c>
      <c r="B989" s="261" t="s">
        <v>161</v>
      </c>
      <c r="C989" s="261" t="s">
        <v>141</v>
      </c>
      <c r="D989" s="261" t="s">
        <v>823</v>
      </c>
      <c r="E989" s="261">
        <v>0</v>
      </c>
      <c r="F989" s="261" t="s">
        <v>2117</v>
      </c>
      <c r="G989" s="261" t="s">
        <v>884</v>
      </c>
      <c r="H989" s="261">
        <v>2</v>
      </c>
      <c r="I989" s="261" t="s">
        <v>2118</v>
      </c>
      <c r="J989" s="261" t="s">
        <v>2128</v>
      </c>
      <c r="K989" s="261" t="s">
        <v>2130</v>
      </c>
      <c r="L989" s="262">
        <v>45449</v>
      </c>
      <c r="M989" s="261" t="s">
        <v>439</v>
      </c>
    </row>
    <row r="990" spans="1:13" x14ac:dyDescent="0.35">
      <c r="A990" s="259" t="s">
        <v>160</v>
      </c>
      <c r="B990" s="259" t="s">
        <v>161</v>
      </c>
      <c r="C990" s="259" t="s">
        <v>141</v>
      </c>
      <c r="D990" s="259" t="s">
        <v>986</v>
      </c>
      <c r="E990" s="259">
        <v>375883</v>
      </c>
      <c r="F990" s="259" t="s">
        <v>2117</v>
      </c>
      <c r="G990" s="259" t="s">
        <v>884</v>
      </c>
      <c r="H990" s="259">
        <v>2</v>
      </c>
      <c r="I990" s="259" t="s">
        <v>2118</v>
      </c>
      <c r="J990" s="259" t="s">
        <v>2131</v>
      </c>
      <c r="K990" s="259" t="s">
        <v>2132</v>
      </c>
      <c r="L990" s="260">
        <v>45449</v>
      </c>
      <c r="M990" s="259" t="s">
        <v>439</v>
      </c>
    </row>
    <row r="991" spans="1:13" x14ac:dyDescent="0.35">
      <c r="A991" s="261" t="s">
        <v>153</v>
      </c>
      <c r="B991" s="261" t="s">
        <v>154</v>
      </c>
      <c r="C991" s="261" t="s">
        <v>141</v>
      </c>
      <c r="D991" s="261" t="s">
        <v>958</v>
      </c>
      <c r="E991" s="261">
        <v>12661863</v>
      </c>
      <c r="F991" s="261" t="s">
        <v>2117</v>
      </c>
      <c r="G991" s="261" t="s">
        <v>884</v>
      </c>
      <c r="H991" s="261">
        <v>2</v>
      </c>
      <c r="I991" s="261" t="s">
        <v>2118</v>
      </c>
      <c r="J991" s="261" t="s">
        <v>2133</v>
      </c>
      <c r="K991" s="261" t="s">
        <v>2134</v>
      </c>
      <c r="L991" s="262">
        <v>45449</v>
      </c>
      <c r="M991" s="261" t="s">
        <v>439</v>
      </c>
    </row>
    <row r="992" spans="1:13" x14ac:dyDescent="0.35">
      <c r="A992" s="259" t="s">
        <v>153</v>
      </c>
      <c r="B992" s="259" t="s">
        <v>154</v>
      </c>
      <c r="C992" s="259" t="s">
        <v>141</v>
      </c>
      <c r="D992" s="259" t="s">
        <v>963</v>
      </c>
      <c r="E992" s="259">
        <v>1819854</v>
      </c>
      <c r="F992" s="259" t="s">
        <v>2117</v>
      </c>
      <c r="G992" s="259" t="s">
        <v>884</v>
      </c>
      <c r="H992" s="259">
        <v>2</v>
      </c>
      <c r="I992" s="259" t="s">
        <v>2118</v>
      </c>
      <c r="J992" s="259" t="s">
        <v>2135</v>
      </c>
      <c r="K992" s="259" t="s">
        <v>2136</v>
      </c>
      <c r="L992" s="260">
        <v>45449</v>
      </c>
      <c r="M992" s="259" t="s">
        <v>439</v>
      </c>
    </row>
    <row r="993" spans="1:13" x14ac:dyDescent="0.35">
      <c r="A993" s="261" t="s">
        <v>153</v>
      </c>
      <c r="B993" s="261" t="s">
        <v>154</v>
      </c>
      <c r="C993" s="261" t="s">
        <v>141</v>
      </c>
      <c r="D993" s="261" t="s">
        <v>986</v>
      </c>
      <c r="E993" s="261">
        <v>1819854</v>
      </c>
      <c r="F993" s="261" t="s">
        <v>2117</v>
      </c>
      <c r="G993" s="261" t="s">
        <v>884</v>
      </c>
      <c r="H993" s="261">
        <v>2</v>
      </c>
      <c r="I993" s="261" t="s">
        <v>2118</v>
      </c>
      <c r="J993" s="261" t="s">
        <v>2137</v>
      </c>
      <c r="K993" s="261" t="s">
        <v>2138</v>
      </c>
      <c r="L993" s="262">
        <v>45449</v>
      </c>
      <c r="M993" s="261" t="s">
        <v>439</v>
      </c>
    </row>
    <row r="994" spans="1:13" x14ac:dyDescent="0.35">
      <c r="A994" s="259" t="s">
        <v>153</v>
      </c>
      <c r="B994" s="259" t="s">
        <v>154</v>
      </c>
      <c r="C994" s="259" t="s">
        <v>141</v>
      </c>
      <c r="D994" s="259" t="s">
        <v>991</v>
      </c>
      <c r="E994" s="259">
        <v>10842009</v>
      </c>
      <c r="F994" s="259" t="s">
        <v>2117</v>
      </c>
      <c r="G994" s="259" t="s">
        <v>884</v>
      </c>
      <c r="H994" s="259">
        <v>2</v>
      </c>
      <c r="I994" s="259" t="s">
        <v>2118</v>
      </c>
      <c r="J994" s="259" t="s">
        <v>2139</v>
      </c>
      <c r="K994" s="259" t="s">
        <v>2140</v>
      </c>
      <c r="L994" s="260">
        <v>45449</v>
      </c>
      <c r="M994" s="259" t="s">
        <v>439</v>
      </c>
    </row>
    <row r="995" spans="1:13" x14ac:dyDescent="0.35">
      <c r="A995" s="261" t="s">
        <v>153</v>
      </c>
      <c r="B995" s="261" t="s">
        <v>154</v>
      </c>
      <c r="C995" s="261" t="s">
        <v>141</v>
      </c>
      <c r="D995" s="261" t="s">
        <v>996</v>
      </c>
      <c r="E995" s="261">
        <v>0</v>
      </c>
      <c r="F995" s="261" t="s">
        <v>2117</v>
      </c>
      <c r="G995" s="261" t="s">
        <v>884</v>
      </c>
      <c r="H995" s="261">
        <v>2</v>
      </c>
      <c r="I995" s="261" t="s">
        <v>2118</v>
      </c>
      <c r="J995" s="261" t="s">
        <v>1840</v>
      </c>
      <c r="K995" s="261" t="s">
        <v>2141</v>
      </c>
      <c r="L995" s="262">
        <v>45449</v>
      </c>
      <c r="M995" s="261" t="s">
        <v>439</v>
      </c>
    </row>
    <row r="996" spans="1:13" x14ac:dyDescent="0.35">
      <c r="A996" s="259" t="s">
        <v>153</v>
      </c>
      <c r="B996" s="259" t="s">
        <v>154</v>
      </c>
      <c r="C996" s="259" t="s">
        <v>141</v>
      </c>
      <c r="D996" s="259" t="s">
        <v>999</v>
      </c>
      <c r="E996" s="259">
        <v>1492280</v>
      </c>
      <c r="F996" s="259" t="s">
        <v>2117</v>
      </c>
      <c r="G996" s="259" t="s">
        <v>884</v>
      </c>
      <c r="H996" s="259">
        <v>2</v>
      </c>
      <c r="I996" s="259" t="s">
        <v>2118</v>
      </c>
      <c r="J996" s="259" t="s">
        <v>2142</v>
      </c>
      <c r="K996" s="259" t="s">
        <v>2143</v>
      </c>
      <c r="L996" s="260">
        <v>45449</v>
      </c>
      <c r="M996" s="259" t="s">
        <v>439</v>
      </c>
    </row>
    <row r="997" spans="1:13" x14ac:dyDescent="0.35">
      <c r="A997" s="261" t="s">
        <v>153</v>
      </c>
      <c r="B997" s="261" t="s">
        <v>154</v>
      </c>
      <c r="C997" s="261" t="s">
        <v>141</v>
      </c>
      <c r="D997" s="261" t="s">
        <v>1002</v>
      </c>
      <c r="E997" s="261">
        <v>327574</v>
      </c>
      <c r="F997" s="261" t="s">
        <v>2117</v>
      </c>
      <c r="G997" s="261" t="s">
        <v>884</v>
      </c>
      <c r="H997" s="261">
        <v>2</v>
      </c>
      <c r="I997" s="261" t="s">
        <v>2118</v>
      </c>
      <c r="J997" s="261" t="s">
        <v>2144</v>
      </c>
      <c r="K997" s="261" t="s">
        <v>2145</v>
      </c>
      <c r="L997" s="262">
        <v>45449</v>
      </c>
      <c r="M997" s="261" t="s">
        <v>439</v>
      </c>
    </row>
    <row r="998" spans="1:13" x14ac:dyDescent="0.35">
      <c r="A998" s="259" t="s">
        <v>153</v>
      </c>
      <c r="B998" s="259" t="s">
        <v>154</v>
      </c>
      <c r="C998" s="259" t="s">
        <v>141</v>
      </c>
      <c r="D998" s="259" t="s">
        <v>823</v>
      </c>
      <c r="E998" s="259">
        <v>0</v>
      </c>
      <c r="F998" s="259" t="s">
        <v>2117</v>
      </c>
      <c r="G998" s="259" t="s">
        <v>884</v>
      </c>
      <c r="H998" s="259">
        <v>2</v>
      </c>
      <c r="I998" s="259" t="s">
        <v>2118</v>
      </c>
      <c r="J998" s="259" t="s">
        <v>2146</v>
      </c>
      <c r="K998" s="259" t="s">
        <v>2147</v>
      </c>
      <c r="L998" s="260">
        <v>45449</v>
      </c>
      <c r="M998" s="259" t="s">
        <v>439</v>
      </c>
    </row>
    <row r="999" spans="1:13" x14ac:dyDescent="0.35">
      <c r="A999" s="261" t="s">
        <v>143</v>
      </c>
      <c r="B999" s="261" t="s">
        <v>144</v>
      </c>
      <c r="C999" s="261" t="s">
        <v>141</v>
      </c>
      <c r="D999" s="261" t="s">
        <v>958</v>
      </c>
      <c r="E999" s="261">
        <v>5178810</v>
      </c>
      <c r="F999" s="261" t="s">
        <v>2117</v>
      </c>
      <c r="G999" s="261" t="s">
        <v>33</v>
      </c>
      <c r="H999" s="261">
        <v>2</v>
      </c>
      <c r="I999" s="261" t="s">
        <v>2118</v>
      </c>
      <c r="J999" s="261" t="s">
        <v>2148</v>
      </c>
      <c r="K999" s="261" t="s">
        <v>2149</v>
      </c>
      <c r="L999" s="262">
        <v>45449</v>
      </c>
      <c r="M999" s="261" t="s">
        <v>439</v>
      </c>
    </row>
    <row r="1000" spans="1:13" x14ac:dyDescent="0.35">
      <c r="A1000" s="259" t="s">
        <v>143</v>
      </c>
      <c r="B1000" s="259" t="s">
        <v>144</v>
      </c>
      <c r="C1000" s="259" t="s">
        <v>141</v>
      </c>
      <c r="D1000" s="259" t="s">
        <v>963</v>
      </c>
      <c r="E1000" s="259">
        <v>1184516</v>
      </c>
      <c r="F1000" s="259" t="s">
        <v>2117</v>
      </c>
      <c r="G1000" s="259" t="s">
        <v>33</v>
      </c>
      <c r="H1000" s="259">
        <v>2</v>
      </c>
      <c r="I1000" s="259" t="s">
        <v>2118</v>
      </c>
      <c r="J1000" s="259" t="s">
        <v>2150</v>
      </c>
      <c r="K1000" s="259" t="s">
        <v>2151</v>
      </c>
      <c r="L1000" s="260">
        <v>45449</v>
      </c>
      <c r="M1000" s="259" t="s">
        <v>439</v>
      </c>
    </row>
    <row r="1001" spans="1:13" x14ac:dyDescent="0.35">
      <c r="A1001" s="261" t="s">
        <v>143</v>
      </c>
      <c r="B1001" s="261" t="s">
        <v>144</v>
      </c>
      <c r="C1001" s="261" t="s">
        <v>141</v>
      </c>
      <c r="D1001" s="261" t="s">
        <v>986</v>
      </c>
      <c r="E1001" s="261">
        <v>1184516</v>
      </c>
      <c r="F1001" s="261" t="s">
        <v>2117</v>
      </c>
      <c r="G1001" s="261" t="s">
        <v>33</v>
      </c>
      <c r="H1001" s="261">
        <v>2</v>
      </c>
      <c r="I1001" s="261" t="s">
        <v>2118</v>
      </c>
      <c r="J1001" s="261" t="s">
        <v>2152</v>
      </c>
      <c r="K1001" s="261" t="s">
        <v>2153</v>
      </c>
      <c r="L1001" s="262">
        <v>45449</v>
      </c>
      <c r="M1001" s="261" t="s">
        <v>439</v>
      </c>
    </row>
    <row r="1002" spans="1:13" x14ac:dyDescent="0.35">
      <c r="A1002" s="259" t="s">
        <v>143</v>
      </c>
      <c r="B1002" s="259" t="s">
        <v>144</v>
      </c>
      <c r="C1002" s="259" t="s">
        <v>141</v>
      </c>
      <c r="D1002" s="259" t="s">
        <v>991</v>
      </c>
      <c r="E1002" s="259">
        <v>3994294</v>
      </c>
      <c r="F1002" s="259" t="s">
        <v>2117</v>
      </c>
      <c r="G1002" s="259" t="s">
        <v>33</v>
      </c>
      <c r="H1002" s="259">
        <v>2</v>
      </c>
      <c r="I1002" s="259" t="s">
        <v>2118</v>
      </c>
      <c r="J1002" s="259" t="s">
        <v>2154</v>
      </c>
      <c r="K1002" s="259" t="s">
        <v>2155</v>
      </c>
      <c r="L1002" s="260">
        <v>45449</v>
      </c>
      <c r="M1002" s="259" t="s">
        <v>439</v>
      </c>
    </row>
    <row r="1003" spans="1:13" x14ac:dyDescent="0.35">
      <c r="A1003" s="261" t="s">
        <v>143</v>
      </c>
      <c r="B1003" s="261" t="s">
        <v>144</v>
      </c>
      <c r="C1003" s="261" t="s">
        <v>141</v>
      </c>
      <c r="D1003" s="261" t="s">
        <v>996</v>
      </c>
      <c r="E1003" s="261">
        <v>0</v>
      </c>
      <c r="F1003" s="261" t="s">
        <v>2117</v>
      </c>
      <c r="G1003" s="261" t="s">
        <v>33</v>
      </c>
      <c r="H1003" s="261">
        <v>2</v>
      </c>
      <c r="I1003" s="261" t="s">
        <v>2118</v>
      </c>
      <c r="J1003" s="261" t="s">
        <v>1840</v>
      </c>
      <c r="K1003" s="261" t="s">
        <v>2156</v>
      </c>
      <c r="L1003" s="262">
        <v>45449</v>
      </c>
      <c r="M1003" s="261" t="s">
        <v>439</v>
      </c>
    </row>
    <row r="1004" spans="1:13" x14ac:dyDescent="0.35">
      <c r="A1004" s="259" t="s">
        <v>143</v>
      </c>
      <c r="B1004" s="259" t="s">
        <v>144</v>
      </c>
      <c r="C1004" s="259" t="s">
        <v>141</v>
      </c>
      <c r="D1004" s="259" t="s">
        <v>999</v>
      </c>
      <c r="E1004" s="259">
        <v>379045</v>
      </c>
      <c r="F1004" s="259" t="s">
        <v>2117</v>
      </c>
      <c r="G1004" s="259" t="s">
        <v>33</v>
      </c>
      <c r="H1004" s="259">
        <v>2</v>
      </c>
      <c r="I1004" s="259" t="s">
        <v>2118</v>
      </c>
      <c r="J1004" s="259" t="s">
        <v>2157</v>
      </c>
      <c r="K1004" s="259" t="s">
        <v>2158</v>
      </c>
      <c r="L1004" s="260">
        <v>45449</v>
      </c>
      <c r="M1004" s="259" t="s">
        <v>439</v>
      </c>
    </row>
    <row r="1005" spans="1:13" x14ac:dyDescent="0.35">
      <c r="A1005" s="261" t="s">
        <v>143</v>
      </c>
      <c r="B1005" s="261" t="s">
        <v>144</v>
      </c>
      <c r="C1005" s="261" t="s">
        <v>141</v>
      </c>
      <c r="D1005" s="261" t="s">
        <v>1002</v>
      </c>
      <c r="E1005" s="261">
        <v>805471</v>
      </c>
      <c r="F1005" s="261" t="s">
        <v>2117</v>
      </c>
      <c r="G1005" s="261" t="s">
        <v>33</v>
      </c>
      <c r="H1005" s="261">
        <v>2</v>
      </c>
      <c r="I1005" s="261" t="s">
        <v>2118</v>
      </c>
      <c r="J1005" s="261" t="s">
        <v>2159</v>
      </c>
      <c r="K1005" s="261" t="s">
        <v>2160</v>
      </c>
      <c r="L1005" s="262">
        <v>45449</v>
      </c>
      <c r="M1005" s="261" t="s">
        <v>439</v>
      </c>
    </row>
    <row r="1006" spans="1:13" x14ac:dyDescent="0.35">
      <c r="A1006" s="259" t="s">
        <v>143</v>
      </c>
      <c r="B1006" s="259" t="s">
        <v>144</v>
      </c>
      <c r="C1006" s="259" t="s">
        <v>141</v>
      </c>
      <c r="D1006" s="259" t="s">
        <v>823</v>
      </c>
      <c r="E1006" s="259">
        <v>0</v>
      </c>
      <c r="F1006" s="259" t="s">
        <v>2117</v>
      </c>
      <c r="G1006" s="259" t="s">
        <v>33</v>
      </c>
      <c r="H1006" s="259">
        <v>2</v>
      </c>
      <c r="I1006" s="259" t="s">
        <v>2118</v>
      </c>
      <c r="J1006" s="259" t="s">
        <v>2146</v>
      </c>
      <c r="K1006" s="259" t="s">
        <v>2161</v>
      </c>
      <c r="L1006" s="260">
        <v>45449</v>
      </c>
      <c r="M1006" s="259" t="s">
        <v>439</v>
      </c>
    </row>
    <row r="1007" spans="1:13" x14ac:dyDescent="0.35">
      <c r="A1007" s="261" t="s">
        <v>139</v>
      </c>
      <c r="B1007" s="261" t="s">
        <v>140</v>
      </c>
      <c r="C1007" s="261" t="s">
        <v>141</v>
      </c>
      <c r="D1007" s="261" t="s">
        <v>958</v>
      </c>
      <c r="E1007" s="261">
        <v>23122790</v>
      </c>
      <c r="F1007" s="261" t="s">
        <v>2117</v>
      </c>
      <c r="G1007" s="261" t="s">
        <v>33</v>
      </c>
      <c r="H1007" s="261">
        <v>2</v>
      </c>
      <c r="I1007" s="261" t="s">
        <v>2118</v>
      </c>
      <c r="J1007" s="261" t="s">
        <v>2041</v>
      </c>
      <c r="K1007" s="261" t="s">
        <v>2162</v>
      </c>
      <c r="L1007" s="262">
        <v>45449</v>
      </c>
      <c r="M1007" s="261" t="s">
        <v>439</v>
      </c>
    </row>
    <row r="1008" spans="1:13" x14ac:dyDescent="0.35">
      <c r="A1008" s="259" t="s">
        <v>139</v>
      </c>
      <c r="B1008" s="259" t="s">
        <v>140</v>
      </c>
      <c r="C1008" s="259" t="s">
        <v>141</v>
      </c>
      <c r="D1008" s="259" t="s">
        <v>963</v>
      </c>
      <c r="E1008" s="259">
        <v>3380253</v>
      </c>
      <c r="F1008" s="259" t="s">
        <v>2117</v>
      </c>
      <c r="G1008" s="259" t="s">
        <v>33</v>
      </c>
      <c r="H1008" s="259">
        <v>2</v>
      </c>
      <c r="I1008" s="259" t="s">
        <v>2118</v>
      </c>
      <c r="J1008" s="259" t="s">
        <v>2163</v>
      </c>
      <c r="K1008" s="259" t="s">
        <v>2164</v>
      </c>
      <c r="L1008" s="260">
        <v>45449</v>
      </c>
      <c r="M1008" s="259" t="s">
        <v>439</v>
      </c>
    </row>
    <row r="1009" spans="1:13" x14ac:dyDescent="0.35">
      <c r="A1009" s="261" t="s">
        <v>139</v>
      </c>
      <c r="B1009" s="261" t="s">
        <v>140</v>
      </c>
      <c r="C1009" s="261" t="s">
        <v>141</v>
      </c>
      <c r="D1009" s="261" t="s">
        <v>986</v>
      </c>
      <c r="E1009" s="261">
        <v>3380253</v>
      </c>
      <c r="F1009" s="261" t="s">
        <v>2117</v>
      </c>
      <c r="G1009" s="261" t="s">
        <v>33</v>
      </c>
      <c r="H1009" s="261">
        <v>2</v>
      </c>
      <c r="I1009" s="261" t="s">
        <v>2118</v>
      </c>
      <c r="J1009" s="261" t="s">
        <v>2165</v>
      </c>
      <c r="K1009" s="261" t="s">
        <v>2166</v>
      </c>
      <c r="L1009" s="262">
        <v>45449</v>
      </c>
      <c r="M1009" s="261" t="s">
        <v>439</v>
      </c>
    </row>
    <row r="1010" spans="1:13" x14ac:dyDescent="0.35">
      <c r="A1010" s="259" t="s">
        <v>139</v>
      </c>
      <c r="B1010" s="259" t="s">
        <v>140</v>
      </c>
      <c r="C1010" s="259" t="s">
        <v>141</v>
      </c>
      <c r="D1010" s="259" t="s">
        <v>991</v>
      </c>
      <c r="E1010" s="259">
        <v>19742537</v>
      </c>
      <c r="F1010" s="259" t="s">
        <v>2117</v>
      </c>
      <c r="G1010" s="259" t="s">
        <v>33</v>
      </c>
      <c r="H1010" s="259">
        <v>2</v>
      </c>
      <c r="I1010" s="259" t="s">
        <v>2118</v>
      </c>
      <c r="J1010" s="259" t="s">
        <v>2167</v>
      </c>
      <c r="K1010" s="259" t="s">
        <v>2168</v>
      </c>
      <c r="L1010" s="260">
        <v>45449</v>
      </c>
      <c r="M1010" s="259" t="s">
        <v>439</v>
      </c>
    </row>
    <row r="1011" spans="1:13" x14ac:dyDescent="0.35">
      <c r="A1011" s="261" t="s">
        <v>139</v>
      </c>
      <c r="B1011" s="261" t="s">
        <v>140</v>
      </c>
      <c r="C1011" s="261" t="s">
        <v>141</v>
      </c>
      <c r="D1011" s="261" t="s">
        <v>996</v>
      </c>
      <c r="E1011" s="261">
        <v>0</v>
      </c>
      <c r="F1011" s="261" t="s">
        <v>2117</v>
      </c>
      <c r="G1011" s="261" t="s">
        <v>33</v>
      </c>
      <c r="H1011" s="261">
        <v>2</v>
      </c>
      <c r="I1011" s="261" t="s">
        <v>2118</v>
      </c>
      <c r="J1011" s="261" t="s">
        <v>2169</v>
      </c>
      <c r="K1011" s="261" t="s">
        <v>2170</v>
      </c>
      <c r="L1011" s="262">
        <v>45449</v>
      </c>
      <c r="M1011" s="261" t="s">
        <v>439</v>
      </c>
    </row>
    <row r="1012" spans="1:13" x14ac:dyDescent="0.35">
      <c r="A1012" s="259" t="s">
        <v>139</v>
      </c>
      <c r="B1012" s="259" t="s">
        <v>140</v>
      </c>
      <c r="C1012" s="259" t="s">
        <v>141</v>
      </c>
      <c r="D1012" s="259" t="s">
        <v>999</v>
      </c>
      <c r="E1012" s="259">
        <v>2247208</v>
      </c>
      <c r="F1012" s="259" t="s">
        <v>2117</v>
      </c>
      <c r="G1012" s="259" t="s">
        <v>33</v>
      </c>
      <c r="H1012" s="259">
        <v>2</v>
      </c>
      <c r="I1012" s="259" t="s">
        <v>2118</v>
      </c>
      <c r="J1012" s="259" t="s">
        <v>2171</v>
      </c>
      <c r="K1012" s="259" t="s">
        <v>2172</v>
      </c>
      <c r="L1012" s="260">
        <v>45449</v>
      </c>
      <c r="M1012" s="259" t="s">
        <v>439</v>
      </c>
    </row>
    <row r="1013" spans="1:13" x14ac:dyDescent="0.35">
      <c r="A1013" s="261" t="s">
        <v>139</v>
      </c>
      <c r="B1013" s="261" t="s">
        <v>140</v>
      </c>
      <c r="C1013" s="261" t="s">
        <v>141</v>
      </c>
      <c r="D1013" s="261" t="s">
        <v>1002</v>
      </c>
      <c r="E1013" s="261">
        <v>1133045</v>
      </c>
      <c r="F1013" s="261" t="s">
        <v>2117</v>
      </c>
      <c r="G1013" s="261" t="s">
        <v>33</v>
      </c>
      <c r="H1013" s="261">
        <v>2</v>
      </c>
      <c r="I1013" s="261" t="s">
        <v>2118</v>
      </c>
      <c r="J1013" s="261" t="s">
        <v>2173</v>
      </c>
      <c r="K1013" s="261" t="s">
        <v>2174</v>
      </c>
      <c r="L1013" s="262">
        <v>45449</v>
      </c>
      <c r="M1013" s="261" t="s">
        <v>439</v>
      </c>
    </row>
    <row r="1014" spans="1:13" x14ac:dyDescent="0.35">
      <c r="A1014" s="259" t="s">
        <v>139</v>
      </c>
      <c r="B1014" s="259" t="s">
        <v>140</v>
      </c>
      <c r="C1014" s="259" t="s">
        <v>141</v>
      </c>
      <c r="D1014" s="259" t="s">
        <v>823</v>
      </c>
      <c r="E1014" s="259">
        <v>0</v>
      </c>
      <c r="F1014" s="259" t="s">
        <v>2117</v>
      </c>
      <c r="G1014" s="259" t="s">
        <v>33</v>
      </c>
      <c r="H1014" s="259">
        <v>2</v>
      </c>
      <c r="I1014" s="259" t="s">
        <v>2118</v>
      </c>
      <c r="J1014" s="259" t="s">
        <v>2146</v>
      </c>
      <c r="K1014" s="259" t="s">
        <v>2175</v>
      </c>
      <c r="L1014" s="260">
        <v>45449</v>
      </c>
      <c r="M1014" s="259" t="s">
        <v>439</v>
      </c>
    </row>
    <row r="1015" spans="1:13" x14ac:dyDescent="0.35">
      <c r="A1015" s="261" t="s">
        <v>223</v>
      </c>
      <c r="B1015" s="261" t="s">
        <v>224</v>
      </c>
      <c r="C1015" s="261" t="s">
        <v>225</v>
      </c>
      <c r="D1015" s="261" t="s">
        <v>2176</v>
      </c>
      <c r="E1015" s="261">
        <v>0</v>
      </c>
      <c r="F1015" s="261" t="s">
        <v>2177</v>
      </c>
      <c r="G1015" s="261" t="s">
        <v>33</v>
      </c>
      <c r="H1015" s="261">
        <v>2</v>
      </c>
      <c r="I1015" s="261" t="s">
        <v>17</v>
      </c>
      <c r="J1015" s="261" t="s">
        <v>17</v>
      </c>
      <c r="K1015" s="261" t="s">
        <v>2178</v>
      </c>
      <c r="L1015" s="262">
        <v>45453</v>
      </c>
      <c r="M1015" s="261" t="s">
        <v>20</v>
      </c>
    </row>
    <row r="1016" spans="1:13" x14ac:dyDescent="0.35">
      <c r="A1016" s="259" t="s">
        <v>223</v>
      </c>
      <c r="B1016" s="259" t="s">
        <v>224</v>
      </c>
      <c r="C1016" s="259" t="s">
        <v>225</v>
      </c>
      <c r="D1016" s="259" t="s">
        <v>2179</v>
      </c>
      <c r="E1016" s="259">
        <v>2</v>
      </c>
      <c r="F1016" s="259" t="s">
        <v>2177</v>
      </c>
      <c r="G1016" s="259" t="s">
        <v>33</v>
      </c>
      <c r="H1016" s="259">
        <v>2</v>
      </c>
      <c r="I1016" s="259" t="s">
        <v>17</v>
      </c>
      <c r="J1016" s="259" t="s">
        <v>17</v>
      </c>
      <c r="K1016" s="259" t="s">
        <v>2180</v>
      </c>
      <c r="L1016" s="260">
        <v>45453</v>
      </c>
      <c r="M1016" s="259" t="s">
        <v>20</v>
      </c>
    </row>
    <row r="1017" spans="1:13" x14ac:dyDescent="0.35">
      <c r="A1017" s="261" t="s">
        <v>223</v>
      </c>
      <c r="B1017" s="261" t="s">
        <v>224</v>
      </c>
      <c r="C1017" s="261" t="s">
        <v>225</v>
      </c>
      <c r="D1017" s="261" t="s">
        <v>2181</v>
      </c>
      <c r="E1017" s="261">
        <v>0</v>
      </c>
      <c r="F1017" s="261" t="s">
        <v>2177</v>
      </c>
      <c r="G1017" s="261" t="s">
        <v>33</v>
      </c>
      <c r="H1017" s="261">
        <v>2</v>
      </c>
      <c r="I1017" s="261" t="s">
        <v>17</v>
      </c>
      <c r="J1017" s="261" t="s">
        <v>17</v>
      </c>
      <c r="K1017" s="261" t="s">
        <v>2182</v>
      </c>
      <c r="L1017" s="262">
        <v>45453</v>
      </c>
      <c r="M1017" s="261" t="s">
        <v>20</v>
      </c>
    </row>
    <row r="1018" spans="1:13" x14ac:dyDescent="0.35">
      <c r="A1018" s="259" t="s">
        <v>223</v>
      </c>
      <c r="B1018" s="259" t="s">
        <v>224</v>
      </c>
      <c r="C1018" s="259" t="s">
        <v>225</v>
      </c>
      <c r="D1018" s="259" t="s">
        <v>2183</v>
      </c>
      <c r="E1018" s="259">
        <v>0</v>
      </c>
      <c r="F1018" s="259" t="s">
        <v>2177</v>
      </c>
      <c r="G1018" s="259" t="s">
        <v>33</v>
      </c>
      <c r="H1018" s="259">
        <v>2</v>
      </c>
      <c r="I1018" s="259" t="s">
        <v>17</v>
      </c>
      <c r="J1018" s="259" t="s">
        <v>17</v>
      </c>
      <c r="K1018" s="259" t="s">
        <v>2184</v>
      </c>
      <c r="L1018" s="260">
        <v>45453</v>
      </c>
      <c r="M1018" s="259" t="s">
        <v>20</v>
      </c>
    </row>
    <row r="1019" spans="1:13" x14ac:dyDescent="0.35">
      <c r="A1019" s="261" t="s">
        <v>223</v>
      </c>
      <c r="B1019" s="261" t="s">
        <v>224</v>
      </c>
      <c r="C1019" s="261" t="s">
        <v>225</v>
      </c>
      <c r="D1019" s="261" t="s">
        <v>2185</v>
      </c>
      <c r="E1019" s="261">
        <v>0</v>
      </c>
      <c r="F1019" s="261" t="s">
        <v>2177</v>
      </c>
      <c r="G1019" s="261" t="s">
        <v>33</v>
      </c>
      <c r="H1019" s="261">
        <v>2</v>
      </c>
      <c r="I1019" s="261" t="s">
        <v>17</v>
      </c>
      <c r="J1019" s="261" t="s">
        <v>17</v>
      </c>
      <c r="K1019" s="261" t="s">
        <v>2186</v>
      </c>
      <c r="L1019" s="262">
        <v>45453</v>
      </c>
      <c r="M1019" s="261" t="s">
        <v>20</v>
      </c>
    </row>
    <row r="1020" spans="1:13" x14ac:dyDescent="0.35">
      <c r="A1020" s="259" t="s">
        <v>223</v>
      </c>
      <c r="B1020" s="259" t="s">
        <v>224</v>
      </c>
      <c r="C1020" s="259" t="s">
        <v>225</v>
      </c>
      <c r="D1020" s="259" t="s">
        <v>2187</v>
      </c>
      <c r="E1020" s="259">
        <v>1</v>
      </c>
      <c r="F1020" s="259" t="s">
        <v>2177</v>
      </c>
      <c r="G1020" s="259" t="s">
        <v>33</v>
      </c>
      <c r="H1020" s="259">
        <v>2</v>
      </c>
      <c r="I1020" s="259" t="s">
        <v>17</v>
      </c>
      <c r="J1020" s="259" t="s">
        <v>17</v>
      </c>
      <c r="K1020" s="259" t="s">
        <v>2188</v>
      </c>
      <c r="L1020" s="260">
        <v>45453</v>
      </c>
      <c r="M1020" s="259" t="s">
        <v>20</v>
      </c>
    </row>
    <row r="1021" spans="1:13" x14ac:dyDescent="0.35">
      <c r="A1021" s="261" t="s">
        <v>223</v>
      </c>
      <c r="B1021" s="261" t="s">
        <v>224</v>
      </c>
      <c r="C1021" s="261" t="s">
        <v>225</v>
      </c>
      <c r="D1021" s="261" t="s">
        <v>2189</v>
      </c>
      <c r="E1021" s="261">
        <v>1</v>
      </c>
      <c r="F1021" s="261" t="s">
        <v>2177</v>
      </c>
      <c r="G1021" s="261" t="s">
        <v>33</v>
      </c>
      <c r="H1021" s="261">
        <v>2</v>
      </c>
      <c r="I1021" s="261" t="s">
        <v>17</v>
      </c>
      <c r="J1021" s="261" t="s">
        <v>17</v>
      </c>
      <c r="K1021" s="261" t="s">
        <v>2190</v>
      </c>
      <c r="L1021" s="262">
        <v>45453</v>
      </c>
      <c r="M1021" s="261" t="s">
        <v>20</v>
      </c>
    </row>
    <row r="1022" spans="1:13" x14ac:dyDescent="0.35">
      <c r="A1022" s="259" t="s">
        <v>223</v>
      </c>
      <c r="B1022" s="259" t="s">
        <v>224</v>
      </c>
      <c r="C1022" s="259" t="s">
        <v>225</v>
      </c>
      <c r="D1022" s="259" t="s">
        <v>2191</v>
      </c>
      <c r="E1022" s="259">
        <v>0</v>
      </c>
      <c r="F1022" s="259" t="s">
        <v>2177</v>
      </c>
      <c r="G1022" s="259" t="s">
        <v>33</v>
      </c>
      <c r="H1022" s="259">
        <v>2</v>
      </c>
      <c r="I1022" s="259" t="s">
        <v>17</v>
      </c>
      <c r="J1022" s="259" t="s">
        <v>17</v>
      </c>
      <c r="K1022" s="259" t="s">
        <v>2192</v>
      </c>
      <c r="L1022" s="260">
        <v>45453</v>
      </c>
      <c r="M1022" s="259" t="s">
        <v>20</v>
      </c>
    </row>
    <row r="1023" spans="1:13" x14ac:dyDescent="0.35">
      <c r="A1023" s="261" t="s">
        <v>223</v>
      </c>
      <c r="B1023" s="261" t="s">
        <v>224</v>
      </c>
      <c r="C1023" s="261" t="s">
        <v>225</v>
      </c>
      <c r="D1023" s="261" t="s">
        <v>2193</v>
      </c>
      <c r="E1023" s="261">
        <v>0</v>
      </c>
      <c r="F1023" s="261" t="s">
        <v>2177</v>
      </c>
      <c r="G1023" s="261" t="s">
        <v>33</v>
      </c>
      <c r="H1023" s="261">
        <v>2</v>
      </c>
      <c r="I1023" s="261" t="s">
        <v>17</v>
      </c>
      <c r="J1023" s="261" t="s">
        <v>17</v>
      </c>
      <c r="K1023" s="261" t="s">
        <v>2194</v>
      </c>
      <c r="L1023" s="262">
        <v>45453</v>
      </c>
      <c r="M1023" s="261" t="s">
        <v>20</v>
      </c>
    </row>
    <row r="1024" spans="1:13" x14ac:dyDescent="0.35">
      <c r="A1024" s="259" t="s">
        <v>229</v>
      </c>
      <c r="B1024" s="259" t="s">
        <v>230</v>
      </c>
      <c r="C1024" s="259" t="s">
        <v>225</v>
      </c>
      <c r="D1024" s="259" t="s">
        <v>2176</v>
      </c>
      <c r="E1024" s="259">
        <v>0</v>
      </c>
      <c r="F1024" s="259" t="s">
        <v>2177</v>
      </c>
      <c r="G1024" s="259" t="s">
        <v>33</v>
      </c>
      <c r="H1024" s="259">
        <v>2</v>
      </c>
      <c r="I1024" s="259" t="s">
        <v>17</v>
      </c>
      <c r="J1024" s="259" t="s">
        <v>17</v>
      </c>
      <c r="K1024" s="259" t="s">
        <v>2195</v>
      </c>
      <c r="L1024" s="260">
        <v>45453</v>
      </c>
      <c r="M1024" s="259" t="s">
        <v>20</v>
      </c>
    </row>
    <row r="1025" spans="1:13" x14ac:dyDescent="0.35">
      <c r="A1025" s="261" t="s">
        <v>229</v>
      </c>
      <c r="B1025" s="261" t="s">
        <v>230</v>
      </c>
      <c r="C1025" s="261" t="s">
        <v>225</v>
      </c>
      <c r="D1025" s="261" t="s">
        <v>2179</v>
      </c>
      <c r="E1025" s="261">
        <v>2</v>
      </c>
      <c r="F1025" s="261" t="s">
        <v>2177</v>
      </c>
      <c r="G1025" s="261" t="s">
        <v>33</v>
      </c>
      <c r="H1025" s="261">
        <v>2</v>
      </c>
      <c r="I1025" s="261" t="s">
        <v>17</v>
      </c>
      <c r="J1025" s="261" t="s">
        <v>17</v>
      </c>
      <c r="K1025" s="261" t="s">
        <v>2196</v>
      </c>
      <c r="L1025" s="262">
        <v>45453</v>
      </c>
      <c r="M1025" s="261" t="s">
        <v>20</v>
      </c>
    </row>
    <row r="1026" spans="1:13" x14ac:dyDescent="0.35">
      <c r="A1026" s="259" t="s">
        <v>229</v>
      </c>
      <c r="B1026" s="259" t="s">
        <v>230</v>
      </c>
      <c r="C1026" s="259" t="s">
        <v>225</v>
      </c>
      <c r="D1026" s="259" t="s">
        <v>2181</v>
      </c>
      <c r="E1026" s="259">
        <v>2</v>
      </c>
      <c r="F1026" s="259" t="s">
        <v>2177</v>
      </c>
      <c r="G1026" s="259" t="s">
        <v>33</v>
      </c>
      <c r="H1026" s="259">
        <v>2</v>
      </c>
      <c r="I1026" s="259" t="s">
        <v>17</v>
      </c>
      <c r="J1026" s="259" t="s">
        <v>17</v>
      </c>
      <c r="K1026" s="259" t="s">
        <v>2197</v>
      </c>
      <c r="L1026" s="260">
        <v>45453</v>
      </c>
      <c r="M1026" s="259" t="s">
        <v>20</v>
      </c>
    </row>
    <row r="1027" spans="1:13" x14ac:dyDescent="0.35">
      <c r="A1027" s="261" t="s">
        <v>229</v>
      </c>
      <c r="B1027" s="261" t="s">
        <v>230</v>
      </c>
      <c r="C1027" s="261" t="s">
        <v>225</v>
      </c>
      <c r="D1027" s="261" t="s">
        <v>2183</v>
      </c>
      <c r="E1027" s="261">
        <v>0</v>
      </c>
      <c r="F1027" s="261" t="s">
        <v>2177</v>
      </c>
      <c r="G1027" s="261" t="s">
        <v>33</v>
      </c>
      <c r="H1027" s="261">
        <v>2</v>
      </c>
      <c r="I1027" s="261" t="s">
        <v>17</v>
      </c>
      <c r="J1027" s="261" t="s">
        <v>17</v>
      </c>
      <c r="K1027" s="261" t="s">
        <v>2198</v>
      </c>
      <c r="L1027" s="262">
        <v>45453</v>
      </c>
      <c r="M1027" s="261" t="s">
        <v>20</v>
      </c>
    </row>
    <row r="1028" spans="1:13" x14ac:dyDescent="0.35">
      <c r="A1028" s="259" t="s">
        <v>229</v>
      </c>
      <c r="B1028" s="259" t="s">
        <v>230</v>
      </c>
      <c r="C1028" s="259" t="s">
        <v>225</v>
      </c>
      <c r="D1028" s="259" t="s">
        <v>2185</v>
      </c>
      <c r="E1028" s="259">
        <v>1</v>
      </c>
      <c r="F1028" s="259" t="s">
        <v>2177</v>
      </c>
      <c r="G1028" s="259" t="s">
        <v>33</v>
      </c>
      <c r="H1028" s="259">
        <v>2</v>
      </c>
      <c r="I1028" s="259" t="s">
        <v>17</v>
      </c>
      <c r="J1028" s="259" t="s">
        <v>17</v>
      </c>
      <c r="K1028" s="259" t="s">
        <v>2199</v>
      </c>
      <c r="L1028" s="260">
        <v>45453</v>
      </c>
      <c r="M1028" s="259" t="s">
        <v>20</v>
      </c>
    </row>
    <row r="1029" spans="1:13" x14ac:dyDescent="0.35">
      <c r="A1029" s="261" t="s">
        <v>229</v>
      </c>
      <c r="B1029" s="261" t="s">
        <v>230</v>
      </c>
      <c r="C1029" s="261" t="s">
        <v>225</v>
      </c>
      <c r="D1029" s="261" t="s">
        <v>2187</v>
      </c>
      <c r="E1029" s="261">
        <v>1</v>
      </c>
      <c r="F1029" s="261" t="s">
        <v>2177</v>
      </c>
      <c r="G1029" s="261" t="s">
        <v>33</v>
      </c>
      <c r="H1029" s="261">
        <v>2</v>
      </c>
      <c r="I1029" s="261" t="s">
        <v>17</v>
      </c>
      <c r="J1029" s="261" t="s">
        <v>17</v>
      </c>
      <c r="K1029" s="261" t="s">
        <v>2200</v>
      </c>
      <c r="L1029" s="262">
        <v>45453</v>
      </c>
      <c r="M1029" s="261" t="s">
        <v>20</v>
      </c>
    </row>
    <row r="1030" spans="1:13" x14ac:dyDescent="0.35">
      <c r="A1030" s="259" t="s">
        <v>229</v>
      </c>
      <c r="B1030" s="259" t="s">
        <v>230</v>
      </c>
      <c r="C1030" s="259" t="s">
        <v>225</v>
      </c>
      <c r="D1030" s="259" t="s">
        <v>2189</v>
      </c>
      <c r="E1030" s="259">
        <v>0</v>
      </c>
      <c r="F1030" s="259" t="s">
        <v>2177</v>
      </c>
      <c r="G1030" s="259" t="s">
        <v>33</v>
      </c>
      <c r="H1030" s="259">
        <v>2</v>
      </c>
      <c r="I1030" s="259" t="s">
        <v>17</v>
      </c>
      <c r="J1030" s="259" t="s">
        <v>17</v>
      </c>
      <c r="K1030" s="259" t="s">
        <v>2201</v>
      </c>
      <c r="L1030" s="260">
        <v>45453</v>
      </c>
      <c r="M1030" s="259" t="s">
        <v>20</v>
      </c>
    </row>
    <row r="1031" spans="1:13" x14ac:dyDescent="0.35">
      <c r="A1031" s="261" t="s">
        <v>229</v>
      </c>
      <c r="B1031" s="261" t="s">
        <v>230</v>
      </c>
      <c r="C1031" s="261" t="s">
        <v>225</v>
      </c>
      <c r="D1031" s="261" t="s">
        <v>2191</v>
      </c>
      <c r="E1031" s="261">
        <v>1</v>
      </c>
      <c r="F1031" s="261" t="s">
        <v>2177</v>
      </c>
      <c r="G1031" s="261" t="s">
        <v>33</v>
      </c>
      <c r="H1031" s="261">
        <v>2</v>
      </c>
      <c r="I1031" s="261" t="s">
        <v>17</v>
      </c>
      <c r="J1031" s="261" t="s">
        <v>17</v>
      </c>
      <c r="K1031" s="261" t="s">
        <v>2202</v>
      </c>
      <c r="L1031" s="262">
        <v>45453</v>
      </c>
      <c r="M1031" s="261" t="s">
        <v>20</v>
      </c>
    </row>
    <row r="1032" spans="1:13" x14ac:dyDescent="0.35">
      <c r="A1032" s="259" t="s">
        <v>229</v>
      </c>
      <c r="B1032" s="259" t="s">
        <v>230</v>
      </c>
      <c r="C1032" s="259" t="s">
        <v>225</v>
      </c>
      <c r="D1032" s="259" t="s">
        <v>2193</v>
      </c>
      <c r="E1032" s="259">
        <v>0</v>
      </c>
      <c r="F1032" s="259" t="s">
        <v>2177</v>
      </c>
      <c r="G1032" s="259" t="s">
        <v>33</v>
      </c>
      <c r="H1032" s="259">
        <v>2</v>
      </c>
      <c r="I1032" s="259" t="s">
        <v>17</v>
      </c>
      <c r="J1032" s="259" t="s">
        <v>17</v>
      </c>
      <c r="K1032" s="259" t="s">
        <v>2203</v>
      </c>
      <c r="L1032" s="260">
        <v>45453</v>
      </c>
      <c r="M1032" s="259" t="s">
        <v>20</v>
      </c>
    </row>
    <row r="1033" spans="1:13" x14ac:dyDescent="0.35">
      <c r="A1033" s="261" t="s">
        <v>641</v>
      </c>
      <c r="B1033" s="261" t="s">
        <v>642</v>
      </c>
      <c r="C1033" s="261" t="s">
        <v>225</v>
      </c>
      <c r="D1033" s="261" t="s">
        <v>2176</v>
      </c>
      <c r="E1033" s="261">
        <v>0</v>
      </c>
      <c r="F1033" s="261" t="s">
        <v>2177</v>
      </c>
      <c r="G1033" s="261" t="s">
        <v>33</v>
      </c>
      <c r="H1033" s="261">
        <v>2</v>
      </c>
      <c r="I1033" s="261" t="s">
        <v>17</v>
      </c>
      <c r="J1033" s="261" t="s">
        <v>17</v>
      </c>
      <c r="K1033" s="261" t="s">
        <v>2204</v>
      </c>
      <c r="L1033" s="262">
        <v>45453</v>
      </c>
      <c r="M1033" s="261" t="s">
        <v>20</v>
      </c>
    </row>
    <row r="1034" spans="1:13" x14ac:dyDescent="0.35">
      <c r="A1034" s="259" t="s">
        <v>641</v>
      </c>
      <c r="B1034" s="259" t="s">
        <v>642</v>
      </c>
      <c r="C1034" s="259" t="s">
        <v>225</v>
      </c>
      <c r="D1034" s="259" t="s">
        <v>2179</v>
      </c>
      <c r="E1034" s="259">
        <v>2</v>
      </c>
      <c r="F1034" s="259" t="s">
        <v>2177</v>
      </c>
      <c r="G1034" s="259" t="s">
        <v>33</v>
      </c>
      <c r="H1034" s="259">
        <v>2</v>
      </c>
      <c r="I1034" s="259" t="s">
        <v>17</v>
      </c>
      <c r="J1034" s="259" t="s">
        <v>17</v>
      </c>
      <c r="K1034" s="259" t="s">
        <v>2205</v>
      </c>
      <c r="L1034" s="260">
        <v>45453</v>
      </c>
      <c r="M1034" s="259" t="s">
        <v>20</v>
      </c>
    </row>
    <row r="1035" spans="1:13" x14ac:dyDescent="0.35">
      <c r="A1035" s="261" t="s">
        <v>641</v>
      </c>
      <c r="B1035" s="261" t="s">
        <v>642</v>
      </c>
      <c r="C1035" s="261" t="s">
        <v>225</v>
      </c>
      <c r="D1035" s="261" t="s">
        <v>2181</v>
      </c>
      <c r="E1035" s="261">
        <v>2</v>
      </c>
      <c r="F1035" s="261" t="s">
        <v>2177</v>
      </c>
      <c r="G1035" s="261" t="s">
        <v>33</v>
      </c>
      <c r="H1035" s="261">
        <v>2</v>
      </c>
      <c r="I1035" s="261" t="s">
        <v>17</v>
      </c>
      <c r="J1035" s="261" t="s">
        <v>17</v>
      </c>
      <c r="K1035" s="261" t="s">
        <v>2206</v>
      </c>
      <c r="L1035" s="262">
        <v>45453</v>
      </c>
      <c r="M1035" s="261" t="s">
        <v>20</v>
      </c>
    </row>
    <row r="1036" spans="1:13" x14ac:dyDescent="0.35">
      <c r="A1036" s="259" t="s">
        <v>641</v>
      </c>
      <c r="B1036" s="259" t="s">
        <v>642</v>
      </c>
      <c r="C1036" s="259" t="s">
        <v>225</v>
      </c>
      <c r="D1036" s="259" t="s">
        <v>2183</v>
      </c>
      <c r="E1036" s="259">
        <v>0</v>
      </c>
      <c r="F1036" s="259" t="s">
        <v>2177</v>
      </c>
      <c r="G1036" s="259" t="s">
        <v>33</v>
      </c>
      <c r="H1036" s="259">
        <v>2</v>
      </c>
      <c r="I1036" s="259" t="s">
        <v>17</v>
      </c>
      <c r="J1036" s="259" t="s">
        <v>17</v>
      </c>
      <c r="K1036" s="259" t="s">
        <v>2207</v>
      </c>
      <c r="L1036" s="260">
        <v>45453</v>
      </c>
      <c r="M1036" s="259" t="s">
        <v>20</v>
      </c>
    </row>
    <row r="1037" spans="1:13" x14ac:dyDescent="0.35">
      <c r="A1037" s="261" t="s">
        <v>641</v>
      </c>
      <c r="B1037" s="261" t="s">
        <v>642</v>
      </c>
      <c r="C1037" s="261" t="s">
        <v>225</v>
      </c>
      <c r="D1037" s="261" t="s">
        <v>2185</v>
      </c>
      <c r="E1037" s="261">
        <v>1</v>
      </c>
      <c r="F1037" s="261" t="s">
        <v>2177</v>
      </c>
      <c r="G1037" s="261" t="s">
        <v>33</v>
      </c>
      <c r="H1037" s="261">
        <v>2</v>
      </c>
      <c r="I1037" s="261" t="s">
        <v>17</v>
      </c>
      <c r="J1037" s="261" t="s">
        <v>17</v>
      </c>
      <c r="K1037" s="261" t="s">
        <v>2208</v>
      </c>
      <c r="L1037" s="262">
        <v>45453</v>
      </c>
      <c r="M1037" s="261" t="s">
        <v>20</v>
      </c>
    </row>
    <row r="1038" spans="1:13" x14ac:dyDescent="0.35">
      <c r="A1038" s="259" t="s">
        <v>641</v>
      </c>
      <c r="B1038" s="259" t="s">
        <v>642</v>
      </c>
      <c r="C1038" s="259" t="s">
        <v>225</v>
      </c>
      <c r="D1038" s="259" t="s">
        <v>2187</v>
      </c>
      <c r="E1038" s="259">
        <v>1</v>
      </c>
      <c r="F1038" s="259" t="s">
        <v>2177</v>
      </c>
      <c r="G1038" s="259" t="s">
        <v>33</v>
      </c>
      <c r="H1038" s="259">
        <v>2</v>
      </c>
      <c r="I1038" s="259" t="s">
        <v>17</v>
      </c>
      <c r="J1038" s="259" t="s">
        <v>17</v>
      </c>
      <c r="K1038" s="259" t="s">
        <v>2209</v>
      </c>
      <c r="L1038" s="260">
        <v>45453</v>
      </c>
      <c r="M1038" s="259" t="s">
        <v>20</v>
      </c>
    </row>
    <row r="1039" spans="1:13" x14ac:dyDescent="0.35">
      <c r="A1039" s="261" t="s">
        <v>641</v>
      </c>
      <c r="B1039" s="261" t="s">
        <v>642</v>
      </c>
      <c r="C1039" s="261" t="s">
        <v>225</v>
      </c>
      <c r="D1039" s="261" t="s">
        <v>2189</v>
      </c>
      <c r="E1039" s="261">
        <v>1</v>
      </c>
      <c r="F1039" s="261" t="s">
        <v>2177</v>
      </c>
      <c r="G1039" s="261" t="s">
        <v>33</v>
      </c>
      <c r="H1039" s="261">
        <v>2</v>
      </c>
      <c r="I1039" s="261" t="s">
        <v>17</v>
      </c>
      <c r="J1039" s="261" t="s">
        <v>17</v>
      </c>
      <c r="K1039" s="261" t="s">
        <v>2210</v>
      </c>
      <c r="L1039" s="262">
        <v>45453</v>
      </c>
      <c r="M1039" s="261" t="s">
        <v>20</v>
      </c>
    </row>
    <row r="1040" spans="1:13" x14ac:dyDescent="0.35">
      <c r="A1040" s="259" t="s">
        <v>641</v>
      </c>
      <c r="B1040" s="259" t="s">
        <v>642</v>
      </c>
      <c r="C1040" s="259" t="s">
        <v>225</v>
      </c>
      <c r="D1040" s="259" t="s">
        <v>2191</v>
      </c>
      <c r="E1040" s="259">
        <v>1</v>
      </c>
      <c r="F1040" s="259" t="s">
        <v>2177</v>
      </c>
      <c r="G1040" s="259" t="s">
        <v>33</v>
      </c>
      <c r="H1040" s="259">
        <v>2</v>
      </c>
      <c r="I1040" s="259" t="s">
        <v>17</v>
      </c>
      <c r="J1040" s="259" t="s">
        <v>17</v>
      </c>
      <c r="K1040" s="259" t="s">
        <v>2211</v>
      </c>
      <c r="L1040" s="260">
        <v>45453</v>
      </c>
      <c r="M1040" s="259" t="s">
        <v>20</v>
      </c>
    </row>
    <row r="1041" spans="1:13" x14ac:dyDescent="0.35">
      <c r="A1041" s="261" t="s">
        <v>641</v>
      </c>
      <c r="B1041" s="261" t="s">
        <v>642</v>
      </c>
      <c r="C1041" s="261" t="s">
        <v>225</v>
      </c>
      <c r="D1041" s="261" t="s">
        <v>2193</v>
      </c>
      <c r="E1041" s="261">
        <v>0</v>
      </c>
      <c r="F1041" s="261" t="s">
        <v>2177</v>
      </c>
      <c r="G1041" s="261" t="s">
        <v>33</v>
      </c>
      <c r="H1041" s="261">
        <v>2</v>
      </c>
      <c r="I1041" s="261" t="s">
        <v>17</v>
      </c>
      <c r="J1041" s="261" t="s">
        <v>17</v>
      </c>
      <c r="K1041" s="261" t="s">
        <v>2212</v>
      </c>
      <c r="L1041" s="262">
        <v>45453</v>
      </c>
      <c r="M1041" s="261" t="s">
        <v>20</v>
      </c>
    </row>
    <row r="1042" spans="1:13" x14ac:dyDescent="0.35">
      <c r="A1042" s="259" t="s">
        <v>1340</v>
      </c>
      <c r="B1042" s="259" t="s">
        <v>1341</v>
      </c>
      <c r="C1042" s="259" t="s">
        <v>1342</v>
      </c>
      <c r="D1042" s="259" t="s">
        <v>2176</v>
      </c>
      <c r="E1042" s="259">
        <v>0</v>
      </c>
      <c r="F1042" s="259" t="s">
        <v>2177</v>
      </c>
      <c r="G1042" s="259" t="s">
        <v>33</v>
      </c>
      <c r="H1042" s="259">
        <v>2</v>
      </c>
      <c r="I1042" s="259" t="s">
        <v>17</v>
      </c>
      <c r="J1042" s="259" t="s">
        <v>17</v>
      </c>
      <c r="K1042" s="259" t="s">
        <v>2213</v>
      </c>
      <c r="L1042" s="260">
        <v>45453</v>
      </c>
      <c r="M1042" s="259" t="s">
        <v>20</v>
      </c>
    </row>
    <row r="1043" spans="1:13" x14ac:dyDescent="0.35">
      <c r="A1043" s="261" t="s">
        <v>1340</v>
      </c>
      <c r="B1043" s="261" t="s">
        <v>1341</v>
      </c>
      <c r="C1043" s="261" t="s">
        <v>1342</v>
      </c>
      <c r="D1043" s="261" t="s">
        <v>2179</v>
      </c>
      <c r="E1043" s="261">
        <v>1</v>
      </c>
      <c r="F1043" s="261" t="s">
        <v>2177</v>
      </c>
      <c r="G1043" s="261" t="s">
        <v>33</v>
      </c>
      <c r="H1043" s="261">
        <v>2</v>
      </c>
      <c r="I1043" s="261" t="s">
        <v>17</v>
      </c>
      <c r="J1043" s="261" t="s">
        <v>17</v>
      </c>
      <c r="K1043" s="261" t="s">
        <v>2214</v>
      </c>
      <c r="L1043" s="262">
        <v>45453</v>
      </c>
      <c r="M1043" s="261" t="s">
        <v>20</v>
      </c>
    </row>
    <row r="1044" spans="1:13" x14ac:dyDescent="0.35">
      <c r="A1044" s="259" t="s">
        <v>1340</v>
      </c>
      <c r="B1044" s="259" t="s">
        <v>1341</v>
      </c>
      <c r="C1044" s="259" t="s">
        <v>1342</v>
      </c>
      <c r="D1044" s="259" t="s">
        <v>2181</v>
      </c>
      <c r="E1044" s="259">
        <v>0</v>
      </c>
      <c r="F1044" s="259" t="s">
        <v>2177</v>
      </c>
      <c r="G1044" s="259" t="s">
        <v>33</v>
      </c>
      <c r="H1044" s="259">
        <v>2</v>
      </c>
      <c r="I1044" s="259" t="s">
        <v>17</v>
      </c>
      <c r="J1044" s="259" t="s">
        <v>17</v>
      </c>
      <c r="K1044" s="259" t="s">
        <v>2215</v>
      </c>
      <c r="L1044" s="260">
        <v>45453</v>
      </c>
      <c r="M1044" s="259" t="s">
        <v>20</v>
      </c>
    </row>
    <row r="1045" spans="1:13" x14ac:dyDescent="0.35">
      <c r="A1045" s="261" t="s">
        <v>1340</v>
      </c>
      <c r="B1045" s="261" t="s">
        <v>1341</v>
      </c>
      <c r="C1045" s="261" t="s">
        <v>1342</v>
      </c>
      <c r="D1045" s="261" t="s">
        <v>2183</v>
      </c>
      <c r="E1045" s="261">
        <v>0</v>
      </c>
      <c r="F1045" s="261" t="s">
        <v>2177</v>
      </c>
      <c r="G1045" s="261" t="s">
        <v>33</v>
      </c>
      <c r="H1045" s="261">
        <v>2</v>
      </c>
      <c r="I1045" s="261" t="s">
        <v>17</v>
      </c>
      <c r="J1045" s="261" t="s">
        <v>17</v>
      </c>
      <c r="K1045" s="261" t="s">
        <v>2216</v>
      </c>
      <c r="L1045" s="262">
        <v>45453</v>
      </c>
      <c r="M1045" s="261" t="s">
        <v>20</v>
      </c>
    </row>
    <row r="1046" spans="1:13" x14ac:dyDescent="0.35">
      <c r="A1046" s="259" t="s">
        <v>1340</v>
      </c>
      <c r="B1046" s="259" t="s">
        <v>1341</v>
      </c>
      <c r="C1046" s="259" t="s">
        <v>1342</v>
      </c>
      <c r="D1046" s="259" t="s">
        <v>2185</v>
      </c>
      <c r="E1046" s="259">
        <v>0</v>
      </c>
      <c r="F1046" s="259" t="s">
        <v>2177</v>
      </c>
      <c r="G1046" s="259" t="s">
        <v>33</v>
      </c>
      <c r="H1046" s="259">
        <v>2</v>
      </c>
      <c r="I1046" s="259" t="s">
        <v>17</v>
      </c>
      <c r="J1046" s="259" t="s">
        <v>17</v>
      </c>
      <c r="K1046" s="259" t="s">
        <v>2217</v>
      </c>
      <c r="L1046" s="260">
        <v>45453</v>
      </c>
      <c r="M1046" s="259" t="s">
        <v>20</v>
      </c>
    </row>
    <row r="1047" spans="1:13" x14ac:dyDescent="0.35">
      <c r="A1047" s="261" t="s">
        <v>1340</v>
      </c>
      <c r="B1047" s="261" t="s">
        <v>1341</v>
      </c>
      <c r="C1047" s="261" t="s">
        <v>1342</v>
      </c>
      <c r="D1047" s="261" t="s">
        <v>2187</v>
      </c>
      <c r="E1047" s="261">
        <v>3</v>
      </c>
      <c r="F1047" s="261" t="s">
        <v>2177</v>
      </c>
      <c r="G1047" s="261" t="s">
        <v>33</v>
      </c>
      <c r="H1047" s="261">
        <v>2</v>
      </c>
      <c r="I1047" s="261" t="s">
        <v>17</v>
      </c>
      <c r="J1047" s="261" t="s">
        <v>17</v>
      </c>
      <c r="K1047" s="261" t="s">
        <v>2218</v>
      </c>
      <c r="L1047" s="262">
        <v>45453</v>
      </c>
      <c r="M1047" s="261" t="s">
        <v>20</v>
      </c>
    </row>
    <row r="1048" spans="1:13" x14ac:dyDescent="0.35">
      <c r="A1048" s="259" t="s">
        <v>1340</v>
      </c>
      <c r="B1048" s="259" t="s">
        <v>1341</v>
      </c>
      <c r="C1048" s="259" t="s">
        <v>1342</v>
      </c>
      <c r="D1048" s="259" t="s">
        <v>2189</v>
      </c>
      <c r="E1048" s="259">
        <v>3</v>
      </c>
      <c r="F1048" s="259" t="s">
        <v>2177</v>
      </c>
      <c r="G1048" s="259" t="s">
        <v>33</v>
      </c>
      <c r="H1048" s="259">
        <v>2</v>
      </c>
      <c r="I1048" s="259" t="s">
        <v>17</v>
      </c>
      <c r="J1048" s="259" t="s">
        <v>17</v>
      </c>
      <c r="K1048" s="259" t="s">
        <v>2219</v>
      </c>
      <c r="L1048" s="260">
        <v>45453</v>
      </c>
      <c r="M1048" s="259" t="s">
        <v>20</v>
      </c>
    </row>
    <row r="1049" spans="1:13" x14ac:dyDescent="0.35">
      <c r="A1049" s="261" t="s">
        <v>1340</v>
      </c>
      <c r="B1049" s="261" t="s">
        <v>1341</v>
      </c>
      <c r="C1049" s="261" t="s">
        <v>1342</v>
      </c>
      <c r="D1049" s="261" t="s">
        <v>2191</v>
      </c>
      <c r="E1049" s="261">
        <v>0</v>
      </c>
      <c r="F1049" s="261" t="s">
        <v>2177</v>
      </c>
      <c r="G1049" s="261" t="s">
        <v>33</v>
      </c>
      <c r="H1049" s="261">
        <v>2</v>
      </c>
      <c r="I1049" s="261" t="s">
        <v>17</v>
      </c>
      <c r="J1049" s="261" t="s">
        <v>17</v>
      </c>
      <c r="K1049" s="261" t="s">
        <v>2220</v>
      </c>
      <c r="L1049" s="262">
        <v>45453</v>
      </c>
      <c r="M1049" s="261" t="s">
        <v>20</v>
      </c>
    </row>
    <row r="1050" spans="1:13" x14ac:dyDescent="0.35">
      <c r="A1050" s="259" t="s">
        <v>1340</v>
      </c>
      <c r="B1050" s="259" t="s">
        <v>1341</v>
      </c>
      <c r="C1050" s="259" t="s">
        <v>1342</v>
      </c>
      <c r="D1050" s="259" t="s">
        <v>2193</v>
      </c>
      <c r="E1050" s="259">
        <v>0</v>
      </c>
      <c r="F1050" s="259" t="s">
        <v>2177</v>
      </c>
      <c r="G1050" s="259" t="s">
        <v>33</v>
      </c>
      <c r="H1050" s="259">
        <v>2</v>
      </c>
      <c r="I1050" s="259" t="s">
        <v>17</v>
      </c>
      <c r="J1050" s="259" t="s">
        <v>17</v>
      </c>
      <c r="K1050" s="259" t="s">
        <v>2221</v>
      </c>
      <c r="L1050" s="260">
        <v>45453</v>
      </c>
      <c r="M1050" s="259" t="s">
        <v>20</v>
      </c>
    </row>
    <row r="1051" spans="1:13" x14ac:dyDescent="0.35">
      <c r="A1051" s="261" t="s">
        <v>1391</v>
      </c>
      <c r="B1051" s="261" t="s">
        <v>1392</v>
      </c>
      <c r="C1051" s="261" t="s">
        <v>265</v>
      </c>
      <c r="D1051" s="261" t="s">
        <v>2176</v>
      </c>
      <c r="E1051" s="261">
        <v>0</v>
      </c>
      <c r="F1051" s="261" t="s">
        <v>2177</v>
      </c>
      <c r="G1051" s="261" t="s">
        <v>33</v>
      </c>
      <c r="H1051" s="261">
        <v>2</v>
      </c>
      <c r="I1051" s="261" t="s">
        <v>17</v>
      </c>
      <c r="J1051" s="261" t="s">
        <v>17</v>
      </c>
      <c r="K1051" s="261" t="s">
        <v>2222</v>
      </c>
      <c r="L1051" s="262">
        <v>45453</v>
      </c>
      <c r="M1051" s="261" t="s">
        <v>20</v>
      </c>
    </row>
    <row r="1052" spans="1:13" x14ac:dyDescent="0.35">
      <c r="A1052" s="259" t="s">
        <v>1391</v>
      </c>
      <c r="B1052" s="259" t="s">
        <v>1392</v>
      </c>
      <c r="C1052" s="259" t="s">
        <v>265</v>
      </c>
      <c r="D1052" s="259" t="s">
        <v>2179</v>
      </c>
      <c r="E1052" s="259">
        <v>0</v>
      </c>
      <c r="F1052" s="259" t="s">
        <v>2177</v>
      </c>
      <c r="G1052" s="259" t="s">
        <v>33</v>
      </c>
      <c r="H1052" s="259">
        <v>2</v>
      </c>
      <c r="I1052" s="259" t="s">
        <v>17</v>
      </c>
      <c r="J1052" s="259" t="s">
        <v>17</v>
      </c>
      <c r="K1052" s="259" t="s">
        <v>2223</v>
      </c>
      <c r="L1052" s="260">
        <v>45453</v>
      </c>
      <c r="M1052" s="259" t="s">
        <v>20</v>
      </c>
    </row>
    <row r="1053" spans="1:13" x14ac:dyDescent="0.35">
      <c r="A1053" s="261" t="s">
        <v>1391</v>
      </c>
      <c r="B1053" s="261" t="s">
        <v>1392</v>
      </c>
      <c r="C1053" s="261" t="s">
        <v>265</v>
      </c>
      <c r="D1053" s="261" t="s">
        <v>2181</v>
      </c>
      <c r="E1053" s="261">
        <v>1</v>
      </c>
      <c r="F1053" s="261" t="s">
        <v>2177</v>
      </c>
      <c r="G1053" s="261" t="s">
        <v>33</v>
      </c>
      <c r="H1053" s="261">
        <v>2</v>
      </c>
      <c r="I1053" s="261" t="s">
        <v>17</v>
      </c>
      <c r="J1053" s="261" t="s">
        <v>17</v>
      </c>
      <c r="K1053" s="261" t="s">
        <v>2224</v>
      </c>
      <c r="L1053" s="262">
        <v>45453</v>
      </c>
      <c r="M1053" s="261" t="s">
        <v>20</v>
      </c>
    </row>
    <row r="1054" spans="1:13" x14ac:dyDescent="0.35">
      <c r="A1054" s="259" t="s">
        <v>1391</v>
      </c>
      <c r="B1054" s="259" t="s">
        <v>1392</v>
      </c>
      <c r="C1054" s="259" t="s">
        <v>265</v>
      </c>
      <c r="D1054" s="259" t="s">
        <v>2183</v>
      </c>
      <c r="E1054" s="259">
        <v>0</v>
      </c>
      <c r="F1054" s="259" t="s">
        <v>2177</v>
      </c>
      <c r="G1054" s="259" t="s">
        <v>33</v>
      </c>
      <c r="H1054" s="259">
        <v>2</v>
      </c>
      <c r="I1054" s="259" t="s">
        <v>17</v>
      </c>
      <c r="J1054" s="259" t="s">
        <v>17</v>
      </c>
      <c r="K1054" s="259" t="s">
        <v>2225</v>
      </c>
      <c r="L1054" s="260">
        <v>45453</v>
      </c>
      <c r="M1054" s="259" t="s">
        <v>20</v>
      </c>
    </row>
    <row r="1055" spans="1:13" x14ac:dyDescent="0.35">
      <c r="A1055" s="261" t="s">
        <v>1391</v>
      </c>
      <c r="B1055" s="261" t="s">
        <v>1392</v>
      </c>
      <c r="C1055" s="261" t="s">
        <v>265</v>
      </c>
      <c r="D1055" s="261" t="s">
        <v>2185</v>
      </c>
      <c r="E1055" s="261">
        <v>3</v>
      </c>
      <c r="F1055" s="261" t="s">
        <v>2177</v>
      </c>
      <c r="G1055" s="261" t="s">
        <v>33</v>
      </c>
      <c r="H1055" s="261">
        <v>2</v>
      </c>
      <c r="I1055" s="261" t="s">
        <v>17</v>
      </c>
      <c r="J1055" s="261" t="s">
        <v>17</v>
      </c>
      <c r="K1055" s="261" t="s">
        <v>2226</v>
      </c>
      <c r="L1055" s="262">
        <v>45453</v>
      </c>
      <c r="M1055" s="261" t="s">
        <v>20</v>
      </c>
    </row>
    <row r="1056" spans="1:13" x14ac:dyDescent="0.35">
      <c r="A1056" s="259" t="s">
        <v>1391</v>
      </c>
      <c r="B1056" s="259" t="s">
        <v>1392</v>
      </c>
      <c r="C1056" s="259" t="s">
        <v>265</v>
      </c>
      <c r="D1056" s="259" t="s">
        <v>2187</v>
      </c>
      <c r="E1056" s="259">
        <v>0</v>
      </c>
      <c r="F1056" s="259" t="s">
        <v>2177</v>
      </c>
      <c r="G1056" s="259" t="s">
        <v>33</v>
      </c>
      <c r="H1056" s="259">
        <v>2</v>
      </c>
      <c r="I1056" s="259" t="s">
        <v>17</v>
      </c>
      <c r="J1056" s="259" t="s">
        <v>17</v>
      </c>
      <c r="K1056" s="259" t="s">
        <v>2227</v>
      </c>
      <c r="L1056" s="260">
        <v>45453</v>
      </c>
      <c r="M1056" s="259" t="s">
        <v>20</v>
      </c>
    </row>
    <row r="1057" spans="1:13" x14ac:dyDescent="0.35">
      <c r="A1057" s="261" t="s">
        <v>1391</v>
      </c>
      <c r="B1057" s="261" t="s">
        <v>1392</v>
      </c>
      <c r="C1057" s="261" t="s">
        <v>265</v>
      </c>
      <c r="D1057" s="261" t="s">
        <v>2189</v>
      </c>
      <c r="E1057" s="261">
        <v>1</v>
      </c>
      <c r="F1057" s="261" t="s">
        <v>2177</v>
      </c>
      <c r="G1057" s="261" t="s">
        <v>33</v>
      </c>
      <c r="H1057" s="261">
        <v>2</v>
      </c>
      <c r="I1057" s="261" t="s">
        <v>17</v>
      </c>
      <c r="J1057" s="261" t="s">
        <v>17</v>
      </c>
      <c r="K1057" s="261" t="s">
        <v>2228</v>
      </c>
      <c r="L1057" s="262">
        <v>45453</v>
      </c>
      <c r="M1057" s="261" t="s">
        <v>20</v>
      </c>
    </row>
    <row r="1058" spans="1:13" x14ac:dyDescent="0.35">
      <c r="A1058" s="259" t="s">
        <v>1391</v>
      </c>
      <c r="B1058" s="259" t="s">
        <v>1392</v>
      </c>
      <c r="C1058" s="259" t="s">
        <v>265</v>
      </c>
      <c r="D1058" s="259" t="s">
        <v>2191</v>
      </c>
      <c r="E1058" s="259">
        <v>0</v>
      </c>
      <c r="F1058" s="259" t="s">
        <v>2177</v>
      </c>
      <c r="G1058" s="259" t="s">
        <v>33</v>
      </c>
      <c r="H1058" s="259">
        <v>2</v>
      </c>
      <c r="I1058" s="259" t="s">
        <v>17</v>
      </c>
      <c r="J1058" s="259" t="s">
        <v>17</v>
      </c>
      <c r="K1058" s="259" t="s">
        <v>2229</v>
      </c>
      <c r="L1058" s="260">
        <v>45453</v>
      </c>
      <c r="M1058" s="259" t="s">
        <v>20</v>
      </c>
    </row>
    <row r="1059" spans="1:13" x14ac:dyDescent="0.35">
      <c r="A1059" s="261" t="s">
        <v>1391</v>
      </c>
      <c r="B1059" s="261" t="s">
        <v>1392</v>
      </c>
      <c r="C1059" s="261" t="s">
        <v>265</v>
      </c>
      <c r="D1059" s="261" t="s">
        <v>2193</v>
      </c>
      <c r="E1059" s="261">
        <v>0</v>
      </c>
      <c r="F1059" s="261" t="s">
        <v>2177</v>
      </c>
      <c r="G1059" s="261" t="s">
        <v>33</v>
      </c>
      <c r="H1059" s="261">
        <v>2</v>
      </c>
      <c r="I1059" s="261" t="s">
        <v>17</v>
      </c>
      <c r="J1059" s="261" t="s">
        <v>17</v>
      </c>
      <c r="K1059" s="261" t="s">
        <v>2230</v>
      </c>
      <c r="L1059" s="262">
        <v>45453</v>
      </c>
      <c r="M1059" s="261" t="s">
        <v>20</v>
      </c>
    </row>
    <row r="1060" spans="1:13" x14ac:dyDescent="0.35">
      <c r="A1060" s="259" t="s">
        <v>263</v>
      </c>
      <c r="B1060" s="259" t="s">
        <v>264</v>
      </c>
      <c r="C1060" s="259" t="s">
        <v>265</v>
      </c>
      <c r="D1060" s="259" t="s">
        <v>2176</v>
      </c>
      <c r="E1060" s="259">
        <v>0</v>
      </c>
      <c r="F1060" s="259" t="s">
        <v>2177</v>
      </c>
      <c r="G1060" s="259" t="s">
        <v>33</v>
      </c>
      <c r="H1060" s="259">
        <v>2</v>
      </c>
      <c r="I1060" s="259" t="s">
        <v>17</v>
      </c>
      <c r="J1060" s="259" t="s">
        <v>17</v>
      </c>
      <c r="K1060" s="259" t="s">
        <v>2231</v>
      </c>
      <c r="L1060" s="260">
        <v>45453</v>
      </c>
      <c r="M1060" s="259" t="s">
        <v>20</v>
      </c>
    </row>
    <row r="1061" spans="1:13" x14ac:dyDescent="0.35">
      <c r="A1061" s="261" t="s">
        <v>263</v>
      </c>
      <c r="B1061" s="261" t="s">
        <v>264</v>
      </c>
      <c r="C1061" s="261" t="s">
        <v>265</v>
      </c>
      <c r="D1061" s="261" t="s">
        <v>2179</v>
      </c>
      <c r="E1061" s="261">
        <v>0</v>
      </c>
      <c r="F1061" s="261" t="s">
        <v>2177</v>
      </c>
      <c r="G1061" s="261" t="s">
        <v>33</v>
      </c>
      <c r="H1061" s="261">
        <v>2</v>
      </c>
      <c r="I1061" s="261" t="s">
        <v>17</v>
      </c>
      <c r="J1061" s="261" t="s">
        <v>17</v>
      </c>
      <c r="K1061" s="261" t="s">
        <v>2232</v>
      </c>
      <c r="L1061" s="262">
        <v>45453</v>
      </c>
      <c r="M1061" s="261" t="s">
        <v>20</v>
      </c>
    </row>
    <row r="1062" spans="1:13" x14ac:dyDescent="0.35">
      <c r="A1062" s="259" t="s">
        <v>263</v>
      </c>
      <c r="B1062" s="259" t="s">
        <v>264</v>
      </c>
      <c r="C1062" s="259" t="s">
        <v>265</v>
      </c>
      <c r="D1062" s="259" t="s">
        <v>2181</v>
      </c>
      <c r="E1062" s="259">
        <v>0</v>
      </c>
      <c r="F1062" s="259" t="s">
        <v>2177</v>
      </c>
      <c r="G1062" s="259" t="s">
        <v>33</v>
      </c>
      <c r="H1062" s="259">
        <v>2</v>
      </c>
      <c r="I1062" s="259" t="s">
        <v>17</v>
      </c>
      <c r="J1062" s="259" t="s">
        <v>17</v>
      </c>
      <c r="K1062" s="259" t="s">
        <v>2233</v>
      </c>
      <c r="L1062" s="260">
        <v>45453</v>
      </c>
      <c r="M1062" s="259" t="s">
        <v>20</v>
      </c>
    </row>
    <row r="1063" spans="1:13" x14ac:dyDescent="0.35">
      <c r="A1063" s="261" t="s">
        <v>263</v>
      </c>
      <c r="B1063" s="261" t="s">
        <v>264</v>
      </c>
      <c r="C1063" s="261" t="s">
        <v>265</v>
      </c>
      <c r="D1063" s="261" t="s">
        <v>2183</v>
      </c>
      <c r="E1063" s="261">
        <v>0</v>
      </c>
      <c r="F1063" s="261" t="s">
        <v>2177</v>
      </c>
      <c r="G1063" s="261" t="s">
        <v>33</v>
      </c>
      <c r="H1063" s="261">
        <v>2</v>
      </c>
      <c r="I1063" s="261" t="s">
        <v>17</v>
      </c>
      <c r="J1063" s="261" t="s">
        <v>17</v>
      </c>
      <c r="K1063" s="261" t="s">
        <v>2234</v>
      </c>
      <c r="L1063" s="262">
        <v>45453</v>
      </c>
      <c r="M1063" s="261" t="s">
        <v>20</v>
      </c>
    </row>
    <row r="1064" spans="1:13" x14ac:dyDescent="0.35">
      <c r="A1064" s="259" t="s">
        <v>263</v>
      </c>
      <c r="B1064" s="259" t="s">
        <v>264</v>
      </c>
      <c r="C1064" s="259" t="s">
        <v>265</v>
      </c>
      <c r="D1064" s="259" t="s">
        <v>2185</v>
      </c>
      <c r="E1064" s="259">
        <v>2</v>
      </c>
      <c r="F1064" s="259" t="s">
        <v>2177</v>
      </c>
      <c r="G1064" s="259" t="s">
        <v>33</v>
      </c>
      <c r="H1064" s="259">
        <v>2</v>
      </c>
      <c r="I1064" s="259" t="s">
        <v>17</v>
      </c>
      <c r="J1064" s="259" t="s">
        <v>17</v>
      </c>
      <c r="K1064" s="259" t="s">
        <v>2235</v>
      </c>
      <c r="L1064" s="260">
        <v>45453</v>
      </c>
      <c r="M1064" s="259" t="s">
        <v>20</v>
      </c>
    </row>
    <row r="1065" spans="1:13" x14ac:dyDescent="0.35">
      <c r="A1065" s="261" t="s">
        <v>263</v>
      </c>
      <c r="B1065" s="261" t="s">
        <v>264</v>
      </c>
      <c r="C1065" s="261" t="s">
        <v>265</v>
      </c>
      <c r="D1065" s="261" t="s">
        <v>2187</v>
      </c>
      <c r="E1065" s="261">
        <v>0</v>
      </c>
      <c r="F1065" s="261" t="s">
        <v>2177</v>
      </c>
      <c r="G1065" s="261" t="s">
        <v>33</v>
      </c>
      <c r="H1065" s="261">
        <v>2</v>
      </c>
      <c r="I1065" s="261" t="s">
        <v>17</v>
      </c>
      <c r="J1065" s="261" t="s">
        <v>17</v>
      </c>
      <c r="K1065" s="261" t="s">
        <v>2236</v>
      </c>
      <c r="L1065" s="262">
        <v>45453</v>
      </c>
      <c r="M1065" s="261" t="s">
        <v>20</v>
      </c>
    </row>
    <row r="1066" spans="1:13" x14ac:dyDescent="0.35">
      <c r="A1066" s="259" t="s">
        <v>263</v>
      </c>
      <c r="B1066" s="259" t="s">
        <v>264</v>
      </c>
      <c r="C1066" s="259" t="s">
        <v>265</v>
      </c>
      <c r="D1066" s="259" t="s">
        <v>2189</v>
      </c>
      <c r="E1066" s="259">
        <v>1</v>
      </c>
      <c r="F1066" s="259" t="s">
        <v>2177</v>
      </c>
      <c r="G1066" s="259" t="s">
        <v>33</v>
      </c>
      <c r="H1066" s="259">
        <v>2</v>
      </c>
      <c r="I1066" s="259" t="s">
        <v>17</v>
      </c>
      <c r="J1066" s="259" t="s">
        <v>17</v>
      </c>
      <c r="K1066" s="259" t="s">
        <v>2237</v>
      </c>
      <c r="L1066" s="260">
        <v>45453</v>
      </c>
      <c r="M1066" s="259" t="s">
        <v>20</v>
      </c>
    </row>
    <row r="1067" spans="1:13" x14ac:dyDescent="0.35">
      <c r="A1067" s="261" t="s">
        <v>263</v>
      </c>
      <c r="B1067" s="261" t="s">
        <v>264</v>
      </c>
      <c r="C1067" s="261" t="s">
        <v>265</v>
      </c>
      <c r="D1067" s="261" t="s">
        <v>2191</v>
      </c>
      <c r="E1067" s="261">
        <v>0</v>
      </c>
      <c r="F1067" s="261" t="s">
        <v>2177</v>
      </c>
      <c r="G1067" s="261" t="s">
        <v>33</v>
      </c>
      <c r="H1067" s="261">
        <v>2</v>
      </c>
      <c r="I1067" s="261" t="s">
        <v>17</v>
      </c>
      <c r="J1067" s="261" t="s">
        <v>17</v>
      </c>
      <c r="K1067" s="261" t="s">
        <v>2238</v>
      </c>
      <c r="L1067" s="262">
        <v>45453</v>
      </c>
      <c r="M1067" s="261" t="s">
        <v>20</v>
      </c>
    </row>
    <row r="1068" spans="1:13" x14ac:dyDescent="0.35">
      <c r="A1068" s="259" t="s">
        <v>263</v>
      </c>
      <c r="B1068" s="259" t="s">
        <v>264</v>
      </c>
      <c r="C1068" s="259" t="s">
        <v>265</v>
      </c>
      <c r="D1068" s="259" t="s">
        <v>2193</v>
      </c>
      <c r="E1068" s="259">
        <v>0</v>
      </c>
      <c r="F1068" s="259" t="s">
        <v>2177</v>
      </c>
      <c r="G1068" s="259" t="s">
        <v>33</v>
      </c>
      <c r="H1068" s="259">
        <v>2</v>
      </c>
      <c r="I1068" s="259" t="s">
        <v>17</v>
      </c>
      <c r="J1068" s="259" t="s">
        <v>17</v>
      </c>
      <c r="K1068" s="259" t="s">
        <v>2239</v>
      </c>
      <c r="L1068" s="260">
        <v>45453</v>
      </c>
      <c r="M1068" s="259" t="s">
        <v>20</v>
      </c>
    </row>
    <row r="1069" spans="1:13" x14ac:dyDescent="0.35">
      <c r="A1069" s="261" t="s">
        <v>1408</v>
      </c>
      <c r="B1069" s="261" t="s">
        <v>1409</v>
      </c>
      <c r="C1069" s="261" t="s">
        <v>265</v>
      </c>
      <c r="D1069" s="261" t="s">
        <v>2176</v>
      </c>
      <c r="E1069" s="261">
        <v>0</v>
      </c>
      <c r="F1069" s="261" t="s">
        <v>2177</v>
      </c>
      <c r="G1069" s="261" t="s">
        <v>33</v>
      </c>
      <c r="H1069" s="261">
        <v>2</v>
      </c>
      <c r="I1069" s="261" t="s">
        <v>17</v>
      </c>
      <c r="J1069" s="261" t="s">
        <v>17</v>
      </c>
      <c r="K1069" s="261" t="s">
        <v>2240</v>
      </c>
      <c r="L1069" s="262">
        <v>45453</v>
      </c>
      <c r="M1069" s="261" t="s">
        <v>20</v>
      </c>
    </row>
    <row r="1070" spans="1:13" x14ac:dyDescent="0.35">
      <c r="A1070" s="259" t="s">
        <v>1408</v>
      </c>
      <c r="B1070" s="259" t="s">
        <v>1409</v>
      </c>
      <c r="C1070" s="259" t="s">
        <v>265</v>
      </c>
      <c r="D1070" s="259" t="s">
        <v>2179</v>
      </c>
      <c r="E1070" s="259">
        <v>0</v>
      </c>
      <c r="F1070" s="259" t="s">
        <v>2177</v>
      </c>
      <c r="G1070" s="259" t="s">
        <v>33</v>
      </c>
      <c r="H1070" s="259">
        <v>2</v>
      </c>
      <c r="I1070" s="259" t="s">
        <v>17</v>
      </c>
      <c r="J1070" s="259" t="s">
        <v>17</v>
      </c>
      <c r="K1070" s="259" t="s">
        <v>2241</v>
      </c>
      <c r="L1070" s="260">
        <v>45453</v>
      </c>
      <c r="M1070" s="259" t="s">
        <v>20</v>
      </c>
    </row>
    <row r="1071" spans="1:13" x14ac:dyDescent="0.35">
      <c r="A1071" s="261" t="s">
        <v>1408</v>
      </c>
      <c r="B1071" s="261" t="s">
        <v>1409</v>
      </c>
      <c r="C1071" s="261" t="s">
        <v>265</v>
      </c>
      <c r="D1071" s="261" t="s">
        <v>2181</v>
      </c>
      <c r="E1071" s="261">
        <v>1</v>
      </c>
      <c r="F1071" s="261" t="s">
        <v>2177</v>
      </c>
      <c r="G1071" s="261" t="s">
        <v>33</v>
      </c>
      <c r="H1071" s="261">
        <v>2</v>
      </c>
      <c r="I1071" s="261" t="s">
        <v>17</v>
      </c>
      <c r="J1071" s="261" t="s">
        <v>17</v>
      </c>
      <c r="K1071" s="261" t="s">
        <v>2242</v>
      </c>
      <c r="L1071" s="262">
        <v>45453</v>
      </c>
      <c r="M1071" s="261" t="s">
        <v>20</v>
      </c>
    </row>
    <row r="1072" spans="1:13" x14ac:dyDescent="0.35">
      <c r="A1072" s="259" t="s">
        <v>1408</v>
      </c>
      <c r="B1072" s="259" t="s">
        <v>1409</v>
      </c>
      <c r="C1072" s="259" t="s">
        <v>265</v>
      </c>
      <c r="D1072" s="259" t="s">
        <v>2183</v>
      </c>
      <c r="E1072" s="259">
        <v>0</v>
      </c>
      <c r="F1072" s="259" t="s">
        <v>2177</v>
      </c>
      <c r="G1072" s="259" t="s">
        <v>33</v>
      </c>
      <c r="H1072" s="259">
        <v>2</v>
      </c>
      <c r="I1072" s="259" t="s">
        <v>17</v>
      </c>
      <c r="J1072" s="259" t="s">
        <v>17</v>
      </c>
      <c r="K1072" s="259" t="s">
        <v>2243</v>
      </c>
      <c r="L1072" s="260">
        <v>45453</v>
      </c>
      <c r="M1072" s="259" t="s">
        <v>20</v>
      </c>
    </row>
    <row r="1073" spans="1:13" x14ac:dyDescent="0.35">
      <c r="A1073" s="261" t="s">
        <v>1408</v>
      </c>
      <c r="B1073" s="261" t="s">
        <v>1409</v>
      </c>
      <c r="C1073" s="261" t="s">
        <v>265</v>
      </c>
      <c r="D1073" s="261" t="s">
        <v>2185</v>
      </c>
      <c r="E1073" s="261">
        <v>3</v>
      </c>
      <c r="F1073" s="261" t="s">
        <v>2177</v>
      </c>
      <c r="G1073" s="261" t="s">
        <v>33</v>
      </c>
      <c r="H1073" s="261">
        <v>2</v>
      </c>
      <c r="I1073" s="261" t="s">
        <v>17</v>
      </c>
      <c r="J1073" s="261" t="s">
        <v>17</v>
      </c>
      <c r="K1073" s="261" t="s">
        <v>2244</v>
      </c>
      <c r="L1073" s="262">
        <v>45453</v>
      </c>
      <c r="M1073" s="261" t="s">
        <v>20</v>
      </c>
    </row>
    <row r="1074" spans="1:13" x14ac:dyDescent="0.35">
      <c r="A1074" s="259" t="s">
        <v>1408</v>
      </c>
      <c r="B1074" s="259" t="s">
        <v>1409</v>
      </c>
      <c r="C1074" s="259" t="s">
        <v>265</v>
      </c>
      <c r="D1074" s="259" t="s">
        <v>2187</v>
      </c>
      <c r="E1074" s="259">
        <v>0</v>
      </c>
      <c r="F1074" s="259" t="s">
        <v>2177</v>
      </c>
      <c r="G1074" s="259" t="s">
        <v>33</v>
      </c>
      <c r="H1074" s="259">
        <v>2</v>
      </c>
      <c r="I1074" s="259" t="s">
        <v>17</v>
      </c>
      <c r="J1074" s="259" t="s">
        <v>17</v>
      </c>
      <c r="K1074" s="259" t="s">
        <v>2245</v>
      </c>
      <c r="L1074" s="260">
        <v>45453</v>
      </c>
      <c r="M1074" s="259" t="s">
        <v>20</v>
      </c>
    </row>
    <row r="1075" spans="1:13" x14ac:dyDescent="0.35">
      <c r="A1075" s="261" t="s">
        <v>1408</v>
      </c>
      <c r="B1075" s="261" t="s">
        <v>1409</v>
      </c>
      <c r="C1075" s="261" t="s">
        <v>265</v>
      </c>
      <c r="D1075" s="261" t="s">
        <v>2189</v>
      </c>
      <c r="E1075" s="261">
        <v>0</v>
      </c>
      <c r="F1075" s="261" t="s">
        <v>2177</v>
      </c>
      <c r="G1075" s="261" t="s">
        <v>33</v>
      </c>
      <c r="H1075" s="261">
        <v>2</v>
      </c>
      <c r="I1075" s="261" t="s">
        <v>17</v>
      </c>
      <c r="J1075" s="261" t="s">
        <v>17</v>
      </c>
      <c r="K1075" s="261" t="s">
        <v>2246</v>
      </c>
      <c r="L1075" s="262">
        <v>45453</v>
      </c>
      <c r="M1075" s="261" t="s">
        <v>20</v>
      </c>
    </row>
    <row r="1076" spans="1:13" x14ac:dyDescent="0.35">
      <c r="A1076" s="259" t="s">
        <v>1408</v>
      </c>
      <c r="B1076" s="259" t="s">
        <v>1409</v>
      </c>
      <c r="C1076" s="259" t="s">
        <v>265</v>
      </c>
      <c r="D1076" s="259" t="s">
        <v>2191</v>
      </c>
      <c r="E1076" s="259">
        <v>0</v>
      </c>
      <c r="F1076" s="259" t="s">
        <v>2177</v>
      </c>
      <c r="G1076" s="259" t="s">
        <v>33</v>
      </c>
      <c r="H1076" s="259">
        <v>2</v>
      </c>
      <c r="I1076" s="259" t="s">
        <v>17</v>
      </c>
      <c r="J1076" s="259" t="s">
        <v>17</v>
      </c>
      <c r="K1076" s="259" t="s">
        <v>2247</v>
      </c>
      <c r="L1076" s="260">
        <v>45453</v>
      </c>
      <c r="M1076" s="259" t="s">
        <v>20</v>
      </c>
    </row>
    <row r="1077" spans="1:13" x14ac:dyDescent="0.35">
      <c r="A1077" s="261" t="s">
        <v>1408</v>
      </c>
      <c r="B1077" s="261" t="s">
        <v>1409</v>
      </c>
      <c r="C1077" s="261" t="s">
        <v>265</v>
      </c>
      <c r="D1077" s="261" t="s">
        <v>2193</v>
      </c>
      <c r="E1077" s="261">
        <v>0</v>
      </c>
      <c r="F1077" s="261" t="s">
        <v>2177</v>
      </c>
      <c r="G1077" s="261" t="s">
        <v>33</v>
      </c>
      <c r="H1077" s="261">
        <v>2</v>
      </c>
      <c r="I1077" s="261" t="s">
        <v>17</v>
      </c>
      <c r="J1077" s="261" t="s">
        <v>17</v>
      </c>
      <c r="K1077" s="261" t="s">
        <v>2248</v>
      </c>
      <c r="L1077" s="262">
        <v>45453</v>
      </c>
      <c r="M1077" s="261" t="s">
        <v>20</v>
      </c>
    </row>
    <row r="1078" spans="1:13" x14ac:dyDescent="0.35">
      <c r="A1078" s="259" t="s">
        <v>326</v>
      </c>
      <c r="B1078" s="259" t="s">
        <v>327</v>
      </c>
      <c r="C1078" s="259" t="s">
        <v>328</v>
      </c>
      <c r="D1078" s="259" t="s">
        <v>2176</v>
      </c>
      <c r="E1078" s="259">
        <v>2</v>
      </c>
      <c r="F1078" s="259" t="s">
        <v>2177</v>
      </c>
      <c r="G1078" s="259" t="s">
        <v>33</v>
      </c>
      <c r="H1078" s="259">
        <v>2</v>
      </c>
      <c r="I1078" s="259" t="s">
        <v>17</v>
      </c>
      <c r="J1078" s="259" t="s">
        <v>17</v>
      </c>
      <c r="K1078" s="259" t="s">
        <v>2249</v>
      </c>
      <c r="L1078" s="260">
        <v>45453</v>
      </c>
      <c r="M1078" s="259" t="s">
        <v>20</v>
      </c>
    </row>
    <row r="1079" spans="1:13" x14ac:dyDescent="0.35">
      <c r="A1079" s="261" t="s">
        <v>326</v>
      </c>
      <c r="B1079" s="261" t="s">
        <v>327</v>
      </c>
      <c r="C1079" s="261" t="s">
        <v>328</v>
      </c>
      <c r="D1079" s="261" t="s">
        <v>2179</v>
      </c>
      <c r="E1079" s="261">
        <v>0</v>
      </c>
      <c r="F1079" s="261" t="s">
        <v>2177</v>
      </c>
      <c r="G1079" s="261" t="s">
        <v>33</v>
      </c>
      <c r="H1079" s="261">
        <v>2</v>
      </c>
      <c r="I1079" s="261" t="s">
        <v>17</v>
      </c>
      <c r="J1079" s="261" t="s">
        <v>17</v>
      </c>
      <c r="K1079" s="261" t="s">
        <v>2250</v>
      </c>
      <c r="L1079" s="262">
        <v>45453</v>
      </c>
      <c r="M1079" s="261" t="s">
        <v>20</v>
      </c>
    </row>
    <row r="1080" spans="1:13" x14ac:dyDescent="0.35">
      <c r="A1080" s="259" t="s">
        <v>326</v>
      </c>
      <c r="B1080" s="259" t="s">
        <v>327</v>
      </c>
      <c r="C1080" s="259" t="s">
        <v>328</v>
      </c>
      <c r="D1080" s="259" t="s">
        <v>2181</v>
      </c>
      <c r="E1080" s="259">
        <v>1</v>
      </c>
      <c r="F1080" s="259" t="s">
        <v>2177</v>
      </c>
      <c r="G1080" s="259" t="s">
        <v>33</v>
      </c>
      <c r="H1080" s="259">
        <v>2</v>
      </c>
      <c r="I1080" s="259" t="s">
        <v>17</v>
      </c>
      <c r="J1080" s="259" t="s">
        <v>17</v>
      </c>
      <c r="K1080" s="259" t="s">
        <v>2251</v>
      </c>
      <c r="L1080" s="260">
        <v>45453</v>
      </c>
      <c r="M1080" s="259" t="s">
        <v>20</v>
      </c>
    </row>
    <row r="1081" spans="1:13" x14ac:dyDescent="0.35">
      <c r="A1081" s="261" t="s">
        <v>326</v>
      </c>
      <c r="B1081" s="261" t="s">
        <v>327</v>
      </c>
      <c r="C1081" s="261" t="s">
        <v>328</v>
      </c>
      <c r="D1081" s="261" t="s">
        <v>2183</v>
      </c>
      <c r="E1081" s="261">
        <v>0</v>
      </c>
      <c r="F1081" s="261" t="s">
        <v>2177</v>
      </c>
      <c r="G1081" s="261" t="s">
        <v>33</v>
      </c>
      <c r="H1081" s="261">
        <v>2</v>
      </c>
      <c r="I1081" s="261" t="s">
        <v>17</v>
      </c>
      <c r="J1081" s="261" t="s">
        <v>17</v>
      </c>
      <c r="K1081" s="261" t="s">
        <v>2252</v>
      </c>
      <c r="L1081" s="262">
        <v>45453</v>
      </c>
      <c r="M1081" s="261" t="s">
        <v>20</v>
      </c>
    </row>
    <row r="1082" spans="1:13" x14ac:dyDescent="0.35">
      <c r="A1082" s="259" t="s">
        <v>326</v>
      </c>
      <c r="B1082" s="259" t="s">
        <v>327</v>
      </c>
      <c r="C1082" s="259" t="s">
        <v>328</v>
      </c>
      <c r="D1082" s="259" t="s">
        <v>2185</v>
      </c>
      <c r="E1082" s="259">
        <v>1</v>
      </c>
      <c r="F1082" s="259" t="s">
        <v>2177</v>
      </c>
      <c r="G1082" s="259" t="s">
        <v>33</v>
      </c>
      <c r="H1082" s="259">
        <v>2</v>
      </c>
      <c r="I1082" s="259" t="s">
        <v>17</v>
      </c>
      <c r="J1082" s="259" t="s">
        <v>17</v>
      </c>
      <c r="K1082" s="259" t="s">
        <v>2253</v>
      </c>
      <c r="L1082" s="260">
        <v>45453</v>
      </c>
      <c r="M1082" s="259" t="s">
        <v>20</v>
      </c>
    </row>
    <row r="1083" spans="1:13" x14ac:dyDescent="0.35">
      <c r="A1083" s="261" t="s">
        <v>326</v>
      </c>
      <c r="B1083" s="261" t="s">
        <v>327</v>
      </c>
      <c r="C1083" s="261" t="s">
        <v>328</v>
      </c>
      <c r="D1083" s="261" t="s">
        <v>2187</v>
      </c>
      <c r="E1083" s="261">
        <v>0</v>
      </c>
      <c r="F1083" s="261" t="s">
        <v>2177</v>
      </c>
      <c r="G1083" s="261" t="s">
        <v>33</v>
      </c>
      <c r="H1083" s="261">
        <v>2</v>
      </c>
      <c r="I1083" s="261" t="s">
        <v>17</v>
      </c>
      <c r="J1083" s="261" t="s">
        <v>17</v>
      </c>
      <c r="K1083" s="261" t="s">
        <v>2254</v>
      </c>
      <c r="L1083" s="262">
        <v>45453</v>
      </c>
      <c r="M1083" s="261" t="s">
        <v>20</v>
      </c>
    </row>
    <row r="1084" spans="1:13" x14ac:dyDescent="0.35">
      <c r="A1084" s="259" t="s">
        <v>326</v>
      </c>
      <c r="B1084" s="259" t="s">
        <v>327</v>
      </c>
      <c r="C1084" s="259" t="s">
        <v>328</v>
      </c>
      <c r="D1084" s="259" t="s">
        <v>2189</v>
      </c>
      <c r="E1084" s="259">
        <v>2</v>
      </c>
      <c r="F1084" s="259" t="s">
        <v>2177</v>
      </c>
      <c r="G1084" s="259" t="s">
        <v>33</v>
      </c>
      <c r="H1084" s="259">
        <v>2</v>
      </c>
      <c r="I1084" s="259" t="s">
        <v>17</v>
      </c>
      <c r="J1084" s="259" t="s">
        <v>17</v>
      </c>
      <c r="K1084" s="259" t="s">
        <v>2255</v>
      </c>
      <c r="L1084" s="260">
        <v>45453</v>
      </c>
      <c r="M1084" s="259" t="s">
        <v>20</v>
      </c>
    </row>
    <row r="1085" spans="1:13" x14ac:dyDescent="0.35">
      <c r="A1085" s="261" t="s">
        <v>326</v>
      </c>
      <c r="B1085" s="261" t="s">
        <v>327</v>
      </c>
      <c r="C1085" s="261" t="s">
        <v>328</v>
      </c>
      <c r="D1085" s="261" t="s">
        <v>2191</v>
      </c>
      <c r="E1085" s="261">
        <v>0</v>
      </c>
      <c r="F1085" s="261" t="s">
        <v>2177</v>
      </c>
      <c r="G1085" s="261" t="s">
        <v>33</v>
      </c>
      <c r="H1085" s="261">
        <v>2</v>
      </c>
      <c r="I1085" s="261" t="s">
        <v>17</v>
      </c>
      <c r="J1085" s="261" t="s">
        <v>17</v>
      </c>
      <c r="K1085" s="261" t="s">
        <v>2256</v>
      </c>
      <c r="L1085" s="262">
        <v>45453</v>
      </c>
      <c r="M1085" s="261" t="s">
        <v>20</v>
      </c>
    </row>
    <row r="1086" spans="1:13" x14ac:dyDescent="0.35">
      <c r="A1086" s="259" t="s">
        <v>326</v>
      </c>
      <c r="B1086" s="259" t="s">
        <v>327</v>
      </c>
      <c r="C1086" s="259" t="s">
        <v>328</v>
      </c>
      <c r="D1086" s="259" t="s">
        <v>2193</v>
      </c>
      <c r="E1086" s="259">
        <v>2</v>
      </c>
      <c r="F1086" s="259" t="s">
        <v>2177</v>
      </c>
      <c r="G1086" s="259" t="s">
        <v>33</v>
      </c>
      <c r="H1086" s="259">
        <v>2</v>
      </c>
      <c r="I1086" s="259" t="s">
        <v>17</v>
      </c>
      <c r="J1086" s="259" t="s">
        <v>17</v>
      </c>
      <c r="K1086" s="259" t="s">
        <v>2257</v>
      </c>
      <c r="L1086" s="260">
        <v>45453</v>
      </c>
      <c r="M1086" s="259" t="s">
        <v>20</v>
      </c>
    </row>
    <row r="1087" spans="1:13" x14ac:dyDescent="0.35">
      <c r="A1087" s="261" t="s">
        <v>51</v>
      </c>
      <c r="B1087" s="261" t="s">
        <v>52</v>
      </c>
      <c r="C1087" s="261" t="s">
        <v>53</v>
      </c>
      <c r="D1087" s="261" t="s">
        <v>2176</v>
      </c>
      <c r="E1087" s="261">
        <v>2</v>
      </c>
      <c r="F1087" s="261" t="s">
        <v>2177</v>
      </c>
      <c r="G1087" s="261" t="s">
        <v>33</v>
      </c>
      <c r="H1087" s="261">
        <v>2</v>
      </c>
      <c r="I1087" s="261" t="s">
        <v>17</v>
      </c>
      <c r="J1087" s="261" t="s">
        <v>17</v>
      </c>
      <c r="K1087" s="261" t="s">
        <v>2258</v>
      </c>
      <c r="L1087" s="262">
        <v>45453</v>
      </c>
      <c r="M1087" s="261" t="s">
        <v>20</v>
      </c>
    </row>
    <row r="1088" spans="1:13" x14ac:dyDescent="0.35">
      <c r="A1088" s="259" t="s">
        <v>51</v>
      </c>
      <c r="B1088" s="259" t="s">
        <v>52</v>
      </c>
      <c r="C1088" s="259" t="s">
        <v>53</v>
      </c>
      <c r="D1088" s="259" t="s">
        <v>2179</v>
      </c>
      <c r="E1088" s="259">
        <v>1</v>
      </c>
      <c r="F1088" s="259" t="s">
        <v>2177</v>
      </c>
      <c r="G1088" s="259" t="s">
        <v>33</v>
      </c>
      <c r="H1088" s="259">
        <v>2</v>
      </c>
      <c r="I1088" s="259" t="s">
        <v>17</v>
      </c>
      <c r="J1088" s="259" t="s">
        <v>17</v>
      </c>
      <c r="K1088" s="259" t="s">
        <v>2259</v>
      </c>
      <c r="L1088" s="260">
        <v>45453</v>
      </c>
      <c r="M1088" s="259" t="s">
        <v>20</v>
      </c>
    </row>
    <row r="1089" spans="1:13" x14ac:dyDescent="0.35">
      <c r="A1089" s="261" t="s">
        <v>51</v>
      </c>
      <c r="B1089" s="261" t="s">
        <v>52</v>
      </c>
      <c r="C1089" s="261" t="s">
        <v>53</v>
      </c>
      <c r="D1089" s="261" t="s">
        <v>2181</v>
      </c>
      <c r="E1089" s="261">
        <v>2</v>
      </c>
      <c r="F1089" s="261" t="s">
        <v>2177</v>
      </c>
      <c r="G1089" s="261" t="s">
        <v>33</v>
      </c>
      <c r="H1089" s="261">
        <v>2</v>
      </c>
      <c r="I1089" s="261" t="s">
        <v>17</v>
      </c>
      <c r="J1089" s="261" t="s">
        <v>17</v>
      </c>
      <c r="K1089" s="261" t="s">
        <v>2260</v>
      </c>
      <c r="L1089" s="262">
        <v>45453</v>
      </c>
      <c r="M1089" s="261" t="s">
        <v>20</v>
      </c>
    </row>
    <row r="1090" spans="1:13" x14ac:dyDescent="0.35">
      <c r="A1090" s="259" t="s">
        <v>51</v>
      </c>
      <c r="B1090" s="259" t="s">
        <v>52</v>
      </c>
      <c r="C1090" s="259" t="s">
        <v>53</v>
      </c>
      <c r="D1090" s="259" t="s">
        <v>2183</v>
      </c>
      <c r="E1090" s="259">
        <v>2</v>
      </c>
      <c r="F1090" s="259" t="s">
        <v>2177</v>
      </c>
      <c r="G1090" s="259" t="s">
        <v>33</v>
      </c>
      <c r="H1090" s="259">
        <v>2</v>
      </c>
      <c r="I1090" s="259" t="s">
        <v>17</v>
      </c>
      <c r="J1090" s="259" t="s">
        <v>17</v>
      </c>
      <c r="K1090" s="259" t="s">
        <v>2261</v>
      </c>
      <c r="L1090" s="260">
        <v>45453</v>
      </c>
      <c r="M1090" s="259" t="s">
        <v>20</v>
      </c>
    </row>
    <row r="1091" spans="1:13" x14ac:dyDescent="0.35">
      <c r="A1091" s="261" t="s">
        <v>51</v>
      </c>
      <c r="B1091" s="261" t="s">
        <v>52</v>
      </c>
      <c r="C1091" s="261" t="s">
        <v>53</v>
      </c>
      <c r="D1091" s="261" t="s">
        <v>2185</v>
      </c>
      <c r="E1091" s="261">
        <v>2</v>
      </c>
      <c r="F1091" s="261" t="s">
        <v>2177</v>
      </c>
      <c r="G1091" s="261" t="s">
        <v>33</v>
      </c>
      <c r="H1091" s="261">
        <v>2</v>
      </c>
      <c r="I1091" s="261" t="s">
        <v>17</v>
      </c>
      <c r="J1091" s="261" t="s">
        <v>17</v>
      </c>
      <c r="K1091" s="261" t="s">
        <v>2262</v>
      </c>
      <c r="L1091" s="262">
        <v>45453</v>
      </c>
      <c r="M1091" s="261" t="s">
        <v>20</v>
      </c>
    </row>
    <row r="1092" spans="1:13" x14ac:dyDescent="0.35">
      <c r="A1092" s="259" t="s">
        <v>51</v>
      </c>
      <c r="B1092" s="259" t="s">
        <v>52</v>
      </c>
      <c r="C1092" s="259" t="s">
        <v>53</v>
      </c>
      <c r="D1092" s="259" t="s">
        <v>2187</v>
      </c>
      <c r="E1092" s="259">
        <v>2</v>
      </c>
      <c r="F1092" s="259" t="s">
        <v>2177</v>
      </c>
      <c r="G1092" s="259" t="s">
        <v>33</v>
      </c>
      <c r="H1092" s="259">
        <v>2</v>
      </c>
      <c r="I1092" s="259" t="s">
        <v>17</v>
      </c>
      <c r="J1092" s="259" t="s">
        <v>17</v>
      </c>
      <c r="K1092" s="259" t="s">
        <v>2263</v>
      </c>
      <c r="L1092" s="260">
        <v>45453</v>
      </c>
      <c r="M1092" s="259" t="s">
        <v>20</v>
      </c>
    </row>
    <row r="1093" spans="1:13" x14ac:dyDescent="0.35">
      <c r="A1093" s="261" t="s">
        <v>51</v>
      </c>
      <c r="B1093" s="261" t="s">
        <v>52</v>
      </c>
      <c r="C1093" s="261" t="s">
        <v>53</v>
      </c>
      <c r="D1093" s="261" t="s">
        <v>2189</v>
      </c>
      <c r="E1093" s="261">
        <v>3</v>
      </c>
      <c r="F1093" s="261" t="s">
        <v>2177</v>
      </c>
      <c r="G1093" s="261" t="s">
        <v>33</v>
      </c>
      <c r="H1093" s="261">
        <v>2</v>
      </c>
      <c r="I1093" s="261" t="s">
        <v>17</v>
      </c>
      <c r="J1093" s="261" t="s">
        <v>17</v>
      </c>
      <c r="K1093" s="261" t="s">
        <v>2264</v>
      </c>
      <c r="L1093" s="262">
        <v>45453</v>
      </c>
      <c r="M1093" s="261" t="s">
        <v>20</v>
      </c>
    </row>
    <row r="1094" spans="1:13" x14ac:dyDescent="0.35">
      <c r="A1094" s="259" t="s">
        <v>51</v>
      </c>
      <c r="B1094" s="259" t="s">
        <v>52</v>
      </c>
      <c r="C1094" s="259" t="s">
        <v>53</v>
      </c>
      <c r="D1094" s="259" t="s">
        <v>2191</v>
      </c>
      <c r="E1094" s="259">
        <v>3</v>
      </c>
      <c r="F1094" s="259" t="s">
        <v>2177</v>
      </c>
      <c r="G1094" s="259" t="s">
        <v>33</v>
      </c>
      <c r="H1094" s="259">
        <v>2</v>
      </c>
      <c r="I1094" s="259" t="s">
        <v>17</v>
      </c>
      <c r="J1094" s="259" t="s">
        <v>17</v>
      </c>
      <c r="K1094" s="259" t="s">
        <v>2265</v>
      </c>
      <c r="L1094" s="260">
        <v>45453</v>
      </c>
      <c r="M1094" s="259" t="s">
        <v>20</v>
      </c>
    </row>
    <row r="1095" spans="1:13" x14ac:dyDescent="0.35">
      <c r="A1095" s="261" t="s">
        <v>51</v>
      </c>
      <c r="B1095" s="261" t="s">
        <v>52</v>
      </c>
      <c r="C1095" s="261" t="s">
        <v>53</v>
      </c>
      <c r="D1095" s="261" t="s">
        <v>2193</v>
      </c>
      <c r="E1095" s="261">
        <v>0</v>
      </c>
      <c r="F1095" s="261" t="s">
        <v>2177</v>
      </c>
      <c r="G1095" s="261" t="s">
        <v>33</v>
      </c>
      <c r="H1095" s="261">
        <v>2</v>
      </c>
      <c r="I1095" s="261" t="s">
        <v>17</v>
      </c>
      <c r="J1095" s="261" t="s">
        <v>17</v>
      </c>
      <c r="K1095" s="261" t="s">
        <v>2266</v>
      </c>
      <c r="L1095" s="262">
        <v>45453</v>
      </c>
      <c r="M1095" s="261" t="s">
        <v>20</v>
      </c>
    </row>
    <row r="1096" spans="1:13" x14ac:dyDescent="0.35">
      <c r="A1096" s="259" t="s">
        <v>413</v>
      </c>
      <c r="B1096" s="259" t="s">
        <v>414</v>
      </c>
      <c r="C1096" s="259" t="s">
        <v>53</v>
      </c>
      <c r="D1096" s="259" t="s">
        <v>2176</v>
      </c>
      <c r="E1096" s="259">
        <v>0</v>
      </c>
      <c r="F1096" s="259" t="s">
        <v>2177</v>
      </c>
      <c r="G1096" s="259" t="s">
        <v>33</v>
      </c>
      <c r="H1096" s="259">
        <v>2</v>
      </c>
      <c r="I1096" s="259" t="s">
        <v>17</v>
      </c>
      <c r="J1096" s="259" t="s">
        <v>17</v>
      </c>
      <c r="K1096" s="259" t="s">
        <v>2267</v>
      </c>
      <c r="L1096" s="260">
        <v>45453</v>
      </c>
      <c r="M1096" s="259" t="s">
        <v>20</v>
      </c>
    </row>
    <row r="1097" spans="1:13" x14ac:dyDescent="0.35">
      <c r="A1097" s="261" t="s">
        <v>413</v>
      </c>
      <c r="B1097" s="261" t="s">
        <v>414</v>
      </c>
      <c r="C1097" s="261" t="s">
        <v>53</v>
      </c>
      <c r="D1097" s="261" t="s">
        <v>2179</v>
      </c>
      <c r="E1097" s="261">
        <v>1</v>
      </c>
      <c r="F1097" s="261" t="s">
        <v>2177</v>
      </c>
      <c r="G1097" s="261" t="s">
        <v>33</v>
      </c>
      <c r="H1097" s="261">
        <v>2</v>
      </c>
      <c r="I1097" s="261" t="s">
        <v>17</v>
      </c>
      <c r="J1097" s="261" t="s">
        <v>17</v>
      </c>
      <c r="K1097" s="261" t="s">
        <v>2268</v>
      </c>
      <c r="L1097" s="262">
        <v>45453</v>
      </c>
      <c r="M1097" s="261" t="s">
        <v>20</v>
      </c>
    </row>
    <row r="1098" spans="1:13" x14ac:dyDescent="0.35">
      <c r="A1098" s="259" t="s">
        <v>413</v>
      </c>
      <c r="B1098" s="259" t="s">
        <v>414</v>
      </c>
      <c r="C1098" s="259" t="s">
        <v>53</v>
      </c>
      <c r="D1098" s="259" t="s">
        <v>2181</v>
      </c>
      <c r="E1098" s="259">
        <v>2</v>
      </c>
      <c r="F1098" s="259" t="s">
        <v>2177</v>
      </c>
      <c r="G1098" s="259" t="s">
        <v>33</v>
      </c>
      <c r="H1098" s="259">
        <v>2</v>
      </c>
      <c r="I1098" s="259" t="s">
        <v>17</v>
      </c>
      <c r="J1098" s="259" t="s">
        <v>17</v>
      </c>
      <c r="K1098" s="259" t="s">
        <v>2269</v>
      </c>
      <c r="L1098" s="260">
        <v>45453</v>
      </c>
      <c r="M1098" s="259" t="s">
        <v>20</v>
      </c>
    </row>
    <row r="1099" spans="1:13" x14ac:dyDescent="0.35">
      <c r="A1099" s="261" t="s">
        <v>413</v>
      </c>
      <c r="B1099" s="261" t="s">
        <v>414</v>
      </c>
      <c r="C1099" s="261" t="s">
        <v>53</v>
      </c>
      <c r="D1099" s="261" t="s">
        <v>2183</v>
      </c>
      <c r="E1099" s="261">
        <v>2</v>
      </c>
      <c r="F1099" s="261" t="s">
        <v>2177</v>
      </c>
      <c r="G1099" s="261" t="s">
        <v>33</v>
      </c>
      <c r="H1099" s="261">
        <v>2</v>
      </c>
      <c r="I1099" s="261" t="s">
        <v>17</v>
      </c>
      <c r="J1099" s="261" t="s">
        <v>17</v>
      </c>
      <c r="K1099" s="261" t="s">
        <v>2270</v>
      </c>
      <c r="L1099" s="262">
        <v>45453</v>
      </c>
      <c r="M1099" s="261" t="s">
        <v>20</v>
      </c>
    </row>
    <row r="1100" spans="1:13" x14ac:dyDescent="0.35">
      <c r="A1100" s="259" t="s">
        <v>413</v>
      </c>
      <c r="B1100" s="259" t="s">
        <v>414</v>
      </c>
      <c r="C1100" s="259" t="s">
        <v>53</v>
      </c>
      <c r="D1100" s="259" t="s">
        <v>2185</v>
      </c>
      <c r="E1100" s="259">
        <v>0</v>
      </c>
      <c r="F1100" s="259" t="s">
        <v>2177</v>
      </c>
      <c r="G1100" s="259" t="s">
        <v>33</v>
      </c>
      <c r="H1100" s="259">
        <v>2</v>
      </c>
      <c r="I1100" s="259" t="s">
        <v>17</v>
      </c>
      <c r="J1100" s="259" t="s">
        <v>17</v>
      </c>
      <c r="K1100" s="259" t="s">
        <v>2271</v>
      </c>
      <c r="L1100" s="260">
        <v>45453</v>
      </c>
      <c r="M1100" s="259" t="s">
        <v>20</v>
      </c>
    </row>
    <row r="1101" spans="1:13" x14ac:dyDescent="0.35">
      <c r="A1101" s="261" t="s">
        <v>413</v>
      </c>
      <c r="B1101" s="261" t="s">
        <v>414</v>
      </c>
      <c r="C1101" s="261" t="s">
        <v>53</v>
      </c>
      <c r="D1101" s="261" t="s">
        <v>2187</v>
      </c>
      <c r="E1101" s="261">
        <v>3</v>
      </c>
      <c r="F1101" s="261" t="s">
        <v>2177</v>
      </c>
      <c r="G1101" s="261" t="s">
        <v>33</v>
      </c>
      <c r="H1101" s="261">
        <v>2</v>
      </c>
      <c r="I1101" s="261" t="s">
        <v>17</v>
      </c>
      <c r="J1101" s="261" t="s">
        <v>17</v>
      </c>
      <c r="K1101" s="261" t="s">
        <v>2272</v>
      </c>
      <c r="L1101" s="262">
        <v>45453</v>
      </c>
      <c r="M1101" s="261" t="s">
        <v>20</v>
      </c>
    </row>
    <row r="1102" spans="1:13" x14ac:dyDescent="0.35">
      <c r="A1102" s="259" t="s">
        <v>413</v>
      </c>
      <c r="B1102" s="259" t="s">
        <v>414</v>
      </c>
      <c r="C1102" s="259" t="s">
        <v>53</v>
      </c>
      <c r="D1102" s="259" t="s">
        <v>2189</v>
      </c>
      <c r="E1102" s="259">
        <v>2</v>
      </c>
      <c r="F1102" s="259" t="s">
        <v>2177</v>
      </c>
      <c r="G1102" s="259" t="s">
        <v>33</v>
      </c>
      <c r="H1102" s="259">
        <v>2</v>
      </c>
      <c r="I1102" s="259" t="s">
        <v>17</v>
      </c>
      <c r="J1102" s="259" t="s">
        <v>17</v>
      </c>
      <c r="K1102" s="259" t="s">
        <v>2273</v>
      </c>
      <c r="L1102" s="260">
        <v>45453</v>
      </c>
      <c r="M1102" s="259" t="s">
        <v>20</v>
      </c>
    </row>
    <row r="1103" spans="1:13" x14ac:dyDescent="0.35">
      <c r="A1103" s="261" t="s">
        <v>413</v>
      </c>
      <c r="B1103" s="261" t="s">
        <v>414</v>
      </c>
      <c r="C1103" s="261" t="s">
        <v>53</v>
      </c>
      <c r="D1103" s="261" t="s">
        <v>2191</v>
      </c>
      <c r="E1103" s="261">
        <v>3</v>
      </c>
      <c r="F1103" s="261" t="s">
        <v>2177</v>
      </c>
      <c r="G1103" s="261" t="s">
        <v>33</v>
      </c>
      <c r="H1103" s="261">
        <v>2</v>
      </c>
      <c r="I1103" s="261" t="s">
        <v>17</v>
      </c>
      <c r="J1103" s="261" t="s">
        <v>17</v>
      </c>
      <c r="K1103" s="261" t="s">
        <v>2274</v>
      </c>
      <c r="L1103" s="262">
        <v>45453</v>
      </c>
      <c r="M1103" s="261" t="s">
        <v>20</v>
      </c>
    </row>
    <row r="1104" spans="1:13" x14ac:dyDescent="0.35">
      <c r="A1104" s="259" t="s">
        <v>413</v>
      </c>
      <c r="B1104" s="259" t="s">
        <v>414</v>
      </c>
      <c r="C1104" s="259" t="s">
        <v>53</v>
      </c>
      <c r="D1104" s="259" t="s">
        <v>2193</v>
      </c>
      <c r="E1104" s="259">
        <v>0</v>
      </c>
      <c r="F1104" s="259" t="s">
        <v>2177</v>
      </c>
      <c r="G1104" s="259" t="s">
        <v>33</v>
      </c>
      <c r="H1104" s="259">
        <v>2</v>
      </c>
      <c r="I1104" s="259" t="s">
        <v>17</v>
      </c>
      <c r="J1104" s="259" t="s">
        <v>17</v>
      </c>
      <c r="K1104" s="259" t="s">
        <v>2275</v>
      </c>
      <c r="L1104" s="260">
        <v>45453</v>
      </c>
      <c r="M1104" s="259" t="s">
        <v>20</v>
      </c>
    </row>
    <row r="1105" spans="1:13" x14ac:dyDescent="0.35">
      <c r="A1105" s="261" t="s">
        <v>210</v>
      </c>
      <c r="B1105" s="261" t="s">
        <v>211</v>
      </c>
      <c r="C1105" s="261" t="s">
        <v>212</v>
      </c>
      <c r="D1105" s="261" t="s">
        <v>2176</v>
      </c>
      <c r="E1105" s="261">
        <v>0</v>
      </c>
      <c r="F1105" s="261" t="s">
        <v>2177</v>
      </c>
      <c r="G1105" s="261" t="s">
        <v>33</v>
      </c>
      <c r="H1105" s="261">
        <v>2</v>
      </c>
      <c r="I1105" s="261" t="s">
        <v>17</v>
      </c>
      <c r="J1105" s="261" t="s">
        <v>17</v>
      </c>
      <c r="K1105" s="261" t="s">
        <v>2276</v>
      </c>
      <c r="L1105" s="262">
        <v>45454</v>
      </c>
      <c r="M1105" s="261" t="s">
        <v>20</v>
      </c>
    </row>
    <row r="1106" spans="1:13" x14ac:dyDescent="0.35">
      <c r="A1106" s="259" t="s">
        <v>210</v>
      </c>
      <c r="B1106" s="259" t="s">
        <v>211</v>
      </c>
      <c r="C1106" s="259" t="s">
        <v>212</v>
      </c>
      <c r="D1106" s="259" t="s">
        <v>2179</v>
      </c>
      <c r="E1106" s="259">
        <v>0</v>
      </c>
      <c r="F1106" s="259" t="s">
        <v>2177</v>
      </c>
      <c r="G1106" s="259" t="s">
        <v>33</v>
      </c>
      <c r="H1106" s="259">
        <v>2</v>
      </c>
      <c r="I1106" s="259" t="s">
        <v>17</v>
      </c>
      <c r="J1106" s="259" t="s">
        <v>17</v>
      </c>
      <c r="K1106" s="259" t="s">
        <v>2277</v>
      </c>
      <c r="L1106" s="260">
        <v>45454</v>
      </c>
      <c r="M1106" s="259" t="s">
        <v>20</v>
      </c>
    </row>
    <row r="1107" spans="1:13" x14ac:dyDescent="0.35">
      <c r="A1107" s="261" t="s">
        <v>210</v>
      </c>
      <c r="B1107" s="261" t="s">
        <v>211</v>
      </c>
      <c r="C1107" s="261" t="s">
        <v>212</v>
      </c>
      <c r="D1107" s="261" t="s">
        <v>2181</v>
      </c>
      <c r="E1107" s="261">
        <v>0</v>
      </c>
      <c r="F1107" s="261" t="s">
        <v>2177</v>
      </c>
      <c r="G1107" s="261" t="s">
        <v>33</v>
      </c>
      <c r="H1107" s="261">
        <v>2</v>
      </c>
      <c r="I1107" s="261" t="s">
        <v>17</v>
      </c>
      <c r="J1107" s="261" t="s">
        <v>17</v>
      </c>
      <c r="K1107" s="261" t="s">
        <v>2278</v>
      </c>
      <c r="L1107" s="262">
        <v>45454</v>
      </c>
      <c r="M1107" s="261" t="s">
        <v>20</v>
      </c>
    </row>
    <row r="1108" spans="1:13" x14ac:dyDescent="0.35">
      <c r="A1108" s="259" t="s">
        <v>210</v>
      </c>
      <c r="B1108" s="259" t="s">
        <v>211</v>
      </c>
      <c r="C1108" s="259" t="s">
        <v>212</v>
      </c>
      <c r="D1108" s="259" t="s">
        <v>2183</v>
      </c>
      <c r="E1108" s="259">
        <v>0</v>
      </c>
      <c r="F1108" s="259" t="s">
        <v>2177</v>
      </c>
      <c r="G1108" s="259" t="s">
        <v>33</v>
      </c>
      <c r="H1108" s="259">
        <v>2</v>
      </c>
      <c r="I1108" s="259" t="s">
        <v>17</v>
      </c>
      <c r="J1108" s="259" t="s">
        <v>17</v>
      </c>
      <c r="K1108" s="259" t="s">
        <v>2279</v>
      </c>
      <c r="L1108" s="260">
        <v>45454</v>
      </c>
      <c r="M1108" s="259" t="s">
        <v>20</v>
      </c>
    </row>
    <row r="1109" spans="1:13" x14ac:dyDescent="0.35">
      <c r="A1109" s="261" t="s">
        <v>210</v>
      </c>
      <c r="B1109" s="261" t="s">
        <v>211</v>
      </c>
      <c r="C1109" s="261" t="s">
        <v>212</v>
      </c>
      <c r="D1109" s="261" t="s">
        <v>2185</v>
      </c>
      <c r="E1109" s="261">
        <v>0</v>
      </c>
      <c r="F1109" s="261" t="s">
        <v>2177</v>
      </c>
      <c r="G1109" s="261" t="s">
        <v>33</v>
      </c>
      <c r="H1109" s="261">
        <v>2</v>
      </c>
      <c r="I1109" s="261" t="s">
        <v>17</v>
      </c>
      <c r="J1109" s="261" t="s">
        <v>17</v>
      </c>
      <c r="K1109" s="261" t="s">
        <v>2280</v>
      </c>
      <c r="L1109" s="262">
        <v>45454</v>
      </c>
      <c r="M1109" s="261" t="s">
        <v>20</v>
      </c>
    </row>
    <row r="1110" spans="1:13" x14ac:dyDescent="0.35">
      <c r="A1110" s="259" t="s">
        <v>210</v>
      </c>
      <c r="B1110" s="259" t="s">
        <v>211</v>
      </c>
      <c r="C1110" s="259" t="s">
        <v>212</v>
      </c>
      <c r="D1110" s="259" t="s">
        <v>2187</v>
      </c>
      <c r="E1110" s="259">
        <v>2</v>
      </c>
      <c r="F1110" s="259" t="s">
        <v>2177</v>
      </c>
      <c r="G1110" s="259" t="s">
        <v>33</v>
      </c>
      <c r="H1110" s="259">
        <v>2</v>
      </c>
      <c r="I1110" s="259" t="s">
        <v>17</v>
      </c>
      <c r="J1110" s="259" t="s">
        <v>17</v>
      </c>
      <c r="K1110" s="259" t="s">
        <v>2281</v>
      </c>
      <c r="L1110" s="260">
        <v>45454</v>
      </c>
      <c r="M1110" s="259" t="s">
        <v>20</v>
      </c>
    </row>
    <row r="1111" spans="1:13" x14ac:dyDescent="0.35">
      <c r="A1111" s="261" t="s">
        <v>210</v>
      </c>
      <c r="B1111" s="261" t="s">
        <v>211</v>
      </c>
      <c r="C1111" s="261" t="s">
        <v>212</v>
      </c>
      <c r="D1111" s="261" t="s">
        <v>2189</v>
      </c>
      <c r="E1111" s="261">
        <v>0</v>
      </c>
      <c r="F1111" s="261" t="s">
        <v>2177</v>
      </c>
      <c r="G1111" s="261" t="s">
        <v>33</v>
      </c>
      <c r="H1111" s="261">
        <v>2</v>
      </c>
      <c r="I1111" s="261" t="s">
        <v>17</v>
      </c>
      <c r="J1111" s="261" t="s">
        <v>17</v>
      </c>
      <c r="K1111" s="261" t="s">
        <v>2282</v>
      </c>
      <c r="L1111" s="262">
        <v>45454</v>
      </c>
      <c r="M1111" s="261" t="s">
        <v>20</v>
      </c>
    </row>
    <row r="1112" spans="1:13" x14ac:dyDescent="0.35">
      <c r="A1112" s="259" t="s">
        <v>210</v>
      </c>
      <c r="B1112" s="259" t="s">
        <v>211</v>
      </c>
      <c r="C1112" s="259" t="s">
        <v>212</v>
      </c>
      <c r="D1112" s="259" t="s">
        <v>2191</v>
      </c>
      <c r="E1112" s="259">
        <v>0</v>
      </c>
      <c r="F1112" s="259" t="s">
        <v>2177</v>
      </c>
      <c r="G1112" s="259" t="s">
        <v>33</v>
      </c>
      <c r="H1112" s="259">
        <v>2</v>
      </c>
      <c r="I1112" s="259" t="s">
        <v>17</v>
      </c>
      <c r="J1112" s="259" t="s">
        <v>17</v>
      </c>
      <c r="K1112" s="259" t="s">
        <v>2283</v>
      </c>
      <c r="L1112" s="260">
        <v>45454</v>
      </c>
      <c r="M1112" s="259" t="s">
        <v>20</v>
      </c>
    </row>
    <row r="1113" spans="1:13" x14ac:dyDescent="0.35">
      <c r="A1113" s="261" t="s">
        <v>210</v>
      </c>
      <c r="B1113" s="261" t="s">
        <v>211</v>
      </c>
      <c r="C1113" s="261" t="s">
        <v>212</v>
      </c>
      <c r="D1113" s="261" t="s">
        <v>2193</v>
      </c>
      <c r="E1113" s="261">
        <v>0</v>
      </c>
      <c r="F1113" s="261" t="s">
        <v>2177</v>
      </c>
      <c r="G1113" s="261" t="s">
        <v>33</v>
      </c>
      <c r="H1113" s="261">
        <v>2</v>
      </c>
      <c r="I1113" s="261" t="s">
        <v>17</v>
      </c>
      <c r="J1113" s="261" t="s">
        <v>17</v>
      </c>
      <c r="K1113" s="261" t="s">
        <v>2284</v>
      </c>
      <c r="L1113" s="262">
        <v>45454</v>
      </c>
      <c r="M1113" s="261" t="s">
        <v>20</v>
      </c>
    </row>
    <row r="1114" spans="1:13" x14ac:dyDescent="0.35">
      <c r="A1114" s="259" t="s">
        <v>682</v>
      </c>
      <c r="B1114" s="259" t="s">
        <v>683</v>
      </c>
      <c r="C1114" s="259" t="s">
        <v>212</v>
      </c>
      <c r="D1114" s="259" t="s">
        <v>2176</v>
      </c>
      <c r="E1114" s="259">
        <v>0</v>
      </c>
      <c r="F1114" s="259" t="s">
        <v>2177</v>
      </c>
      <c r="G1114" s="259" t="s">
        <v>33</v>
      </c>
      <c r="H1114" s="259">
        <v>2</v>
      </c>
      <c r="I1114" s="259" t="s">
        <v>17</v>
      </c>
      <c r="J1114" s="259" t="s">
        <v>17</v>
      </c>
      <c r="K1114" s="259" t="s">
        <v>2285</v>
      </c>
      <c r="L1114" s="260">
        <v>45454</v>
      </c>
      <c r="M1114" s="259" t="s">
        <v>20</v>
      </c>
    </row>
    <row r="1115" spans="1:13" x14ac:dyDescent="0.35">
      <c r="A1115" s="261" t="s">
        <v>682</v>
      </c>
      <c r="B1115" s="261" t="s">
        <v>683</v>
      </c>
      <c r="C1115" s="261" t="s">
        <v>212</v>
      </c>
      <c r="D1115" s="261" t="s">
        <v>2179</v>
      </c>
      <c r="E1115" s="261">
        <v>0</v>
      </c>
      <c r="F1115" s="261" t="s">
        <v>2177</v>
      </c>
      <c r="G1115" s="261" t="s">
        <v>33</v>
      </c>
      <c r="H1115" s="261">
        <v>2</v>
      </c>
      <c r="I1115" s="261" t="s">
        <v>17</v>
      </c>
      <c r="J1115" s="261" t="s">
        <v>17</v>
      </c>
      <c r="K1115" s="261" t="s">
        <v>2286</v>
      </c>
      <c r="L1115" s="262">
        <v>45454</v>
      </c>
      <c r="M1115" s="261" t="s">
        <v>20</v>
      </c>
    </row>
    <row r="1116" spans="1:13" x14ac:dyDescent="0.35">
      <c r="A1116" s="259" t="s">
        <v>682</v>
      </c>
      <c r="B1116" s="259" t="s">
        <v>683</v>
      </c>
      <c r="C1116" s="259" t="s">
        <v>212</v>
      </c>
      <c r="D1116" s="259" t="s">
        <v>2181</v>
      </c>
      <c r="E1116" s="259">
        <v>0</v>
      </c>
      <c r="F1116" s="259" t="s">
        <v>2177</v>
      </c>
      <c r="G1116" s="259" t="s">
        <v>33</v>
      </c>
      <c r="H1116" s="259">
        <v>2</v>
      </c>
      <c r="I1116" s="259" t="s">
        <v>17</v>
      </c>
      <c r="J1116" s="259" t="s">
        <v>17</v>
      </c>
      <c r="K1116" s="259" t="s">
        <v>2287</v>
      </c>
      <c r="L1116" s="260">
        <v>45454</v>
      </c>
      <c r="M1116" s="259" t="s">
        <v>20</v>
      </c>
    </row>
    <row r="1117" spans="1:13" x14ac:dyDescent="0.35">
      <c r="A1117" s="261" t="s">
        <v>682</v>
      </c>
      <c r="B1117" s="261" t="s">
        <v>683</v>
      </c>
      <c r="C1117" s="261" t="s">
        <v>212</v>
      </c>
      <c r="D1117" s="261" t="s">
        <v>2183</v>
      </c>
      <c r="E1117" s="261">
        <v>0</v>
      </c>
      <c r="F1117" s="261" t="s">
        <v>2177</v>
      </c>
      <c r="G1117" s="261" t="s">
        <v>33</v>
      </c>
      <c r="H1117" s="261">
        <v>2</v>
      </c>
      <c r="I1117" s="261" t="s">
        <v>17</v>
      </c>
      <c r="J1117" s="261" t="s">
        <v>17</v>
      </c>
      <c r="K1117" s="261" t="s">
        <v>2288</v>
      </c>
      <c r="L1117" s="262">
        <v>45454</v>
      </c>
      <c r="M1117" s="261" t="s">
        <v>20</v>
      </c>
    </row>
    <row r="1118" spans="1:13" x14ac:dyDescent="0.35">
      <c r="A1118" s="259" t="s">
        <v>682</v>
      </c>
      <c r="B1118" s="259" t="s">
        <v>683</v>
      </c>
      <c r="C1118" s="259" t="s">
        <v>212</v>
      </c>
      <c r="D1118" s="259" t="s">
        <v>2185</v>
      </c>
      <c r="E1118" s="259">
        <v>0</v>
      </c>
      <c r="F1118" s="259" t="s">
        <v>2177</v>
      </c>
      <c r="G1118" s="259" t="s">
        <v>33</v>
      </c>
      <c r="H1118" s="259">
        <v>2</v>
      </c>
      <c r="I1118" s="259" t="s">
        <v>17</v>
      </c>
      <c r="J1118" s="259" t="s">
        <v>17</v>
      </c>
      <c r="K1118" s="259" t="s">
        <v>2289</v>
      </c>
      <c r="L1118" s="260">
        <v>45454</v>
      </c>
      <c r="M1118" s="259" t="s">
        <v>20</v>
      </c>
    </row>
    <row r="1119" spans="1:13" x14ac:dyDescent="0.35">
      <c r="A1119" s="261" t="s">
        <v>682</v>
      </c>
      <c r="B1119" s="261" t="s">
        <v>683</v>
      </c>
      <c r="C1119" s="261" t="s">
        <v>212</v>
      </c>
      <c r="D1119" s="261" t="s">
        <v>2187</v>
      </c>
      <c r="E1119" s="261">
        <v>2</v>
      </c>
      <c r="F1119" s="261" t="s">
        <v>2177</v>
      </c>
      <c r="G1119" s="261" t="s">
        <v>33</v>
      </c>
      <c r="H1119" s="261">
        <v>2</v>
      </c>
      <c r="I1119" s="261" t="s">
        <v>17</v>
      </c>
      <c r="J1119" s="261" t="s">
        <v>17</v>
      </c>
      <c r="K1119" s="261" t="s">
        <v>2290</v>
      </c>
      <c r="L1119" s="262">
        <v>45454</v>
      </c>
      <c r="M1119" s="261" t="s">
        <v>20</v>
      </c>
    </row>
    <row r="1120" spans="1:13" x14ac:dyDescent="0.35">
      <c r="A1120" s="259" t="s">
        <v>682</v>
      </c>
      <c r="B1120" s="259" t="s">
        <v>683</v>
      </c>
      <c r="C1120" s="259" t="s">
        <v>212</v>
      </c>
      <c r="D1120" s="259" t="s">
        <v>2189</v>
      </c>
      <c r="E1120" s="259">
        <v>0</v>
      </c>
      <c r="F1120" s="259" t="s">
        <v>2177</v>
      </c>
      <c r="G1120" s="259" t="s">
        <v>33</v>
      </c>
      <c r="H1120" s="259">
        <v>2</v>
      </c>
      <c r="I1120" s="259" t="s">
        <v>17</v>
      </c>
      <c r="J1120" s="259" t="s">
        <v>17</v>
      </c>
      <c r="K1120" s="259" t="s">
        <v>2291</v>
      </c>
      <c r="L1120" s="260">
        <v>45454</v>
      </c>
      <c r="M1120" s="259" t="s">
        <v>20</v>
      </c>
    </row>
    <row r="1121" spans="1:13" x14ac:dyDescent="0.35">
      <c r="A1121" s="261" t="s">
        <v>682</v>
      </c>
      <c r="B1121" s="261" t="s">
        <v>683</v>
      </c>
      <c r="C1121" s="261" t="s">
        <v>212</v>
      </c>
      <c r="D1121" s="261" t="s">
        <v>2191</v>
      </c>
      <c r="E1121" s="261">
        <v>0</v>
      </c>
      <c r="F1121" s="261" t="s">
        <v>2177</v>
      </c>
      <c r="G1121" s="261" t="s">
        <v>33</v>
      </c>
      <c r="H1121" s="261">
        <v>2</v>
      </c>
      <c r="I1121" s="261" t="s">
        <v>17</v>
      </c>
      <c r="J1121" s="261" t="s">
        <v>17</v>
      </c>
      <c r="K1121" s="261" t="s">
        <v>2292</v>
      </c>
      <c r="L1121" s="262">
        <v>45454</v>
      </c>
      <c r="M1121" s="261" t="s">
        <v>20</v>
      </c>
    </row>
    <row r="1122" spans="1:13" x14ac:dyDescent="0.35">
      <c r="A1122" s="259" t="s">
        <v>682</v>
      </c>
      <c r="B1122" s="259" t="s">
        <v>683</v>
      </c>
      <c r="C1122" s="259" t="s">
        <v>212</v>
      </c>
      <c r="D1122" s="259" t="s">
        <v>2193</v>
      </c>
      <c r="E1122" s="259">
        <v>0</v>
      </c>
      <c r="F1122" s="259" t="s">
        <v>2177</v>
      </c>
      <c r="G1122" s="259" t="s">
        <v>33</v>
      </c>
      <c r="H1122" s="259">
        <v>2</v>
      </c>
      <c r="I1122" s="259" t="s">
        <v>17</v>
      </c>
      <c r="J1122" s="259" t="s">
        <v>17</v>
      </c>
      <c r="K1122" s="259" t="s">
        <v>2293</v>
      </c>
      <c r="L1122" s="260">
        <v>45454</v>
      </c>
      <c r="M1122" s="259" t="s">
        <v>20</v>
      </c>
    </row>
    <row r="1123" spans="1:13" x14ac:dyDescent="0.35">
      <c r="A1123" s="261" t="s">
        <v>699</v>
      </c>
      <c r="B1123" s="261" t="s">
        <v>700</v>
      </c>
      <c r="C1123" s="261" t="s">
        <v>701</v>
      </c>
      <c r="D1123" s="261" t="s">
        <v>2176</v>
      </c>
      <c r="E1123" s="261">
        <v>0</v>
      </c>
      <c r="F1123" s="261" t="s">
        <v>2177</v>
      </c>
      <c r="G1123" s="261" t="s">
        <v>33</v>
      </c>
      <c r="H1123" s="261">
        <v>2</v>
      </c>
      <c r="I1123" s="261" t="s">
        <v>17</v>
      </c>
      <c r="J1123" s="261" t="s">
        <v>17</v>
      </c>
      <c r="K1123" s="261" t="s">
        <v>2294</v>
      </c>
      <c r="L1123" s="262">
        <v>45455</v>
      </c>
      <c r="M1123" s="261" t="s">
        <v>20</v>
      </c>
    </row>
    <row r="1124" spans="1:13" x14ac:dyDescent="0.35">
      <c r="A1124" s="259" t="s">
        <v>699</v>
      </c>
      <c r="B1124" s="259" t="s">
        <v>700</v>
      </c>
      <c r="C1124" s="259" t="s">
        <v>701</v>
      </c>
      <c r="D1124" s="259" t="s">
        <v>2179</v>
      </c>
      <c r="E1124" s="259">
        <v>0</v>
      </c>
      <c r="F1124" s="259" t="s">
        <v>2177</v>
      </c>
      <c r="G1124" s="259" t="s">
        <v>33</v>
      </c>
      <c r="H1124" s="259">
        <v>2</v>
      </c>
      <c r="I1124" s="259" t="s">
        <v>17</v>
      </c>
      <c r="J1124" s="259" t="s">
        <v>17</v>
      </c>
      <c r="K1124" s="259" t="s">
        <v>2295</v>
      </c>
      <c r="L1124" s="260">
        <v>45455</v>
      </c>
      <c r="M1124" s="259" t="s">
        <v>20</v>
      </c>
    </row>
    <row r="1125" spans="1:13" x14ac:dyDescent="0.35">
      <c r="A1125" s="261" t="s">
        <v>699</v>
      </c>
      <c r="B1125" s="261" t="s">
        <v>700</v>
      </c>
      <c r="C1125" s="261" t="s">
        <v>701</v>
      </c>
      <c r="D1125" s="261" t="s">
        <v>2181</v>
      </c>
      <c r="E1125" s="261">
        <v>1</v>
      </c>
      <c r="F1125" s="261" t="s">
        <v>2177</v>
      </c>
      <c r="G1125" s="261" t="s">
        <v>33</v>
      </c>
      <c r="H1125" s="261">
        <v>2</v>
      </c>
      <c r="I1125" s="261" t="s">
        <v>17</v>
      </c>
      <c r="J1125" s="261" t="s">
        <v>17</v>
      </c>
      <c r="K1125" s="261" t="s">
        <v>2296</v>
      </c>
      <c r="L1125" s="262">
        <v>45455</v>
      </c>
      <c r="M1125" s="261" t="s">
        <v>20</v>
      </c>
    </row>
    <row r="1126" spans="1:13" x14ac:dyDescent="0.35">
      <c r="A1126" s="259" t="s">
        <v>699</v>
      </c>
      <c r="B1126" s="259" t="s">
        <v>700</v>
      </c>
      <c r="C1126" s="259" t="s">
        <v>701</v>
      </c>
      <c r="D1126" s="259" t="s">
        <v>2183</v>
      </c>
      <c r="E1126" s="259">
        <v>0</v>
      </c>
      <c r="F1126" s="259" t="s">
        <v>2177</v>
      </c>
      <c r="G1126" s="259" t="s">
        <v>33</v>
      </c>
      <c r="H1126" s="259">
        <v>2</v>
      </c>
      <c r="I1126" s="259" t="s">
        <v>17</v>
      </c>
      <c r="J1126" s="259" t="s">
        <v>17</v>
      </c>
      <c r="K1126" s="259" t="s">
        <v>2297</v>
      </c>
      <c r="L1126" s="260">
        <v>45455</v>
      </c>
      <c r="M1126" s="259" t="s">
        <v>20</v>
      </c>
    </row>
    <row r="1127" spans="1:13" x14ac:dyDescent="0.35">
      <c r="A1127" s="261" t="s">
        <v>699</v>
      </c>
      <c r="B1127" s="261" t="s">
        <v>700</v>
      </c>
      <c r="C1127" s="261" t="s">
        <v>701</v>
      </c>
      <c r="D1127" s="261" t="s">
        <v>2185</v>
      </c>
      <c r="E1127" s="261">
        <v>0</v>
      </c>
      <c r="F1127" s="261" t="s">
        <v>2177</v>
      </c>
      <c r="G1127" s="261" t="s">
        <v>33</v>
      </c>
      <c r="H1127" s="261">
        <v>2</v>
      </c>
      <c r="I1127" s="261" t="s">
        <v>17</v>
      </c>
      <c r="J1127" s="261" t="s">
        <v>17</v>
      </c>
      <c r="K1127" s="261" t="s">
        <v>2298</v>
      </c>
      <c r="L1127" s="262">
        <v>45455</v>
      </c>
      <c r="M1127" s="261" t="s">
        <v>20</v>
      </c>
    </row>
    <row r="1128" spans="1:13" x14ac:dyDescent="0.35">
      <c r="A1128" s="259" t="s">
        <v>699</v>
      </c>
      <c r="B1128" s="259" t="s">
        <v>700</v>
      </c>
      <c r="C1128" s="259" t="s">
        <v>701</v>
      </c>
      <c r="D1128" s="259" t="s">
        <v>2187</v>
      </c>
      <c r="E1128" s="259">
        <v>1</v>
      </c>
      <c r="F1128" s="259" t="s">
        <v>2177</v>
      </c>
      <c r="G1128" s="259" t="s">
        <v>33</v>
      </c>
      <c r="H1128" s="259">
        <v>2</v>
      </c>
      <c r="I1128" s="259" t="s">
        <v>17</v>
      </c>
      <c r="J1128" s="259" t="s">
        <v>17</v>
      </c>
      <c r="K1128" s="259" t="s">
        <v>2299</v>
      </c>
      <c r="L1128" s="260">
        <v>45455</v>
      </c>
      <c r="M1128" s="259" t="s">
        <v>20</v>
      </c>
    </row>
    <row r="1129" spans="1:13" x14ac:dyDescent="0.35">
      <c r="A1129" s="261" t="s">
        <v>699</v>
      </c>
      <c r="B1129" s="261" t="s">
        <v>700</v>
      </c>
      <c r="C1129" s="261" t="s">
        <v>701</v>
      </c>
      <c r="D1129" s="261" t="s">
        <v>2189</v>
      </c>
      <c r="E1129" s="261">
        <v>0</v>
      </c>
      <c r="F1129" s="261" t="s">
        <v>2177</v>
      </c>
      <c r="G1129" s="261" t="s">
        <v>33</v>
      </c>
      <c r="H1129" s="261">
        <v>2</v>
      </c>
      <c r="I1129" s="261" t="s">
        <v>17</v>
      </c>
      <c r="J1129" s="261" t="s">
        <v>17</v>
      </c>
      <c r="K1129" s="261" t="s">
        <v>2300</v>
      </c>
      <c r="L1129" s="262">
        <v>45455</v>
      </c>
      <c r="M1129" s="261" t="s">
        <v>20</v>
      </c>
    </row>
    <row r="1130" spans="1:13" x14ac:dyDescent="0.35">
      <c r="A1130" s="259" t="s">
        <v>699</v>
      </c>
      <c r="B1130" s="259" t="s">
        <v>700</v>
      </c>
      <c r="C1130" s="259" t="s">
        <v>701</v>
      </c>
      <c r="D1130" s="259" t="s">
        <v>2191</v>
      </c>
      <c r="E1130" s="259">
        <v>0</v>
      </c>
      <c r="F1130" s="259" t="s">
        <v>2177</v>
      </c>
      <c r="G1130" s="259" t="s">
        <v>33</v>
      </c>
      <c r="H1130" s="259">
        <v>2</v>
      </c>
      <c r="I1130" s="259" t="s">
        <v>17</v>
      </c>
      <c r="J1130" s="259" t="s">
        <v>17</v>
      </c>
      <c r="K1130" s="259" t="s">
        <v>2301</v>
      </c>
      <c r="L1130" s="260">
        <v>45455</v>
      </c>
      <c r="M1130" s="259" t="s">
        <v>20</v>
      </c>
    </row>
    <row r="1131" spans="1:13" x14ac:dyDescent="0.35">
      <c r="A1131" s="261" t="s">
        <v>699</v>
      </c>
      <c r="B1131" s="261" t="s">
        <v>700</v>
      </c>
      <c r="C1131" s="261" t="s">
        <v>701</v>
      </c>
      <c r="D1131" s="261" t="s">
        <v>2193</v>
      </c>
      <c r="E1131" s="261">
        <v>0</v>
      </c>
      <c r="F1131" s="261" t="s">
        <v>2177</v>
      </c>
      <c r="G1131" s="261" t="s">
        <v>33</v>
      </c>
      <c r="H1131" s="261">
        <v>2</v>
      </c>
      <c r="I1131" s="261" t="s">
        <v>17</v>
      </c>
      <c r="J1131" s="261" t="s">
        <v>17</v>
      </c>
      <c r="K1131" s="261" t="s">
        <v>2302</v>
      </c>
      <c r="L1131" s="262">
        <v>45455</v>
      </c>
      <c r="M1131" s="261" t="s">
        <v>20</v>
      </c>
    </row>
    <row r="1132" spans="1:13" x14ac:dyDescent="0.35">
      <c r="A1132" s="259" t="s">
        <v>78</v>
      </c>
      <c r="B1132" s="259" t="s">
        <v>79</v>
      </c>
      <c r="C1132" s="259" t="s">
        <v>80</v>
      </c>
      <c r="D1132" s="259" t="s">
        <v>2176</v>
      </c>
      <c r="E1132" s="259">
        <v>2</v>
      </c>
      <c r="F1132" s="259" t="s">
        <v>2177</v>
      </c>
      <c r="G1132" s="259" t="s">
        <v>33</v>
      </c>
      <c r="H1132" s="259">
        <v>2</v>
      </c>
      <c r="I1132" s="259" t="s">
        <v>17</v>
      </c>
      <c r="J1132" s="259" t="s">
        <v>17</v>
      </c>
      <c r="K1132" s="259" t="s">
        <v>2303</v>
      </c>
      <c r="L1132" s="260">
        <v>45455</v>
      </c>
      <c r="M1132" s="259" t="s">
        <v>20</v>
      </c>
    </row>
    <row r="1133" spans="1:13" x14ac:dyDescent="0.35">
      <c r="A1133" s="261" t="s">
        <v>78</v>
      </c>
      <c r="B1133" s="261" t="s">
        <v>79</v>
      </c>
      <c r="C1133" s="261" t="s">
        <v>80</v>
      </c>
      <c r="D1133" s="261" t="s">
        <v>2179</v>
      </c>
      <c r="E1133" s="261">
        <v>1</v>
      </c>
      <c r="F1133" s="261" t="s">
        <v>2177</v>
      </c>
      <c r="G1133" s="261" t="s">
        <v>33</v>
      </c>
      <c r="H1133" s="261">
        <v>2</v>
      </c>
      <c r="I1133" s="261" t="s">
        <v>17</v>
      </c>
      <c r="J1133" s="261" t="s">
        <v>17</v>
      </c>
      <c r="K1133" s="261" t="s">
        <v>2304</v>
      </c>
      <c r="L1133" s="262">
        <v>45455</v>
      </c>
      <c r="M1133" s="261" t="s">
        <v>20</v>
      </c>
    </row>
    <row r="1134" spans="1:13" x14ac:dyDescent="0.35">
      <c r="A1134" s="259" t="s">
        <v>78</v>
      </c>
      <c r="B1134" s="259" t="s">
        <v>79</v>
      </c>
      <c r="C1134" s="259" t="s">
        <v>80</v>
      </c>
      <c r="D1134" s="259" t="s">
        <v>2181</v>
      </c>
      <c r="E1134" s="259">
        <v>1</v>
      </c>
      <c r="F1134" s="259" t="s">
        <v>2177</v>
      </c>
      <c r="G1134" s="259" t="s">
        <v>33</v>
      </c>
      <c r="H1134" s="259">
        <v>2</v>
      </c>
      <c r="I1134" s="259" t="s">
        <v>17</v>
      </c>
      <c r="J1134" s="259" t="s">
        <v>17</v>
      </c>
      <c r="K1134" s="259" t="s">
        <v>2305</v>
      </c>
      <c r="L1134" s="260">
        <v>45455</v>
      </c>
      <c r="M1134" s="259" t="s">
        <v>20</v>
      </c>
    </row>
    <row r="1135" spans="1:13" x14ac:dyDescent="0.35">
      <c r="A1135" s="261" t="s">
        <v>78</v>
      </c>
      <c r="B1135" s="261" t="s">
        <v>79</v>
      </c>
      <c r="C1135" s="261" t="s">
        <v>80</v>
      </c>
      <c r="D1135" s="261" t="s">
        <v>2183</v>
      </c>
      <c r="E1135" s="261">
        <v>0</v>
      </c>
      <c r="F1135" s="261" t="s">
        <v>2177</v>
      </c>
      <c r="G1135" s="261" t="s">
        <v>33</v>
      </c>
      <c r="H1135" s="261">
        <v>2</v>
      </c>
      <c r="I1135" s="261" t="s">
        <v>17</v>
      </c>
      <c r="J1135" s="261" t="s">
        <v>17</v>
      </c>
      <c r="K1135" s="261" t="s">
        <v>2306</v>
      </c>
      <c r="L1135" s="262">
        <v>45455</v>
      </c>
      <c r="M1135" s="261" t="s">
        <v>20</v>
      </c>
    </row>
    <row r="1136" spans="1:13" x14ac:dyDescent="0.35">
      <c r="A1136" s="259" t="s">
        <v>78</v>
      </c>
      <c r="B1136" s="259" t="s">
        <v>79</v>
      </c>
      <c r="C1136" s="259" t="s">
        <v>80</v>
      </c>
      <c r="D1136" s="259" t="s">
        <v>2185</v>
      </c>
      <c r="E1136" s="259">
        <v>0</v>
      </c>
      <c r="F1136" s="259" t="s">
        <v>2177</v>
      </c>
      <c r="G1136" s="259" t="s">
        <v>33</v>
      </c>
      <c r="H1136" s="259">
        <v>2</v>
      </c>
      <c r="I1136" s="259" t="s">
        <v>17</v>
      </c>
      <c r="J1136" s="259" t="s">
        <v>17</v>
      </c>
      <c r="K1136" s="259" t="s">
        <v>2307</v>
      </c>
      <c r="L1136" s="260">
        <v>45455</v>
      </c>
      <c r="M1136" s="259" t="s">
        <v>20</v>
      </c>
    </row>
    <row r="1137" spans="1:13" x14ac:dyDescent="0.35">
      <c r="A1137" s="261" t="s">
        <v>78</v>
      </c>
      <c r="B1137" s="261" t="s">
        <v>79</v>
      </c>
      <c r="C1137" s="261" t="s">
        <v>80</v>
      </c>
      <c r="D1137" s="261" t="s">
        <v>2187</v>
      </c>
      <c r="E1137" s="261">
        <v>0</v>
      </c>
      <c r="F1137" s="261" t="s">
        <v>2177</v>
      </c>
      <c r="G1137" s="261" t="s">
        <v>33</v>
      </c>
      <c r="H1137" s="261">
        <v>2</v>
      </c>
      <c r="I1137" s="261" t="s">
        <v>17</v>
      </c>
      <c r="J1137" s="261" t="s">
        <v>17</v>
      </c>
      <c r="K1137" s="261" t="s">
        <v>2308</v>
      </c>
      <c r="L1137" s="262">
        <v>45455</v>
      </c>
      <c r="M1137" s="261" t="s">
        <v>20</v>
      </c>
    </row>
    <row r="1138" spans="1:13" x14ac:dyDescent="0.35">
      <c r="A1138" s="259" t="s">
        <v>78</v>
      </c>
      <c r="B1138" s="259" t="s">
        <v>79</v>
      </c>
      <c r="C1138" s="259" t="s">
        <v>80</v>
      </c>
      <c r="D1138" s="259" t="s">
        <v>2189</v>
      </c>
      <c r="E1138" s="259">
        <v>2</v>
      </c>
      <c r="F1138" s="259" t="s">
        <v>2177</v>
      </c>
      <c r="G1138" s="259" t="s">
        <v>33</v>
      </c>
      <c r="H1138" s="259">
        <v>2</v>
      </c>
      <c r="I1138" s="259" t="s">
        <v>17</v>
      </c>
      <c r="J1138" s="259" t="s">
        <v>17</v>
      </c>
      <c r="K1138" s="259" t="s">
        <v>2309</v>
      </c>
      <c r="L1138" s="260">
        <v>45455</v>
      </c>
      <c r="M1138" s="259" t="s">
        <v>20</v>
      </c>
    </row>
    <row r="1139" spans="1:13" x14ac:dyDescent="0.35">
      <c r="A1139" s="261" t="s">
        <v>78</v>
      </c>
      <c r="B1139" s="261" t="s">
        <v>79</v>
      </c>
      <c r="C1139" s="261" t="s">
        <v>80</v>
      </c>
      <c r="D1139" s="261" t="s">
        <v>2191</v>
      </c>
      <c r="E1139" s="261">
        <v>1</v>
      </c>
      <c r="F1139" s="261" t="s">
        <v>2177</v>
      </c>
      <c r="G1139" s="261" t="s">
        <v>33</v>
      </c>
      <c r="H1139" s="261">
        <v>2</v>
      </c>
      <c r="I1139" s="261" t="s">
        <v>17</v>
      </c>
      <c r="J1139" s="261" t="s">
        <v>17</v>
      </c>
      <c r="K1139" s="261" t="s">
        <v>2310</v>
      </c>
      <c r="L1139" s="262">
        <v>45455</v>
      </c>
      <c r="M1139" s="261" t="s">
        <v>20</v>
      </c>
    </row>
    <row r="1140" spans="1:13" x14ac:dyDescent="0.35">
      <c r="A1140" s="259" t="s">
        <v>78</v>
      </c>
      <c r="B1140" s="259" t="s">
        <v>79</v>
      </c>
      <c r="C1140" s="259" t="s">
        <v>80</v>
      </c>
      <c r="D1140" s="259" t="s">
        <v>2193</v>
      </c>
      <c r="E1140" s="259">
        <v>0</v>
      </c>
      <c r="F1140" s="259" t="s">
        <v>2177</v>
      </c>
      <c r="G1140" s="259" t="s">
        <v>33</v>
      </c>
      <c r="H1140" s="259">
        <v>2</v>
      </c>
      <c r="I1140" s="259" t="s">
        <v>17</v>
      </c>
      <c r="J1140" s="259" t="s">
        <v>17</v>
      </c>
      <c r="K1140" s="259" t="s">
        <v>2311</v>
      </c>
      <c r="L1140" s="260">
        <v>45455</v>
      </c>
      <c r="M1140" s="259" t="s">
        <v>20</v>
      </c>
    </row>
    <row r="1141" spans="1:13" x14ac:dyDescent="0.35">
      <c r="A1141" s="261" t="s">
        <v>763</v>
      </c>
      <c r="B1141" s="261" t="s">
        <v>764</v>
      </c>
      <c r="C1141" s="261" t="s">
        <v>261</v>
      </c>
      <c r="D1141" s="261" t="s">
        <v>2176</v>
      </c>
      <c r="E1141" s="261">
        <v>2</v>
      </c>
      <c r="F1141" s="261" t="s">
        <v>2177</v>
      </c>
      <c r="G1141" s="261" t="s">
        <v>33</v>
      </c>
      <c r="H1141" s="261">
        <v>2</v>
      </c>
      <c r="I1141" s="261" t="s">
        <v>17</v>
      </c>
      <c r="J1141" s="261" t="s">
        <v>17</v>
      </c>
      <c r="K1141" s="261" t="s">
        <v>2312</v>
      </c>
      <c r="L1141" s="262">
        <v>45455</v>
      </c>
      <c r="M1141" s="261" t="s">
        <v>20</v>
      </c>
    </row>
    <row r="1142" spans="1:13" x14ac:dyDescent="0.35">
      <c r="A1142" s="259" t="s">
        <v>763</v>
      </c>
      <c r="B1142" s="259" t="s">
        <v>764</v>
      </c>
      <c r="C1142" s="259" t="s">
        <v>261</v>
      </c>
      <c r="D1142" s="259" t="s">
        <v>2179</v>
      </c>
      <c r="E1142" s="259">
        <v>0</v>
      </c>
      <c r="F1142" s="259" t="s">
        <v>2177</v>
      </c>
      <c r="G1142" s="259" t="s">
        <v>33</v>
      </c>
      <c r="H1142" s="259">
        <v>2</v>
      </c>
      <c r="I1142" s="259" t="s">
        <v>17</v>
      </c>
      <c r="J1142" s="259" t="s">
        <v>17</v>
      </c>
      <c r="K1142" s="259" t="s">
        <v>2313</v>
      </c>
      <c r="L1142" s="260">
        <v>45455</v>
      </c>
      <c r="M1142" s="259" t="s">
        <v>20</v>
      </c>
    </row>
    <row r="1143" spans="1:13" x14ac:dyDescent="0.35">
      <c r="A1143" s="261" t="s">
        <v>763</v>
      </c>
      <c r="B1143" s="261" t="s">
        <v>764</v>
      </c>
      <c r="C1143" s="261" t="s">
        <v>261</v>
      </c>
      <c r="D1143" s="261" t="s">
        <v>2181</v>
      </c>
      <c r="E1143" s="261">
        <v>0</v>
      </c>
      <c r="F1143" s="261" t="s">
        <v>2177</v>
      </c>
      <c r="G1143" s="261" t="s">
        <v>33</v>
      </c>
      <c r="H1143" s="261">
        <v>2</v>
      </c>
      <c r="I1143" s="261" t="s">
        <v>17</v>
      </c>
      <c r="J1143" s="261" t="s">
        <v>17</v>
      </c>
      <c r="K1143" s="261" t="s">
        <v>2314</v>
      </c>
      <c r="L1143" s="262">
        <v>45455</v>
      </c>
      <c r="M1143" s="261" t="s">
        <v>20</v>
      </c>
    </row>
    <row r="1144" spans="1:13" x14ac:dyDescent="0.35">
      <c r="A1144" s="259" t="s">
        <v>763</v>
      </c>
      <c r="B1144" s="259" t="s">
        <v>764</v>
      </c>
      <c r="C1144" s="259" t="s">
        <v>261</v>
      </c>
      <c r="D1144" s="259" t="s">
        <v>2183</v>
      </c>
      <c r="E1144" s="259">
        <v>3</v>
      </c>
      <c r="F1144" s="259" t="s">
        <v>2177</v>
      </c>
      <c r="G1144" s="259" t="s">
        <v>33</v>
      </c>
      <c r="H1144" s="259">
        <v>2</v>
      </c>
      <c r="I1144" s="259" t="s">
        <v>17</v>
      </c>
      <c r="J1144" s="259" t="s">
        <v>17</v>
      </c>
      <c r="K1144" s="259" t="s">
        <v>2315</v>
      </c>
      <c r="L1144" s="260">
        <v>45455</v>
      </c>
      <c r="M1144" s="259" t="s">
        <v>20</v>
      </c>
    </row>
    <row r="1145" spans="1:13" x14ac:dyDescent="0.35">
      <c r="A1145" s="261" t="s">
        <v>763</v>
      </c>
      <c r="B1145" s="261" t="s">
        <v>764</v>
      </c>
      <c r="C1145" s="261" t="s">
        <v>261</v>
      </c>
      <c r="D1145" s="261" t="s">
        <v>2185</v>
      </c>
      <c r="E1145" s="261">
        <v>3</v>
      </c>
      <c r="F1145" s="261" t="s">
        <v>2177</v>
      </c>
      <c r="G1145" s="261" t="s">
        <v>33</v>
      </c>
      <c r="H1145" s="261">
        <v>2</v>
      </c>
      <c r="I1145" s="261" t="s">
        <v>17</v>
      </c>
      <c r="J1145" s="261" t="s">
        <v>17</v>
      </c>
      <c r="K1145" s="261" t="s">
        <v>2316</v>
      </c>
      <c r="L1145" s="262">
        <v>45455</v>
      </c>
      <c r="M1145" s="261" t="s">
        <v>20</v>
      </c>
    </row>
    <row r="1146" spans="1:13" x14ac:dyDescent="0.35">
      <c r="A1146" s="259" t="s">
        <v>763</v>
      </c>
      <c r="B1146" s="259" t="s">
        <v>764</v>
      </c>
      <c r="C1146" s="259" t="s">
        <v>261</v>
      </c>
      <c r="D1146" s="259" t="s">
        <v>2187</v>
      </c>
      <c r="E1146" s="259">
        <v>0</v>
      </c>
      <c r="F1146" s="259" t="s">
        <v>2177</v>
      </c>
      <c r="G1146" s="259" t="s">
        <v>33</v>
      </c>
      <c r="H1146" s="259">
        <v>2</v>
      </c>
      <c r="I1146" s="259" t="s">
        <v>17</v>
      </c>
      <c r="J1146" s="259" t="s">
        <v>17</v>
      </c>
      <c r="K1146" s="259" t="s">
        <v>2317</v>
      </c>
      <c r="L1146" s="260">
        <v>45455</v>
      </c>
      <c r="M1146" s="259" t="s">
        <v>20</v>
      </c>
    </row>
    <row r="1147" spans="1:13" x14ac:dyDescent="0.35">
      <c r="A1147" s="261" t="s">
        <v>763</v>
      </c>
      <c r="B1147" s="261" t="s">
        <v>764</v>
      </c>
      <c r="C1147" s="261" t="s">
        <v>261</v>
      </c>
      <c r="D1147" s="261" t="s">
        <v>2189</v>
      </c>
      <c r="E1147" s="261">
        <v>2</v>
      </c>
      <c r="F1147" s="261" t="s">
        <v>2177</v>
      </c>
      <c r="G1147" s="261" t="s">
        <v>33</v>
      </c>
      <c r="H1147" s="261">
        <v>2</v>
      </c>
      <c r="I1147" s="261" t="s">
        <v>17</v>
      </c>
      <c r="J1147" s="261" t="s">
        <v>17</v>
      </c>
      <c r="K1147" s="261" t="s">
        <v>2318</v>
      </c>
      <c r="L1147" s="262">
        <v>45455</v>
      </c>
      <c r="M1147" s="261" t="s">
        <v>20</v>
      </c>
    </row>
    <row r="1148" spans="1:13" x14ac:dyDescent="0.35">
      <c r="A1148" s="259" t="s">
        <v>763</v>
      </c>
      <c r="B1148" s="259" t="s">
        <v>764</v>
      </c>
      <c r="C1148" s="259" t="s">
        <v>261</v>
      </c>
      <c r="D1148" s="259" t="s">
        <v>2191</v>
      </c>
      <c r="E1148" s="259">
        <v>1</v>
      </c>
      <c r="F1148" s="259" t="s">
        <v>2177</v>
      </c>
      <c r="G1148" s="259" t="s">
        <v>33</v>
      </c>
      <c r="H1148" s="259">
        <v>2</v>
      </c>
      <c r="I1148" s="259" t="s">
        <v>17</v>
      </c>
      <c r="J1148" s="259" t="s">
        <v>17</v>
      </c>
      <c r="K1148" s="259" t="s">
        <v>2319</v>
      </c>
      <c r="L1148" s="260">
        <v>45455</v>
      </c>
      <c r="M1148" s="259" t="s">
        <v>20</v>
      </c>
    </row>
    <row r="1149" spans="1:13" x14ac:dyDescent="0.35">
      <c r="A1149" s="261" t="s">
        <v>763</v>
      </c>
      <c r="B1149" s="261" t="s">
        <v>764</v>
      </c>
      <c r="C1149" s="261" t="s">
        <v>261</v>
      </c>
      <c r="D1149" s="261" t="s">
        <v>2193</v>
      </c>
      <c r="E1149" s="261">
        <v>0</v>
      </c>
      <c r="F1149" s="261" t="s">
        <v>2177</v>
      </c>
      <c r="G1149" s="261" t="s">
        <v>33</v>
      </c>
      <c r="H1149" s="261">
        <v>2</v>
      </c>
      <c r="I1149" s="261" t="s">
        <v>17</v>
      </c>
      <c r="J1149" s="261" t="s">
        <v>17</v>
      </c>
      <c r="K1149" s="261" t="s">
        <v>2320</v>
      </c>
      <c r="L1149" s="262">
        <v>45455</v>
      </c>
      <c r="M1149" s="261" t="s">
        <v>20</v>
      </c>
    </row>
    <row r="1150" spans="1:13" x14ac:dyDescent="0.35">
      <c r="A1150" s="259" t="s">
        <v>259</v>
      </c>
      <c r="B1150" s="259" t="s">
        <v>260</v>
      </c>
      <c r="C1150" s="259" t="s">
        <v>261</v>
      </c>
      <c r="D1150" s="259" t="s">
        <v>2176</v>
      </c>
      <c r="E1150" s="259">
        <v>2</v>
      </c>
      <c r="F1150" s="259" t="s">
        <v>2177</v>
      </c>
      <c r="G1150" s="259" t="s">
        <v>33</v>
      </c>
      <c r="H1150" s="259">
        <v>2</v>
      </c>
      <c r="I1150" s="259" t="s">
        <v>17</v>
      </c>
      <c r="J1150" s="259" t="s">
        <v>17</v>
      </c>
      <c r="K1150" s="259" t="s">
        <v>2321</v>
      </c>
      <c r="L1150" s="260">
        <v>45455</v>
      </c>
      <c r="M1150" s="259" t="s">
        <v>20</v>
      </c>
    </row>
    <row r="1151" spans="1:13" x14ac:dyDescent="0.35">
      <c r="A1151" s="261" t="s">
        <v>259</v>
      </c>
      <c r="B1151" s="261" t="s">
        <v>260</v>
      </c>
      <c r="C1151" s="261" t="s">
        <v>261</v>
      </c>
      <c r="D1151" s="261" t="s">
        <v>2179</v>
      </c>
      <c r="E1151" s="261">
        <v>0</v>
      </c>
      <c r="F1151" s="261" t="s">
        <v>2177</v>
      </c>
      <c r="G1151" s="261" t="s">
        <v>33</v>
      </c>
      <c r="H1151" s="261">
        <v>2</v>
      </c>
      <c r="I1151" s="261" t="s">
        <v>17</v>
      </c>
      <c r="J1151" s="261" t="s">
        <v>17</v>
      </c>
      <c r="K1151" s="261" t="s">
        <v>2322</v>
      </c>
      <c r="L1151" s="262">
        <v>45455</v>
      </c>
      <c r="M1151" s="261" t="s">
        <v>20</v>
      </c>
    </row>
    <row r="1152" spans="1:13" x14ac:dyDescent="0.35">
      <c r="A1152" s="259" t="s">
        <v>259</v>
      </c>
      <c r="B1152" s="259" t="s">
        <v>260</v>
      </c>
      <c r="C1152" s="259" t="s">
        <v>261</v>
      </c>
      <c r="D1152" s="259" t="s">
        <v>2181</v>
      </c>
      <c r="E1152" s="259">
        <v>0</v>
      </c>
      <c r="F1152" s="259" t="s">
        <v>2177</v>
      </c>
      <c r="G1152" s="259" t="s">
        <v>33</v>
      </c>
      <c r="H1152" s="259">
        <v>2</v>
      </c>
      <c r="I1152" s="259" t="s">
        <v>17</v>
      </c>
      <c r="J1152" s="259" t="s">
        <v>17</v>
      </c>
      <c r="K1152" s="259" t="s">
        <v>2323</v>
      </c>
      <c r="L1152" s="260">
        <v>45455</v>
      </c>
      <c r="M1152" s="259" t="s">
        <v>20</v>
      </c>
    </row>
    <row r="1153" spans="1:13" x14ac:dyDescent="0.35">
      <c r="A1153" s="261" t="s">
        <v>259</v>
      </c>
      <c r="B1153" s="261" t="s">
        <v>260</v>
      </c>
      <c r="C1153" s="261" t="s">
        <v>261</v>
      </c>
      <c r="D1153" s="261" t="s">
        <v>2183</v>
      </c>
      <c r="E1153" s="261">
        <v>3</v>
      </c>
      <c r="F1153" s="261" t="s">
        <v>2177</v>
      </c>
      <c r="G1153" s="261" t="s">
        <v>33</v>
      </c>
      <c r="H1153" s="261">
        <v>2</v>
      </c>
      <c r="I1153" s="261" t="s">
        <v>17</v>
      </c>
      <c r="J1153" s="261" t="s">
        <v>17</v>
      </c>
      <c r="K1153" s="261" t="s">
        <v>2324</v>
      </c>
      <c r="L1153" s="262">
        <v>45455</v>
      </c>
      <c r="M1153" s="261" t="s">
        <v>20</v>
      </c>
    </row>
    <row r="1154" spans="1:13" x14ac:dyDescent="0.35">
      <c r="A1154" s="259" t="s">
        <v>259</v>
      </c>
      <c r="B1154" s="259" t="s">
        <v>260</v>
      </c>
      <c r="C1154" s="259" t="s">
        <v>261</v>
      </c>
      <c r="D1154" s="259" t="s">
        <v>2185</v>
      </c>
      <c r="E1154" s="259">
        <v>3</v>
      </c>
      <c r="F1154" s="259" t="s">
        <v>2177</v>
      </c>
      <c r="G1154" s="259" t="s">
        <v>33</v>
      </c>
      <c r="H1154" s="259">
        <v>2</v>
      </c>
      <c r="I1154" s="259" t="s">
        <v>17</v>
      </c>
      <c r="J1154" s="259" t="s">
        <v>17</v>
      </c>
      <c r="K1154" s="259" t="s">
        <v>2325</v>
      </c>
      <c r="L1154" s="260">
        <v>45455</v>
      </c>
      <c r="M1154" s="259" t="s">
        <v>20</v>
      </c>
    </row>
    <row r="1155" spans="1:13" x14ac:dyDescent="0.35">
      <c r="A1155" s="261" t="s">
        <v>259</v>
      </c>
      <c r="B1155" s="261" t="s">
        <v>260</v>
      </c>
      <c r="C1155" s="261" t="s">
        <v>261</v>
      </c>
      <c r="D1155" s="261" t="s">
        <v>2187</v>
      </c>
      <c r="E1155" s="261">
        <v>0</v>
      </c>
      <c r="F1155" s="261" t="s">
        <v>2177</v>
      </c>
      <c r="G1155" s="261" t="s">
        <v>33</v>
      </c>
      <c r="H1155" s="261">
        <v>2</v>
      </c>
      <c r="I1155" s="261" t="s">
        <v>17</v>
      </c>
      <c r="J1155" s="261" t="s">
        <v>17</v>
      </c>
      <c r="K1155" s="261" t="s">
        <v>2326</v>
      </c>
      <c r="L1155" s="262">
        <v>45455</v>
      </c>
      <c r="M1155" s="261" t="s">
        <v>20</v>
      </c>
    </row>
    <row r="1156" spans="1:13" x14ac:dyDescent="0.35">
      <c r="A1156" s="259" t="s">
        <v>259</v>
      </c>
      <c r="B1156" s="259" t="s">
        <v>260</v>
      </c>
      <c r="C1156" s="259" t="s">
        <v>261</v>
      </c>
      <c r="D1156" s="259" t="s">
        <v>2189</v>
      </c>
      <c r="E1156" s="259">
        <v>2</v>
      </c>
      <c r="F1156" s="259" t="s">
        <v>2177</v>
      </c>
      <c r="G1156" s="259" t="s">
        <v>33</v>
      </c>
      <c r="H1156" s="259">
        <v>2</v>
      </c>
      <c r="I1156" s="259" t="s">
        <v>17</v>
      </c>
      <c r="J1156" s="259" t="s">
        <v>17</v>
      </c>
      <c r="K1156" s="259" t="s">
        <v>2327</v>
      </c>
      <c r="L1156" s="260">
        <v>45455</v>
      </c>
      <c r="M1156" s="259" t="s">
        <v>20</v>
      </c>
    </row>
    <row r="1157" spans="1:13" x14ac:dyDescent="0.35">
      <c r="A1157" s="261" t="s">
        <v>259</v>
      </c>
      <c r="B1157" s="261" t="s">
        <v>260</v>
      </c>
      <c r="C1157" s="261" t="s">
        <v>261</v>
      </c>
      <c r="D1157" s="261" t="s">
        <v>2191</v>
      </c>
      <c r="E1157" s="261">
        <v>1</v>
      </c>
      <c r="F1157" s="261" t="s">
        <v>2177</v>
      </c>
      <c r="G1157" s="261" t="s">
        <v>33</v>
      </c>
      <c r="H1157" s="261">
        <v>2</v>
      </c>
      <c r="I1157" s="261" t="s">
        <v>17</v>
      </c>
      <c r="J1157" s="261" t="s">
        <v>17</v>
      </c>
      <c r="K1157" s="261" t="s">
        <v>2328</v>
      </c>
      <c r="L1157" s="262">
        <v>45455</v>
      </c>
      <c r="M1157" s="261" t="s">
        <v>20</v>
      </c>
    </row>
    <row r="1158" spans="1:13" x14ac:dyDescent="0.35">
      <c r="A1158" s="259" t="s">
        <v>259</v>
      </c>
      <c r="B1158" s="259" t="s">
        <v>260</v>
      </c>
      <c r="C1158" s="259" t="s">
        <v>261</v>
      </c>
      <c r="D1158" s="259" t="s">
        <v>2193</v>
      </c>
      <c r="E1158" s="259">
        <v>0</v>
      </c>
      <c r="F1158" s="259" t="s">
        <v>2177</v>
      </c>
      <c r="G1158" s="259" t="s">
        <v>33</v>
      </c>
      <c r="H1158" s="259">
        <v>2</v>
      </c>
      <c r="I1158" s="259" t="s">
        <v>17</v>
      </c>
      <c r="J1158" s="259" t="s">
        <v>17</v>
      </c>
      <c r="K1158" s="259" t="s">
        <v>2329</v>
      </c>
      <c r="L1158" s="260">
        <v>45455</v>
      </c>
      <c r="M1158" s="259" t="s">
        <v>20</v>
      </c>
    </row>
    <row r="1159" spans="1:13" x14ac:dyDescent="0.35">
      <c r="A1159" s="261" t="s">
        <v>777</v>
      </c>
      <c r="B1159" s="261" t="s">
        <v>778</v>
      </c>
      <c r="C1159" s="261" t="s">
        <v>261</v>
      </c>
      <c r="D1159" s="261" t="s">
        <v>2176</v>
      </c>
      <c r="E1159" s="261">
        <v>0</v>
      </c>
      <c r="F1159" s="261" t="s">
        <v>2177</v>
      </c>
      <c r="G1159" s="261" t="s">
        <v>33</v>
      </c>
      <c r="H1159" s="261">
        <v>2</v>
      </c>
      <c r="I1159" s="261" t="s">
        <v>17</v>
      </c>
      <c r="J1159" s="261" t="s">
        <v>17</v>
      </c>
      <c r="K1159" s="261" t="s">
        <v>2330</v>
      </c>
      <c r="L1159" s="262">
        <v>45455</v>
      </c>
      <c r="M1159" s="261" t="s">
        <v>20</v>
      </c>
    </row>
    <row r="1160" spans="1:13" x14ac:dyDescent="0.35">
      <c r="A1160" s="259" t="s">
        <v>777</v>
      </c>
      <c r="B1160" s="259" t="s">
        <v>778</v>
      </c>
      <c r="C1160" s="259" t="s">
        <v>261</v>
      </c>
      <c r="D1160" s="259" t="s">
        <v>2179</v>
      </c>
      <c r="E1160" s="259">
        <v>0</v>
      </c>
      <c r="F1160" s="259" t="s">
        <v>2177</v>
      </c>
      <c r="G1160" s="259" t="s">
        <v>33</v>
      </c>
      <c r="H1160" s="259">
        <v>2</v>
      </c>
      <c r="I1160" s="259" t="s">
        <v>17</v>
      </c>
      <c r="J1160" s="259" t="s">
        <v>17</v>
      </c>
      <c r="K1160" s="259" t="s">
        <v>2331</v>
      </c>
      <c r="L1160" s="260">
        <v>45455</v>
      </c>
      <c r="M1160" s="259" t="s">
        <v>20</v>
      </c>
    </row>
    <row r="1161" spans="1:13" x14ac:dyDescent="0.35">
      <c r="A1161" s="261" t="s">
        <v>777</v>
      </c>
      <c r="B1161" s="261" t="s">
        <v>778</v>
      </c>
      <c r="C1161" s="261" t="s">
        <v>261</v>
      </c>
      <c r="D1161" s="261" t="s">
        <v>2181</v>
      </c>
      <c r="E1161" s="261">
        <v>0</v>
      </c>
      <c r="F1161" s="261" t="s">
        <v>2177</v>
      </c>
      <c r="G1161" s="261" t="s">
        <v>33</v>
      </c>
      <c r="H1161" s="261">
        <v>2</v>
      </c>
      <c r="I1161" s="261" t="s">
        <v>17</v>
      </c>
      <c r="J1161" s="261" t="s">
        <v>17</v>
      </c>
      <c r="K1161" s="261" t="s">
        <v>2332</v>
      </c>
      <c r="L1161" s="262">
        <v>45455</v>
      </c>
      <c r="M1161" s="261" t="s">
        <v>20</v>
      </c>
    </row>
    <row r="1162" spans="1:13" x14ac:dyDescent="0.35">
      <c r="A1162" s="259" t="s">
        <v>777</v>
      </c>
      <c r="B1162" s="259" t="s">
        <v>778</v>
      </c>
      <c r="C1162" s="259" t="s">
        <v>261</v>
      </c>
      <c r="D1162" s="259" t="s">
        <v>2183</v>
      </c>
      <c r="E1162" s="259">
        <v>3</v>
      </c>
      <c r="F1162" s="259" t="s">
        <v>2177</v>
      </c>
      <c r="G1162" s="259" t="s">
        <v>33</v>
      </c>
      <c r="H1162" s="259">
        <v>2</v>
      </c>
      <c r="I1162" s="259" t="s">
        <v>17</v>
      </c>
      <c r="J1162" s="259" t="s">
        <v>17</v>
      </c>
      <c r="K1162" s="259" t="s">
        <v>2333</v>
      </c>
      <c r="L1162" s="260">
        <v>45455</v>
      </c>
      <c r="M1162" s="259" t="s">
        <v>20</v>
      </c>
    </row>
    <row r="1163" spans="1:13" x14ac:dyDescent="0.35">
      <c r="A1163" s="261" t="s">
        <v>777</v>
      </c>
      <c r="B1163" s="261" t="s">
        <v>778</v>
      </c>
      <c r="C1163" s="261" t="s">
        <v>261</v>
      </c>
      <c r="D1163" s="261" t="s">
        <v>2185</v>
      </c>
      <c r="E1163" s="261">
        <v>3</v>
      </c>
      <c r="F1163" s="261" t="s">
        <v>2177</v>
      </c>
      <c r="G1163" s="261" t="s">
        <v>33</v>
      </c>
      <c r="H1163" s="261">
        <v>2</v>
      </c>
      <c r="I1163" s="261" t="s">
        <v>17</v>
      </c>
      <c r="J1163" s="261" t="s">
        <v>17</v>
      </c>
      <c r="K1163" s="261" t="s">
        <v>2334</v>
      </c>
      <c r="L1163" s="262">
        <v>45455</v>
      </c>
      <c r="M1163" s="261" t="s">
        <v>20</v>
      </c>
    </row>
    <row r="1164" spans="1:13" x14ac:dyDescent="0.35">
      <c r="A1164" s="259" t="s">
        <v>777</v>
      </c>
      <c r="B1164" s="259" t="s">
        <v>778</v>
      </c>
      <c r="C1164" s="259" t="s">
        <v>261</v>
      </c>
      <c r="D1164" s="259" t="s">
        <v>2187</v>
      </c>
      <c r="E1164" s="259">
        <v>0</v>
      </c>
      <c r="F1164" s="259" t="s">
        <v>2177</v>
      </c>
      <c r="G1164" s="259" t="s">
        <v>33</v>
      </c>
      <c r="H1164" s="259">
        <v>2</v>
      </c>
      <c r="I1164" s="259" t="s">
        <v>17</v>
      </c>
      <c r="J1164" s="259" t="s">
        <v>17</v>
      </c>
      <c r="K1164" s="259" t="s">
        <v>2335</v>
      </c>
      <c r="L1164" s="260">
        <v>45455</v>
      </c>
      <c r="M1164" s="259" t="s">
        <v>20</v>
      </c>
    </row>
    <row r="1165" spans="1:13" x14ac:dyDescent="0.35">
      <c r="A1165" s="261" t="s">
        <v>777</v>
      </c>
      <c r="B1165" s="261" t="s">
        <v>778</v>
      </c>
      <c r="C1165" s="261" t="s">
        <v>261</v>
      </c>
      <c r="D1165" s="261" t="s">
        <v>2189</v>
      </c>
      <c r="E1165" s="261">
        <v>2</v>
      </c>
      <c r="F1165" s="261" t="s">
        <v>2177</v>
      </c>
      <c r="G1165" s="261" t="s">
        <v>33</v>
      </c>
      <c r="H1165" s="261">
        <v>2</v>
      </c>
      <c r="I1165" s="261" t="s">
        <v>17</v>
      </c>
      <c r="J1165" s="261" t="s">
        <v>17</v>
      </c>
      <c r="K1165" s="261" t="s">
        <v>2336</v>
      </c>
      <c r="L1165" s="262">
        <v>45455</v>
      </c>
      <c r="M1165" s="261" t="s">
        <v>20</v>
      </c>
    </row>
    <row r="1166" spans="1:13" x14ac:dyDescent="0.35">
      <c r="A1166" s="259" t="s">
        <v>777</v>
      </c>
      <c r="B1166" s="259" t="s">
        <v>778</v>
      </c>
      <c r="C1166" s="259" t="s">
        <v>261</v>
      </c>
      <c r="D1166" s="259" t="s">
        <v>2191</v>
      </c>
      <c r="E1166" s="259">
        <v>1</v>
      </c>
      <c r="F1166" s="259" t="s">
        <v>2177</v>
      </c>
      <c r="G1166" s="259" t="s">
        <v>33</v>
      </c>
      <c r="H1166" s="259">
        <v>2</v>
      </c>
      <c r="I1166" s="259" t="s">
        <v>17</v>
      </c>
      <c r="J1166" s="259" t="s">
        <v>17</v>
      </c>
      <c r="K1166" s="259" t="s">
        <v>2337</v>
      </c>
      <c r="L1166" s="260">
        <v>45455</v>
      </c>
      <c r="M1166" s="259" t="s">
        <v>20</v>
      </c>
    </row>
    <row r="1167" spans="1:13" x14ac:dyDescent="0.35">
      <c r="A1167" s="261" t="s">
        <v>777</v>
      </c>
      <c r="B1167" s="261" t="s">
        <v>778</v>
      </c>
      <c r="C1167" s="261" t="s">
        <v>261</v>
      </c>
      <c r="D1167" s="261" t="s">
        <v>2193</v>
      </c>
      <c r="E1167" s="261">
        <v>0</v>
      </c>
      <c r="F1167" s="261" t="s">
        <v>2177</v>
      </c>
      <c r="G1167" s="261" t="s">
        <v>33</v>
      </c>
      <c r="H1167" s="261">
        <v>2</v>
      </c>
      <c r="I1167" s="261" t="s">
        <v>17</v>
      </c>
      <c r="J1167" s="261" t="s">
        <v>17</v>
      </c>
      <c r="K1167" s="261" t="s">
        <v>2338</v>
      </c>
      <c r="L1167" s="262">
        <v>45455</v>
      </c>
      <c r="M1167" s="261" t="s">
        <v>20</v>
      </c>
    </row>
    <row r="1168" spans="1:13" x14ac:dyDescent="0.35">
      <c r="A1168" s="259" t="s">
        <v>2100</v>
      </c>
      <c r="B1168" s="259" t="s">
        <v>2101</v>
      </c>
      <c r="C1168" s="259" t="s">
        <v>2069</v>
      </c>
      <c r="D1168" s="259" t="s">
        <v>2176</v>
      </c>
      <c r="E1168" s="259">
        <v>0</v>
      </c>
      <c r="F1168" s="259" t="s">
        <v>2177</v>
      </c>
      <c r="G1168" s="259" t="s">
        <v>33</v>
      </c>
      <c r="H1168" s="259">
        <v>2</v>
      </c>
      <c r="I1168" s="259" t="s">
        <v>17</v>
      </c>
      <c r="J1168" s="259" t="s">
        <v>17</v>
      </c>
      <c r="K1168" s="259" t="s">
        <v>2339</v>
      </c>
      <c r="L1168" s="260">
        <v>45455</v>
      </c>
      <c r="M1168" s="259" t="s">
        <v>20</v>
      </c>
    </row>
    <row r="1169" spans="1:13" x14ac:dyDescent="0.35">
      <c r="A1169" s="261" t="s">
        <v>2100</v>
      </c>
      <c r="B1169" s="261" t="s">
        <v>2101</v>
      </c>
      <c r="C1169" s="261" t="s">
        <v>2069</v>
      </c>
      <c r="D1169" s="261" t="s">
        <v>2179</v>
      </c>
      <c r="E1169" s="261">
        <v>1</v>
      </c>
      <c r="F1169" s="261" t="s">
        <v>2177</v>
      </c>
      <c r="G1169" s="261" t="s">
        <v>33</v>
      </c>
      <c r="H1169" s="261">
        <v>2</v>
      </c>
      <c r="I1169" s="261" t="s">
        <v>17</v>
      </c>
      <c r="J1169" s="261" t="s">
        <v>17</v>
      </c>
      <c r="K1169" s="261" t="s">
        <v>2340</v>
      </c>
      <c r="L1169" s="262">
        <v>45455</v>
      </c>
      <c r="M1169" s="261" t="s">
        <v>20</v>
      </c>
    </row>
    <row r="1170" spans="1:13" x14ac:dyDescent="0.35">
      <c r="A1170" s="259" t="s">
        <v>2100</v>
      </c>
      <c r="B1170" s="259" t="s">
        <v>2101</v>
      </c>
      <c r="C1170" s="259" t="s">
        <v>2069</v>
      </c>
      <c r="D1170" s="259" t="s">
        <v>2181</v>
      </c>
      <c r="E1170" s="259">
        <v>1</v>
      </c>
      <c r="F1170" s="259" t="s">
        <v>2177</v>
      </c>
      <c r="G1170" s="259" t="s">
        <v>33</v>
      </c>
      <c r="H1170" s="259">
        <v>2</v>
      </c>
      <c r="I1170" s="259" t="s">
        <v>17</v>
      </c>
      <c r="J1170" s="259" t="s">
        <v>17</v>
      </c>
      <c r="K1170" s="259" t="s">
        <v>2341</v>
      </c>
      <c r="L1170" s="260">
        <v>45455</v>
      </c>
      <c r="M1170" s="259" t="s">
        <v>20</v>
      </c>
    </row>
    <row r="1171" spans="1:13" x14ac:dyDescent="0.35">
      <c r="A1171" s="261" t="s">
        <v>2100</v>
      </c>
      <c r="B1171" s="261" t="s">
        <v>2101</v>
      </c>
      <c r="C1171" s="261" t="s">
        <v>2069</v>
      </c>
      <c r="D1171" s="261" t="s">
        <v>2183</v>
      </c>
      <c r="E1171" s="261">
        <v>0</v>
      </c>
      <c r="F1171" s="261" t="s">
        <v>2177</v>
      </c>
      <c r="G1171" s="261" t="s">
        <v>33</v>
      </c>
      <c r="H1171" s="261">
        <v>2</v>
      </c>
      <c r="I1171" s="261" t="s">
        <v>17</v>
      </c>
      <c r="J1171" s="261" t="s">
        <v>17</v>
      </c>
      <c r="K1171" s="261" t="s">
        <v>2342</v>
      </c>
      <c r="L1171" s="262">
        <v>45455</v>
      </c>
      <c r="M1171" s="261" t="s">
        <v>20</v>
      </c>
    </row>
    <row r="1172" spans="1:13" x14ac:dyDescent="0.35">
      <c r="A1172" s="259" t="s">
        <v>2100</v>
      </c>
      <c r="B1172" s="259" t="s">
        <v>2101</v>
      </c>
      <c r="C1172" s="259" t="s">
        <v>2069</v>
      </c>
      <c r="D1172" s="259" t="s">
        <v>2185</v>
      </c>
      <c r="E1172" s="259">
        <v>3</v>
      </c>
      <c r="F1172" s="259" t="s">
        <v>2177</v>
      </c>
      <c r="G1172" s="259" t="s">
        <v>33</v>
      </c>
      <c r="H1172" s="259">
        <v>2</v>
      </c>
      <c r="I1172" s="259" t="s">
        <v>17</v>
      </c>
      <c r="J1172" s="259" t="s">
        <v>17</v>
      </c>
      <c r="K1172" s="259" t="s">
        <v>2343</v>
      </c>
      <c r="L1172" s="260">
        <v>45455</v>
      </c>
      <c r="M1172" s="259" t="s">
        <v>20</v>
      </c>
    </row>
    <row r="1173" spans="1:13" x14ac:dyDescent="0.35">
      <c r="A1173" s="261" t="s">
        <v>2100</v>
      </c>
      <c r="B1173" s="261" t="s">
        <v>2101</v>
      </c>
      <c r="C1173" s="261" t="s">
        <v>2069</v>
      </c>
      <c r="D1173" s="261" t="s">
        <v>2187</v>
      </c>
      <c r="E1173" s="261">
        <v>0</v>
      </c>
      <c r="F1173" s="261" t="s">
        <v>2177</v>
      </c>
      <c r="G1173" s="261" t="s">
        <v>33</v>
      </c>
      <c r="H1173" s="261">
        <v>2</v>
      </c>
      <c r="I1173" s="261" t="s">
        <v>17</v>
      </c>
      <c r="J1173" s="261" t="s">
        <v>17</v>
      </c>
      <c r="K1173" s="261" t="s">
        <v>2344</v>
      </c>
      <c r="L1173" s="262">
        <v>45455</v>
      </c>
      <c r="M1173" s="261" t="s">
        <v>20</v>
      </c>
    </row>
    <row r="1174" spans="1:13" x14ac:dyDescent="0.35">
      <c r="A1174" s="259" t="s">
        <v>2100</v>
      </c>
      <c r="B1174" s="259" t="s">
        <v>2101</v>
      </c>
      <c r="C1174" s="259" t="s">
        <v>2069</v>
      </c>
      <c r="D1174" s="259" t="s">
        <v>2189</v>
      </c>
      <c r="E1174" s="259">
        <v>0</v>
      </c>
      <c r="F1174" s="259" t="s">
        <v>2177</v>
      </c>
      <c r="G1174" s="259" t="s">
        <v>33</v>
      </c>
      <c r="H1174" s="259">
        <v>2</v>
      </c>
      <c r="I1174" s="259" t="s">
        <v>17</v>
      </c>
      <c r="J1174" s="259" t="s">
        <v>17</v>
      </c>
      <c r="K1174" s="259" t="s">
        <v>2345</v>
      </c>
      <c r="L1174" s="260">
        <v>45455</v>
      </c>
      <c r="M1174" s="259" t="s">
        <v>20</v>
      </c>
    </row>
    <row r="1175" spans="1:13" x14ac:dyDescent="0.35">
      <c r="A1175" s="261" t="s">
        <v>2100</v>
      </c>
      <c r="B1175" s="261" t="s">
        <v>2101</v>
      </c>
      <c r="C1175" s="261" t="s">
        <v>2069</v>
      </c>
      <c r="D1175" s="261" t="s">
        <v>2191</v>
      </c>
      <c r="E1175" s="261">
        <v>0</v>
      </c>
      <c r="F1175" s="261" t="s">
        <v>2177</v>
      </c>
      <c r="G1175" s="261" t="s">
        <v>33</v>
      </c>
      <c r="H1175" s="261">
        <v>2</v>
      </c>
      <c r="I1175" s="261" t="s">
        <v>17</v>
      </c>
      <c r="J1175" s="261" t="s">
        <v>17</v>
      </c>
      <c r="K1175" s="261" t="s">
        <v>2346</v>
      </c>
      <c r="L1175" s="262">
        <v>45455</v>
      </c>
      <c r="M1175" s="261" t="s">
        <v>20</v>
      </c>
    </row>
    <row r="1176" spans="1:13" x14ac:dyDescent="0.35">
      <c r="A1176" s="259" t="s">
        <v>2100</v>
      </c>
      <c r="B1176" s="259" t="s">
        <v>2101</v>
      </c>
      <c r="C1176" s="259" t="s">
        <v>2069</v>
      </c>
      <c r="D1176" s="259" t="s">
        <v>2193</v>
      </c>
      <c r="E1176" s="259">
        <v>0</v>
      </c>
      <c r="F1176" s="259" t="s">
        <v>2177</v>
      </c>
      <c r="G1176" s="259" t="s">
        <v>33</v>
      </c>
      <c r="H1176" s="259">
        <v>2</v>
      </c>
      <c r="I1176" s="259" t="s">
        <v>17</v>
      </c>
      <c r="J1176" s="259" t="s">
        <v>17</v>
      </c>
      <c r="K1176" s="259" t="s">
        <v>2347</v>
      </c>
      <c r="L1176" s="260">
        <v>45455</v>
      </c>
      <c r="M1176" s="259" t="s">
        <v>20</v>
      </c>
    </row>
    <row r="1177" spans="1:13" x14ac:dyDescent="0.35">
      <c r="A1177" s="261" t="s">
        <v>2072</v>
      </c>
      <c r="B1177" s="261" t="s">
        <v>2073</v>
      </c>
      <c r="C1177" s="261" t="s">
        <v>2069</v>
      </c>
      <c r="D1177" s="261" t="s">
        <v>2176</v>
      </c>
      <c r="E1177" s="261">
        <v>0</v>
      </c>
      <c r="F1177" s="261" t="s">
        <v>2177</v>
      </c>
      <c r="G1177" s="261" t="s">
        <v>33</v>
      </c>
      <c r="H1177" s="261">
        <v>2</v>
      </c>
      <c r="I1177" s="261" t="s">
        <v>17</v>
      </c>
      <c r="J1177" s="261" t="s">
        <v>17</v>
      </c>
      <c r="K1177" s="261" t="s">
        <v>2348</v>
      </c>
      <c r="L1177" s="262">
        <v>45455</v>
      </c>
      <c r="M1177" s="261" t="s">
        <v>20</v>
      </c>
    </row>
    <row r="1178" spans="1:13" x14ac:dyDescent="0.35">
      <c r="A1178" s="259" t="s">
        <v>2072</v>
      </c>
      <c r="B1178" s="259" t="s">
        <v>2073</v>
      </c>
      <c r="C1178" s="259" t="s">
        <v>2069</v>
      </c>
      <c r="D1178" s="259" t="s">
        <v>2179</v>
      </c>
      <c r="E1178" s="259">
        <v>1</v>
      </c>
      <c r="F1178" s="259" t="s">
        <v>2177</v>
      </c>
      <c r="G1178" s="259" t="s">
        <v>33</v>
      </c>
      <c r="H1178" s="259">
        <v>2</v>
      </c>
      <c r="I1178" s="259" t="s">
        <v>17</v>
      </c>
      <c r="J1178" s="259" t="s">
        <v>17</v>
      </c>
      <c r="K1178" s="259" t="s">
        <v>2349</v>
      </c>
      <c r="L1178" s="260">
        <v>45455</v>
      </c>
      <c r="M1178" s="259" t="s">
        <v>20</v>
      </c>
    </row>
    <row r="1179" spans="1:13" x14ac:dyDescent="0.35">
      <c r="A1179" s="261" t="s">
        <v>2072</v>
      </c>
      <c r="B1179" s="261" t="s">
        <v>2073</v>
      </c>
      <c r="C1179" s="261" t="s">
        <v>2069</v>
      </c>
      <c r="D1179" s="261" t="s">
        <v>2181</v>
      </c>
      <c r="E1179" s="261">
        <v>0</v>
      </c>
      <c r="F1179" s="261" t="s">
        <v>2177</v>
      </c>
      <c r="G1179" s="261" t="s">
        <v>33</v>
      </c>
      <c r="H1179" s="261">
        <v>2</v>
      </c>
      <c r="I1179" s="261" t="s">
        <v>17</v>
      </c>
      <c r="J1179" s="261" t="s">
        <v>17</v>
      </c>
      <c r="K1179" s="261" t="s">
        <v>2350</v>
      </c>
      <c r="L1179" s="262">
        <v>45455</v>
      </c>
      <c r="M1179" s="261" t="s">
        <v>20</v>
      </c>
    </row>
    <row r="1180" spans="1:13" x14ac:dyDescent="0.35">
      <c r="A1180" s="259" t="s">
        <v>2072</v>
      </c>
      <c r="B1180" s="259" t="s">
        <v>2073</v>
      </c>
      <c r="C1180" s="259" t="s">
        <v>2069</v>
      </c>
      <c r="D1180" s="259" t="s">
        <v>2183</v>
      </c>
      <c r="E1180" s="259">
        <v>0</v>
      </c>
      <c r="F1180" s="259" t="s">
        <v>2177</v>
      </c>
      <c r="G1180" s="259" t="s">
        <v>33</v>
      </c>
      <c r="H1180" s="259">
        <v>2</v>
      </c>
      <c r="I1180" s="259" t="s">
        <v>17</v>
      </c>
      <c r="J1180" s="259" t="s">
        <v>17</v>
      </c>
      <c r="K1180" s="259" t="s">
        <v>2351</v>
      </c>
      <c r="L1180" s="260">
        <v>45455</v>
      </c>
      <c r="M1180" s="259" t="s">
        <v>20</v>
      </c>
    </row>
    <row r="1181" spans="1:13" x14ac:dyDescent="0.35">
      <c r="A1181" s="261" t="s">
        <v>2072</v>
      </c>
      <c r="B1181" s="261" t="s">
        <v>2073</v>
      </c>
      <c r="C1181" s="261" t="s">
        <v>2069</v>
      </c>
      <c r="D1181" s="261" t="s">
        <v>2185</v>
      </c>
      <c r="E1181" s="261">
        <v>2</v>
      </c>
      <c r="F1181" s="261" t="s">
        <v>2177</v>
      </c>
      <c r="G1181" s="261" t="s">
        <v>33</v>
      </c>
      <c r="H1181" s="261">
        <v>2</v>
      </c>
      <c r="I1181" s="261" t="s">
        <v>17</v>
      </c>
      <c r="J1181" s="261" t="s">
        <v>17</v>
      </c>
      <c r="K1181" s="261" t="s">
        <v>2352</v>
      </c>
      <c r="L1181" s="262">
        <v>45455</v>
      </c>
      <c r="M1181" s="261" t="s">
        <v>20</v>
      </c>
    </row>
    <row r="1182" spans="1:13" x14ac:dyDescent="0.35">
      <c r="A1182" s="259" t="s">
        <v>2072</v>
      </c>
      <c r="B1182" s="259" t="s">
        <v>2073</v>
      </c>
      <c r="C1182" s="259" t="s">
        <v>2069</v>
      </c>
      <c r="D1182" s="259" t="s">
        <v>2187</v>
      </c>
      <c r="E1182" s="259">
        <v>0</v>
      </c>
      <c r="F1182" s="259" t="s">
        <v>2177</v>
      </c>
      <c r="G1182" s="259" t="s">
        <v>33</v>
      </c>
      <c r="H1182" s="259">
        <v>2</v>
      </c>
      <c r="I1182" s="259" t="s">
        <v>17</v>
      </c>
      <c r="J1182" s="259" t="s">
        <v>17</v>
      </c>
      <c r="K1182" s="259" t="s">
        <v>2353</v>
      </c>
      <c r="L1182" s="260">
        <v>45455</v>
      </c>
      <c r="M1182" s="259" t="s">
        <v>20</v>
      </c>
    </row>
    <row r="1183" spans="1:13" x14ac:dyDescent="0.35">
      <c r="A1183" s="261" t="s">
        <v>2072</v>
      </c>
      <c r="B1183" s="261" t="s">
        <v>2073</v>
      </c>
      <c r="C1183" s="261" t="s">
        <v>2069</v>
      </c>
      <c r="D1183" s="261" t="s">
        <v>2189</v>
      </c>
      <c r="E1183" s="261">
        <v>0</v>
      </c>
      <c r="F1183" s="261" t="s">
        <v>2177</v>
      </c>
      <c r="G1183" s="261" t="s">
        <v>33</v>
      </c>
      <c r="H1183" s="261">
        <v>2</v>
      </c>
      <c r="I1183" s="261" t="s">
        <v>17</v>
      </c>
      <c r="J1183" s="261" t="s">
        <v>17</v>
      </c>
      <c r="K1183" s="261" t="s">
        <v>2354</v>
      </c>
      <c r="L1183" s="262">
        <v>45455</v>
      </c>
      <c r="M1183" s="261" t="s">
        <v>20</v>
      </c>
    </row>
    <row r="1184" spans="1:13" x14ac:dyDescent="0.35">
      <c r="A1184" s="259" t="s">
        <v>2072</v>
      </c>
      <c r="B1184" s="259" t="s">
        <v>2073</v>
      </c>
      <c r="C1184" s="259" t="s">
        <v>2069</v>
      </c>
      <c r="D1184" s="259" t="s">
        <v>2191</v>
      </c>
      <c r="E1184" s="259">
        <v>0</v>
      </c>
      <c r="F1184" s="259" t="s">
        <v>2177</v>
      </c>
      <c r="G1184" s="259" t="s">
        <v>33</v>
      </c>
      <c r="H1184" s="259">
        <v>2</v>
      </c>
      <c r="I1184" s="259" t="s">
        <v>17</v>
      </c>
      <c r="J1184" s="259" t="s">
        <v>17</v>
      </c>
      <c r="K1184" s="259" t="s">
        <v>2355</v>
      </c>
      <c r="L1184" s="260">
        <v>45455</v>
      </c>
      <c r="M1184" s="259" t="s">
        <v>20</v>
      </c>
    </row>
    <row r="1185" spans="1:13" x14ac:dyDescent="0.35">
      <c r="A1185" s="261" t="s">
        <v>2072</v>
      </c>
      <c r="B1185" s="261" t="s">
        <v>2073</v>
      </c>
      <c r="C1185" s="261" t="s">
        <v>2069</v>
      </c>
      <c r="D1185" s="261" t="s">
        <v>2193</v>
      </c>
      <c r="E1185" s="261">
        <v>0</v>
      </c>
      <c r="F1185" s="261" t="s">
        <v>2177</v>
      </c>
      <c r="G1185" s="261" t="s">
        <v>33</v>
      </c>
      <c r="H1185" s="261">
        <v>2</v>
      </c>
      <c r="I1185" s="261" t="s">
        <v>17</v>
      </c>
      <c r="J1185" s="261" t="s">
        <v>17</v>
      </c>
      <c r="K1185" s="261" t="s">
        <v>2356</v>
      </c>
      <c r="L1185" s="262">
        <v>45455</v>
      </c>
      <c r="M1185" s="261" t="s">
        <v>20</v>
      </c>
    </row>
    <row r="1186" spans="1:13" x14ac:dyDescent="0.35">
      <c r="A1186" s="259" t="s">
        <v>2067</v>
      </c>
      <c r="B1186" s="259" t="s">
        <v>2068</v>
      </c>
      <c r="C1186" s="259" t="s">
        <v>2069</v>
      </c>
      <c r="D1186" s="259" t="s">
        <v>2176</v>
      </c>
      <c r="E1186" s="259">
        <v>0</v>
      </c>
      <c r="F1186" s="259" t="s">
        <v>2177</v>
      </c>
      <c r="G1186" s="259" t="s">
        <v>33</v>
      </c>
      <c r="H1186" s="259">
        <v>2</v>
      </c>
      <c r="I1186" s="259" t="s">
        <v>17</v>
      </c>
      <c r="J1186" s="259" t="s">
        <v>17</v>
      </c>
      <c r="K1186" s="259" t="s">
        <v>2357</v>
      </c>
      <c r="L1186" s="260">
        <v>45455</v>
      </c>
      <c r="M1186" s="259" t="s">
        <v>20</v>
      </c>
    </row>
    <row r="1187" spans="1:13" x14ac:dyDescent="0.35">
      <c r="A1187" s="261" t="s">
        <v>2067</v>
      </c>
      <c r="B1187" s="261" t="s">
        <v>2068</v>
      </c>
      <c r="C1187" s="261" t="s">
        <v>2069</v>
      </c>
      <c r="D1187" s="261" t="s">
        <v>2179</v>
      </c>
      <c r="E1187" s="261">
        <v>1</v>
      </c>
      <c r="F1187" s="261" t="s">
        <v>2177</v>
      </c>
      <c r="G1187" s="261" t="s">
        <v>33</v>
      </c>
      <c r="H1187" s="261">
        <v>2</v>
      </c>
      <c r="I1187" s="261" t="s">
        <v>17</v>
      </c>
      <c r="J1187" s="261" t="s">
        <v>17</v>
      </c>
      <c r="K1187" s="261" t="s">
        <v>2358</v>
      </c>
      <c r="L1187" s="262">
        <v>45455</v>
      </c>
      <c r="M1187" s="261" t="s">
        <v>20</v>
      </c>
    </row>
    <row r="1188" spans="1:13" x14ac:dyDescent="0.35">
      <c r="A1188" s="259" t="s">
        <v>2067</v>
      </c>
      <c r="B1188" s="259" t="s">
        <v>2068</v>
      </c>
      <c r="C1188" s="259" t="s">
        <v>2069</v>
      </c>
      <c r="D1188" s="259" t="s">
        <v>2181</v>
      </c>
      <c r="E1188" s="259">
        <v>0</v>
      </c>
      <c r="F1188" s="259" t="s">
        <v>2177</v>
      </c>
      <c r="G1188" s="259" t="s">
        <v>33</v>
      </c>
      <c r="H1188" s="259">
        <v>2</v>
      </c>
      <c r="I1188" s="259" t="s">
        <v>17</v>
      </c>
      <c r="J1188" s="259" t="s">
        <v>17</v>
      </c>
      <c r="K1188" s="259" t="s">
        <v>2359</v>
      </c>
      <c r="L1188" s="260">
        <v>45455</v>
      </c>
      <c r="M1188" s="259" t="s">
        <v>20</v>
      </c>
    </row>
    <row r="1189" spans="1:13" x14ac:dyDescent="0.35">
      <c r="A1189" s="261" t="s">
        <v>2067</v>
      </c>
      <c r="B1189" s="261" t="s">
        <v>2068</v>
      </c>
      <c r="C1189" s="261" t="s">
        <v>2069</v>
      </c>
      <c r="D1189" s="261" t="s">
        <v>2183</v>
      </c>
      <c r="E1189" s="261">
        <v>0</v>
      </c>
      <c r="F1189" s="261" t="s">
        <v>2177</v>
      </c>
      <c r="G1189" s="261" t="s">
        <v>33</v>
      </c>
      <c r="H1189" s="261">
        <v>2</v>
      </c>
      <c r="I1189" s="261" t="s">
        <v>17</v>
      </c>
      <c r="J1189" s="261" t="s">
        <v>17</v>
      </c>
      <c r="K1189" s="261" t="s">
        <v>2360</v>
      </c>
      <c r="L1189" s="262">
        <v>45455</v>
      </c>
      <c r="M1189" s="261" t="s">
        <v>20</v>
      </c>
    </row>
    <row r="1190" spans="1:13" x14ac:dyDescent="0.35">
      <c r="A1190" s="259" t="s">
        <v>2067</v>
      </c>
      <c r="B1190" s="259" t="s">
        <v>2068</v>
      </c>
      <c r="C1190" s="259" t="s">
        <v>2069</v>
      </c>
      <c r="D1190" s="259" t="s">
        <v>2185</v>
      </c>
      <c r="E1190" s="259">
        <v>3</v>
      </c>
      <c r="F1190" s="259" t="s">
        <v>2177</v>
      </c>
      <c r="G1190" s="259" t="s">
        <v>33</v>
      </c>
      <c r="H1190" s="259">
        <v>2</v>
      </c>
      <c r="I1190" s="259" t="s">
        <v>17</v>
      </c>
      <c r="J1190" s="259" t="s">
        <v>17</v>
      </c>
      <c r="K1190" s="259" t="s">
        <v>2361</v>
      </c>
      <c r="L1190" s="260">
        <v>45455</v>
      </c>
      <c r="M1190" s="259" t="s">
        <v>20</v>
      </c>
    </row>
    <row r="1191" spans="1:13" x14ac:dyDescent="0.35">
      <c r="A1191" s="261" t="s">
        <v>2067</v>
      </c>
      <c r="B1191" s="261" t="s">
        <v>2068</v>
      </c>
      <c r="C1191" s="261" t="s">
        <v>2069</v>
      </c>
      <c r="D1191" s="261" t="s">
        <v>2187</v>
      </c>
      <c r="E1191" s="261">
        <v>0</v>
      </c>
      <c r="F1191" s="261" t="s">
        <v>2177</v>
      </c>
      <c r="G1191" s="261" t="s">
        <v>33</v>
      </c>
      <c r="H1191" s="261">
        <v>2</v>
      </c>
      <c r="I1191" s="261" t="s">
        <v>17</v>
      </c>
      <c r="J1191" s="261" t="s">
        <v>17</v>
      </c>
      <c r="K1191" s="261" t="s">
        <v>2362</v>
      </c>
      <c r="L1191" s="262">
        <v>45455</v>
      </c>
      <c r="M1191" s="261" t="s">
        <v>20</v>
      </c>
    </row>
    <row r="1192" spans="1:13" x14ac:dyDescent="0.35">
      <c r="A1192" s="259" t="s">
        <v>2067</v>
      </c>
      <c r="B1192" s="259" t="s">
        <v>2068</v>
      </c>
      <c r="C1192" s="259" t="s">
        <v>2069</v>
      </c>
      <c r="D1192" s="259" t="s">
        <v>2189</v>
      </c>
      <c r="E1192" s="259">
        <v>0</v>
      </c>
      <c r="F1192" s="259" t="s">
        <v>2177</v>
      </c>
      <c r="G1192" s="259" t="s">
        <v>33</v>
      </c>
      <c r="H1192" s="259">
        <v>2</v>
      </c>
      <c r="I1192" s="259" t="s">
        <v>17</v>
      </c>
      <c r="J1192" s="259" t="s">
        <v>17</v>
      </c>
      <c r="K1192" s="259" t="s">
        <v>2363</v>
      </c>
      <c r="L1192" s="260">
        <v>45455</v>
      </c>
      <c r="M1192" s="259" t="s">
        <v>20</v>
      </c>
    </row>
    <row r="1193" spans="1:13" x14ac:dyDescent="0.35">
      <c r="A1193" s="261" t="s">
        <v>2067</v>
      </c>
      <c r="B1193" s="261" t="s">
        <v>2068</v>
      </c>
      <c r="C1193" s="261" t="s">
        <v>2069</v>
      </c>
      <c r="D1193" s="261" t="s">
        <v>2191</v>
      </c>
      <c r="E1193" s="261">
        <v>0</v>
      </c>
      <c r="F1193" s="261" t="s">
        <v>2177</v>
      </c>
      <c r="G1193" s="261" t="s">
        <v>33</v>
      </c>
      <c r="H1193" s="261">
        <v>2</v>
      </c>
      <c r="I1193" s="261" t="s">
        <v>17</v>
      </c>
      <c r="J1193" s="261" t="s">
        <v>17</v>
      </c>
      <c r="K1193" s="261" t="s">
        <v>2364</v>
      </c>
      <c r="L1193" s="262">
        <v>45455</v>
      </c>
      <c r="M1193" s="261" t="s">
        <v>20</v>
      </c>
    </row>
    <row r="1194" spans="1:13" x14ac:dyDescent="0.35">
      <c r="A1194" s="259" t="s">
        <v>2067</v>
      </c>
      <c r="B1194" s="259" t="s">
        <v>2068</v>
      </c>
      <c r="C1194" s="259" t="s">
        <v>2069</v>
      </c>
      <c r="D1194" s="259" t="s">
        <v>2193</v>
      </c>
      <c r="E1194" s="259">
        <v>0</v>
      </c>
      <c r="F1194" s="259" t="s">
        <v>2177</v>
      </c>
      <c r="G1194" s="259" t="s">
        <v>33</v>
      </c>
      <c r="H1194" s="259">
        <v>2</v>
      </c>
      <c r="I1194" s="259" t="s">
        <v>17</v>
      </c>
      <c r="J1194" s="259" t="s">
        <v>17</v>
      </c>
      <c r="K1194" s="259" t="s">
        <v>2365</v>
      </c>
      <c r="L1194" s="260">
        <v>45455</v>
      </c>
      <c r="M1194" s="259" t="s">
        <v>20</v>
      </c>
    </row>
    <row r="1195" spans="1:13" x14ac:dyDescent="0.35">
      <c r="A1195" s="261" t="s">
        <v>1793</v>
      </c>
      <c r="B1195" s="261" t="s">
        <v>1794</v>
      </c>
      <c r="C1195" s="261" t="s">
        <v>1795</v>
      </c>
      <c r="D1195" s="261" t="s">
        <v>2176</v>
      </c>
      <c r="E1195" s="261">
        <v>2</v>
      </c>
      <c r="F1195" s="261" t="s">
        <v>2177</v>
      </c>
      <c r="G1195" s="261" t="s">
        <v>33</v>
      </c>
      <c r="H1195" s="261">
        <v>2</v>
      </c>
      <c r="I1195" s="261" t="s">
        <v>17</v>
      </c>
      <c r="J1195" s="261" t="s">
        <v>17</v>
      </c>
      <c r="K1195" s="261" t="s">
        <v>2366</v>
      </c>
      <c r="L1195" s="262">
        <v>45455</v>
      </c>
      <c r="M1195" s="261" t="s">
        <v>20</v>
      </c>
    </row>
    <row r="1196" spans="1:13" x14ac:dyDescent="0.35">
      <c r="A1196" s="259" t="s">
        <v>1793</v>
      </c>
      <c r="B1196" s="259" t="s">
        <v>1794</v>
      </c>
      <c r="C1196" s="259" t="s">
        <v>1795</v>
      </c>
      <c r="D1196" s="259" t="s">
        <v>2179</v>
      </c>
      <c r="E1196" s="259">
        <v>1</v>
      </c>
      <c r="F1196" s="259" t="s">
        <v>2177</v>
      </c>
      <c r="G1196" s="259" t="s">
        <v>33</v>
      </c>
      <c r="H1196" s="259">
        <v>2</v>
      </c>
      <c r="I1196" s="259" t="s">
        <v>17</v>
      </c>
      <c r="J1196" s="259" t="s">
        <v>17</v>
      </c>
      <c r="K1196" s="259" t="s">
        <v>2367</v>
      </c>
      <c r="L1196" s="260">
        <v>45455</v>
      </c>
      <c r="M1196" s="259" t="s">
        <v>20</v>
      </c>
    </row>
    <row r="1197" spans="1:13" x14ac:dyDescent="0.35">
      <c r="A1197" s="261" t="s">
        <v>1793</v>
      </c>
      <c r="B1197" s="261" t="s">
        <v>1794</v>
      </c>
      <c r="C1197" s="261" t="s">
        <v>1795</v>
      </c>
      <c r="D1197" s="261" t="s">
        <v>2181</v>
      </c>
      <c r="E1197" s="261">
        <v>3</v>
      </c>
      <c r="F1197" s="261" t="s">
        <v>2177</v>
      </c>
      <c r="G1197" s="261" t="s">
        <v>33</v>
      </c>
      <c r="H1197" s="261">
        <v>2</v>
      </c>
      <c r="I1197" s="261" t="s">
        <v>17</v>
      </c>
      <c r="J1197" s="261" t="s">
        <v>17</v>
      </c>
      <c r="K1197" s="261" t="s">
        <v>2368</v>
      </c>
      <c r="L1197" s="262">
        <v>45455</v>
      </c>
      <c r="M1197" s="261" t="s">
        <v>20</v>
      </c>
    </row>
    <row r="1198" spans="1:13" x14ac:dyDescent="0.35">
      <c r="A1198" s="259" t="s">
        <v>1793</v>
      </c>
      <c r="B1198" s="259" t="s">
        <v>1794</v>
      </c>
      <c r="C1198" s="259" t="s">
        <v>1795</v>
      </c>
      <c r="D1198" s="259" t="s">
        <v>2183</v>
      </c>
      <c r="E1198" s="259">
        <v>3</v>
      </c>
      <c r="F1198" s="259" t="s">
        <v>2177</v>
      </c>
      <c r="G1198" s="259" t="s">
        <v>33</v>
      </c>
      <c r="H1198" s="259">
        <v>2</v>
      </c>
      <c r="I1198" s="259" t="s">
        <v>17</v>
      </c>
      <c r="J1198" s="259" t="s">
        <v>17</v>
      </c>
      <c r="K1198" s="259" t="s">
        <v>2369</v>
      </c>
      <c r="L1198" s="260">
        <v>45455</v>
      </c>
      <c r="M1198" s="259" t="s">
        <v>20</v>
      </c>
    </row>
    <row r="1199" spans="1:13" x14ac:dyDescent="0.35">
      <c r="A1199" s="261" t="s">
        <v>1793</v>
      </c>
      <c r="B1199" s="261" t="s">
        <v>1794</v>
      </c>
      <c r="C1199" s="261" t="s">
        <v>1795</v>
      </c>
      <c r="D1199" s="261" t="s">
        <v>2185</v>
      </c>
      <c r="E1199" s="261">
        <v>2</v>
      </c>
      <c r="F1199" s="261" t="s">
        <v>2177</v>
      </c>
      <c r="G1199" s="261" t="s">
        <v>33</v>
      </c>
      <c r="H1199" s="261">
        <v>2</v>
      </c>
      <c r="I1199" s="261" t="s">
        <v>17</v>
      </c>
      <c r="J1199" s="261" t="s">
        <v>17</v>
      </c>
      <c r="K1199" s="261" t="s">
        <v>2370</v>
      </c>
      <c r="L1199" s="262">
        <v>45455</v>
      </c>
      <c r="M1199" s="261" t="s">
        <v>20</v>
      </c>
    </row>
    <row r="1200" spans="1:13" x14ac:dyDescent="0.35">
      <c r="A1200" s="259" t="s">
        <v>1793</v>
      </c>
      <c r="B1200" s="259" t="s">
        <v>1794</v>
      </c>
      <c r="C1200" s="259" t="s">
        <v>1795</v>
      </c>
      <c r="D1200" s="259" t="s">
        <v>2187</v>
      </c>
      <c r="E1200" s="259">
        <v>1</v>
      </c>
      <c r="F1200" s="259" t="s">
        <v>2177</v>
      </c>
      <c r="G1200" s="259" t="s">
        <v>33</v>
      </c>
      <c r="H1200" s="259">
        <v>2</v>
      </c>
      <c r="I1200" s="259" t="s">
        <v>17</v>
      </c>
      <c r="J1200" s="259" t="s">
        <v>17</v>
      </c>
      <c r="K1200" s="259" t="s">
        <v>2371</v>
      </c>
      <c r="L1200" s="260">
        <v>45455</v>
      </c>
      <c r="M1200" s="259" t="s">
        <v>20</v>
      </c>
    </row>
    <row r="1201" spans="1:13" x14ac:dyDescent="0.35">
      <c r="A1201" s="261" t="s">
        <v>1793</v>
      </c>
      <c r="B1201" s="261" t="s">
        <v>1794</v>
      </c>
      <c r="C1201" s="261" t="s">
        <v>1795</v>
      </c>
      <c r="D1201" s="261" t="s">
        <v>2189</v>
      </c>
      <c r="E1201" s="261">
        <v>3</v>
      </c>
      <c r="F1201" s="261" t="s">
        <v>2177</v>
      </c>
      <c r="G1201" s="261" t="s">
        <v>33</v>
      </c>
      <c r="H1201" s="261">
        <v>2</v>
      </c>
      <c r="I1201" s="261" t="s">
        <v>17</v>
      </c>
      <c r="J1201" s="261" t="s">
        <v>17</v>
      </c>
      <c r="K1201" s="261" t="s">
        <v>2372</v>
      </c>
      <c r="L1201" s="262">
        <v>45455</v>
      </c>
      <c r="M1201" s="261" t="s">
        <v>20</v>
      </c>
    </row>
    <row r="1202" spans="1:13" x14ac:dyDescent="0.35">
      <c r="A1202" s="259" t="s">
        <v>1793</v>
      </c>
      <c r="B1202" s="259" t="s">
        <v>1794</v>
      </c>
      <c r="C1202" s="259" t="s">
        <v>1795</v>
      </c>
      <c r="D1202" s="259" t="s">
        <v>2191</v>
      </c>
      <c r="E1202" s="259">
        <v>3</v>
      </c>
      <c r="F1202" s="259" t="s">
        <v>2177</v>
      </c>
      <c r="G1202" s="259" t="s">
        <v>33</v>
      </c>
      <c r="H1202" s="259">
        <v>2</v>
      </c>
      <c r="I1202" s="259" t="s">
        <v>17</v>
      </c>
      <c r="J1202" s="259" t="s">
        <v>17</v>
      </c>
      <c r="K1202" s="259" t="s">
        <v>2373</v>
      </c>
      <c r="L1202" s="260">
        <v>45455</v>
      </c>
      <c r="M1202" s="259" t="s">
        <v>20</v>
      </c>
    </row>
    <row r="1203" spans="1:13" x14ac:dyDescent="0.35">
      <c r="A1203" s="261" t="s">
        <v>1793</v>
      </c>
      <c r="B1203" s="261" t="s">
        <v>1794</v>
      </c>
      <c r="C1203" s="261" t="s">
        <v>1795</v>
      </c>
      <c r="D1203" s="261" t="s">
        <v>2193</v>
      </c>
      <c r="E1203" s="261">
        <v>3</v>
      </c>
      <c r="F1203" s="261" t="s">
        <v>2177</v>
      </c>
      <c r="G1203" s="261" t="s">
        <v>33</v>
      </c>
      <c r="H1203" s="261">
        <v>2</v>
      </c>
      <c r="I1203" s="261" t="s">
        <v>17</v>
      </c>
      <c r="J1203" s="261" t="s">
        <v>17</v>
      </c>
      <c r="K1203" s="261" t="s">
        <v>2374</v>
      </c>
      <c r="L1203" s="262">
        <v>45455</v>
      </c>
      <c r="M1203" s="261" t="s">
        <v>20</v>
      </c>
    </row>
    <row r="1204" spans="1:13" x14ac:dyDescent="0.35">
      <c r="A1204" s="259" t="s">
        <v>2375</v>
      </c>
      <c r="B1204" s="259" t="s">
        <v>2376</v>
      </c>
      <c r="C1204" s="259" t="s">
        <v>1795</v>
      </c>
      <c r="D1204" s="259" t="s">
        <v>2176</v>
      </c>
      <c r="E1204" s="259">
        <v>0</v>
      </c>
      <c r="F1204" s="259" t="s">
        <v>2177</v>
      </c>
      <c r="G1204" s="259" t="s">
        <v>33</v>
      </c>
      <c r="H1204" s="259">
        <v>2</v>
      </c>
      <c r="I1204" s="259" t="s">
        <v>17</v>
      </c>
      <c r="J1204" s="259" t="s">
        <v>17</v>
      </c>
      <c r="K1204" s="259" t="s">
        <v>2377</v>
      </c>
      <c r="L1204" s="260">
        <v>45455</v>
      </c>
      <c r="M1204" s="259" t="s">
        <v>20</v>
      </c>
    </row>
    <row r="1205" spans="1:13" x14ac:dyDescent="0.35">
      <c r="A1205" s="261" t="s">
        <v>2375</v>
      </c>
      <c r="B1205" s="261" t="s">
        <v>2376</v>
      </c>
      <c r="C1205" s="261" t="s">
        <v>1795</v>
      </c>
      <c r="D1205" s="261" t="s">
        <v>2179</v>
      </c>
      <c r="E1205" s="261">
        <v>1</v>
      </c>
      <c r="F1205" s="261" t="s">
        <v>2177</v>
      </c>
      <c r="G1205" s="261" t="s">
        <v>33</v>
      </c>
      <c r="H1205" s="261">
        <v>2</v>
      </c>
      <c r="I1205" s="261" t="s">
        <v>17</v>
      </c>
      <c r="J1205" s="261" t="s">
        <v>17</v>
      </c>
      <c r="K1205" s="261" t="s">
        <v>2378</v>
      </c>
      <c r="L1205" s="262">
        <v>45455</v>
      </c>
      <c r="M1205" s="261" t="s">
        <v>20</v>
      </c>
    </row>
    <row r="1206" spans="1:13" x14ac:dyDescent="0.35">
      <c r="A1206" s="259" t="s">
        <v>2375</v>
      </c>
      <c r="B1206" s="259" t="s">
        <v>2376</v>
      </c>
      <c r="C1206" s="259" t="s">
        <v>1795</v>
      </c>
      <c r="D1206" s="259" t="s">
        <v>2181</v>
      </c>
      <c r="E1206" s="259">
        <v>0</v>
      </c>
      <c r="F1206" s="259" t="s">
        <v>2177</v>
      </c>
      <c r="G1206" s="259" t="s">
        <v>33</v>
      </c>
      <c r="H1206" s="259">
        <v>2</v>
      </c>
      <c r="I1206" s="259" t="s">
        <v>17</v>
      </c>
      <c r="J1206" s="259" t="s">
        <v>17</v>
      </c>
      <c r="K1206" s="259" t="s">
        <v>2379</v>
      </c>
      <c r="L1206" s="260">
        <v>45455</v>
      </c>
      <c r="M1206" s="259" t="s">
        <v>20</v>
      </c>
    </row>
    <row r="1207" spans="1:13" x14ac:dyDescent="0.35">
      <c r="A1207" s="261" t="s">
        <v>2375</v>
      </c>
      <c r="B1207" s="261" t="s">
        <v>2376</v>
      </c>
      <c r="C1207" s="261" t="s">
        <v>1795</v>
      </c>
      <c r="D1207" s="261" t="s">
        <v>2183</v>
      </c>
      <c r="E1207" s="261">
        <v>2</v>
      </c>
      <c r="F1207" s="261" t="s">
        <v>2177</v>
      </c>
      <c r="G1207" s="261" t="s">
        <v>33</v>
      </c>
      <c r="H1207" s="261">
        <v>2</v>
      </c>
      <c r="I1207" s="261" t="s">
        <v>17</v>
      </c>
      <c r="J1207" s="261" t="s">
        <v>17</v>
      </c>
      <c r="K1207" s="261" t="s">
        <v>2380</v>
      </c>
      <c r="L1207" s="262">
        <v>45455</v>
      </c>
      <c r="M1207" s="261" t="s">
        <v>20</v>
      </c>
    </row>
    <row r="1208" spans="1:13" x14ac:dyDescent="0.35">
      <c r="A1208" s="259" t="s">
        <v>2375</v>
      </c>
      <c r="B1208" s="259" t="s">
        <v>2376</v>
      </c>
      <c r="C1208" s="259" t="s">
        <v>1795</v>
      </c>
      <c r="D1208" s="259" t="s">
        <v>2185</v>
      </c>
      <c r="E1208" s="259">
        <v>1</v>
      </c>
      <c r="F1208" s="259" t="s">
        <v>2177</v>
      </c>
      <c r="G1208" s="259" t="s">
        <v>33</v>
      </c>
      <c r="H1208" s="259">
        <v>2</v>
      </c>
      <c r="I1208" s="259" t="s">
        <v>17</v>
      </c>
      <c r="J1208" s="259" t="s">
        <v>17</v>
      </c>
      <c r="K1208" s="259" t="s">
        <v>2381</v>
      </c>
      <c r="L1208" s="260">
        <v>45455</v>
      </c>
      <c r="M1208" s="259" t="s">
        <v>20</v>
      </c>
    </row>
    <row r="1209" spans="1:13" x14ac:dyDescent="0.35">
      <c r="A1209" s="261" t="s">
        <v>2375</v>
      </c>
      <c r="B1209" s="261" t="s">
        <v>2376</v>
      </c>
      <c r="C1209" s="261" t="s">
        <v>1795</v>
      </c>
      <c r="D1209" s="261" t="s">
        <v>2187</v>
      </c>
      <c r="E1209" s="261">
        <v>1</v>
      </c>
      <c r="F1209" s="261" t="s">
        <v>2177</v>
      </c>
      <c r="G1209" s="261" t="s">
        <v>33</v>
      </c>
      <c r="H1209" s="261">
        <v>2</v>
      </c>
      <c r="I1209" s="261" t="s">
        <v>17</v>
      </c>
      <c r="J1209" s="261" t="s">
        <v>17</v>
      </c>
      <c r="K1209" s="261" t="s">
        <v>2382</v>
      </c>
      <c r="L1209" s="262">
        <v>45455</v>
      </c>
      <c r="M1209" s="261" t="s">
        <v>20</v>
      </c>
    </row>
    <row r="1210" spans="1:13" x14ac:dyDescent="0.35">
      <c r="A1210" s="259" t="s">
        <v>2375</v>
      </c>
      <c r="B1210" s="259" t="s">
        <v>2376</v>
      </c>
      <c r="C1210" s="259" t="s">
        <v>1795</v>
      </c>
      <c r="D1210" s="259" t="s">
        <v>2189</v>
      </c>
      <c r="E1210" s="259">
        <v>2</v>
      </c>
      <c r="F1210" s="259" t="s">
        <v>2177</v>
      </c>
      <c r="G1210" s="259" t="s">
        <v>33</v>
      </c>
      <c r="H1210" s="259">
        <v>2</v>
      </c>
      <c r="I1210" s="259" t="s">
        <v>17</v>
      </c>
      <c r="J1210" s="259" t="s">
        <v>17</v>
      </c>
      <c r="K1210" s="259" t="s">
        <v>2383</v>
      </c>
      <c r="L1210" s="260">
        <v>45455</v>
      </c>
      <c r="M1210" s="259" t="s">
        <v>20</v>
      </c>
    </row>
    <row r="1211" spans="1:13" x14ac:dyDescent="0.35">
      <c r="A1211" s="261" t="s">
        <v>2375</v>
      </c>
      <c r="B1211" s="261" t="s">
        <v>2376</v>
      </c>
      <c r="C1211" s="261" t="s">
        <v>1795</v>
      </c>
      <c r="D1211" s="261" t="s">
        <v>2191</v>
      </c>
      <c r="E1211" s="261">
        <v>2</v>
      </c>
      <c r="F1211" s="261" t="s">
        <v>2177</v>
      </c>
      <c r="G1211" s="261" t="s">
        <v>33</v>
      </c>
      <c r="H1211" s="261">
        <v>2</v>
      </c>
      <c r="I1211" s="261" t="s">
        <v>17</v>
      </c>
      <c r="J1211" s="261" t="s">
        <v>17</v>
      </c>
      <c r="K1211" s="261" t="s">
        <v>2384</v>
      </c>
      <c r="L1211" s="262">
        <v>45455</v>
      </c>
      <c r="M1211" s="261" t="s">
        <v>20</v>
      </c>
    </row>
    <row r="1212" spans="1:13" x14ac:dyDescent="0.35">
      <c r="A1212" s="259" t="s">
        <v>2375</v>
      </c>
      <c r="B1212" s="259" t="s">
        <v>2376</v>
      </c>
      <c r="C1212" s="259" t="s">
        <v>1795</v>
      </c>
      <c r="D1212" s="259" t="s">
        <v>2193</v>
      </c>
      <c r="E1212" s="259">
        <v>0</v>
      </c>
      <c r="F1212" s="259" t="s">
        <v>2177</v>
      </c>
      <c r="G1212" s="259" t="s">
        <v>33</v>
      </c>
      <c r="H1212" s="259">
        <v>2</v>
      </c>
      <c r="I1212" s="259" t="s">
        <v>17</v>
      </c>
      <c r="J1212" s="259" t="s">
        <v>17</v>
      </c>
      <c r="K1212" s="259" t="s">
        <v>2385</v>
      </c>
      <c r="L1212" s="260">
        <v>45455</v>
      </c>
      <c r="M1212" s="259" t="s">
        <v>20</v>
      </c>
    </row>
    <row r="1213" spans="1:13" x14ac:dyDescent="0.35">
      <c r="A1213" s="261" t="s">
        <v>2386</v>
      </c>
      <c r="B1213" s="261" t="s">
        <v>2387</v>
      </c>
      <c r="C1213" s="261" t="s">
        <v>1795</v>
      </c>
      <c r="D1213" s="261" t="s">
        <v>2176</v>
      </c>
      <c r="E1213" s="261">
        <v>2</v>
      </c>
      <c r="F1213" s="261" t="s">
        <v>2177</v>
      </c>
      <c r="G1213" s="261" t="s">
        <v>33</v>
      </c>
      <c r="H1213" s="261">
        <v>2</v>
      </c>
      <c r="I1213" s="261" t="s">
        <v>17</v>
      </c>
      <c r="J1213" s="261" t="s">
        <v>17</v>
      </c>
      <c r="K1213" s="261" t="s">
        <v>2388</v>
      </c>
      <c r="L1213" s="262">
        <v>45455</v>
      </c>
      <c r="M1213" s="261" t="s">
        <v>20</v>
      </c>
    </row>
    <row r="1214" spans="1:13" x14ac:dyDescent="0.35">
      <c r="A1214" s="259" t="s">
        <v>2386</v>
      </c>
      <c r="B1214" s="259" t="s">
        <v>2387</v>
      </c>
      <c r="C1214" s="259" t="s">
        <v>1795</v>
      </c>
      <c r="D1214" s="259" t="s">
        <v>2179</v>
      </c>
      <c r="E1214" s="259">
        <v>1</v>
      </c>
      <c r="F1214" s="259" t="s">
        <v>2177</v>
      </c>
      <c r="G1214" s="259" t="s">
        <v>33</v>
      </c>
      <c r="H1214" s="259">
        <v>2</v>
      </c>
      <c r="I1214" s="259" t="s">
        <v>17</v>
      </c>
      <c r="J1214" s="259" t="s">
        <v>17</v>
      </c>
      <c r="K1214" s="259" t="s">
        <v>2389</v>
      </c>
      <c r="L1214" s="260">
        <v>45455</v>
      </c>
      <c r="M1214" s="259" t="s">
        <v>20</v>
      </c>
    </row>
    <row r="1215" spans="1:13" x14ac:dyDescent="0.35">
      <c r="A1215" s="261" t="s">
        <v>2386</v>
      </c>
      <c r="B1215" s="261" t="s">
        <v>2387</v>
      </c>
      <c r="C1215" s="261" t="s">
        <v>1795</v>
      </c>
      <c r="D1215" s="261" t="s">
        <v>2181</v>
      </c>
      <c r="E1215" s="261">
        <v>3</v>
      </c>
      <c r="F1215" s="261" t="s">
        <v>2177</v>
      </c>
      <c r="G1215" s="261" t="s">
        <v>33</v>
      </c>
      <c r="H1215" s="261">
        <v>2</v>
      </c>
      <c r="I1215" s="261" t="s">
        <v>17</v>
      </c>
      <c r="J1215" s="261" t="s">
        <v>17</v>
      </c>
      <c r="K1215" s="261" t="s">
        <v>2390</v>
      </c>
      <c r="L1215" s="262">
        <v>45455</v>
      </c>
      <c r="M1215" s="261" t="s">
        <v>20</v>
      </c>
    </row>
    <row r="1216" spans="1:13" x14ac:dyDescent="0.35">
      <c r="A1216" s="259" t="s">
        <v>2386</v>
      </c>
      <c r="B1216" s="259" t="s">
        <v>2387</v>
      </c>
      <c r="C1216" s="259" t="s">
        <v>1795</v>
      </c>
      <c r="D1216" s="259" t="s">
        <v>2183</v>
      </c>
      <c r="E1216" s="259">
        <v>3</v>
      </c>
      <c r="F1216" s="259" t="s">
        <v>2177</v>
      </c>
      <c r="G1216" s="259" t="s">
        <v>33</v>
      </c>
      <c r="H1216" s="259">
        <v>2</v>
      </c>
      <c r="I1216" s="259" t="s">
        <v>17</v>
      </c>
      <c r="J1216" s="259" t="s">
        <v>17</v>
      </c>
      <c r="K1216" s="259" t="s">
        <v>2391</v>
      </c>
      <c r="L1216" s="260">
        <v>45455</v>
      </c>
      <c r="M1216" s="259" t="s">
        <v>20</v>
      </c>
    </row>
    <row r="1217" spans="1:13" x14ac:dyDescent="0.35">
      <c r="A1217" s="261" t="s">
        <v>2386</v>
      </c>
      <c r="B1217" s="261" t="s">
        <v>2387</v>
      </c>
      <c r="C1217" s="261" t="s">
        <v>1795</v>
      </c>
      <c r="D1217" s="261" t="s">
        <v>2185</v>
      </c>
      <c r="E1217" s="261">
        <v>3</v>
      </c>
      <c r="F1217" s="261" t="s">
        <v>2177</v>
      </c>
      <c r="G1217" s="261" t="s">
        <v>33</v>
      </c>
      <c r="H1217" s="261">
        <v>2</v>
      </c>
      <c r="I1217" s="261" t="s">
        <v>17</v>
      </c>
      <c r="J1217" s="261" t="s">
        <v>17</v>
      </c>
      <c r="K1217" s="261" t="s">
        <v>2392</v>
      </c>
      <c r="L1217" s="262">
        <v>45455</v>
      </c>
      <c r="M1217" s="261" t="s">
        <v>20</v>
      </c>
    </row>
    <row r="1218" spans="1:13" x14ac:dyDescent="0.35">
      <c r="A1218" s="259" t="s">
        <v>2386</v>
      </c>
      <c r="B1218" s="259" t="s">
        <v>2387</v>
      </c>
      <c r="C1218" s="259" t="s">
        <v>1795</v>
      </c>
      <c r="D1218" s="259" t="s">
        <v>2187</v>
      </c>
      <c r="E1218" s="259">
        <v>1</v>
      </c>
      <c r="F1218" s="259" t="s">
        <v>2177</v>
      </c>
      <c r="G1218" s="259" t="s">
        <v>33</v>
      </c>
      <c r="H1218" s="259">
        <v>2</v>
      </c>
      <c r="I1218" s="259" t="s">
        <v>17</v>
      </c>
      <c r="J1218" s="259" t="s">
        <v>17</v>
      </c>
      <c r="K1218" s="259" t="s">
        <v>2393</v>
      </c>
      <c r="L1218" s="260">
        <v>45455</v>
      </c>
      <c r="M1218" s="259" t="s">
        <v>20</v>
      </c>
    </row>
    <row r="1219" spans="1:13" x14ac:dyDescent="0.35">
      <c r="A1219" s="261" t="s">
        <v>2386</v>
      </c>
      <c r="B1219" s="261" t="s">
        <v>2387</v>
      </c>
      <c r="C1219" s="261" t="s">
        <v>1795</v>
      </c>
      <c r="D1219" s="261" t="s">
        <v>2189</v>
      </c>
      <c r="E1219" s="261">
        <v>3</v>
      </c>
      <c r="F1219" s="261" t="s">
        <v>2177</v>
      </c>
      <c r="G1219" s="261" t="s">
        <v>33</v>
      </c>
      <c r="H1219" s="261">
        <v>2</v>
      </c>
      <c r="I1219" s="261" t="s">
        <v>17</v>
      </c>
      <c r="J1219" s="261" t="s">
        <v>17</v>
      </c>
      <c r="K1219" s="261" t="s">
        <v>2394</v>
      </c>
      <c r="L1219" s="262">
        <v>45455</v>
      </c>
      <c r="M1219" s="261" t="s">
        <v>20</v>
      </c>
    </row>
    <row r="1220" spans="1:13" x14ac:dyDescent="0.35">
      <c r="A1220" s="259" t="s">
        <v>2386</v>
      </c>
      <c r="B1220" s="259" t="s">
        <v>2387</v>
      </c>
      <c r="C1220" s="259" t="s">
        <v>1795</v>
      </c>
      <c r="D1220" s="259" t="s">
        <v>2191</v>
      </c>
      <c r="E1220" s="259">
        <v>3</v>
      </c>
      <c r="F1220" s="259" t="s">
        <v>2177</v>
      </c>
      <c r="G1220" s="259" t="s">
        <v>33</v>
      </c>
      <c r="H1220" s="259">
        <v>2</v>
      </c>
      <c r="I1220" s="259" t="s">
        <v>17</v>
      </c>
      <c r="J1220" s="259" t="s">
        <v>17</v>
      </c>
      <c r="K1220" s="259" t="s">
        <v>2395</v>
      </c>
      <c r="L1220" s="260">
        <v>45455</v>
      </c>
      <c r="M1220" s="259" t="s">
        <v>20</v>
      </c>
    </row>
    <row r="1221" spans="1:13" x14ac:dyDescent="0.35">
      <c r="A1221" s="261" t="s">
        <v>2386</v>
      </c>
      <c r="B1221" s="261" t="s">
        <v>2387</v>
      </c>
      <c r="C1221" s="261" t="s">
        <v>1795</v>
      </c>
      <c r="D1221" s="261" t="s">
        <v>2193</v>
      </c>
      <c r="E1221" s="261">
        <v>3</v>
      </c>
      <c r="F1221" s="261" t="s">
        <v>2177</v>
      </c>
      <c r="G1221" s="261" t="s">
        <v>33</v>
      </c>
      <c r="H1221" s="261">
        <v>2</v>
      </c>
      <c r="I1221" s="261" t="s">
        <v>17</v>
      </c>
      <c r="J1221" s="261" t="s">
        <v>17</v>
      </c>
      <c r="K1221" s="261" t="s">
        <v>2396</v>
      </c>
      <c r="L1221" s="262">
        <v>45455</v>
      </c>
      <c r="M1221" s="261" t="s">
        <v>20</v>
      </c>
    </row>
    <row r="1222" spans="1:13" x14ac:dyDescent="0.35">
      <c r="A1222" s="259" t="s">
        <v>2397</v>
      </c>
      <c r="B1222" s="259" t="s">
        <v>2398</v>
      </c>
      <c r="C1222" s="259" t="s">
        <v>1795</v>
      </c>
      <c r="D1222" s="259" t="s">
        <v>2176</v>
      </c>
      <c r="E1222" s="259">
        <v>2</v>
      </c>
      <c r="F1222" s="259" t="s">
        <v>2177</v>
      </c>
      <c r="G1222" s="259" t="s">
        <v>33</v>
      </c>
      <c r="H1222" s="259">
        <v>2</v>
      </c>
      <c r="I1222" s="259" t="s">
        <v>17</v>
      </c>
      <c r="J1222" s="259" t="s">
        <v>17</v>
      </c>
      <c r="K1222" s="259" t="s">
        <v>2399</v>
      </c>
      <c r="L1222" s="260">
        <v>45455</v>
      </c>
      <c r="M1222" s="259" t="s">
        <v>20</v>
      </c>
    </row>
    <row r="1223" spans="1:13" x14ac:dyDescent="0.35">
      <c r="A1223" s="261" t="s">
        <v>2397</v>
      </c>
      <c r="B1223" s="261" t="s">
        <v>2398</v>
      </c>
      <c r="C1223" s="261" t="s">
        <v>1795</v>
      </c>
      <c r="D1223" s="261" t="s">
        <v>2179</v>
      </c>
      <c r="E1223" s="261">
        <v>1</v>
      </c>
      <c r="F1223" s="261" t="s">
        <v>2177</v>
      </c>
      <c r="G1223" s="261" t="s">
        <v>33</v>
      </c>
      <c r="H1223" s="261">
        <v>2</v>
      </c>
      <c r="I1223" s="261" t="s">
        <v>17</v>
      </c>
      <c r="J1223" s="261" t="s">
        <v>17</v>
      </c>
      <c r="K1223" s="261" t="s">
        <v>2400</v>
      </c>
      <c r="L1223" s="262">
        <v>45455</v>
      </c>
      <c r="M1223" s="261" t="s">
        <v>20</v>
      </c>
    </row>
    <row r="1224" spans="1:13" x14ac:dyDescent="0.35">
      <c r="A1224" s="259" t="s">
        <v>2397</v>
      </c>
      <c r="B1224" s="259" t="s">
        <v>2398</v>
      </c>
      <c r="C1224" s="259" t="s">
        <v>1795</v>
      </c>
      <c r="D1224" s="259" t="s">
        <v>2181</v>
      </c>
      <c r="E1224" s="259">
        <v>1</v>
      </c>
      <c r="F1224" s="259" t="s">
        <v>2177</v>
      </c>
      <c r="G1224" s="259" t="s">
        <v>33</v>
      </c>
      <c r="H1224" s="259">
        <v>2</v>
      </c>
      <c r="I1224" s="259" t="s">
        <v>17</v>
      </c>
      <c r="J1224" s="259" t="s">
        <v>17</v>
      </c>
      <c r="K1224" s="259" t="s">
        <v>2401</v>
      </c>
      <c r="L1224" s="260">
        <v>45455</v>
      </c>
      <c r="M1224" s="259" t="s">
        <v>20</v>
      </c>
    </row>
    <row r="1225" spans="1:13" x14ac:dyDescent="0.35">
      <c r="A1225" s="261" t="s">
        <v>2397</v>
      </c>
      <c r="B1225" s="261" t="s">
        <v>2398</v>
      </c>
      <c r="C1225" s="261" t="s">
        <v>1795</v>
      </c>
      <c r="D1225" s="261" t="s">
        <v>2183</v>
      </c>
      <c r="E1225" s="261">
        <v>3</v>
      </c>
      <c r="F1225" s="261" t="s">
        <v>2177</v>
      </c>
      <c r="G1225" s="261" t="s">
        <v>33</v>
      </c>
      <c r="H1225" s="261">
        <v>2</v>
      </c>
      <c r="I1225" s="261" t="s">
        <v>17</v>
      </c>
      <c r="J1225" s="261" t="s">
        <v>17</v>
      </c>
      <c r="K1225" s="261" t="s">
        <v>2402</v>
      </c>
      <c r="L1225" s="262">
        <v>45455</v>
      </c>
      <c r="M1225" s="261" t="s">
        <v>20</v>
      </c>
    </row>
    <row r="1226" spans="1:13" x14ac:dyDescent="0.35">
      <c r="A1226" s="259" t="s">
        <v>2397</v>
      </c>
      <c r="B1226" s="259" t="s">
        <v>2398</v>
      </c>
      <c r="C1226" s="259" t="s">
        <v>1795</v>
      </c>
      <c r="D1226" s="259" t="s">
        <v>2185</v>
      </c>
      <c r="E1226" s="259">
        <v>1</v>
      </c>
      <c r="F1226" s="259" t="s">
        <v>2177</v>
      </c>
      <c r="G1226" s="259" t="s">
        <v>33</v>
      </c>
      <c r="H1226" s="259">
        <v>2</v>
      </c>
      <c r="I1226" s="259" t="s">
        <v>17</v>
      </c>
      <c r="J1226" s="259" t="s">
        <v>17</v>
      </c>
      <c r="K1226" s="259" t="s">
        <v>2403</v>
      </c>
      <c r="L1226" s="260">
        <v>45455</v>
      </c>
      <c r="M1226" s="259" t="s">
        <v>20</v>
      </c>
    </row>
    <row r="1227" spans="1:13" x14ac:dyDescent="0.35">
      <c r="A1227" s="261" t="s">
        <v>2397</v>
      </c>
      <c r="B1227" s="261" t="s">
        <v>2398</v>
      </c>
      <c r="C1227" s="261" t="s">
        <v>1795</v>
      </c>
      <c r="D1227" s="261" t="s">
        <v>2187</v>
      </c>
      <c r="E1227" s="261">
        <v>1</v>
      </c>
      <c r="F1227" s="261" t="s">
        <v>2177</v>
      </c>
      <c r="G1227" s="261" t="s">
        <v>33</v>
      </c>
      <c r="H1227" s="261">
        <v>2</v>
      </c>
      <c r="I1227" s="261" t="s">
        <v>17</v>
      </c>
      <c r="J1227" s="261" t="s">
        <v>17</v>
      </c>
      <c r="K1227" s="261" t="s">
        <v>2404</v>
      </c>
      <c r="L1227" s="262">
        <v>45455</v>
      </c>
      <c r="M1227" s="261" t="s">
        <v>20</v>
      </c>
    </row>
    <row r="1228" spans="1:13" x14ac:dyDescent="0.35">
      <c r="A1228" s="259" t="s">
        <v>2397</v>
      </c>
      <c r="B1228" s="259" t="s">
        <v>2398</v>
      </c>
      <c r="C1228" s="259" t="s">
        <v>1795</v>
      </c>
      <c r="D1228" s="259" t="s">
        <v>2189</v>
      </c>
      <c r="E1228" s="259">
        <v>2</v>
      </c>
      <c r="F1228" s="259" t="s">
        <v>2177</v>
      </c>
      <c r="G1228" s="259" t="s">
        <v>33</v>
      </c>
      <c r="H1228" s="259">
        <v>2</v>
      </c>
      <c r="I1228" s="259" t="s">
        <v>17</v>
      </c>
      <c r="J1228" s="259" t="s">
        <v>17</v>
      </c>
      <c r="K1228" s="259" t="s">
        <v>2405</v>
      </c>
      <c r="L1228" s="260">
        <v>45455</v>
      </c>
      <c r="M1228" s="259" t="s">
        <v>20</v>
      </c>
    </row>
    <row r="1229" spans="1:13" x14ac:dyDescent="0.35">
      <c r="A1229" s="261" t="s">
        <v>2397</v>
      </c>
      <c r="B1229" s="261" t="s">
        <v>2398</v>
      </c>
      <c r="C1229" s="261" t="s">
        <v>1795</v>
      </c>
      <c r="D1229" s="261" t="s">
        <v>2191</v>
      </c>
      <c r="E1229" s="261">
        <v>2</v>
      </c>
      <c r="F1229" s="261" t="s">
        <v>2177</v>
      </c>
      <c r="G1229" s="261" t="s">
        <v>33</v>
      </c>
      <c r="H1229" s="261">
        <v>2</v>
      </c>
      <c r="I1229" s="261" t="s">
        <v>17</v>
      </c>
      <c r="J1229" s="261" t="s">
        <v>17</v>
      </c>
      <c r="K1229" s="261" t="s">
        <v>2406</v>
      </c>
      <c r="L1229" s="262">
        <v>45455</v>
      </c>
      <c r="M1229" s="261" t="s">
        <v>20</v>
      </c>
    </row>
    <row r="1230" spans="1:13" x14ac:dyDescent="0.35">
      <c r="A1230" s="259" t="s">
        <v>2397</v>
      </c>
      <c r="B1230" s="259" t="s">
        <v>2398</v>
      </c>
      <c r="C1230" s="259" t="s">
        <v>1795</v>
      </c>
      <c r="D1230" s="259" t="s">
        <v>2193</v>
      </c>
      <c r="E1230" s="259">
        <v>1</v>
      </c>
      <c r="F1230" s="259" t="s">
        <v>2177</v>
      </c>
      <c r="G1230" s="259" t="s">
        <v>33</v>
      </c>
      <c r="H1230" s="259">
        <v>2</v>
      </c>
      <c r="I1230" s="259" t="s">
        <v>17</v>
      </c>
      <c r="J1230" s="259" t="s">
        <v>17</v>
      </c>
      <c r="K1230" s="259" t="s">
        <v>2407</v>
      </c>
      <c r="L1230" s="260">
        <v>45455</v>
      </c>
      <c r="M1230" s="259" t="s">
        <v>20</v>
      </c>
    </row>
    <row r="1231" spans="1:13" x14ac:dyDescent="0.35">
      <c r="A1231" s="261" t="s">
        <v>2408</v>
      </c>
      <c r="B1231" s="261" t="s">
        <v>2409</v>
      </c>
      <c r="C1231" s="261" t="s">
        <v>1795</v>
      </c>
      <c r="D1231" s="261" t="s">
        <v>2176</v>
      </c>
      <c r="E1231" s="261">
        <v>0</v>
      </c>
      <c r="F1231" s="261" t="s">
        <v>2177</v>
      </c>
      <c r="G1231" s="261" t="s">
        <v>33</v>
      </c>
      <c r="H1231" s="261">
        <v>2</v>
      </c>
      <c r="I1231" s="261" t="s">
        <v>17</v>
      </c>
      <c r="J1231" s="261" t="s">
        <v>17</v>
      </c>
      <c r="K1231" s="261" t="s">
        <v>2410</v>
      </c>
      <c r="L1231" s="262">
        <v>45455</v>
      </c>
      <c r="M1231" s="261" t="s">
        <v>20</v>
      </c>
    </row>
    <row r="1232" spans="1:13" x14ac:dyDescent="0.35">
      <c r="A1232" s="259" t="s">
        <v>2408</v>
      </c>
      <c r="B1232" s="259" t="s">
        <v>2409</v>
      </c>
      <c r="C1232" s="259" t="s">
        <v>1795</v>
      </c>
      <c r="D1232" s="259" t="s">
        <v>2179</v>
      </c>
      <c r="E1232" s="259">
        <v>1</v>
      </c>
      <c r="F1232" s="259" t="s">
        <v>2177</v>
      </c>
      <c r="G1232" s="259" t="s">
        <v>33</v>
      </c>
      <c r="H1232" s="259">
        <v>2</v>
      </c>
      <c r="I1232" s="259" t="s">
        <v>17</v>
      </c>
      <c r="J1232" s="259" t="s">
        <v>17</v>
      </c>
      <c r="K1232" s="259" t="s">
        <v>2411</v>
      </c>
      <c r="L1232" s="260">
        <v>45455</v>
      </c>
      <c r="M1232" s="259" t="s">
        <v>20</v>
      </c>
    </row>
    <row r="1233" spans="1:13" x14ac:dyDescent="0.35">
      <c r="A1233" s="261" t="s">
        <v>2408</v>
      </c>
      <c r="B1233" s="261" t="s">
        <v>2409</v>
      </c>
      <c r="C1233" s="261" t="s">
        <v>1795</v>
      </c>
      <c r="D1233" s="261" t="s">
        <v>2181</v>
      </c>
      <c r="E1233" s="261">
        <v>0</v>
      </c>
      <c r="F1233" s="261" t="s">
        <v>2177</v>
      </c>
      <c r="G1233" s="261" t="s">
        <v>33</v>
      </c>
      <c r="H1233" s="261">
        <v>2</v>
      </c>
      <c r="I1233" s="261" t="s">
        <v>17</v>
      </c>
      <c r="J1233" s="261" t="s">
        <v>17</v>
      </c>
      <c r="K1233" s="261" t="s">
        <v>2412</v>
      </c>
      <c r="L1233" s="262">
        <v>45455</v>
      </c>
      <c r="M1233" s="261" t="s">
        <v>20</v>
      </c>
    </row>
    <row r="1234" spans="1:13" x14ac:dyDescent="0.35">
      <c r="A1234" s="259" t="s">
        <v>2408</v>
      </c>
      <c r="B1234" s="259" t="s">
        <v>2409</v>
      </c>
      <c r="C1234" s="259" t="s">
        <v>1795</v>
      </c>
      <c r="D1234" s="259" t="s">
        <v>2183</v>
      </c>
      <c r="E1234" s="259">
        <v>0</v>
      </c>
      <c r="F1234" s="259" t="s">
        <v>2177</v>
      </c>
      <c r="G1234" s="259" t="s">
        <v>33</v>
      </c>
      <c r="H1234" s="259">
        <v>2</v>
      </c>
      <c r="I1234" s="259" t="s">
        <v>17</v>
      </c>
      <c r="J1234" s="259" t="s">
        <v>17</v>
      </c>
      <c r="K1234" s="259" t="s">
        <v>2413</v>
      </c>
      <c r="L1234" s="260">
        <v>45455</v>
      </c>
      <c r="M1234" s="259" t="s">
        <v>20</v>
      </c>
    </row>
    <row r="1235" spans="1:13" x14ac:dyDescent="0.35">
      <c r="A1235" s="261" t="s">
        <v>2408</v>
      </c>
      <c r="B1235" s="261" t="s">
        <v>2409</v>
      </c>
      <c r="C1235" s="261" t="s">
        <v>1795</v>
      </c>
      <c r="D1235" s="261" t="s">
        <v>2185</v>
      </c>
      <c r="E1235" s="261">
        <v>1</v>
      </c>
      <c r="F1235" s="261" t="s">
        <v>2177</v>
      </c>
      <c r="G1235" s="261" t="s">
        <v>33</v>
      </c>
      <c r="H1235" s="261">
        <v>2</v>
      </c>
      <c r="I1235" s="261" t="s">
        <v>17</v>
      </c>
      <c r="J1235" s="261" t="s">
        <v>17</v>
      </c>
      <c r="K1235" s="261" t="s">
        <v>2414</v>
      </c>
      <c r="L1235" s="262">
        <v>45455</v>
      </c>
      <c r="M1235" s="261" t="s">
        <v>20</v>
      </c>
    </row>
    <row r="1236" spans="1:13" x14ac:dyDescent="0.35">
      <c r="A1236" s="259" t="s">
        <v>2408</v>
      </c>
      <c r="B1236" s="259" t="s">
        <v>2409</v>
      </c>
      <c r="C1236" s="259" t="s">
        <v>1795</v>
      </c>
      <c r="D1236" s="259" t="s">
        <v>2187</v>
      </c>
      <c r="E1236" s="259">
        <v>1</v>
      </c>
      <c r="F1236" s="259" t="s">
        <v>2177</v>
      </c>
      <c r="G1236" s="259" t="s">
        <v>33</v>
      </c>
      <c r="H1236" s="259">
        <v>2</v>
      </c>
      <c r="I1236" s="259" t="s">
        <v>17</v>
      </c>
      <c r="J1236" s="259" t="s">
        <v>17</v>
      </c>
      <c r="K1236" s="259" t="s">
        <v>2415</v>
      </c>
      <c r="L1236" s="260">
        <v>45455</v>
      </c>
      <c r="M1236" s="259" t="s">
        <v>20</v>
      </c>
    </row>
    <row r="1237" spans="1:13" x14ac:dyDescent="0.35">
      <c r="A1237" s="261" t="s">
        <v>2408</v>
      </c>
      <c r="B1237" s="261" t="s">
        <v>2409</v>
      </c>
      <c r="C1237" s="261" t="s">
        <v>1795</v>
      </c>
      <c r="D1237" s="261" t="s">
        <v>2189</v>
      </c>
      <c r="E1237" s="261">
        <v>1</v>
      </c>
      <c r="F1237" s="261" t="s">
        <v>2177</v>
      </c>
      <c r="G1237" s="261" t="s">
        <v>33</v>
      </c>
      <c r="H1237" s="261">
        <v>2</v>
      </c>
      <c r="I1237" s="261" t="s">
        <v>17</v>
      </c>
      <c r="J1237" s="261" t="s">
        <v>17</v>
      </c>
      <c r="K1237" s="261" t="s">
        <v>2416</v>
      </c>
      <c r="L1237" s="262">
        <v>45455</v>
      </c>
      <c r="M1237" s="261" t="s">
        <v>20</v>
      </c>
    </row>
    <row r="1238" spans="1:13" x14ac:dyDescent="0.35">
      <c r="A1238" s="259" t="s">
        <v>2408</v>
      </c>
      <c r="B1238" s="259" t="s">
        <v>2409</v>
      </c>
      <c r="C1238" s="259" t="s">
        <v>1795</v>
      </c>
      <c r="D1238" s="259" t="s">
        <v>2191</v>
      </c>
      <c r="E1238" s="259">
        <v>2</v>
      </c>
      <c r="F1238" s="259" t="s">
        <v>2177</v>
      </c>
      <c r="G1238" s="259" t="s">
        <v>33</v>
      </c>
      <c r="H1238" s="259">
        <v>2</v>
      </c>
      <c r="I1238" s="259" t="s">
        <v>17</v>
      </c>
      <c r="J1238" s="259" t="s">
        <v>17</v>
      </c>
      <c r="K1238" s="259" t="s">
        <v>2417</v>
      </c>
      <c r="L1238" s="260">
        <v>45455</v>
      </c>
      <c r="M1238" s="259" t="s">
        <v>20</v>
      </c>
    </row>
    <row r="1239" spans="1:13" x14ac:dyDescent="0.35">
      <c r="A1239" s="261" t="s">
        <v>2408</v>
      </c>
      <c r="B1239" s="261" t="s">
        <v>2409</v>
      </c>
      <c r="C1239" s="261" t="s">
        <v>1795</v>
      </c>
      <c r="D1239" s="261" t="s">
        <v>2193</v>
      </c>
      <c r="E1239" s="261">
        <v>3</v>
      </c>
      <c r="F1239" s="261" t="s">
        <v>2177</v>
      </c>
      <c r="G1239" s="261" t="s">
        <v>33</v>
      </c>
      <c r="H1239" s="261">
        <v>2</v>
      </c>
      <c r="I1239" s="261" t="s">
        <v>17</v>
      </c>
      <c r="J1239" s="261" t="s">
        <v>17</v>
      </c>
      <c r="K1239" s="261" t="s">
        <v>2418</v>
      </c>
      <c r="L1239" s="262">
        <v>45455</v>
      </c>
      <c r="M1239" s="261" t="s">
        <v>20</v>
      </c>
    </row>
    <row r="1240" spans="1:13" x14ac:dyDescent="0.35">
      <c r="A1240" s="259" t="s">
        <v>1756</v>
      </c>
      <c r="B1240" s="259" t="s">
        <v>1757</v>
      </c>
      <c r="C1240" s="259" t="s">
        <v>1758</v>
      </c>
      <c r="D1240" s="259" t="s">
        <v>2176</v>
      </c>
      <c r="E1240" s="259">
        <v>3</v>
      </c>
      <c r="F1240" s="259" t="s">
        <v>2177</v>
      </c>
      <c r="G1240" s="259" t="s">
        <v>33</v>
      </c>
      <c r="H1240" s="259">
        <v>2</v>
      </c>
      <c r="I1240" s="259" t="s">
        <v>17</v>
      </c>
      <c r="J1240" s="259" t="s">
        <v>17</v>
      </c>
      <c r="K1240" s="259" t="s">
        <v>2419</v>
      </c>
      <c r="L1240" s="260">
        <v>45455</v>
      </c>
      <c r="M1240" s="259" t="s">
        <v>20</v>
      </c>
    </row>
    <row r="1241" spans="1:13" x14ac:dyDescent="0.35">
      <c r="A1241" s="261" t="s">
        <v>1756</v>
      </c>
      <c r="B1241" s="261" t="s">
        <v>1757</v>
      </c>
      <c r="C1241" s="261" t="s">
        <v>1758</v>
      </c>
      <c r="D1241" s="261" t="s">
        <v>2179</v>
      </c>
      <c r="E1241" s="261">
        <v>1</v>
      </c>
      <c r="F1241" s="261" t="s">
        <v>2177</v>
      </c>
      <c r="G1241" s="261" t="s">
        <v>33</v>
      </c>
      <c r="H1241" s="261">
        <v>2</v>
      </c>
      <c r="I1241" s="261" t="s">
        <v>17</v>
      </c>
      <c r="J1241" s="261" t="s">
        <v>17</v>
      </c>
      <c r="K1241" s="261" t="s">
        <v>2420</v>
      </c>
      <c r="L1241" s="262">
        <v>45455</v>
      </c>
      <c r="M1241" s="261" t="s">
        <v>20</v>
      </c>
    </row>
    <row r="1242" spans="1:13" x14ac:dyDescent="0.35">
      <c r="A1242" s="259" t="s">
        <v>1756</v>
      </c>
      <c r="B1242" s="259" t="s">
        <v>1757</v>
      </c>
      <c r="C1242" s="259" t="s">
        <v>1758</v>
      </c>
      <c r="D1242" s="259" t="s">
        <v>2181</v>
      </c>
      <c r="E1242" s="259">
        <v>2</v>
      </c>
      <c r="F1242" s="259" t="s">
        <v>2177</v>
      </c>
      <c r="G1242" s="259" t="s">
        <v>33</v>
      </c>
      <c r="H1242" s="259">
        <v>2</v>
      </c>
      <c r="I1242" s="259" t="s">
        <v>17</v>
      </c>
      <c r="J1242" s="259" t="s">
        <v>17</v>
      </c>
      <c r="K1242" s="259" t="s">
        <v>2421</v>
      </c>
      <c r="L1242" s="260">
        <v>45455</v>
      </c>
      <c r="M1242" s="259" t="s">
        <v>20</v>
      </c>
    </row>
    <row r="1243" spans="1:13" x14ac:dyDescent="0.35">
      <c r="A1243" s="261" t="s">
        <v>1756</v>
      </c>
      <c r="B1243" s="261" t="s">
        <v>1757</v>
      </c>
      <c r="C1243" s="261" t="s">
        <v>1758</v>
      </c>
      <c r="D1243" s="261" t="s">
        <v>2183</v>
      </c>
      <c r="E1243" s="261">
        <v>3</v>
      </c>
      <c r="F1243" s="261" t="s">
        <v>2177</v>
      </c>
      <c r="G1243" s="261" t="s">
        <v>33</v>
      </c>
      <c r="H1243" s="261">
        <v>2</v>
      </c>
      <c r="I1243" s="261" t="s">
        <v>17</v>
      </c>
      <c r="J1243" s="261" t="s">
        <v>17</v>
      </c>
      <c r="K1243" s="261" t="s">
        <v>2422</v>
      </c>
      <c r="L1243" s="262">
        <v>45455</v>
      </c>
      <c r="M1243" s="261" t="s">
        <v>20</v>
      </c>
    </row>
    <row r="1244" spans="1:13" x14ac:dyDescent="0.35">
      <c r="A1244" s="259" t="s">
        <v>1756</v>
      </c>
      <c r="B1244" s="259" t="s">
        <v>1757</v>
      </c>
      <c r="C1244" s="259" t="s">
        <v>1758</v>
      </c>
      <c r="D1244" s="259" t="s">
        <v>2185</v>
      </c>
      <c r="E1244" s="259">
        <v>3</v>
      </c>
      <c r="F1244" s="259" t="s">
        <v>2177</v>
      </c>
      <c r="G1244" s="259" t="s">
        <v>33</v>
      </c>
      <c r="H1244" s="259">
        <v>2</v>
      </c>
      <c r="I1244" s="259" t="s">
        <v>17</v>
      </c>
      <c r="J1244" s="259" t="s">
        <v>17</v>
      </c>
      <c r="K1244" s="259" t="s">
        <v>2423</v>
      </c>
      <c r="L1244" s="260">
        <v>45455</v>
      </c>
      <c r="M1244" s="259" t="s">
        <v>20</v>
      </c>
    </row>
    <row r="1245" spans="1:13" x14ac:dyDescent="0.35">
      <c r="A1245" s="261" t="s">
        <v>1756</v>
      </c>
      <c r="B1245" s="261" t="s">
        <v>1757</v>
      </c>
      <c r="C1245" s="261" t="s">
        <v>1758</v>
      </c>
      <c r="D1245" s="261" t="s">
        <v>2187</v>
      </c>
      <c r="E1245" s="261">
        <v>2</v>
      </c>
      <c r="F1245" s="261" t="s">
        <v>2177</v>
      </c>
      <c r="G1245" s="261" t="s">
        <v>33</v>
      </c>
      <c r="H1245" s="261">
        <v>2</v>
      </c>
      <c r="I1245" s="261" t="s">
        <v>17</v>
      </c>
      <c r="J1245" s="261" t="s">
        <v>17</v>
      </c>
      <c r="K1245" s="261" t="s">
        <v>2424</v>
      </c>
      <c r="L1245" s="262">
        <v>45455</v>
      </c>
      <c r="M1245" s="261" t="s">
        <v>20</v>
      </c>
    </row>
    <row r="1246" spans="1:13" x14ac:dyDescent="0.35">
      <c r="A1246" s="259" t="s">
        <v>1756</v>
      </c>
      <c r="B1246" s="259" t="s">
        <v>1757</v>
      </c>
      <c r="C1246" s="259" t="s">
        <v>1758</v>
      </c>
      <c r="D1246" s="259" t="s">
        <v>2189</v>
      </c>
      <c r="E1246" s="259">
        <v>3</v>
      </c>
      <c r="F1246" s="259" t="s">
        <v>2177</v>
      </c>
      <c r="G1246" s="259" t="s">
        <v>33</v>
      </c>
      <c r="H1246" s="259">
        <v>2</v>
      </c>
      <c r="I1246" s="259" t="s">
        <v>17</v>
      </c>
      <c r="J1246" s="259" t="s">
        <v>17</v>
      </c>
      <c r="K1246" s="259" t="s">
        <v>2425</v>
      </c>
      <c r="L1246" s="260">
        <v>45455</v>
      </c>
      <c r="M1246" s="259" t="s">
        <v>20</v>
      </c>
    </row>
    <row r="1247" spans="1:13" x14ac:dyDescent="0.35">
      <c r="A1247" s="261" t="s">
        <v>1756</v>
      </c>
      <c r="B1247" s="261" t="s">
        <v>1757</v>
      </c>
      <c r="C1247" s="261" t="s">
        <v>1758</v>
      </c>
      <c r="D1247" s="261" t="s">
        <v>2191</v>
      </c>
      <c r="E1247" s="261">
        <v>3</v>
      </c>
      <c r="F1247" s="261" t="s">
        <v>2177</v>
      </c>
      <c r="G1247" s="261" t="s">
        <v>33</v>
      </c>
      <c r="H1247" s="261">
        <v>2</v>
      </c>
      <c r="I1247" s="261" t="s">
        <v>17</v>
      </c>
      <c r="J1247" s="261" t="s">
        <v>17</v>
      </c>
      <c r="K1247" s="261" t="s">
        <v>2426</v>
      </c>
      <c r="L1247" s="262">
        <v>45455</v>
      </c>
      <c r="M1247" s="261" t="s">
        <v>20</v>
      </c>
    </row>
    <row r="1248" spans="1:13" x14ac:dyDescent="0.35">
      <c r="A1248" s="259" t="s">
        <v>1756</v>
      </c>
      <c r="B1248" s="259" t="s">
        <v>1757</v>
      </c>
      <c r="C1248" s="259" t="s">
        <v>1758</v>
      </c>
      <c r="D1248" s="259" t="s">
        <v>2193</v>
      </c>
      <c r="E1248" s="259">
        <v>3</v>
      </c>
      <c r="F1248" s="259" t="s">
        <v>2177</v>
      </c>
      <c r="G1248" s="259" t="s">
        <v>33</v>
      </c>
      <c r="H1248" s="259">
        <v>2</v>
      </c>
      <c r="I1248" s="259" t="s">
        <v>17</v>
      </c>
      <c r="J1248" s="259" t="s">
        <v>17</v>
      </c>
      <c r="K1248" s="259" t="s">
        <v>2427</v>
      </c>
      <c r="L1248" s="260">
        <v>45455</v>
      </c>
      <c r="M1248" s="259" t="s">
        <v>20</v>
      </c>
    </row>
    <row r="1249" spans="1:13" x14ac:dyDescent="0.35">
      <c r="A1249" s="261" t="s">
        <v>1765</v>
      </c>
      <c r="B1249" s="261" t="s">
        <v>1766</v>
      </c>
      <c r="C1249" s="261" t="s">
        <v>1758</v>
      </c>
      <c r="D1249" s="261" t="s">
        <v>2176</v>
      </c>
      <c r="E1249" s="261">
        <v>2</v>
      </c>
      <c r="F1249" s="261" t="s">
        <v>2177</v>
      </c>
      <c r="G1249" s="261" t="s">
        <v>33</v>
      </c>
      <c r="H1249" s="261">
        <v>2</v>
      </c>
      <c r="I1249" s="261" t="s">
        <v>17</v>
      </c>
      <c r="J1249" s="261" t="s">
        <v>17</v>
      </c>
      <c r="K1249" s="261" t="s">
        <v>2428</v>
      </c>
      <c r="L1249" s="262">
        <v>45455</v>
      </c>
      <c r="M1249" s="261" t="s">
        <v>20</v>
      </c>
    </row>
    <row r="1250" spans="1:13" x14ac:dyDescent="0.35">
      <c r="A1250" s="259" t="s">
        <v>1765</v>
      </c>
      <c r="B1250" s="259" t="s">
        <v>1766</v>
      </c>
      <c r="C1250" s="259" t="s">
        <v>1758</v>
      </c>
      <c r="D1250" s="259" t="s">
        <v>2179</v>
      </c>
      <c r="E1250" s="259">
        <v>1</v>
      </c>
      <c r="F1250" s="259" t="s">
        <v>2177</v>
      </c>
      <c r="G1250" s="259" t="s">
        <v>33</v>
      </c>
      <c r="H1250" s="259">
        <v>2</v>
      </c>
      <c r="I1250" s="259" t="s">
        <v>17</v>
      </c>
      <c r="J1250" s="259" t="s">
        <v>17</v>
      </c>
      <c r="K1250" s="259" t="s">
        <v>2429</v>
      </c>
      <c r="L1250" s="260">
        <v>45455</v>
      </c>
      <c r="M1250" s="259" t="s">
        <v>20</v>
      </c>
    </row>
    <row r="1251" spans="1:13" x14ac:dyDescent="0.35">
      <c r="A1251" s="261" t="s">
        <v>1765</v>
      </c>
      <c r="B1251" s="261" t="s">
        <v>1766</v>
      </c>
      <c r="C1251" s="261" t="s">
        <v>1758</v>
      </c>
      <c r="D1251" s="261" t="s">
        <v>2181</v>
      </c>
      <c r="E1251" s="261">
        <v>2</v>
      </c>
      <c r="F1251" s="261" t="s">
        <v>2177</v>
      </c>
      <c r="G1251" s="261" t="s">
        <v>33</v>
      </c>
      <c r="H1251" s="261">
        <v>2</v>
      </c>
      <c r="I1251" s="261" t="s">
        <v>17</v>
      </c>
      <c r="J1251" s="261" t="s">
        <v>17</v>
      </c>
      <c r="K1251" s="261" t="s">
        <v>2430</v>
      </c>
      <c r="L1251" s="262">
        <v>45455</v>
      </c>
      <c r="M1251" s="261" t="s">
        <v>20</v>
      </c>
    </row>
    <row r="1252" spans="1:13" x14ac:dyDescent="0.35">
      <c r="A1252" s="259" t="s">
        <v>1765</v>
      </c>
      <c r="B1252" s="259" t="s">
        <v>1766</v>
      </c>
      <c r="C1252" s="259" t="s">
        <v>1758</v>
      </c>
      <c r="D1252" s="259" t="s">
        <v>2183</v>
      </c>
      <c r="E1252" s="259">
        <v>2</v>
      </c>
      <c r="F1252" s="259" t="s">
        <v>2177</v>
      </c>
      <c r="G1252" s="259" t="s">
        <v>33</v>
      </c>
      <c r="H1252" s="259">
        <v>2</v>
      </c>
      <c r="I1252" s="259" t="s">
        <v>17</v>
      </c>
      <c r="J1252" s="259" t="s">
        <v>17</v>
      </c>
      <c r="K1252" s="259" t="s">
        <v>2431</v>
      </c>
      <c r="L1252" s="260">
        <v>45455</v>
      </c>
      <c r="M1252" s="259" t="s">
        <v>20</v>
      </c>
    </row>
    <row r="1253" spans="1:13" x14ac:dyDescent="0.35">
      <c r="A1253" s="261" t="s">
        <v>1765</v>
      </c>
      <c r="B1253" s="261" t="s">
        <v>1766</v>
      </c>
      <c r="C1253" s="261" t="s">
        <v>1758</v>
      </c>
      <c r="D1253" s="261" t="s">
        <v>2185</v>
      </c>
      <c r="E1253" s="261">
        <v>0</v>
      </c>
      <c r="F1253" s="261" t="s">
        <v>2177</v>
      </c>
      <c r="G1253" s="261" t="s">
        <v>33</v>
      </c>
      <c r="H1253" s="261">
        <v>2</v>
      </c>
      <c r="I1253" s="261" t="s">
        <v>17</v>
      </c>
      <c r="J1253" s="261" t="s">
        <v>17</v>
      </c>
      <c r="K1253" s="261" t="s">
        <v>2432</v>
      </c>
      <c r="L1253" s="262">
        <v>45455</v>
      </c>
      <c r="M1253" s="261" t="s">
        <v>20</v>
      </c>
    </row>
    <row r="1254" spans="1:13" x14ac:dyDescent="0.35">
      <c r="A1254" s="259" t="s">
        <v>1765</v>
      </c>
      <c r="B1254" s="259" t="s">
        <v>1766</v>
      </c>
      <c r="C1254" s="259" t="s">
        <v>1758</v>
      </c>
      <c r="D1254" s="259" t="s">
        <v>2187</v>
      </c>
      <c r="E1254" s="259">
        <v>2</v>
      </c>
      <c r="F1254" s="259" t="s">
        <v>2177</v>
      </c>
      <c r="G1254" s="259" t="s">
        <v>33</v>
      </c>
      <c r="H1254" s="259">
        <v>2</v>
      </c>
      <c r="I1254" s="259" t="s">
        <v>17</v>
      </c>
      <c r="J1254" s="259" t="s">
        <v>17</v>
      </c>
      <c r="K1254" s="259" t="s">
        <v>2433</v>
      </c>
      <c r="L1254" s="260">
        <v>45455</v>
      </c>
      <c r="M1254" s="259" t="s">
        <v>20</v>
      </c>
    </row>
    <row r="1255" spans="1:13" x14ac:dyDescent="0.35">
      <c r="A1255" s="261" t="s">
        <v>1765</v>
      </c>
      <c r="B1255" s="261" t="s">
        <v>1766</v>
      </c>
      <c r="C1255" s="261" t="s">
        <v>1758</v>
      </c>
      <c r="D1255" s="261" t="s">
        <v>2189</v>
      </c>
      <c r="E1255" s="261">
        <v>3</v>
      </c>
      <c r="F1255" s="261" t="s">
        <v>2177</v>
      </c>
      <c r="G1255" s="261" t="s">
        <v>33</v>
      </c>
      <c r="H1255" s="261">
        <v>2</v>
      </c>
      <c r="I1255" s="261" t="s">
        <v>17</v>
      </c>
      <c r="J1255" s="261" t="s">
        <v>17</v>
      </c>
      <c r="K1255" s="261" t="s">
        <v>2434</v>
      </c>
      <c r="L1255" s="262">
        <v>45455</v>
      </c>
      <c r="M1255" s="261" t="s">
        <v>20</v>
      </c>
    </row>
    <row r="1256" spans="1:13" x14ac:dyDescent="0.35">
      <c r="A1256" s="259" t="s">
        <v>1765</v>
      </c>
      <c r="B1256" s="259" t="s">
        <v>1766</v>
      </c>
      <c r="C1256" s="259" t="s">
        <v>1758</v>
      </c>
      <c r="D1256" s="259" t="s">
        <v>2191</v>
      </c>
      <c r="E1256" s="259">
        <v>3</v>
      </c>
      <c r="F1256" s="259" t="s">
        <v>2177</v>
      </c>
      <c r="G1256" s="259" t="s">
        <v>33</v>
      </c>
      <c r="H1256" s="259">
        <v>2</v>
      </c>
      <c r="I1256" s="259" t="s">
        <v>17</v>
      </c>
      <c r="J1256" s="259" t="s">
        <v>17</v>
      </c>
      <c r="K1256" s="259" t="s">
        <v>2435</v>
      </c>
      <c r="L1256" s="260">
        <v>45455</v>
      </c>
      <c r="M1256" s="259" t="s">
        <v>20</v>
      </c>
    </row>
    <row r="1257" spans="1:13" x14ac:dyDescent="0.35">
      <c r="A1257" s="261" t="s">
        <v>1765</v>
      </c>
      <c r="B1257" s="261" t="s">
        <v>1766</v>
      </c>
      <c r="C1257" s="261" t="s">
        <v>1758</v>
      </c>
      <c r="D1257" s="261" t="s">
        <v>2193</v>
      </c>
      <c r="E1257" s="261">
        <v>0</v>
      </c>
      <c r="F1257" s="261" t="s">
        <v>2177</v>
      </c>
      <c r="G1257" s="261" t="s">
        <v>33</v>
      </c>
      <c r="H1257" s="261">
        <v>2</v>
      </c>
      <c r="I1257" s="261" t="s">
        <v>17</v>
      </c>
      <c r="J1257" s="261" t="s">
        <v>17</v>
      </c>
      <c r="K1257" s="261" t="s">
        <v>2436</v>
      </c>
      <c r="L1257" s="262">
        <v>45455</v>
      </c>
      <c r="M1257" s="261" t="s">
        <v>20</v>
      </c>
    </row>
    <row r="1258" spans="1:13" x14ac:dyDescent="0.35">
      <c r="A1258" s="259" t="s">
        <v>1772</v>
      </c>
      <c r="B1258" s="259" t="s">
        <v>1773</v>
      </c>
      <c r="C1258" s="259" t="s">
        <v>1758</v>
      </c>
      <c r="D1258" s="259" t="s">
        <v>2176</v>
      </c>
      <c r="E1258" s="259">
        <v>3</v>
      </c>
      <c r="F1258" s="259" t="s">
        <v>2177</v>
      </c>
      <c r="G1258" s="259" t="s">
        <v>33</v>
      </c>
      <c r="H1258" s="259">
        <v>2</v>
      </c>
      <c r="I1258" s="259" t="s">
        <v>17</v>
      </c>
      <c r="J1258" s="259" t="s">
        <v>17</v>
      </c>
      <c r="K1258" s="259" t="s">
        <v>2437</v>
      </c>
      <c r="L1258" s="260">
        <v>45455</v>
      </c>
      <c r="M1258" s="259" t="s">
        <v>20</v>
      </c>
    </row>
    <row r="1259" spans="1:13" x14ac:dyDescent="0.35">
      <c r="A1259" s="261" t="s">
        <v>1772</v>
      </c>
      <c r="B1259" s="261" t="s">
        <v>1773</v>
      </c>
      <c r="C1259" s="261" t="s">
        <v>1758</v>
      </c>
      <c r="D1259" s="261" t="s">
        <v>2179</v>
      </c>
      <c r="E1259" s="261">
        <v>1</v>
      </c>
      <c r="F1259" s="261" t="s">
        <v>2177</v>
      </c>
      <c r="G1259" s="261" t="s">
        <v>33</v>
      </c>
      <c r="H1259" s="261">
        <v>2</v>
      </c>
      <c r="I1259" s="261" t="s">
        <v>17</v>
      </c>
      <c r="J1259" s="261" t="s">
        <v>17</v>
      </c>
      <c r="K1259" s="261" t="s">
        <v>2438</v>
      </c>
      <c r="L1259" s="262">
        <v>45455</v>
      </c>
      <c r="M1259" s="261" t="s">
        <v>20</v>
      </c>
    </row>
    <row r="1260" spans="1:13" x14ac:dyDescent="0.35">
      <c r="A1260" s="259" t="s">
        <v>1772</v>
      </c>
      <c r="B1260" s="259" t="s">
        <v>1773</v>
      </c>
      <c r="C1260" s="259" t="s">
        <v>1758</v>
      </c>
      <c r="D1260" s="259" t="s">
        <v>2181</v>
      </c>
      <c r="E1260" s="259">
        <v>2</v>
      </c>
      <c r="F1260" s="259" t="s">
        <v>2177</v>
      </c>
      <c r="G1260" s="259" t="s">
        <v>33</v>
      </c>
      <c r="H1260" s="259">
        <v>2</v>
      </c>
      <c r="I1260" s="259" t="s">
        <v>17</v>
      </c>
      <c r="J1260" s="259" t="s">
        <v>17</v>
      </c>
      <c r="K1260" s="259" t="s">
        <v>2439</v>
      </c>
      <c r="L1260" s="260">
        <v>45455</v>
      </c>
      <c r="M1260" s="259" t="s">
        <v>20</v>
      </c>
    </row>
    <row r="1261" spans="1:13" x14ac:dyDescent="0.35">
      <c r="A1261" s="261" t="s">
        <v>1772</v>
      </c>
      <c r="B1261" s="261" t="s">
        <v>1773</v>
      </c>
      <c r="C1261" s="261" t="s">
        <v>1758</v>
      </c>
      <c r="D1261" s="261" t="s">
        <v>2183</v>
      </c>
      <c r="E1261" s="261">
        <v>3</v>
      </c>
      <c r="F1261" s="261" t="s">
        <v>2177</v>
      </c>
      <c r="G1261" s="261" t="s">
        <v>33</v>
      </c>
      <c r="H1261" s="261">
        <v>2</v>
      </c>
      <c r="I1261" s="261" t="s">
        <v>17</v>
      </c>
      <c r="J1261" s="261" t="s">
        <v>17</v>
      </c>
      <c r="K1261" s="261" t="s">
        <v>2440</v>
      </c>
      <c r="L1261" s="262">
        <v>45455</v>
      </c>
      <c r="M1261" s="261" t="s">
        <v>20</v>
      </c>
    </row>
    <row r="1262" spans="1:13" x14ac:dyDescent="0.35">
      <c r="A1262" s="259" t="s">
        <v>1772</v>
      </c>
      <c r="B1262" s="259" t="s">
        <v>1773</v>
      </c>
      <c r="C1262" s="259" t="s">
        <v>1758</v>
      </c>
      <c r="D1262" s="259" t="s">
        <v>2185</v>
      </c>
      <c r="E1262" s="259">
        <v>3</v>
      </c>
      <c r="F1262" s="259" t="s">
        <v>2177</v>
      </c>
      <c r="G1262" s="259" t="s">
        <v>33</v>
      </c>
      <c r="H1262" s="259">
        <v>2</v>
      </c>
      <c r="I1262" s="259" t="s">
        <v>17</v>
      </c>
      <c r="J1262" s="259" t="s">
        <v>17</v>
      </c>
      <c r="K1262" s="259" t="s">
        <v>2441</v>
      </c>
      <c r="L1262" s="260">
        <v>45455</v>
      </c>
      <c r="M1262" s="259" t="s">
        <v>20</v>
      </c>
    </row>
    <row r="1263" spans="1:13" x14ac:dyDescent="0.35">
      <c r="A1263" s="261" t="s">
        <v>1772</v>
      </c>
      <c r="B1263" s="261" t="s">
        <v>1773</v>
      </c>
      <c r="C1263" s="261" t="s">
        <v>1758</v>
      </c>
      <c r="D1263" s="261" t="s">
        <v>2187</v>
      </c>
      <c r="E1263" s="261">
        <v>2</v>
      </c>
      <c r="F1263" s="261" t="s">
        <v>2177</v>
      </c>
      <c r="G1263" s="261" t="s">
        <v>33</v>
      </c>
      <c r="H1263" s="261">
        <v>2</v>
      </c>
      <c r="I1263" s="261" t="s">
        <v>17</v>
      </c>
      <c r="J1263" s="261" t="s">
        <v>17</v>
      </c>
      <c r="K1263" s="261" t="s">
        <v>2442</v>
      </c>
      <c r="L1263" s="262">
        <v>45455</v>
      </c>
      <c r="M1263" s="261" t="s">
        <v>20</v>
      </c>
    </row>
    <row r="1264" spans="1:13" x14ac:dyDescent="0.35">
      <c r="A1264" s="259" t="s">
        <v>1772</v>
      </c>
      <c r="B1264" s="259" t="s">
        <v>1773</v>
      </c>
      <c r="C1264" s="259" t="s">
        <v>1758</v>
      </c>
      <c r="D1264" s="259" t="s">
        <v>2189</v>
      </c>
      <c r="E1264" s="259">
        <v>3</v>
      </c>
      <c r="F1264" s="259" t="s">
        <v>2177</v>
      </c>
      <c r="G1264" s="259" t="s">
        <v>33</v>
      </c>
      <c r="H1264" s="259">
        <v>2</v>
      </c>
      <c r="I1264" s="259" t="s">
        <v>17</v>
      </c>
      <c r="J1264" s="259" t="s">
        <v>17</v>
      </c>
      <c r="K1264" s="259" t="s">
        <v>2443</v>
      </c>
      <c r="L1264" s="260">
        <v>45455</v>
      </c>
      <c r="M1264" s="259" t="s">
        <v>20</v>
      </c>
    </row>
    <row r="1265" spans="1:13" x14ac:dyDescent="0.35">
      <c r="A1265" s="261" t="s">
        <v>1772</v>
      </c>
      <c r="B1265" s="261" t="s">
        <v>1773</v>
      </c>
      <c r="C1265" s="261" t="s">
        <v>1758</v>
      </c>
      <c r="D1265" s="261" t="s">
        <v>2191</v>
      </c>
      <c r="E1265" s="261">
        <v>3</v>
      </c>
      <c r="F1265" s="261" t="s">
        <v>2177</v>
      </c>
      <c r="G1265" s="261" t="s">
        <v>33</v>
      </c>
      <c r="H1265" s="261">
        <v>2</v>
      </c>
      <c r="I1265" s="261" t="s">
        <v>17</v>
      </c>
      <c r="J1265" s="261" t="s">
        <v>17</v>
      </c>
      <c r="K1265" s="261" t="s">
        <v>2444</v>
      </c>
      <c r="L1265" s="262">
        <v>45455</v>
      </c>
      <c r="M1265" s="261" t="s">
        <v>20</v>
      </c>
    </row>
    <row r="1266" spans="1:13" x14ac:dyDescent="0.35">
      <c r="A1266" s="259" t="s">
        <v>1772</v>
      </c>
      <c r="B1266" s="259" t="s">
        <v>1773</v>
      </c>
      <c r="C1266" s="259" t="s">
        <v>1758</v>
      </c>
      <c r="D1266" s="259" t="s">
        <v>2193</v>
      </c>
      <c r="E1266" s="259">
        <v>3</v>
      </c>
      <c r="F1266" s="259" t="s">
        <v>2177</v>
      </c>
      <c r="G1266" s="259" t="s">
        <v>33</v>
      </c>
      <c r="H1266" s="259">
        <v>2</v>
      </c>
      <c r="I1266" s="259" t="s">
        <v>17</v>
      </c>
      <c r="J1266" s="259" t="s">
        <v>17</v>
      </c>
      <c r="K1266" s="259" t="s">
        <v>2445</v>
      </c>
      <c r="L1266" s="260">
        <v>45455</v>
      </c>
      <c r="M1266" s="259" t="s">
        <v>20</v>
      </c>
    </row>
    <row r="1267" spans="1:13" x14ac:dyDescent="0.35">
      <c r="A1267" s="261" t="s">
        <v>1688</v>
      </c>
      <c r="B1267" s="261" t="s">
        <v>1689</v>
      </c>
      <c r="C1267" s="261" t="s">
        <v>1690</v>
      </c>
      <c r="D1267" s="261" t="s">
        <v>2179</v>
      </c>
      <c r="E1267" s="261">
        <v>3</v>
      </c>
      <c r="F1267" s="261" t="s">
        <v>2177</v>
      </c>
      <c r="G1267" s="261" t="s">
        <v>33</v>
      </c>
      <c r="H1267" s="261">
        <v>2</v>
      </c>
      <c r="I1267" s="261" t="s">
        <v>17</v>
      </c>
      <c r="J1267" s="261" t="s">
        <v>17</v>
      </c>
      <c r="K1267" s="261" t="s">
        <v>2446</v>
      </c>
      <c r="L1267" s="262">
        <v>45455</v>
      </c>
      <c r="M1267" s="261" t="s">
        <v>20</v>
      </c>
    </row>
    <row r="1268" spans="1:13" x14ac:dyDescent="0.35">
      <c r="A1268" s="259" t="s">
        <v>1688</v>
      </c>
      <c r="B1268" s="259" t="s">
        <v>1689</v>
      </c>
      <c r="C1268" s="259" t="s">
        <v>1690</v>
      </c>
      <c r="D1268" s="259" t="s">
        <v>2181</v>
      </c>
      <c r="E1268" s="259">
        <v>3</v>
      </c>
      <c r="F1268" s="259" t="s">
        <v>2177</v>
      </c>
      <c r="G1268" s="259" t="s">
        <v>33</v>
      </c>
      <c r="H1268" s="259">
        <v>2</v>
      </c>
      <c r="I1268" s="259" t="s">
        <v>17</v>
      </c>
      <c r="J1268" s="259" t="s">
        <v>17</v>
      </c>
      <c r="K1268" s="259" t="s">
        <v>2447</v>
      </c>
      <c r="L1268" s="260">
        <v>45455</v>
      </c>
      <c r="M1268" s="259" t="s">
        <v>20</v>
      </c>
    </row>
    <row r="1269" spans="1:13" x14ac:dyDescent="0.35">
      <c r="A1269" s="261" t="s">
        <v>1688</v>
      </c>
      <c r="B1269" s="261" t="s">
        <v>1689</v>
      </c>
      <c r="C1269" s="261" t="s">
        <v>1690</v>
      </c>
      <c r="D1269" s="261" t="s">
        <v>2183</v>
      </c>
      <c r="E1269" s="261">
        <v>3</v>
      </c>
      <c r="F1269" s="261" t="s">
        <v>2177</v>
      </c>
      <c r="G1269" s="261" t="s">
        <v>33</v>
      </c>
      <c r="H1269" s="261">
        <v>2</v>
      </c>
      <c r="I1269" s="261" t="s">
        <v>17</v>
      </c>
      <c r="J1269" s="261" t="s">
        <v>17</v>
      </c>
      <c r="K1269" s="261" t="s">
        <v>2448</v>
      </c>
      <c r="L1269" s="262">
        <v>45455</v>
      </c>
      <c r="M1269" s="261" t="s">
        <v>20</v>
      </c>
    </row>
    <row r="1270" spans="1:13" x14ac:dyDescent="0.35">
      <c r="A1270" s="259" t="s">
        <v>1688</v>
      </c>
      <c r="B1270" s="259" t="s">
        <v>1689</v>
      </c>
      <c r="C1270" s="259" t="s">
        <v>1690</v>
      </c>
      <c r="D1270" s="259" t="s">
        <v>2185</v>
      </c>
      <c r="E1270" s="259">
        <v>3</v>
      </c>
      <c r="F1270" s="259" t="s">
        <v>2177</v>
      </c>
      <c r="G1270" s="259" t="s">
        <v>33</v>
      </c>
      <c r="H1270" s="259">
        <v>2</v>
      </c>
      <c r="I1270" s="259" t="s">
        <v>17</v>
      </c>
      <c r="J1270" s="259" t="s">
        <v>17</v>
      </c>
      <c r="K1270" s="259" t="s">
        <v>2449</v>
      </c>
      <c r="L1270" s="260">
        <v>45455</v>
      </c>
      <c r="M1270" s="259" t="s">
        <v>20</v>
      </c>
    </row>
    <row r="1271" spans="1:13" x14ac:dyDescent="0.35">
      <c r="A1271" s="261" t="s">
        <v>1688</v>
      </c>
      <c r="B1271" s="261" t="s">
        <v>1689</v>
      </c>
      <c r="C1271" s="261" t="s">
        <v>1690</v>
      </c>
      <c r="D1271" s="261" t="s">
        <v>2187</v>
      </c>
      <c r="E1271" s="261">
        <v>3</v>
      </c>
      <c r="F1271" s="261" t="s">
        <v>2177</v>
      </c>
      <c r="G1271" s="261" t="s">
        <v>33</v>
      </c>
      <c r="H1271" s="261">
        <v>2</v>
      </c>
      <c r="I1271" s="261" t="s">
        <v>17</v>
      </c>
      <c r="J1271" s="261" t="s">
        <v>17</v>
      </c>
      <c r="K1271" s="261" t="s">
        <v>2450</v>
      </c>
      <c r="L1271" s="262">
        <v>45455</v>
      </c>
      <c r="M1271" s="261" t="s">
        <v>20</v>
      </c>
    </row>
    <row r="1272" spans="1:13" x14ac:dyDescent="0.35">
      <c r="A1272" s="259" t="s">
        <v>1688</v>
      </c>
      <c r="B1272" s="259" t="s">
        <v>1689</v>
      </c>
      <c r="C1272" s="259" t="s">
        <v>1690</v>
      </c>
      <c r="D1272" s="259" t="s">
        <v>2189</v>
      </c>
      <c r="E1272" s="259">
        <v>3</v>
      </c>
      <c r="F1272" s="259" t="s">
        <v>2177</v>
      </c>
      <c r="G1272" s="259" t="s">
        <v>33</v>
      </c>
      <c r="H1272" s="259">
        <v>2</v>
      </c>
      <c r="I1272" s="259" t="s">
        <v>17</v>
      </c>
      <c r="J1272" s="259" t="s">
        <v>17</v>
      </c>
      <c r="K1272" s="259" t="s">
        <v>2451</v>
      </c>
      <c r="L1272" s="260">
        <v>45455</v>
      </c>
      <c r="M1272" s="259" t="s">
        <v>20</v>
      </c>
    </row>
    <row r="1273" spans="1:13" x14ac:dyDescent="0.35">
      <c r="A1273" s="261" t="s">
        <v>1688</v>
      </c>
      <c r="B1273" s="261" t="s">
        <v>1689</v>
      </c>
      <c r="C1273" s="261" t="s">
        <v>1690</v>
      </c>
      <c r="D1273" s="261" t="s">
        <v>2191</v>
      </c>
      <c r="E1273" s="261">
        <v>2</v>
      </c>
      <c r="F1273" s="261" t="s">
        <v>2177</v>
      </c>
      <c r="G1273" s="261" t="s">
        <v>33</v>
      </c>
      <c r="H1273" s="261">
        <v>2</v>
      </c>
      <c r="I1273" s="261" t="s">
        <v>17</v>
      </c>
      <c r="J1273" s="261" t="s">
        <v>17</v>
      </c>
      <c r="K1273" s="261" t="s">
        <v>2452</v>
      </c>
      <c r="L1273" s="262">
        <v>45455</v>
      </c>
      <c r="M1273" s="261" t="s">
        <v>20</v>
      </c>
    </row>
    <row r="1274" spans="1:13" x14ac:dyDescent="0.35">
      <c r="A1274" s="259" t="s">
        <v>1688</v>
      </c>
      <c r="B1274" s="259" t="s">
        <v>1689</v>
      </c>
      <c r="C1274" s="259" t="s">
        <v>1690</v>
      </c>
      <c r="D1274" s="259" t="s">
        <v>2193</v>
      </c>
      <c r="E1274" s="259">
        <v>3</v>
      </c>
      <c r="F1274" s="259" t="s">
        <v>2177</v>
      </c>
      <c r="G1274" s="259" t="s">
        <v>33</v>
      </c>
      <c r="H1274" s="259">
        <v>2</v>
      </c>
      <c r="I1274" s="259" t="s">
        <v>17</v>
      </c>
      <c r="J1274" s="259" t="s">
        <v>17</v>
      </c>
      <c r="K1274" s="259" t="s">
        <v>2453</v>
      </c>
      <c r="L1274" s="260">
        <v>45455</v>
      </c>
      <c r="M1274" s="259" t="s">
        <v>20</v>
      </c>
    </row>
    <row r="1275" spans="1:13" x14ac:dyDescent="0.35">
      <c r="A1275" s="261" t="s">
        <v>1695</v>
      </c>
      <c r="B1275" s="261" t="s">
        <v>1696</v>
      </c>
      <c r="C1275" s="261" t="s">
        <v>1690</v>
      </c>
      <c r="D1275" s="261" t="s">
        <v>2176</v>
      </c>
      <c r="E1275" s="261">
        <v>2</v>
      </c>
      <c r="F1275" s="261" t="s">
        <v>2177</v>
      </c>
      <c r="G1275" s="261" t="s">
        <v>33</v>
      </c>
      <c r="H1275" s="261">
        <v>2</v>
      </c>
      <c r="I1275" s="261" t="s">
        <v>17</v>
      </c>
      <c r="J1275" s="261" t="s">
        <v>17</v>
      </c>
      <c r="K1275" s="261" t="s">
        <v>2454</v>
      </c>
      <c r="L1275" s="262">
        <v>45455</v>
      </c>
      <c r="M1275" s="261" t="s">
        <v>20</v>
      </c>
    </row>
    <row r="1276" spans="1:13" x14ac:dyDescent="0.35">
      <c r="A1276" s="259" t="s">
        <v>1695</v>
      </c>
      <c r="B1276" s="259" t="s">
        <v>1696</v>
      </c>
      <c r="C1276" s="259" t="s">
        <v>1690</v>
      </c>
      <c r="D1276" s="259" t="s">
        <v>2179</v>
      </c>
      <c r="E1276" s="259">
        <v>1</v>
      </c>
      <c r="F1276" s="259" t="s">
        <v>2177</v>
      </c>
      <c r="G1276" s="259" t="s">
        <v>33</v>
      </c>
      <c r="H1276" s="259">
        <v>2</v>
      </c>
      <c r="I1276" s="259" t="s">
        <v>17</v>
      </c>
      <c r="J1276" s="259" t="s">
        <v>17</v>
      </c>
      <c r="K1276" s="259" t="s">
        <v>2455</v>
      </c>
      <c r="L1276" s="260">
        <v>45455</v>
      </c>
      <c r="M1276" s="259" t="s">
        <v>20</v>
      </c>
    </row>
    <row r="1277" spans="1:13" x14ac:dyDescent="0.35">
      <c r="A1277" s="261" t="s">
        <v>1695</v>
      </c>
      <c r="B1277" s="261" t="s">
        <v>1696</v>
      </c>
      <c r="C1277" s="261" t="s">
        <v>1690</v>
      </c>
      <c r="D1277" s="261" t="s">
        <v>2181</v>
      </c>
      <c r="E1277" s="261">
        <v>3</v>
      </c>
      <c r="F1277" s="261" t="s">
        <v>2177</v>
      </c>
      <c r="G1277" s="261" t="s">
        <v>33</v>
      </c>
      <c r="H1277" s="261">
        <v>2</v>
      </c>
      <c r="I1277" s="261" t="s">
        <v>17</v>
      </c>
      <c r="J1277" s="261" t="s">
        <v>17</v>
      </c>
      <c r="K1277" s="261" t="s">
        <v>2456</v>
      </c>
      <c r="L1277" s="262">
        <v>45455</v>
      </c>
      <c r="M1277" s="261" t="s">
        <v>20</v>
      </c>
    </row>
    <row r="1278" spans="1:13" x14ac:dyDescent="0.35">
      <c r="A1278" s="259" t="s">
        <v>1695</v>
      </c>
      <c r="B1278" s="259" t="s">
        <v>1696</v>
      </c>
      <c r="C1278" s="259" t="s">
        <v>1690</v>
      </c>
      <c r="D1278" s="259" t="s">
        <v>2183</v>
      </c>
      <c r="E1278" s="259">
        <v>3</v>
      </c>
      <c r="F1278" s="259" t="s">
        <v>2177</v>
      </c>
      <c r="G1278" s="259" t="s">
        <v>33</v>
      </c>
      <c r="H1278" s="259">
        <v>2</v>
      </c>
      <c r="I1278" s="259" t="s">
        <v>17</v>
      </c>
      <c r="J1278" s="259" t="s">
        <v>17</v>
      </c>
      <c r="K1278" s="259" t="s">
        <v>2457</v>
      </c>
      <c r="L1278" s="260">
        <v>45455</v>
      </c>
      <c r="M1278" s="259" t="s">
        <v>20</v>
      </c>
    </row>
    <row r="1279" spans="1:13" x14ac:dyDescent="0.35">
      <c r="A1279" s="261" t="s">
        <v>1695</v>
      </c>
      <c r="B1279" s="261" t="s">
        <v>1696</v>
      </c>
      <c r="C1279" s="261" t="s">
        <v>1690</v>
      </c>
      <c r="D1279" s="261" t="s">
        <v>2185</v>
      </c>
      <c r="E1279" s="261">
        <v>3</v>
      </c>
      <c r="F1279" s="261" t="s">
        <v>2177</v>
      </c>
      <c r="G1279" s="261" t="s">
        <v>33</v>
      </c>
      <c r="H1279" s="261">
        <v>2</v>
      </c>
      <c r="I1279" s="261" t="s">
        <v>17</v>
      </c>
      <c r="J1279" s="261" t="s">
        <v>17</v>
      </c>
      <c r="K1279" s="261" t="s">
        <v>2458</v>
      </c>
      <c r="L1279" s="262">
        <v>45455</v>
      </c>
      <c r="M1279" s="261" t="s">
        <v>20</v>
      </c>
    </row>
    <row r="1280" spans="1:13" x14ac:dyDescent="0.35">
      <c r="A1280" s="259" t="s">
        <v>1695</v>
      </c>
      <c r="B1280" s="259" t="s">
        <v>1696</v>
      </c>
      <c r="C1280" s="259" t="s">
        <v>1690</v>
      </c>
      <c r="D1280" s="259" t="s">
        <v>2187</v>
      </c>
      <c r="E1280" s="259">
        <v>3</v>
      </c>
      <c r="F1280" s="259" t="s">
        <v>2177</v>
      </c>
      <c r="G1280" s="259" t="s">
        <v>33</v>
      </c>
      <c r="H1280" s="259">
        <v>2</v>
      </c>
      <c r="I1280" s="259" t="s">
        <v>17</v>
      </c>
      <c r="J1280" s="259" t="s">
        <v>17</v>
      </c>
      <c r="K1280" s="259" t="s">
        <v>2459</v>
      </c>
      <c r="L1280" s="260">
        <v>45455</v>
      </c>
      <c r="M1280" s="259" t="s">
        <v>20</v>
      </c>
    </row>
    <row r="1281" spans="1:13" x14ac:dyDescent="0.35">
      <c r="A1281" s="261" t="s">
        <v>1695</v>
      </c>
      <c r="B1281" s="261" t="s">
        <v>1696</v>
      </c>
      <c r="C1281" s="261" t="s">
        <v>1690</v>
      </c>
      <c r="D1281" s="261" t="s">
        <v>2189</v>
      </c>
      <c r="E1281" s="261">
        <v>3</v>
      </c>
      <c r="F1281" s="261" t="s">
        <v>2177</v>
      </c>
      <c r="G1281" s="261" t="s">
        <v>33</v>
      </c>
      <c r="H1281" s="261">
        <v>2</v>
      </c>
      <c r="I1281" s="261" t="s">
        <v>17</v>
      </c>
      <c r="J1281" s="261" t="s">
        <v>17</v>
      </c>
      <c r="K1281" s="261" t="s">
        <v>2460</v>
      </c>
      <c r="L1281" s="262">
        <v>45455</v>
      </c>
      <c r="M1281" s="261" t="s">
        <v>20</v>
      </c>
    </row>
    <row r="1282" spans="1:13" x14ac:dyDescent="0.35">
      <c r="A1282" s="259" t="s">
        <v>1695</v>
      </c>
      <c r="B1282" s="259" t="s">
        <v>1696</v>
      </c>
      <c r="C1282" s="259" t="s">
        <v>1690</v>
      </c>
      <c r="D1282" s="259" t="s">
        <v>2191</v>
      </c>
      <c r="E1282" s="259">
        <v>3</v>
      </c>
      <c r="F1282" s="259" t="s">
        <v>2177</v>
      </c>
      <c r="G1282" s="259" t="s">
        <v>33</v>
      </c>
      <c r="H1282" s="259">
        <v>2</v>
      </c>
      <c r="I1282" s="259" t="s">
        <v>17</v>
      </c>
      <c r="J1282" s="259" t="s">
        <v>17</v>
      </c>
      <c r="K1282" s="259" t="s">
        <v>2461</v>
      </c>
      <c r="L1282" s="260">
        <v>45455</v>
      </c>
      <c r="M1282" s="259" t="s">
        <v>20</v>
      </c>
    </row>
    <row r="1283" spans="1:13" x14ac:dyDescent="0.35">
      <c r="A1283" s="261" t="s">
        <v>1695</v>
      </c>
      <c r="B1283" s="261" t="s">
        <v>1696</v>
      </c>
      <c r="C1283" s="261" t="s">
        <v>1690</v>
      </c>
      <c r="D1283" s="261" t="s">
        <v>2193</v>
      </c>
      <c r="E1283" s="261">
        <v>3</v>
      </c>
      <c r="F1283" s="261" t="s">
        <v>2177</v>
      </c>
      <c r="G1283" s="261" t="s">
        <v>33</v>
      </c>
      <c r="H1283" s="261">
        <v>2</v>
      </c>
      <c r="I1283" s="261" t="s">
        <v>17</v>
      </c>
      <c r="J1283" s="261" t="s">
        <v>17</v>
      </c>
      <c r="K1283" s="261" t="s">
        <v>2462</v>
      </c>
      <c r="L1283" s="262">
        <v>45455</v>
      </c>
      <c r="M1283" s="261" t="s">
        <v>20</v>
      </c>
    </row>
    <row r="1284" spans="1:13" x14ac:dyDescent="0.35">
      <c r="A1284" s="259" t="s">
        <v>2463</v>
      </c>
      <c r="B1284" s="259" t="s">
        <v>2464</v>
      </c>
      <c r="C1284" s="259" t="s">
        <v>2465</v>
      </c>
      <c r="D1284" s="259" t="s">
        <v>2176</v>
      </c>
      <c r="E1284" s="259">
        <v>2</v>
      </c>
      <c r="F1284" s="259" t="s">
        <v>2177</v>
      </c>
      <c r="G1284" s="259" t="s">
        <v>33</v>
      </c>
      <c r="H1284" s="259">
        <v>2</v>
      </c>
      <c r="I1284" s="259" t="s">
        <v>17</v>
      </c>
      <c r="J1284" s="259" t="s">
        <v>17</v>
      </c>
      <c r="K1284" s="259" t="s">
        <v>2466</v>
      </c>
      <c r="L1284" s="260">
        <v>45455</v>
      </c>
      <c r="M1284" s="259" t="s">
        <v>20</v>
      </c>
    </row>
    <row r="1285" spans="1:13" x14ac:dyDescent="0.35">
      <c r="A1285" s="261" t="s">
        <v>2463</v>
      </c>
      <c r="B1285" s="261" t="s">
        <v>2464</v>
      </c>
      <c r="C1285" s="261" t="s">
        <v>2465</v>
      </c>
      <c r="D1285" s="261" t="s">
        <v>2179</v>
      </c>
      <c r="E1285" s="261">
        <v>1</v>
      </c>
      <c r="F1285" s="261" t="s">
        <v>2177</v>
      </c>
      <c r="G1285" s="261" t="s">
        <v>33</v>
      </c>
      <c r="H1285" s="261">
        <v>2</v>
      </c>
      <c r="I1285" s="261" t="s">
        <v>17</v>
      </c>
      <c r="J1285" s="261" t="s">
        <v>17</v>
      </c>
      <c r="K1285" s="261" t="s">
        <v>2467</v>
      </c>
      <c r="L1285" s="262">
        <v>45455</v>
      </c>
      <c r="M1285" s="261" t="s">
        <v>20</v>
      </c>
    </row>
    <row r="1286" spans="1:13" x14ac:dyDescent="0.35">
      <c r="A1286" s="259" t="s">
        <v>2463</v>
      </c>
      <c r="B1286" s="259" t="s">
        <v>2464</v>
      </c>
      <c r="C1286" s="259" t="s">
        <v>2465</v>
      </c>
      <c r="D1286" s="259" t="s">
        <v>2181</v>
      </c>
      <c r="E1286" s="259">
        <v>2</v>
      </c>
      <c r="F1286" s="259" t="s">
        <v>2177</v>
      </c>
      <c r="G1286" s="259" t="s">
        <v>33</v>
      </c>
      <c r="H1286" s="259">
        <v>2</v>
      </c>
      <c r="I1286" s="259" t="s">
        <v>17</v>
      </c>
      <c r="J1286" s="259" t="s">
        <v>17</v>
      </c>
      <c r="K1286" s="259" t="s">
        <v>2468</v>
      </c>
      <c r="L1286" s="260">
        <v>45455</v>
      </c>
      <c r="M1286" s="259" t="s">
        <v>20</v>
      </c>
    </row>
    <row r="1287" spans="1:13" x14ac:dyDescent="0.35">
      <c r="A1287" s="261" t="s">
        <v>2463</v>
      </c>
      <c r="B1287" s="261" t="s">
        <v>2464</v>
      </c>
      <c r="C1287" s="261" t="s">
        <v>2465</v>
      </c>
      <c r="D1287" s="261" t="s">
        <v>2183</v>
      </c>
      <c r="E1287" s="261">
        <v>3</v>
      </c>
      <c r="F1287" s="261" t="s">
        <v>2177</v>
      </c>
      <c r="G1287" s="261" t="s">
        <v>33</v>
      </c>
      <c r="H1287" s="261">
        <v>2</v>
      </c>
      <c r="I1287" s="261" t="s">
        <v>17</v>
      </c>
      <c r="J1287" s="261" t="s">
        <v>17</v>
      </c>
      <c r="K1287" s="261" t="s">
        <v>2469</v>
      </c>
      <c r="L1287" s="262">
        <v>45455</v>
      </c>
      <c r="M1287" s="261" t="s">
        <v>20</v>
      </c>
    </row>
    <row r="1288" spans="1:13" x14ac:dyDescent="0.35">
      <c r="A1288" s="259" t="s">
        <v>2463</v>
      </c>
      <c r="B1288" s="259" t="s">
        <v>2464</v>
      </c>
      <c r="C1288" s="259" t="s">
        <v>2465</v>
      </c>
      <c r="D1288" s="259" t="s">
        <v>2185</v>
      </c>
      <c r="E1288" s="259">
        <v>3</v>
      </c>
      <c r="F1288" s="259" t="s">
        <v>2177</v>
      </c>
      <c r="G1288" s="259" t="s">
        <v>33</v>
      </c>
      <c r="H1288" s="259">
        <v>2</v>
      </c>
      <c r="I1288" s="259" t="s">
        <v>17</v>
      </c>
      <c r="J1288" s="259" t="s">
        <v>17</v>
      </c>
      <c r="K1288" s="259" t="s">
        <v>2470</v>
      </c>
      <c r="L1288" s="260">
        <v>45455</v>
      </c>
      <c r="M1288" s="259" t="s">
        <v>20</v>
      </c>
    </row>
    <row r="1289" spans="1:13" x14ac:dyDescent="0.35">
      <c r="A1289" s="261" t="s">
        <v>2463</v>
      </c>
      <c r="B1289" s="261" t="s">
        <v>2464</v>
      </c>
      <c r="C1289" s="261" t="s">
        <v>2465</v>
      </c>
      <c r="D1289" s="261" t="s">
        <v>2187</v>
      </c>
      <c r="E1289" s="261">
        <v>3</v>
      </c>
      <c r="F1289" s="261" t="s">
        <v>2177</v>
      </c>
      <c r="G1289" s="261" t="s">
        <v>33</v>
      </c>
      <c r="H1289" s="261">
        <v>2</v>
      </c>
      <c r="I1289" s="261" t="s">
        <v>17</v>
      </c>
      <c r="J1289" s="261" t="s">
        <v>17</v>
      </c>
      <c r="K1289" s="261" t="s">
        <v>2471</v>
      </c>
      <c r="L1289" s="262">
        <v>45455</v>
      </c>
      <c r="M1289" s="261" t="s">
        <v>20</v>
      </c>
    </row>
    <row r="1290" spans="1:13" x14ac:dyDescent="0.35">
      <c r="A1290" s="259" t="s">
        <v>2463</v>
      </c>
      <c r="B1290" s="259" t="s">
        <v>2464</v>
      </c>
      <c r="C1290" s="259" t="s">
        <v>2465</v>
      </c>
      <c r="D1290" s="259" t="s">
        <v>2189</v>
      </c>
      <c r="E1290" s="259">
        <v>2</v>
      </c>
      <c r="F1290" s="259" t="s">
        <v>2177</v>
      </c>
      <c r="G1290" s="259" t="s">
        <v>33</v>
      </c>
      <c r="H1290" s="259">
        <v>2</v>
      </c>
      <c r="I1290" s="259" t="s">
        <v>17</v>
      </c>
      <c r="J1290" s="259" t="s">
        <v>17</v>
      </c>
      <c r="K1290" s="259" t="s">
        <v>2472</v>
      </c>
      <c r="L1290" s="260">
        <v>45455</v>
      </c>
      <c r="M1290" s="259" t="s">
        <v>20</v>
      </c>
    </row>
    <row r="1291" spans="1:13" x14ac:dyDescent="0.35">
      <c r="A1291" s="261" t="s">
        <v>2463</v>
      </c>
      <c r="B1291" s="261" t="s">
        <v>2464</v>
      </c>
      <c r="C1291" s="261" t="s">
        <v>2465</v>
      </c>
      <c r="D1291" s="261" t="s">
        <v>2191</v>
      </c>
      <c r="E1291" s="261">
        <v>2</v>
      </c>
      <c r="F1291" s="261" t="s">
        <v>2177</v>
      </c>
      <c r="G1291" s="261" t="s">
        <v>33</v>
      </c>
      <c r="H1291" s="261">
        <v>2</v>
      </c>
      <c r="I1291" s="261" t="s">
        <v>17</v>
      </c>
      <c r="J1291" s="261" t="s">
        <v>17</v>
      </c>
      <c r="K1291" s="261" t="s">
        <v>2473</v>
      </c>
      <c r="L1291" s="262">
        <v>45455</v>
      </c>
      <c r="M1291" s="261" t="s">
        <v>20</v>
      </c>
    </row>
    <row r="1292" spans="1:13" x14ac:dyDescent="0.35">
      <c r="A1292" s="259" t="s">
        <v>2463</v>
      </c>
      <c r="B1292" s="259" t="s">
        <v>2464</v>
      </c>
      <c r="C1292" s="259" t="s">
        <v>2465</v>
      </c>
      <c r="D1292" s="259" t="s">
        <v>2193</v>
      </c>
      <c r="E1292" s="259">
        <v>3</v>
      </c>
      <c r="F1292" s="259" t="s">
        <v>2177</v>
      </c>
      <c r="G1292" s="259" t="s">
        <v>33</v>
      </c>
      <c r="H1292" s="259">
        <v>2</v>
      </c>
      <c r="I1292" s="259" t="s">
        <v>17</v>
      </c>
      <c r="J1292" s="259" t="s">
        <v>17</v>
      </c>
      <c r="K1292" s="259" t="s">
        <v>2474</v>
      </c>
      <c r="L1292" s="260">
        <v>45455</v>
      </c>
      <c r="M1292" s="259" t="s">
        <v>20</v>
      </c>
    </row>
    <row r="1293" spans="1:13" x14ac:dyDescent="0.35">
      <c r="A1293" s="261" t="s">
        <v>194</v>
      </c>
      <c r="B1293" s="261" t="s">
        <v>195</v>
      </c>
      <c r="C1293" s="261" t="s">
        <v>196</v>
      </c>
      <c r="D1293" s="261" t="s">
        <v>2176</v>
      </c>
      <c r="E1293" s="261">
        <v>0</v>
      </c>
      <c r="F1293" s="261" t="s">
        <v>2177</v>
      </c>
      <c r="G1293" s="261" t="s">
        <v>33</v>
      </c>
      <c r="H1293" s="261">
        <v>2</v>
      </c>
      <c r="I1293" s="261" t="s">
        <v>17</v>
      </c>
      <c r="J1293" s="261" t="s">
        <v>17</v>
      </c>
      <c r="K1293" s="261" t="s">
        <v>2475</v>
      </c>
      <c r="L1293" s="262">
        <v>45455</v>
      </c>
      <c r="M1293" s="261" t="s">
        <v>20</v>
      </c>
    </row>
    <row r="1294" spans="1:13" x14ac:dyDescent="0.35">
      <c r="A1294" s="259" t="s">
        <v>194</v>
      </c>
      <c r="B1294" s="259" t="s">
        <v>195</v>
      </c>
      <c r="C1294" s="259" t="s">
        <v>196</v>
      </c>
      <c r="D1294" s="259" t="s">
        <v>2179</v>
      </c>
      <c r="E1294" s="259">
        <v>1</v>
      </c>
      <c r="F1294" s="259" t="s">
        <v>2177</v>
      </c>
      <c r="G1294" s="259" t="s">
        <v>33</v>
      </c>
      <c r="H1294" s="259">
        <v>2</v>
      </c>
      <c r="I1294" s="259" t="s">
        <v>17</v>
      </c>
      <c r="J1294" s="259" t="s">
        <v>17</v>
      </c>
      <c r="K1294" s="259" t="s">
        <v>2476</v>
      </c>
      <c r="L1294" s="260">
        <v>45455</v>
      </c>
      <c r="M1294" s="259" t="s">
        <v>20</v>
      </c>
    </row>
    <row r="1295" spans="1:13" x14ac:dyDescent="0.35">
      <c r="A1295" s="261" t="s">
        <v>194</v>
      </c>
      <c r="B1295" s="261" t="s">
        <v>195</v>
      </c>
      <c r="C1295" s="261" t="s">
        <v>196</v>
      </c>
      <c r="D1295" s="261" t="s">
        <v>2181</v>
      </c>
      <c r="E1295" s="261">
        <v>1</v>
      </c>
      <c r="F1295" s="261" t="s">
        <v>2177</v>
      </c>
      <c r="G1295" s="261" t="s">
        <v>33</v>
      </c>
      <c r="H1295" s="261">
        <v>2</v>
      </c>
      <c r="I1295" s="261" t="s">
        <v>17</v>
      </c>
      <c r="J1295" s="261" t="s">
        <v>17</v>
      </c>
      <c r="K1295" s="261" t="s">
        <v>2477</v>
      </c>
      <c r="L1295" s="262">
        <v>45455</v>
      </c>
      <c r="M1295" s="261" t="s">
        <v>20</v>
      </c>
    </row>
    <row r="1296" spans="1:13" x14ac:dyDescent="0.35">
      <c r="A1296" s="259" t="s">
        <v>194</v>
      </c>
      <c r="B1296" s="259" t="s">
        <v>195</v>
      </c>
      <c r="C1296" s="259" t="s">
        <v>196</v>
      </c>
      <c r="D1296" s="259" t="s">
        <v>2183</v>
      </c>
      <c r="E1296" s="259">
        <v>0</v>
      </c>
      <c r="F1296" s="259" t="s">
        <v>2177</v>
      </c>
      <c r="G1296" s="259" t="s">
        <v>33</v>
      </c>
      <c r="H1296" s="259">
        <v>2</v>
      </c>
      <c r="I1296" s="259" t="s">
        <v>17</v>
      </c>
      <c r="J1296" s="259" t="s">
        <v>17</v>
      </c>
      <c r="K1296" s="259" t="s">
        <v>2478</v>
      </c>
      <c r="L1296" s="260">
        <v>45455</v>
      </c>
      <c r="M1296" s="259" t="s">
        <v>20</v>
      </c>
    </row>
    <row r="1297" spans="1:13" x14ac:dyDescent="0.35">
      <c r="A1297" s="261" t="s">
        <v>194</v>
      </c>
      <c r="B1297" s="261" t="s">
        <v>195</v>
      </c>
      <c r="C1297" s="261" t="s">
        <v>196</v>
      </c>
      <c r="D1297" s="261" t="s">
        <v>2185</v>
      </c>
      <c r="E1297" s="261">
        <v>3</v>
      </c>
      <c r="F1297" s="261" t="s">
        <v>2177</v>
      </c>
      <c r="G1297" s="261" t="s">
        <v>33</v>
      </c>
      <c r="H1297" s="261">
        <v>2</v>
      </c>
      <c r="I1297" s="261" t="s">
        <v>17</v>
      </c>
      <c r="J1297" s="261" t="s">
        <v>17</v>
      </c>
      <c r="K1297" s="261" t="s">
        <v>2479</v>
      </c>
      <c r="L1297" s="262">
        <v>45455</v>
      </c>
      <c r="M1297" s="261" t="s">
        <v>20</v>
      </c>
    </row>
    <row r="1298" spans="1:13" x14ac:dyDescent="0.35">
      <c r="A1298" s="259" t="s">
        <v>194</v>
      </c>
      <c r="B1298" s="259" t="s">
        <v>195</v>
      </c>
      <c r="C1298" s="259" t="s">
        <v>196</v>
      </c>
      <c r="D1298" s="259" t="s">
        <v>2187</v>
      </c>
      <c r="E1298" s="259">
        <v>0</v>
      </c>
      <c r="F1298" s="259" t="s">
        <v>2177</v>
      </c>
      <c r="G1298" s="259" t="s">
        <v>33</v>
      </c>
      <c r="H1298" s="259">
        <v>2</v>
      </c>
      <c r="I1298" s="259" t="s">
        <v>17</v>
      </c>
      <c r="J1298" s="259" t="s">
        <v>17</v>
      </c>
      <c r="K1298" s="259" t="s">
        <v>2480</v>
      </c>
      <c r="L1298" s="260">
        <v>45455</v>
      </c>
      <c r="M1298" s="259" t="s">
        <v>20</v>
      </c>
    </row>
    <row r="1299" spans="1:13" x14ac:dyDescent="0.35">
      <c r="A1299" s="261" t="s">
        <v>194</v>
      </c>
      <c r="B1299" s="261" t="s">
        <v>195</v>
      </c>
      <c r="C1299" s="261" t="s">
        <v>196</v>
      </c>
      <c r="D1299" s="261" t="s">
        <v>2189</v>
      </c>
      <c r="E1299" s="261">
        <v>0</v>
      </c>
      <c r="F1299" s="261" t="s">
        <v>2177</v>
      </c>
      <c r="G1299" s="261" t="s">
        <v>33</v>
      </c>
      <c r="H1299" s="261">
        <v>2</v>
      </c>
      <c r="I1299" s="261" t="s">
        <v>17</v>
      </c>
      <c r="J1299" s="261" t="s">
        <v>17</v>
      </c>
      <c r="K1299" s="261" t="s">
        <v>2481</v>
      </c>
      <c r="L1299" s="262">
        <v>45455</v>
      </c>
      <c r="M1299" s="261" t="s">
        <v>20</v>
      </c>
    </row>
    <row r="1300" spans="1:13" x14ac:dyDescent="0.35">
      <c r="A1300" s="259" t="s">
        <v>194</v>
      </c>
      <c r="B1300" s="259" t="s">
        <v>195</v>
      </c>
      <c r="C1300" s="259" t="s">
        <v>196</v>
      </c>
      <c r="D1300" s="259" t="s">
        <v>2191</v>
      </c>
      <c r="E1300" s="259">
        <v>1</v>
      </c>
      <c r="F1300" s="259" t="s">
        <v>2177</v>
      </c>
      <c r="G1300" s="259" t="s">
        <v>33</v>
      </c>
      <c r="H1300" s="259">
        <v>2</v>
      </c>
      <c r="I1300" s="259" t="s">
        <v>17</v>
      </c>
      <c r="J1300" s="259" t="s">
        <v>17</v>
      </c>
      <c r="K1300" s="259" t="s">
        <v>2482</v>
      </c>
      <c r="L1300" s="260">
        <v>45455</v>
      </c>
      <c r="M1300" s="259" t="s">
        <v>20</v>
      </c>
    </row>
    <row r="1301" spans="1:13" x14ac:dyDescent="0.35">
      <c r="A1301" s="261" t="s">
        <v>194</v>
      </c>
      <c r="B1301" s="261" t="s">
        <v>195</v>
      </c>
      <c r="C1301" s="261" t="s">
        <v>196</v>
      </c>
      <c r="D1301" s="261" t="s">
        <v>2193</v>
      </c>
      <c r="E1301" s="261">
        <v>0</v>
      </c>
      <c r="F1301" s="261" t="s">
        <v>2177</v>
      </c>
      <c r="G1301" s="261" t="s">
        <v>33</v>
      </c>
      <c r="H1301" s="261">
        <v>2</v>
      </c>
      <c r="I1301" s="261" t="s">
        <v>17</v>
      </c>
      <c r="J1301" s="261" t="s">
        <v>17</v>
      </c>
      <c r="K1301" s="261" t="s">
        <v>2483</v>
      </c>
      <c r="L1301" s="262">
        <v>45455</v>
      </c>
      <c r="M1301" s="261" t="s">
        <v>20</v>
      </c>
    </row>
    <row r="1302" spans="1:13" x14ac:dyDescent="0.35">
      <c r="A1302" s="259" t="s">
        <v>708</v>
      </c>
      <c r="B1302" s="259" t="s">
        <v>709</v>
      </c>
      <c r="C1302" s="259" t="s">
        <v>710</v>
      </c>
      <c r="D1302" s="259" t="s">
        <v>2176</v>
      </c>
      <c r="E1302" s="259">
        <v>2</v>
      </c>
      <c r="F1302" s="259" t="s">
        <v>2177</v>
      </c>
      <c r="G1302" s="259" t="s">
        <v>33</v>
      </c>
      <c r="H1302" s="259">
        <v>2</v>
      </c>
      <c r="I1302" s="259" t="s">
        <v>17</v>
      </c>
      <c r="J1302" s="259" t="s">
        <v>17</v>
      </c>
      <c r="K1302" s="259" t="s">
        <v>2484</v>
      </c>
      <c r="L1302" s="260">
        <v>45456</v>
      </c>
      <c r="M1302" s="259" t="s">
        <v>20</v>
      </c>
    </row>
    <row r="1303" spans="1:13" x14ac:dyDescent="0.35">
      <c r="A1303" s="261" t="s">
        <v>708</v>
      </c>
      <c r="B1303" s="261" t="s">
        <v>709</v>
      </c>
      <c r="C1303" s="261" t="s">
        <v>710</v>
      </c>
      <c r="D1303" s="261" t="s">
        <v>2179</v>
      </c>
      <c r="E1303" s="261">
        <v>1</v>
      </c>
      <c r="F1303" s="261" t="s">
        <v>2177</v>
      </c>
      <c r="G1303" s="261" t="s">
        <v>33</v>
      </c>
      <c r="H1303" s="261">
        <v>2</v>
      </c>
      <c r="I1303" s="261" t="s">
        <v>17</v>
      </c>
      <c r="J1303" s="261" t="s">
        <v>17</v>
      </c>
      <c r="K1303" s="261" t="s">
        <v>2485</v>
      </c>
      <c r="L1303" s="262">
        <v>45456</v>
      </c>
      <c r="M1303" s="261" t="s">
        <v>20</v>
      </c>
    </row>
    <row r="1304" spans="1:13" x14ac:dyDescent="0.35">
      <c r="A1304" s="259" t="s">
        <v>708</v>
      </c>
      <c r="B1304" s="259" t="s">
        <v>709</v>
      </c>
      <c r="C1304" s="259" t="s">
        <v>710</v>
      </c>
      <c r="D1304" s="259" t="s">
        <v>2181</v>
      </c>
      <c r="E1304" s="259">
        <v>2</v>
      </c>
      <c r="F1304" s="259" t="s">
        <v>2177</v>
      </c>
      <c r="G1304" s="259" t="s">
        <v>33</v>
      </c>
      <c r="H1304" s="259">
        <v>2</v>
      </c>
      <c r="I1304" s="259" t="s">
        <v>17</v>
      </c>
      <c r="J1304" s="259" t="s">
        <v>17</v>
      </c>
      <c r="K1304" s="259" t="s">
        <v>2486</v>
      </c>
      <c r="L1304" s="260">
        <v>45456</v>
      </c>
      <c r="M1304" s="259" t="s">
        <v>20</v>
      </c>
    </row>
    <row r="1305" spans="1:13" x14ac:dyDescent="0.35">
      <c r="A1305" s="261" t="s">
        <v>708</v>
      </c>
      <c r="B1305" s="261" t="s">
        <v>709</v>
      </c>
      <c r="C1305" s="261" t="s">
        <v>710</v>
      </c>
      <c r="D1305" s="261" t="s">
        <v>2183</v>
      </c>
      <c r="E1305" s="261">
        <v>0</v>
      </c>
      <c r="F1305" s="261" t="s">
        <v>2177</v>
      </c>
      <c r="G1305" s="261" t="s">
        <v>33</v>
      </c>
      <c r="H1305" s="261">
        <v>2</v>
      </c>
      <c r="I1305" s="261" t="s">
        <v>17</v>
      </c>
      <c r="J1305" s="261" t="s">
        <v>17</v>
      </c>
      <c r="K1305" s="261" t="s">
        <v>2487</v>
      </c>
      <c r="L1305" s="262">
        <v>45456</v>
      </c>
      <c r="M1305" s="261" t="s">
        <v>20</v>
      </c>
    </row>
    <row r="1306" spans="1:13" x14ac:dyDescent="0.35">
      <c r="A1306" s="259" t="s">
        <v>708</v>
      </c>
      <c r="B1306" s="259" t="s">
        <v>709</v>
      </c>
      <c r="C1306" s="259" t="s">
        <v>710</v>
      </c>
      <c r="D1306" s="259" t="s">
        <v>2185</v>
      </c>
      <c r="E1306" s="259">
        <v>0</v>
      </c>
      <c r="F1306" s="259" t="s">
        <v>2177</v>
      </c>
      <c r="G1306" s="259" t="s">
        <v>33</v>
      </c>
      <c r="H1306" s="259">
        <v>2</v>
      </c>
      <c r="I1306" s="259" t="s">
        <v>17</v>
      </c>
      <c r="J1306" s="259" t="s">
        <v>17</v>
      </c>
      <c r="K1306" s="259" t="s">
        <v>2488</v>
      </c>
      <c r="L1306" s="260">
        <v>45456</v>
      </c>
      <c r="M1306" s="259" t="s">
        <v>20</v>
      </c>
    </row>
    <row r="1307" spans="1:13" x14ac:dyDescent="0.35">
      <c r="A1307" s="261" t="s">
        <v>708</v>
      </c>
      <c r="B1307" s="261" t="s">
        <v>709</v>
      </c>
      <c r="C1307" s="261" t="s">
        <v>710</v>
      </c>
      <c r="D1307" s="261" t="s">
        <v>2187</v>
      </c>
      <c r="E1307" s="261">
        <v>2</v>
      </c>
      <c r="F1307" s="261" t="s">
        <v>2177</v>
      </c>
      <c r="G1307" s="261" t="s">
        <v>33</v>
      </c>
      <c r="H1307" s="261">
        <v>2</v>
      </c>
      <c r="I1307" s="261" t="s">
        <v>17</v>
      </c>
      <c r="J1307" s="261" t="s">
        <v>17</v>
      </c>
      <c r="K1307" s="261" t="s">
        <v>2489</v>
      </c>
      <c r="L1307" s="262">
        <v>45456</v>
      </c>
      <c r="M1307" s="261" t="s">
        <v>20</v>
      </c>
    </row>
    <row r="1308" spans="1:13" x14ac:dyDescent="0.35">
      <c r="A1308" s="259" t="s">
        <v>708</v>
      </c>
      <c r="B1308" s="259" t="s">
        <v>709</v>
      </c>
      <c r="C1308" s="259" t="s">
        <v>710</v>
      </c>
      <c r="D1308" s="259" t="s">
        <v>2189</v>
      </c>
      <c r="E1308" s="259">
        <v>1</v>
      </c>
      <c r="F1308" s="259" t="s">
        <v>2177</v>
      </c>
      <c r="G1308" s="259" t="s">
        <v>33</v>
      </c>
      <c r="H1308" s="259">
        <v>2</v>
      </c>
      <c r="I1308" s="259" t="s">
        <v>17</v>
      </c>
      <c r="J1308" s="259" t="s">
        <v>17</v>
      </c>
      <c r="K1308" s="259" t="s">
        <v>2490</v>
      </c>
      <c r="L1308" s="260">
        <v>45456</v>
      </c>
      <c r="M1308" s="259" t="s">
        <v>20</v>
      </c>
    </row>
    <row r="1309" spans="1:13" x14ac:dyDescent="0.35">
      <c r="A1309" s="261" t="s">
        <v>708</v>
      </c>
      <c r="B1309" s="261" t="s">
        <v>709</v>
      </c>
      <c r="C1309" s="261" t="s">
        <v>710</v>
      </c>
      <c r="D1309" s="261" t="s">
        <v>2191</v>
      </c>
      <c r="E1309" s="261">
        <v>0</v>
      </c>
      <c r="F1309" s="261" t="s">
        <v>2177</v>
      </c>
      <c r="G1309" s="261" t="s">
        <v>33</v>
      </c>
      <c r="H1309" s="261">
        <v>2</v>
      </c>
      <c r="I1309" s="261" t="s">
        <v>17</v>
      </c>
      <c r="J1309" s="261" t="s">
        <v>17</v>
      </c>
      <c r="K1309" s="261" t="s">
        <v>2491</v>
      </c>
      <c r="L1309" s="262">
        <v>45456</v>
      </c>
      <c r="M1309" s="261" t="s">
        <v>20</v>
      </c>
    </row>
    <row r="1310" spans="1:13" x14ac:dyDescent="0.35">
      <c r="A1310" s="259" t="s">
        <v>708</v>
      </c>
      <c r="B1310" s="259" t="s">
        <v>709</v>
      </c>
      <c r="C1310" s="259" t="s">
        <v>710</v>
      </c>
      <c r="D1310" s="259" t="s">
        <v>2193</v>
      </c>
      <c r="E1310" s="259">
        <v>0</v>
      </c>
      <c r="F1310" s="259" t="s">
        <v>2177</v>
      </c>
      <c r="G1310" s="259" t="s">
        <v>33</v>
      </c>
      <c r="H1310" s="259">
        <v>2</v>
      </c>
      <c r="I1310" s="259" t="s">
        <v>17</v>
      </c>
      <c r="J1310" s="259" t="s">
        <v>17</v>
      </c>
      <c r="K1310" s="259" t="s">
        <v>2492</v>
      </c>
      <c r="L1310" s="260">
        <v>45456</v>
      </c>
      <c r="M1310" s="259" t="s">
        <v>20</v>
      </c>
    </row>
    <row r="1311" spans="1:13" x14ac:dyDescent="0.35">
      <c r="A1311" s="261" t="s">
        <v>2493</v>
      </c>
      <c r="B1311" s="261" t="s">
        <v>2494</v>
      </c>
      <c r="C1311" s="261" t="s">
        <v>2495</v>
      </c>
      <c r="D1311" s="261" t="s">
        <v>2176</v>
      </c>
      <c r="E1311" s="261">
        <v>1</v>
      </c>
      <c r="F1311" s="261" t="s">
        <v>2177</v>
      </c>
      <c r="G1311" s="261" t="s">
        <v>33</v>
      </c>
      <c r="H1311" s="261">
        <v>2</v>
      </c>
      <c r="I1311" s="261" t="s">
        <v>17</v>
      </c>
      <c r="J1311" s="261" t="s">
        <v>17</v>
      </c>
      <c r="K1311" s="261" t="s">
        <v>2496</v>
      </c>
      <c r="L1311" s="262">
        <v>45456</v>
      </c>
      <c r="M1311" s="261" t="s">
        <v>20</v>
      </c>
    </row>
    <row r="1312" spans="1:13" x14ac:dyDescent="0.35">
      <c r="A1312" s="259" t="s">
        <v>2493</v>
      </c>
      <c r="B1312" s="259" t="s">
        <v>2494</v>
      </c>
      <c r="C1312" s="259" t="s">
        <v>2495</v>
      </c>
      <c r="D1312" s="259" t="s">
        <v>2179</v>
      </c>
      <c r="E1312" s="259">
        <v>2</v>
      </c>
      <c r="F1312" s="259" t="s">
        <v>2177</v>
      </c>
      <c r="G1312" s="259" t="s">
        <v>33</v>
      </c>
      <c r="H1312" s="259">
        <v>2</v>
      </c>
      <c r="I1312" s="259" t="s">
        <v>17</v>
      </c>
      <c r="J1312" s="259" t="s">
        <v>17</v>
      </c>
      <c r="K1312" s="259" t="s">
        <v>2497</v>
      </c>
      <c r="L1312" s="260">
        <v>45456</v>
      </c>
      <c r="M1312" s="259" t="s">
        <v>20</v>
      </c>
    </row>
    <row r="1313" spans="1:13" x14ac:dyDescent="0.35">
      <c r="A1313" s="261" t="s">
        <v>2493</v>
      </c>
      <c r="B1313" s="261" t="s">
        <v>2494</v>
      </c>
      <c r="C1313" s="261" t="s">
        <v>2495</v>
      </c>
      <c r="D1313" s="261" t="s">
        <v>2181</v>
      </c>
      <c r="E1313" s="261">
        <v>1</v>
      </c>
      <c r="F1313" s="261" t="s">
        <v>2177</v>
      </c>
      <c r="G1313" s="261" t="s">
        <v>33</v>
      </c>
      <c r="H1313" s="261">
        <v>2</v>
      </c>
      <c r="I1313" s="261" t="s">
        <v>17</v>
      </c>
      <c r="J1313" s="261" t="s">
        <v>17</v>
      </c>
      <c r="K1313" s="261" t="s">
        <v>2498</v>
      </c>
      <c r="L1313" s="262">
        <v>45456</v>
      </c>
      <c r="M1313" s="261" t="s">
        <v>20</v>
      </c>
    </row>
    <row r="1314" spans="1:13" x14ac:dyDescent="0.35">
      <c r="A1314" s="259" t="s">
        <v>2493</v>
      </c>
      <c r="B1314" s="259" t="s">
        <v>2494</v>
      </c>
      <c r="C1314" s="259" t="s">
        <v>2495</v>
      </c>
      <c r="D1314" s="259" t="s">
        <v>2183</v>
      </c>
      <c r="E1314" s="259">
        <v>1</v>
      </c>
      <c r="F1314" s="259" t="s">
        <v>2177</v>
      </c>
      <c r="G1314" s="259" t="s">
        <v>33</v>
      </c>
      <c r="H1314" s="259">
        <v>2</v>
      </c>
      <c r="I1314" s="259" t="s">
        <v>17</v>
      </c>
      <c r="J1314" s="259" t="s">
        <v>17</v>
      </c>
      <c r="K1314" s="259" t="s">
        <v>2499</v>
      </c>
      <c r="L1314" s="260">
        <v>45456</v>
      </c>
      <c r="M1314" s="259" t="s">
        <v>20</v>
      </c>
    </row>
    <row r="1315" spans="1:13" x14ac:dyDescent="0.35">
      <c r="A1315" s="261" t="s">
        <v>2493</v>
      </c>
      <c r="B1315" s="261" t="s">
        <v>2494</v>
      </c>
      <c r="C1315" s="261" t="s">
        <v>2495</v>
      </c>
      <c r="D1315" s="261" t="s">
        <v>2185</v>
      </c>
      <c r="E1315" s="261">
        <v>1</v>
      </c>
      <c r="F1315" s="261" t="s">
        <v>2177</v>
      </c>
      <c r="G1315" s="261" t="s">
        <v>33</v>
      </c>
      <c r="H1315" s="261">
        <v>2</v>
      </c>
      <c r="I1315" s="261" t="s">
        <v>17</v>
      </c>
      <c r="J1315" s="261" t="s">
        <v>17</v>
      </c>
      <c r="K1315" s="261" t="s">
        <v>2500</v>
      </c>
      <c r="L1315" s="262">
        <v>45456</v>
      </c>
      <c r="M1315" s="261" t="s">
        <v>20</v>
      </c>
    </row>
    <row r="1316" spans="1:13" x14ac:dyDescent="0.35">
      <c r="A1316" s="259" t="s">
        <v>2493</v>
      </c>
      <c r="B1316" s="259" t="s">
        <v>2494</v>
      </c>
      <c r="C1316" s="259" t="s">
        <v>2495</v>
      </c>
      <c r="D1316" s="259" t="s">
        <v>2187</v>
      </c>
      <c r="E1316" s="259">
        <v>1</v>
      </c>
      <c r="F1316" s="259" t="s">
        <v>2177</v>
      </c>
      <c r="G1316" s="259" t="s">
        <v>33</v>
      </c>
      <c r="H1316" s="259">
        <v>2</v>
      </c>
      <c r="I1316" s="259" t="s">
        <v>17</v>
      </c>
      <c r="J1316" s="259" t="s">
        <v>17</v>
      </c>
      <c r="K1316" s="259" t="s">
        <v>2501</v>
      </c>
      <c r="L1316" s="260">
        <v>45456</v>
      </c>
      <c r="M1316" s="259" t="s">
        <v>20</v>
      </c>
    </row>
    <row r="1317" spans="1:13" x14ac:dyDescent="0.35">
      <c r="A1317" s="261" t="s">
        <v>2493</v>
      </c>
      <c r="B1317" s="261" t="s">
        <v>2494</v>
      </c>
      <c r="C1317" s="261" t="s">
        <v>2495</v>
      </c>
      <c r="D1317" s="261" t="s">
        <v>2189</v>
      </c>
      <c r="E1317" s="261">
        <v>2</v>
      </c>
      <c r="F1317" s="261" t="s">
        <v>2177</v>
      </c>
      <c r="G1317" s="261" t="s">
        <v>33</v>
      </c>
      <c r="H1317" s="261">
        <v>2</v>
      </c>
      <c r="I1317" s="261" t="s">
        <v>17</v>
      </c>
      <c r="J1317" s="261" t="s">
        <v>17</v>
      </c>
      <c r="K1317" s="261" t="s">
        <v>2502</v>
      </c>
      <c r="L1317" s="262">
        <v>45456</v>
      </c>
      <c r="M1317" s="261" t="s">
        <v>20</v>
      </c>
    </row>
    <row r="1318" spans="1:13" x14ac:dyDescent="0.35">
      <c r="A1318" s="259" t="s">
        <v>2493</v>
      </c>
      <c r="B1318" s="259" t="s">
        <v>2494</v>
      </c>
      <c r="C1318" s="259" t="s">
        <v>2495</v>
      </c>
      <c r="D1318" s="259" t="s">
        <v>2191</v>
      </c>
      <c r="E1318" s="259">
        <v>2</v>
      </c>
      <c r="F1318" s="259" t="s">
        <v>2177</v>
      </c>
      <c r="G1318" s="259" t="s">
        <v>33</v>
      </c>
      <c r="H1318" s="259">
        <v>2</v>
      </c>
      <c r="I1318" s="259" t="s">
        <v>17</v>
      </c>
      <c r="J1318" s="259" t="s">
        <v>17</v>
      </c>
      <c r="K1318" s="259" t="s">
        <v>2503</v>
      </c>
      <c r="L1318" s="260">
        <v>45456</v>
      </c>
      <c r="M1318" s="259" t="s">
        <v>20</v>
      </c>
    </row>
    <row r="1319" spans="1:13" x14ac:dyDescent="0.35">
      <c r="A1319" s="261" t="s">
        <v>2493</v>
      </c>
      <c r="B1319" s="261" t="s">
        <v>2494</v>
      </c>
      <c r="C1319" s="261" t="s">
        <v>2495</v>
      </c>
      <c r="D1319" s="261" t="s">
        <v>2193</v>
      </c>
      <c r="E1319" s="261">
        <v>0</v>
      </c>
      <c r="F1319" s="261" t="s">
        <v>2177</v>
      </c>
      <c r="G1319" s="261" t="s">
        <v>33</v>
      </c>
      <c r="H1319" s="261">
        <v>2</v>
      </c>
      <c r="I1319" s="261" t="s">
        <v>17</v>
      </c>
      <c r="J1319" s="261" t="s">
        <v>17</v>
      </c>
      <c r="K1319" s="261" t="s">
        <v>2504</v>
      </c>
      <c r="L1319" s="262">
        <v>45456</v>
      </c>
      <c r="M1319" s="261" t="s">
        <v>20</v>
      </c>
    </row>
    <row r="1320" spans="1:13" x14ac:dyDescent="0.35">
      <c r="A1320" s="259" t="s">
        <v>2505</v>
      </c>
      <c r="B1320" s="259" t="s">
        <v>2506</v>
      </c>
      <c r="C1320" s="259" t="s">
        <v>2495</v>
      </c>
      <c r="D1320" s="259" t="s">
        <v>2176</v>
      </c>
      <c r="E1320" s="259">
        <v>0</v>
      </c>
      <c r="F1320" s="259" t="s">
        <v>2177</v>
      </c>
      <c r="G1320" s="259" t="s">
        <v>33</v>
      </c>
      <c r="H1320" s="259">
        <v>2</v>
      </c>
      <c r="I1320" s="259" t="s">
        <v>17</v>
      </c>
      <c r="J1320" s="259" t="s">
        <v>17</v>
      </c>
      <c r="K1320" s="259" t="s">
        <v>2507</v>
      </c>
      <c r="L1320" s="260">
        <v>45456</v>
      </c>
      <c r="M1320" s="259" t="s">
        <v>20</v>
      </c>
    </row>
    <row r="1321" spans="1:13" x14ac:dyDescent="0.35">
      <c r="A1321" s="261" t="s">
        <v>2505</v>
      </c>
      <c r="B1321" s="261" t="s">
        <v>2506</v>
      </c>
      <c r="C1321" s="261" t="s">
        <v>2495</v>
      </c>
      <c r="D1321" s="261" t="s">
        <v>2179</v>
      </c>
      <c r="E1321" s="261">
        <v>2</v>
      </c>
      <c r="F1321" s="261" t="s">
        <v>2177</v>
      </c>
      <c r="G1321" s="261" t="s">
        <v>33</v>
      </c>
      <c r="H1321" s="261">
        <v>2</v>
      </c>
      <c r="I1321" s="261" t="s">
        <v>17</v>
      </c>
      <c r="J1321" s="261" t="s">
        <v>17</v>
      </c>
      <c r="K1321" s="261" t="s">
        <v>2508</v>
      </c>
      <c r="L1321" s="262">
        <v>45456</v>
      </c>
      <c r="M1321" s="261" t="s">
        <v>20</v>
      </c>
    </row>
    <row r="1322" spans="1:13" x14ac:dyDescent="0.35">
      <c r="A1322" s="259" t="s">
        <v>2505</v>
      </c>
      <c r="B1322" s="259" t="s">
        <v>2506</v>
      </c>
      <c r="C1322" s="259" t="s">
        <v>2495</v>
      </c>
      <c r="D1322" s="259" t="s">
        <v>2181</v>
      </c>
      <c r="E1322" s="259">
        <v>0</v>
      </c>
      <c r="F1322" s="259" t="s">
        <v>2177</v>
      </c>
      <c r="G1322" s="259" t="s">
        <v>33</v>
      </c>
      <c r="H1322" s="259">
        <v>2</v>
      </c>
      <c r="I1322" s="259" t="s">
        <v>17</v>
      </c>
      <c r="J1322" s="259" t="s">
        <v>17</v>
      </c>
      <c r="K1322" s="259" t="s">
        <v>2509</v>
      </c>
      <c r="L1322" s="260">
        <v>45456</v>
      </c>
      <c r="M1322" s="259" t="s">
        <v>20</v>
      </c>
    </row>
    <row r="1323" spans="1:13" x14ac:dyDescent="0.35">
      <c r="A1323" s="261" t="s">
        <v>2505</v>
      </c>
      <c r="B1323" s="261" t="s">
        <v>2506</v>
      </c>
      <c r="C1323" s="261" t="s">
        <v>2495</v>
      </c>
      <c r="D1323" s="261" t="s">
        <v>2183</v>
      </c>
      <c r="E1323" s="261">
        <v>0</v>
      </c>
      <c r="F1323" s="261" t="s">
        <v>2177</v>
      </c>
      <c r="G1323" s="261" t="s">
        <v>33</v>
      </c>
      <c r="H1323" s="261">
        <v>2</v>
      </c>
      <c r="I1323" s="261" t="s">
        <v>17</v>
      </c>
      <c r="J1323" s="261" t="s">
        <v>17</v>
      </c>
      <c r="K1323" s="261" t="s">
        <v>2510</v>
      </c>
      <c r="L1323" s="262">
        <v>45456</v>
      </c>
      <c r="M1323" s="261" t="s">
        <v>20</v>
      </c>
    </row>
    <row r="1324" spans="1:13" x14ac:dyDescent="0.35">
      <c r="A1324" s="259" t="s">
        <v>2505</v>
      </c>
      <c r="B1324" s="259" t="s">
        <v>2506</v>
      </c>
      <c r="C1324" s="259" t="s">
        <v>2495</v>
      </c>
      <c r="D1324" s="259" t="s">
        <v>2185</v>
      </c>
      <c r="E1324" s="259">
        <v>3</v>
      </c>
      <c r="F1324" s="259" t="s">
        <v>2177</v>
      </c>
      <c r="G1324" s="259" t="s">
        <v>33</v>
      </c>
      <c r="H1324" s="259">
        <v>2</v>
      </c>
      <c r="I1324" s="259" t="s">
        <v>17</v>
      </c>
      <c r="J1324" s="259" t="s">
        <v>17</v>
      </c>
      <c r="K1324" s="259" t="s">
        <v>2511</v>
      </c>
      <c r="L1324" s="260">
        <v>45456</v>
      </c>
      <c r="M1324" s="259" t="s">
        <v>20</v>
      </c>
    </row>
    <row r="1325" spans="1:13" x14ac:dyDescent="0.35">
      <c r="A1325" s="261" t="s">
        <v>2505</v>
      </c>
      <c r="B1325" s="261" t="s">
        <v>2506</v>
      </c>
      <c r="C1325" s="261" t="s">
        <v>2495</v>
      </c>
      <c r="D1325" s="261" t="s">
        <v>2187</v>
      </c>
      <c r="E1325" s="261">
        <v>1</v>
      </c>
      <c r="F1325" s="261" t="s">
        <v>2177</v>
      </c>
      <c r="G1325" s="261" t="s">
        <v>33</v>
      </c>
      <c r="H1325" s="261">
        <v>2</v>
      </c>
      <c r="I1325" s="261" t="s">
        <v>17</v>
      </c>
      <c r="J1325" s="261" t="s">
        <v>17</v>
      </c>
      <c r="K1325" s="261" t="s">
        <v>2512</v>
      </c>
      <c r="L1325" s="262">
        <v>45456</v>
      </c>
      <c r="M1325" s="261" t="s">
        <v>20</v>
      </c>
    </row>
    <row r="1326" spans="1:13" x14ac:dyDescent="0.35">
      <c r="A1326" s="259" t="s">
        <v>2505</v>
      </c>
      <c r="B1326" s="259" t="s">
        <v>2506</v>
      </c>
      <c r="C1326" s="259" t="s">
        <v>2495</v>
      </c>
      <c r="D1326" s="259" t="s">
        <v>2189</v>
      </c>
      <c r="E1326" s="259">
        <v>0</v>
      </c>
      <c r="F1326" s="259" t="s">
        <v>2177</v>
      </c>
      <c r="G1326" s="259" t="s">
        <v>33</v>
      </c>
      <c r="H1326" s="259">
        <v>2</v>
      </c>
      <c r="I1326" s="259" t="s">
        <v>17</v>
      </c>
      <c r="J1326" s="259" t="s">
        <v>17</v>
      </c>
      <c r="K1326" s="259" t="s">
        <v>2513</v>
      </c>
      <c r="L1326" s="260">
        <v>45456</v>
      </c>
      <c r="M1326" s="259" t="s">
        <v>20</v>
      </c>
    </row>
    <row r="1327" spans="1:13" x14ac:dyDescent="0.35">
      <c r="A1327" s="261" t="s">
        <v>2505</v>
      </c>
      <c r="B1327" s="261" t="s">
        <v>2506</v>
      </c>
      <c r="C1327" s="261" t="s">
        <v>2495</v>
      </c>
      <c r="D1327" s="261" t="s">
        <v>2191</v>
      </c>
      <c r="E1327" s="261">
        <v>0</v>
      </c>
      <c r="F1327" s="261" t="s">
        <v>2177</v>
      </c>
      <c r="G1327" s="261" t="s">
        <v>33</v>
      </c>
      <c r="H1327" s="261">
        <v>2</v>
      </c>
      <c r="I1327" s="261" t="s">
        <v>17</v>
      </c>
      <c r="J1327" s="261" t="s">
        <v>17</v>
      </c>
      <c r="K1327" s="261" t="s">
        <v>2514</v>
      </c>
      <c r="L1327" s="262">
        <v>45456</v>
      </c>
      <c r="M1327" s="261" t="s">
        <v>20</v>
      </c>
    </row>
    <row r="1328" spans="1:13" x14ac:dyDescent="0.35">
      <c r="A1328" s="259" t="s">
        <v>2505</v>
      </c>
      <c r="B1328" s="259" t="s">
        <v>2506</v>
      </c>
      <c r="C1328" s="259" t="s">
        <v>2495</v>
      </c>
      <c r="D1328" s="259" t="s">
        <v>2193</v>
      </c>
      <c r="E1328" s="259">
        <v>0</v>
      </c>
      <c r="F1328" s="259" t="s">
        <v>2177</v>
      </c>
      <c r="G1328" s="259" t="s">
        <v>33</v>
      </c>
      <c r="H1328" s="259">
        <v>2</v>
      </c>
      <c r="I1328" s="259" t="s">
        <v>17</v>
      </c>
      <c r="J1328" s="259" t="s">
        <v>17</v>
      </c>
      <c r="K1328" s="259" t="s">
        <v>2515</v>
      </c>
      <c r="L1328" s="260">
        <v>45456</v>
      </c>
      <c r="M1328" s="259" t="s">
        <v>20</v>
      </c>
    </row>
    <row r="1329" spans="1:13" x14ac:dyDescent="0.35">
      <c r="A1329" s="261" t="s">
        <v>177</v>
      </c>
      <c r="B1329" s="261" t="s">
        <v>178</v>
      </c>
      <c r="C1329" s="261" t="s">
        <v>179</v>
      </c>
      <c r="D1329" s="261" t="s">
        <v>2176</v>
      </c>
      <c r="E1329" s="261">
        <v>0</v>
      </c>
      <c r="F1329" s="261" t="s">
        <v>2177</v>
      </c>
      <c r="G1329" s="261" t="s">
        <v>33</v>
      </c>
      <c r="H1329" s="261">
        <v>2</v>
      </c>
      <c r="I1329" s="261" t="s">
        <v>17</v>
      </c>
      <c r="J1329" s="261" t="s">
        <v>17</v>
      </c>
      <c r="K1329" s="261" t="s">
        <v>2516</v>
      </c>
      <c r="L1329" s="262">
        <v>45456</v>
      </c>
      <c r="M1329" s="261" t="s">
        <v>20</v>
      </c>
    </row>
    <row r="1330" spans="1:13" x14ac:dyDescent="0.35">
      <c r="A1330" s="259" t="s">
        <v>177</v>
      </c>
      <c r="B1330" s="259" t="s">
        <v>178</v>
      </c>
      <c r="C1330" s="259" t="s">
        <v>179</v>
      </c>
      <c r="D1330" s="259" t="s">
        <v>2179</v>
      </c>
      <c r="E1330" s="259">
        <v>1</v>
      </c>
      <c r="F1330" s="259" t="s">
        <v>2177</v>
      </c>
      <c r="G1330" s="259" t="s">
        <v>33</v>
      </c>
      <c r="H1330" s="259">
        <v>2</v>
      </c>
      <c r="I1330" s="259" t="s">
        <v>17</v>
      </c>
      <c r="J1330" s="259" t="s">
        <v>17</v>
      </c>
      <c r="K1330" s="259" t="s">
        <v>2517</v>
      </c>
      <c r="L1330" s="260">
        <v>45456</v>
      </c>
      <c r="M1330" s="259" t="s">
        <v>20</v>
      </c>
    </row>
    <row r="1331" spans="1:13" x14ac:dyDescent="0.35">
      <c r="A1331" s="261" t="s">
        <v>177</v>
      </c>
      <c r="B1331" s="261" t="s">
        <v>178</v>
      </c>
      <c r="C1331" s="261" t="s">
        <v>179</v>
      </c>
      <c r="D1331" s="261" t="s">
        <v>2181</v>
      </c>
      <c r="E1331" s="261">
        <v>2</v>
      </c>
      <c r="F1331" s="261" t="s">
        <v>2177</v>
      </c>
      <c r="G1331" s="261" t="s">
        <v>33</v>
      </c>
      <c r="H1331" s="261">
        <v>2</v>
      </c>
      <c r="I1331" s="261" t="s">
        <v>17</v>
      </c>
      <c r="J1331" s="261" t="s">
        <v>17</v>
      </c>
      <c r="K1331" s="261" t="s">
        <v>2518</v>
      </c>
      <c r="L1331" s="262">
        <v>45456</v>
      </c>
      <c r="M1331" s="261" t="s">
        <v>20</v>
      </c>
    </row>
    <row r="1332" spans="1:13" x14ac:dyDescent="0.35">
      <c r="A1332" s="259" t="s">
        <v>177</v>
      </c>
      <c r="B1332" s="259" t="s">
        <v>178</v>
      </c>
      <c r="C1332" s="259" t="s">
        <v>179</v>
      </c>
      <c r="D1332" s="259" t="s">
        <v>2183</v>
      </c>
      <c r="E1332" s="259">
        <v>0</v>
      </c>
      <c r="F1332" s="259" t="s">
        <v>2177</v>
      </c>
      <c r="G1332" s="259" t="s">
        <v>33</v>
      </c>
      <c r="H1332" s="259">
        <v>2</v>
      </c>
      <c r="I1332" s="259" t="s">
        <v>17</v>
      </c>
      <c r="J1332" s="259" t="s">
        <v>17</v>
      </c>
      <c r="K1332" s="259" t="s">
        <v>2519</v>
      </c>
      <c r="L1332" s="260">
        <v>45456</v>
      </c>
      <c r="M1332" s="259" t="s">
        <v>20</v>
      </c>
    </row>
    <row r="1333" spans="1:13" x14ac:dyDescent="0.35">
      <c r="A1333" s="261" t="s">
        <v>177</v>
      </c>
      <c r="B1333" s="261" t="s">
        <v>178</v>
      </c>
      <c r="C1333" s="261" t="s">
        <v>179</v>
      </c>
      <c r="D1333" s="261" t="s">
        <v>2185</v>
      </c>
      <c r="E1333" s="261">
        <v>2</v>
      </c>
      <c r="F1333" s="261" t="s">
        <v>2177</v>
      </c>
      <c r="G1333" s="261" t="s">
        <v>33</v>
      </c>
      <c r="H1333" s="261">
        <v>2</v>
      </c>
      <c r="I1333" s="261" t="s">
        <v>17</v>
      </c>
      <c r="J1333" s="261" t="s">
        <v>17</v>
      </c>
      <c r="K1333" s="261" t="s">
        <v>2520</v>
      </c>
      <c r="L1333" s="262">
        <v>45456</v>
      </c>
      <c r="M1333" s="261" t="s">
        <v>20</v>
      </c>
    </row>
    <row r="1334" spans="1:13" x14ac:dyDescent="0.35">
      <c r="A1334" s="259" t="s">
        <v>177</v>
      </c>
      <c r="B1334" s="259" t="s">
        <v>178</v>
      </c>
      <c r="C1334" s="259" t="s">
        <v>179</v>
      </c>
      <c r="D1334" s="259" t="s">
        <v>2187</v>
      </c>
      <c r="E1334" s="259">
        <v>2</v>
      </c>
      <c r="F1334" s="259" t="s">
        <v>2177</v>
      </c>
      <c r="G1334" s="259" t="s">
        <v>33</v>
      </c>
      <c r="H1334" s="259">
        <v>2</v>
      </c>
      <c r="I1334" s="259" t="s">
        <v>17</v>
      </c>
      <c r="J1334" s="259" t="s">
        <v>17</v>
      </c>
      <c r="K1334" s="259" t="s">
        <v>2521</v>
      </c>
      <c r="L1334" s="260">
        <v>45456</v>
      </c>
      <c r="M1334" s="259" t="s">
        <v>20</v>
      </c>
    </row>
    <row r="1335" spans="1:13" x14ac:dyDescent="0.35">
      <c r="A1335" s="261" t="s">
        <v>177</v>
      </c>
      <c r="B1335" s="261" t="s">
        <v>178</v>
      </c>
      <c r="C1335" s="261" t="s">
        <v>179</v>
      </c>
      <c r="D1335" s="261" t="s">
        <v>2189</v>
      </c>
      <c r="E1335" s="261">
        <v>2</v>
      </c>
      <c r="F1335" s="261" t="s">
        <v>2177</v>
      </c>
      <c r="G1335" s="261" t="s">
        <v>33</v>
      </c>
      <c r="H1335" s="261">
        <v>2</v>
      </c>
      <c r="I1335" s="261" t="s">
        <v>17</v>
      </c>
      <c r="J1335" s="261" t="s">
        <v>17</v>
      </c>
      <c r="K1335" s="261" t="s">
        <v>2522</v>
      </c>
      <c r="L1335" s="262">
        <v>45456</v>
      </c>
      <c r="M1335" s="261" t="s">
        <v>20</v>
      </c>
    </row>
    <row r="1336" spans="1:13" x14ac:dyDescent="0.35">
      <c r="A1336" s="259" t="s">
        <v>177</v>
      </c>
      <c r="B1336" s="259" t="s">
        <v>178</v>
      </c>
      <c r="C1336" s="259" t="s">
        <v>179</v>
      </c>
      <c r="D1336" s="259" t="s">
        <v>2191</v>
      </c>
      <c r="E1336" s="259">
        <v>1</v>
      </c>
      <c r="F1336" s="259" t="s">
        <v>2177</v>
      </c>
      <c r="G1336" s="259" t="s">
        <v>33</v>
      </c>
      <c r="H1336" s="259">
        <v>2</v>
      </c>
      <c r="I1336" s="259" t="s">
        <v>17</v>
      </c>
      <c r="J1336" s="259" t="s">
        <v>17</v>
      </c>
      <c r="K1336" s="259" t="s">
        <v>2523</v>
      </c>
      <c r="L1336" s="260">
        <v>45456</v>
      </c>
      <c r="M1336" s="259" t="s">
        <v>20</v>
      </c>
    </row>
    <row r="1337" spans="1:13" x14ac:dyDescent="0.35">
      <c r="A1337" s="261" t="s">
        <v>177</v>
      </c>
      <c r="B1337" s="261" t="s">
        <v>178</v>
      </c>
      <c r="C1337" s="261" t="s">
        <v>179</v>
      </c>
      <c r="D1337" s="261" t="s">
        <v>2193</v>
      </c>
      <c r="E1337" s="261">
        <v>0</v>
      </c>
      <c r="F1337" s="261" t="s">
        <v>2177</v>
      </c>
      <c r="G1337" s="261" t="s">
        <v>33</v>
      </c>
      <c r="H1337" s="261">
        <v>2</v>
      </c>
      <c r="I1337" s="261" t="s">
        <v>17</v>
      </c>
      <c r="J1337" s="261" t="s">
        <v>17</v>
      </c>
      <c r="K1337" s="261" t="s">
        <v>2524</v>
      </c>
      <c r="L1337" s="262">
        <v>45456</v>
      </c>
      <c r="M1337" s="261" t="s">
        <v>20</v>
      </c>
    </row>
    <row r="1338" spans="1:13" x14ac:dyDescent="0.35">
      <c r="A1338" s="259" t="s">
        <v>595</v>
      </c>
      <c r="B1338" s="259" t="s">
        <v>596</v>
      </c>
      <c r="C1338" s="259" t="s">
        <v>236</v>
      </c>
      <c r="D1338" s="259" t="s">
        <v>2176</v>
      </c>
      <c r="E1338" s="259">
        <v>2</v>
      </c>
      <c r="F1338" s="259" t="s">
        <v>2177</v>
      </c>
      <c r="G1338" s="259" t="s">
        <v>33</v>
      </c>
      <c r="H1338" s="259">
        <v>2</v>
      </c>
      <c r="I1338" s="259" t="s">
        <v>17</v>
      </c>
      <c r="J1338" s="259" t="s">
        <v>17</v>
      </c>
      <c r="K1338" s="259" t="s">
        <v>2525</v>
      </c>
      <c r="L1338" s="260">
        <v>45456</v>
      </c>
      <c r="M1338" s="259" t="s">
        <v>20</v>
      </c>
    </row>
    <row r="1339" spans="1:13" x14ac:dyDescent="0.35">
      <c r="A1339" s="261" t="s">
        <v>595</v>
      </c>
      <c r="B1339" s="261" t="s">
        <v>596</v>
      </c>
      <c r="C1339" s="261" t="s">
        <v>236</v>
      </c>
      <c r="D1339" s="261" t="s">
        <v>2179</v>
      </c>
      <c r="E1339" s="261">
        <v>1</v>
      </c>
      <c r="F1339" s="261" t="s">
        <v>2177</v>
      </c>
      <c r="G1339" s="261" t="s">
        <v>33</v>
      </c>
      <c r="H1339" s="261">
        <v>2</v>
      </c>
      <c r="I1339" s="261" t="s">
        <v>17</v>
      </c>
      <c r="J1339" s="261" t="s">
        <v>17</v>
      </c>
      <c r="K1339" s="261" t="s">
        <v>2526</v>
      </c>
      <c r="L1339" s="262">
        <v>45456</v>
      </c>
      <c r="M1339" s="261" t="s">
        <v>20</v>
      </c>
    </row>
    <row r="1340" spans="1:13" x14ac:dyDescent="0.35">
      <c r="A1340" s="259" t="s">
        <v>595</v>
      </c>
      <c r="B1340" s="259" t="s">
        <v>596</v>
      </c>
      <c r="C1340" s="259" t="s">
        <v>236</v>
      </c>
      <c r="D1340" s="259" t="s">
        <v>2181</v>
      </c>
      <c r="E1340" s="259">
        <v>1</v>
      </c>
      <c r="F1340" s="259" t="s">
        <v>2177</v>
      </c>
      <c r="G1340" s="259" t="s">
        <v>33</v>
      </c>
      <c r="H1340" s="259">
        <v>2</v>
      </c>
      <c r="I1340" s="259" t="s">
        <v>17</v>
      </c>
      <c r="J1340" s="259" t="s">
        <v>17</v>
      </c>
      <c r="K1340" s="259" t="s">
        <v>2527</v>
      </c>
      <c r="L1340" s="260">
        <v>45456</v>
      </c>
      <c r="M1340" s="259" t="s">
        <v>20</v>
      </c>
    </row>
    <row r="1341" spans="1:13" x14ac:dyDescent="0.35">
      <c r="A1341" s="261" t="s">
        <v>595</v>
      </c>
      <c r="B1341" s="261" t="s">
        <v>596</v>
      </c>
      <c r="C1341" s="261" t="s">
        <v>236</v>
      </c>
      <c r="D1341" s="261" t="s">
        <v>2183</v>
      </c>
      <c r="E1341" s="261">
        <v>1</v>
      </c>
      <c r="F1341" s="261" t="s">
        <v>2177</v>
      </c>
      <c r="G1341" s="261" t="s">
        <v>33</v>
      </c>
      <c r="H1341" s="261">
        <v>2</v>
      </c>
      <c r="I1341" s="261" t="s">
        <v>17</v>
      </c>
      <c r="J1341" s="261" t="s">
        <v>17</v>
      </c>
      <c r="K1341" s="261" t="s">
        <v>2528</v>
      </c>
      <c r="L1341" s="262">
        <v>45456</v>
      </c>
      <c r="M1341" s="261" t="s">
        <v>20</v>
      </c>
    </row>
    <row r="1342" spans="1:13" x14ac:dyDescent="0.35">
      <c r="A1342" s="259" t="s">
        <v>595</v>
      </c>
      <c r="B1342" s="259" t="s">
        <v>596</v>
      </c>
      <c r="C1342" s="259" t="s">
        <v>236</v>
      </c>
      <c r="D1342" s="259" t="s">
        <v>2185</v>
      </c>
      <c r="E1342" s="259">
        <v>1</v>
      </c>
      <c r="F1342" s="259" t="s">
        <v>2177</v>
      </c>
      <c r="G1342" s="259" t="s">
        <v>33</v>
      </c>
      <c r="H1342" s="259">
        <v>2</v>
      </c>
      <c r="I1342" s="259" t="s">
        <v>17</v>
      </c>
      <c r="J1342" s="259" t="s">
        <v>17</v>
      </c>
      <c r="K1342" s="259" t="s">
        <v>2529</v>
      </c>
      <c r="L1342" s="260">
        <v>45456</v>
      </c>
      <c r="M1342" s="259" t="s">
        <v>20</v>
      </c>
    </row>
    <row r="1343" spans="1:13" x14ac:dyDescent="0.35">
      <c r="A1343" s="261" t="s">
        <v>595</v>
      </c>
      <c r="B1343" s="261" t="s">
        <v>596</v>
      </c>
      <c r="C1343" s="261" t="s">
        <v>236</v>
      </c>
      <c r="D1343" s="261" t="s">
        <v>2187</v>
      </c>
      <c r="E1343" s="261">
        <v>3</v>
      </c>
      <c r="F1343" s="261" t="s">
        <v>2177</v>
      </c>
      <c r="G1343" s="261" t="s">
        <v>33</v>
      </c>
      <c r="H1343" s="261">
        <v>2</v>
      </c>
      <c r="I1343" s="261" t="s">
        <v>17</v>
      </c>
      <c r="J1343" s="261" t="s">
        <v>17</v>
      </c>
      <c r="K1343" s="261" t="s">
        <v>2530</v>
      </c>
      <c r="L1343" s="262">
        <v>45456</v>
      </c>
      <c r="M1343" s="261" t="s">
        <v>20</v>
      </c>
    </row>
    <row r="1344" spans="1:13" x14ac:dyDescent="0.35">
      <c r="A1344" s="259" t="s">
        <v>595</v>
      </c>
      <c r="B1344" s="259" t="s">
        <v>596</v>
      </c>
      <c r="C1344" s="259" t="s">
        <v>236</v>
      </c>
      <c r="D1344" s="259" t="s">
        <v>2189</v>
      </c>
      <c r="E1344" s="259">
        <v>2</v>
      </c>
      <c r="F1344" s="259" t="s">
        <v>2177</v>
      </c>
      <c r="G1344" s="259" t="s">
        <v>33</v>
      </c>
      <c r="H1344" s="259">
        <v>2</v>
      </c>
      <c r="I1344" s="259" t="s">
        <v>17</v>
      </c>
      <c r="J1344" s="259" t="s">
        <v>17</v>
      </c>
      <c r="K1344" s="259" t="s">
        <v>2531</v>
      </c>
      <c r="L1344" s="260">
        <v>45456</v>
      </c>
      <c r="M1344" s="259" t="s">
        <v>20</v>
      </c>
    </row>
    <row r="1345" spans="1:13" x14ac:dyDescent="0.35">
      <c r="A1345" s="261" t="s">
        <v>595</v>
      </c>
      <c r="B1345" s="261" t="s">
        <v>596</v>
      </c>
      <c r="C1345" s="261" t="s">
        <v>236</v>
      </c>
      <c r="D1345" s="261" t="s">
        <v>2191</v>
      </c>
      <c r="E1345" s="261">
        <v>2</v>
      </c>
      <c r="F1345" s="261" t="s">
        <v>2177</v>
      </c>
      <c r="G1345" s="261" t="s">
        <v>33</v>
      </c>
      <c r="H1345" s="261">
        <v>2</v>
      </c>
      <c r="I1345" s="261" t="s">
        <v>17</v>
      </c>
      <c r="J1345" s="261" t="s">
        <v>17</v>
      </c>
      <c r="K1345" s="261" t="s">
        <v>2532</v>
      </c>
      <c r="L1345" s="262">
        <v>45456</v>
      </c>
      <c r="M1345" s="261" t="s">
        <v>20</v>
      </c>
    </row>
    <row r="1346" spans="1:13" x14ac:dyDescent="0.35">
      <c r="A1346" s="259" t="s">
        <v>595</v>
      </c>
      <c r="B1346" s="259" t="s">
        <v>596</v>
      </c>
      <c r="C1346" s="259" t="s">
        <v>236</v>
      </c>
      <c r="D1346" s="259" t="s">
        <v>2193</v>
      </c>
      <c r="E1346" s="259">
        <v>0</v>
      </c>
      <c r="F1346" s="259" t="s">
        <v>2177</v>
      </c>
      <c r="G1346" s="259" t="s">
        <v>33</v>
      </c>
      <c r="H1346" s="259">
        <v>2</v>
      </c>
      <c r="I1346" s="259" t="s">
        <v>17</v>
      </c>
      <c r="J1346" s="259" t="s">
        <v>17</v>
      </c>
      <c r="K1346" s="259" t="s">
        <v>2533</v>
      </c>
      <c r="L1346" s="260">
        <v>45456</v>
      </c>
      <c r="M1346" s="259" t="s">
        <v>20</v>
      </c>
    </row>
    <row r="1347" spans="1:13" x14ac:dyDescent="0.35">
      <c r="A1347" s="261" t="s">
        <v>240</v>
      </c>
      <c r="B1347" s="261" t="s">
        <v>241</v>
      </c>
      <c r="C1347" s="261" t="s">
        <v>236</v>
      </c>
      <c r="D1347" s="261" t="s">
        <v>2176</v>
      </c>
      <c r="E1347" s="261">
        <v>0</v>
      </c>
      <c r="F1347" s="261" t="s">
        <v>2177</v>
      </c>
      <c r="G1347" s="261" t="s">
        <v>33</v>
      </c>
      <c r="H1347" s="261">
        <v>2</v>
      </c>
      <c r="I1347" s="261" t="s">
        <v>17</v>
      </c>
      <c r="J1347" s="261" t="s">
        <v>17</v>
      </c>
      <c r="K1347" s="261" t="s">
        <v>2534</v>
      </c>
      <c r="L1347" s="262">
        <v>45456</v>
      </c>
      <c r="M1347" s="261" t="s">
        <v>20</v>
      </c>
    </row>
    <row r="1348" spans="1:13" x14ac:dyDescent="0.35">
      <c r="A1348" s="259" t="s">
        <v>240</v>
      </c>
      <c r="B1348" s="259" t="s">
        <v>241</v>
      </c>
      <c r="C1348" s="259" t="s">
        <v>236</v>
      </c>
      <c r="D1348" s="259" t="s">
        <v>2179</v>
      </c>
      <c r="E1348" s="259">
        <v>1</v>
      </c>
      <c r="F1348" s="259" t="s">
        <v>2177</v>
      </c>
      <c r="G1348" s="259" t="s">
        <v>33</v>
      </c>
      <c r="H1348" s="259">
        <v>2</v>
      </c>
      <c r="I1348" s="259" t="s">
        <v>17</v>
      </c>
      <c r="J1348" s="259" t="s">
        <v>17</v>
      </c>
      <c r="K1348" s="259" t="s">
        <v>2535</v>
      </c>
      <c r="L1348" s="260">
        <v>45456</v>
      </c>
      <c r="M1348" s="259" t="s">
        <v>20</v>
      </c>
    </row>
    <row r="1349" spans="1:13" x14ac:dyDescent="0.35">
      <c r="A1349" s="261" t="s">
        <v>240</v>
      </c>
      <c r="B1349" s="261" t="s">
        <v>241</v>
      </c>
      <c r="C1349" s="261" t="s">
        <v>236</v>
      </c>
      <c r="D1349" s="261" t="s">
        <v>2181</v>
      </c>
      <c r="E1349" s="261">
        <v>1</v>
      </c>
      <c r="F1349" s="261" t="s">
        <v>2177</v>
      </c>
      <c r="G1349" s="261" t="s">
        <v>33</v>
      </c>
      <c r="H1349" s="261">
        <v>2</v>
      </c>
      <c r="I1349" s="261" t="s">
        <v>17</v>
      </c>
      <c r="J1349" s="261" t="s">
        <v>17</v>
      </c>
      <c r="K1349" s="261" t="s">
        <v>2536</v>
      </c>
      <c r="L1349" s="262">
        <v>45456</v>
      </c>
      <c r="M1349" s="261" t="s">
        <v>20</v>
      </c>
    </row>
    <row r="1350" spans="1:13" x14ac:dyDescent="0.35">
      <c r="A1350" s="259" t="s">
        <v>240</v>
      </c>
      <c r="B1350" s="259" t="s">
        <v>241</v>
      </c>
      <c r="C1350" s="259" t="s">
        <v>236</v>
      </c>
      <c r="D1350" s="259" t="s">
        <v>2183</v>
      </c>
      <c r="E1350" s="259">
        <v>0</v>
      </c>
      <c r="F1350" s="259" t="s">
        <v>2177</v>
      </c>
      <c r="G1350" s="259" t="s">
        <v>33</v>
      </c>
      <c r="H1350" s="259">
        <v>2</v>
      </c>
      <c r="I1350" s="259" t="s">
        <v>17</v>
      </c>
      <c r="J1350" s="259" t="s">
        <v>17</v>
      </c>
      <c r="K1350" s="259" t="s">
        <v>2537</v>
      </c>
      <c r="L1350" s="260">
        <v>45456</v>
      </c>
      <c r="M1350" s="259" t="s">
        <v>20</v>
      </c>
    </row>
    <row r="1351" spans="1:13" x14ac:dyDescent="0.35">
      <c r="A1351" s="261" t="s">
        <v>240</v>
      </c>
      <c r="B1351" s="261" t="s">
        <v>241</v>
      </c>
      <c r="C1351" s="261" t="s">
        <v>236</v>
      </c>
      <c r="D1351" s="261" t="s">
        <v>2185</v>
      </c>
      <c r="E1351" s="261">
        <v>0</v>
      </c>
      <c r="F1351" s="261" t="s">
        <v>2177</v>
      </c>
      <c r="G1351" s="261" t="s">
        <v>33</v>
      </c>
      <c r="H1351" s="261">
        <v>2</v>
      </c>
      <c r="I1351" s="261" t="s">
        <v>17</v>
      </c>
      <c r="J1351" s="261" t="s">
        <v>17</v>
      </c>
      <c r="K1351" s="261" t="s">
        <v>2538</v>
      </c>
      <c r="L1351" s="262">
        <v>45456</v>
      </c>
      <c r="M1351" s="261" t="s">
        <v>20</v>
      </c>
    </row>
    <row r="1352" spans="1:13" x14ac:dyDescent="0.35">
      <c r="A1352" s="259" t="s">
        <v>240</v>
      </c>
      <c r="B1352" s="259" t="s">
        <v>241</v>
      </c>
      <c r="C1352" s="259" t="s">
        <v>236</v>
      </c>
      <c r="D1352" s="259" t="s">
        <v>2187</v>
      </c>
      <c r="E1352" s="259">
        <v>3</v>
      </c>
      <c r="F1352" s="259" t="s">
        <v>2177</v>
      </c>
      <c r="G1352" s="259" t="s">
        <v>33</v>
      </c>
      <c r="H1352" s="259">
        <v>2</v>
      </c>
      <c r="I1352" s="259" t="s">
        <v>17</v>
      </c>
      <c r="J1352" s="259" t="s">
        <v>17</v>
      </c>
      <c r="K1352" s="259" t="s">
        <v>2539</v>
      </c>
      <c r="L1352" s="260">
        <v>45456</v>
      </c>
      <c r="M1352" s="259" t="s">
        <v>20</v>
      </c>
    </row>
    <row r="1353" spans="1:13" x14ac:dyDescent="0.35">
      <c r="A1353" s="261" t="s">
        <v>240</v>
      </c>
      <c r="B1353" s="261" t="s">
        <v>241</v>
      </c>
      <c r="C1353" s="261" t="s">
        <v>236</v>
      </c>
      <c r="D1353" s="261" t="s">
        <v>2189</v>
      </c>
      <c r="E1353" s="261">
        <v>1</v>
      </c>
      <c r="F1353" s="261" t="s">
        <v>2177</v>
      </c>
      <c r="G1353" s="261" t="s">
        <v>33</v>
      </c>
      <c r="H1353" s="261">
        <v>2</v>
      </c>
      <c r="I1353" s="261" t="s">
        <v>17</v>
      </c>
      <c r="J1353" s="261" t="s">
        <v>17</v>
      </c>
      <c r="K1353" s="261" t="s">
        <v>2540</v>
      </c>
      <c r="L1353" s="262">
        <v>45456</v>
      </c>
      <c r="M1353" s="261" t="s">
        <v>20</v>
      </c>
    </row>
    <row r="1354" spans="1:13" x14ac:dyDescent="0.35">
      <c r="A1354" s="259" t="s">
        <v>240</v>
      </c>
      <c r="B1354" s="259" t="s">
        <v>241</v>
      </c>
      <c r="C1354" s="259" t="s">
        <v>236</v>
      </c>
      <c r="D1354" s="259" t="s">
        <v>2191</v>
      </c>
      <c r="E1354" s="259">
        <v>2</v>
      </c>
      <c r="F1354" s="259" t="s">
        <v>2177</v>
      </c>
      <c r="G1354" s="259" t="s">
        <v>33</v>
      </c>
      <c r="H1354" s="259">
        <v>2</v>
      </c>
      <c r="I1354" s="259" t="s">
        <v>17</v>
      </c>
      <c r="J1354" s="259" t="s">
        <v>17</v>
      </c>
      <c r="K1354" s="259" t="s">
        <v>2541</v>
      </c>
      <c r="L1354" s="260">
        <v>45456</v>
      </c>
      <c r="M1354" s="259" t="s">
        <v>20</v>
      </c>
    </row>
    <row r="1355" spans="1:13" x14ac:dyDescent="0.35">
      <c r="A1355" s="261" t="s">
        <v>240</v>
      </c>
      <c r="B1355" s="261" t="s">
        <v>241</v>
      </c>
      <c r="C1355" s="261" t="s">
        <v>236</v>
      </c>
      <c r="D1355" s="261" t="s">
        <v>2193</v>
      </c>
      <c r="E1355" s="261">
        <v>0</v>
      </c>
      <c r="F1355" s="261" t="s">
        <v>2177</v>
      </c>
      <c r="G1355" s="261" t="s">
        <v>33</v>
      </c>
      <c r="H1355" s="261">
        <v>2</v>
      </c>
      <c r="I1355" s="261" t="s">
        <v>17</v>
      </c>
      <c r="J1355" s="261" t="s">
        <v>17</v>
      </c>
      <c r="K1355" s="261" t="s">
        <v>2542</v>
      </c>
      <c r="L1355" s="262">
        <v>45456</v>
      </c>
      <c r="M1355" s="261" t="s">
        <v>20</v>
      </c>
    </row>
    <row r="1356" spans="1:13" x14ac:dyDescent="0.35">
      <c r="A1356" s="259" t="s">
        <v>93</v>
      </c>
      <c r="B1356" s="259" t="s">
        <v>94</v>
      </c>
      <c r="C1356" s="259" t="s">
        <v>95</v>
      </c>
      <c r="D1356" s="259" t="s">
        <v>2176</v>
      </c>
      <c r="E1356" s="259">
        <v>0</v>
      </c>
      <c r="F1356" s="259" t="s">
        <v>2177</v>
      </c>
      <c r="G1356" s="259" t="s">
        <v>33</v>
      </c>
      <c r="H1356" s="259">
        <v>2</v>
      </c>
      <c r="I1356" s="259" t="s">
        <v>17</v>
      </c>
      <c r="J1356" s="259" t="s">
        <v>17</v>
      </c>
      <c r="K1356" s="259" t="s">
        <v>2543</v>
      </c>
      <c r="L1356" s="260">
        <v>45456</v>
      </c>
      <c r="M1356" s="259" t="s">
        <v>20</v>
      </c>
    </row>
    <row r="1357" spans="1:13" x14ac:dyDescent="0.35">
      <c r="A1357" s="261" t="s">
        <v>93</v>
      </c>
      <c r="B1357" s="261" t="s">
        <v>94</v>
      </c>
      <c r="C1357" s="261" t="s">
        <v>95</v>
      </c>
      <c r="D1357" s="261" t="s">
        <v>2179</v>
      </c>
      <c r="E1357" s="261">
        <v>0</v>
      </c>
      <c r="F1357" s="261" t="s">
        <v>2177</v>
      </c>
      <c r="G1357" s="261" t="s">
        <v>33</v>
      </c>
      <c r="H1357" s="261">
        <v>2</v>
      </c>
      <c r="I1357" s="261" t="s">
        <v>17</v>
      </c>
      <c r="J1357" s="261" t="s">
        <v>17</v>
      </c>
      <c r="K1357" s="261" t="s">
        <v>2544</v>
      </c>
      <c r="L1357" s="262">
        <v>45456</v>
      </c>
      <c r="M1357" s="261" t="s">
        <v>20</v>
      </c>
    </row>
    <row r="1358" spans="1:13" x14ac:dyDescent="0.35">
      <c r="A1358" s="259" t="s">
        <v>93</v>
      </c>
      <c r="B1358" s="259" t="s">
        <v>94</v>
      </c>
      <c r="C1358" s="259" t="s">
        <v>95</v>
      </c>
      <c r="D1358" s="259" t="s">
        <v>2181</v>
      </c>
      <c r="E1358" s="259">
        <v>0</v>
      </c>
      <c r="F1358" s="259" t="s">
        <v>2177</v>
      </c>
      <c r="G1358" s="259" t="s">
        <v>33</v>
      </c>
      <c r="H1358" s="259">
        <v>2</v>
      </c>
      <c r="I1358" s="259" t="s">
        <v>17</v>
      </c>
      <c r="J1358" s="259" t="s">
        <v>17</v>
      </c>
      <c r="K1358" s="259" t="s">
        <v>2545</v>
      </c>
      <c r="L1358" s="260">
        <v>45456</v>
      </c>
      <c r="M1358" s="259" t="s">
        <v>20</v>
      </c>
    </row>
    <row r="1359" spans="1:13" x14ac:dyDescent="0.35">
      <c r="A1359" s="261" t="s">
        <v>93</v>
      </c>
      <c r="B1359" s="261" t="s">
        <v>94</v>
      </c>
      <c r="C1359" s="261" t="s">
        <v>95</v>
      </c>
      <c r="D1359" s="261" t="s">
        <v>2183</v>
      </c>
      <c r="E1359" s="261">
        <v>0</v>
      </c>
      <c r="F1359" s="261" t="s">
        <v>2177</v>
      </c>
      <c r="G1359" s="261" t="s">
        <v>33</v>
      </c>
      <c r="H1359" s="261">
        <v>2</v>
      </c>
      <c r="I1359" s="261" t="s">
        <v>17</v>
      </c>
      <c r="J1359" s="261" t="s">
        <v>17</v>
      </c>
      <c r="K1359" s="261" t="s">
        <v>2546</v>
      </c>
      <c r="L1359" s="262">
        <v>45456</v>
      </c>
      <c r="M1359" s="261" t="s">
        <v>20</v>
      </c>
    </row>
    <row r="1360" spans="1:13" x14ac:dyDescent="0.35">
      <c r="A1360" s="259" t="s">
        <v>93</v>
      </c>
      <c r="B1360" s="259" t="s">
        <v>94</v>
      </c>
      <c r="C1360" s="259" t="s">
        <v>95</v>
      </c>
      <c r="D1360" s="259" t="s">
        <v>2185</v>
      </c>
      <c r="E1360" s="259">
        <v>0</v>
      </c>
      <c r="F1360" s="259" t="s">
        <v>2177</v>
      </c>
      <c r="G1360" s="259" t="s">
        <v>33</v>
      </c>
      <c r="H1360" s="259">
        <v>2</v>
      </c>
      <c r="I1360" s="259" t="s">
        <v>17</v>
      </c>
      <c r="J1360" s="259" t="s">
        <v>17</v>
      </c>
      <c r="K1360" s="259" t="s">
        <v>2547</v>
      </c>
      <c r="L1360" s="260">
        <v>45456</v>
      </c>
      <c r="M1360" s="259" t="s">
        <v>20</v>
      </c>
    </row>
    <row r="1361" spans="1:13" x14ac:dyDescent="0.35">
      <c r="A1361" s="261" t="s">
        <v>93</v>
      </c>
      <c r="B1361" s="261" t="s">
        <v>94</v>
      </c>
      <c r="C1361" s="261" t="s">
        <v>95</v>
      </c>
      <c r="D1361" s="261" t="s">
        <v>2187</v>
      </c>
      <c r="E1361" s="261">
        <v>2</v>
      </c>
      <c r="F1361" s="261" t="s">
        <v>2177</v>
      </c>
      <c r="G1361" s="261" t="s">
        <v>33</v>
      </c>
      <c r="H1361" s="261">
        <v>2</v>
      </c>
      <c r="I1361" s="261" t="s">
        <v>17</v>
      </c>
      <c r="J1361" s="261" t="s">
        <v>17</v>
      </c>
      <c r="K1361" s="261" t="s">
        <v>2548</v>
      </c>
      <c r="L1361" s="262">
        <v>45456</v>
      </c>
      <c r="M1361" s="261" t="s">
        <v>20</v>
      </c>
    </row>
    <row r="1362" spans="1:13" x14ac:dyDescent="0.35">
      <c r="A1362" s="259" t="s">
        <v>93</v>
      </c>
      <c r="B1362" s="259" t="s">
        <v>94</v>
      </c>
      <c r="C1362" s="259" t="s">
        <v>95</v>
      </c>
      <c r="D1362" s="259" t="s">
        <v>2189</v>
      </c>
      <c r="E1362" s="259">
        <v>2</v>
      </c>
      <c r="F1362" s="259" t="s">
        <v>2177</v>
      </c>
      <c r="G1362" s="259" t="s">
        <v>33</v>
      </c>
      <c r="H1362" s="259">
        <v>2</v>
      </c>
      <c r="I1362" s="259" t="s">
        <v>17</v>
      </c>
      <c r="J1362" s="259" t="s">
        <v>17</v>
      </c>
      <c r="K1362" s="259" t="s">
        <v>2549</v>
      </c>
      <c r="L1362" s="260">
        <v>45456</v>
      </c>
      <c r="M1362" s="259" t="s">
        <v>20</v>
      </c>
    </row>
    <row r="1363" spans="1:13" x14ac:dyDescent="0.35">
      <c r="A1363" s="261" t="s">
        <v>93</v>
      </c>
      <c r="B1363" s="261" t="s">
        <v>94</v>
      </c>
      <c r="C1363" s="261" t="s">
        <v>95</v>
      </c>
      <c r="D1363" s="261" t="s">
        <v>2191</v>
      </c>
      <c r="E1363" s="261">
        <v>0</v>
      </c>
      <c r="F1363" s="261" t="s">
        <v>2177</v>
      </c>
      <c r="G1363" s="261" t="s">
        <v>33</v>
      </c>
      <c r="H1363" s="261">
        <v>2</v>
      </c>
      <c r="I1363" s="261" t="s">
        <v>17</v>
      </c>
      <c r="J1363" s="261" t="s">
        <v>17</v>
      </c>
      <c r="K1363" s="261" t="s">
        <v>2550</v>
      </c>
      <c r="L1363" s="262">
        <v>45456</v>
      </c>
      <c r="M1363" s="261" t="s">
        <v>20</v>
      </c>
    </row>
    <row r="1364" spans="1:13" x14ac:dyDescent="0.35">
      <c r="A1364" s="259" t="s">
        <v>93</v>
      </c>
      <c r="B1364" s="259" t="s">
        <v>94</v>
      </c>
      <c r="C1364" s="259" t="s">
        <v>95</v>
      </c>
      <c r="D1364" s="259" t="s">
        <v>2193</v>
      </c>
      <c r="E1364" s="259">
        <v>0</v>
      </c>
      <c r="F1364" s="259" t="s">
        <v>2177</v>
      </c>
      <c r="G1364" s="259" t="s">
        <v>33</v>
      </c>
      <c r="H1364" s="259">
        <v>2</v>
      </c>
      <c r="I1364" s="259" t="s">
        <v>17</v>
      </c>
      <c r="J1364" s="259" t="s">
        <v>17</v>
      </c>
      <c r="K1364" s="259" t="s">
        <v>2551</v>
      </c>
      <c r="L1364" s="260">
        <v>45456</v>
      </c>
      <c r="M1364" s="259" t="s">
        <v>20</v>
      </c>
    </row>
    <row r="1365" spans="1:13" x14ac:dyDescent="0.35">
      <c r="A1365" s="261" t="s">
        <v>2552</v>
      </c>
      <c r="B1365" s="261" t="s">
        <v>2553</v>
      </c>
      <c r="C1365" s="261" t="s">
        <v>2554</v>
      </c>
      <c r="D1365" s="261" t="s">
        <v>2176</v>
      </c>
      <c r="E1365" s="261">
        <v>3</v>
      </c>
      <c r="F1365" s="261" t="s">
        <v>2177</v>
      </c>
      <c r="G1365" s="261" t="s">
        <v>33</v>
      </c>
      <c r="H1365" s="261">
        <v>2</v>
      </c>
      <c r="I1365" s="261" t="s">
        <v>17</v>
      </c>
      <c r="J1365" s="261" t="s">
        <v>17</v>
      </c>
      <c r="K1365" s="261" t="s">
        <v>2555</v>
      </c>
      <c r="L1365" s="262">
        <v>45456</v>
      </c>
      <c r="M1365" s="261" t="s">
        <v>20</v>
      </c>
    </row>
    <row r="1366" spans="1:13" x14ac:dyDescent="0.35">
      <c r="A1366" s="259" t="s">
        <v>2552</v>
      </c>
      <c r="B1366" s="259" t="s">
        <v>2553</v>
      </c>
      <c r="C1366" s="259" t="s">
        <v>2554</v>
      </c>
      <c r="D1366" s="259" t="s">
        <v>2179</v>
      </c>
      <c r="E1366" s="259">
        <v>2</v>
      </c>
      <c r="F1366" s="259" t="s">
        <v>2177</v>
      </c>
      <c r="G1366" s="259" t="s">
        <v>33</v>
      </c>
      <c r="H1366" s="259">
        <v>2</v>
      </c>
      <c r="I1366" s="259" t="s">
        <v>17</v>
      </c>
      <c r="J1366" s="259" t="s">
        <v>17</v>
      </c>
      <c r="K1366" s="259" t="s">
        <v>2556</v>
      </c>
      <c r="L1366" s="260">
        <v>45456</v>
      </c>
      <c r="M1366" s="259" t="s">
        <v>20</v>
      </c>
    </row>
    <row r="1367" spans="1:13" x14ac:dyDescent="0.35">
      <c r="A1367" s="261" t="s">
        <v>2552</v>
      </c>
      <c r="B1367" s="261" t="s">
        <v>2553</v>
      </c>
      <c r="C1367" s="261" t="s">
        <v>2554</v>
      </c>
      <c r="D1367" s="261" t="s">
        <v>2181</v>
      </c>
      <c r="E1367" s="261">
        <v>3</v>
      </c>
      <c r="F1367" s="261" t="s">
        <v>2177</v>
      </c>
      <c r="G1367" s="261" t="s">
        <v>33</v>
      </c>
      <c r="H1367" s="261">
        <v>2</v>
      </c>
      <c r="I1367" s="261" t="s">
        <v>17</v>
      </c>
      <c r="J1367" s="261" t="s">
        <v>17</v>
      </c>
      <c r="K1367" s="261" t="s">
        <v>2557</v>
      </c>
      <c r="L1367" s="262">
        <v>45456</v>
      </c>
      <c r="M1367" s="261" t="s">
        <v>20</v>
      </c>
    </row>
    <row r="1368" spans="1:13" x14ac:dyDescent="0.35">
      <c r="A1368" s="259" t="s">
        <v>2552</v>
      </c>
      <c r="B1368" s="259" t="s">
        <v>2553</v>
      </c>
      <c r="C1368" s="259" t="s">
        <v>2554</v>
      </c>
      <c r="D1368" s="259" t="s">
        <v>2183</v>
      </c>
      <c r="E1368" s="259">
        <v>3</v>
      </c>
      <c r="F1368" s="259" t="s">
        <v>2177</v>
      </c>
      <c r="G1368" s="259" t="s">
        <v>33</v>
      </c>
      <c r="H1368" s="259">
        <v>2</v>
      </c>
      <c r="I1368" s="259" t="s">
        <v>17</v>
      </c>
      <c r="J1368" s="259" t="s">
        <v>17</v>
      </c>
      <c r="K1368" s="259" t="s">
        <v>2558</v>
      </c>
      <c r="L1368" s="260">
        <v>45456</v>
      </c>
      <c r="M1368" s="259" t="s">
        <v>20</v>
      </c>
    </row>
    <row r="1369" spans="1:13" x14ac:dyDescent="0.35">
      <c r="A1369" s="261" t="s">
        <v>2552</v>
      </c>
      <c r="B1369" s="261" t="s">
        <v>2553</v>
      </c>
      <c r="C1369" s="261" t="s">
        <v>2554</v>
      </c>
      <c r="D1369" s="261" t="s">
        <v>2185</v>
      </c>
      <c r="E1369" s="261">
        <v>2</v>
      </c>
      <c r="F1369" s="261" t="s">
        <v>2177</v>
      </c>
      <c r="G1369" s="261" t="s">
        <v>33</v>
      </c>
      <c r="H1369" s="261">
        <v>2</v>
      </c>
      <c r="I1369" s="261" t="s">
        <v>17</v>
      </c>
      <c r="J1369" s="261" t="s">
        <v>17</v>
      </c>
      <c r="K1369" s="261" t="s">
        <v>2559</v>
      </c>
      <c r="L1369" s="262">
        <v>45456</v>
      </c>
      <c r="M1369" s="261" t="s">
        <v>20</v>
      </c>
    </row>
    <row r="1370" spans="1:13" x14ac:dyDescent="0.35">
      <c r="A1370" s="259" t="s">
        <v>2552</v>
      </c>
      <c r="B1370" s="259" t="s">
        <v>2553</v>
      </c>
      <c r="C1370" s="259" t="s">
        <v>2554</v>
      </c>
      <c r="D1370" s="259" t="s">
        <v>2187</v>
      </c>
      <c r="E1370" s="259">
        <v>2</v>
      </c>
      <c r="F1370" s="259" t="s">
        <v>2177</v>
      </c>
      <c r="G1370" s="259" t="s">
        <v>33</v>
      </c>
      <c r="H1370" s="259">
        <v>2</v>
      </c>
      <c r="I1370" s="259" t="s">
        <v>17</v>
      </c>
      <c r="J1370" s="259" t="s">
        <v>17</v>
      </c>
      <c r="K1370" s="259" t="s">
        <v>2560</v>
      </c>
      <c r="L1370" s="260">
        <v>45456</v>
      </c>
      <c r="M1370" s="259" t="s">
        <v>20</v>
      </c>
    </row>
    <row r="1371" spans="1:13" x14ac:dyDescent="0.35">
      <c r="A1371" s="261" t="s">
        <v>2552</v>
      </c>
      <c r="B1371" s="261" t="s">
        <v>2553</v>
      </c>
      <c r="C1371" s="261" t="s">
        <v>2554</v>
      </c>
      <c r="D1371" s="261" t="s">
        <v>2189</v>
      </c>
      <c r="E1371" s="261">
        <v>3</v>
      </c>
      <c r="F1371" s="261" t="s">
        <v>2177</v>
      </c>
      <c r="G1371" s="261" t="s">
        <v>33</v>
      </c>
      <c r="H1371" s="261">
        <v>2</v>
      </c>
      <c r="I1371" s="261" t="s">
        <v>17</v>
      </c>
      <c r="J1371" s="261" t="s">
        <v>17</v>
      </c>
      <c r="K1371" s="261" t="s">
        <v>2561</v>
      </c>
      <c r="L1371" s="262">
        <v>45456</v>
      </c>
      <c r="M1371" s="261" t="s">
        <v>20</v>
      </c>
    </row>
    <row r="1372" spans="1:13" x14ac:dyDescent="0.35">
      <c r="A1372" s="259" t="s">
        <v>2552</v>
      </c>
      <c r="B1372" s="259" t="s">
        <v>2553</v>
      </c>
      <c r="C1372" s="259" t="s">
        <v>2554</v>
      </c>
      <c r="D1372" s="259" t="s">
        <v>2191</v>
      </c>
      <c r="E1372" s="259">
        <v>3</v>
      </c>
      <c r="F1372" s="259" t="s">
        <v>2177</v>
      </c>
      <c r="G1372" s="259" t="s">
        <v>33</v>
      </c>
      <c r="H1372" s="259">
        <v>2</v>
      </c>
      <c r="I1372" s="259" t="s">
        <v>17</v>
      </c>
      <c r="J1372" s="259" t="s">
        <v>17</v>
      </c>
      <c r="K1372" s="259" t="s">
        <v>2562</v>
      </c>
      <c r="L1372" s="260">
        <v>45456</v>
      </c>
      <c r="M1372" s="259" t="s">
        <v>20</v>
      </c>
    </row>
    <row r="1373" spans="1:13" x14ac:dyDescent="0.35">
      <c r="A1373" s="261" t="s">
        <v>2552</v>
      </c>
      <c r="B1373" s="261" t="s">
        <v>2553</v>
      </c>
      <c r="C1373" s="261" t="s">
        <v>2554</v>
      </c>
      <c r="D1373" s="261" t="s">
        <v>2193</v>
      </c>
      <c r="E1373" s="261">
        <v>2</v>
      </c>
      <c r="F1373" s="261" t="s">
        <v>2177</v>
      </c>
      <c r="G1373" s="261" t="s">
        <v>33</v>
      </c>
      <c r="H1373" s="261">
        <v>2</v>
      </c>
      <c r="I1373" s="261" t="s">
        <v>17</v>
      </c>
      <c r="J1373" s="261" t="s">
        <v>17</v>
      </c>
      <c r="K1373" s="261" t="s">
        <v>2563</v>
      </c>
      <c r="L1373" s="262">
        <v>45456</v>
      </c>
      <c r="M1373" s="261" t="s">
        <v>20</v>
      </c>
    </row>
    <row r="1374" spans="1:13" x14ac:dyDescent="0.35">
      <c r="A1374" s="259" t="s">
        <v>2564</v>
      </c>
      <c r="B1374" s="259" t="s">
        <v>2565</v>
      </c>
      <c r="C1374" s="259" t="s">
        <v>2554</v>
      </c>
      <c r="D1374" s="259" t="s">
        <v>2176</v>
      </c>
      <c r="E1374" s="259">
        <v>2</v>
      </c>
      <c r="F1374" s="259" t="s">
        <v>2177</v>
      </c>
      <c r="G1374" s="259" t="s">
        <v>33</v>
      </c>
      <c r="H1374" s="259">
        <v>2</v>
      </c>
      <c r="I1374" s="259" t="s">
        <v>17</v>
      </c>
      <c r="J1374" s="259" t="s">
        <v>17</v>
      </c>
      <c r="K1374" s="259" t="s">
        <v>2566</v>
      </c>
      <c r="L1374" s="260">
        <v>45456</v>
      </c>
      <c r="M1374" s="259" t="s">
        <v>20</v>
      </c>
    </row>
    <row r="1375" spans="1:13" x14ac:dyDescent="0.35">
      <c r="A1375" s="261" t="s">
        <v>2564</v>
      </c>
      <c r="B1375" s="261" t="s">
        <v>2565</v>
      </c>
      <c r="C1375" s="261" t="s">
        <v>2554</v>
      </c>
      <c r="D1375" s="261" t="s">
        <v>2179</v>
      </c>
      <c r="E1375" s="261">
        <v>2</v>
      </c>
      <c r="F1375" s="261" t="s">
        <v>2177</v>
      </c>
      <c r="G1375" s="261" t="s">
        <v>33</v>
      </c>
      <c r="H1375" s="261">
        <v>2</v>
      </c>
      <c r="I1375" s="261" t="s">
        <v>17</v>
      </c>
      <c r="J1375" s="261" t="s">
        <v>17</v>
      </c>
      <c r="K1375" s="261" t="s">
        <v>2567</v>
      </c>
      <c r="L1375" s="262">
        <v>45456</v>
      </c>
      <c r="M1375" s="261" t="s">
        <v>20</v>
      </c>
    </row>
    <row r="1376" spans="1:13" x14ac:dyDescent="0.35">
      <c r="A1376" s="259" t="s">
        <v>2564</v>
      </c>
      <c r="B1376" s="259" t="s">
        <v>2565</v>
      </c>
      <c r="C1376" s="259" t="s">
        <v>2554</v>
      </c>
      <c r="D1376" s="259" t="s">
        <v>2181</v>
      </c>
      <c r="E1376" s="259">
        <v>2</v>
      </c>
      <c r="F1376" s="259" t="s">
        <v>2177</v>
      </c>
      <c r="G1376" s="259" t="s">
        <v>33</v>
      </c>
      <c r="H1376" s="259">
        <v>2</v>
      </c>
      <c r="I1376" s="259" t="s">
        <v>17</v>
      </c>
      <c r="J1376" s="259" t="s">
        <v>17</v>
      </c>
      <c r="K1376" s="259" t="s">
        <v>2568</v>
      </c>
      <c r="L1376" s="260">
        <v>45456</v>
      </c>
      <c r="M1376" s="259" t="s">
        <v>20</v>
      </c>
    </row>
    <row r="1377" spans="1:13" x14ac:dyDescent="0.35">
      <c r="A1377" s="261" t="s">
        <v>2564</v>
      </c>
      <c r="B1377" s="261" t="s">
        <v>2565</v>
      </c>
      <c r="C1377" s="261" t="s">
        <v>2554</v>
      </c>
      <c r="D1377" s="261" t="s">
        <v>2183</v>
      </c>
      <c r="E1377" s="261">
        <v>3</v>
      </c>
      <c r="F1377" s="261" t="s">
        <v>2177</v>
      </c>
      <c r="G1377" s="261" t="s">
        <v>33</v>
      </c>
      <c r="H1377" s="261">
        <v>2</v>
      </c>
      <c r="I1377" s="261" t="s">
        <v>17</v>
      </c>
      <c r="J1377" s="261" t="s">
        <v>17</v>
      </c>
      <c r="K1377" s="261" t="s">
        <v>2569</v>
      </c>
      <c r="L1377" s="262">
        <v>45456</v>
      </c>
      <c r="M1377" s="261" t="s">
        <v>20</v>
      </c>
    </row>
    <row r="1378" spans="1:13" x14ac:dyDescent="0.35">
      <c r="A1378" s="259" t="s">
        <v>2564</v>
      </c>
      <c r="B1378" s="259" t="s">
        <v>2565</v>
      </c>
      <c r="C1378" s="259" t="s">
        <v>2554</v>
      </c>
      <c r="D1378" s="259" t="s">
        <v>2185</v>
      </c>
      <c r="E1378" s="259">
        <v>2</v>
      </c>
      <c r="F1378" s="259" t="s">
        <v>2177</v>
      </c>
      <c r="G1378" s="259" t="s">
        <v>33</v>
      </c>
      <c r="H1378" s="259">
        <v>2</v>
      </c>
      <c r="I1378" s="259" t="s">
        <v>17</v>
      </c>
      <c r="J1378" s="259" t="s">
        <v>17</v>
      </c>
      <c r="K1378" s="259" t="s">
        <v>2570</v>
      </c>
      <c r="L1378" s="260">
        <v>45456</v>
      </c>
      <c r="M1378" s="259" t="s">
        <v>20</v>
      </c>
    </row>
    <row r="1379" spans="1:13" x14ac:dyDescent="0.35">
      <c r="A1379" s="261" t="s">
        <v>2564</v>
      </c>
      <c r="B1379" s="261" t="s">
        <v>2565</v>
      </c>
      <c r="C1379" s="261" t="s">
        <v>2554</v>
      </c>
      <c r="D1379" s="261" t="s">
        <v>2187</v>
      </c>
      <c r="E1379" s="261">
        <v>2</v>
      </c>
      <c r="F1379" s="261" t="s">
        <v>2177</v>
      </c>
      <c r="G1379" s="261" t="s">
        <v>33</v>
      </c>
      <c r="H1379" s="261">
        <v>2</v>
      </c>
      <c r="I1379" s="261" t="s">
        <v>17</v>
      </c>
      <c r="J1379" s="261" t="s">
        <v>17</v>
      </c>
      <c r="K1379" s="261" t="s">
        <v>2571</v>
      </c>
      <c r="L1379" s="262">
        <v>45456</v>
      </c>
      <c r="M1379" s="261" t="s">
        <v>20</v>
      </c>
    </row>
    <row r="1380" spans="1:13" x14ac:dyDescent="0.35">
      <c r="A1380" s="259" t="s">
        <v>2564</v>
      </c>
      <c r="B1380" s="259" t="s">
        <v>2565</v>
      </c>
      <c r="C1380" s="259" t="s">
        <v>2554</v>
      </c>
      <c r="D1380" s="259" t="s">
        <v>2189</v>
      </c>
      <c r="E1380" s="259">
        <v>3</v>
      </c>
      <c r="F1380" s="259" t="s">
        <v>2177</v>
      </c>
      <c r="G1380" s="259" t="s">
        <v>33</v>
      </c>
      <c r="H1380" s="259">
        <v>2</v>
      </c>
      <c r="I1380" s="259" t="s">
        <v>17</v>
      </c>
      <c r="J1380" s="259" t="s">
        <v>17</v>
      </c>
      <c r="K1380" s="259" t="s">
        <v>2572</v>
      </c>
      <c r="L1380" s="260">
        <v>45456</v>
      </c>
      <c r="M1380" s="259" t="s">
        <v>20</v>
      </c>
    </row>
    <row r="1381" spans="1:13" x14ac:dyDescent="0.35">
      <c r="A1381" s="261" t="s">
        <v>2564</v>
      </c>
      <c r="B1381" s="261" t="s">
        <v>2565</v>
      </c>
      <c r="C1381" s="261" t="s">
        <v>2554</v>
      </c>
      <c r="D1381" s="261" t="s">
        <v>2191</v>
      </c>
      <c r="E1381" s="261">
        <v>3</v>
      </c>
      <c r="F1381" s="261" t="s">
        <v>2177</v>
      </c>
      <c r="G1381" s="261" t="s">
        <v>33</v>
      </c>
      <c r="H1381" s="261">
        <v>2</v>
      </c>
      <c r="I1381" s="261" t="s">
        <v>17</v>
      </c>
      <c r="J1381" s="261" t="s">
        <v>17</v>
      </c>
      <c r="K1381" s="261" t="s">
        <v>2573</v>
      </c>
      <c r="L1381" s="262">
        <v>45456</v>
      </c>
      <c r="M1381" s="261" t="s">
        <v>20</v>
      </c>
    </row>
    <row r="1382" spans="1:13" x14ac:dyDescent="0.35">
      <c r="A1382" s="259" t="s">
        <v>2564</v>
      </c>
      <c r="B1382" s="259" t="s">
        <v>2565</v>
      </c>
      <c r="C1382" s="259" t="s">
        <v>2554</v>
      </c>
      <c r="D1382" s="259" t="s">
        <v>2193</v>
      </c>
      <c r="E1382" s="259">
        <v>0</v>
      </c>
      <c r="F1382" s="259" t="s">
        <v>2177</v>
      </c>
      <c r="G1382" s="259" t="s">
        <v>33</v>
      </c>
      <c r="H1382" s="259">
        <v>2</v>
      </c>
      <c r="I1382" s="259" t="s">
        <v>17</v>
      </c>
      <c r="J1382" s="259" t="s">
        <v>17</v>
      </c>
      <c r="K1382" s="259" t="s">
        <v>2574</v>
      </c>
      <c r="L1382" s="260">
        <v>45456</v>
      </c>
      <c r="M1382" s="259" t="s">
        <v>20</v>
      </c>
    </row>
    <row r="1383" spans="1:13" x14ac:dyDescent="0.35">
      <c r="A1383" s="261" t="s">
        <v>2575</v>
      </c>
      <c r="B1383" s="261" t="s">
        <v>2576</v>
      </c>
      <c r="C1383" s="261" t="s">
        <v>2554</v>
      </c>
      <c r="D1383" s="261" t="s">
        <v>2176</v>
      </c>
      <c r="E1383" s="261">
        <v>3</v>
      </c>
      <c r="F1383" s="261" t="s">
        <v>2177</v>
      </c>
      <c r="G1383" s="261" t="s">
        <v>33</v>
      </c>
      <c r="H1383" s="261">
        <v>2</v>
      </c>
      <c r="I1383" s="261" t="s">
        <v>17</v>
      </c>
      <c r="J1383" s="261" t="s">
        <v>17</v>
      </c>
      <c r="K1383" s="261" t="s">
        <v>2577</v>
      </c>
      <c r="L1383" s="262">
        <v>45456</v>
      </c>
      <c r="M1383" s="261" t="s">
        <v>20</v>
      </c>
    </row>
    <row r="1384" spans="1:13" x14ac:dyDescent="0.35">
      <c r="A1384" s="259" t="s">
        <v>2575</v>
      </c>
      <c r="B1384" s="259" t="s">
        <v>2576</v>
      </c>
      <c r="C1384" s="259" t="s">
        <v>2554</v>
      </c>
      <c r="D1384" s="259" t="s">
        <v>2179</v>
      </c>
      <c r="E1384" s="259">
        <v>2</v>
      </c>
      <c r="F1384" s="259" t="s">
        <v>2177</v>
      </c>
      <c r="G1384" s="259" t="s">
        <v>33</v>
      </c>
      <c r="H1384" s="259">
        <v>2</v>
      </c>
      <c r="I1384" s="259" t="s">
        <v>17</v>
      </c>
      <c r="J1384" s="259" t="s">
        <v>17</v>
      </c>
      <c r="K1384" s="259" t="s">
        <v>2578</v>
      </c>
      <c r="L1384" s="260">
        <v>45456</v>
      </c>
      <c r="M1384" s="259" t="s">
        <v>20</v>
      </c>
    </row>
    <row r="1385" spans="1:13" x14ac:dyDescent="0.35">
      <c r="A1385" s="261" t="s">
        <v>2575</v>
      </c>
      <c r="B1385" s="261" t="s">
        <v>2576</v>
      </c>
      <c r="C1385" s="261" t="s">
        <v>2554</v>
      </c>
      <c r="D1385" s="261" t="s">
        <v>2181</v>
      </c>
      <c r="E1385" s="261">
        <v>3</v>
      </c>
      <c r="F1385" s="261" t="s">
        <v>2177</v>
      </c>
      <c r="G1385" s="261" t="s">
        <v>33</v>
      </c>
      <c r="H1385" s="261">
        <v>2</v>
      </c>
      <c r="I1385" s="261" t="s">
        <v>17</v>
      </c>
      <c r="J1385" s="261" t="s">
        <v>17</v>
      </c>
      <c r="K1385" s="261" t="s">
        <v>2579</v>
      </c>
      <c r="L1385" s="262">
        <v>45456</v>
      </c>
      <c r="M1385" s="261" t="s">
        <v>20</v>
      </c>
    </row>
    <row r="1386" spans="1:13" x14ac:dyDescent="0.35">
      <c r="A1386" s="259" t="s">
        <v>2575</v>
      </c>
      <c r="B1386" s="259" t="s">
        <v>2576</v>
      </c>
      <c r="C1386" s="259" t="s">
        <v>2554</v>
      </c>
      <c r="D1386" s="259" t="s">
        <v>2183</v>
      </c>
      <c r="E1386" s="259">
        <v>3</v>
      </c>
      <c r="F1386" s="259" t="s">
        <v>2177</v>
      </c>
      <c r="G1386" s="259" t="s">
        <v>33</v>
      </c>
      <c r="H1386" s="259">
        <v>2</v>
      </c>
      <c r="I1386" s="259" t="s">
        <v>17</v>
      </c>
      <c r="J1386" s="259" t="s">
        <v>17</v>
      </c>
      <c r="K1386" s="259" t="s">
        <v>2580</v>
      </c>
      <c r="L1386" s="260">
        <v>45456</v>
      </c>
      <c r="M1386" s="259" t="s">
        <v>20</v>
      </c>
    </row>
    <row r="1387" spans="1:13" x14ac:dyDescent="0.35">
      <c r="A1387" s="261" t="s">
        <v>2575</v>
      </c>
      <c r="B1387" s="261" t="s">
        <v>2576</v>
      </c>
      <c r="C1387" s="261" t="s">
        <v>2554</v>
      </c>
      <c r="D1387" s="261" t="s">
        <v>2185</v>
      </c>
      <c r="E1387" s="261">
        <v>2</v>
      </c>
      <c r="F1387" s="261" t="s">
        <v>2177</v>
      </c>
      <c r="G1387" s="261" t="s">
        <v>33</v>
      </c>
      <c r="H1387" s="261">
        <v>2</v>
      </c>
      <c r="I1387" s="261" t="s">
        <v>17</v>
      </c>
      <c r="J1387" s="261" t="s">
        <v>17</v>
      </c>
      <c r="K1387" s="261" t="s">
        <v>2581</v>
      </c>
      <c r="L1387" s="262">
        <v>45456</v>
      </c>
      <c r="M1387" s="261" t="s">
        <v>20</v>
      </c>
    </row>
    <row r="1388" spans="1:13" x14ac:dyDescent="0.35">
      <c r="A1388" s="259" t="s">
        <v>2575</v>
      </c>
      <c r="B1388" s="259" t="s">
        <v>2576</v>
      </c>
      <c r="C1388" s="259" t="s">
        <v>2554</v>
      </c>
      <c r="D1388" s="259" t="s">
        <v>2187</v>
      </c>
      <c r="E1388" s="259">
        <v>2</v>
      </c>
      <c r="F1388" s="259" t="s">
        <v>2177</v>
      </c>
      <c r="G1388" s="259" t="s">
        <v>33</v>
      </c>
      <c r="H1388" s="259">
        <v>2</v>
      </c>
      <c r="I1388" s="259" t="s">
        <v>17</v>
      </c>
      <c r="J1388" s="259" t="s">
        <v>17</v>
      </c>
      <c r="K1388" s="259" t="s">
        <v>2582</v>
      </c>
      <c r="L1388" s="260">
        <v>45456</v>
      </c>
      <c r="M1388" s="259" t="s">
        <v>20</v>
      </c>
    </row>
    <row r="1389" spans="1:13" x14ac:dyDescent="0.35">
      <c r="A1389" s="261" t="s">
        <v>2575</v>
      </c>
      <c r="B1389" s="261" t="s">
        <v>2576</v>
      </c>
      <c r="C1389" s="261" t="s">
        <v>2554</v>
      </c>
      <c r="D1389" s="261" t="s">
        <v>2189</v>
      </c>
      <c r="E1389" s="261">
        <v>3</v>
      </c>
      <c r="F1389" s="261" t="s">
        <v>2177</v>
      </c>
      <c r="G1389" s="261" t="s">
        <v>33</v>
      </c>
      <c r="H1389" s="261">
        <v>2</v>
      </c>
      <c r="I1389" s="261" t="s">
        <v>17</v>
      </c>
      <c r="J1389" s="261" t="s">
        <v>17</v>
      </c>
      <c r="K1389" s="261" t="s">
        <v>2583</v>
      </c>
      <c r="L1389" s="262">
        <v>45456</v>
      </c>
      <c r="M1389" s="261" t="s">
        <v>20</v>
      </c>
    </row>
    <row r="1390" spans="1:13" x14ac:dyDescent="0.35">
      <c r="A1390" s="259" t="s">
        <v>2575</v>
      </c>
      <c r="B1390" s="259" t="s">
        <v>2576</v>
      </c>
      <c r="C1390" s="259" t="s">
        <v>2554</v>
      </c>
      <c r="D1390" s="259" t="s">
        <v>2191</v>
      </c>
      <c r="E1390" s="259">
        <v>3</v>
      </c>
      <c r="F1390" s="259" t="s">
        <v>2177</v>
      </c>
      <c r="G1390" s="259" t="s">
        <v>33</v>
      </c>
      <c r="H1390" s="259">
        <v>2</v>
      </c>
      <c r="I1390" s="259" t="s">
        <v>17</v>
      </c>
      <c r="J1390" s="259" t="s">
        <v>17</v>
      </c>
      <c r="K1390" s="259" t="s">
        <v>2584</v>
      </c>
      <c r="L1390" s="260">
        <v>45456</v>
      </c>
      <c r="M1390" s="259" t="s">
        <v>20</v>
      </c>
    </row>
    <row r="1391" spans="1:13" x14ac:dyDescent="0.35">
      <c r="A1391" s="261" t="s">
        <v>2575</v>
      </c>
      <c r="B1391" s="261" t="s">
        <v>2576</v>
      </c>
      <c r="C1391" s="261" t="s">
        <v>2554</v>
      </c>
      <c r="D1391" s="261" t="s">
        <v>2193</v>
      </c>
      <c r="E1391" s="261">
        <v>1</v>
      </c>
      <c r="F1391" s="261" t="s">
        <v>2177</v>
      </c>
      <c r="G1391" s="261" t="s">
        <v>33</v>
      </c>
      <c r="H1391" s="261">
        <v>2</v>
      </c>
      <c r="I1391" s="261" t="s">
        <v>17</v>
      </c>
      <c r="J1391" s="261" t="s">
        <v>17</v>
      </c>
      <c r="K1391" s="261" t="s">
        <v>2585</v>
      </c>
      <c r="L1391" s="262">
        <v>45456</v>
      </c>
      <c r="M1391" s="261" t="s">
        <v>20</v>
      </c>
    </row>
    <row r="1392" spans="1:13" x14ac:dyDescent="0.35">
      <c r="A1392" s="259" t="s">
        <v>1186</v>
      </c>
      <c r="B1392" s="259" t="s">
        <v>1187</v>
      </c>
      <c r="C1392" s="259" t="s">
        <v>1188</v>
      </c>
      <c r="D1392" s="259" t="s">
        <v>2176</v>
      </c>
      <c r="E1392" s="259">
        <v>0</v>
      </c>
      <c r="F1392" s="259" t="s">
        <v>2177</v>
      </c>
      <c r="G1392" s="259" t="s">
        <v>33</v>
      </c>
      <c r="H1392" s="259">
        <v>2</v>
      </c>
      <c r="I1392" s="259" t="s">
        <v>17</v>
      </c>
      <c r="J1392" s="259" t="s">
        <v>17</v>
      </c>
      <c r="K1392" s="259" t="s">
        <v>2586</v>
      </c>
      <c r="L1392" s="260">
        <v>45456</v>
      </c>
      <c r="M1392" s="259" t="s">
        <v>20</v>
      </c>
    </row>
    <row r="1393" spans="1:13" x14ac:dyDescent="0.35">
      <c r="A1393" s="261" t="s">
        <v>1186</v>
      </c>
      <c r="B1393" s="261" t="s">
        <v>1187</v>
      </c>
      <c r="C1393" s="261" t="s">
        <v>1188</v>
      </c>
      <c r="D1393" s="261" t="s">
        <v>2179</v>
      </c>
      <c r="E1393" s="261">
        <v>2</v>
      </c>
      <c r="F1393" s="261" t="s">
        <v>2177</v>
      </c>
      <c r="G1393" s="261" t="s">
        <v>33</v>
      </c>
      <c r="H1393" s="261">
        <v>2</v>
      </c>
      <c r="I1393" s="261" t="s">
        <v>17</v>
      </c>
      <c r="J1393" s="261" t="s">
        <v>17</v>
      </c>
      <c r="K1393" s="261" t="s">
        <v>2587</v>
      </c>
      <c r="L1393" s="262">
        <v>45456</v>
      </c>
      <c r="M1393" s="261" t="s">
        <v>20</v>
      </c>
    </row>
    <row r="1394" spans="1:13" x14ac:dyDescent="0.35">
      <c r="A1394" s="259" t="s">
        <v>1186</v>
      </c>
      <c r="B1394" s="259" t="s">
        <v>1187</v>
      </c>
      <c r="C1394" s="259" t="s">
        <v>1188</v>
      </c>
      <c r="D1394" s="259" t="s">
        <v>2181</v>
      </c>
      <c r="E1394" s="259">
        <v>0</v>
      </c>
      <c r="F1394" s="259" t="s">
        <v>2177</v>
      </c>
      <c r="G1394" s="259" t="s">
        <v>33</v>
      </c>
      <c r="H1394" s="259">
        <v>2</v>
      </c>
      <c r="I1394" s="259" t="s">
        <v>17</v>
      </c>
      <c r="J1394" s="259" t="s">
        <v>17</v>
      </c>
      <c r="K1394" s="259" t="s">
        <v>2588</v>
      </c>
      <c r="L1394" s="260">
        <v>45456</v>
      </c>
      <c r="M1394" s="259" t="s">
        <v>20</v>
      </c>
    </row>
    <row r="1395" spans="1:13" x14ac:dyDescent="0.35">
      <c r="A1395" s="261" t="s">
        <v>1186</v>
      </c>
      <c r="B1395" s="261" t="s">
        <v>1187</v>
      </c>
      <c r="C1395" s="261" t="s">
        <v>1188</v>
      </c>
      <c r="D1395" s="261" t="s">
        <v>2183</v>
      </c>
      <c r="E1395" s="261">
        <v>0</v>
      </c>
      <c r="F1395" s="261" t="s">
        <v>2177</v>
      </c>
      <c r="G1395" s="261" t="s">
        <v>33</v>
      </c>
      <c r="H1395" s="261">
        <v>2</v>
      </c>
      <c r="I1395" s="261" t="s">
        <v>17</v>
      </c>
      <c r="J1395" s="261" t="s">
        <v>17</v>
      </c>
      <c r="K1395" s="261" t="s">
        <v>2589</v>
      </c>
      <c r="L1395" s="262">
        <v>45456</v>
      </c>
      <c r="M1395" s="261" t="s">
        <v>20</v>
      </c>
    </row>
    <row r="1396" spans="1:13" x14ac:dyDescent="0.35">
      <c r="A1396" s="259" t="s">
        <v>1186</v>
      </c>
      <c r="B1396" s="259" t="s">
        <v>1187</v>
      </c>
      <c r="C1396" s="259" t="s">
        <v>1188</v>
      </c>
      <c r="D1396" s="259" t="s">
        <v>2185</v>
      </c>
      <c r="E1396" s="259">
        <v>3</v>
      </c>
      <c r="F1396" s="259" t="s">
        <v>2177</v>
      </c>
      <c r="G1396" s="259" t="s">
        <v>33</v>
      </c>
      <c r="H1396" s="259">
        <v>2</v>
      </c>
      <c r="I1396" s="259" t="s">
        <v>17</v>
      </c>
      <c r="J1396" s="259" t="s">
        <v>17</v>
      </c>
      <c r="K1396" s="259" t="s">
        <v>2590</v>
      </c>
      <c r="L1396" s="260">
        <v>45456</v>
      </c>
      <c r="M1396" s="259" t="s">
        <v>20</v>
      </c>
    </row>
    <row r="1397" spans="1:13" x14ac:dyDescent="0.35">
      <c r="A1397" s="261" t="s">
        <v>1186</v>
      </c>
      <c r="B1397" s="261" t="s">
        <v>1187</v>
      </c>
      <c r="C1397" s="261" t="s">
        <v>1188</v>
      </c>
      <c r="D1397" s="261" t="s">
        <v>2187</v>
      </c>
      <c r="E1397" s="261">
        <v>0</v>
      </c>
      <c r="F1397" s="261" t="s">
        <v>2177</v>
      </c>
      <c r="G1397" s="261" t="s">
        <v>33</v>
      </c>
      <c r="H1397" s="261">
        <v>2</v>
      </c>
      <c r="I1397" s="261" t="s">
        <v>17</v>
      </c>
      <c r="J1397" s="261" t="s">
        <v>17</v>
      </c>
      <c r="K1397" s="261" t="s">
        <v>2591</v>
      </c>
      <c r="L1397" s="262">
        <v>45456</v>
      </c>
      <c r="M1397" s="261" t="s">
        <v>20</v>
      </c>
    </row>
    <row r="1398" spans="1:13" x14ac:dyDescent="0.35">
      <c r="A1398" s="259" t="s">
        <v>1186</v>
      </c>
      <c r="B1398" s="259" t="s">
        <v>1187</v>
      </c>
      <c r="C1398" s="259" t="s">
        <v>1188</v>
      </c>
      <c r="D1398" s="259" t="s">
        <v>2189</v>
      </c>
      <c r="E1398" s="259">
        <v>0</v>
      </c>
      <c r="F1398" s="259" t="s">
        <v>2177</v>
      </c>
      <c r="G1398" s="259" t="s">
        <v>33</v>
      </c>
      <c r="H1398" s="259">
        <v>2</v>
      </c>
      <c r="I1398" s="259" t="s">
        <v>17</v>
      </c>
      <c r="J1398" s="259" t="s">
        <v>17</v>
      </c>
      <c r="K1398" s="259" t="s">
        <v>2592</v>
      </c>
      <c r="L1398" s="260">
        <v>45456</v>
      </c>
      <c r="M1398" s="259" t="s">
        <v>20</v>
      </c>
    </row>
    <row r="1399" spans="1:13" x14ac:dyDescent="0.35">
      <c r="A1399" s="261" t="s">
        <v>1186</v>
      </c>
      <c r="B1399" s="261" t="s">
        <v>1187</v>
      </c>
      <c r="C1399" s="261" t="s">
        <v>1188</v>
      </c>
      <c r="D1399" s="261" t="s">
        <v>2191</v>
      </c>
      <c r="E1399" s="261">
        <v>0</v>
      </c>
      <c r="F1399" s="261" t="s">
        <v>2177</v>
      </c>
      <c r="G1399" s="261" t="s">
        <v>33</v>
      </c>
      <c r="H1399" s="261">
        <v>2</v>
      </c>
      <c r="I1399" s="261" t="s">
        <v>17</v>
      </c>
      <c r="J1399" s="261" t="s">
        <v>17</v>
      </c>
      <c r="K1399" s="261" t="s">
        <v>2593</v>
      </c>
      <c r="L1399" s="262">
        <v>45456</v>
      </c>
      <c r="M1399" s="261" t="s">
        <v>20</v>
      </c>
    </row>
    <row r="1400" spans="1:13" x14ac:dyDescent="0.35">
      <c r="A1400" s="259" t="s">
        <v>1186</v>
      </c>
      <c r="B1400" s="259" t="s">
        <v>1187</v>
      </c>
      <c r="C1400" s="259" t="s">
        <v>1188</v>
      </c>
      <c r="D1400" s="259" t="s">
        <v>2193</v>
      </c>
      <c r="E1400" s="259">
        <v>0</v>
      </c>
      <c r="F1400" s="259" t="s">
        <v>2177</v>
      </c>
      <c r="G1400" s="259" t="s">
        <v>33</v>
      </c>
      <c r="H1400" s="259">
        <v>2</v>
      </c>
      <c r="I1400" s="259" t="s">
        <v>17</v>
      </c>
      <c r="J1400" s="259" t="s">
        <v>17</v>
      </c>
      <c r="K1400" s="259" t="s">
        <v>2594</v>
      </c>
      <c r="L1400" s="260">
        <v>45456</v>
      </c>
      <c r="M1400" s="259" t="s">
        <v>20</v>
      </c>
    </row>
    <row r="1401" spans="1:13" x14ac:dyDescent="0.35">
      <c r="A1401" s="261" t="s">
        <v>565</v>
      </c>
      <c r="B1401" s="261" t="s">
        <v>566</v>
      </c>
      <c r="C1401" s="261" t="s">
        <v>567</v>
      </c>
      <c r="D1401" s="261" t="s">
        <v>2176</v>
      </c>
      <c r="E1401" s="261">
        <v>0</v>
      </c>
      <c r="F1401" s="261" t="s">
        <v>2177</v>
      </c>
      <c r="G1401" s="261" t="s">
        <v>33</v>
      </c>
      <c r="H1401" s="261">
        <v>2</v>
      </c>
      <c r="I1401" s="261" t="s">
        <v>17</v>
      </c>
      <c r="J1401" s="261" t="s">
        <v>17</v>
      </c>
      <c r="K1401" s="261" t="s">
        <v>2595</v>
      </c>
      <c r="L1401" s="262">
        <v>45456</v>
      </c>
      <c r="M1401" s="261" t="s">
        <v>20</v>
      </c>
    </row>
    <row r="1402" spans="1:13" x14ac:dyDescent="0.35">
      <c r="A1402" s="259" t="s">
        <v>565</v>
      </c>
      <c r="B1402" s="259" t="s">
        <v>566</v>
      </c>
      <c r="C1402" s="259" t="s">
        <v>567</v>
      </c>
      <c r="D1402" s="259" t="s">
        <v>2179</v>
      </c>
      <c r="E1402" s="259">
        <v>1</v>
      </c>
      <c r="F1402" s="259" t="s">
        <v>2177</v>
      </c>
      <c r="G1402" s="259" t="s">
        <v>33</v>
      </c>
      <c r="H1402" s="259">
        <v>2</v>
      </c>
      <c r="I1402" s="259" t="s">
        <v>17</v>
      </c>
      <c r="J1402" s="259" t="s">
        <v>17</v>
      </c>
      <c r="K1402" s="259" t="s">
        <v>2596</v>
      </c>
      <c r="L1402" s="260">
        <v>45456</v>
      </c>
      <c r="M1402" s="259" t="s">
        <v>20</v>
      </c>
    </row>
    <row r="1403" spans="1:13" x14ac:dyDescent="0.35">
      <c r="A1403" s="261" t="s">
        <v>565</v>
      </c>
      <c r="B1403" s="261" t="s">
        <v>566</v>
      </c>
      <c r="C1403" s="261" t="s">
        <v>567</v>
      </c>
      <c r="D1403" s="261" t="s">
        <v>2181</v>
      </c>
      <c r="E1403" s="261">
        <v>0</v>
      </c>
      <c r="F1403" s="261" t="s">
        <v>2177</v>
      </c>
      <c r="G1403" s="261" t="s">
        <v>33</v>
      </c>
      <c r="H1403" s="261">
        <v>2</v>
      </c>
      <c r="I1403" s="261" t="s">
        <v>17</v>
      </c>
      <c r="J1403" s="261" t="s">
        <v>17</v>
      </c>
      <c r="K1403" s="261" t="s">
        <v>2597</v>
      </c>
      <c r="L1403" s="262">
        <v>45456</v>
      </c>
      <c r="M1403" s="261" t="s">
        <v>20</v>
      </c>
    </row>
    <row r="1404" spans="1:13" x14ac:dyDescent="0.35">
      <c r="A1404" s="259" t="s">
        <v>565</v>
      </c>
      <c r="B1404" s="259" t="s">
        <v>566</v>
      </c>
      <c r="C1404" s="259" t="s">
        <v>567</v>
      </c>
      <c r="D1404" s="259" t="s">
        <v>2183</v>
      </c>
      <c r="E1404" s="259">
        <v>0</v>
      </c>
      <c r="F1404" s="259" t="s">
        <v>2177</v>
      </c>
      <c r="G1404" s="259" t="s">
        <v>33</v>
      </c>
      <c r="H1404" s="259">
        <v>2</v>
      </c>
      <c r="I1404" s="259" t="s">
        <v>17</v>
      </c>
      <c r="J1404" s="259" t="s">
        <v>17</v>
      </c>
      <c r="K1404" s="259" t="s">
        <v>2598</v>
      </c>
      <c r="L1404" s="260">
        <v>45456</v>
      </c>
      <c r="M1404" s="259" t="s">
        <v>20</v>
      </c>
    </row>
    <row r="1405" spans="1:13" x14ac:dyDescent="0.35">
      <c r="A1405" s="261" t="s">
        <v>565</v>
      </c>
      <c r="B1405" s="261" t="s">
        <v>566</v>
      </c>
      <c r="C1405" s="261" t="s">
        <v>567</v>
      </c>
      <c r="D1405" s="261" t="s">
        <v>2185</v>
      </c>
      <c r="E1405" s="261">
        <v>2</v>
      </c>
      <c r="F1405" s="261" t="s">
        <v>2177</v>
      </c>
      <c r="G1405" s="261" t="s">
        <v>33</v>
      </c>
      <c r="H1405" s="261">
        <v>2</v>
      </c>
      <c r="I1405" s="261" t="s">
        <v>17</v>
      </c>
      <c r="J1405" s="261" t="s">
        <v>17</v>
      </c>
      <c r="K1405" s="261" t="s">
        <v>2599</v>
      </c>
      <c r="L1405" s="262">
        <v>45456</v>
      </c>
      <c r="M1405" s="261" t="s">
        <v>20</v>
      </c>
    </row>
    <row r="1406" spans="1:13" x14ac:dyDescent="0.35">
      <c r="A1406" s="259" t="s">
        <v>565</v>
      </c>
      <c r="B1406" s="259" t="s">
        <v>566</v>
      </c>
      <c r="C1406" s="259" t="s">
        <v>567</v>
      </c>
      <c r="D1406" s="259" t="s">
        <v>2187</v>
      </c>
      <c r="E1406" s="259">
        <v>0</v>
      </c>
      <c r="F1406" s="259" t="s">
        <v>2177</v>
      </c>
      <c r="G1406" s="259" t="s">
        <v>33</v>
      </c>
      <c r="H1406" s="259">
        <v>2</v>
      </c>
      <c r="I1406" s="259" t="s">
        <v>17</v>
      </c>
      <c r="J1406" s="259" t="s">
        <v>17</v>
      </c>
      <c r="K1406" s="259" t="s">
        <v>2600</v>
      </c>
      <c r="L1406" s="260">
        <v>45456</v>
      </c>
      <c r="M1406" s="259" t="s">
        <v>20</v>
      </c>
    </row>
    <row r="1407" spans="1:13" x14ac:dyDescent="0.35">
      <c r="A1407" s="261" t="s">
        <v>565</v>
      </c>
      <c r="B1407" s="261" t="s">
        <v>566</v>
      </c>
      <c r="C1407" s="261" t="s">
        <v>567</v>
      </c>
      <c r="D1407" s="261" t="s">
        <v>2189</v>
      </c>
      <c r="E1407" s="261">
        <v>0</v>
      </c>
      <c r="F1407" s="261" t="s">
        <v>2177</v>
      </c>
      <c r="G1407" s="261" t="s">
        <v>33</v>
      </c>
      <c r="H1407" s="261">
        <v>2</v>
      </c>
      <c r="I1407" s="261" t="s">
        <v>17</v>
      </c>
      <c r="J1407" s="261" t="s">
        <v>17</v>
      </c>
      <c r="K1407" s="261" t="s">
        <v>2601</v>
      </c>
      <c r="L1407" s="262">
        <v>45456</v>
      </c>
      <c r="M1407" s="261" t="s">
        <v>20</v>
      </c>
    </row>
    <row r="1408" spans="1:13" x14ac:dyDescent="0.35">
      <c r="A1408" s="259" t="s">
        <v>565</v>
      </c>
      <c r="B1408" s="259" t="s">
        <v>566</v>
      </c>
      <c r="C1408" s="259" t="s">
        <v>567</v>
      </c>
      <c r="D1408" s="259" t="s">
        <v>2191</v>
      </c>
      <c r="E1408" s="259">
        <v>1</v>
      </c>
      <c r="F1408" s="259" t="s">
        <v>2177</v>
      </c>
      <c r="G1408" s="259" t="s">
        <v>33</v>
      </c>
      <c r="H1408" s="259">
        <v>2</v>
      </c>
      <c r="I1408" s="259" t="s">
        <v>17</v>
      </c>
      <c r="J1408" s="259" t="s">
        <v>17</v>
      </c>
      <c r="K1408" s="259" t="s">
        <v>2602</v>
      </c>
      <c r="L1408" s="260">
        <v>45456</v>
      </c>
      <c r="M1408" s="259" t="s">
        <v>20</v>
      </c>
    </row>
    <row r="1409" spans="1:13" x14ac:dyDescent="0.35">
      <c r="A1409" s="261" t="s">
        <v>565</v>
      </c>
      <c r="B1409" s="261" t="s">
        <v>566</v>
      </c>
      <c r="C1409" s="261" t="s">
        <v>567</v>
      </c>
      <c r="D1409" s="261" t="s">
        <v>2193</v>
      </c>
      <c r="E1409" s="261">
        <v>0</v>
      </c>
      <c r="F1409" s="261" t="s">
        <v>2177</v>
      </c>
      <c r="G1409" s="261" t="s">
        <v>33</v>
      </c>
      <c r="H1409" s="261">
        <v>2</v>
      </c>
      <c r="I1409" s="261" t="s">
        <v>17</v>
      </c>
      <c r="J1409" s="261" t="s">
        <v>17</v>
      </c>
      <c r="K1409" s="261" t="s">
        <v>2603</v>
      </c>
      <c r="L1409" s="262">
        <v>45456</v>
      </c>
      <c r="M1409" s="261" t="s">
        <v>20</v>
      </c>
    </row>
    <row r="1410" spans="1:13" x14ac:dyDescent="0.35">
      <c r="A1410" s="259" t="s">
        <v>289</v>
      </c>
      <c r="B1410" s="259" t="s">
        <v>290</v>
      </c>
      <c r="C1410" s="259" t="s">
        <v>291</v>
      </c>
      <c r="D1410" s="259" t="s">
        <v>2176</v>
      </c>
      <c r="E1410" s="259">
        <v>2</v>
      </c>
      <c r="F1410" s="259" t="s">
        <v>2177</v>
      </c>
      <c r="G1410" s="259" t="s">
        <v>33</v>
      </c>
      <c r="H1410" s="259">
        <v>2</v>
      </c>
      <c r="I1410" s="259" t="s">
        <v>17</v>
      </c>
      <c r="J1410" s="259" t="s">
        <v>17</v>
      </c>
      <c r="K1410" s="259" t="s">
        <v>2604</v>
      </c>
      <c r="L1410" s="260">
        <v>45456</v>
      </c>
      <c r="M1410" s="259" t="s">
        <v>20</v>
      </c>
    </row>
    <row r="1411" spans="1:13" x14ac:dyDescent="0.35">
      <c r="A1411" s="261" t="s">
        <v>289</v>
      </c>
      <c r="B1411" s="261" t="s">
        <v>290</v>
      </c>
      <c r="C1411" s="261" t="s">
        <v>291</v>
      </c>
      <c r="D1411" s="261" t="s">
        <v>2179</v>
      </c>
      <c r="E1411" s="261">
        <v>2</v>
      </c>
      <c r="F1411" s="261" t="s">
        <v>2177</v>
      </c>
      <c r="G1411" s="261" t="s">
        <v>33</v>
      </c>
      <c r="H1411" s="261">
        <v>2</v>
      </c>
      <c r="I1411" s="261" t="s">
        <v>17</v>
      </c>
      <c r="J1411" s="261" t="s">
        <v>17</v>
      </c>
      <c r="K1411" s="261" t="s">
        <v>2605</v>
      </c>
      <c r="L1411" s="262">
        <v>45456</v>
      </c>
      <c r="M1411" s="261" t="s">
        <v>20</v>
      </c>
    </row>
    <row r="1412" spans="1:13" x14ac:dyDescent="0.35">
      <c r="A1412" s="259" t="s">
        <v>289</v>
      </c>
      <c r="B1412" s="259" t="s">
        <v>290</v>
      </c>
      <c r="C1412" s="259" t="s">
        <v>291</v>
      </c>
      <c r="D1412" s="259" t="s">
        <v>2181</v>
      </c>
      <c r="E1412" s="259">
        <v>3</v>
      </c>
      <c r="F1412" s="259" t="s">
        <v>2177</v>
      </c>
      <c r="G1412" s="259" t="s">
        <v>33</v>
      </c>
      <c r="H1412" s="259">
        <v>2</v>
      </c>
      <c r="I1412" s="259" t="s">
        <v>17</v>
      </c>
      <c r="J1412" s="259" t="s">
        <v>17</v>
      </c>
      <c r="K1412" s="259" t="s">
        <v>2606</v>
      </c>
      <c r="L1412" s="260">
        <v>45456</v>
      </c>
      <c r="M1412" s="259" t="s">
        <v>20</v>
      </c>
    </row>
    <row r="1413" spans="1:13" x14ac:dyDescent="0.35">
      <c r="A1413" s="261" t="s">
        <v>289</v>
      </c>
      <c r="B1413" s="261" t="s">
        <v>290</v>
      </c>
      <c r="C1413" s="261" t="s">
        <v>291</v>
      </c>
      <c r="D1413" s="261" t="s">
        <v>2183</v>
      </c>
      <c r="E1413" s="261">
        <v>3</v>
      </c>
      <c r="F1413" s="261" t="s">
        <v>2177</v>
      </c>
      <c r="G1413" s="261" t="s">
        <v>33</v>
      </c>
      <c r="H1413" s="261">
        <v>2</v>
      </c>
      <c r="I1413" s="261" t="s">
        <v>17</v>
      </c>
      <c r="J1413" s="261" t="s">
        <v>17</v>
      </c>
      <c r="K1413" s="261" t="s">
        <v>2607</v>
      </c>
      <c r="L1413" s="262">
        <v>45456</v>
      </c>
      <c r="M1413" s="261" t="s">
        <v>20</v>
      </c>
    </row>
    <row r="1414" spans="1:13" x14ac:dyDescent="0.35">
      <c r="A1414" s="259" t="s">
        <v>289</v>
      </c>
      <c r="B1414" s="259" t="s">
        <v>290</v>
      </c>
      <c r="C1414" s="259" t="s">
        <v>291</v>
      </c>
      <c r="D1414" s="259" t="s">
        <v>2185</v>
      </c>
      <c r="E1414" s="259">
        <v>3</v>
      </c>
      <c r="F1414" s="259" t="s">
        <v>2177</v>
      </c>
      <c r="G1414" s="259" t="s">
        <v>33</v>
      </c>
      <c r="H1414" s="259">
        <v>2</v>
      </c>
      <c r="I1414" s="259" t="s">
        <v>17</v>
      </c>
      <c r="J1414" s="259" t="s">
        <v>17</v>
      </c>
      <c r="K1414" s="259" t="s">
        <v>2608</v>
      </c>
      <c r="L1414" s="260">
        <v>45456</v>
      </c>
      <c r="M1414" s="259" t="s">
        <v>20</v>
      </c>
    </row>
    <row r="1415" spans="1:13" x14ac:dyDescent="0.35">
      <c r="A1415" s="261" t="s">
        <v>289</v>
      </c>
      <c r="B1415" s="261" t="s">
        <v>290</v>
      </c>
      <c r="C1415" s="261" t="s">
        <v>291</v>
      </c>
      <c r="D1415" s="261" t="s">
        <v>2187</v>
      </c>
      <c r="E1415" s="261">
        <v>1</v>
      </c>
      <c r="F1415" s="261" t="s">
        <v>2177</v>
      </c>
      <c r="G1415" s="261" t="s">
        <v>33</v>
      </c>
      <c r="H1415" s="261">
        <v>2</v>
      </c>
      <c r="I1415" s="261" t="s">
        <v>17</v>
      </c>
      <c r="J1415" s="261" t="s">
        <v>17</v>
      </c>
      <c r="K1415" s="261" t="s">
        <v>2609</v>
      </c>
      <c r="L1415" s="262">
        <v>45456</v>
      </c>
      <c r="M1415" s="261" t="s">
        <v>20</v>
      </c>
    </row>
    <row r="1416" spans="1:13" x14ac:dyDescent="0.35">
      <c r="A1416" s="259" t="s">
        <v>289</v>
      </c>
      <c r="B1416" s="259" t="s">
        <v>290</v>
      </c>
      <c r="C1416" s="259" t="s">
        <v>291</v>
      </c>
      <c r="D1416" s="259" t="s">
        <v>2189</v>
      </c>
      <c r="E1416" s="259">
        <v>2</v>
      </c>
      <c r="F1416" s="259" t="s">
        <v>2177</v>
      </c>
      <c r="G1416" s="259" t="s">
        <v>33</v>
      </c>
      <c r="H1416" s="259">
        <v>2</v>
      </c>
      <c r="I1416" s="259" t="s">
        <v>17</v>
      </c>
      <c r="J1416" s="259" t="s">
        <v>17</v>
      </c>
      <c r="K1416" s="259" t="s">
        <v>2610</v>
      </c>
      <c r="L1416" s="260">
        <v>45456</v>
      </c>
      <c r="M1416" s="259" t="s">
        <v>20</v>
      </c>
    </row>
    <row r="1417" spans="1:13" x14ac:dyDescent="0.35">
      <c r="A1417" s="261" t="s">
        <v>289</v>
      </c>
      <c r="B1417" s="261" t="s">
        <v>290</v>
      </c>
      <c r="C1417" s="261" t="s">
        <v>291</v>
      </c>
      <c r="D1417" s="261" t="s">
        <v>2191</v>
      </c>
      <c r="E1417" s="261">
        <v>3</v>
      </c>
      <c r="F1417" s="261" t="s">
        <v>2177</v>
      </c>
      <c r="G1417" s="261" t="s">
        <v>33</v>
      </c>
      <c r="H1417" s="261">
        <v>2</v>
      </c>
      <c r="I1417" s="261" t="s">
        <v>17</v>
      </c>
      <c r="J1417" s="261" t="s">
        <v>17</v>
      </c>
      <c r="K1417" s="261" t="s">
        <v>2611</v>
      </c>
      <c r="L1417" s="262">
        <v>45456</v>
      </c>
      <c r="M1417" s="261" t="s">
        <v>20</v>
      </c>
    </row>
    <row r="1418" spans="1:13" x14ac:dyDescent="0.35">
      <c r="A1418" s="259" t="s">
        <v>289</v>
      </c>
      <c r="B1418" s="259" t="s">
        <v>290</v>
      </c>
      <c r="C1418" s="259" t="s">
        <v>291</v>
      </c>
      <c r="D1418" s="259" t="s">
        <v>2193</v>
      </c>
      <c r="E1418" s="259">
        <v>3</v>
      </c>
      <c r="F1418" s="259" t="s">
        <v>2177</v>
      </c>
      <c r="G1418" s="259" t="s">
        <v>33</v>
      </c>
      <c r="H1418" s="259">
        <v>2</v>
      </c>
      <c r="I1418" s="259" t="s">
        <v>17</v>
      </c>
      <c r="J1418" s="259" t="s">
        <v>17</v>
      </c>
      <c r="K1418" s="259" t="s">
        <v>2612</v>
      </c>
      <c r="L1418" s="260">
        <v>45456</v>
      </c>
      <c r="M1418" s="259" t="s">
        <v>20</v>
      </c>
    </row>
    <row r="1419" spans="1:13" x14ac:dyDescent="0.35">
      <c r="A1419" s="261" t="s">
        <v>571</v>
      </c>
      <c r="B1419" s="261" t="s">
        <v>572</v>
      </c>
      <c r="C1419" s="261" t="s">
        <v>291</v>
      </c>
      <c r="D1419" s="261" t="s">
        <v>2176</v>
      </c>
      <c r="E1419" s="261">
        <v>1</v>
      </c>
      <c r="F1419" s="261" t="s">
        <v>2177</v>
      </c>
      <c r="G1419" s="261" t="s">
        <v>33</v>
      </c>
      <c r="H1419" s="261">
        <v>2</v>
      </c>
      <c r="I1419" s="261" t="s">
        <v>17</v>
      </c>
      <c r="J1419" s="261" t="s">
        <v>17</v>
      </c>
      <c r="K1419" s="261" t="s">
        <v>2613</v>
      </c>
      <c r="L1419" s="262">
        <v>45456</v>
      </c>
      <c r="M1419" s="261" t="s">
        <v>20</v>
      </c>
    </row>
    <row r="1420" spans="1:13" x14ac:dyDescent="0.35">
      <c r="A1420" s="259" t="s">
        <v>571</v>
      </c>
      <c r="B1420" s="259" t="s">
        <v>572</v>
      </c>
      <c r="C1420" s="259" t="s">
        <v>291</v>
      </c>
      <c r="D1420" s="259" t="s">
        <v>2179</v>
      </c>
      <c r="E1420" s="259">
        <v>2</v>
      </c>
      <c r="F1420" s="259" t="s">
        <v>2177</v>
      </c>
      <c r="G1420" s="259" t="s">
        <v>33</v>
      </c>
      <c r="H1420" s="259">
        <v>2</v>
      </c>
      <c r="I1420" s="259" t="s">
        <v>17</v>
      </c>
      <c r="J1420" s="259" t="s">
        <v>17</v>
      </c>
      <c r="K1420" s="259" t="s">
        <v>2614</v>
      </c>
      <c r="L1420" s="260">
        <v>45456</v>
      </c>
      <c r="M1420" s="259" t="s">
        <v>20</v>
      </c>
    </row>
    <row r="1421" spans="1:13" x14ac:dyDescent="0.35">
      <c r="A1421" s="261" t="s">
        <v>571</v>
      </c>
      <c r="B1421" s="261" t="s">
        <v>572</v>
      </c>
      <c r="C1421" s="261" t="s">
        <v>291</v>
      </c>
      <c r="D1421" s="261" t="s">
        <v>2181</v>
      </c>
      <c r="E1421" s="261">
        <v>3</v>
      </c>
      <c r="F1421" s="261" t="s">
        <v>2177</v>
      </c>
      <c r="G1421" s="261" t="s">
        <v>33</v>
      </c>
      <c r="H1421" s="261">
        <v>2</v>
      </c>
      <c r="I1421" s="261" t="s">
        <v>17</v>
      </c>
      <c r="J1421" s="261" t="s">
        <v>17</v>
      </c>
      <c r="K1421" s="261" t="s">
        <v>2615</v>
      </c>
      <c r="L1421" s="262">
        <v>45456</v>
      </c>
      <c r="M1421" s="261" t="s">
        <v>20</v>
      </c>
    </row>
    <row r="1422" spans="1:13" x14ac:dyDescent="0.35">
      <c r="A1422" s="259" t="s">
        <v>571</v>
      </c>
      <c r="B1422" s="259" t="s">
        <v>572</v>
      </c>
      <c r="C1422" s="259" t="s">
        <v>291</v>
      </c>
      <c r="D1422" s="259" t="s">
        <v>2183</v>
      </c>
      <c r="E1422" s="259">
        <v>3</v>
      </c>
      <c r="F1422" s="259" t="s">
        <v>2177</v>
      </c>
      <c r="G1422" s="259" t="s">
        <v>33</v>
      </c>
      <c r="H1422" s="259">
        <v>2</v>
      </c>
      <c r="I1422" s="259" t="s">
        <v>17</v>
      </c>
      <c r="J1422" s="259" t="s">
        <v>17</v>
      </c>
      <c r="K1422" s="259" t="s">
        <v>2616</v>
      </c>
      <c r="L1422" s="260">
        <v>45456</v>
      </c>
      <c r="M1422" s="259" t="s">
        <v>20</v>
      </c>
    </row>
    <row r="1423" spans="1:13" x14ac:dyDescent="0.35">
      <c r="A1423" s="261" t="s">
        <v>571</v>
      </c>
      <c r="B1423" s="261" t="s">
        <v>572</v>
      </c>
      <c r="C1423" s="261" t="s">
        <v>291</v>
      </c>
      <c r="D1423" s="261" t="s">
        <v>2185</v>
      </c>
      <c r="E1423" s="261">
        <v>3</v>
      </c>
      <c r="F1423" s="261" t="s">
        <v>2177</v>
      </c>
      <c r="G1423" s="261" t="s">
        <v>33</v>
      </c>
      <c r="H1423" s="261">
        <v>2</v>
      </c>
      <c r="I1423" s="261" t="s">
        <v>17</v>
      </c>
      <c r="J1423" s="261" t="s">
        <v>17</v>
      </c>
      <c r="K1423" s="261" t="s">
        <v>2617</v>
      </c>
      <c r="L1423" s="262">
        <v>45456</v>
      </c>
      <c r="M1423" s="261" t="s">
        <v>20</v>
      </c>
    </row>
    <row r="1424" spans="1:13" x14ac:dyDescent="0.35">
      <c r="A1424" s="259" t="s">
        <v>571</v>
      </c>
      <c r="B1424" s="259" t="s">
        <v>572</v>
      </c>
      <c r="C1424" s="259" t="s">
        <v>291</v>
      </c>
      <c r="D1424" s="259" t="s">
        <v>2187</v>
      </c>
      <c r="E1424" s="259">
        <v>1</v>
      </c>
      <c r="F1424" s="259" t="s">
        <v>2177</v>
      </c>
      <c r="G1424" s="259" t="s">
        <v>33</v>
      </c>
      <c r="H1424" s="259">
        <v>2</v>
      </c>
      <c r="I1424" s="259" t="s">
        <v>17</v>
      </c>
      <c r="J1424" s="259" t="s">
        <v>17</v>
      </c>
      <c r="K1424" s="259" t="s">
        <v>2618</v>
      </c>
      <c r="L1424" s="260">
        <v>45456</v>
      </c>
      <c r="M1424" s="259" t="s">
        <v>20</v>
      </c>
    </row>
    <row r="1425" spans="1:13" x14ac:dyDescent="0.35">
      <c r="A1425" s="261" t="s">
        <v>571</v>
      </c>
      <c r="B1425" s="261" t="s">
        <v>572</v>
      </c>
      <c r="C1425" s="261" t="s">
        <v>291</v>
      </c>
      <c r="D1425" s="261" t="s">
        <v>2189</v>
      </c>
      <c r="E1425" s="261">
        <v>2</v>
      </c>
      <c r="F1425" s="261" t="s">
        <v>2177</v>
      </c>
      <c r="G1425" s="261" t="s">
        <v>33</v>
      </c>
      <c r="H1425" s="261">
        <v>2</v>
      </c>
      <c r="I1425" s="261" t="s">
        <v>17</v>
      </c>
      <c r="J1425" s="261" t="s">
        <v>17</v>
      </c>
      <c r="K1425" s="261" t="s">
        <v>2619</v>
      </c>
      <c r="L1425" s="262">
        <v>45456</v>
      </c>
      <c r="M1425" s="261" t="s">
        <v>20</v>
      </c>
    </row>
    <row r="1426" spans="1:13" x14ac:dyDescent="0.35">
      <c r="A1426" s="259" t="s">
        <v>571</v>
      </c>
      <c r="B1426" s="259" t="s">
        <v>572</v>
      </c>
      <c r="C1426" s="259" t="s">
        <v>291</v>
      </c>
      <c r="D1426" s="259" t="s">
        <v>2191</v>
      </c>
      <c r="E1426" s="259">
        <v>3</v>
      </c>
      <c r="F1426" s="259" t="s">
        <v>2177</v>
      </c>
      <c r="G1426" s="259" t="s">
        <v>33</v>
      </c>
      <c r="H1426" s="259">
        <v>2</v>
      </c>
      <c r="I1426" s="259" t="s">
        <v>17</v>
      </c>
      <c r="J1426" s="259" t="s">
        <v>17</v>
      </c>
      <c r="K1426" s="259" t="s">
        <v>2620</v>
      </c>
      <c r="L1426" s="260">
        <v>45456</v>
      </c>
      <c r="M1426" s="259" t="s">
        <v>20</v>
      </c>
    </row>
    <row r="1427" spans="1:13" x14ac:dyDescent="0.35">
      <c r="A1427" s="261" t="s">
        <v>571</v>
      </c>
      <c r="B1427" s="261" t="s">
        <v>572</v>
      </c>
      <c r="C1427" s="261" t="s">
        <v>291</v>
      </c>
      <c r="D1427" s="261" t="s">
        <v>2193</v>
      </c>
      <c r="E1427" s="261">
        <v>3</v>
      </c>
      <c r="F1427" s="261" t="s">
        <v>2177</v>
      </c>
      <c r="G1427" s="261" t="s">
        <v>33</v>
      </c>
      <c r="H1427" s="261">
        <v>2</v>
      </c>
      <c r="I1427" s="261" t="s">
        <v>17</v>
      </c>
      <c r="J1427" s="261" t="s">
        <v>17</v>
      </c>
      <c r="K1427" s="261" t="s">
        <v>2621</v>
      </c>
      <c r="L1427" s="262">
        <v>45456</v>
      </c>
      <c r="M1427" s="261" t="s">
        <v>20</v>
      </c>
    </row>
    <row r="1428" spans="1:13" x14ac:dyDescent="0.35">
      <c r="A1428" s="259" t="s">
        <v>1688</v>
      </c>
      <c r="B1428" s="259" t="s">
        <v>1689</v>
      </c>
      <c r="C1428" s="259" t="s">
        <v>1690</v>
      </c>
      <c r="D1428" s="259" t="s">
        <v>2176</v>
      </c>
      <c r="E1428" s="259">
        <v>2</v>
      </c>
      <c r="F1428" s="259" t="s">
        <v>2177</v>
      </c>
      <c r="G1428" s="259" t="s">
        <v>33</v>
      </c>
      <c r="H1428" s="259">
        <v>2</v>
      </c>
      <c r="I1428" s="259" t="s">
        <v>17</v>
      </c>
      <c r="J1428" s="259" t="s">
        <v>17</v>
      </c>
      <c r="K1428" s="259" t="s">
        <v>2622</v>
      </c>
      <c r="L1428" s="260">
        <v>45456</v>
      </c>
      <c r="M1428" s="259" t="s">
        <v>20</v>
      </c>
    </row>
    <row r="1429" spans="1:13" x14ac:dyDescent="0.35">
      <c r="A1429" s="261" t="s">
        <v>580</v>
      </c>
      <c r="B1429" s="261" t="s">
        <v>581</v>
      </c>
      <c r="C1429" s="261" t="s">
        <v>582</v>
      </c>
      <c r="D1429" s="261" t="s">
        <v>2176</v>
      </c>
      <c r="E1429" s="261">
        <v>0</v>
      </c>
      <c r="F1429" s="261" t="s">
        <v>2177</v>
      </c>
      <c r="G1429" s="261" t="s">
        <v>33</v>
      </c>
      <c r="H1429" s="261">
        <v>2</v>
      </c>
      <c r="I1429" s="261" t="s">
        <v>17</v>
      </c>
      <c r="J1429" s="261" t="s">
        <v>17</v>
      </c>
      <c r="K1429" s="261" t="s">
        <v>2623</v>
      </c>
      <c r="L1429" s="262">
        <v>45456</v>
      </c>
      <c r="M1429" s="261" t="s">
        <v>20</v>
      </c>
    </row>
    <row r="1430" spans="1:13" x14ac:dyDescent="0.35">
      <c r="A1430" s="259" t="s">
        <v>580</v>
      </c>
      <c r="B1430" s="259" t="s">
        <v>581</v>
      </c>
      <c r="C1430" s="259" t="s">
        <v>582</v>
      </c>
      <c r="D1430" s="259" t="s">
        <v>2179</v>
      </c>
      <c r="E1430" s="259">
        <v>0</v>
      </c>
      <c r="F1430" s="259" t="s">
        <v>2177</v>
      </c>
      <c r="G1430" s="259" t="s">
        <v>33</v>
      </c>
      <c r="H1430" s="259">
        <v>2</v>
      </c>
      <c r="I1430" s="259" t="s">
        <v>17</v>
      </c>
      <c r="J1430" s="259" t="s">
        <v>17</v>
      </c>
      <c r="K1430" s="259" t="s">
        <v>2624</v>
      </c>
      <c r="L1430" s="260">
        <v>45456</v>
      </c>
      <c r="M1430" s="259" t="s">
        <v>20</v>
      </c>
    </row>
    <row r="1431" spans="1:13" x14ac:dyDescent="0.35">
      <c r="A1431" s="261" t="s">
        <v>580</v>
      </c>
      <c r="B1431" s="261" t="s">
        <v>581</v>
      </c>
      <c r="C1431" s="261" t="s">
        <v>582</v>
      </c>
      <c r="D1431" s="261" t="s">
        <v>2181</v>
      </c>
      <c r="E1431" s="261">
        <v>0</v>
      </c>
      <c r="F1431" s="261" t="s">
        <v>2177</v>
      </c>
      <c r="G1431" s="261" t="s">
        <v>33</v>
      </c>
      <c r="H1431" s="261">
        <v>2</v>
      </c>
      <c r="I1431" s="261" t="s">
        <v>17</v>
      </c>
      <c r="J1431" s="261" t="s">
        <v>17</v>
      </c>
      <c r="K1431" s="261" t="s">
        <v>2625</v>
      </c>
      <c r="L1431" s="262">
        <v>45456</v>
      </c>
      <c r="M1431" s="261" t="s">
        <v>20</v>
      </c>
    </row>
    <row r="1432" spans="1:13" x14ac:dyDescent="0.35">
      <c r="A1432" s="259" t="s">
        <v>580</v>
      </c>
      <c r="B1432" s="259" t="s">
        <v>581</v>
      </c>
      <c r="C1432" s="259" t="s">
        <v>582</v>
      </c>
      <c r="D1432" s="259" t="s">
        <v>2183</v>
      </c>
      <c r="E1432" s="259">
        <v>0</v>
      </c>
      <c r="F1432" s="259" t="s">
        <v>2177</v>
      </c>
      <c r="G1432" s="259" t="s">
        <v>33</v>
      </c>
      <c r="H1432" s="259">
        <v>2</v>
      </c>
      <c r="I1432" s="259" t="s">
        <v>17</v>
      </c>
      <c r="J1432" s="259" t="s">
        <v>17</v>
      </c>
      <c r="K1432" s="259" t="s">
        <v>2626</v>
      </c>
      <c r="L1432" s="260">
        <v>45456</v>
      </c>
      <c r="M1432" s="259" t="s">
        <v>20</v>
      </c>
    </row>
    <row r="1433" spans="1:13" x14ac:dyDescent="0.35">
      <c r="A1433" s="261" t="s">
        <v>580</v>
      </c>
      <c r="B1433" s="261" t="s">
        <v>581</v>
      </c>
      <c r="C1433" s="261" t="s">
        <v>582</v>
      </c>
      <c r="D1433" s="261" t="s">
        <v>2185</v>
      </c>
      <c r="E1433" s="261">
        <v>3</v>
      </c>
      <c r="F1433" s="261" t="s">
        <v>2177</v>
      </c>
      <c r="G1433" s="261" t="s">
        <v>33</v>
      </c>
      <c r="H1433" s="261">
        <v>2</v>
      </c>
      <c r="I1433" s="261" t="s">
        <v>17</v>
      </c>
      <c r="J1433" s="261" t="s">
        <v>17</v>
      </c>
      <c r="K1433" s="261" t="s">
        <v>2627</v>
      </c>
      <c r="L1433" s="262">
        <v>45456</v>
      </c>
      <c r="M1433" s="261" t="s">
        <v>20</v>
      </c>
    </row>
    <row r="1434" spans="1:13" x14ac:dyDescent="0.35">
      <c r="A1434" s="259" t="s">
        <v>580</v>
      </c>
      <c r="B1434" s="259" t="s">
        <v>581</v>
      </c>
      <c r="C1434" s="259" t="s">
        <v>582</v>
      </c>
      <c r="D1434" s="259" t="s">
        <v>2187</v>
      </c>
      <c r="E1434" s="259">
        <v>0</v>
      </c>
      <c r="F1434" s="259" t="s">
        <v>2177</v>
      </c>
      <c r="G1434" s="259" t="s">
        <v>33</v>
      </c>
      <c r="H1434" s="259">
        <v>2</v>
      </c>
      <c r="I1434" s="259" t="s">
        <v>17</v>
      </c>
      <c r="J1434" s="259" t="s">
        <v>17</v>
      </c>
      <c r="K1434" s="259" t="s">
        <v>2628</v>
      </c>
      <c r="L1434" s="260">
        <v>45456</v>
      </c>
      <c r="M1434" s="259" t="s">
        <v>20</v>
      </c>
    </row>
    <row r="1435" spans="1:13" x14ac:dyDescent="0.35">
      <c r="A1435" s="261" t="s">
        <v>580</v>
      </c>
      <c r="B1435" s="261" t="s">
        <v>581</v>
      </c>
      <c r="C1435" s="261" t="s">
        <v>582</v>
      </c>
      <c r="D1435" s="261" t="s">
        <v>2189</v>
      </c>
      <c r="E1435" s="261">
        <v>0</v>
      </c>
      <c r="F1435" s="261" t="s">
        <v>2177</v>
      </c>
      <c r="G1435" s="261" t="s">
        <v>33</v>
      </c>
      <c r="H1435" s="261">
        <v>2</v>
      </c>
      <c r="I1435" s="261" t="s">
        <v>17</v>
      </c>
      <c r="J1435" s="261" t="s">
        <v>17</v>
      </c>
      <c r="K1435" s="261" t="s">
        <v>2629</v>
      </c>
      <c r="L1435" s="262">
        <v>45456</v>
      </c>
      <c r="M1435" s="261" t="s">
        <v>20</v>
      </c>
    </row>
    <row r="1436" spans="1:13" x14ac:dyDescent="0.35">
      <c r="A1436" s="259" t="s">
        <v>580</v>
      </c>
      <c r="B1436" s="259" t="s">
        <v>581</v>
      </c>
      <c r="C1436" s="259" t="s">
        <v>582</v>
      </c>
      <c r="D1436" s="259" t="s">
        <v>2191</v>
      </c>
      <c r="E1436" s="259">
        <v>0</v>
      </c>
      <c r="F1436" s="259" t="s">
        <v>2177</v>
      </c>
      <c r="G1436" s="259" t="s">
        <v>33</v>
      </c>
      <c r="H1436" s="259">
        <v>2</v>
      </c>
      <c r="I1436" s="259" t="s">
        <v>17</v>
      </c>
      <c r="J1436" s="259" t="s">
        <v>17</v>
      </c>
      <c r="K1436" s="259" t="s">
        <v>2630</v>
      </c>
      <c r="L1436" s="260">
        <v>45456</v>
      </c>
      <c r="M1436" s="259" t="s">
        <v>20</v>
      </c>
    </row>
    <row r="1437" spans="1:13" x14ac:dyDescent="0.35">
      <c r="A1437" s="261" t="s">
        <v>580</v>
      </c>
      <c r="B1437" s="261" t="s">
        <v>581</v>
      </c>
      <c r="C1437" s="261" t="s">
        <v>582</v>
      </c>
      <c r="D1437" s="261" t="s">
        <v>2193</v>
      </c>
      <c r="E1437" s="261">
        <v>0</v>
      </c>
      <c r="F1437" s="261" t="s">
        <v>2177</v>
      </c>
      <c r="G1437" s="261" t="s">
        <v>33</v>
      </c>
      <c r="H1437" s="261">
        <v>2</v>
      </c>
      <c r="I1437" s="261" t="s">
        <v>17</v>
      </c>
      <c r="J1437" s="261" t="s">
        <v>17</v>
      </c>
      <c r="K1437" s="261" t="s">
        <v>2631</v>
      </c>
      <c r="L1437" s="262">
        <v>45456</v>
      </c>
      <c r="M1437" s="261" t="s">
        <v>20</v>
      </c>
    </row>
    <row r="1438" spans="1:13" x14ac:dyDescent="0.35">
      <c r="A1438" s="259" t="s">
        <v>87</v>
      </c>
      <c r="B1438" s="259" t="s">
        <v>88</v>
      </c>
      <c r="C1438" s="259" t="s">
        <v>89</v>
      </c>
      <c r="D1438" s="259" t="s">
        <v>2176</v>
      </c>
      <c r="E1438" s="259">
        <v>2</v>
      </c>
      <c r="F1438" s="259" t="s">
        <v>2177</v>
      </c>
      <c r="G1438" s="259" t="s">
        <v>33</v>
      </c>
      <c r="H1438" s="259">
        <v>2</v>
      </c>
      <c r="I1438" s="259" t="s">
        <v>17</v>
      </c>
      <c r="J1438" s="259" t="s">
        <v>17</v>
      </c>
      <c r="K1438" s="259" t="s">
        <v>2632</v>
      </c>
      <c r="L1438" s="260">
        <v>45456</v>
      </c>
      <c r="M1438" s="259" t="s">
        <v>20</v>
      </c>
    </row>
    <row r="1439" spans="1:13" x14ac:dyDescent="0.35">
      <c r="A1439" s="261" t="s">
        <v>87</v>
      </c>
      <c r="B1439" s="261" t="s">
        <v>88</v>
      </c>
      <c r="C1439" s="261" t="s">
        <v>89</v>
      </c>
      <c r="D1439" s="261" t="s">
        <v>2179</v>
      </c>
      <c r="E1439" s="261">
        <v>2</v>
      </c>
      <c r="F1439" s="261" t="s">
        <v>2177</v>
      </c>
      <c r="G1439" s="261" t="s">
        <v>33</v>
      </c>
      <c r="H1439" s="261">
        <v>2</v>
      </c>
      <c r="I1439" s="261" t="s">
        <v>17</v>
      </c>
      <c r="J1439" s="261" t="s">
        <v>17</v>
      </c>
      <c r="K1439" s="261" t="s">
        <v>2633</v>
      </c>
      <c r="L1439" s="262">
        <v>45456</v>
      </c>
      <c r="M1439" s="261" t="s">
        <v>20</v>
      </c>
    </row>
    <row r="1440" spans="1:13" x14ac:dyDescent="0.35">
      <c r="A1440" s="259" t="s">
        <v>87</v>
      </c>
      <c r="B1440" s="259" t="s">
        <v>88</v>
      </c>
      <c r="C1440" s="259" t="s">
        <v>89</v>
      </c>
      <c r="D1440" s="259" t="s">
        <v>2181</v>
      </c>
      <c r="E1440" s="259">
        <v>1</v>
      </c>
      <c r="F1440" s="259" t="s">
        <v>2177</v>
      </c>
      <c r="G1440" s="259" t="s">
        <v>33</v>
      </c>
      <c r="H1440" s="259">
        <v>2</v>
      </c>
      <c r="I1440" s="259" t="s">
        <v>17</v>
      </c>
      <c r="J1440" s="259" t="s">
        <v>17</v>
      </c>
      <c r="K1440" s="259" t="s">
        <v>2634</v>
      </c>
      <c r="L1440" s="260">
        <v>45456</v>
      </c>
      <c r="M1440" s="259" t="s">
        <v>20</v>
      </c>
    </row>
    <row r="1441" spans="1:13" x14ac:dyDescent="0.35">
      <c r="A1441" s="261" t="s">
        <v>87</v>
      </c>
      <c r="B1441" s="261" t="s">
        <v>88</v>
      </c>
      <c r="C1441" s="261" t="s">
        <v>89</v>
      </c>
      <c r="D1441" s="261" t="s">
        <v>2183</v>
      </c>
      <c r="E1441" s="261">
        <v>0</v>
      </c>
      <c r="F1441" s="261" t="s">
        <v>2177</v>
      </c>
      <c r="G1441" s="261" t="s">
        <v>33</v>
      </c>
      <c r="H1441" s="261">
        <v>2</v>
      </c>
      <c r="I1441" s="261" t="s">
        <v>17</v>
      </c>
      <c r="J1441" s="261" t="s">
        <v>17</v>
      </c>
      <c r="K1441" s="261" t="s">
        <v>2635</v>
      </c>
      <c r="L1441" s="262">
        <v>45456</v>
      </c>
      <c r="M1441" s="261" t="s">
        <v>20</v>
      </c>
    </row>
    <row r="1442" spans="1:13" x14ac:dyDescent="0.35">
      <c r="A1442" s="259" t="s">
        <v>87</v>
      </c>
      <c r="B1442" s="259" t="s">
        <v>88</v>
      </c>
      <c r="C1442" s="259" t="s">
        <v>89</v>
      </c>
      <c r="D1442" s="259" t="s">
        <v>2185</v>
      </c>
      <c r="E1442" s="259">
        <v>3</v>
      </c>
      <c r="F1442" s="259" t="s">
        <v>2177</v>
      </c>
      <c r="G1442" s="259" t="s">
        <v>33</v>
      </c>
      <c r="H1442" s="259">
        <v>2</v>
      </c>
      <c r="I1442" s="259" t="s">
        <v>17</v>
      </c>
      <c r="J1442" s="259" t="s">
        <v>17</v>
      </c>
      <c r="K1442" s="259" t="s">
        <v>2636</v>
      </c>
      <c r="L1442" s="260">
        <v>45456</v>
      </c>
      <c r="M1442" s="259" t="s">
        <v>20</v>
      </c>
    </row>
    <row r="1443" spans="1:13" x14ac:dyDescent="0.35">
      <c r="A1443" s="261" t="s">
        <v>87</v>
      </c>
      <c r="B1443" s="261" t="s">
        <v>88</v>
      </c>
      <c r="C1443" s="261" t="s">
        <v>89</v>
      </c>
      <c r="D1443" s="261" t="s">
        <v>2187</v>
      </c>
      <c r="E1443" s="261">
        <v>2</v>
      </c>
      <c r="F1443" s="261" t="s">
        <v>2177</v>
      </c>
      <c r="G1443" s="261" t="s">
        <v>33</v>
      </c>
      <c r="H1443" s="261">
        <v>2</v>
      </c>
      <c r="I1443" s="261" t="s">
        <v>17</v>
      </c>
      <c r="J1443" s="261" t="s">
        <v>17</v>
      </c>
      <c r="K1443" s="261" t="s">
        <v>2637</v>
      </c>
      <c r="L1443" s="262">
        <v>45456</v>
      </c>
      <c r="M1443" s="261" t="s">
        <v>20</v>
      </c>
    </row>
    <row r="1444" spans="1:13" x14ac:dyDescent="0.35">
      <c r="A1444" s="259" t="s">
        <v>87</v>
      </c>
      <c r="B1444" s="259" t="s">
        <v>88</v>
      </c>
      <c r="C1444" s="259" t="s">
        <v>89</v>
      </c>
      <c r="D1444" s="259" t="s">
        <v>2189</v>
      </c>
      <c r="E1444" s="259">
        <v>0</v>
      </c>
      <c r="F1444" s="259" t="s">
        <v>2177</v>
      </c>
      <c r="G1444" s="259" t="s">
        <v>33</v>
      </c>
      <c r="H1444" s="259">
        <v>2</v>
      </c>
      <c r="I1444" s="259" t="s">
        <v>17</v>
      </c>
      <c r="J1444" s="259" t="s">
        <v>17</v>
      </c>
      <c r="K1444" s="259" t="s">
        <v>2638</v>
      </c>
      <c r="L1444" s="260">
        <v>45456</v>
      </c>
      <c r="M1444" s="259" t="s">
        <v>20</v>
      </c>
    </row>
    <row r="1445" spans="1:13" x14ac:dyDescent="0.35">
      <c r="A1445" s="261" t="s">
        <v>87</v>
      </c>
      <c r="B1445" s="261" t="s">
        <v>88</v>
      </c>
      <c r="C1445" s="261" t="s">
        <v>89</v>
      </c>
      <c r="D1445" s="261" t="s">
        <v>2191</v>
      </c>
      <c r="E1445" s="261">
        <v>1</v>
      </c>
      <c r="F1445" s="261" t="s">
        <v>2177</v>
      </c>
      <c r="G1445" s="261" t="s">
        <v>33</v>
      </c>
      <c r="H1445" s="261">
        <v>2</v>
      </c>
      <c r="I1445" s="261" t="s">
        <v>17</v>
      </c>
      <c r="J1445" s="261" t="s">
        <v>17</v>
      </c>
      <c r="K1445" s="261" t="s">
        <v>2639</v>
      </c>
      <c r="L1445" s="262">
        <v>45456</v>
      </c>
      <c r="M1445" s="261" t="s">
        <v>20</v>
      </c>
    </row>
    <row r="1446" spans="1:13" x14ac:dyDescent="0.35">
      <c r="A1446" s="259" t="s">
        <v>87</v>
      </c>
      <c r="B1446" s="259" t="s">
        <v>88</v>
      </c>
      <c r="C1446" s="259" t="s">
        <v>89</v>
      </c>
      <c r="D1446" s="259" t="s">
        <v>2193</v>
      </c>
      <c r="E1446" s="259">
        <v>0</v>
      </c>
      <c r="F1446" s="259" t="s">
        <v>2177</v>
      </c>
      <c r="G1446" s="259" t="s">
        <v>33</v>
      </c>
      <c r="H1446" s="259">
        <v>2</v>
      </c>
      <c r="I1446" s="259" t="s">
        <v>17</v>
      </c>
      <c r="J1446" s="259" t="s">
        <v>17</v>
      </c>
      <c r="K1446" s="259" t="s">
        <v>2640</v>
      </c>
      <c r="L1446" s="260">
        <v>45456</v>
      </c>
      <c r="M1446" s="259" t="s">
        <v>20</v>
      </c>
    </row>
    <row r="1447" spans="1:13" x14ac:dyDescent="0.35">
      <c r="A1447" s="261" t="s">
        <v>386</v>
      </c>
      <c r="B1447" s="261" t="s">
        <v>387</v>
      </c>
      <c r="C1447" s="261" t="s">
        <v>388</v>
      </c>
      <c r="D1447" s="261" t="s">
        <v>2176</v>
      </c>
      <c r="E1447" s="261">
        <v>0</v>
      </c>
      <c r="F1447" s="261" t="s">
        <v>2177</v>
      </c>
      <c r="G1447" s="261" t="s">
        <v>33</v>
      </c>
      <c r="H1447" s="261">
        <v>2</v>
      </c>
      <c r="I1447" s="261" t="s">
        <v>17</v>
      </c>
      <c r="J1447" s="261" t="s">
        <v>17</v>
      </c>
      <c r="K1447" s="261" t="s">
        <v>2641</v>
      </c>
      <c r="L1447" s="262">
        <v>45457</v>
      </c>
      <c r="M1447" s="261" t="s">
        <v>20</v>
      </c>
    </row>
    <row r="1448" spans="1:13" x14ac:dyDescent="0.35">
      <c r="A1448" s="259" t="s">
        <v>386</v>
      </c>
      <c r="B1448" s="259" t="s">
        <v>387</v>
      </c>
      <c r="C1448" s="259" t="s">
        <v>388</v>
      </c>
      <c r="D1448" s="259" t="s">
        <v>2179</v>
      </c>
      <c r="E1448" s="259">
        <v>0</v>
      </c>
      <c r="F1448" s="259" t="s">
        <v>2177</v>
      </c>
      <c r="G1448" s="259" t="s">
        <v>33</v>
      </c>
      <c r="H1448" s="259">
        <v>2</v>
      </c>
      <c r="I1448" s="259" t="s">
        <v>17</v>
      </c>
      <c r="J1448" s="259" t="s">
        <v>17</v>
      </c>
      <c r="K1448" s="259" t="s">
        <v>2642</v>
      </c>
      <c r="L1448" s="260">
        <v>45457</v>
      </c>
      <c r="M1448" s="259" t="s">
        <v>20</v>
      </c>
    </row>
    <row r="1449" spans="1:13" x14ac:dyDescent="0.35">
      <c r="A1449" s="261" t="s">
        <v>386</v>
      </c>
      <c r="B1449" s="261" t="s">
        <v>387</v>
      </c>
      <c r="C1449" s="261" t="s">
        <v>388</v>
      </c>
      <c r="D1449" s="261" t="s">
        <v>2181</v>
      </c>
      <c r="E1449" s="261">
        <v>1</v>
      </c>
      <c r="F1449" s="261" t="s">
        <v>2177</v>
      </c>
      <c r="G1449" s="261" t="s">
        <v>33</v>
      </c>
      <c r="H1449" s="261">
        <v>2</v>
      </c>
      <c r="I1449" s="261" t="s">
        <v>17</v>
      </c>
      <c r="J1449" s="261" t="s">
        <v>17</v>
      </c>
      <c r="K1449" s="261" t="s">
        <v>2643</v>
      </c>
      <c r="L1449" s="262">
        <v>45457</v>
      </c>
      <c r="M1449" s="261" t="s">
        <v>20</v>
      </c>
    </row>
    <row r="1450" spans="1:13" x14ac:dyDescent="0.35">
      <c r="A1450" s="259" t="s">
        <v>386</v>
      </c>
      <c r="B1450" s="259" t="s">
        <v>387</v>
      </c>
      <c r="C1450" s="259" t="s">
        <v>388</v>
      </c>
      <c r="D1450" s="259" t="s">
        <v>2183</v>
      </c>
      <c r="E1450" s="259">
        <v>1</v>
      </c>
      <c r="F1450" s="259" t="s">
        <v>2177</v>
      </c>
      <c r="G1450" s="259" t="s">
        <v>33</v>
      </c>
      <c r="H1450" s="259">
        <v>2</v>
      </c>
      <c r="I1450" s="259" t="s">
        <v>17</v>
      </c>
      <c r="J1450" s="259" t="s">
        <v>17</v>
      </c>
      <c r="K1450" s="259" t="s">
        <v>2644</v>
      </c>
      <c r="L1450" s="260">
        <v>45457</v>
      </c>
      <c r="M1450" s="259" t="s">
        <v>20</v>
      </c>
    </row>
    <row r="1451" spans="1:13" x14ac:dyDescent="0.35">
      <c r="A1451" s="261" t="s">
        <v>386</v>
      </c>
      <c r="B1451" s="261" t="s">
        <v>387</v>
      </c>
      <c r="C1451" s="261" t="s">
        <v>388</v>
      </c>
      <c r="D1451" s="261" t="s">
        <v>2185</v>
      </c>
      <c r="E1451" s="261">
        <v>3</v>
      </c>
      <c r="F1451" s="261" t="s">
        <v>2177</v>
      </c>
      <c r="G1451" s="261" t="s">
        <v>33</v>
      </c>
      <c r="H1451" s="261">
        <v>2</v>
      </c>
      <c r="I1451" s="261" t="s">
        <v>17</v>
      </c>
      <c r="J1451" s="261" t="s">
        <v>17</v>
      </c>
      <c r="K1451" s="261" t="s">
        <v>2645</v>
      </c>
      <c r="L1451" s="262">
        <v>45457</v>
      </c>
      <c r="M1451" s="261" t="s">
        <v>20</v>
      </c>
    </row>
    <row r="1452" spans="1:13" x14ac:dyDescent="0.35">
      <c r="A1452" s="259" t="s">
        <v>386</v>
      </c>
      <c r="B1452" s="259" t="s">
        <v>387</v>
      </c>
      <c r="C1452" s="259" t="s">
        <v>388</v>
      </c>
      <c r="D1452" s="259" t="s">
        <v>2187</v>
      </c>
      <c r="E1452" s="259">
        <v>0</v>
      </c>
      <c r="F1452" s="259" t="s">
        <v>2177</v>
      </c>
      <c r="G1452" s="259" t="s">
        <v>33</v>
      </c>
      <c r="H1452" s="259">
        <v>2</v>
      </c>
      <c r="I1452" s="259" t="s">
        <v>17</v>
      </c>
      <c r="J1452" s="259" t="s">
        <v>17</v>
      </c>
      <c r="K1452" s="259" t="s">
        <v>2646</v>
      </c>
      <c r="L1452" s="260">
        <v>45457</v>
      </c>
      <c r="M1452" s="259" t="s">
        <v>20</v>
      </c>
    </row>
    <row r="1453" spans="1:13" x14ac:dyDescent="0.35">
      <c r="A1453" s="261" t="s">
        <v>386</v>
      </c>
      <c r="B1453" s="261" t="s">
        <v>387</v>
      </c>
      <c r="C1453" s="261" t="s">
        <v>388</v>
      </c>
      <c r="D1453" s="261" t="s">
        <v>2189</v>
      </c>
      <c r="E1453" s="261">
        <v>1</v>
      </c>
      <c r="F1453" s="261" t="s">
        <v>2177</v>
      </c>
      <c r="G1453" s="261" t="s">
        <v>33</v>
      </c>
      <c r="H1453" s="261">
        <v>2</v>
      </c>
      <c r="I1453" s="261" t="s">
        <v>17</v>
      </c>
      <c r="J1453" s="261" t="s">
        <v>17</v>
      </c>
      <c r="K1453" s="261" t="s">
        <v>2647</v>
      </c>
      <c r="L1453" s="262">
        <v>45457</v>
      </c>
      <c r="M1453" s="261" t="s">
        <v>20</v>
      </c>
    </row>
    <row r="1454" spans="1:13" x14ac:dyDescent="0.35">
      <c r="A1454" s="259" t="s">
        <v>386</v>
      </c>
      <c r="B1454" s="259" t="s">
        <v>387</v>
      </c>
      <c r="C1454" s="259" t="s">
        <v>388</v>
      </c>
      <c r="D1454" s="259" t="s">
        <v>2191</v>
      </c>
      <c r="E1454" s="259">
        <v>1</v>
      </c>
      <c r="F1454" s="259" t="s">
        <v>2177</v>
      </c>
      <c r="G1454" s="259" t="s">
        <v>33</v>
      </c>
      <c r="H1454" s="259">
        <v>2</v>
      </c>
      <c r="I1454" s="259" t="s">
        <v>17</v>
      </c>
      <c r="J1454" s="259" t="s">
        <v>17</v>
      </c>
      <c r="K1454" s="259" t="s">
        <v>2648</v>
      </c>
      <c r="L1454" s="260">
        <v>45457</v>
      </c>
      <c r="M1454" s="259" t="s">
        <v>20</v>
      </c>
    </row>
    <row r="1455" spans="1:13" x14ac:dyDescent="0.35">
      <c r="A1455" s="261" t="s">
        <v>386</v>
      </c>
      <c r="B1455" s="261" t="s">
        <v>387</v>
      </c>
      <c r="C1455" s="261" t="s">
        <v>388</v>
      </c>
      <c r="D1455" s="261" t="s">
        <v>2193</v>
      </c>
      <c r="E1455" s="261">
        <v>0</v>
      </c>
      <c r="F1455" s="261" t="s">
        <v>2177</v>
      </c>
      <c r="G1455" s="261" t="s">
        <v>33</v>
      </c>
      <c r="H1455" s="261">
        <v>2</v>
      </c>
      <c r="I1455" s="261" t="s">
        <v>17</v>
      </c>
      <c r="J1455" s="261" t="s">
        <v>17</v>
      </c>
      <c r="K1455" s="261" t="s">
        <v>2649</v>
      </c>
      <c r="L1455" s="262">
        <v>45457</v>
      </c>
      <c r="M1455" s="261" t="s">
        <v>20</v>
      </c>
    </row>
    <row r="1456" spans="1:13" x14ac:dyDescent="0.35">
      <c r="A1456" s="259" t="s">
        <v>1075</v>
      </c>
      <c r="B1456" s="259" t="s">
        <v>1076</v>
      </c>
      <c r="C1456" s="259" t="s">
        <v>1048</v>
      </c>
      <c r="D1456" s="259" t="s">
        <v>2176</v>
      </c>
      <c r="E1456" s="259">
        <v>0</v>
      </c>
      <c r="F1456" s="259" t="s">
        <v>2177</v>
      </c>
      <c r="G1456" s="259" t="s">
        <v>33</v>
      </c>
      <c r="H1456" s="259">
        <v>2</v>
      </c>
      <c r="I1456" s="259" t="s">
        <v>17</v>
      </c>
      <c r="J1456" s="259" t="s">
        <v>17</v>
      </c>
      <c r="K1456" s="259" t="s">
        <v>2650</v>
      </c>
      <c r="L1456" s="260">
        <v>45457</v>
      </c>
      <c r="M1456" s="259" t="s">
        <v>20</v>
      </c>
    </row>
    <row r="1457" spans="1:13" x14ac:dyDescent="0.35">
      <c r="A1457" s="261" t="s">
        <v>1075</v>
      </c>
      <c r="B1457" s="261" t="s">
        <v>1076</v>
      </c>
      <c r="C1457" s="261" t="s">
        <v>1048</v>
      </c>
      <c r="D1457" s="261" t="s">
        <v>2179</v>
      </c>
      <c r="E1457" s="261">
        <v>0</v>
      </c>
      <c r="F1457" s="261" t="s">
        <v>2177</v>
      </c>
      <c r="G1457" s="261" t="s">
        <v>33</v>
      </c>
      <c r="H1457" s="261">
        <v>2</v>
      </c>
      <c r="I1457" s="261" t="s">
        <v>17</v>
      </c>
      <c r="J1457" s="261" t="s">
        <v>17</v>
      </c>
      <c r="K1457" s="261" t="s">
        <v>2651</v>
      </c>
      <c r="L1457" s="262">
        <v>45457</v>
      </c>
      <c r="M1457" s="261" t="s">
        <v>20</v>
      </c>
    </row>
    <row r="1458" spans="1:13" x14ac:dyDescent="0.35">
      <c r="A1458" s="259" t="s">
        <v>1075</v>
      </c>
      <c r="B1458" s="259" t="s">
        <v>1076</v>
      </c>
      <c r="C1458" s="259" t="s">
        <v>1048</v>
      </c>
      <c r="D1458" s="259" t="s">
        <v>2181</v>
      </c>
      <c r="E1458" s="259">
        <v>0</v>
      </c>
      <c r="F1458" s="259" t="s">
        <v>2177</v>
      </c>
      <c r="G1458" s="259" t="s">
        <v>33</v>
      </c>
      <c r="H1458" s="259">
        <v>2</v>
      </c>
      <c r="I1458" s="259" t="s">
        <v>17</v>
      </c>
      <c r="J1458" s="259" t="s">
        <v>17</v>
      </c>
      <c r="K1458" s="259" t="s">
        <v>2652</v>
      </c>
      <c r="L1458" s="260">
        <v>45457</v>
      </c>
      <c r="M1458" s="259" t="s">
        <v>20</v>
      </c>
    </row>
    <row r="1459" spans="1:13" x14ac:dyDescent="0.35">
      <c r="A1459" s="261" t="s">
        <v>1075</v>
      </c>
      <c r="B1459" s="261" t="s">
        <v>1076</v>
      </c>
      <c r="C1459" s="261" t="s">
        <v>1048</v>
      </c>
      <c r="D1459" s="261" t="s">
        <v>2183</v>
      </c>
      <c r="E1459" s="261">
        <v>0</v>
      </c>
      <c r="F1459" s="261" t="s">
        <v>2177</v>
      </c>
      <c r="G1459" s="261" t="s">
        <v>33</v>
      </c>
      <c r="H1459" s="261">
        <v>2</v>
      </c>
      <c r="I1459" s="261" t="s">
        <v>17</v>
      </c>
      <c r="J1459" s="261" t="s">
        <v>17</v>
      </c>
      <c r="K1459" s="261" t="s">
        <v>2653</v>
      </c>
      <c r="L1459" s="262">
        <v>45457</v>
      </c>
      <c r="M1459" s="261" t="s">
        <v>20</v>
      </c>
    </row>
    <row r="1460" spans="1:13" x14ac:dyDescent="0.35">
      <c r="A1460" s="259" t="s">
        <v>1075</v>
      </c>
      <c r="B1460" s="259" t="s">
        <v>1076</v>
      </c>
      <c r="C1460" s="259" t="s">
        <v>1048</v>
      </c>
      <c r="D1460" s="259" t="s">
        <v>2185</v>
      </c>
      <c r="E1460" s="259">
        <v>2</v>
      </c>
      <c r="F1460" s="259" t="s">
        <v>2177</v>
      </c>
      <c r="G1460" s="259" t="s">
        <v>33</v>
      </c>
      <c r="H1460" s="259">
        <v>2</v>
      </c>
      <c r="I1460" s="259" t="s">
        <v>17</v>
      </c>
      <c r="J1460" s="259" t="s">
        <v>17</v>
      </c>
      <c r="K1460" s="259" t="s">
        <v>2654</v>
      </c>
      <c r="L1460" s="260">
        <v>45457</v>
      </c>
      <c r="M1460" s="259" t="s">
        <v>20</v>
      </c>
    </row>
    <row r="1461" spans="1:13" x14ac:dyDescent="0.35">
      <c r="A1461" s="261" t="s">
        <v>1075</v>
      </c>
      <c r="B1461" s="261" t="s">
        <v>1076</v>
      </c>
      <c r="C1461" s="261" t="s">
        <v>1048</v>
      </c>
      <c r="D1461" s="261" t="s">
        <v>2187</v>
      </c>
      <c r="E1461" s="261">
        <v>0</v>
      </c>
      <c r="F1461" s="261" t="s">
        <v>2177</v>
      </c>
      <c r="G1461" s="261" t="s">
        <v>33</v>
      </c>
      <c r="H1461" s="261">
        <v>2</v>
      </c>
      <c r="I1461" s="261" t="s">
        <v>17</v>
      </c>
      <c r="J1461" s="261" t="s">
        <v>17</v>
      </c>
      <c r="K1461" s="261" t="s">
        <v>2655</v>
      </c>
      <c r="L1461" s="262">
        <v>45457</v>
      </c>
      <c r="M1461" s="261" t="s">
        <v>20</v>
      </c>
    </row>
    <row r="1462" spans="1:13" x14ac:dyDescent="0.35">
      <c r="A1462" s="259" t="s">
        <v>1075</v>
      </c>
      <c r="B1462" s="259" t="s">
        <v>1076</v>
      </c>
      <c r="C1462" s="259" t="s">
        <v>1048</v>
      </c>
      <c r="D1462" s="259" t="s">
        <v>2189</v>
      </c>
      <c r="E1462" s="259">
        <v>1</v>
      </c>
      <c r="F1462" s="259" t="s">
        <v>2177</v>
      </c>
      <c r="G1462" s="259" t="s">
        <v>33</v>
      </c>
      <c r="H1462" s="259">
        <v>2</v>
      </c>
      <c r="I1462" s="259" t="s">
        <v>17</v>
      </c>
      <c r="J1462" s="259" t="s">
        <v>17</v>
      </c>
      <c r="K1462" s="259" t="s">
        <v>2656</v>
      </c>
      <c r="L1462" s="260">
        <v>45457</v>
      </c>
      <c r="M1462" s="259" t="s">
        <v>20</v>
      </c>
    </row>
    <row r="1463" spans="1:13" x14ac:dyDescent="0.35">
      <c r="A1463" s="261" t="s">
        <v>1075</v>
      </c>
      <c r="B1463" s="261" t="s">
        <v>1076</v>
      </c>
      <c r="C1463" s="261" t="s">
        <v>1048</v>
      </c>
      <c r="D1463" s="261" t="s">
        <v>2191</v>
      </c>
      <c r="E1463" s="261">
        <v>0</v>
      </c>
      <c r="F1463" s="261" t="s">
        <v>2177</v>
      </c>
      <c r="G1463" s="261" t="s">
        <v>33</v>
      </c>
      <c r="H1463" s="261">
        <v>2</v>
      </c>
      <c r="I1463" s="261" t="s">
        <v>17</v>
      </c>
      <c r="J1463" s="261" t="s">
        <v>17</v>
      </c>
      <c r="K1463" s="261" t="s">
        <v>2657</v>
      </c>
      <c r="L1463" s="262">
        <v>45457</v>
      </c>
      <c r="M1463" s="261" t="s">
        <v>20</v>
      </c>
    </row>
    <row r="1464" spans="1:13" x14ac:dyDescent="0.35">
      <c r="A1464" s="259" t="s">
        <v>1075</v>
      </c>
      <c r="B1464" s="259" t="s">
        <v>1076</v>
      </c>
      <c r="C1464" s="259" t="s">
        <v>1048</v>
      </c>
      <c r="D1464" s="259" t="s">
        <v>2193</v>
      </c>
      <c r="E1464" s="259">
        <v>0</v>
      </c>
      <c r="F1464" s="259" t="s">
        <v>2177</v>
      </c>
      <c r="G1464" s="259" t="s">
        <v>33</v>
      </c>
      <c r="H1464" s="259">
        <v>2</v>
      </c>
      <c r="I1464" s="259" t="s">
        <v>17</v>
      </c>
      <c r="J1464" s="259" t="s">
        <v>17</v>
      </c>
      <c r="K1464" s="259" t="s">
        <v>2658</v>
      </c>
      <c r="L1464" s="260">
        <v>45457</v>
      </c>
      <c r="M1464" s="259" t="s">
        <v>20</v>
      </c>
    </row>
    <row r="1465" spans="1:13" x14ac:dyDescent="0.35">
      <c r="A1465" s="261" t="s">
        <v>1060</v>
      </c>
      <c r="B1465" s="261" t="s">
        <v>1061</v>
      </c>
      <c r="C1465" s="261" t="s">
        <v>1048</v>
      </c>
      <c r="D1465" s="261" t="s">
        <v>2176</v>
      </c>
      <c r="E1465" s="261">
        <v>0</v>
      </c>
      <c r="F1465" s="261" t="s">
        <v>2177</v>
      </c>
      <c r="G1465" s="261" t="s">
        <v>33</v>
      </c>
      <c r="H1465" s="261">
        <v>2</v>
      </c>
      <c r="I1465" s="261" t="s">
        <v>17</v>
      </c>
      <c r="J1465" s="261" t="s">
        <v>17</v>
      </c>
      <c r="K1465" s="261" t="s">
        <v>2659</v>
      </c>
      <c r="L1465" s="262">
        <v>45457</v>
      </c>
      <c r="M1465" s="261" t="s">
        <v>20</v>
      </c>
    </row>
    <row r="1466" spans="1:13" x14ac:dyDescent="0.35">
      <c r="A1466" s="259" t="s">
        <v>1060</v>
      </c>
      <c r="B1466" s="259" t="s">
        <v>1061</v>
      </c>
      <c r="C1466" s="259" t="s">
        <v>1048</v>
      </c>
      <c r="D1466" s="259" t="s">
        <v>2179</v>
      </c>
      <c r="E1466" s="259">
        <v>0</v>
      </c>
      <c r="F1466" s="259" t="s">
        <v>2177</v>
      </c>
      <c r="G1466" s="259" t="s">
        <v>33</v>
      </c>
      <c r="H1466" s="259">
        <v>2</v>
      </c>
      <c r="I1466" s="259" t="s">
        <v>17</v>
      </c>
      <c r="J1466" s="259" t="s">
        <v>17</v>
      </c>
      <c r="K1466" s="259" t="s">
        <v>2660</v>
      </c>
      <c r="L1466" s="260">
        <v>45457</v>
      </c>
      <c r="M1466" s="259" t="s">
        <v>20</v>
      </c>
    </row>
    <row r="1467" spans="1:13" x14ac:dyDescent="0.35">
      <c r="A1467" s="261" t="s">
        <v>1060</v>
      </c>
      <c r="B1467" s="261" t="s">
        <v>1061</v>
      </c>
      <c r="C1467" s="261" t="s">
        <v>1048</v>
      </c>
      <c r="D1467" s="261" t="s">
        <v>2181</v>
      </c>
      <c r="E1467" s="261">
        <v>0</v>
      </c>
      <c r="F1467" s="261" t="s">
        <v>2177</v>
      </c>
      <c r="G1467" s="261" t="s">
        <v>33</v>
      </c>
      <c r="H1467" s="261">
        <v>2</v>
      </c>
      <c r="I1467" s="261" t="s">
        <v>17</v>
      </c>
      <c r="J1467" s="261" t="s">
        <v>17</v>
      </c>
      <c r="K1467" s="261" t="s">
        <v>2661</v>
      </c>
      <c r="L1467" s="262">
        <v>45457</v>
      </c>
      <c r="M1467" s="261" t="s">
        <v>20</v>
      </c>
    </row>
    <row r="1468" spans="1:13" x14ac:dyDescent="0.35">
      <c r="A1468" s="259" t="s">
        <v>1060</v>
      </c>
      <c r="B1468" s="259" t="s">
        <v>1061</v>
      </c>
      <c r="C1468" s="259" t="s">
        <v>1048</v>
      </c>
      <c r="D1468" s="259" t="s">
        <v>2183</v>
      </c>
      <c r="E1468" s="259">
        <v>0</v>
      </c>
      <c r="F1468" s="259" t="s">
        <v>2177</v>
      </c>
      <c r="G1468" s="259" t="s">
        <v>33</v>
      </c>
      <c r="H1468" s="259">
        <v>2</v>
      </c>
      <c r="I1468" s="259" t="s">
        <v>17</v>
      </c>
      <c r="J1468" s="259" t="s">
        <v>17</v>
      </c>
      <c r="K1468" s="259" t="s">
        <v>2662</v>
      </c>
      <c r="L1468" s="260">
        <v>45457</v>
      </c>
      <c r="M1468" s="259" t="s">
        <v>20</v>
      </c>
    </row>
    <row r="1469" spans="1:13" x14ac:dyDescent="0.35">
      <c r="A1469" s="261" t="s">
        <v>1060</v>
      </c>
      <c r="B1469" s="261" t="s">
        <v>1061</v>
      </c>
      <c r="C1469" s="261" t="s">
        <v>1048</v>
      </c>
      <c r="D1469" s="261" t="s">
        <v>2185</v>
      </c>
      <c r="E1469" s="261">
        <v>2</v>
      </c>
      <c r="F1469" s="261" t="s">
        <v>2177</v>
      </c>
      <c r="G1469" s="261" t="s">
        <v>33</v>
      </c>
      <c r="H1469" s="261">
        <v>2</v>
      </c>
      <c r="I1469" s="261" t="s">
        <v>17</v>
      </c>
      <c r="J1469" s="261" t="s">
        <v>17</v>
      </c>
      <c r="K1469" s="261" t="s">
        <v>2663</v>
      </c>
      <c r="L1469" s="262">
        <v>45457</v>
      </c>
      <c r="M1469" s="261" t="s">
        <v>20</v>
      </c>
    </row>
    <row r="1470" spans="1:13" x14ac:dyDescent="0.35">
      <c r="A1470" s="259" t="s">
        <v>1060</v>
      </c>
      <c r="B1470" s="259" t="s">
        <v>1061</v>
      </c>
      <c r="C1470" s="259" t="s">
        <v>1048</v>
      </c>
      <c r="D1470" s="259" t="s">
        <v>2187</v>
      </c>
      <c r="E1470" s="259">
        <v>0</v>
      </c>
      <c r="F1470" s="259" t="s">
        <v>2177</v>
      </c>
      <c r="G1470" s="259" t="s">
        <v>33</v>
      </c>
      <c r="H1470" s="259">
        <v>2</v>
      </c>
      <c r="I1470" s="259" t="s">
        <v>17</v>
      </c>
      <c r="J1470" s="259" t="s">
        <v>17</v>
      </c>
      <c r="K1470" s="259" t="s">
        <v>2664</v>
      </c>
      <c r="L1470" s="260">
        <v>45457</v>
      </c>
      <c r="M1470" s="259" t="s">
        <v>20</v>
      </c>
    </row>
    <row r="1471" spans="1:13" x14ac:dyDescent="0.35">
      <c r="A1471" s="261" t="s">
        <v>1060</v>
      </c>
      <c r="B1471" s="261" t="s">
        <v>1061</v>
      </c>
      <c r="C1471" s="261" t="s">
        <v>1048</v>
      </c>
      <c r="D1471" s="261" t="s">
        <v>2189</v>
      </c>
      <c r="E1471" s="261">
        <v>1</v>
      </c>
      <c r="F1471" s="261" t="s">
        <v>2177</v>
      </c>
      <c r="G1471" s="261" t="s">
        <v>33</v>
      </c>
      <c r="H1471" s="261">
        <v>2</v>
      </c>
      <c r="I1471" s="261" t="s">
        <v>17</v>
      </c>
      <c r="J1471" s="261" t="s">
        <v>17</v>
      </c>
      <c r="K1471" s="261" t="s">
        <v>2665</v>
      </c>
      <c r="L1471" s="262">
        <v>45457</v>
      </c>
      <c r="M1471" s="261" t="s">
        <v>20</v>
      </c>
    </row>
    <row r="1472" spans="1:13" x14ac:dyDescent="0.35">
      <c r="A1472" s="259" t="s">
        <v>1060</v>
      </c>
      <c r="B1472" s="259" t="s">
        <v>1061</v>
      </c>
      <c r="C1472" s="259" t="s">
        <v>1048</v>
      </c>
      <c r="D1472" s="259" t="s">
        <v>2191</v>
      </c>
      <c r="E1472" s="259">
        <v>0</v>
      </c>
      <c r="F1472" s="259" t="s">
        <v>2177</v>
      </c>
      <c r="G1472" s="259" t="s">
        <v>33</v>
      </c>
      <c r="H1472" s="259">
        <v>2</v>
      </c>
      <c r="I1472" s="259" t="s">
        <v>17</v>
      </c>
      <c r="J1472" s="259" t="s">
        <v>17</v>
      </c>
      <c r="K1472" s="259" t="s">
        <v>2666</v>
      </c>
      <c r="L1472" s="260">
        <v>45457</v>
      </c>
      <c r="M1472" s="259" t="s">
        <v>20</v>
      </c>
    </row>
    <row r="1473" spans="1:13" x14ac:dyDescent="0.35">
      <c r="A1473" s="261" t="s">
        <v>1060</v>
      </c>
      <c r="B1473" s="261" t="s">
        <v>1061</v>
      </c>
      <c r="C1473" s="261" t="s">
        <v>1048</v>
      </c>
      <c r="D1473" s="261" t="s">
        <v>2193</v>
      </c>
      <c r="E1473" s="261">
        <v>0</v>
      </c>
      <c r="F1473" s="261" t="s">
        <v>2177</v>
      </c>
      <c r="G1473" s="261" t="s">
        <v>33</v>
      </c>
      <c r="H1473" s="261">
        <v>2</v>
      </c>
      <c r="I1473" s="261" t="s">
        <v>17</v>
      </c>
      <c r="J1473" s="261" t="s">
        <v>17</v>
      </c>
      <c r="K1473" s="261" t="s">
        <v>2667</v>
      </c>
      <c r="L1473" s="262">
        <v>45457</v>
      </c>
      <c r="M1473" s="261" t="s">
        <v>20</v>
      </c>
    </row>
    <row r="1474" spans="1:13" x14ac:dyDescent="0.35">
      <c r="A1474" s="259" t="s">
        <v>1046</v>
      </c>
      <c r="B1474" s="259" t="s">
        <v>1047</v>
      </c>
      <c r="C1474" s="259" t="s">
        <v>1048</v>
      </c>
      <c r="D1474" s="259" t="s">
        <v>2176</v>
      </c>
      <c r="E1474" s="259">
        <v>0</v>
      </c>
      <c r="F1474" s="259" t="s">
        <v>2177</v>
      </c>
      <c r="G1474" s="259" t="s">
        <v>33</v>
      </c>
      <c r="H1474" s="259">
        <v>2</v>
      </c>
      <c r="I1474" s="259" t="s">
        <v>17</v>
      </c>
      <c r="J1474" s="259" t="s">
        <v>17</v>
      </c>
      <c r="K1474" s="259" t="s">
        <v>2668</v>
      </c>
      <c r="L1474" s="260">
        <v>45457</v>
      </c>
      <c r="M1474" s="259" t="s">
        <v>20</v>
      </c>
    </row>
    <row r="1475" spans="1:13" x14ac:dyDescent="0.35">
      <c r="A1475" s="261" t="s">
        <v>1046</v>
      </c>
      <c r="B1475" s="261" t="s">
        <v>1047</v>
      </c>
      <c r="C1475" s="261" t="s">
        <v>1048</v>
      </c>
      <c r="D1475" s="261" t="s">
        <v>2179</v>
      </c>
      <c r="E1475" s="261">
        <v>0</v>
      </c>
      <c r="F1475" s="261" t="s">
        <v>2177</v>
      </c>
      <c r="G1475" s="261" t="s">
        <v>33</v>
      </c>
      <c r="H1475" s="261">
        <v>2</v>
      </c>
      <c r="I1475" s="261" t="s">
        <v>17</v>
      </c>
      <c r="J1475" s="261" t="s">
        <v>17</v>
      </c>
      <c r="K1475" s="261" t="s">
        <v>2669</v>
      </c>
      <c r="L1475" s="262">
        <v>45457</v>
      </c>
      <c r="M1475" s="261" t="s">
        <v>20</v>
      </c>
    </row>
    <row r="1476" spans="1:13" x14ac:dyDescent="0.35">
      <c r="A1476" s="259" t="s">
        <v>1046</v>
      </c>
      <c r="B1476" s="259" t="s">
        <v>1047</v>
      </c>
      <c r="C1476" s="259" t="s">
        <v>1048</v>
      </c>
      <c r="D1476" s="259" t="s">
        <v>2181</v>
      </c>
      <c r="E1476" s="259">
        <v>0</v>
      </c>
      <c r="F1476" s="259" t="s">
        <v>2177</v>
      </c>
      <c r="G1476" s="259" t="s">
        <v>33</v>
      </c>
      <c r="H1476" s="259">
        <v>2</v>
      </c>
      <c r="I1476" s="259" t="s">
        <v>17</v>
      </c>
      <c r="J1476" s="259" t="s">
        <v>17</v>
      </c>
      <c r="K1476" s="259" t="s">
        <v>2670</v>
      </c>
      <c r="L1476" s="260">
        <v>45457</v>
      </c>
      <c r="M1476" s="259" t="s">
        <v>20</v>
      </c>
    </row>
    <row r="1477" spans="1:13" x14ac:dyDescent="0.35">
      <c r="A1477" s="261" t="s">
        <v>1046</v>
      </c>
      <c r="B1477" s="261" t="s">
        <v>1047</v>
      </c>
      <c r="C1477" s="261" t="s">
        <v>1048</v>
      </c>
      <c r="D1477" s="261" t="s">
        <v>2183</v>
      </c>
      <c r="E1477" s="261">
        <v>0</v>
      </c>
      <c r="F1477" s="261" t="s">
        <v>2177</v>
      </c>
      <c r="G1477" s="261" t="s">
        <v>33</v>
      </c>
      <c r="H1477" s="261">
        <v>2</v>
      </c>
      <c r="I1477" s="261" t="s">
        <v>17</v>
      </c>
      <c r="J1477" s="261" t="s">
        <v>17</v>
      </c>
      <c r="K1477" s="261" t="s">
        <v>2671</v>
      </c>
      <c r="L1477" s="262">
        <v>45457</v>
      </c>
      <c r="M1477" s="261" t="s">
        <v>20</v>
      </c>
    </row>
    <row r="1478" spans="1:13" x14ac:dyDescent="0.35">
      <c r="A1478" s="259" t="s">
        <v>1046</v>
      </c>
      <c r="B1478" s="259" t="s">
        <v>1047</v>
      </c>
      <c r="C1478" s="259" t="s">
        <v>1048</v>
      </c>
      <c r="D1478" s="259" t="s">
        <v>2185</v>
      </c>
      <c r="E1478" s="259">
        <v>2</v>
      </c>
      <c r="F1478" s="259" t="s">
        <v>2177</v>
      </c>
      <c r="G1478" s="259" t="s">
        <v>33</v>
      </c>
      <c r="H1478" s="259">
        <v>2</v>
      </c>
      <c r="I1478" s="259" t="s">
        <v>17</v>
      </c>
      <c r="J1478" s="259" t="s">
        <v>17</v>
      </c>
      <c r="K1478" s="259" t="s">
        <v>2672</v>
      </c>
      <c r="L1478" s="260">
        <v>45457</v>
      </c>
      <c r="M1478" s="259" t="s">
        <v>20</v>
      </c>
    </row>
    <row r="1479" spans="1:13" x14ac:dyDescent="0.35">
      <c r="A1479" s="261" t="s">
        <v>1046</v>
      </c>
      <c r="B1479" s="261" t="s">
        <v>1047</v>
      </c>
      <c r="C1479" s="261" t="s">
        <v>1048</v>
      </c>
      <c r="D1479" s="261" t="s">
        <v>2187</v>
      </c>
      <c r="E1479" s="261">
        <v>0</v>
      </c>
      <c r="F1479" s="261" t="s">
        <v>2177</v>
      </c>
      <c r="G1479" s="261" t="s">
        <v>33</v>
      </c>
      <c r="H1479" s="261">
        <v>2</v>
      </c>
      <c r="I1479" s="261" t="s">
        <v>17</v>
      </c>
      <c r="J1479" s="261" t="s">
        <v>17</v>
      </c>
      <c r="K1479" s="261" t="s">
        <v>2673</v>
      </c>
      <c r="L1479" s="262">
        <v>45457</v>
      </c>
      <c r="M1479" s="261" t="s">
        <v>20</v>
      </c>
    </row>
    <row r="1480" spans="1:13" x14ac:dyDescent="0.35">
      <c r="A1480" s="259" t="s">
        <v>1046</v>
      </c>
      <c r="B1480" s="259" t="s">
        <v>1047</v>
      </c>
      <c r="C1480" s="259" t="s">
        <v>1048</v>
      </c>
      <c r="D1480" s="259" t="s">
        <v>2189</v>
      </c>
      <c r="E1480" s="259">
        <v>1</v>
      </c>
      <c r="F1480" s="259" t="s">
        <v>2177</v>
      </c>
      <c r="G1480" s="259" t="s">
        <v>33</v>
      </c>
      <c r="H1480" s="259">
        <v>2</v>
      </c>
      <c r="I1480" s="259" t="s">
        <v>17</v>
      </c>
      <c r="J1480" s="259" t="s">
        <v>17</v>
      </c>
      <c r="K1480" s="259" t="s">
        <v>2674</v>
      </c>
      <c r="L1480" s="260">
        <v>45457</v>
      </c>
      <c r="M1480" s="259" t="s">
        <v>20</v>
      </c>
    </row>
    <row r="1481" spans="1:13" x14ac:dyDescent="0.35">
      <c r="A1481" s="261" t="s">
        <v>1046</v>
      </c>
      <c r="B1481" s="261" t="s">
        <v>1047</v>
      </c>
      <c r="C1481" s="261" t="s">
        <v>1048</v>
      </c>
      <c r="D1481" s="261" t="s">
        <v>2191</v>
      </c>
      <c r="E1481" s="261">
        <v>0</v>
      </c>
      <c r="F1481" s="261" t="s">
        <v>2177</v>
      </c>
      <c r="G1481" s="261" t="s">
        <v>33</v>
      </c>
      <c r="H1481" s="261">
        <v>2</v>
      </c>
      <c r="I1481" s="261" t="s">
        <v>17</v>
      </c>
      <c r="J1481" s="261" t="s">
        <v>17</v>
      </c>
      <c r="K1481" s="261" t="s">
        <v>2675</v>
      </c>
      <c r="L1481" s="262">
        <v>45457</v>
      </c>
      <c r="M1481" s="261" t="s">
        <v>20</v>
      </c>
    </row>
    <row r="1482" spans="1:13" x14ac:dyDescent="0.35">
      <c r="A1482" s="259" t="s">
        <v>1046</v>
      </c>
      <c r="B1482" s="259" t="s">
        <v>1047</v>
      </c>
      <c r="C1482" s="259" t="s">
        <v>1048</v>
      </c>
      <c r="D1482" s="259" t="s">
        <v>2193</v>
      </c>
      <c r="E1482" s="259">
        <v>0</v>
      </c>
      <c r="F1482" s="259" t="s">
        <v>2177</v>
      </c>
      <c r="G1482" s="259" t="s">
        <v>33</v>
      </c>
      <c r="H1482" s="259">
        <v>2</v>
      </c>
      <c r="I1482" s="259" t="s">
        <v>17</v>
      </c>
      <c r="J1482" s="259" t="s">
        <v>17</v>
      </c>
      <c r="K1482" s="259" t="s">
        <v>2676</v>
      </c>
      <c r="L1482" s="260">
        <v>45457</v>
      </c>
      <c r="M1482" s="259" t="s">
        <v>20</v>
      </c>
    </row>
    <row r="1483" spans="1:13" x14ac:dyDescent="0.35">
      <c r="A1483" s="261" t="s">
        <v>827</v>
      </c>
      <c r="B1483" s="261" t="s">
        <v>828</v>
      </c>
      <c r="C1483" s="261" t="s">
        <v>72</v>
      </c>
      <c r="D1483" s="261" t="s">
        <v>2176</v>
      </c>
      <c r="E1483" s="261">
        <v>0</v>
      </c>
      <c r="F1483" s="261" t="s">
        <v>2177</v>
      </c>
      <c r="G1483" s="261" t="s">
        <v>33</v>
      </c>
      <c r="H1483" s="261">
        <v>2</v>
      </c>
      <c r="I1483" s="261" t="s">
        <v>17</v>
      </c>
      <c r="J1483" s="261" t="s">
        <v>17</v>
      </c>
      <c r="K1483" s="261" t="s">
        <v>2677</v>
      </c>
      <c r="L1483" s="262">
        <v>45457</v>
      </c>
      <c r="M1483" s="261" t="s">
        <v>20</v>
      </c>
    </row>
    <row r="1484" spans="1:13" x14ac:dyDescent="0.35">
      <c r="A1484" s="259" t="s">
        <v>827</v>
      </c>
      <c r="B1484" s="259" t="s">
        <v>828</v>
      </c>
      <c r="C1484" s="259" t="s">
        <v>72</v>
      </c>
      <c r="D1484" s="259" t="s">
        <v>2179</v>
      </c>
      <c r="E1484" s="259">
        <v>2</v>
      </c>
      <c r="F1484" s="259" t="s">
        <v>2177</v>
      </c>
      <c r="G1484" s="259" t="s">
        <v>33</v>
      </c>
      <c r="H1484" s="259">
        <v>2</v>
      </c>
      <c r="I1484" s="259" t="s">
        <v>17</v>
      </c>
      <c r="J1484" s="259" t="s">
        <v>17</v>
      </c>
      <c r="K1484" s="259" t="s">
        <v>2678</v>
      </c>
      <c r="L1484" s="260">
        <v>45457</v>
      </c>
      <c r="M1484" s="259" t="s">
        <v>20</v>
      </c>
    </row>
    <row r="1485" spans="1:13" x14ac:dyDescent="0.35">
      <c r="A1485" s="261" t="s">
        <v>827</v>
      </c>
      <c r="B1485" s="261" t="s">
        <v>828</v>
      </c>
      <c r="C1485" s="261" t="s">
        <v>72</v>
      </c>
      <c r="D1485" s="261" t="s">
        <v>2181</v>
      </c>
      <c r="E1485" s="261">
        <v>1</v>
      </c>
      <c r="F1485" s="261" t="s">
        <v>2177</v>
      </c>
      <c r="G1485" s="261" t="s">
        <v>33</v>
      </c>
      <c r="H1485" s="261">
        <v>2</v>
      </c>
      <c r="I1485" s="261" t="s">
        <v>17</v>
      </c>
      <c r="J1485" s="261" t="s">
        <v>17</v>
      </c>
      <c r="K1485" s="261" t="s">
        <v>2679</v>
      </c>
      <c r="L1485" s="262">
        <v>45457</v>
      </c>
      <c r="M1485" s="261" t="s">
        <v>20</v>
      </c>
    </row>
    <row r="1486" spans="1:13" x14ac:dyDescent="0.35">
      <c r="A1486" s="259" t="s">
        <v>827</v>
      </c>
      <c r="B1486" s="259" t="s">
        <v>828</v>
      </c>
      <c r="C1486" s="259" t="s">
        <v>72</v>
      </c>
      <c r="D1486" s="259" t="s">
        <v>2183</v>
      </c>
      <c r="E1486" s="259">
        <v>0</v>
      </c>
      <c r="F1486" s="259" t="s">
        <v>2177</v>
      </c>
      <c r="G1486" s="259" t="s">
        <v>33</v>
      </c>
      <c r="H1486" s="259">
        <v>2</v>
      </c>
      <c r="I1486" s="259" t="s">
        <v>17</v>
      </c>
      <c r="J1486" s="259" t="s">
        <v>17</v>
      </c>
      <c r="K1486" s="259" t="s">
        <v>2680</v>
      </c>
      <c r="L1486" s="260">
        <v>45457</v>
      </c>
      <c r="M1486" s="259" t="s">
        <v>20</v>
      </c>
    </row>
    <row r="1487" spans="1:13" x14ac:dyDescent="0.35">
      <c r="A1487" s="261" t="s">
        <v>827</v>
      </c>
      <c r="B1487" s="261" t="s">
        <v>828</v>
      </c>
      <c r="C1487" s="261" t="s">
        <v>72</v>
      </c>
      <c r="D1487" s="261" t="s">
        <v>2185</v>
      </c>
      <c r="E1487" s="261">
        <v>3</v>
      </c>
      <c r="F1487" s="261" t="s">
        <v>2177</v>
      </c>
      <c r="G1487" s="261" t="s">
        <v>33</v>
      </c>
      <c r="H1487" s="261">
        <v>2</v>
      </c>
      <c r="I1487" s="261" t="s">
        <v>17</v>
      </c>
      <c r="J1487" s="261" t="s">
        <v>17</v>
      </c>
      <c r="K1487" s="261" t="s">
        <v>2681</v>
      </c>
      <c r="L1487" s="262">
        <v>45457</v>
      </c>
      <c r="M1487" s="261" t="s">
        <v>20</v>
      </c>
    </row>
    <row r="1488" spans="1:13" x14ac:dyDescent="0.35">
      <c r="A1488" s="259" t="s">
        <v>827</v>
      </c>
      <c r="B1488" s="259" t="s">
        <v>828</v>
      </c>
      <c r="C1488" s="259" t="s">
        <v>72</v>
      </c>
      <c r="D1488" s="259" t="s">
        <v>2187</v>
      </c>
      <c r="E1488" s="259">
        <v>0</v>
      </c>
      <c r="F1488" s="259" t="s">
        <v>2177</v>
      </c>
      <c r="G1488" s="259" t="s">
        <v>33</v>
      </c>
      <c r="H1488" s="259">
        <v>2</v>
      </c>
      <c r="I1488" s="259" t="s">
        <v>17</v>
      </c>
      <c r="J1488" s="259" t="s">
        <v>17</v>
      </c>
      <c r="K1488" s="259" t="s">
        <v>2682</v>
      </c>
      <c r="L1488" s="260">
        <v>45457</v>
      </c>
      <c r="M1488" s="259" t="s">
        <v>20</v>
      </c>
    </row>
    <row r="1489" spans="1:13" x14ac:dyDescent="0.35">
      <c r="A1489" s="261" t="s">
        <v>827</v>
      </c>
      <c r="B1489" s="261" t="s">
        <v>828</v>
      </c>
      <c r="C1489" s="261" t="s">
        <v>72</v>
      </c>
      <c r="D1489" s="261" t="s">
        <v>2189</v>
      </c>
      <c r="E1489" s="261">
        <v>2</v>
      </c>
      <c r="F1489" s="261" t="s">
        <v>2177</v>
      </c>
      <c r="G1489" s="261" t="s">
        <v>33</v>
      </c>
      <c r="H1489" s="261">
        <v>2</v>
      </c>
      <c r="I1489" s="261" t="s">
        <v>17</v>
      </c>
      <c r="J1489" s="261" t="s">
        <v>17</v>
      </c>
      <c r="K1489" s="261" t="s">
        <v>2683</v>
      </c>
      <c r="L1489" s="262">
        <v>45457</v>
      </c>
      <c r="M1489" s="261" t="s">
        <v>20</v>
      </c>
    </row>
    <row r="1490" spans="1:13" x14ac:dyDescent="0.35">
      <c r="A1490" s="259" t="s">
        <v>827</v>
      </c>
      <c r="B1490" s="259" t="s">
        <v>828</v>
      </c>
      <c r="C1490" s="259" t="s">
        <v>72</v>
      </c>
      <c r="D1490" s="259" t="s">
        <v>2191</v>
      </c>
      <c r="E1490" s="259">
        <v>0</v>
      </c>
      <c r="F1490" s="259" t="s">
        <v>2177</v>
      </c>
      <c r="G1490" s="259" t="s">
        <v>33</v>
      </c>
      <c r="H1490" s="259">
        <v>2</v>
      </c>
      <c r="I1490" s="259" t="s">
        <v>17</v>
      </c>
      <c r="J1490" s="259" t="s">
        <v>17</v>
      </c>
      <c r="K1490" s="259" t="s">
        <v>2684</v>
      </c>
      <c r="L1490" s="260">
        <v>45457</v>
      </c>
      <c r="M1490" s="259" t="s">
        <v>20</v>
      </c>
    </row>
    <row r="1491" spans="1:13" x14ac:dyDescent="0.35">
      <c r="A1491" s="261" t="s">
        <v>827</v>
      </c>
      <c r="B1491" s="261" t="s">
        <v>828</v>
      </c>
      <c r="C1491" s="261" t="s">
        <v>72</v>
      </c>
      <c r="D1491" s="261" t="s">
        <v>2193</v>
      </c>
      <c r="E1491" s="261">
        <v>0</v>
      </c>
      <c r="F1491" s="261" t="s">
        <v>2177</v>
      </c>
      <c r="G1491" s="261" t="s">
        <v>33</v>
      </c>
      <c r="H1491" s="261">
        <v>2</v>
      </c>
      <c r="I1491" s="261" t="s">
        <v>17</v>
      </c>
      <c r="J1491" s="261" t="s">
        <v>17</v>
      </c>
      <c r="K1491" s="261" t="s">
        <v>2685</v>
      </c>
      <c r="L1491" s="262">
        <v>45457</v>
      </c>
      <c r="M1491" s="261" t="s">
        <v>20</v>
      </c>
    </row>
    <row r="1492" spans="1:13" x14ac:dyDescent="0.35">
      <c r="A1492" s="259" t="s">
        <v>70</v>
      </c>
      <c r="B1492" s="259" t="s">
        <v>71</v>
      </c>
      <c r="C1492" s="259" t="s">
        <v>72</v>
      </c>
      <c r="D1492" s="259" t="s">
        <v>2176</v>
      </c>
      <c r="E1492" s="259">
        <v>0</v>
      </c>
      <c r="F1492" s="259" t="s">
        <v>2177</v>
      </c>
      <c r="G1492" s="259" t="s">
        <v>33</v>
      </c>
      <c r="H1492" s="259">
        <v>2</v>
      </c>
      <c r="I1492" s="259" t="s">
        <v>17</v>
      </c>
      <c r="J1492" s="259" t="s">
        <v>17</v>
      </c>
      <c r="K1492" s="259" t="s">
        <v>2686</v>
      </c>
      <c r="L1492" s="260">
        <v>45457</v>
      </c>
      <c r="M1492" s="259" t="s">
        <v>20</v>
      </c>
    </row>
    <row r="1493" spans="1:13" x14ac:dyDescent="0.35">
      <c r="A1493" s="261" t="s">
        <v>70</v>
      </c>
      <c r="B1493" s="261" t="s">
        <v>71</v>
      </c>
      <c r="C1493" s="261" t="s">
        <v>72</v>
      </c>
      <c r="D1493" s="261" t="s">
        <v>2179</v>
      </c>
      <c r="E1493" s="261">
        <v>2</v>
      </c>
      <c r="F1493" s="261" t="s">
        <v>2177</v>
      </c>
      <c r="G1493" s="261" t="s">
        <v>33</v>
      </c>
      <c r="H1493" s="261">
        <v>2</v>
      </c>
      <c r="I1493" s="261" t="s">
        <v>17</v>
      </c>
      <c r="J1493" s="261" t="s">
        <v>17</v>
      </c>
      <c r="K1493" s="261" t="s">
        <v>2687</v>
      </c>
      <c r="L1493" s="262">
        <v>45457</v>
      </c>
      <c r="M1493" s="261" t="s">
        <v>20</v>
      </c>
    </row>
    <row r="1494" spans="1:13" x14ac:dyDescent="0.35">
      <c r="A1494" s="259" t="s">
        <v>70</v>
      </c>
      <c r="B1494" s="259" t="s">
        <v>71</v>
      </c>
      <c r="C1494" s="259" t="s">
        <v>72</v>
      </c>
      <c r="D1494" s="259" t="s">
        <v>2181</v>
      </c>
      <c r="E1494" s="259">
        <v>1</v>
      </c>
      <c r="F1494" s="259" t="s">
        <v>2177</v>
      </c>
      <c r="G1494" s="259" t="s">
        <v>33</v>
      </c>
      <c r="H1494" s="259">
        <v>2</v>
      </c>
      <c r="I1494" s="259" t="s">
        <v>17</v>
      </c>
      <c r="J1494" s="259" t="s">
        <v>17</v>
      </c>
      <c r="K1494" s="259" t="s">
        <v>2688</v>
      </c>
      <c r="L1494" s="260">
        <v>45457</v>
      </c>
      <c r="M1494" s="259" t="s">
        <v>20</v>
      </c>
    </row>
    <row r="1495" spans="1:13" x14ac:dyDescent="0.35">
      <c r="A1495" s="261" t="s">
        <v>70</v>
      </c>
      <c r="B1495" s="261" t="s">
        <v>71</v>
      </c>
      <c r="C1495" s="261" t="s">
        <v>72</v>
      </c>
      <c r="D1495" s="261" t="s">
        <v>2183</v>
      </c>
      <c r="E1495" s="261">
        <v>0</v>
      </c>
      <c r="F1495" s="261" t="s">
        <v>2177</v>
      </c>
      <c r="G1495" s="261" t="s">
        <v>33</v>
      </c>
      <c r="H1495" s="261">
        <v>2</v>
      </c>
      <c r="I1495" s="261" t="s">
        <v>17</v>
      </c>
      <c r="J1495" s="261" t="s">
        <v>17</v>
      </c>
      <c r="K1495" s="261" t="s">
        <v>2689</v>
      </c>
      <c r="L1495" s="262">
        <v>45457</v>
      </c>
      <c r="M1495" s="261" t="s">
        <v>20</v>
      </c>
    </row>
    <row r="1496" spans="1:13" x14ac:dyDescent="0.35">
      <c r="A1496" s="259" t="s">
        <v>70</v>
      </c>
      <c r="B1496" s="259" t="s">
        <v>71</v>
      </c>
      <c r="C1496" s="259" t="s">
        <v>72</v>
      </c>
      <c r="D1496" s="259" t="s">
        <v>2185</v>
      </c>
      <c r="E1496" s="259">
        <v>3</v>
      </c>
      <c r="F1496" s="259" t="s">
        <v>2177</v>
      </c>
      <c r="G1496" s="259" t="s">
        <v>33</v>
      </c>
      <c r="H1496" s="259">
        <v>2</v>
      </c>
      <c r="I1496" s="259" t="s">
        <v>17</v>
      </c>
      <c r="J1496" s="259" t="s">
        <v>17</v>
      </c>
      <c r="K1496" s="259" t="s">
        <v>2690</v>
      </c>
      <c r="L1496" s="260">
        <v>45457</v>
      </c>
      <c r="M1496" s="259" t="s">
        <v>20</v>
      </c>
    </row>
    <row r="1497" spans="1:13" x14ac:dyDescent="0.35">
      <c r="A1497" s="261" t="s">
        <v>70</v>
      </c>
      <c r="B1497" s="261" t="s">
        <v>71</v>
      </c>
      <c r="C1497" s="261" t="s">
        <v>72</v>
      </c>
      <c r="D1497" s="261" t="s">
        <v>2187</v>
      </c>
      <c r="E1497" s="261">
        <v>0</v>
      </c>
      <c r="F1497" s="261" t="s">
        <v>2177</v>
      </c>
      <c r="G1497" s="261" t="s">
        <v>33</v>
      </c>
      <c r="H1497" s="261">
        <v>2</v>
      </c>
      <c r="I1497" s="261" t="s">
        <v>17</v>
      </c>
      <c r="J1497" s="261" t="s">
        <v>17</v>
      </c>
      <c r="K1497" s="261" t="s">
        <v>2691</v>
      </c>
      <c r="L1497" s="262">
        <v>45457</v>
      </c>
      <c r="M1497" s="261" t="s">
        <v>20</v>
      </c>
    </row>
    <row r="1498" spans="1:13" x14ac:dyDescent="0.35">
      <c r="A1498" s="259" t="s">
        <v>70</v>
      </c>
      <c r="B1498" s="259" t="s">
        <v>71</v>
      </c>
      <c r="C1498" s="259" t="s">
        <v>72</v>
      </c>
      <c r="D1498" s="259" t="s">
        <v>2189</v>
      </c>
      <c r="E1498" s="259">
        <v>2</v>
      </c>
      <c r="F1498" s="259" t="s">
        <v>2177</v>
      </c>
      <c r="G1498" s="259" t="s">
        <v>33</v>
      </c>
      <c r="H1498" s="259">
        <v>2</v>
      </c>
      <c r="I1498" s="259" t="s">
        <v>17</v>
      </c>
      <c r="J1498" s="259" t="s">
        <v>17</v>
      </c>
      <c r="K1498" s="259" t="s">
        <v>2692</v>
      </c>
      <c r="L1498" s="260">
        <v>45457</v>
      </c>
      <c r="M1498" s="259" t="s">
        <v>20</v>
      </c>
    </row>
    <row r="1499" spans="1:13" x14ac:dyDescent="0.35">
      <c r="A1499" s="261" t="s">
        <v>70</v>
      </c>
      <c r="B1499" s="261" t="s">
        <v>71</v>
      </c>
      <c r="C1499" s="261" t="s">
        <v>72</v>
      </c>
      <c r="D1499" s="261" t="s">
        <v>2191</v>
      </c>
      <c r="E1499" s="261">
        <v>0</v>
      </c>
      <c r="F1499" s="261" t="s">
        <v>2177</v>
      </c>
      <c r="G1499" s="261" t="s">
        <v>33</v>
      </c>
      <c r="H1499" s="261">
        <v>2</v>
      </c>
      <c r="I1499" s="261" t="s">
        <v>17</v>
      </c>
      <c r="J1499" s="261" t="s">
        <v>17</v>
      </c>
      <c r="K1499" s="261" t="s">
        <v>2693</v>
      </c>
      <c r="L1499" s="262">
        <v>45457</v>
      </c>
      <c r="M1499" s="261" t="s">
        <v>20</v>
      </c>
    </row>
    <row r="1500" spans="1:13" x14ac:dyDescent="0.35">
      <c r="A1500" s="259" t="s">
        <v>70</v>
      </c>
      <c r="B1500" s="259" t="s">
        <v>71</v>
      </c>
      <c r="C1500" s="259" t="s">
        <v>72</v>
      </c>
      <c r="D1500" s="259" t="s">
        <v>2193</v>
      </c>
      <c r="E1500" s="259">
        <v>0</v>
      </c>
      <c r="F1500" s="259" t="s">
        <v>2177</v>
      </c>
      <c r="G1500" s="259" t="s">
        <v>33</v>
      </c>
      <c r="H1500" s="259">
        <v>2</v>
      </c>
      <c r="I1500" s="259" t="s">
        <v>17</v>
      </c>
      <c r="J1500" s="259" t="s">
        <v>17</v>
      </c>
      <c r="K1500" s="259" t="s">
        <v>2694</v>
      </c>
      <c r="L1500" s="260">
        <v>45457</v>
      </c>
      <c r="M1500" s="259" t="s">
        <v>20</v>
      </c>
    </row>
    <row r="1501" spans="1:13" x14ac:dyDescent="0.35">
      <c r="A1501" s="261" t="s">
        <v>837</v>
      </c>
      <c r="B1501" s="261" t="s">
        <v>838</v>
      </c>
      <c r="C1501" s="261" t="s">
        <v>72</v>
      </c>
      <c r="D1501" s="261" t="s">
        <v>2176</v>
      </c>
      <c r="E1501" s="261">
        <v>0</v>
      </c>
      <c r="F1501" s="261" t="s">
        <v>2177</v>
      </c>
      <c r="G1501" s="261" t="s">
        <v>33</v>
      </c>
      <c r="H1501" s="261">
        <v>2</v>
      </c>
      <c r="I1501" s="261" t="s">
        <v>17</v>
      </c>
      <c r="J1501" s="261" t="s">
        <v>17</v>
      </c>
      <c r="K1501" s="261" t="s">
        <v>2695</v>
      </c>
      <c r="L1501" s="262">
        <v>45457</v>
      </c>
      <c r="M1501" s="261" t="s">
        <v>20</v>
      </c>
    </row>
    <row r="1502" spans="1:13" x14ac:dyDescent="0.35">
      <c r="A1502" s="259" t="s">
        <v>837</v>
      </c>
      <c r="B1502" s="259" t="s">
        <v>838</v>
      </c>
      <c r="C1502" s="259" t="s">
        <v>72</v>
      </c>
      <c r="D1502" s="259" t="s">
        <v>2179</v>
      </c>
      <c r="E1502" s="259">
        <v>2</v>
      </c>
      <c r="F1502" s="259" t="s">
        <v>2177</v>
      </c>
      <c r="G1502" s="259" t="s">
        <v>33</v>
      </c>
      <c r="H1502" s="259">
        <v>2</v>
      </c>
      <c r="I1502" s="259" t="s">
        <v>17</v>
      </c>
      <c r="J1502" s="259" t="s">
        <v>17</v>
      </c>
      <c r="K1502" s="259" t="s">
        <v>2696</v>
      </c>
      <c r="L1502" s="260">
        <v>45457</v>
      </c>
      <c r="M1502" s="259" t="s">
        <v>20</v>
      </c>
    </row>
    <row r="1503" spans="1:13" x14ac:dyDescent="0.35">
      <c r="A1503" s="261" t="s">
        <v>837</v>
      </c>
      <c r="B1503" s="261" t="s">
        <v>838</v>
      </c>
      <c r="C1503" s="261" t="s">
        <v>72</v>
      </c>
      <c r="D1503" s="261" t="s">
        <v>2181</v>
      </c>
      <c r="E1503" s="261">
        <v>1</v>
      </c>
      <c r="F1503" s="261" t="s">
        <v>2177</v>
      </c>
      <c r="G1503" s="261" t="s">
        <v>33</v>
      </c>
      <c r="H1503" s="261">
        <v>2</v>
      </c>
      <c r="I1503" s="261" t="s">
        <v>17</v>
      </c>
      <c r="J1503" s="261" t="s">
        <v>17</v>
      </c>
      <c r="K1503" s="261" t="s">
        <v>2697</v>
      </c>
      <c r="L1503" s="262">
        <v>45457</v>
      </c>
      <c r="M1503" s="261" t="s">
        <v>20</v>
      </c>
    </row>
    <row r="1504" spans="1:13" x14ac:dyDescent="0.35">
      <c r="A1504" s="259" t="s">
        <v>837</v>
      </c>
      <c r="B1504" s="259" t="s">
        <v>838</v>
      </c>
      <c r="C1504" s="259" t="s">
        <v>72</v>
      </c>
      <c r="D1504" s="259" t="s">
        <v>2183</v>
      </c>
      <c r="E1504" s="259">
        <v>0</v>
      </c>
      <c r="F1504" s="259" t="s">
        <v>2177</v>
      </c>
      <c r="G1504" s="259" t="s">
        <v>33</v>
      </c>
      <c r="H1504" s="259">
        <v>2</v>
      </c>
      <c r="I1504" s="259" t="s">
        <v>17</v>
      </c>
      <c r="J1504" s="259" t="s">
        <v>17</v>
      </c>
      <c r="K1504" s="259" t="s">
        <v>2698</v>
      </c>
      <c r="L1504" s="260">
        <v>45457</v>
      </c>
      <c r="M1504" s="259" t="s">
        <v>20</v>
      </c>
    </row>
    <row r="1505" spans="1:13" x14ac:dyDescent="0.35">
      <c r="A1505" s="261" t="s">
        <v>837</v>
      </c>
      <c r="B1505" s="261" t="s">
        <v>838</v>
      </c>
      <c r="C1505" s="261" t="s">
        <v>72</v>
      </c>
      <c r="D1505" s="261" t="s">
        <v>2185</v>
      </c>
      <c r="E1505" s="261">
        <v>3</v>
      </c>
      <c r="F1505" s="261" t="s">
        <v>2177</v>
      </c>
      <c r="G1505" s="261" t="s">
        <v>33</v>
      </c>
      <c r="H1505" s="261">
        <v>2</v>
      </c>
      <c r="I1505" s="261" t="s">
        <v>17</v>
      </c>
      <c r="J1505" s="261" t="s">
        <v>17</v>
      </c>
      <c r="K1505" s="261" t="s">
        <v>2699</v>
      </c>
      <c r="L1505" s="262">
        <v>45457</v>
      </c>
      <c r="M1505" s="261" t="s">
        <v>20</v>
      </c>
    </row>
    <row r="1506" spans="1:13" x14ac:dyDescent="0.35">
      <c r="A1506" s="259" t="s">
        <v>837</v>
      </c>
      <c r="B1506" s="259" t="s">
        <v>838</v>
      </c>
      <c r="C1506" s="259" t="s">
        <v>72</v>
      </c>
      <c r="D1506" s="259" t="s">
        <v>2187</v>
      </c>
      <c r="E1506" s="259">
        <v>0</v>
      </c>
      <c r="F1506" s="259" t="s">
        <v>2177</v>
      </c>
      <c r="G1506" s="259" t="s">
        <v>33</v>
      </c>
      <c r="H1506" s="259">
        <v>2</v>
      </c>
      <c r="I1506" s="259" t="s">
        <v>17</v>
      </c>
      <c r="J1506" s="259" t="s">
        <v>17</v>
      </c>
      <c r="K1506" s="259" t="s">
        <v>2700</v>
      </c>
      <c r="L1506" s="260">
        <v>45457</v>
      </c>
      <c r="M1506" s="259" t="s">
        <v>20</v>
      </c>
    </row>
    <row r="1507" spans="1:13" x14ac:dyDescent="0.35">
      <c r="A1507" s="261" t="s">
        <v>837</v>
      </c>
      <c r="B1507" s="261" t="s">
        <v>838</v>
      </c>
      <c r="C1507" s="261" t="s">
        <v>72</v>
      </c>
      <c r="D1507" s="261" t="s">
        <v>2189</v>
      </c>
      <c r="E1507" s="261">
        <v>2</v>
      </c>
      <c r="F1507" s="261" t="s">
        <v>2177</v>
      </c>
      <c r="G1507" s="261" t="s">
        <v>33</v>
      </c>
      <c r="H1507" s="261">
        <v>2</v>
      </c>
      <c r="I1507" s="261" t="s">
        <v>17</v>
      </c>
      <c r="J1507" s="261" t="s">
        <v>17</v>
      </c>
      <c r="K1507" s="261" t="s">
        <v>2701</v>
      </c>
      <c r="L1507" s="262">
        <v>45457</v>
      </c>
      <c r="M1507" s="261" t="s">
        <v>20</v>
      </c>
    </row>
    <row r="1508" spans="1:13" x14ac:dyDescent="0.35">
      <c r="A1508" s="259" t="s">
        <v>837</v>
      </c>
      <c r="B1508" s="259" t="s">
        <v>838</v>
      </c>
      <c r="C1508" s="259" t="s">
        <v>72</v>
      </c>
      <c r="D1508" s="259" t="s">
        <v>2191</v>
      </c>
      <c r="E1508" s="259">
        <v>0</v>
      </c>
      <c r="F1508" s="259" t="s">
        <v>2177</v>
      </c>
      <c r="G1508" s="259" t="s">
        <v>33</v>
      </c>
      <c r="H1508" s="259">
        <v>2</v>
      </c>
      <c r="I1508" s="259" t="s">
        <v>17</v>
      </c>
      <c r="J1508" s="259" t="s">
        <v>17</v>
      </c>
      <c r="K1508" s="259" t="s">
        <v>2702</v>
      </c>
      <c r="L1508" s="260">
        <v>45457</v>
      </c>
      <c r="M1508" s="259" t="s">
        <v>20</v>
      </c>
    </row>
    <row r="1509" spans="1:13" x14ac:dyDescent="0.35">
      <c r="A1509" s="261" t="s">
        <v>837</v>
      </c>
      <c r="B1509" s="261" t="s">
        <v>838</v>
      </c>
      <c r="C1509" s="261" t="s">
        <v>72</v>
      </c>
      <c r="D1509" s="261" t="s">
        <v>2193</v>
      </c>
      <c r="E1509" s="261">
        <v>0</v>
      </c>
      <c r="F1509" s="261" t="s">
        <v>2177</v>
      </c>
      <c r="G1509" s="261" t="s">
        <v>33</v>
      </c>
      <c r="H1509" s="261">
        <v>2</v>
      </c>
      <c r="I1509" s="261" t="s">
        <v>17</v>
      </c>
      <c r="J1509" s="261" t="s">
        <v>17</v>
      </c>
      <c r="K1509" s="261" t="s">
        <v>2703</v>
      </c>
      <c r="L1509" s="262">
        <v>45457</v>
      </c>
      <c r="M1509" s="261" t="s">
        <v>20</v>
      </c>
    </row>
    <row r="1510" spans="1:13" x14ac:dyDescent="0.35">
      <c r="A1510" s="259" t="s">
        <v>542</v>
      </c>
      <c r="B1510" s="259" t="s">
        <v>543</v>
      </c>
      <c r="C1510" s="259" t="s">
        <v>544</v>
      </c>
      <c r="D1510" s="259" t="s">
        <v>2176</v>
      </c>
      <c r="E1510" s="259">
        <v>2</v>
      </c>
      <c r="F1510" s="259" t="s">
        <v>2177</v>
      </c>
      <c r="G1510" s="259" t="s">
        <v>33</v>
      </c>
      <c r="H1510" s="259">
        <v>2</v>
      </c>
      <c r="I1510" s="259" t="s">
        <v>17</v>
      </c>
      <c r="J1510" s="259" t="s">
        <v>17</v>
      </c>
      <c r="K1510" s="259" t="s">
        <v>2704</v>
      </c>
      <c r="L1510" s="260">
        <v>45457</v>
      </c>
      <c r="M1510" s="259" t="s">
        <v>20</v>
      </c>
    </row>
    <row r="1511" spans="1:13" x14ac:dyDescent="0.35">
      <c r="A1511" s="261" t="s">
        <v>542</v>
      </c>
      <c r="B1511" s="261" t="s">
        <v>543</v>
      </c>
      <c r="C1511" s="261" t="s">
        <v>544</v>
      </c>
      <c r="D1511" s="261" t="s">
        <v>2179</v>
      </c>
      <c r="E1511" s="261">
        <v>2</v>
      </c>
      <c r="F1511" s="261" t="s">
        <v>2177</v>
      </c>
      <c r="G1511" s="261" t="s">
        <v>33</v>
      </c>
      <c r="H1511" s="261">
        <v>2</v>
      </c>
      <c r="I1511" s="261" t="s">
        <v>17</v>
      </c>
      <c r="J1511" s="261" t="s">
        <v>17</v>
      </c>
      <c r="K1511" s="261" t="s">
        <v>2705</v>
      </c>
      <c r="L1511" s="262">
        <v>45457</v>
      </c>
      <c r="M1511" s="261" t="s">
        <v>20</v>
      </c>
    </row>
    <row r="1512" spans="1:13" x14ac:dyDescent="0.35">
      <c r="A1512" s="259" t="s">
        <v>542</v>
      </c>
      <c r="B1512" s="259" t="s">
        <v>543</v>
      </c>
      <c r="C1512" s="259" t="s">
        <v>544</v>
      </c>
      <c r="D1512" s="259" t="s">
        <v>2181</v>
      </c>
      <c r="E1512" s="259">
        <v>0</v>
      </c>
      <c r="F1512" s="259" t="s">
        <v>2177</v>
      </c>
      <c r="G1512" s="259" t="s">
        <v>33</v>
      </c>
      <c r="H1512" s="259">
        <v>2</v>
      </c>
      <c r="I1512" s="259" t="s">
        <v>17</v>
      </c>
      <c r="J1512" s="259" t="s">
        <v>17</v>
      </c>
      <c r="K1512" s="259" t="s">
        <v>2706</v>
      </c>
      <c r="L1512" s="260">
        <v>45457</v>
      </c>
      <c r="M1512" s="259" t="s">
        <v>20</v>
      </c>
    </row>
    <row r="1513" spans="1:13" x14ac:dyDescent="0.35">
      <c r="A1513" s="261" t="s">
        <v>542</v>
      </c>
      <c r="B1513" s="261" t="s">
        <v>543</v>
      </c>
      <c r="C1513" s="261" t="s">
        <v>544</v>
      </c>
      <c r="D1513" s="261" t="s">
        <v>2183</v>
      </c>
      <c r="E1513" s="261">
        <v>0</v>
      </c>
      <c r="F1513" s="261" t="s">
        <v>2177</v>
      </c>
      <c r="G1513" s="261" t="s">
        <v>33</v>
      </c>
      <c r="H1513" s="261">
        <v>2</v>
      </c>
      <c r="I1513" s="261" t="s">
        <v>17</v>
      </c>
      <c r="J1513" s="261" t="s">
        <v>17</v>
      </c>
      <c r="K1513" s="261" t="s">
        <v>2707</v>
      </c>
      <c r="L1513" s="262">
        <v>45457</v>
      </c>
      <c r="M1513" s="261" t="s">
        <v>20</v>
      </c>
    </row>
    <row r="1514" spans="1:13" x14ac:dyDescent="0.35">
      <c r="A1514" s="259" t="s">
        <v>542</v>
      </c>
      <c r="B1514" s="259" t="s">
        <v>543</v>
      </c>
      <c r="C1514" s="259" t="s">
        <v>544</v>
      </c>
      <c r="D1514" s="259" t="s">
        <v>2185</v>
      </c>
      <c r="E1514" s="259">
        <v>2</v>
      </c>
      <c r="F1514" s="259" t="s">
        <v>2177</v>
      </c>
      <c r="G1514" s="259" t="s">
        <v>33</v>
      </c>
      <c r="H1514" s="259">
        <v>2</v>
      </c>
      <c r="I1514" s="259" t="s">
        <v>17</v>
      </c>
      <c r="J1514" s="259" t="s">
        <v>17</v>
      </c>
      <c r="K1514" s="259" t="s">
        <v>2708</v>
      </c>
      <c r="L1514" s="260">
        <v>45457</v>
      </c>
      <c r="M1514" s="259" t="s">
        <v>20</v>
      </c>
    </row>
    <row r="1515" spans="1:13" x14ac:dyDescent="0.35">
      <c r="A1515" s="261" t="s">
        <v>542</v>
      </c>
      <c r="B1515" s="261" t="s">
        <v>543</v>
      </c>
      <c r="C1515" s="261" t="s">
        <v>544</v>
      </c>
      <c r="D1515" s="261" t="s">
        <v>2187</v>
      </c>
      <c r="E1515" s="261">
        <v>1</v>
      </c>
      <c r="F1515" s="261" t="s">
        <v>2177</v>
      </c>
      <c r="G1515" s="261" t="s">
        <v>33</v>
      </c>
      <c r="H1515" s="261">
        <v>2</v>
      </c>
      <c r="I1515" s="261" t="s">
        <v>17</v>
      </c>
      <c r="J1515" s="261" t="s">
        <v>17</v>
      </c>
      <c r="K1515" s="261" t="s">
        <v>2709</v>
      </c>
      <c r="L1515" s="262">
        <v>45457</v>
      </c>
      <c r="M1515" s="261" t="s">
        <v>20</v>
      </c>
    </row>
    <row r="1516" spans="1:13" x14ac:dyDescent="0.35">
      <c r="A1516" s="259" t="s">
        <v>542</v>
      </c>
      <c r="B1516" s="259" t="s">
        <v>543</v>
      </c>
      <c r="C1516" s="259" t="s">
        <v>544</v>
      </c>
      <c r="D1516" s="259" t="s">
        <v>2189</v>
      </c>
      <c r="E1516" s="259">
        <v>1</v>
      </c>
      <c r="F1516" s="259" t="s">
        <v>2177</v>
      </c>
      <c r="G1516" s="259" t="s">
        <v>33</v>
      </c>
      <c r="H1516" s="259">
        <v>2</v>
      </c>
      <c r="I1516" s="259" t="s">
        <v>17</v>
      </c>
      <c r="J1516" s="259" t="s">
        <v>17</v>
      </c>
      <c r="K1516" s="259" t="s">
        <v>2710</v>
      </c>
      <c r="L1516" s="260">
        <v>45457</v>
      </c>
      <c r="M1516" s="259" t="s">
        <v>20</v>
      </c>
    </row>
    <row r="1517" spans="1:13" x14ac:dyDescent="0.35">
      <c r="A1517" s="261" t="s">
        <v>542</v>
      </c>
      <c r="B1517" s="261" t="s">
        <v>543</v>
      </c>
      <c r="C1517" s="261" t="s">
        <v>544</v>
      </c>
      <c r="D1517" s="261" t="s">
        <v>2191</v>
      </c>
      <c r="E1517" s="261">
        <v>1</v>
      </c>
      <c r="F1517" s="261" t="s">
        <v>2177</v>
      </c>
      <c r="G1517" s="261" t="s">
        <v>33</v>
      </c>
      <c r="H1517" s="261">
        <v>2</v>
      </c>
      <c r="I1517" s="261" t="s">
        <v>17</v>
      </c>
      <c r="J1517" s="261" t="s">
        <v>17</v>
      </c>
      <c r="K1517" s="261" t="s">
        <v>2711</v>
      </c>
      <c r="L1517" s="262">
        <v>45457</v>
      </c>
      <c r="M1517" s="261" t="s">
        <v>20</v>
      </c>
    </row>
    <row r="1518" spans="1:13" x14ac:dyDescent="0.35">
      <c r="A1518" s="259" t="s">
        <v>542</v>
      </c>
      <c r="B1518" s="259" t="s">
        <v>543</v>
      </c>
      <c r="C1518" s="259" t="s">
        <v>544</v>
      </c>
      <c r="D1518" s="259" t="s">
        <v>2193</v>
      </c>
      <c r="E1518" s="259">
        <v>0</v>
      </c>
      <c r="F1518" s="259" t="s">
        <v>2177</v>
      </c>
      <c r="G1518" s="259" t="s">
        <v>33</v>
      </c>
      <c r="H1518" s="259">
        <v>2</v>
      </c>
      <c r="I1518" s="259" t="s">
        <v>17</v>
      </c>
      <c r="J1518" s="259" t="s">
        <v>17</v>
      </c>
      <c r="K1518" s="259" t="s">
        <v>2712</v>
      </c>
      <c r="L1518" s="260">
        <v>45457</v>
      </c>
      <c r="M1518" s="259" t="s">
        <v>20</v>
      </c>
    </row>
    <row r="1519" spans="1:13" x14ac:dyDescent="0.35">
      <c r="A1519" s="261" t="s">
        <v>1449</v>
      </c>
      <c r="B1519" s="261" t="s">
        <v>1450</v>
      </c>
      <c r="C1519" s="261" t="s">
        <v>1451</v>
      </c>
      <c r="D1519" s="261" t="s">
        <v>2176</v>
      </c>
      <c r="E1519" s="261">
        <v>2</v>
      </c>
      <c r="F1519" s="261" t="s">
        <v>2177</v>
      </c>
      <c r="G1519" s="261" t="s">
        <v>33</v>
      </c>
      <c r="H1519" s="261">
        <v>2</v>
      </c>
      <c r="I1519" s="261" t="s">
        <v>17</v>
      </c>
      <c r="J1519" s="261" t="s">
        <v>17</v>
      </c>
      <c r="K1519" s="261" t="s">
        <v>2713</v>
      </c>
      <c r="L1519" s="262">
        <v>45459</v>
      </c>
      <c r="M1519" s="261" t="s">
        <v>20</v>
      </c>
    </row>
    <row r="1520" spans="1:13" x14ac:dyDescent="0.35">
      <c r="A1520" s="259" t="s">
        <v>1449</v>
      </c>
      <c r="B1520" s="259" t="s">
        <v>1450</v>
      </c>
      <c r="C1520" s="259" t="s">
        <v>1451</v>
      </c>
      <c r="D1520" s="259" t="s">
        <v>2179</v>
      </c>
      <c r="E1520" s="259">
        <v>1</v>
      </c>
      <c r="F1520" s="259" t="s">
        <v>2177</v>
      </c>
      <c r="G1520" s="259" t="s">
        <v>33</v>
      </c>
      <c r="H1520" s="259">
        <v>2</v>
      </c>
      <c r="I1520" s="259" t="s">
        <v>17</v>
      </c>
      <c r="J1520" s="259" t="s">
        <v>17</v>
      </c>
      <c r="K1520" s="259" t="s">
        <v>2714</v>
      </c>
      <c r="L1520" s="260">
        <v>45459</v>
      </c>
      <c r="M1520" s="259" t="s">
        <v>20</v>
      </c>
    </row>
    <row r="1521" spans="1:13" x14ac:dyDescent="0.35">
      <c r="A1521" s="261" t="s">
        <v>1449</v>
      </c>
      <c r="B1521" s="261" t="s">
        <v>1450</v>
      </c>
      <c r="C1521" s="261" t="s">
        <v>1451</v>
      </c>
      <c r="D1521" s="261" t="s">
        <v>2181</v>
      </c>
      <c r="E1521" s="261">
        <v>3</v>
      </c>
      <c r="F1521" s="261" t="s">
        <v>2177</v>
      </c>
      <c r="G1521" s="261" t="s">
        <v>33</v>
      </c>
      <c r="H1521" s="261">
        <v>2</v>
      </c>
      <c r="I1521" s="261" t="s">
        <v>17</v>
      </c>
      <c r="J1521" s="261" t="s">
        <v>17</v>
      </c>
      <c r="K1521" s="261" t="s">
        <v>2715</v>
      </c>
      <c r="L1521" s="262">
        <v>45459</v>
      </c>
      <c r="M1521" s="261" t="s">
        <v>20</v>
      </c>
    </row>
    <row r="1522" spans="1:13" x14ac:dyDescent="0.35">
      <c r="A1522" s="259" t="s">
        <v>1449</v>
      </c>
      <c r="B1522" s="259" t="s">
        <v>1450</v>
      </c>
      <c r="C1522" s="259" t="s">
        <v>1451</v>
      </c>
      <c r="D1522" s="259" t="s">
        <v>2183</v>
      </c>
      <c r="E1522" s="259">
        <v>0</v>
      </c>
      <c r="F1522" s="259" t="s">
        <v>2177</v>
      </c>
      <c r="G1522" s="259" t="s">
        <v>33</v>
      </c>
      <c r="H1522" s="259">
        <v>2</v>
      </c>
      <c r="I1522" s="259" t="s">
        <v>17</v>
      </c>
      <c r="J1522" s="259" t="s">
        <v>17</v>
      </c>
      <c r="K1522" s="259" t="s">
        <v>2716</v>
      </c>
      <c r="L1522" s="260">
        <v>45459</v>
      </c>
      <c r="M1522" s="259" t="s">
        <v>20</v>
      </c>
    </row>
    <row r="1523" spans="1:13" x14ac:dyDescent="0.35">
      <c r="A1523" s="261" t="s">
        <v>1449</v>
      </c>
      <c r="B1523" s="261" t="s">
        <v>1450</v>
      </c>
      <c r="C1523" s="261" t="s">
        <v>1451</v>
      </c>
      <c r="D1523" s="261" t="s">
        <v>2185</v>
      </c>
      <c r="E1523" s="261">
        <v>3</v>
      </c>
      <c r="F1523" s="261" t="s">
        <v>2177</v>
      </c>
      <c r="G1523" s="261" t="s">
        <v>33</v>
      </c>
      <c r="H1523" s="261">
        <v>2</v>
      </c>
      <c r="I1523" s="261" t="s">
        <v>17</v>
      </c>
      <c r="J1523" s="261" t="s">
        <v>17</v>
      </c>
      <c r="K1523" s="261" t="s">
        <v>2717</v>
      </c>
      <c r="L1523" s="262">
        <v>45459</v>
      </c>
      <c r="M1523" s="261" t="s">
        <v>20</v>
      </c>
    </row>
    <row r="1524" spans="1:13" x14ac:dyDescent="0.35">
      <c r="A1524" s="259" t="s">
        <v>1449</v>
      </c>
      <c r="B1524" s="259" t="s">
        <v>1450</v>
      </c>
      <c r="C1524" s="259" t="s">
        <v>1451</v>
      </c>
      <c r="D1524" s="259" t="s">
        <v>2187</v>
      </c>
      <c r="E1524" s="259">
        <v>3</v>
      </c>
      <c r="F1524" s="259" t="s">
        <v>2177</v>
      </c>
      <c r="G1524" s="259" t="s">
        <v>33</v>
      </c>
      <c r="H1524" s="259">
        <v>2</v>
      </c>
      <c r="I1524" s="259" t="s">
        <v>17</v>
      </c>
      <c r="J1524" s="259" t="s">
        <v>17</v>
      </c>
      <c r="K1524" s="259" t="s">
        <v>2718</v>
      </c>
      <c r="L1524" s="260">
        <v>45459</v>
      </c>
      <c r="M1524" s="259" t="s">
        <v>20</v>
      </c>
    </row>
    <row r="1525" spans="1:13" x14ac:dyDescent="0.35">
      <c r="A1525" s="261" t="s">
        <v>1449</v>
      </c>
      <c r="B1525" s="261" t="s">
        <v>1450</v>
      </c>
      <c r="C1525" s="261" t="s">
        <v>1451</v>
      </c>
      <c r="D1525" s="261" t="s">
        <v>2189</v>
      </c>
      <c r="E1525" s="261">
        <v>2</v>
      </c>
      <c r="F1525" s="261" t="s">
        <v>2177</v>
      </c>
      <c r="G1525" s="261" t="s">
        <v>33</v>
      </c>
      <c r="H1525" s="261">
        <v>2</v>
      </c>
      <c r="I1525" s="261" t="s">
        <v>17</v>
      </c>
      <c r="J1525" s="261" t="s">
        <v>17</v>
      </c>
      <c r="K1525" s="261" t="s">
        <v>2719</v>
      </c>
      <c r="L1525" s="262">
        <v>45459</v>
      </c>
      <c r="M1525" s="261" t="s">
        <v>20</v>
      </c>
    </row>
    <row r="1526" spans="1:13" x14ac:dyDescent="0.35">
      <c r="A1526" s="259" t="s">
        <v>1449</v>
      </c>
      <c r="B1526" s="259" t="s">
        <v>1450</v>
      </c>
      <c r="C1526" s="259" t="s">
        <v>1451</v>
      </c>
      <c r="D1526" s="259" t="s">
        <v>2191</v>
      </c>
      <c r="E1526" s="259">
        <v>2</v>
      </c>
      <c r="F1526" s="259" t="s">
        <v>2177</v>
      </c>
      <c r="G1526" s="259" t="s">
        <v>33</v>
      </c>
      <c r="H1526" s="259">
        <v>2</v>
      </c>
      <c r="I1526" s="259" t="s">
        <v>17</v>
      </c>
      <c r="J1526" s="259" t="s">
        <v>17</v>
      </c>
      <c r="K1526" s="259" t="s">
        <v>2720</v>
      </c>
      <c r="L1526" s="260">
        <v>45459</v>
      </c>
      <c r="M1526" s="259" t="s">
        <v>20</v>
      </c>
    </row>
    <row r="1527" spans="1:13" x14ac:dyDescent="0.35">
      <c r="A1527" s="261" t="s">
        <v>1449</v>
      </c>
      <c r="B1527" s="261" t="s">
        <v>1450</v>
      </c>
      <c r="C1527" s="261" t="s">
        <v>1451</v>
      </c>
      <c r="D1527" s="261" t="s">
        <v>2193</v>
      </c>
      <c r="E1527" s="261">
        <v>3</v>
      </c>
      <c r="F1527" s="261" t="s">
        <v>2177</v>
      </c>
      <c r="G1527" s="261" t="s">
        <v>33</v>
      </c>
      <c r="H1527" s="261">
        <v>2</v>
      </c>
      <c r="I1527" s="261" t="s">
        <v>17</v>
      </c>
      <c r="J1527" s="261" t="s">
        <v>17</v>
      </c>
      <c r="K1527" s="261" t="s">
        <v>2721</v>
      </c>
      <c r="L1527" s="262">
        <v>45459</v>
      </c>
      <c r="M1527" s="261" t="s">
        <v>20</v>
      </c>
    </row>
    <row r="1528" spans="1:13" x14ac:dyDescent="0.35">
      <c r="A1528" s="259" t="s">
        <v>1455</v>
      </c>
      <c r="B1528" s="259" t="s">
        <v>1456</v>
      </c>
      <c r="C1528" s="259" t="s">
        <v>1451</v>
      </c>
      <c r="D1528" s="259" t="s">
        <v>2176</v>
      </c>
      <c r="E1528" s="259">
        <v>0</v>
      </c>
      <c r="F1528" s="259" t="s">
        <v>2177</v>
      </c>
      <c r="G1528" s="259" t="s">
        <v>33</v>
      </c>
      <c r="H1528" s="259">
        <v>2</v>
      </c>
      <c r="I1528" s="259" t="s">
        <v>17</v>
      </c>
      <c r="J1528" s="259" t="s">
        <v>17</v>
      </c>
      <c r="K1528" s="259" t="s">
        <v>2722</v>
      </c>
      <c r="L1528" s="260">
        <v>45459</v>
      </c>
      <c r="M1528" s="259" t="s">
        <v>20</v>
      </c>
    </row>
    <row r="1529" spans="1:13" x14ac:dyDescent="0.35">
      <c r="A1529" s="261" t="s">
        <v>1455</v>
      </c>
      <c r="B1529" s="261" t="s">
        <v>1456</v>
      </c>
      <c r="C1529" s="261" t="s">
        <v>1451</v>
      </c>
      <c r="D1529" s="261" t="s">
        <v>2179</v>
      </c>
      <c r="E1529" s="261">
        <v>1</v>
      </c>
      <c r="F1529" s="261" t="s">
        <v>2177</v>
      </c>
      <c r="G1529" s="261" t="s">
        <v>33</v>
      </c>
      <c r="H1529" s="261">
        <v>2</v>
      </c>
      <c r="I1529" s="261" t="s">
        <v>17</v>
      </c>
      <c r="J1529" s="261" t="s">
        <v>17</v>
      </c>
      <c r="K1529" s="261" t="s">
        <v>2723</v>
      </c>
      <c r="L1529" s="262">
        <v>45459</v>
      </c>
      <c r="M1529" s="261" t="s">
        <v>20</v>
      </c>
    </row>
    <row r="1530" spans="1:13" x14ac:dyDescent="0.35">
      <c r="A1530" s="259" t="s">
        <v>1455</v>
      </c>
      <c r="B1530" s="259" t="s">
        <v>1456</v>
      </c>
      <c r="C1530" s="259" t="s">
        <v>1451</v>
      </c>
      <c r="D1530" s="259" t="s">
        <v>2181</v>
      </c>
      <c r="E1530" s="259">
        <v>1</v>
      </c>
      <c r="F1530" s="259" t="s">
        <v>2177</v>
      </c>
      <c r="G1530" s="259" t="s">
        <v>33</v>
      </c>
      <c r="H1530" s="259">
        <v>2</v>
      </c>
      <c r="I1530" s="259" t="s">
        <v>17</v>
      </c>
      <c r="J1530" s="259" t="s">
        <v>17</v>
      </c>
      <c r="K1530" s="259" t="s">
        <v>2724</v>
      </c>
      <c r="L1530" s="260">
        <v>45459</v>
      </c>
      <c r="M1530" s="259" t="s">
        <v>20</v>
      </c>
    </row>
    <row r="1531" spans="1:13" x14ac:dyDescent="0.35">
      <c r="A1531" s="261" t="s">
        <v>1455</v>
      </c>
      <c r="B1531" s="261" t="s">
        <v>1456</v>
      </c>
      <c r="C1531" s="261" t="s">
        <v>1451</v>
      </c>
      <c r="D1531" s="261" t="s">
        <v>2183</v>
      </c>
      <c r="E1531" s="261">
        <v>0</v>
      </c>
      <c r="F1531" s="261" t="s">
        <v>2177</v>
      </c>
      <c r="G1531" s="261" t="s">
        <v>33</v>
      </c>
      <c r="H1531" s="261">
        <v>2</v>
      </c>
      <c r="I1531" s="261" t="s">
        <v>17</v>
      </c>
      <c r="J1531" s="261" t="s">
        <v>17</v>
      </c>
      <c r="K1531" s="261" t="s">
        <v>2725</v>
      </c>
      <c r="L1531" s="262">
        <v>45459</v>
      </c>
      <c r="M1531" s="261" t="s">
        <v>20</v>
      </c>
    </row>
    <row r="1532" spans="1:13" x14ac:dyDescent="0.35">
      <c r="A1532" s="259" t="s">
        <v>1455</v>
      </c>
      <c r="B1532" s="259" t="s">
        <v>1456</v>
      </c>
      <c r="C1532" s="259" t="s">
        <v>1451</v>
      </c>
      <c r="D1532" s="259" t="s">
        <v>2185</v>
      </c>
      <c r="E1532" s="259">
        <v>3</v>
      </c>
      <c r="F1532" s="259" t="s">
        <v>2177</v>
      </c>
      <c r="G1532" s="259" t="s">
        <v>33</v>
      </c>
      <c r="H1532" s="259">
        <v>2</v>
      </c>
      <c r="I1532" s="259" t="s">
        <v>17</v>
      </c>
      <c r="J1532" s="259" t="s">
        <v>17</v>
      </c>
      <c r="K1532" s="259" t="s">
        <v>2726</v>
      </c>
      <c r="L1532" s="260">
        <v>45459</v>
      </c>
      <c r="M1532" s="259" t="s">
        <v>20</v>
      </c>
    </row>
    <row r="1533" spans="1:13" x14ac:dyDescent="0.35">
      <c r="A1533" s="261" t="s">
        <v>1455</v>
      </c>
      <c r="B1533" s="261" t="s">
        <v>1456</v>
      </c>
      <c r="C1533" s="261" t="s">
        <v>1451</v>
      </c>
      <c r="D1533" s="261" t="s">
        <v>2187</v>
      </c>
      <c r="E1533" s="261">
        <v>3</v>
      </c>
      <c r="F1533" s="261" t="s">
        <v>2177</v>
      </c>
      <c r="G1533" s="261" t="s">
        <v>33</v>
      </c>
      <c r="H1533" s="261">
        <v>2</v>
      </c>
      <c r="I1533" s="261" t="s">
        <v>17</v>
      </c>
      <c r="J1533" s="261" t="s">
        <v>17</v>
      </c>
      <c r="K1533" s="261" t="s">
        <v>2727</v>
      </c>
      <c r="L1533" s="262">
        <v>45459</v>
      </c>
      <c r="M1533" s="261" t="s">
        <v>20</v>
      </c>
    </row>
    <row r="1534" spans="1:13" x14ac:dyDescent="0.35">
      <c r="A1534" s="259" t="s">
        <v>1455</v>
      </c>
      <c r="B1534" s="259" t="s">
        <v>1456</v>
      </c>
      <c r="C1534" s="259" t="s">
        <v>1451</v>
      </c>
      <c r="D1534" s="259" t="s">
        <v>2189</v>
      </c>
      <c r="E1534" s="259">
        <v>2</v>
      </c>
      <c r="F1534" s="259" t="s">
        <v>2177</v>
      </c>
      <c r="G1534" s="259" t="s">
        <v>33</v>
      </c>
      <c r="H1534" s="259">
        <v>2</v>
      </c>
      <c r="I1534" s="259" t="s">
        <v>17</v>
      </c>
      <c r="J1534" s="259" t="s">
        <v>17</v>
      </c>
      <c r="K1534" s="259" t="s">
        <v>2728</v>
      </c>
      <c r="L1534" s="260">
        <v>45459</v>
      </c>
      <c r="M1534" s="259" t="s">
        <v>20</v>
      </c>
    </row>
    <row r="1535" spans="1:13" x14ac:dyDescent="0.35">
      <c r="A1535" s="261" t="s">
        <v>1455</v>
      </c>
      <c r="B1535" s="261" t="s">
        <v>1456</v>
      </c>
      <c r="C1535" s="261" t="s">
        <v>1451</v>
      </c>
      <c r="D1535" s="261" t="s">
        <v>2191</v>
      </c>
      <c r="E1535" s="261">
        <v>0</v>
      </c>
      <c r="F1535" s="261" t="s">
        <v>2177</v>
      </c>
      <c r="G1535" s="261" t="s">
        <v>33</v>
      </c>
      <c r="H1535" s="261">
        <v>2</v>
      </c>
      <c r="I1535" s="261" t="s">
        <v>17</v>
      </c>
      <c r="J1535" s="261" t="s">
        <v>17</v>
      </c>
      <c r="K1535" s="261" t="s">
        <v>2729</v>
      </c>
      <c r="L1535" s="262">
        <v>45459</v>
      </c>
      <c r="M1535" s="261" t="s">
        <v>20</v>
      </c>
    </row>
    <row r="1536" spans="1:13" x14ac:dyDescent="0.35">
      <c r="A1536" s="259" t="s">
        <v>1455</v>
      </c>
      <c r="B1536" s="259" t="s">
        <v>1456</v>
      </c>
      <c r="C1536" s="259" t="s">
        <v>1451</v>
      </c>
      <c r="D1536" s="259" t="s">
        <v>2193</v>
      </c>
      <c r="E1536" s="259">
        <v>3</v>
      </c>
      <c r="F1536" s="259" t="s">
        <v>2177</v>
      </c>
      <c r="G1536" s="259" t="s">
        <v>33</v>
      </c>
      <c r="H1536" s="259">
        <v>2</v>
      </c>
      <c r="I1536" s="259" t="s">
        <v>17</v>
      </c>
      <c r="J1536" s="259" t="s">
        <v>17</v>
      </c>
      <c r="K1536" s="259" t="s">
        <v>2730</v>
      </c>
      <c r="L1536" s="260">
        <v>45459</v>
      </c>
      <c r="M1536" s="259" t="s">
        <v>20</v>
      </c>
    </row>
    <row r="1537" spans="1:13" x14ac:dyDescent="0.35">
      <c r="A1537" s="261" t="s">
        <v>99</v>
      </c>
      <c r="B1537" s="261" t="s">
        <v>100</v>
      </c>
      <c r="C1537" s="261" t="s">
        <v>101</v>
      </c>
      <c r="D1537" s="261" t="s">
        <v>2176</v>
      </c>
      <c r="E1537" s="261">
        <v>2</v>
      </c>
      <c r="F1537" s="261" t="s">
        <v>2177</v>
      </c>
      <c r="G1537" s="261" t="s">
        <v>33</v>
      </c>
      <c r="H1537" s="261">
        <v>2</v>
      </c>
      <c r="I1537" s="261" t="s">
        <v>17</v>
      </c>
      <c r="J1537" s="261" t="s">
        <v>17</v>
      </c>
      <c r="K1537" s="261" t="s">
        <v>2731</v>
      </c>
      <c r="L1537" s="262">
        <v>45459</v>
      </c>
      <c r="M1537" s="261" t="s">
        <v>20</v>
      </c>
    </row>
    <row r="1538" spans="1:13" x14ac:dyDescent="0.35">
      <c r="A1538" s="259" t="s">
        <v>99</v>
      </c>
      <c r="B1538" s="259" t="s">
        <v>100</v>
      </c>
      <c r="C1538" s="259" t="s">
        <v>101</v>
      </c>
      <c r="D1538" s="259" t="s">
        <v>2179</v>
      </c>
      <c r="E1538" s="259">
        <v>2</v>
      </c>
      <c r="F1538" s="259" t="s">
        <v>2177</v>
      </c>
      <c r="G1538" s="259" t="s">
        <v>33</v>
      </c>
      <c r="H1538" s="259">
        <v>2</v>
      </c>
      <c r="I1538" s="259" t="s">
        <v>17</v>
      </c>
      <c r="J1538" s="259" t="s">
        <v>17</v>
      </c>
      <c r="K1538" s="259" t="s">
        <v>2732</v>
      </c>
      <c r="L1538" s="260">
        <v>45459</v>
      </c>
      <c r="M1538" s="259" t="s">
        <v>20</v>
      </c>
    </row>
    <row r="1539" spans="1:13" x14ac:dyDescent="0.35">
      <c r="A1539" s="261" t="s">
        <v>99</v>
      </c>
      <c r="B1539" s="261" t="s">
        <v>100</v>
      </c>
      <c r="C1539" s="261" t="s">
        <v>101</v>
      </c>
      <c r="D1539" s="261" t="s">
        <v>2181</v>
      </c>
      <c r="E1539" s="261">
        <v>2</v>
      </c>
      <c r="F1539" s="261" t="s">
        <v>2177</v>
      </c>
      <c r="G1539" s="261" t="s">
        <v>33</v>
      </c>
      <c r="H1539" s="261">
        <v>2</v>
      </c>
      <c r="I1539" s="261" t="s">
        <v>17</v>
      </c>
      <c r="J1539" s="261" t="s">
        <v>17</v>
      </c>
      <c r="K1539" s="261" t="s">
        <v>2733</v>
      </c>
      <c r="L1539" s="262">
        <v>45459</v>
      </c>
      <c r="M1539" s="261" t="s">
        <v>20</v>
      </c>
    </row>
    <row r="1540" spans="1:13" x14ac:dyDescent="0.35">
      <c r="A1540" s="259" t="s">
        <v>99</v>
      </c>
      <c r="B1540" s="259" t="s">
        <v>100</v>
      </c>
      <c r="C1540" s="259" t="s">
        <v>101</v>
      </c>
      <c r="D1540" s="259" t="s">
        <v>2183</v>
      </c>
      <c r="E1540" s="259">
        <v>0</v>
      </c>
      <c r="F1540" s="259" t="s">
        <v>2177</v>
      </c>
      <c r="G1540" s="259" t="s">
        <v>33</v>
      </c>
      <c r="H1540" s="259">
        <v>2</v>
      </c>
      <c r="I1540" s="259" t="s">
        <v>17</v>
      </c>
      <c r="J1540" s="259" t="s">
        <v>17</v>
      </c>
      <c r="K1540" s="259" t="s">
        <v>2734</v>
      </c>
      <c r="L1540" s="260">
        <v>45459</v>
      </c>
      <c r="M1540" s="259" t="s">
        <v>20</v>
      </c>
    </row>
    <row r="1541" spans="1:13" x14ac:dyDescent="0.35">
      <c r="A1541" s="261" t="s">
        <v>99</v>
      </c>
      <c r="B1541" s="261" t="s">
        <v>100</v>
      </c>
      <c r="C1541" s="261" t="s">
        <v>101</v>
      </c>
      <c r="D1541" s="261" t="s">
        <v>2185</v>
      </c>
      <c r="E1541" s="261">
        <v>2</v>
      </c>
      <c r="F1541" s="261" t="s">
        <v>2177</v>
      </c>
      <c r="G1541" s="261" t="s">
        <v>33</v>
      </c>
      <c r="H1541" s="261">
        <v>2</v>
      </c>
      <c r="I1541" s="261" t="s">
        <v>17</v>
      </c>
      <c r="J1541" s="261" t="s">
        <v>17</v>
      </c>
      <c r="K1541" s="261" t="s">
        <v>2735</v>
      </c>
      <c r="L1541" s="262">
        <v>45459</v>
      </c>
      <c r="M1541" s="261" t="s">
        <v>20</v>
      </c>
    </row>
    <row r="1542" spans="1:13" x14ac:dyDescent="0.35">
      <c r="A1542" s="259" t="s">
        <v>99</v>
      </c>
      <c r="B1542" s="259" t="s">
        <v>100</v>
      </c>
      <c r="C1542" s="259" t="s">
        <v>101</v>
      </c>
      <c r="D1542" s="259" t="s">
        <v>2187</v>
      </c>
      <c r="E1542" s="259">
        <v>1</v>
      </c>
      <c r="F1542" s="259" t="s">
        <v>2177</v>
      </c>
      <c r="G1542" s="259" t="s">
        <v>33</v>
      </c>
      <c r="H1542" s="259">
        <v>2</v>
      </c>
      <c r="I1542" s="259" t="s">
        <v>17</v>
      </c>
      <c r="J1542" s="259" t="s">
        <v>17</v>
      </c>
      <c r="K1542" s="259" t="s">
        <v>2736</v>
      </c>
      <c r="L1542" s="260">
        <v>45459</v>
      </c>
      <c r="M1542" s="259" t="s">
        <v>20</v>
      </c>
    </row>
    <row r="1543" spans="1:13" x14ac:dyDescent="0.35">
      <c r="A1543" s="261" t="s">
        <v>99</v>
      </c>
      <c r="B1543" s="261" t="s">
        <v>100</v>
      </c>
      <c r="C1543" s="261" t="s">
        <v>101</v>
      </c>
      <c r="D1543" s="261" t="s">
        <v>2189</v>
      </c>
      <c r="E1543" s="261">
        <v>3</v>
      </c>
      <c r="F1543" s="261" t="s">
        <v>2177</v>
      </c>
      <c r="G1543" s="261" t="s">
        <v>33</v>
      </c>
      <c r="H1543" s="261">
        <v>2</v>
      </c>
      <c r="I1543" s="261" t="s">
        <v>17</v>
      </c>
      <c r="J1543" s="261" t="s">
        <v>17</v>
      </c>
      <c r="K1543" s="261" t="s">
        <v>2737</v>
      </c>
      <c r="L1543" s="262">
        <v>45459</v>
      </c>
      <c r="M1543" s="261" t="s">
        <v>20</v>
      </c>
    </row>
    <row r="1544" spans="1:13" x14ac:dyDescent="0.35">
      <c r="A1544" s="259" t="s">
        <v>99</v>
      </c>
      <c r="B1544" s="259" t="s">
        <v>100</v>
      </c>
      <c r="C1544" s="259" t="s">
        <v>101</v>
      </c>
      <c r="D1544" s="259" t="s">
        <v>2191</v>
      </c>
      <c r="E1544" s="259">
        <v>3</v>
      </c>
      <c r="F1544" s="259" t="s">
        <v>2177</v>
      </c>
      <c r="G1544" s="259" t="s">
        <v>33</v>
      </c>
      <c r="H1544" s="259">
        <v>2</v>
      </c>
      <c r="I1544" s="259" t="s">
        <v>17</v>
      </c>
      <c r="J1544" s="259" t="s">
        <v>17</v>
      </c>
      <c r="K1544" s="259" t="s">
        <v>2738</v>
      </c>
      <c r="L1544" s="260">
        <v>45459</v>
      </c>
      <c r="M1544" s="259" t="s">
        <v>20</v>
      </c>
    </row>
    <row r="1545" spans="1:13" x14ac:dyDescent="0.35">
      <c r="A1545" s="261" t="s">
        <v>99</v>
      </c>
      <c r="B1545" s="261" t="s">
        <v>100</v>
      </c>
      <c r="C1545" s="261" t="s">
        <v>101</v>
      </c>
      <c r="D1545" s="261" t="s">
        <v>2193</v>
      </c>
      <c r="E1545" s="261">
        <v>0</v>
      </c>
      <c r="F1545" s="261" t="s">
        <v>2177</v>
      </c>
      <c r="G1545" s="261" t="s">
        <v>33</v>
      </c>
      <c r="H1545" s="261">
        <v>2</v>
      </c>
      <c r="I1545" s="261" t="s">
        <v>17</v>
      </c>
      <c r="J1545" s="261" t="s">
        <v>17</v>
      </c>
      <c r="K1545" s="261" t="s">
        <v>2739</v>
      </c>
      <c r="L1545" s="262">
        <v>45459</v>
      </c>
      <c r="M1545" s="261" t="s">
        <v>20</v>
      </c>
    </row>
    <row r="1546" spans="1:13" x14ac:dyDescent="0.35">
      <c r="A1546" s="259" t="s">
        <v>1375</v>
      </c>
      <c r="B1546" s="259" t="s">
        <v>1376</v>
      </c>
      <c r="C1546" s="259" t="s">
        <v>101</v>
      </c>
      <c r="D1546" s="259" t="s">
        <v>2176</v>
      </c>
      <c r="E1546" s="259">
        <v>0</v>
      </c>
      <c r="F1546" s="259" t="s">
        <v>2177</v>
      </c>
      <c r="G1546" s="259" t="s">
        <v>33</v>
      </c>
      <c r="H1546" s="259">
        <v>2</v>
      </c>
      <c r="I1546" s="259" t="s">
        <v>17</v>
      </c>
      <c r="J1546" s="259" t="s">
        <v>17</v>
      </c>
      <c r="K1546" s="259" t="s">
        <v>2740</v>
      </c>
      <c r="L1546" s="260">
        <v>45459</v>
      </c>
      <c r="M1546" s="259" t="s">
        <v>20</v>
      </c>
    </row>
    <row r="1547" spans="1:13" x14ac:dyDescent="0.35">
      <c r="A1547" s="261" t="s">
        <v>1375</v>
      </c>
      <c r="B1547" s="261" t="s">
        <v>1376</v>
      </c>
      <c r="C1547" s="261" t="s">
        <v>101</v>
      </c>
      <c r="D1547" s="261" t="s">
        <v>2179</v>
      </c>
      <c r="E1547" s="261">
        <v>2</v>
      </c>
      <c r="F1547" s="261" t="s">
        <v>2177</v>
      </c>
      <c r="G1547" s="261" t="s">
        <v>33</v>
      </c>
      <c r="H1547" s="261">
        <v>2</v>
      </c>
      <c r="I1547" s="261" t="s">
        <v>17</v>
      </c>
      <c r="J1547" s="261" t="s">
        <v>17</v>
      </c>
      <c r="K1547" s="261" t="s">
        <v>2741</v>
      </c>
      <c r="L1547" s="262">
        <v>45459</v>
      </c>
      <c r="M1547" s="261" t="s">
        <v>20</v>
      </c>
    </row>
    <row r="1548" spans="1:13" x14ac:dyDescent="0.35">
      <c r="A1548" s="259" t="s">
        <v>1375</v>
      </c>
      <c r="B1548" s="259" t="s">
        <v>1376</v>
      </c>
      <c r="C1548" s="259" t="s">
        <v>101</v>
      </c>
      <c r="D1548" s="259" t="s">
        <v>2181</v>
      </c>
      <c r="E1548" s="259">
        <v>2</v>
      </c>
      <c r="F1548" s="259" t="s">
        <v>2177</v>
      </c>
      <c r="G1548" s="259" t="s">
        <v>33</v>
      </c>
      <c r="H1548" s="259">
        <v>2</v>
      </c>
      <c r="I1548" s="259" t="s">
        <v>17</v>
      </c>
      <c r="J1548" s="259" t="s">
        <v>17</v>
      </c>
      <c r="K1548" s="259" t="s">
        <v>2742</v>
      </c>
      <c r="L1548" s="260">
        <v>45459</v>
      </c>
      <c r="M1548" s="259" t="s">
        <v>20</v>
      </c>
    </row>
    <row r="1549" spans="1:13" x14ac:dyDescent="0.35">
      <c r="A1549" s="261" t="s">
        <v>1375</v>
      </c>
      <c r="B1549" s="261" t="s">
        <v>1376</v>
      </c>
      <c r="C1549" s="261" t="s">
        <v>101</v>
      </c>
      <c r="D1549" s="261" t="s">
        <v>2183</v>
      </c>
      <c r="E1549" s="261">
        <v>0</v>
      </c>
      <c r="F1549" s="261" t="s">
        <v>2177</v>
      </c>
      <c r="G1549" s="261" t="s">
        <v>33</v>
      </c>
      <c r="H1549" s="261">
        <v>2</v>
      </c>
      <c r="I1549" s="261" t="s">
        <v>17</v>
      </c>
      <c r="J1549" s="261" t="s">
        <v>17</v>
      </c>
      <c r="K1549" s="261" t="s">
        <v>2743</v>
      </c>
      <c r="L1549" s="262">
        <v>45459</v>
      </c>
      <c r="M1549" s="261" t="s">
        <v>20</v>
      </c>
    </row>
    <row r="1550" spans="1:13" x14ac:dyDescent="0.35">
      <c r="A1550" s="259" t="s">
        <v>1375</v>
      </c>
      <c r="B1550" s="259" t="s">
        <v>1376</v>
      </c>
      <c r="C1550" s="259" t="s">
        <v>101</v>
      </c>
      <c r="D1550" s="259" t="s">
        <v>2185</v>
      </c>
      <c r="E1550" s="259">
        <v>3</v>
      </c>
      <c r="F1550" s="259" t="s">
        <v>2177</v>
      </c>
      <c r="G1550" s="259" t="s">
        <v>33</v>
      </c>
      <c r="H1550" s="259">
        <v>2</v>
      </c>
      <c r="I1550" s="259" t="s">
        <v>17</v>
      </c>
      <c r="J1550" s="259" t="s">
        <v>17</v>
      </c>
      <c r="K1550" s="259" t="s">
        <v>2744</v>
      </c>
      <c r="L1550" s="260">
        <v>45459</v>
      </c>
      <c r="M1550" s="259" t="s">
        <v>20</v>
      </c>
    </row>
    <row r="1551" spans="1:13" x14ac:dyDescent="0.35">
      <c r="A1551" s="261" t="s">
        <v>1375</v>
      </c>
      <c r="B1551" s="261" t="s">
        <v>1376</v>
      </c>
      <c r="C1551" s="261" t="s">
        <v>101</v>
      </c>
      <c r="D1551" s="261" t="s">
        <v>2187</v>
      </c>
      <c r="E1551" s="261">
        <v>1</v>
      </c>
      <c r="F1551" s="261" t="s">
        <v>2177</v>
      </c>
      <c r="G1551" s="261" t="s">
        <v>33</v>
      </c>
      <c r="H1551" s="261">
        <v>2</v>
      </c>
      <c r="I1551" s="261" t="s">
        <v>17</v>
      </c>
      <c r="J1551" s="261" t="s">
        <v>17</v>
      </c>
      <c r="K1551" s="261" t="s">
        <v>2745</v>
      </c>
      <c r="L1551" s="262">
        <v>45459</v>
      </c>
      <c r="M1551" s="261" t="s">
        <v>20</v>
      </c>
    </row>
    <row r="1552" spans="1:13" x14ac:dyDescent="0.35">
      <c r="A1552" s="259" t="s">
        <v>1375</v>
      </c>
      <c r="B1552" s="259" t="s">
        <v>1376</v>
      </c>
      <c r="C1552" s="259" t="s">
        <v>101</v>
      </c>
      <c r="D1552" s="259" t="s">
        <v>2189</v>
      </c>
      <c r="E1552" s="259">
        <v>2</v>
      </c>
      <c r="F1552" s="259" t="s">
        <v>2177</v>
      </c>
      <c r="G1552" s="259" t="s">
        <v>33</v>
      </c>
      <c r="H1552" s="259">
        <v>2</v>
      </c>
      <c r="I1552" s="259" t="s">
        <v>17</v>
      </c>
      <c r="J1552" s="259" t="s">
        <v>17</v>
      </c>
      <c r="K1552" s="259" t="s">
        <v>2746</v>
      </c>
      <c r="L1552" s="260">
        <v>45459</v>
      </c>
      <c r="M1552" s="259" t="s">
        <v>20</v>
      </c>
    </row>
    <row r="1553" spans="1:13" x14ac:dyDescent="0.35">
      <c r="A1553" s="261" t="s">
        <v>1375</v>
      </c>
      <c r="B1553" s="261" t="s">
        <v>1376</v>
      </c>
      <c r="C1553" s="261" t="s">
        <v>101</v>
      </c>
      <c r="D1553" s="261" t="s">
        <v>2191</v>
      </c>
      <c r="E1553" s="261">
        <v>2</v>
      </c>
      <c r="F1553" s="261" t="s">
        <v>2177</v>
      </c>
      <c r="G1553" s="261" t="s">
        <v>33</v>
      </c>
      <c r="H1553" s="261">
        <v>2</v>
      </c>
      <c r="I1553" s="261" t="s">
        <v>17</v>
      </c>
      <c r="J1553" s="261" t="s">
        <v>17</v>
      </c>
      <c r="K1553" s="261" t="s">
        <v>2747</v>
      </c>
      <c r="L1553" s="262">
        <v>45459</v>
      </c>
      <c r="M1553" s="261" t="s">
        <v>20</v>
      </c>
    </row>
    <row r="1554" spans="1:13" x14ac:dyDescent="0.35">
      <c r="A1554" s="259" t="s">
        <v>1375</v>
      </c>
      <c r="B1554" s="259" t="s">
        <v>1376</v>
      </c>
      <c r="C1554" s="259" t="s">
        <v>101</v>
      </c>
      <c r="D1554" s="259" t="s">
        <v>2193</v>
      </c>
      <c r="E1554" s="259">
        <v>0</v>
      </c>
      <c r="F1554" s="259" t="s">
        <v>2177</v>
      </c>
      <c r="G1554" s="259" t="s">
        <v>33</v>
      </c>
      <c r="H1554" s="259">
        <v>2</v>
      </c>
      <c r="I1554" s="259" t="s">
        <v>17</v>
      </c>
      <c r="J1554" s="259" t="s">
        <v>17</v>
      </c>
      <c r="K1554" s="259" t="s">
        <v>2748</v>
      </c>
      <c r="L1554" s="260">
        <v>45459</v>
      </c>
      <c r="M1554" s="259" t="s">
        <v>20</v>
      </c>
    </row>
    <row r="1555" spans="1:13" x14ac:dyDescent="0.35">
      <c r="A1555" s="261" t="s">
        <v>107</v>
      </c>
      <c r="B1555" s="261" t="s">
        <v>108</v>
      </c>
      <c r="C1555" s="261" t="s">
        <v>109</v>
      </c>
      <c r="D1555" s="261" t="s">
        <v>2176</v>
      </c>
      <c r="E1555" s="261">
        <v>2</v>
      </c>
      <c r="F1555" s="261" t="s">
        <v>2177</v>
      </c>
      <c r="G1555" s="261" t="s">
        <v>33</v>
      </c>
      <c r="H1555" s="261">
        <v>2</v>
      </c>
      <c r="I1555" s="261" t="s">
        <v>17</v>
      </c>
      <c r="J1555" s="261" t="s">
        <v>17</v>
      </c>
      <c r="K1555" s="261" t="s">
        <v>2749</v>
      </c>
      <c r="L1555" s="262">
        <v>45459</v>
      </c>
      <c r="M1555" s="261" t="s">
        <v>20</v>
      </c>
    </row>
    <row r="1556" spans="1:13" x14ac:dyDescent="0.35">
      <c r="A1556" s="259" t="s">
        <v>107</v>
      </c>
      <c r="B1556" s="259" t="s">
        <v>108</v>
      </c>
      <c r="C1556" s="259" t="s">
        <v>109</v>
      </c>
      <c r="D1556" s="259" t="s">
        <v>2179</v>
      </c>
      <c r="E1556" s="259">
        <v>2</v>
      </c>
      <c r="F1556" s="259" t="s">
        <v>2177</v>
      </c>
      <c r="G1556" s="259" t="s">
        <v>33</v>
      </c>
      <c r="H1556" s="259">
        <v>2</v>
      </c>
      <c r="I1556" s="259" t="s">
        <v>17</v>
      </c>
      <c r="J1556" s="259" t="s">
        <v>17</v>
      </c>
      <c r="K1556" s="259" t="s">
        <v>2750</v>
      </c>
      <c r="L1556" s="260">
        <v>45459</v>
      </c>
      <c r="M1556" s="259" t="s">
        <v>20</v>
      </c>
    </row>
    <row r="1557" spans="1:13" x14ac:dyDescent="0.35">
      <c r="A1557" s="261" t="s">
        <v>107</v>
      </c>
      <c r="B1557" s="261" t="s">
        <v>108</v>
      </c>
      <c r="C1557" s="261" t="s">
        <v>109</v>
      </c>
      <c r="D1557" s="261" t="s">
        <v>2181</v>
      </c>
      <c r="E1557" s="261">
        <v>2</v>
      </c>
      <c r="F1557" s="261" t="s">
        <v>2177</v>
      </c>
      <c r="G1557" s="261" t="s">
        <v>33</v>
      </c>
      <c r="H1557" s="261">
        <v>2</v>
      </c>
      <c r="I1557" s="261" t="s">
        <v>17</v>
      </c>
      <c r="J1557" s="261" t="s">
        <v>17</v>
      </c>
      <c r="K1557" s="261" t="s">
        <v>2751</v>
      </c>
      <c r="L1557" s="262">
        <v>45459</v>
      </c>
      <c r="M1557" s="261" t="s">
        <v>20</v>
      </c>
    </row>
    <row r="1558" spans="1:13" x14ac:dyDescent="0.35">
      <c r="A1558" s="259" t="s">
        <v>107</v>
      </c>
      <c r="B1558" s="259" t="s">
        <v>108</v>
      </c>
      <c r="C1558" s="259" t="s">
        <v>109</v>
      </c>
      <c r="D1558" s="259" t="s">
        <v>2183</v>
      </c>
      <c r="E1558" s="259">
        <v>1</v>
      </c>
      <c r="F1558" s="259" t="s">
        <v>2177</v>
      </c>
      <c r="G1558" s="259" t="s">
        <v>33</v>
      </c>
      <c r="H1558" s="259">
        <v>2</v>
      </c>
      <c r="I1558" s="259" t="s">
        <v>17</v>
      </c>
      <c r="J1558" s="259" t="s">
        <v>17</v>
      </c>
      <c r="K1558" s="259" t="s">
        <v>2752</v>
      </c>
      <c r="L1558" s="260">
        <v>45459</v>
      </c>
      <c r="M1558" s="259" t="s">
        <v>20</v>
      </c>
    </row>
    <row r="1559" spans="1:13" x14ac:dyDescent="0.35">
      <c r="A1559" s="261" t="s">
        <v>107</v>
      </c>
      <c r="B1559" s="261" t="s">
        <v>108</v>
      </c>
      <c r="C1559" s="261" t="s">
        <v>109</v>
      </c>
      <c r="D1559" s="261" t="s">
        <v>2185</v>
      </c>
      <c r="E1559" s="261">
        <v>3</v>
      </c>
      <c r="F1559" s="261" t="s">
        <v>2177</v>
      </c>
      <c r="G1559" s="261" t="s">
        <v>33</v>
      </c>
      <c r="H1559" s="261">
        <v>2</v>
      </c>
      <c r="I1559" s="261" t="s">
        <v>17</v>
      </c>
      <c r="J1559" s="261" t="s">
        <v>17</v>
      </c>
      <c r="K1559" s="261" t="s">
        <v>2753</v>
      </c>
      <c r="L1559" s="262">
        <v>45459</v>
      </c>
      <c r="M1559" s="261" t="s">
        <v>20</v>
      </c>
    </row>
    <row r="1560" spans="1:13" x14ac:dyDescent="0.35">
      <c r="A1560" s="259" t="s">
        <v>107</v>
      </c>
      <c r="B1560" s="259" t="s">
        <v>108</v>
      </c>
      <c r="C1560" s="259" t="s">
        <v>109</v>
      </c>
      <c r="D1560" s="259" t="s">
        <v>2187</v>
      </c>
      <c r="E1560" s="259">
        <v>1</v>
      </c>
      <c r="F1560" s="259" t="s">
        <v>2177</v>
      </c>
      <c r="G1560" s="259" t="s">
        <v>33</v>
      </c>
      <c r="H1560" s="259">
        <v>2</v>
      </c>
      <c r="I1560" s="259" t="s">
        <v>17</v>
      </c>
      <c r="J1560" s="259" t="s">
        <v>17</v>
      </c>
      <c r="K1560" s="259" t="s">
        <v>2754</v>
      </c>
      <c r="L1560" s="260">
        <v>45459</v>
      </c>
      <c r="M1560" s="259" t="s">
        <v>20</v>
      </c>
    </row>
    <row r="1561" spans="1:13" x14ac:dyDescent="0.35">
      <c r="A1561" s="261" t="s">
        <v>107</v>
      </c>
      <c r="B1561" s="261" t="s">
        <v>108</v>
      </c>
      <c r="C1561" s="261" t="s">
        <v>109</v>
      </c>
      <c r="D1561" s="261" t="s">
        <v>2189</v>
      </c>
      <c r="E1561" s="261">
        <v>3</v>
      </c>
      <c r="F1561" s="261" t="s">
        <v>2177</v>
      </c>
      <c r="G1561" s="261" t="s">
        <v>33</v>
      </c>
      <c r="H1561" s="261">
        <v>2</v>
      </c>
      <c r="I1561" s="261" t="s">
        <v>17</v>
      </c>
      <c r="J1561" s="261" t="s">
        <v>17</v>
      </c>
      <c r="K1561" s="261" t="s">
        <v>2755</v>
      </c>
      <c r="L1561" s="262">
        <v>45459</v>
      </c>
      <c r="M1561" s="261" t="s">
        <v>20</v>
      </c>
    </row>
    <row r="1562" spans="1:13" x14ac:dyDescent="0.35">
      <c r="A1562" s="259" t="s">
        <v>107</v>
      </c>
      <c r="B1562" s="259" t="s">
        <v>108</v>
      </c>
      <c r="C1562" s="259" t="s">
        <v>109</v>
      </c>
      <c r="D1562" s="259" t="s">
        <v>2191</v>
      </c>
      <c r="E1562" s="259">
        <v>2</v>
      </c>
      <c r="F1562" s="259" t="s">
        <v>2177</v>
      </c>
      <c r="G1562" s="259" t="s">
        <v>33</v>
      </c>
      <c r="H1562" s="259">
        <v>2</v>
      </c>
      <c r="I1562" s="259" t="s">
        <v>17</v>
      </c>
      <c r="J1562" s="259" t="s">
        <v>17</v>
      </c>
      <c r="K1562" s="259" t="s">
        <v>2756</v>
      </c>
      <c r="L1562" s="260">
        <v>45459</v>
      </c>
      <c r="M1562" s="259" t="s">
        <v>20</v>
      </c>
    </row>
    <row r="1563" spans="1:13" x14ac:dyDescent="0.35">
      <c r="A1563" s="261" t="s">
        <v>107</v>
      </c>
      <c r="B1563" s="261" t="s">
        <v>108</v>
      </c>
      <c r="C1563" s="261" t="s">
        <v>109</v>
      </c>
      <c r="D1563" s="261" t="s">
        <v>2193</v>
      </c>
      <c r="E1563" s="261">
        <v>0</v>
      </c>
      <c r="F1563" s="261" t="s">
        <v>2177</v>
      </c>
      <c r="G1563" s="261" t="s">
        <v>33</v>
      </c>
      <c r="H1563" s="261">
        <v>2</v>
      </c>
      <c r="I1563" s="261" t="s">
        <v>17</v>
      </c>
      <c r="J1563" s="261" t="s">
        <v>17</v>
      </c>
      <c r="K1563" s="261" t="s">
        <v>2757</v>
      </c>
      <c r="L1563" s="262">
        <v>45459</v>
      </c>
      <c r="M1563" s="261" t="s">
        <v>20</v>
      </c>
    </row>
    <row r="1564" spans="1:13" x14ac:dyDescent="0.35">
      <c r="A1564" s="259" t="s">
        <v>398</v>
      </c>
      <c r="B1564" s="259" t="s">
        <v>399</v>
      </c>
      <c r="C1564" s="259" t="s">
        <v>109</v>
      </c>
      <c r="D1564" s="259" t="s">
        <v>2176</v>
      </c>
      <c r="E1564" s="259">
        <v>2</v>
      </c>
      <c r="F1564" s="259" t="s">
        <v>2177</v>
      </c>
      <c r="G1564" s="259" t="s">
        <v>33</v>
      </c>
      <c r="H1564" s="259">
        <v>2</v>
      </c>
      <c r="I1564" s="259" t="s">
        <v>17</v>
      </c>
      <c r="J1564" s="259" t="s">
        <v>17</v>
      </c>
      <c r="K1564" s="259" t="s">
        <v>2758</v>
      </c>
      <c r="L1564" s="260">
        <v>45459</v>
      </c>
      <c r="M1564" s="259" t="s">
        <v>20</v>
      </c>
    </row>
    <row r="1565" spans="1:13" x14ac:dyDescent="0.35">
      <c r="A1565" s="261" t="s">
        <v>398</v>
      </c>
      <c r="B1565" s="261" t="s">
        <v>399</v>
      </c>
      <c r="C1565" s="261" t="s">
        <v>109</v>
      </c>
      <c r="D1565" s="261" t="s">
        <v>2179</v>
      </c>
      <c r="E1565" s="261">
        <v>2</v>
      </c>
      <c r="F1565" s="261" t="s">
        <v>2177</v>
      </c>
      <c r="G1565" s="261" t="s">
        <v>33</v>
      </c>
      <c r="H1565" s="261">
        <v>2</v>
      </c>
      <c r="I1565" s="261" t="s">
        <v>17</v>
      </c>
      <c r="J1565" s="261" t="s">
        <v>17</v>
      </c>
      <c r="K1565" s="261" t="s">
        <v>2759</v>
      </c>
      <c r="L1565" s="262">
        <v>45459</v>
      </c>
      <c r="M1565" s="261" t="s">
        <v>20</v>
      </c>
    </row>
    <row r="1566" spans="1:13" x14ac:dyDescent="0.35">
      <c r="A1566" s="259" t="s">
        <v>398</v>
      </c>
      <c r="B1566" s="259" t="s">
        <v>399</v>
      </c>
      <c r="C1566" s="259" t="s">
        <v>109</v>
      </c>
      <c r="D1566" s="259" t="s">
        <v>2181</v>
      </c>
      <c r="E1566" s="259">
        <v>2</v>
      </c>
      <c r="F1566" s="259" t="s">
        <v>2177</v>
      </c>
      <c r="G1566" s="259" t="s">
        <v>33</v>
      </c>
      <c r="H1566" s="259">
        <v>2</v>
      </c>
      <c r="I1566" s="259" t="s">
        <v>17</v>
      </c>
      <c r="J1566" s="259" t="s">
        <v>17</v>
      </c>
      <c r="K1566" s="259" t="s">
        <v>2760</v>
      </c>
      <c r="L1566" s="260">
        <v>45459</v>
      </c>
      <c r="M1566" s="259" t="s">
        <v>20</v>
      </c>
    </row>
    <row r="1567" spans="1:13" x14ac:dyDescent="0.35">
      <c r="A1567" s="261" t="s">
        <v>398</v>
      </c>
      <c r="B1567" s="261" t="s">
        <v>399</v>
      </c>
      <c r="C1567" s="261" t="s">
        <v>109</v>
      </c>
      <c r="D1567" s="261" t="s">
        <v>2183</v>
      </c>
      <c r="E1567" s="261">
        <v>1</v>
      </c>
      <c r="F1567" s="261" t="s">
        <v>2177</v>
      </c>
      <c r="G1567" s="261" t="s">
        <v>33</v>
      </c>
      <c r="H1567" s="261">
        <v>2</v>
      </c>
      <c r="I1567" s="261" t="s">
        <v>17</v>
      </c>
      <c r="J1567" s="261" t="s">
        <v>17</v>
      </c>
      <c r="K1567" s="261" t="s">
        <v>2761</v>
      </c>
      <c r="L1567" s="262">
        <v>45459</v>
      </c>
      <c r="M1567" s="261" t="s">
        <v>20</v>
      </c>
    </row>
    <row r="1568" spans="1:13" x14ac:dyDescent="0.35">
      <c r="A1568" s="259" t="s">
        <v>398</v>
      </c>
      <c r="B1568" s="259" t="s">
        <v>399</v>
      </c>
      <c r="C1568" s="259" t="s">
        <v>109</v>
      </c>
      <c r="D1568" s="259" t="s">
        <v>2185</v>
      </c>
      <c r="E1568" s="259">
        <v>3</v>
      </c>
      <c r="F1568" s="259" t="s">
        <v>2177</v>
      </c>
      <c r="G1568" s="259" t="s">
        <v>33</v>
      </c>
      <c r="H1568" s="259">
        <v>2</v>
      </c>
      <c r="I1568" s="259" t="s">
        <v>17</v>
      </c>
      <c r="J1568" s="259" t="s">
        <v>17</v>
      </c>
      <c r="K1568" s="259" t="s">
        <v>2762</v>
      </c>
      <c r="L1568" s="260">
        <v>45459</v>
      </c>
      <c r="M1568" s="259" t="s">
        <v>20</v>
      </c>
    </row>
    <row r="1569" spans="1:13" x14ac:dyDescent="0.35">
      <c r="A1569" s="261" t="s">
        <v>398</v>
      </c>
      <c r="B1569" s="261" t="s">
        <v>399</v>
      </c>
      <c r="C1569" s="261" t="s">
        <v>109</v>
      </c>
      <c r="D1569" s="261" t="s">
        <v>2187</v>
      </c>
      <c r="E1569" s="261">
        <v>1</v>
      </c>
      <c r="F1569" s="261" t="s">
        <v>2177</v>
      </c>
      <c r="G1569" s="261" t="s">
        <v>33</v>
      </c>
      <c r="H1569" s="261">
        <v>2</v>
      </c>
      <c r="I1569" s="261" t="s">
        <v>17</v>
      </c>
      <c r="J1569" s="261" t="s">
        <v>17</v>
      </c>
      <c r="K1569" s="261" t="s">
        <v>2763</v>
      </c>
      <c r="L1569" s="262">
        <v>45459</v>
      </c>
      <c r="M1569" s="261" t="s">
        <v>20</v>
      </c>
    </row>
    <row r="1570" spans="1:13" x14ac:dyDescent="0.35">
      <c r="A1570" s="259" t="s">
        <v>398</v>
      </c>
      <c r="B1570" s="259" t="s">
        <v>399</v>
      </c>
      <c r="C1570" s="259" t="s">
        <v>109</v>
      </c>
      <c r="D1570" s="259" t="s">
        <v>2189</v>
      </c>
      <c r="E1570" s="259">
        <v>3</v>
      </c>
      <c r="F1570" s="259" t="s">
        <v>2177</v>
      </c>
      <c r="G1570" s="259" t="s">
        <v>33</v>
      </c>
      <c r="H1570" s="259">
        <v>2</v>
      </c>
      <c r="I1570" s="259" t="s">
        <v>17</v>
      </c>
      <c r="J1570" s="259" t="s">
        <v>17</v>
      </c>
      <c r="K1570" s="259" t="s">
        <v>2764</v>
      </c>
      <c r="L1570" s="260">
        <v>45459</v>
      </c>
      <c r="M1570" s="259" t="s">
        <v>20</v>
      </c>
    </row>
    <row r="1571" spans="1:13" x14ac:dyDescent="0.35">
      <c r="A1571" s="261" t="s">
        <v>398</v>
      </c>
      <c r="B1571" s="261" t="s">
        <v>399</v>
      </c>
      <c r="C1571" s="261" t="s">
        <v>109</v>
      </c>
      <c r="D1571" s="261" t="s">
        <v>2191</v>
      </c>
      <c r="E1571" s="261">
        <v>1</v>
      </c>
      <c r="F1571" s="261" t="s">
        <v>2177</v>
      </c>
      <c r="G1571" s="261" t="s">
        <v>33</v>
      </c>
      <c r="H1571" s="261">
        <v>2</v>
      </c>
      <c r="I1571" s="261" t="s">
        <v>17</v>
      </c>
      <c r="J1571" s="261" t="s">
        <v>17</v>
      </c>
      <c r="K1571" s="261" t="s">
        <v>2765</v>
      </c>
      <c r="L1571" s="262">
        <v>45459</v>
      </c>
      <c r="M1571" s="261" t="s">
        <v>20</v>
      </c>
    </row>
    <row r="1572" spans="1:13" x14ac:dyDescent="0.35">
      <c r="A1572" s="259" t="s">
        <v>398</v>
      </c>
      <c r="B1572" s="259" t="s">
        <v>399</v>
      </c>
      <c r="C1572" s="259" t="s">
        <v>109</v>
      </c>
      <c r="D1572" s="259" t="s">
        <v>2193</v>
      </c>
      <c r="E1572" s="259">
        <v>0</v>
      </c>
      <c r="F1572" s="259" t="s">
        <v>2177</v>
      </c>
      <c r="G1572" s="259" t="s">
        <v>33</v>
      </c>
      <c r="H1572" s="259">
        <v>2</v>
      </c>
      <c r="I1572" s="259" t="s">
        <v>17</v>
      </c>
      <c r="J1572" s="259" t="s">
        <v>17</v>
      </c>
      <c r="K1572" s="259" t="s">
        <v>2766</v>
      </c>
      <c r="L1572" s="260">
        <v>45459</v>
      </c>
      <c r="M1572" s="259" t="s">
        <v>20</v>
      </c>
    </row>
    <row r="1573" spans="1:13" x14ac:dyDescent="0.35">
      <c r="A1573" s="261" t="s">
        <v>2767</v>
      </c>
      <c r="B1573" s="261" t="s">
        <v>2768</v>
      </c>
      <c r="C1573" s="261" t="s">
        <v>2769</v>
      </c>
      <c r="D1573" s="261" t="s">
        <v>2176</v>
      </c>
      <c r="E1573" s="261">
        <v>0</v>
      </c>
      <c r="F1573" s="261" t="s">
        <v>2177</v>
      </c>
      <c r="G1573" s="261" t="s">
        <v>33</v>
      </c>
      <c r="H1573" s="261">
        <v>2</v>
      </c>
      <c r="I1573" s="261" t="s">
        <v>17</v>
      </c>
      <c r="J1573" s="261" t="s">
        <v>17</v>
      </c>
      <c r="K1573" s="261" t="s">
        <v>2770</v>
      </c>
      <c r="L1573" s="262">
        <v>45460</v>
      </c>
      <c r="M1573" s="261" t="s">
        <v>20</v>
      </c>
    </row>
    <row r="1574" spans="1:13" x14ac:dyDescent="0.35">
      <c r="A1574" s="259" t="s">
        <v>2767</v>
      </c>
      <c r="B1574" s="259" t="s">
        <v>2768</v>
      </c>
      <c r="C1574" s="259" t="s">
        <v>2769</v>
      </c>
      <c r="D1574" s="259" t="s">
        <v>2179</v>
      </c>
      <c r="E1574" s="259">
        <v>0</v>
      </c>
      <c r="F1574" s="259" t="s">
        <v>2177</v>
      </c>
      <c r="G1574" s="259" t="s">
        <v>33</v>
      </c>
      <c r="H1574" s="259">
        <v>2</v>
      </c>
      <c r="I1574" s="259" t="s">
        <v>17</v>
      </c>
      <c r="J1574" s="259" t="s">
        <v>17</v>
      </c>
      <c r="K1574" s="259" t="s">
        <v>2771</v>
      </c>
      <c r="L1574" s="260">
        <v>45460</v>
      </c>
      <c r="M1574" s="259" t="s">
        <v>20</v>
      </c>
    </row>
    <row r="1575" spans="1:13" x14ac:dyDescent="0.35">
      <c r="A1575" s="261" t="s">
        <v>2767</v>
      </c>
      <c r="B1575" s="261" t="s">
        <v>2768</v>
      </c>
      <c r="C1575" s="261" t="s">
        <v>2769</v>
      </c>
      <c r="D1575" s="261" t="s">
        <v>2181</v>
      </c>
      <c r="E1575" s="261">
        <v>0</v>
      </c>
      <c r="F1575" s="261" t="s">
        <v>2177</v>
      </c>
      <c r="G1575" s="261" t="s">
        <v>33</v>
      </c>
      <c r="H1575" s="261">
        <v>2</v>
      </c>
      <c r="I1575" s="261" t="s">
        <v>17</v>
      </c>
      <c r="J1575" s="261" t="s">
        <v>17</v>
      </c>
      <c r="K1575" s="261" t="s">
        <v>2772</v>
      </c>
      <c r="L1575" s="262">
        <v>45460</v>
      </c>
      <c r="M1575" s="261" t="s">
        <v>20</v>
      </c>
    </row>
    <row r="1576" spans="1:13" x14ac:dyDescent="0.35">
      <c r="A1576" s="259" t="s">
        <v>2767</v>
      </c>
      <c r="B1576" s="259" t="s">
        <v>2768</v>
      </c>
      <c r="C1576" s="259" t="s">
        <v>2769</v>
      </c>
      <c r="D1576" s="259" t="s">
        <v>2183</v>
      </c>
      <c r="E1576" s="259">
        <v>0</v>
      </c>
      <c r="F1576" s="259" t="s">
        <v>2177</v>
      </c>
      <c r="G1576" s="259" t="s">
        <v>33</v>
      </c>
      <c r="H1576" s="259">
        <v>2</v>
      </c>
      <c r="I1576" s="259" t="s">
        <v>17</v>
      </c>
      <c r="J1576" s="259" t="s">
        <v>17</v>
      </c>
      <c r="K1576" s="259" t="s">
        <v>2773</v>
      </c>
      <c r="L1576" s="260">
        <v>45460</v>
      </c>
      <c r="M1576" s="259" t="s">
        <v>20</v>
      </c>
    </row>
    <row r="1577" spans="1:13" x14ac:dyDescent="0.35">
      <c r="A1577" s="261" t="s">
        <v>2767</v>
      </c>
      <c r="B1577" s="261" t="s">
        <v>2768</v>
      </c>
      <c r="C1577" s="261" t="s">
        <v>2769</v>
      </c>
      <c r="D1577" s="261" t="s">
        <v>2185</v>
      </c>
      <c r="E1577" s="261">
        <v>2</v>
      </c>
      <c r="F1577" s="261" t="s">
        <v>2177</v>
      </c>
      <c r="G1577" s="261" t="s">
        <v>33</v>
      </c>
      <c r="H1577" s="261">
        <v>2</v>
      </c>
      <c r="I1577" s="261" t="s">
        <v>17</v>
      </c>
      <c r="J1577" s="261" t="s">
        <v>17</v>
      </c>
      <c r="K1577" s="261" t="s">
        <v>2774</v>
      </c>
      <c r="L1577" s="262">
        <v>45460</v>
      </c>
      <c r="M1577" s="261" t="s">
        <v>20</v>
      </c>
    </row>
    <row r="1578" spans="1:13" x14ac:dyDescent="0.35">
      <c r="A1578" s="259" t="s">
        <v>2767</v>
      </c>
      <c r="B1578" s="259" t="s">
        <v>2768</v>
      </c>
      <c r="C1578" s="259" t="s">
        <v>2769</v>
      </c>
      <c r="D1578" s="259" t="s">
        <v>2187</v>
      </c>
      <c r="E1578" s="259">
        <v>0</v>
      </c>
      <c r="F1578" s="259" t="s">
        <v>2177</v>
      </c>
      <c r="G1578" s="259" t="s">
        <v>33</v>
      </c>
      <c r="H1578" s="259">
        <v>2</v>
      </c>
      <c r="I1578" s="259" t="s">
        <v>17</v>
      </c>
      <c r="J1578" s="259" t="s">
        <v>17</v>
      </c>
      <c r="K1578" s="259" t="s">
        <v>2775</v>
      </c>
      <c r="L1578" s="260">
        <v>45460</v>
      </c>
      <c r="M1578" s="259" t="s">
        <v>20</v>
      </c>
    </row>
    <row r="1579" spans="1:13" x14ac:dyDescent="0.35">
      <c r="A1579" s="261" t="s">
        <v>2767</v>
      </c>
      <c r="B1579" s="261" t="s">
        <v>2768</v>
      </c>
      <c r="C1579" s="261" t="s">
        <v>2769</v>
      </c>
      <c r="D1579" s="261" t="s">
        <v>2189</v>
      </c>
      <c r="E1579" s="261">
        <v>0</v>
      </c>
      <c r="F1579" s="261" t="s">
        <v>2177</v>
      </c>
      <c r="G1579" s="261" t="s">
        <v>33</v>
      </c>
      <c r="H1579" s="261">
        <v>2</v>
      </c>
      <c r="I1579" s="261" t="s">
        <v>17</v>
      </c>
      <c r="J1579" s="261" t="s">
        <v>17</v>
      </c>
      <c r="K1579" s="261" t="s">
        <v>2776</v>
      </c>
      <c r="L1579" s="262">
        <v>45460</v>
      </c>
      <c r="M1579" s="261" t="s">
        <v>20</v>
      </c>
    </row>
    <row r="1580" spans="1:13" x14ac:dyDescent="0.35">
      <c r="A1580" s="259" t="s">
        <v>2767</v>
      </c>
      <c r="B1580" s="259" t="s">
        <v>2768</v>
      </c>
      <c r="C1580" s="259" t="s">
        <v>2769</v>
      </c>
      <c r="D1580" s="259" t="s">
        <v>2191</v>
      </c>
      <c r="E1580" s="259">
        <v>0</v>
      </c>
      <c r="F1580" s="259" t="s">
        <v>2177</v>
      </c>
      <c r="G1580" s="259" t="s">
        <v>33</v>
      </c>
      <c r="H1580" s="259">
        <v>2</v>
      </c>
      <c r="I1580" s="259" t="s">
        <v>17</v>
      </c>
      <c r="J1580" s="259" t="s">
        <v>17</v>
      </c>
      <c r="K1580" s="259" t="s">
        <v>2777</v>
      </c>
      <c r="L1580" s="260">
        <v>45460</v>
      </c>
      <c r="M1580" s="259" t="s">
        <v>20</v>
      </c>
    </row>
    <row r="1581" spans="1:13" x14ac:dyDescent="0.35">
      <c r="A1581" s="261" t="s">
        <v>2767</v>
      </c>
      <c r="B1581" s="261" t="s">
        <v>2768</v>
      </c>
      <c r="C1581" s="261" t="s">
        <v>2769</v>
      </c>
      <c r="D1581" s="261" t="s">
        <v>2193</v>
      </c>
      <c r="E1581" s="261">
        <v>0</v>
      </c>
      <c r="F1581" s="261" t="s">
        <v>2177</v>
      </c>
      <c r="G1581" s="261" t="s">
        <v>33</v>
      </c>
      <c r="H1581" s="261">
        <v>2</v>
      </c>
      <c r="I1581" s="261" t="s">
        <v>17</v>
      </c>
      <c r="J1581" s="261" t="s">
        <v>17</v>
      </c>
      <c r="K1581" s="261" t="s">
        <v>2778</v>
      </c>
      <c r="L1581" s="262">
        <v>45460</v>
      </c>
      <c r="M1581" s="261" t="s">
        <v>20</v>
      </c>
    </row>
    <row r="1582" spans="1:13" x14ac:dyDescent="0.35">
      <c r="A1582" s="259" t="s">
        <v>2779</v>
      </c>
      <c r="B1582" s="259" t="s">
        <v>2780</v>
      </c>
      <c r="C1582" s="259" t="s">
        <v>2769</v>
      </c>
      <c r="D1582" s="259" t="s">
        <v>2176</v>
      </c>
      <c r="E1582" s="259">
        <v>0</v>
      </c>
      <c r="F1582" s="259" t="s">
        <v>2177</v>
      </c>
      <c r="G1582" s="259" t="s">
        <v>33</v>
      </c>
      <c r="H1582" s="259">
        <v>2</v>
      </c>
      <c r="I1582" s="259" t="s">
        <v>17</v>
      </c>
      <c r="J1582" s="259" t="s">
        <v>17</v>
      </c>
      <c r="K1582" s="259" t="s">
        <v>2781</v>
      </c>
      <c r="L1582" s="260">
        <v>45460</v>
      </c>
      <c r="M1582" s="259" t="s">
        <v>20</v>
      </c>
    </row>
    <row r="1583" spans="1:13" x14ac:dyDescent="0.35">
      <c r="A1583" s="261" t="s">
        <v>2779</v>
      </c>
      <c r="B1583" s="261" t="s">
        <v>2780</v>
      </c>
      <c r="C1583" s="261" t="s">
        <v>2769</v>
      </c>
      <c r="D1583" s="261" t="s">
        <v>2179</v>
      </c>
      <c r="E1583" s="261">
        <v>0</v>
      </c>
      <c r="F1583" s="261" t="s">
        <v>2177</v>
      </c>
      <c r="G1583" s="261" t="s">
        <v>33</v>
      </c>
      <c r="H1583" s="261">
        <v>2</v>
      </c>
      <c r="I1583" s="261" t="s">
        <v>17</v>
      </c>
      <c r="J1583" s="261" t="s">
        <v>17</v>
      </c>
      <c r="K1583" s="261" t="s">
        <v>2782</v>
      </c>
      <c r="L1583" s="262">
        <v>45460</v>
      </c>
      <c r="M1583" s="261" t="s">
        <v>20</v>
      </c>
    </row>
    <row r="1584" spans="1:13" x14ac:dyDescent="0.35">
      <c r="A1584" s="259" t="s">
        <v>2779</v>
      </c>
      <c r="B1584" s="259" t="s">
        <v>2780</v>
      </c>
      <c r="C1584" s="259" t="s">
        <v>2769</v>
      </c>
      <c r="D1584" s="259" t="s">
        <v>2181</v>
      </c>
      <c r="E1584" s="259">
        <v>0</v>
      </c>
      <c r="F1584" s="259" t="s">
        <v>2177</v>
      </c>
      <c r="G1584" s="259" t="s">
        <v>33</v>
      </c>
      <c r="H1584" s="259">
        <v>2</v>
      </c>
      <c r="I1584" s="259" t="s">
        <v>17</v>
      </c>
      <c r="J1584" s="259" t="s">
        <v>17</v>
      </c>
      <c r="K1584" s="259" t="s">
        <v>2783</v>
      </c>
      <c r="L1584" s="260">
        <v>45460</v>
      </c>
      <c r="M1584" s="259" t="s">
        <v>20</v>
      </c>
    </row>
    <row r="1585" spans="1:13" x14ac:dyDescent="0.35">
      <c r="A1585" s="261" t="s">
        <v>2779</v>
      </c>
      <c r="B1585" s="261" t="s">
        <v>2780</v>
      </c>
      <c r="C1585" s="261" t="s">
        <v>2769</v>
      </c>
      <c r="D1585" s="261" t="s">
        <v>2183</v>
      </c>
      <c r="E1585" s="261">
        <v>0</v>
      </c>
      <c r="F1585" s="261" t="s">
        <v>2177</v>
      </c>
      <c r="G1585" s="261" t="s">
        <v>33</v>
      </c>
      <c r="H1585" s="261">
        <v>2</v>
      </c>
      <c r="I1585" s="261" t="s">
        <v>17</v>
      </c>
      <c r="J1585" s="261" t="s">
        <v>17</v>
      </c>
      <c r="K1585" s="261" t="s">
        <v>2784</v>
      </c>
      <c r="L1585" s="262">
        <v>45460</v>
      </c>
      <c r="M1585" s="261" t="s">
        <v>20</v>
      </c>
    </row>
    <row r="1586" spans="1:13" x14ac:dyDescent="0.35">
      <c r="A1586" s="259" t="s">
        <v>2779</v>
      </c>
      <c r="B1586" s="259" t="s">
        <v>2780</v>
      </c>
      <c r="C1586" s="259" t="s">
        <v>2769</v>
      </c>
      <c r="D1586" s="259" t="s">
        <v>2185</v>
      </c>
      <c r="E1586" s="259">
        <v>1</v>
      </c>
      <c r="F1586" s="259" t="s">
        <v>2177</v>
      </c>
      <c r="G1586" s="259" t="s">
        <v>33</v>
      </c>
      <c r="H1586" s="259">
        <v>2</v>
      </c>
      <c r="I1586" s="259" t="s">
        <v>17</v>
      </c>
      <c r="J1586" s="259" t="s">
        <v>17</v>
      </c>
      <c r="K1586" s="259" t="s">
        <v>2785</v>
      </c>
      <c r="L1586" s="260">
        <v>45460</v>
      </c>
      <c r="M1586" s="259" t="s">
        <v>20</v>
      </c>
    </row>
    <row r="1587" spans="1:13" x14ac:dyDescent="0.35">
      <c r="A1587" s="261" t="s">
        <v>2779</v>
      </c>
      <c r="B1587" s="261" t="s">
        <v>2780</v>
      </c>
      <c r="C1587" s="261" t="s">
        <v>2769</v>
      </c>
      <c r="D1587" s="261" t="s">
        <v>2187</v>
      </c>
      <c r="E1587" s="261">
        <v>0</v>
      </c>
      <c r="F1587" s="261" t="s">
        <v>2177</v>
      </c>
      <c r="G1587" s="261" t="s">
        <v>33</v>
      </c>
      <c r="H1587" s="261">
        <v>2</v>
      </c>
      <c r="I1587" s="261" t="s">
        <v>17</v>
      </c>
      <c r="J1587" s="261" t="s">
        <v>17</v>
      </c>
      <c r="K1587" s="261" t="s">
        <v>2786</v>
      </c>
      <c r="L1587" s="262">
        <v>45460</v>
      </c>
      <c r="M1587" s="261" t="s">
        <v>20</v>
      </c>
    </row>
    <row r="1588" spans="1:13" x14ac:dyDescent="0.35">
      <c r="A1588" s="259" t="s">
        <v>2779</v>
      </c>
      <c r="B1588" s="259" t="s">
        <v>2780</v>
      </c>
      <c r="C1588" s="259" t="s">
        <v>2769</v>
      </c>
      <c r="D1588" s="259" t="s">
        <v>2189</v>
      </c>
      <c r="E1588" s="259">
        <v>0</v>
      </c>
      <c r="F1588" s="259" t="s">
        <v>2177</v>
      </c>
      <c r="G1588" s="259" t="s">
        <v>33</v>
      </c>
      <c r="H1588" s="259">
        <v>2</v>
      </c>
      <c r="I1588" s="259" t="s">
        <v>17</v>
      </c>
      <c r="J1588" s="259" t="s">
        <v>17</v>
      </c>
      <c r="K1588" s="259" t="s">
        <v>2787</v>
      </c>
      <c r="L1588" s="260">
        <v>45460</v>
      </c>
      <c r="M1588" s="259" t="s">
        <v>20</v>
      </c>
    </row>
    <row r="1589" spans="1:13" x14ac:dyDescent="0.35">
      <c r="A1589" s="261" t="s">
        <v>2779</v>
      </c>
      <c r="B1589" s="261" t="s">
        <v>2780</v>
      </c>
      <c r="C1589" s="261" t="s">
        <v>2769</v>
      </c>
      <c r="D1589" s="261" t="s">
        <v>2191</v>
      </c>
      <c r="E1589" s="261">
        <v>0</v>
      </c>
      <c r="F1589" s="261" t="s">
        <v>2177</v>
      </c>
      <c r="G1589" s="261" t="s">
        <v>33</v>
      </c>
      <c r="H1589" s="261">
        <v>2</v>
      </c>
      <c r="I1589" s="261" t="s">
        <v>17</v>
      </c>
      <c r="J1589" s="261" t="s">
        <v>17</v>
      </c>
      <c r="K1589" s="261" t="s">
        <v>2788</v>
      </c>
      <c r="L1589" s="262">
        <v>45460</v>
      </c>
      <c r="M1589" s="261" t="s">
        <v>20</v>
      </c>
    </row>
    <row r="1590" spans="1:13" x14ac:dyDescent="0.35">
      <c r="A1590" s="259" t="s">
        <v>2779</v>
      </c>
      <c r="B1590" s="259" t="s">
        <v>2780</v>
      </c>
      <c r="C1590" s="259" t="s">
        <v>2769</v>
      </c>
      <c r="D1590" s="259" t="s">
        <v>2193</v>
      </c>
      <c r="E1590" s="259">
        <v>0</v>
      </c>
      <c r="F1590" s="259" t="s">
        <v>2177</v>
      </c>
      <c r="G1590" s="259" t="s">
        <v>33</v>
      </c>
      <c r="H1590" s="259">
        <v>2</v>
      </c>
      <c r="I1590" s="259" t="s">
        <v>17</v>
      </c>
      <c r="J1590" s="259" t="s">
        <v>17</v>
      </c>
      <c r="K1590" s="259" t="s">
        <v>2789</v>
      </c>
      <c r="L1590" s="260">
        <v>45460</v>
      </c>
      <c r="M1590" s="259" t="s">
        <v>20</v>
      </c>
    </row>
    <row r="1591" spans="1:13" x14ac:dyDescent="0.35">
      <c r="A1591" s="261" t="s">
        <v>200</v>
      </c>
      <c r="B1591" s="261" t="s">
        <v>201</v>
      </c>
      <c r="C1591" s="261" t="s">
        <v>202</v>
      </c>
      <c r="D1591" s="261" t="s">
        <v>2176</v>
      </c>
      <c r="E1591" s="261">
        <v>0</v>
      </c>
      <c r="F1591" s="261" t="s">
        <v>2177</v>
      </c>
      <c r="G1591" s="261" t="s">
        <v>33</v>
      </c>
      <c r="H1591" s="261">
        <v>2</v>
      </c>
      <c r="I1591" s="261" t="s">
        <v>17</v>
      </c>
      <c r="J1591" s="261" t="s">
        <v>17</v>
      </c>
      <c r="K1591" s="261" t="s">
        <v>2790</v>
      </c>
      <c r="L1591" s="262">
        <v>45460</v>
      </c>
      <c r="M1591" s="261" t="s">
        <v>20</v>
      </c>
    </row>
    <row r="1592" spans="1:13" x14ac:dyDescent="0.35">
      <c r="A1592" s="259" t="s">
        <v>200</v>
      </c>
      <c r="B1592" s="259" t="s">
        <v>201</v>
      </c>
      <c r="C1592" s="259" t="s">
        <v>202</v>
      </c>
      <c r="D1592" s="259" t="s">
        <v>2179</v>
      </c>
      <c r="E1592" s="259">
        <v>0</v>
      </c>
      <c r="F1592" s="259" t="s">
        <v>2177</v>
      </c>
      <c r="G1592" s="259" t="s">
        <v>33</v>
      </c>
      <c r="H1592" s="259">
        <v>2</v>
      </c>
      <c r="I1592" s="259" t="s">
        <v>17</v>
      </c>
      <c r="J1592" s="259" t="s">
        <v>17</v>
      </c>
      <c r="K1592" s="259" t="s">
        <v>2791</v>
      </c>
      <c r="L1592" s="260">
        <v>45460</v>
      </c>
      <c r="M1592" s="259" t="s">
        <v>20</v>
      </c>
    </row>
    <row r="1593" spans="1:13" x14ac:dyDescent="0.35">
      <c r="A1593" s="261" t="s">
        <v>200</v>
      </c>
      <c r="B1593" s="261" t="s">
        <v>201</v>
      </c>
      <c r="C1593" s="261" t="s">
        <v>202</v>
      </c>
      <c r="D1593" s="261" t="s">
        <v>2181</v>
      </c>
      <c r="E1593" s="261">
        <v>0</v>
      </c>
      <c r="F1593" s="261" t="s">
        <v>2177</v>
      </c>
      <c r="G1593" s="261" t="s">
        <v>33</v>
      </c>
      <c r="H1593" s="261">
        <v>2</v>
      </c>
      <c r="I1593" s="261" t="s">
        <v>17</v>
      </c>
      <c r="J1593" s="261" t="s">
        <v>17</v>
      </c>
      <c r="K1593" s="261" t="s">
        <v>2792</v>
      </c>
      <c r="L1593" s="262">
        <v>45460</v>
      </c>
      <c r="M1593" s="261" t="s">
        <v>20</v>
      </c>
    </row>
    <row r="1594" spans="1:13" x14ac:dyDescent="0.35">
      <c r="A1594" s="259" t="s">
        <v>200</v>
      </c>
      <c r="B1594" s="259" t="s">
        <v>201</v>
      </c>
      <c r="C1594" s="259" t="s">
        <v>202</v>
      </c>
      <c r="D1594" s="259" t="s">
        <v>2183</v>
      </c>
      <c r="E1594" s="259">
        <v>0</v>
      </c>
      <c r="F1594" s="259" t="s">
        <v>2177</v>
      </c>
      <c r="G1594" s="259" t="s">
        <v>33</v>
      </c>
      <c r="H1594" s="259">
        <v>2</v>
      </c>
      <c r="I1594" s="259" t="s">
        <v>17</v>
      </c>
      <c r="J1594" s="259" t="s">
        <v>17</v>
      </c>
      <c r="K1594" s="259" t="s">
        <v>2793</v>
      </c>
      <c r="L1594" s="260">
        <v>45460</v>
      </c>
      <c r="M1594" s="259" t="s">
        <v>20</v>
      </c>
    </row>
    <row r="1595" spans="1:13" x14ac:dyDescent="0.35">
      <c r="A1595" s="261" t="s">
        <v>200</v>
      </c>
      <c r="B1595" s="261" t="s">
        <v>201</v>
      </c>
      <c r="C1595" s="261" t="s">
        <v>202</v>
      </c>
      <c r="D1595" s="261" t="s">
        <v>2185</v>
      </c>
      <c r="E1595" s="261">
        <v>1</v>
      </c>
      <c r="F1595" s="261" t="s">
        <v>2177</v>
      </c>
      <c r="G1595" s="261" t="s">
        <v>33</v>
      </c>
      <c r="H1595" s="261">
        <v>2</v>
      </c>
      <c r="I1595" s="261" t="s">
        <v>17</v>
      </c>
      <c r="J1595" s="261" t="s">
        <v>17</v>
      </c>
      <c r="K1595" s="261" t="s">
        <v>2794</v>
      </c>
      <c r="L1595" s="262">
        <v>45460</v>
      </c>
      <c r="M1595" s="261" t="s">
        <v>20</v>
      </c>
    </row>
    <row r="1596" spans="1:13" x14ac:dyDescent="0.35">
      <c r="A1596" s="259" t="s">
        <v>200</v>
      </c>
      <c r="B1596" s="259" t="s">
        <v>201</v>
      </c>
      <c r="C1596" s="259" t="s">
        <v>202</v>
      </c>
      <c r="D1596" s="259" t="s">
        <v>2187</v>
      </c>
      <c r="E1596" s="259">
        <v>0</v>
      </c>
      <c r="F1596" s="259" t="s">
        <v>2177</v>
      </c>
      <c r="G1596" s="259" t="s">
        <v>33</v>
      </c>
      <c r="H1596" s="259">
        <v>2</v>
      </c>
      <c r="I1596" s="259" t="s">
        <v>17</v>
      </c>
      <c r="J1596" s="259" t="s">
        <v>17</v>
      </c>
      <c r="K1596" s="259" t="s">
        <v>2795</v>
      </c>
      <c r="L1596" s="260">
        <v>45460</v>
      </c>
      <c r="M1596" s="259" t="s">
        <v>20</v>
      </c>
    </row>
    <row r="1597" spans="1:13" x14ac:dyDescent="0.35">
      <c r="A1597" s="261" t="s">
        <v>200</v>
      </c>
      <c r="B1597" s="261" t="s">
        <v>201</v>
      </c>
      <c r="C1597" s="261" t="s">
        <v>202</v>
      </c>
      <c r="D1597" s="261" t="s">
        <v>2189</v>
      </c>
      <c r="E1597" s="261">
        <v>0</v>
      </c>
      <c r="F1597" s="261" t="s">
        <v>2177</v>
      </c>
      <c r="G1597" s="261" t="s">
        <v>33</v>
      </c>
      <c r="H1597" s="261">
        <v>2</v>
      </c>
      <c r="I1597" s="261" t="s">
        <v>17</v>
      </c>
      <c r="J1597" s="261" t="s">
        <v>17</v>
      </c>
      <c r="K1597" s="261" t="s">
        <v>2796</v>
      </c>
      <c r="L1597" s="262">
        <v>45460</v>
      </c>
      <c r="M1597" s="261" t="s">
        <v>20</v>
      </c>
    </row>
    <row r="1598" spans="1:13" x14ac:dyDescent="0.35">
      <c r="A1598" s="259" t="s">
        <v>200</v>
      </c>
      <c r="B1598" s="259" t="s">
        <v>201</v>
      </c>
      <c r="C1598" s="259" t="s">
        <v>202</v>
      </c>
      <c r="D1598" s="259" t="s">
        <v>2191</v>
      </c>
      <c r="E1598" s="259">
        <v>0</v>
      </c>
      <c r="F1598" s="259" t="s">
        <v>2177</v>
      </c>
      <c r="G1598" s="259" t="s">
        <v>33</v>
      </c>
      <c r="H1598" s="259">
        <v>2</v>
      </c>
      <c r="I1598" s="259" t="s">
        <v>17</v>
      </c>
      <c r="J1598" s="259" t="s">
        <v>17</v>
      </c>
      <c r="K1598" s="259" t="s">
        <v>2797</v>
      </c>
      <c r="L1598" s="260">
        <v>45460</v>
      </c>
      <c r="M1598" s="259" t="s">
        <v>20</v>
      </c>
    </row>
    <row r="1599" spans="1:13" x14ac:dyDescent="0.35">
      <c r="A1599" s="261" t="s">
        <v>200</v>
      </c>
      <c r="B1599" s="261" t="s">
        <v>201</v>
      </c>
      <c r="C1599" s="261" t="s">
        <v>202</v>
      </c>
      <c r="D1599" s="261" t="s">
        <v>2193</v>
      </c>
      <c r="E1599" s="261">
        <v>0</v>
      </c>
      <c r="F1599" s="261" t="s">
        <v>2177</v>
      </c>
      <c r="G1599" s="261" t="s">
        <v>33</v>
      </c>
      <c r="H1599" s="261">
        <v>2</v>
      </c>
      <c r="I1599" s="261" t="s">
        <v>17</v>
      </c>
      <c r="J1599" s="261" t="s">
        <v>17</v>
      </c>
      <c r="K1599" s="261" t="s">
        <v>2798</v>
      </c>
      <c r="L1599" s="262">
        <v>45460</v>
      </c>
      <c r="M1599" s="261" t="s">
        <v>20</v>
      </c>
    </row>
    <row r="1600" spans="1:13" x14ac:dyDescent="0.35">
      <c r="A1600" s="259" t="s">
        <v>497</v>
      </c>
      <c r="B1600" s="259" t="s">
        <v>498</v>
      </c>
      <c r="C1600" s="259" t="s">
        <v>499</v>
      </c>
      <c r="D1600" s="259" t="s">
        <v>2176</v>
      </c>
      <c r="E1600" s="259">
        <v>2</v>
      </c>
      <c r="F1600" s="259" t="s">
        <v>2177</v>
      </c>
      <c r="G1600" s="259" t="s">
        <v>33</v>
      </c>
      <c r="H1600" s="259">
        <v>2</v>
      </c>
      <c r="I1600" s="259" t="s">
        <v>17</v>
      </c>
      <c r="J1600" s="259" t="s">
        <v>17</v>
      </c>
      <c r="K1600" s="259" t="s">
        <v>2799</v>
      </c>
      <c r="L1600" s="260">
        <v>45460</v>
      </c>
      <c r="M1600" s="259" t="s">
        <v>20</v>
      </c>
    </row>
    <row r="1601" spans="1:13" x14ac:dyDescent="0.35">
      <c r="A1601" s="261" t="s">
        <v>497</v>
      </c>
      <c r="B1601" s="261" t="s">
        <v>498</v>
      </c>
      <c r="C1601" s="261" t="s">
        <v>499</v>
      </c>
      <c r="D1601" s="261" t="s">
        <v>2179</v>
      </c>
      <c r="E1601" s="261">
        <v>1</v>
      </c>
      <c r="F1601" s="261" t="s">
        <v>2177</v>
      </c>
      <c r="G1601" s="261" t="s">
        <v>33</v>
      </c>
      <c r="H1601" s="261">
        <v>2</v>
      </c>
      <c r="I1601" s="261" t="s">
        <v>17</v>
      </c>
      <c r="J1601" s="261" t="s">
        <v>17</v>
      </c>
      <c r="K1601" s="261" t="s">
        <v>2800</v>
      </c>
      <c r="L1601" s="262">
        <v>45460</v>
      </c>
      <c r="M1601" s="261" t="s">
        <v>20</v>
      </c>
    </row>
    <row r="1602" spans="1:13" x14ac:dyDescent="0.35">
      <c r="A1602" s="259" t="s">
        <v>497</v>
      </c>
      <c r="B1602" s="259" t="s">
        <v>498</v>
      </c>
      <c r="C1602" s="259" t="s">
        <v>499</v>
      </c>
      <c r="D1602" s="259" t="s">
        <v>2181</v>
      </c>
      <c r="E1602" s="259">
        <v>1</v>
      </c>
      <c r="F1602" s="259" t="s">
        <v>2177</v>
      </c>
      <c r="G1602" s="259" t="s">
        <v>33</v>
      </c>
      <c r="H1602" s="259">
        <v>2</v>
      </c>
      <c r="I1602" s="259" t="s">
        <v>17</v>
      </c>
      <c r="J1602" s="259" t="s">
        <v>17</v>
      </c>
      <c r="K1602" s="259" t="s">
        <v>2801</v>
      </c>
      <c r="L1602" s="260">
        <v>45460</v>
      </c>
      <c r="M1602" s="259" t="s">
        <v>20</v>
      </c>
    </row>
    <row r="1603" spans="1:13" x14ac:dyDescent="0.35">
      <c r="A1603" s="261" t="s">
        <v>497</v>
      </c>
      <c r="B1603" s="261" t="s">
        <v>498</v>
      </c>
      <c r="C1603" s="261" t="s">
        <v>499</v>
      </c>
      <c r="D1603" s="261" t="s">
        <v>2183</v>
      </c>
      <c r="E1603" s="261">
        <v>2</v>
      </c>
      <c r="F1603" s="261" t="s">
        <v>2177</v>
      </c>
      <c r="G1603" s="261" t="s">
        <v>33</v>
      </c>
      <c r="H1603" s="261">
        <v>2</v>
      </c>
      <c r="I1603" s="261" t="s">
        <v>17</v>
      </c>
      <c r="J1603" s="261" t="s">
        <v>17</v>
      </c>
      <c r="K1603" s="261" t="s">
        <v>2802</v>
      </c>
      <c r="L1603" s="262">
        <v>45460</v>
      </c>
      <c r="M1603" s="261" t="s">
        <v>20</v>
      </c>
    </row>
    <row r="1604" spans="1:13" x14ac:dyDescent="0.35">
      <c r="A1604" s="259" t="s">
        <v>497</v>
      </c>
      <c r="B1604" s="259" t="s">
        <v>498</v>
      </c>
      <c r="C1604" s="259" t="s">
        <v>499</v>
      </c>
      <c r="D1604" s="259" t="s">
        <v>2185</v>
      </c>
      <c r="E1604" s="259">
        <v>2</v>
      </c>
      <c r="F1604" s="259" t="s">
        <v>2177</v>
      </c>
      <c r="G1604" s="259" t="s">
        <v>33</v>
      </c>
      <c r="H1604" s="259">
        <v>2</v>
      </c>
      <c r="I1604" s="259" t="s">
        <v>17</v>
      </c>
      <c r="J1604" s="259" t="s">
        <v>17</v>
      </c>
      <c r="K1604" s="259" t="s">
        <v>2803</v>
      </c>
      <c r="L1604" s="260">
        <v>45460</v>
      </c>
      <c r="M1604" s="259" t="s">
        <v>20</v>
      </c>
    </row>
    <row r="1605" spans="1:13" x14ac:dyDescent="0.35">
      <c r="A1605" s="261" t="s">
        <v>497</v>
      </c>
      <c r="B1605" s="261" t="s">
        <v>498</v>
      </c>
      <c r="C1605" s="261" t="s">
        <v>499</v>
      </c>
      <c r="D1605" s="261" t="s">
        <v>2187</v>
      </c>
      <c r="E1605" s="261">
        <v>0</v>
      </c>
      <c r="F1605" s="261" t="s">
        <v>2177</v>
      </c>
      <c r="G1605" s="261" t="s">
        <v>33</v>
      </c>
      <c r="H1605" s="261">
        <v>2</v>
      </c>
      <c r="I1605" s="261" t="s">
        <v>17</v>
      </c>
      <c r="J1605" s="261" t="s">
        <v>17</v>
      </c>
      <c r="K1605" s="261" t="s">
        <v>2804</v>
      </c>
      <c r="L1605" s="262">
        <v>45460</v>
      </c>
      <c r="M1605" s="261" t="s">
        <v>20</v>
      </c>
    </row>
    <row r="1606" spans="1:13" x14ac:dyDescent="0.35">
      <c r="A1606" s="259" t="s">
        <v>497</v>
      </c>
      <c r="B1606" s="259" t="s">
        <v>498</v>
      </c>
      <c r="C1606" s="259" t="s">
        <v>499</v>
      </c>
      <c r="D1606" s="259" t="s">
        <v>2189</v>
      </c>
      <c r="E1606" s="259">
        <v>2</v>
      </c>
      <c r="F1606" s="259" t="s">
        <v>2177</v>
      </c>
      <c r="G1606" s="259" t="s">
        <v>33</v>
      </c>
      <c r="H1606" s="259">
        <v>2</v>
      </c>
      <c r="I1606" s="259" t="s">
        <v>17</v>
      </c>
      <c r="J1606" s="259" t="s">
        <v>17</v>
      </c>
      <c r="K1606" s="259" t="s">
        <v>2805</v>
      </c>
      <c r="L1606" s="260">
        <v>45460</v>
      </c>
      <c r="M1606" s="259" t="s">
        <v>20</v>
      </c>
    </row>
    <row r="1607" spans="1:13" x14ac:dyDescent="0.35">
      <c r="A1607" s="261" t="s">
        <v>497</v>
      </c>
      <c r="B1607" s="261" t="s">
        <v>498</v>
      </c>
      <c r="C1607" s="261" t="s">
        <v>499</v>
      </c>
      <c r="D1607" s="261" t="s">
        <v>2191</v>
      </c>
      <c r="E1607" s="261">
        <v>2</v>
      </c>
      <c r="F1607" s="261" t="s">
        <v>2177</v>
      </c>
      <c r="G1607" s="261" t="s">
        <v>33</v>
      </c>
      <c r="H1607" s="261">
        <v>2</v>
      </c>
      <c r="I1607" s="261" t="s">
        <v>17</v>
      </c>
      <c r="J1607" s="261" t="s">
        <v>17</v>
      </c>
      <c r="K1607" s="261" t="s">
        <v>2806</v>
      </c>
      <c r="L1607" s="262">
        <v>45460</v>
      </c>
      <c r="M1607" s="261" t="s">
        <v>20</v>
      </c>
    </row>
    <row r="1608" spans="1:13" x14ac:dyDescent="0.35">
      <c r="A1608" s="259" t="s">
        <v>497</v>
      </c>
      <c r="B1608" s="259" t="s">
        <v>498</v>
      </c>
      <c r="C1608" s="259" t="s">
        <v>499</v>
      </c>
      <c r="D1608" s="259" t="s">
        <v>2193</v>
      </c>
      <c r="E1608" s="259">
        <v>0</v>
      </c>
      <c r="F1608" s="259" t="s">
        <v>2177</v>
      </c>
      <c r="G1608" s="259" t="s">
        <v>33</v>
      </c>
      <c r="H1608" s="259">
        <v>2</v>
      </c>
      <c r="I1608" s="259" t="s">
        <v>17</v>
      </c>
      <c r="J1608" s="259" t="s">
        <v>17</v>
      </c>
      <c r="K1608" s="259" t="s">
        <v>2807</v>
      </c>
      <c r="L1608" s="260">
        <v>45460</v>
      </c>
      <c r="M1608" s="259" t="s">
        <v>20</v>
      </c>
    </row>
    <row r="1609" spans="1:13" x14ac:dyDescent="0.35">
      <c r="A1609" s="261" t="s">
        <v>248</v>
      </c>
      <c r="B1609" s="261" t="s">
        <v>249</v>
      </c>
      <c r="C1609" s="261" t="s">
        <v>250</v>
      </c>
      <c r="D1609" s="261" t="s">
        <v>2176</v>
      </c>
      <c r="E1609" s="261">
        <v>0</v>
      </c>
      <c r="F1609" s="261" t="s">
        <v>2177</v>
      </c>
      <c r="G1609" s="261" t="s">
        <v>33</v>
      </c>
      <c r="H1609" s="261">
        <v>2</v>
      </c>
      <c r="I1609" s="261" t="s">
        <v>17</v>
      </c>
      <c r="J1609" s="261" t="s">
        <v>17</v>
      </c>
      <c r="K1609" s="261" t="s">
        <v>2808</v>
      </c>
      <c r="L1609" s="262">
        <v>45460</v>
      </c>
      <c r="M1609" s="261" t="s">
        <v>20</v>
      </c>
    </row>
    <row r="1610" spans="1:13" x14ac:dyDescent="0.35">
      <c r="A1610" s="259" t="s">
        <v>248</v>
      </c>
      <c r="B1610" s="259" t="s">
        <v>249</v>
      </c>
      <c r="C1610" s="259" t="s">
        <v>250</v>
      </c>
      <c r="D1610" s="259" t="s">
        <v>2179</v>
      </c>
      <c r="E1610" s="259">
        <v>0</v>
      </c>
      <c r="F1610" s="259" t="s">
        <v>2177</v>
      </c>
      <c r="G1610" s="259" t="s">
        <v>33</v>
      </c>
      <c r="H1610" s="259">
        <v>2</v>
      </c>
      <c r="I1610" s="259" t="s">
        <v>17</v>
      </c>
      <c r="J1610" s="259" t="s">
        <v>17</v>
      </c>
      <c r="K1610" s="259" t="s">
        <v>2809</v>
      </c>
      <c r="L1610" s="260">
        <v>45460</v>
      </c>
      <c r="M1610" s="259" t="s">
        <v>20</v>
      </c>
    </row>
    <row r="1611" spans="1:13" x14ac:dyDescent="0.35">
      <c r="A1611" s="261" t="s">
        <v>248</v>
      </c>
      <c r="B1611" s="261" t="s">
        <v>249</v>
      </c>
      <c r="C1611" s="261" t="s">
        <v>250</v>
      </c>
      <c r="D1611" s="261" t="s">
        <v>2181</v>
      </c>
      <c r="E1611" s="261">
        <v>1</v>
      </c>
      <c r="F1611" s="261" t="s">
        <v>2177</v>
      </c>
      <c r="G1611" s="261" t="s">
        <v>33</v>
      </c>
      <c r="H1611" s="261">
        <v>2</v>
      </c>
      <c r="I1611" s="261" t="s">
        <v>17</v>
      </c>
      <c r="J1611" s="261" t="s">
        <v>17</v>
      </c>
      <c r="K1611" s="261" t="s">
        <v>2810</v>
      </c>
      <c r="L1611" s="262">
        <v>45460</v>
      </c>
      <c r="M1611" s="261" t="s">
        <v>20</v>
      </c>
    </row>
    <row r="1612" spans="1:13" x14ac:dyDescent="0.35">
      <c r="A1612" s="259" t="s">
        <v>248</v>
      </c>
      <c r="B1612" s="259" t="s">
        <v>249</v>
      </c>
      <c r="C1612" s="259" t="s">
        <v>250</v>
      </c>
      <c r="D1612" s="259" t="s">
        <v>2183</v>
      </c>
      <c r="E1612" s="259">
        <v>0</v>
      </c>
      <c r="F1612" s="259" t="s">
        <v>2177</v>
      </c>
      <c r="G1612" s="259" t="s">
        <v>33</v>
      </c>
      <c r="H1612" s="259">
        <v>2</v>
      </c>
      <c r="I1612" s="259" t="s">
        <v>17</v>
      </c>
      <c r="J1612" s="259" t="s">
        <v>17</v>
      </c>
      <c r="K1612" s="259" t="s">
        <v>2811</v>
      </c>
      <c r="L1612" s="260">
        <v>45460</v>
      </c>
      <c r="M1612" s="259" t="s">
        <v>20</v>
      </c>
    </row>
    <row r="1613" spans="1:13" x14ac:dyDescent="0.35">
      <c r="A1613" s="261" t="s">
        <v>248</v>
      </c>
      <c r="B1613" s="261" t="s">
        <v>249</v>
      </c>
      <c r="C1613" s="261" t="s">
        <v>250</v>
      </c>
      <c r="D1613" s="261" t="s">
        <v>2185</v>
      </c>
      <c r="E1613" s="261">
        <v>1</v>
      </c>
      <c r="F1613" s="261" t="s">
        <v>2177</v>
      </c>
      <c r="G1613" s="261" t="s">
        <v>33</v>
      </c>
      <c r="H1613" s="261">
        <v>2</v>
      </c>
      <c r="I1613" s="261" t="s">
        <v>17</v>
      </c>
      <c r="J1613" s="261" t="s">
        <v>17</v>
      </c>
      <c r="K1613" s="261" t="s">
        <v>2812</v>
      </c>
      <c r="L1613" s="262">
        <v>45460</v>
      </c>
      <c r="M1613" s="261" t="s">
        <v>20</v>
      </c>
    </row>
    <row r="1614" spans="1:13" x14ac:dyDescent="0.35">
      <c r="A1614" s="259" t="s">
        <v>248</v>
      </c>
      <c r="B1614" s="259" t="s">
        <v>249</v>
      </c>
      <c r="C1614" s="259" t="s">
        <v>250</v>
      </c>
      <c r="D1614" s="259" t="s">
        <v>2187</v>
      </c>
      <c r="E1614" s="259">
        <v>0</v>
      </c>
      <c r="F1614" s="259" t="s">
        <v>2177</v>
      </c>
      <c r="G1614" s="259" t="s">
        <v>33</v>
      </c>
      <c r="H1614" s="259">
        <v>2</v>
      </c>
      <c r="I1614" s="259" t="s">
        <v>17</v>
      </c>
      <c r="J1614" s="259" t="s">
        <v>17</v>
      </c>
      <c r="K1614" s="259" t="s">
        <v>2813</v>
      </c>
      <c r="L1614" s="260">
        <v>45460</v>
      </c>
      <c r="M1614" s="259" t="s">
        <v>20</v>
      </c>
    </row>
    <row r="1615" spans="1:13" x14ac:dyDescent="0.35">
      <c r="A1615" s="261" t="s">
        <v>248</v>
      </c>
      <c r="B1615" s="261" t="s">
        <v>249</v>
      </c>
      <c r="C1615" s="261" t="s">
        <v>250</v>
      </c>
      <c r="D1615" s="261" t="s">
        <v>2189</v>
      </c>
      <c r="E1615" s="261">
        <v>2</v>
      </c>
      <c r="F1615" s="261" t="s">
        <v>2177</v>
      </c>
      <c r="G1615" s="261" t="s">
        <v>33</v>
      </c>
      <c r="H1615" s="261">
        <v>2</v>
      </c>
      <c r="I1615" s="261" t="s">
        <v>17</v>
      </c>
      <c r="J1615" s="261" t="s">
        <v>17</v>
      </c>
      <c r="K1615" s="261" t="s">
        <v>2814</v>
      </c>
      <c r="L1615" s="262">
        <v>45460</v>
      </c>
      <c r="M1615" s="261" t="s">
        <v>20</v>
      </c>
    </row>
    <row r="1616" spans="1:13" x14ac:dyDescent="0.35">
      <c r="A1616" s="259" t="s">
        <v>248</v>
      </c>
      <c r="B1616" s="259" t="s">
        <v>249</v>
      </c>
      <c r="C1616" s="259" t="s">
        <v>250</v>
      </c>
      <c r="D1616" s="259" t="s">
        <v>2191</v>
      </c>
      <c r="E1616" s="259">
        <v>1</v>
      </c>
      <c r="F1616" s="259" t="s">
        <v>2177</v>
      </c>
      <c r="G1616" s="259" t="s">
        <v>33</v>
      </c>
      <c r="H1616" s="259">
        <v>2</v>
      </c>
      <c r="I1616" s="259" t="s">
        <v>17</v>
      </c>
      <c r="J1616" s="259" t="s">
        <v>17</v>
      </c>
      <c r="K1616" s="259" t="s">
        <v>2815</v>
      </c>
      <c r="L1616" s="260">
        <v>45460</v>
      </c>
      <c r="M1616" s="259" t="s">
        <v>20</v>
      </c>
    </row>
    <row r="1617" spans="1:13" x14ac:dyDescent="0.35">
      <c r="A1617" s="261" t="s">
        <v>248</v>
      </c>
      <c r="B1617" s="261" t="s">
        <v>249</v>
      </c>
      <c r="C1617" s="261" t="s">
        <v>250</v>
      </c>
      <c r="D1617" s="261" t="s">
        <v>2193</v>
      </c>
      <c r="E1617" s="261">
        <v>0</v>
      </c>
      <c r="F1617" s="261" t="s">
        <v>2177</v>
      </c>
      <c r="G1617" s="261" t="s">
        <v>33</v>
      </c>
      <c r="H1617" s="261">
        <v>2</v>
      </c>
      <c r="I1617" s="261" t="s">
        <v>17</v>
      </c>
      <c r="J1617" s="261" t="s">
        <v>17</v>
      </c>
      <c r="K1617" s="261" t="s">
        <v>2816</v>
      </c>
      <c r="L1617" s="262">
        <v>45460</v>
      </c>
      <c r="M1617" s="261" t="s">
        <v>20</v>
      </c>
    </row>
    <row r="1618" spans="1:13" x14ac:dyDescent="0.35">
      <c r="A1618" s="259" t="s">
        <v>619</v>
      </c>
      <c r="B1618" s="259" t="s">
        <v>620</v>
      </c>
      <c r="C1618" s="259" t="s">
        <v>621</v>
      </c>
      <c r="D1618" s="259" t="s">
        <v>2176</v>
      </c>
      <c r="E1618" s="259">
        <v>1</v>
      </c>
      <c r="F1618" s="259" t="s">
        <v>2177</v>
      </c>
      <c r="G1618" s="259" t="s">
        <v>33</v>
      </c>
      <c r="H1618" s="259">
        <v>2</v>
      </c>
      <c r="I1618" s="259" t="s">
        <v>17</v>
      </c>
      <c r="J1618" s="259" t="s">
        <v>17</v>
      </c>
      <c r="K1618" s="259" t="s">
        <v>2817</v>
      </c>
      <c r="L1618" s="260">
        <v>45460</v>
      </c>
      <c r="M1618" s="259" t="s">
        <v>20</v>
      </c>
    </row>
    <row r="1619" spans="1:13" x14ac:dyDescent="0.35">
      <c r="A1619" s="261" t="s">
        <v>619</v>
      </c>
      <c r="B1619" s="261" t="s">
        <v>620</v>
      </c>
      <c r="C1619" s="261" t="s">
        <v>621</v>
      </c>
      <c r="D1619" s="261" t="s">
        <v>2179</v>
      </c>
      <c r="E1619" s="261">
        <v>0</v>
      </c>
      <c r="F1619" s="261" t="s">
        <v>2177</v>
      </c>
      <c r="G1619" s="261" t="s">
        <v>33</v>
      </c>
      <c r="H1619" s="261">
        <v>2</v>
      </c>
      <c r="I1619" s="261" t="s">
        <v>17</v>
      </c>
      <c r="J1619" s="261" t="s">
        <v>17</v>
      </c>
      <c r="K1619" s="261" t="s">
        <v>2818</v>
      </c>
      <c r="L1619" s="262">
        <v>45460</v>
      </c>
      <c r="M1619" s="261" t="s">
        <v>20</v>
      </c>
    </row>
    <row r="1620" spans="1:13" x14ac:dyDescent="0.35">
      <c r="A1620" s="259" t="s">
        <v>619</v>
      </c>
      <c r="B1620" s="259" t="s">
        <v>620</v>
      </c>
      <c r="C1620" s="259" t="s">
        <v>621</v>
      </c>
      <c r="D1620" s="259" t="s">
        <v>2181</v>
      </c>
      <c r="E1620" s="259">
        <v>1</v>
      </c>
      <c r="F1620" s="259" t="s">
        <v>2177</v>
      </c>
      <c r="G1620" s="259" t="s">
        <v>33</v>
      </c>
      <c r="H1620" s="259">
        <v>2</v>
      </c>
      <c r="I1620" s="259" t="s">
        <v>17</v>
      </c>
      <c r="J1620" s="259" t="s">
        <v>17</v>
      </c>
      <c r="K1620" s="259" t="s">
        <v>2819</v>
      </c>
      <c r="L1620" s="260">
        <v>45460</v>
      </c>
      <c r="M1620" s="259" t="s">
        <v>20</v>
      </c>
    </row>
    <row r="1621" spans="1:13" x14ac:dyDescent="0.35">
      <c r="A1621" s="261" t="s">
        <v>619</v>
      </c>
      <c r="B1621" s="261" t="s">
        <v>620</v>
      </c>
      <c r="C1621" s="261" t="s">
        <v>621</v>
      </c>
      <c r="D1621" s="261" t="s">
        <v>2183</v>
      </c>
      <c r="E1621" s="261">
        <v>2</v>
      </c>
      <c r="F1621" s="261" t="s">
        <v>2177</v>
      </c>
      <c r="G1621" s="261" t="s">
        <v>33</v>
      </c>
      <c r="H1621" s="261">
        <v>2</v>
      </c>
      <c r="I1621" s="261" t="s">
        <v>17</v>
      </c>
      <c r="J1621" s="261" t="s">
        <v>17</v>
      </c>
      <c r="K1621" s="261" t="s">
        <v>2820</v>
      </c>
      <c r="L1621" s="262">
        <v>45460</v>
      </c>
      <c r="M1621" s="261" t="s">
        <v>20</v>
      </c>
    </row>
    <row r="1622" spans="1:13" x14ac:dyDescent="0.35">
      <c r="A1622" s="259" t="s">
        <v>619</v>
      </c>
      <c r="B1622" s="259" t="s">
        <v>620</v>
      </c>
      <c r="C1622" s="259" t="s">
        <v>621</v>
      </c>
      <c r="D1622" s="259" t="s">
        <v>2185</v>
      </c>
      <c r="E1622" s="259">
        <v>0</v>
      </c>
      <c r="F1622" s="259" t="s">
        <v>2177</v>
      </c>
      <c r="G1622" s="259" t="s">
        <v>33</v>
      </c>
      <c r="H1622" s="259">
        <v>2</v>
      </c>
      <c r="I1622" s="259" t="s">
        <v>17</v>
      </c>
      <c r="J1622" s="259" t="s">
        <v>17</v>
      </c>
      <c r="K1622" s="259" t="s">
        <v>2821</v>
      </c>
      <c r="L1622" s="260">
        <v>45460</v>
      </c>
      <c r="M1622" s="259" t="s">
        <v>20</v>
      </c>
    </row>
    <row r="1623" spans="1:13" x14ac:dyDescent="0.35">
      <c r="A1623" s="261" t="s">
        <v>619</v>
      </c>
      <c r="B1623" s="261" t="s">
        <v>620</v>
      </c>
      <c r="C1623" s="261" t="s">
        <v>621</v>
      </c>
      <c r="D1623" s="261" t="s">
        <v>2187</v>
      </c>
      <c r="E1623" s="261">
        <v>3</v>
      </c>
      <c r="F1623" s="261" t="s">
        <v>2177</v>
      </c>
      <c r="G1623" s="261" t="s">
        <v>33</v>
      </c>
      <c r="H1623" s="261">
        <v>2</v>
      </c>
      <c r="I1623" s="261" t="s">
        <v>17</v>
      </c>
      <c r="J1623" s="261" t="s">
        <v>17</v>
      </c>
      <c r="K1623" s="261" t="s">
        <v>2822</v>
      </c>
      <c r="L1623" s="262">
        <v>45460</v>
      </c>
      <c r="M1623" s="261" t="s">
        <v>20</v>
      </c>
    </row>
    <row r="1624" spans="1:13" x14ac:dyDescent="0.35">
      <c r="A1624" s="259" t="s">
        <v>619</v>
      </c>
      <c r="B1624" s="259" t="s">
        <v>620</v>
      </c>
      <c r="C1624" s="259" t="s">
        <v>621</v>
      </c>
      <c r="D1624" s="259" t="s">
        <v>2189</v>
      </c>
      <c r="E1624" s="259">
        <v>3</v>
      </c>
      <c r="F1624" s="259" t="s">
        <v>2177</v>
      </c>
      <c r="G1624" s="259" t="s">
        <v>33</v>
      </c>
      <c r="H1624" s="259">
        <v>2</v>
      </c>
      <c r="I1624" s="259" t="s">
        <v>17</v>
      </c>
      <c r="J1624" s="259" t="s">
        <v>17</v>
      </c>
      <c r="K1624" s="259" t="s">
        <v>2823</v>
      </c>
      <c r="L1624" s="260">
        <v>45460</v>
      </c>
      <c r="M1624" s="259" t="s">
        <v>20</v>
      </c>
    </row>
    <row r="1625" spans="1:13" x14ac:dyDescent="0.35">
      <c r="A1625" s="261" t="s">
        <v>619</v>
      </c>
      <c r="B1625" s="261" t="s">
        <v>620</v>
      </c>
      <c r="C1625" s="261" t="s">
        <v>621</v>
      </c>
      <c r="D1625" s="261" t="s">
        <v>2191</v>
      </c>
      <c r="E1625" s="261">
        <v>1</v>
      </c>
      <c r="F1625" s="261" t="s">
        <v>2177</v>
      </c>
      <c r="G1625" s="261" t="s">
        <v>33</v>
      </c>
      <c r="H1625" s="261">
        <v>2</v>
      </c>
      <c r="I1625" s="261" t="s">
        <v>17</v>
      </c>
      <c r="J1625" s="261" t="s">
        <v>17</v>
      </c>
      <c r="K1625" s="261" t="s">
        <v>2824</v>
      </c>
      <c r="L1625" s="262">
        <v>45460</v>
      </c>
      <c r="M1625" s="261" t="s">
        <v>20</v>
      </c>
    </row>
    <row r="1626" spans="1:13" x14ac:dyDescent="0.35">
      <c r="A1626" s="259" t="s">
        <v>619</v>
      </c>
      <c r="B1626" s="259" t="s">
        <v>620</v>
      </c>
      <c r="C1626" s="259" t="s">
        <v>621</v>
      </c>
      <c r="D1626" s="259" t="s">
        <v>2193</v>
      </c>
      <c r="E1626" s="259">
        <v>0</v>
      </c>
      <c r="F1626" s="259" t="s">
        <v>2177</v>
      </c>
      <c r="G1626" s="259" t="s">
        <v>33</v>
      </c>
      <c r="H1626" s="259">
        <v>2</v>
      </c>
      <c r="I1626" s="259" t="s">
        <v>17</v>
      </c>
      <c r="J1626" s="259" t="s">
        <v>17</v>
      </c>
      <c r="K1626" s="259" t="s">
        <v>2825</v>
      </c>
      <c r="L1626" s="260">
        <v>45460</v>
      </c>
      <c r="M1626" s="259" t="s">
        <v>20</v>
      </c>
    </row>
    <row r="1627" spans="1:13" x14ac:dyDescent="0.35">
      <c r="A1627" s="261" t="s">
        <v>2061</v>
      </c>
      <c r="B1627" s="261" t="s">
        <v>2062</v>
      </c>
      <c r="C1627" s="261" t="s">
        <v>621</v>
      </c>
      <c r="D1627" s="261" t="s">
        <v>2176</v>
      </c>
      <c r="E1627" s="261">
        <v>1</v>
      </c>
      <c r="F1627" s="261" t="s">
        <v>2177</v>
      </c>
      <c r="G1627" s="261" t="s">
        <v>33</v>
      </c>
      <c r="H1627" s="261">
        <v>2</v>
      </c>
      <c r="I1627" s="261" t="s">
        <v>17</v>
      </c>
      <c r="J1627" s="261" t="s">
        <v>17</v>
      </c>
      <c r="K1627" s="261" t="s">
        <v>2826</v>
      </c>
      <c r="L1627" s="262">
        <v>45460</v>
      </c>
      <c r="M1627" s="261" t="s">
        <v>20</v>
      </c>
    </row>
    <row r="1628" spans="1:13" x14ac:dyDescent="0.35">
      <c r="A1628" s="259" t="s">
        <v>2061</v>
      </c>
      <c r="B1628" s="259" t="s">
        <v>2062</v>
      </c>
      <c r="C1628" s="259" t="s">
        <v>621</v>
      </c>
      <c r="D1628" s="259" t="s">
        <v>2179</v>
      </c>
      <c r="E1628" s="259">
        <v>0</v>
      </c>
      <c r="F1628" s="259" t="s">
        <v>2177</v>
      </c>
      <c r="G1628" s="259" t="s">
        <v>33</v>
      </c>
      <c r="H1628" s="259">
        <v>2</v>
      </c>
      <c r="I1628" s="259" t="s">
        <v>17</v>
      </c>
      <c r="J1628" s="259" t="s">
        <v>17</v>
      </c>
      <c r="K1628" s="259" t="s">
        <v>2827</v>
      </c>
      <c r="L1628" s="260">
        <v>45460</v>
      </c>
      <c r="M1628" s="259" t="s">
        <v>20</v>
      </c>
    </row>
    <row r="1629" spans="1:13" x14ac:dyDescent="0.35">
      <c r="A1629" s="261" t="s">
        <v>2061</v>
      </c>
      <c r="B1629" s="261" t="s">
        <v>2062</v>
      </c>
      <c r="C1629" s="261" t="s">
        <v>621</v>
      </c>
      <c r="D1629" s="261" t="s">
        <v>2181</v>
      </c>
      <c r="E1629" s="261">
        <v>1</v>
      </c>
      <c r="F1629" s="261" t="s">
        <v>2177</v>
      </c>
      <c r="G1629" s="261" t="s">
        <v>33</v>
      </c>
      <c r="H1629" s="261">
        <v>2</v>
      </c>
      <c r="I1629" s="261" t="s">
        <v>17</v>
      </c>
      <c r="J1629" s="261" t="s">
        <v>17</v>
      </c>
      <c r="K1629" s="261" t="s">
        <v>2828</v>
      </c>
      <c r="L1629" s="262">
        <v>45460</v>
      </c>
      <c r="M1629" s="261" t="s">
        <v>20</v>
      </c>
    </row>
    <row r="1630" spans="1:13" x14ac:dyDescent="0.35">
      <c r="A1630" s="259" t="s">
        <v>2061</v>
      </c>
      <c r="B1630" s="259" t="s">
        <v>2062</v>
      </c>
      <c r="C1630" s="259" t="s">
        <v>621</v>
      </c>
      <c r="D1630" s="259" t="s">
        <v>2183</v>
      </c>
      <c r="E1630" s="259">
        <v>2</v>
      </c>
      <c r="F1630" s="259" t="s">
        <v>2177</v>
      </c>
      <c r="G1630" s="259" t="s">
        <v>33</v>
      </c>
      <c r="H1630" s="259">
        <v>2</v>
      </c>
      <c r="I1630" s="259" t="s">
        <v>17</v>
      </c>
      <c r="J1630" s="259" t="s">
        <v>17</v>
      </c>
      <c r="K1630" s="259" t="s">
        <v>2829</v>
      </c>
      <c r="L1630" s="260">
        <v>45460</v>
      </c>
      <c r="M1630" s="259" t="s">
        <v>20</v>
      </c>
    </row>
    <row r="1631" spans="1:13" x14ac:dyDescent="0.35">
      <c r="A1631" s="261" t="s">
        <v>2061</v>
      </c>
      <c r="B1631" s="261" t="s">
        <v>2062</v>
      </c>
      <c r="C1631" s="261" t="s">
        <v>621</v>
      </c>
      <c r="D1631" s="261" t="s">
        <v>2185</v>
      </c>
      <c r="E1631" s="261">
        <v>0</v>
      </c>
      <c r="F1631" s="261" t="s">
        <v>2177</v>
      </c>
      <c r="G1631" s="261" t="s">
        <v>33</v>
      </c>
      <c r="H1631" s="261">
        <v>2</v>
      </c>
      <c r="I1631" s="261" t="s">
        <v>17</v>
      </c>
      <c r="J1631" s="261" t="s">
        <v>17</v>
      </c>
      <c r="K1631" s="261" t="s">
        <v>2830</v>
      </c>
      <c r="L1631" s="262">
        <v>45460</v>
      </c>
      <c r="M1631" s="261" t="s">
        <v>20</v>
      </c>
    </row>
    <row r="1632" spans="1:13" x14ac:dyDescent="0.35">
      <c r="A1632" s="259" t="s">
        <v>2061</v>
      </c>
      <c r="B1632" s="259" t="s">
        <v>2062</v>
      </c>
      <c r="C1632" s="259" t="s">
        <v>621</v>
      </c>
      <c r="D1632" s="259" t="s">
        <v>2187</v>
      </c>
      <c r="E1632" s="259">
        <v>3</v>
      </c>
      <c r="F1632" s="259" t="s">
        <v>2177</v>
      </c>
      <c r="G1632" s="259" t="s">
        <v>33</v>
      </c>
      <c r="H1632" s="259">
        <v>2</v>
      </c>
      <c r="I1632" s="259" t="s">
        <v>17</v>
      </c>
      <c r="J1632" s="259" t="s">
        <v>17</v>
      </c>
      <c r="K1632" s="259" t="s">
        <v>2831</v>
      </c>
      <c r="L1632" s="260">
        <v>45460</v>
      </c>
      <c r="M1632" s="259" t="s">
        <v>20</v>
      </c>
    </row>
    <row r="1633" spans="1:13" x14ac:dyDescent="0.35">
      <c r="A1633" s="261" t="s">
        <v>2061</v>
      </c>
      <c r="B1633" s="261" t="s">
        <v>2062</v>
      </c>
      <c r="C1633" s="261" t="s">
        <v>621</v>
      </c>
      <c r="D1633" s="261" t="s">
        <v>2189</v>
      </c>
      <c r="E1633" s="261">
        <v>3</v>
      </c>
      <c r="F1633" s="261" t="s">
        <v>2177</v>
      </c>
      <c r="G1633" s="261" t="s">
        <v>33</v>
      </c>
      <c r="H1633" s="261">
        <v>2</v>
      </c>
      <c r="I1633" s="261" t="s">
        <v>17</v>
      </c>
      <c r="J1633" s="261" t="s">
        <v>17</v>
      </c>
      <c r="K1633" s="261" t="s">
        <v>2832</v>
      </c>
      <c r="L1633" s="262">
        <v>45460</v>
      </c>
      <c r="M1633" s="261" t="s">
        <v>20</v>
      </c>
    </row>
    <row r="1634" spans="1:13" x14ac:dyDescent="0.35">
      <c r="A1634" s="259" t="s">
        <v>2061</v>
      </c>
      <c r="B1634" s="259" t="s">
        <v>2062</v>
      </c>
      <c r="C1634" s="259" t="s">
        <v>621</v>
      </c>
      <c r="D1634" s="259" t="s">
        <v>2191</v>
      </c>
      <c r="E1634" s="259">
        <v>1</v>
      </c>
      <c r="F1634" s="259" t="s">
        <v>2177</v>
      </c>
      <c r="G1634" s="259" t="s">
        <v>33</v>
      </c>
      <c r="H1634" s="259">
        <v>2</v>
      </c>
      <c r="I1634" s="259" t="s">
        <v>17</v>
      </c>
      <c r="J1634" s="259" t="s">
        <v>17</v>
      </c>
      <c r="K1634" s="259" t="s">
        <v>2833</v>
      </c>
      <c r="L1634" s="260">
        <v>45460</v>
      </c>
      <c r="M1634" s="259" t="s">
        <v>20</v>
      </c>
    </row>
    <row r="1635" spans="1:13" x14ac:dyDescent="0.35">
      <c r="A1635" s="261" t="s">
        <v>2061</v>
      </c>
      <c r="B1635" s="261" t="s">
        <v>2062</v>
      </c>
      <c r="C1635" s="261" t="s">
        <v>621</v>
      </c>
      <c r="D1635" s="261" t="s">
        <v>2193</v>
      </c>
      <c r="E1635" s="261">
        <v>0</v>
      </c>
      <c r="F1635" s="261" t="s">
        <v>2177</v>
      </c>
      <c r="G1635" s="261" t="s">
        <v>33</v>
      </c>
      <c r="H1635" s="261">
        <v>2</v>
      </c>
      <c r="I1635" s="261" t="s">
        <v>17</v>
      </c>
      <c r="J1635" s="261" t="s">
        <v>17</v>
      </c>
      <c r="K1635" s="261" t="s">
        <v>2834</v>
      </c>
      <c r="L1635" s="262">
        <v>45460</v>
      </c>
      <c r="M1635" s="261" t="s">
        <v>20</v>
      </c>
    </row>
    <row r="1636" spans="1:13" x14ac:dyDescent="0.35">
      <c r="A1636" s="259" t="s">
        <v>2835</v>
      </c>
      <c r="B1636" s="259" t="s">
        <v>2836</v>
      </c>
      <c r="C1636" s="259" t="s">
        <v>2837</v>
      </c>
      <c r="D1636" s="259" t="s">
        <v>2176</v>
      </c>
      <c r="E1636" s="259">
        <v>0</v>
      </c>
      <c r="F1636" s="259" t="s">
        <v>2177</v>
      </c>
      <c r="G1636" s="259" t="s">
        <v>33</v>
      </c>
      <c r="H1636" s="259">
        <v>2</v>
      </c>
      <c r="I1636" s="259" t="s">
        <v>17</v>
      </c>
      <c r="J1636" s="259" t="s">
        <v>17</v>
      </c>
      <c r="K1636" s="259" t="s">
        <v>2838</v>
      </c>
      <c r="L1636" s="260">
        <v>45460</v>
      </c>
      <c r="M1636" s="259" t="s">
        <v>20</v>
      </c>
    </row>
    <row r="1637" spans="1:13" x14ac:dyDescent="0.35">
      <c r="A1637" s="261" t="s">
        <v>2835</v>
      </c>
      <c r="B1637" s="261" t="s">
        <v>2836</v>
      </c>
      <c r="C1637" s="261" t="s">
        <v>2837</v>
      </c>
      <c r="D1637" s="261" t="s">
        <v>2179</v>
      </c>
      <c r="E1637" s="261">
        <v>0</v>
      </c>
      <c r="F1637" s="261" t="s">
        <v>2177</v>
      </c>
      <c r="G1637" s="261" t="s">
        <v>33</v>
      </c>
      <c r="H1637" s="261">
        <v>2</v>
      </c>
      <c r="I1637" s="261" t="s">
        <v>17</v>
      </c>
      <c r="J1637" s="261" t="s">
        <v>17</v>
      </c>
      <c r="K1637" s="261" t="s">
        <v>2839</v>
      </c>
      <c r="L1637" s="262">
        <v>45460</v>
      </c>
      <c r="M1637" s="261" t="s">
        <v>20</v>
      </c>
    </row>
    <row r="1638" spans="1:13" x14ac:dyDescent="0.35">
      <c r="A1638" s="259" t="s">
        <v>2835</v>
      </c>
      <c r="B1638" s="259" t="s">
        <v>2836</v>
      </c>
      <c r="C1638" s="259" t="s">
        <v>2837</v>
      </c>
      <c r="D1638" s="259" t="s">
        <v>2181</v>
      </c>
      <c r="E1638" s="259">
        <v>0</v>
      </c>
      <c r="F1638" s="259" t="s">
        <v>2177</v>
      </c>
      <c r="G1638" s="259" t="s">
        <v>33</v>
      </c>
      <c r="H1638" s="259">
        <v>2</v>
      </c>
      <c r="I1638" s="259" t="s">
        <v>17</v>
      </c>
      <c r="J1638" s="259" t="s">
        <v>17</v>
      </c>
      <c r="K1638" s="259" t="s">
        <v>2840</v>
      </c>
      <c r="L1638" s="260">
        <v>45460</v>
      </c>
      <c r="M1638" s="259" t="s">
        <v>20</v>
      </c>
    </row>
    <row r="1639" spans="1:13" x14ac:dyDescent="0.35">
      <c r="A1639" s="261" t="s">
        <v>2835</v>
      </c>
      <c r="B1639" s="261" t="s">
        <v>2836</v>
      </c>
      <c r="C1639" s="261" t="s">
        <v>2837</v>
      </c>
      <c r="D1639" s="261" t="s">
        <v>2183</v>
      </c>
      <c r="E1639" s="261">
        <v>0</v>
      </c>
      <c r="F1639" s="261" t="s">
        <v>2177</v>
      </c>
      <c r="G1639" s="261" t="s">
        <v>33</v>
      </c>
      <c r="H1639" s="261">
        <v>2</v>
      </c>
      <c r="I1639" s="261" t="s">
        <v>17</v>
      </c>
      <c r="J1639" s="261" t="s">
        <v>17</v>
      </c>
      <c r="K1639" s="261" t="s">
        <v>2841</v>
      </c>
      <c r="L1639" s="262">
        <v>45460</v>
      </c>
      <c r="M1639" s="261" t="s">
        <v>20</v>
      </c>
    </row>
    <row r="1640" spans="1:13" x14ac:dyDescent="0.35">
      <c r="A1640" s="259" t="s">
        <v>2835</v>
      </c>
      <c r="B1640" s="259" t="s">
        <v>2836</v>
      </c>
      <c r="C1640" s="259" t="s">
        <v>2837</v>
      </c>
      <c r="D1640" s="259" t="s">
        <v>2185</v>
      </c>
      <c r="E1640" s="259">
        <v>1</v>
      </c>
      <c r="F1640" s="259" t="s">
        <v>2177</v>
      </c>
      <c r="G1640" s="259" t="s">
        <v>33</v>
      </c>
      <c r="H1640" s="259">
        <v>2</v>
      </c>
      <c r="I1640" s="259" t="s">
        <v>17</v>
      </c>
      <c r="J1640" s="259" t="s">
        <v>17</v>
      </c>
      <c r="K1640" s="259" t="s">
        <v>2842</v>
      </c>
      <c r="L1640" s="260">
        <v>45460</v>
      </c>
      <c r="M1640" s="259" t="s">
        <v>20</v>
      </c>
    </row>
    <row r="1641" spans="1:13" x14ac:dyDescent="0.35">
      <c r="A1641" s="261" t="s">
        <v>2835</v>
      </c>
      <c r="B1641" s="261" t="s">
        <v>2836</v>
      </c>
      <c r="C1641" s="261" t="s">
        <v>2837</v>
      </c>
      <c r="D1641" s="261" t="s">
        <v>2187</v>
      </c>
      <c r="E1641" s="261">
        <v>2</v>
      </c>
      <c r="F1641" s="261" t="s">
        <v>2177</v>
      </c>
      <c r="G1641" s="261" t="s">
        <v>33</v>
      </c>
      <c r="H1641" s="261">
        <v>2</v>
      </c>
      <c r="I1641" s="261" t="s">
        <v>17</v>
      </c>
      <c r="J1641" s="261" t="s">
        <v>17</v>
      </c>
      <c r="K1641" s="261" t="s">
        <v>2843</v>
      </c>
      <c r="L1641" s="262">
        <v>45460</v>
      </c>
      <c r="M1641" s="261" t="s">
        <v>20</v>
      </c>
    </row>
    <row r="1642" spans="1:13" x14ac:dyDescent="0.35">
      <c r="A1642" s="259" t="s">
        <v>2835</v>
      </c>
      <c r="B1642" s="259" t="s">
        <v>2836</v>
      </c>
      <c r="C1642" s="259" t="s">
        <v>2837</v>
      </c>
      <c r="D1642" s="259" t="s">
        <v>2189</v>
      </c>
      <c r="E1642" s="259">
        <v>0</v>
      </c>
      <c r="F1642" s="259" t="s">
        <v>2177</v>
      </c>
      <c r="G1642" s="259" t="s">
        <v>33</v>
      </c>
      <c r="H1642" s="259">
        <v>2</v>
      </c>
      <c r="I1642" s="259" t="s">
        <v>17</v>
      </c>
      <c r="J1642" s="259" t="s">
        <v>17</v>
      </c>
      <c r="K1642" s="259" t="s">
        <v>2844</v>
      </c>
      <c r="L1642" s="260">
        <v>45460</v>
      </c>
      <c r="M1642" s="259" t="s">
        <v>20</v>
      </c>
    </row>
    <row r="1643" spans="1:13" x14ac:dyDescent="0.35">
      <c r="A1643" s="261" t="s">
        <v>2835</v>
      </c>
      <c r="B1643" s="261" t="s">
        <v>2836</v>
      </c>
      <c r="C1643" s="261" t="s">
        <v>2837</v>
      </c>
      <c r="D1643" s="261" t="s">
        <v>2191</v>
      </c>
      <c r="E1643" s="261">
        <v>0</v>
      </c>
      <c r="F1643" s="261" t="s">
        <v>2177</v>
      </c>
      <c r="G1643" s="261" t="s">
        <v>33</v>
      </c>
      <c r="H1643" s="261">
        <v>2</v>
      </c>
      <c r="I1643" s="261" t="s">
        <v>17</v>
      </c>
      <c r="J1643" s="261" t="s">
        <v>17</v>
      </c>
      <c r="K1643" s="261" t="s">
        <v>2845</v>
      </c>
      <c r="L1643" s="262">
        <v>45460</v>
      </c>
      <c r="M1643" s="261" t="s">
        <v>20</v>
      </c>
    </row>
    <row r="1644" spans="1:13" x14ac:dyDescent="0.35">
      <c r="A1644" s="259" t="s">
        <v>2835</v>
      </c>
      <c r="B1644" s="259" t="s">
        <v>2836</v>
      </c>
      <c r="C1644" s="259" t="s">
        <v>2837</v>
      </c>
      <c r="D1644" s="259" t="s">
        <v>2193</v>
      </c>
      <c r="E1644" s="259">
        <v>0</v>
      </c>
      <c r="F1644" s="259" t="s">
        <v>2177</v>
      </c>
      <c r="G1644" s="259" t="s">
        <v>33</v>
      </c>
      <c r="H1644" s="259">
        <v>2</v>
      </c>
      <c r="I1644" s="259" t="s">
        <v>17</v>
      </c>
      <c r="J1644" s="259" t="s">
        <v>17</v>
      </c>
      <c r="K1644" s="259" t="s">
        <v>2846</v>
      </c>
      <c r="L1644" s="260">
        <v>45460</v>
      </c>
      <c r="M1644" s="259" t="s">
        <v>20</v>
      </c>
    </row>
    <row r="1645" spans="1:13" x14ac:dyDescent="0.35">
      <c r="A1645" s="261" t="s">
        <v>2847</v>
      </c>
      <c r="B1645" s="261" t="s">
        <v>2848</v>
      </c>
      <c r="C1645" s="261" t="s">
        <v>2849</v>
      </c>
      <c r="D1645" s="261" t="s">
        <v>2176</v>
      </c>
      <c r="E1645" s="261">
        <v>2</v>
      </c>
      <c r="F1645" s="261" t="s">
        <v>2177</v>
      </c>
      <c r="G1645" s="261" t="s">
        <v>33</v>
      </c>
      <c r="H1645" s="261">
        <v>2</v>
      </c>
      <c r="I1645" s="261" t="s">
        <v>17</v>
      </c>
      <c r="J1645" s="261" t="s">
        <v>17</v>
      </c>
      <c r="K1645" s="261" t="s">
        <v>2850</v>
      </c>
      <c r="L1645" s="262">
        <v>45460</v>
      </c>
      <c r="M1645" s="261" t="s">
        <v>20</v>
      </c>
    </row>
    <row r="1646" spans="1:13" x14ac:dyDescent="0.35">
      <c r="A1646" s="259" t="s">
        <v>2847</v>
      </c>
      <c r="B1646" s="259" t="s">
        <v>2848</v>
      </c>
      <c r="C1646" s="259" t="s">
        <v>2849</v>
      </c>
      <c r="D1646" s="259" t="s">
        <v>2179</v>
      </c>
      <c r="E1646" s="259">
        <v>1</v>
      </c>
      <c r="F1646" s="259" t="s">
        <v>2177</v>
      </c>
      <c r="G1646" s="259" t="s">
        <v>33</v>
      </c>
      <c r="H1646" s="259">
        <v>2</v>
      </c>
      <c r="I1646" s="259" t="s">
        <v>17</v>
      </c>
      <c r="J1646" s="259" t="s">
        <v>17</v>
      </c>
      <c r="K1646" s="259" t="s">
        <v>2851</v>
      </c>
      <c r="L1646" s="260">
        <v>45460</v>
      </c>
      <c r="M1646" s="259" t="s">
        <v>20</v>
      </c>
    </row>
    <row r="1647" spans="1:13" x14ac:dyDescent="0.35">
      <c r="A1647" s="261" t="s">
        <v>2847</v>
      </c>
      <c r="B1647" s="261" t="s">
        <v>2848</v>
      </c>
      <c r="C1647" s="261" t="s">
        <v>2849</v>
      </c>
      <c r="D1647" s="261" t="s">
        <v>2181</v>
      </c>
      <c r="E1647" s="261">
        <v>0</v>
      </c>
      <c r="F1647" s="261" t="s">
        <v>2177</v>
      </c>
      <c r="G1647" s="261" t="s">
        <v>33</v>
      </c>
      <c r="H1647" s="261">
        <v>2</v>
      </c>
      <c r="I1647" s="261" t="s">
        <v>17</v>
      </c>
      <c r="J1647" s="261" t="s">
        <v>17</v>
      </c>
      <c r="K1647" s="261" t="s">
        <v>2852</v>
      </c>
      <c r="L1647" s="262">
        <v>45460</v>
      </c>
      <c r="M1647" s="261" t="s">
        <v>20</v>
      </c>
    </row>
    <row r="1648" spans="1:13" x14ac:dyDescent="0.35">
      <c r="A1648" s="259" t="s">
        <v>2847</v>
      </c>
      <c r="B1648" s="259" t="s">
        <v>2848</v>
      </c>
      <c r="C1648" s="259" t="s">
        <v>2849</v>
      </c>
      <c r="D1648" s="259" t="s">
        <v>2183</v>
      </c>
      <c r="E1648" s="259">
        <v>0</v>
      </c>
      <c r="F1648" s="259" t="s">
        <v>2177</v>
      </c>
      <c r="G1648" s="259" t="s">
        <v>33</v>
      </c>
      <c r="H1648" s="259">
        <v>2</v>
      </c>
      <c r="I1648" s="259" t="s">
        <v>17</v>
      </c>
      <c r="J1648" s="259" t="s">
        <v>17</v>
      </c>
      <c r="K1648" s="259" t="s">
        <v>2853</v>
      </c>
      <c r="L1648" s="260">
        <v>45460</v>
      </c>
      <c r="M1648" s="259" t="s">
        <v>20</v>
      </c>
    </row>
    <row r="1649" spans="1:13" x14ac:dyDescent="0.35">
      <c r="A1649" s="261" t="s">
        <v>2847</v>
      </c>
      <c r="B1649" s="261" t="s">
        <v>2848</v>
      </c>
      <c r="C1649" s="261" t="s">
        <v>2849</v>
      </c>
      <c r="D1649" s="261" t="s">
        <v>2185</v>
      </c>
      <c r="E1649" s="261">
        <v>0</v>
      </c>
      <c r="F1649" s="261" t="s">
        <v>2177</v>
      </c>
      <c r="G1649" s="261" t="s">
        <v>33</v>
      </c>
      <c r="H1649" s="261">
        <v>2</v>
      </c>
      <c r="I1649" s="261" t="s">
        <v>17</v>
      </c>
      <c r="J1649" s="261" t="s">
        <v>17</v>
      </c>
      <c r="K1649" s="261" t="s">
        <v>2854</v>
      </c>
      <c r="L1649" s="262">
        <v>45460</v>
      </c>
      <c r="M1649" s="261" t="s">
        <v>20</v>
      </c>
    </row>
    <row r="1650" spans="1:13" x14ac:dyDescent="0.35">
      <c r="A1650" s="259" t="s">
        <v>2847</v>
      </c>
      <c r="B1650" s="259" t="s">
        <v>2848</v>
      </c>
      <c r="C1650" s="259" t="s">
        <v>2849</v>
      </c>
      <c r="D1650" s="259" t="s">
        <v>2187</v>
      </c>
      <c r="E1650" s="259">
        <v>0</v>
      </c>
      <c r="F1650" s="259" t="s">
        <v>2177</v>
      </c>
      <c r="G1650" s="259" t="s">
        <v>33</v>
      </c>
      <c r="H1650" s="259">
        <v>2</v>
      </c>
      <c r="I1650" s="259" t="s">
        <v>17</v>
      </c>
      <c r="J1650" s="259" t="s">
        <v>17</v>
      </c>
      <c r="K1650" s="259" t="s">
        <v>2855</v>
      </c>
      <c r="L1650" s="260">
        <v>45460</v>
      </c>
      <c r="M1650" s="259" t="s">
        <v>20</v>
      </c>
    </row>
    <row r="1651" spans="1:13" x14ac:dyDescent="0.35">
      <c r="A1651" s="261" t="s">
        <v>2847</v>
      </c>
      <c r="B1651" s="261" t="s">
        <v>2848</v>
      </c>
      <c r="C1651" s="261" t="s">
        <v>2849</v>
      </c>
      <c r="D1651" s="261" t="s">
        <v>2189</v>
      </c>
      <c r="E1651" s="261">
        <v>2</v>
      </c>
      <c r="F1651" s="261" t="s">
        <v>2177</v>
      </c>
      <c r="G1651" s="261" t="s">
        <v>33</v>
      </c>
      <c r="H1651" s="261">
        <v>2</v>
      </c>
      <c r="I1651" s="261" t="s">
        <v>17</v>
      </c>
      <c r="J1651" s="261" t="s">
        <v>17</v>
      </c>
      <c r="K1651" s="261" t="s">
        <v>2856</v>
      </c>
      <c r="L1651" s="262">
        <v>45460</v>
      </c>
      <c r="M1651" s="261" t="s">
        <v>20</v>
      </c>
    </row>
    <row r="1652" spans="1:13" x14ac:dyDescent="0.35">
      <c r="A1652" s="259" t="s">
        <v>2847</v>
      </c>
      <c r="B1652" s="259" t="s">
        <v>2848</v>
      </c>
      <c r="C1652" s="259" t="s">
        <v>2849</v>
      </c>
      <c r="D1652" s="259" t="s">
        <v>2191</v>
      </c>
      <c r="E1652" s="259">
        <v>1</v>
      </c>
      <c r="F1652" s="259" t="s">
        <v>2177</v>
      </c>
      <c r="G1652" s="259" t="s">
        <v>33</v>
      </c>
      <c r="H1652" s="259">
        <v>2</v>
      </c>
      <c r="I1652" s="259" t="s">
        <v>17</v>
      </c>
      <c r="J1652" s="259" t="s">
        <v>17</v>
      </c>
      <c r="K1652" s="259" t="s">
        <v>2857</v>
      </c>
      <c r="L1652" s="260">
        <v>45460</v>
      </c>
      <c r="M1652" s="259" t="s">
        <v>20</v>
      </c>
    </row>
    <row r="1653" spans="1:13" x14ac:dyDescent="0.35">
      <c r="A1653" s="261" t="s">
        <v>2847</v>
      </c>
      <c r="B1653" s="261" t="s">
        <v>2848</v>
      </c>
      <c r="C1653" s="261" t="s">
        <v>2849</v>
      </c>
      <c r="D1653" s="261" t="s">
        <v>2193</v>
      </c>
      <c r="E1653" s="261">
        <v>0</v>
      </c>
      <c r="F1653" s="261" t="s">
        <v>2177</v>
      </c>
      <c r="G1653" s="261" t="s">
        <v>33</v>
      </c>
      <c r="H1653" s="261">
        <v>2</v>
      </c>
      <c r="I1653" s="261" t="s">
        <v>17</v>
      </c>
      <c r="J1653" s="261" t="s">
        <v>17</v>
      </c>
      <c r="K1653" s="261" t="s">
        <v>2858</v>
      </c>
      <c r="L1653" s="262">
        <v>45460</v>
      </c>
      <c r="M1653" s="261" t="s">
        <v>20</v>
      </c>
    </row>
    <row r="1654" spans="1:13" x14ac:dyDescent="0.35">
      <c r="A1654" s="259" t="s">
        <v>2859</v>
      </c>
      <c r="B1654" s="259" t="s">
        <v>2860</v>
      </c>
      <c r="C1654" s="259" t="s">
        <v>2861</v>
      </c>
      <c r="D1654" s="259" t="s">
        <v>2176</v>
      </c>
      <c r="E1654" s="259">
        <v>0</v>
      </c>
      <c r="F1654" s="259" t="s">
        <v>2177</v>
      </c>
      <c r="G1654" s="259" t="s">
        <v>33</v>
      </c>
      <c r="H1654" s="259">
        <v>2</v>
      </c>
      <c r="I1654" s="259" t="s">
        <v>17</v>
      </c>
      <c r="J1654" s="259" t="s">
        <v>17</v>
      </c>
      <c r="K1654" s="259" t="s">
        <v>2862</v>
      </c>
      <c r="L1654" s="260">
        <v>45460</v>
      </c>
      <c r="M1654" s="259" t="s">
        <v>20</v>
      </c>
    </row>
    <row r="1655" spans="1:13" x14ac:dyDescent="0.35">
      <c r="A1655" s="261" t="s">
        <v>2859</v>
      </c>
      <c r="B1655" s="261" t="s">
        <v>2860</v>
      </c>
      <c r="C1655" s="261" t="s">
        <v>2861</v>
      </c>
      <c r="D1655" s="261" t="s">
        <v>2179</v>
      </c>
      <c r="E1655" s="261">
        <v>1</v>
      </c>
      <c r="F1655" s="261" t="s">
        <v>2177</v>
      </c>
      <c r="G1655" s="261" t="s">
        <v>33</v>
      </c>
      <c r="H1655" s="261">
        <v>2</v>
      </c>
      <c r="I1655" s="261" t="s">
        <v>17</v>
      </c>
      <c r="J1655" s="261" t="s">
        <v>17</v>
      </c>
      <c r="K1655" s="261" t="s">
        <v>2863</v>
      </c>
      <c r="L1655" s="262">
        <v>45460</v>
      </c>
      <c r="M1655" s="261" t="s">
        <v>20</v>
      </c>
    </row>
    <row r="1656" spans="1:13" x14ac:dyDescent="0.35">
      <c r="A1656" s="259" t="s">
        <v>2859</v>
      </c>
      <c r="B1656" s="259" t="s">
        <v>2860</v>
      </c>
      <c r="C1656" s="259" t="s">
        <v>2861</v>
      </c>
      <c r="D1656" s="259" t="s">
        <v>2181</v>
      </c>
      <c r="E1656" s="259">
        <v>0</v>
      </c>
      <c r="F1656" s="259" t="s">
        <v>2177</v>
      </c>
      <c r="G1656" s="259" t="s">
        <v>33</v>
      </c>
      <c r="H1656" s="259">
        <v>2</v>
      </c>
      <c r="I1656" s="259" t="s">
        <v>17</v>
      </c>
      <c r="J1656" s="259" t="s">
        <v>17</v>
      </c>
      <c r="K1656" s="259" t="s">
        <v>2864</v>
      </c>
      <c r="L1656" s="260">
        <v>45460</v>
      </c>
      <c r="M1656" s="259" t="s">
        <v>20</v>
      </c>
    </row>
    <row r="1657" spans="1:13" x14ac:dyDescent="0.35">
      <c r="A1657" s="261" t="s">
        <v>2859</v>
      </c>
      <c r="B1657" s="261" t="s">
        <v>2860</v>
      </c>
      <c r="C1657" s="261" t="s">
        <v>2861</v>
      </c>
      <c r="D1657" s="261" t="s">
        <v>2183</v>
      </c>
      <c r="E1657" s="261">
        <v>1</v>
      </c>
      <c r="F1657" s="261" t="s">
        <v>2177</v>
      </c>
      <c r="G1657" s="261" t="s">
        <v>33</v>
      </c>
      <c r="H1657" s="261">
        <v>2</v>
      </c>
      <c r="I1657" s="261" t="s">
        <v>17</v>
      </c>
      <c r="J1657" s="261" t="s">
        <v>17</v>
      </c>
      <c r="K1657" s="261" t="s">
        <v>2865</v>
      </c>
      <c r="L1657" s="262">
        <v>45460</v>
      </c>
      <c r="M1657" s="261" t="s">
        <v>20</v>
      </c>
    </row>
    <row r="1658" spans="1:13" x14ac:dyDescent="0.35">
      <c r="A1658" s="259" t="s">
        <v>2859</v>
      </c>
      <c r="B1658" s="259" t="s">
        <v>2860</v>
      </c>
      <c r="C1658" s="259" t="s">
        <v>2861</v>
      </c>
      <c r="D1658" s="259" t="s">
        <v>2185</v>
      </c>
      <c r="E1658" s="259">
        <v>3</v>
      </c>
      <c r="F1658" s="259" t="s">
        <v>2177</v>
      </c>
      <c r="G1658" s="259" t="s">
        <v>33</v>
      </c>
      <c r="H1658" s="259">
        <v>2</v>
      </c>
      <c r="I1658" s="259" t="s">
        <v>17</v>
      </c>
      <c r="J1658" s="259" t="s">
        <v>17</v>
      </c>
      <c r="K1658" s="259" t="s">
        <v>2866</v>
      </c>
      <c r="L1658" s="260">
        <v>45460</v>
      </c>
      <c r="M1658" s="259" t="s">
        <v>20</v>
      </c>
    </row>
    <row r="1659" spans="1:13" x14ac:dyDescent="0.35">
      <c r="A1659" s="261" t="s">
        <v>2859</v>
      </c>
      <c r="B1659" s="261" t="s">
        <v>2860</v>
      </c>
      <c r="C1659" s="261" t="s">
        <v>2861</v>
      </c>
      <c r="D1659" s="261" t="s">
        <v>2187</v>
      </c>
      <c r="E1659" s="261">
        <v>1</v>
      </c>
      <c r="F1659" s="261" t="s">
        <v>2177</v>
      </c>
      <c r="G1659" s="261" t="s">
        <v>33</v>
      </c>
      <c r="H1659" s="261">
        <v>2</v>
      </c>
      <c r="I1659" s="261" t="s">
        <v>17</v>
      </c>
      <c r="J1659" s="261" t="s">
        <v>17</v>
      </c>
      <c r="K1659" s="261" t="s">
        <v>2867</v>
      </c>
      <c r="L1659" s="262">
        <v>45460</v>
      </c>
      <c r="M1659" s="261" t="s">
        <v>20</v>
      </c>
    </row>
    <row r="1660" spans="1:13" x14ac:dyDescent="0.35">
      <c r="A1660" s="259" t="s">
        <v>2859</v>
      </c>
      <c r="B1660" s="259" t="s">
        <v>2860</v>
      </c>
      <c r="C1660" s="259" t="s">
        <v>2861</v>
      </c>
      <c r="D1660" s="259" t="s">
        <v>2189</v>
      </c>
      <c r="E1660" s="259">
        <v>0</v>
      </c>
      <c r="F1660" s="259" t="s">
        <v>2177</v>
      </c>
      <c r="G1660" s="259" t="s">
        <v>33</v>
      </c>
      <c r="H1660" s="259">
        <v>2</v>
      </c>
      <c r="I1660" s="259" t="s">
        <v>17</v>
      </c>
      <c r="J1660" s="259" t="s">
        <v>17</v>
      </c>
      <c r="K1660" s="259" t="s">
        <v>2868</v>
      </c>
      <c r="L1660" s="260">
        <v>45460</v>
      </c>
      <c r="M1660" s="259" t="s">
        <v>20</v>
      </c>
    </row>
    <row r="1661" spans="1:13" x14ac:dyDescent="0.35">
      <c r="A1661" s="261" t="s">
        <v>2859</v>
      </c>
      <c r="B1661" s="261" t="s">
        <v>2860</v>
      </c>
      <c r="C1661" s="261" t="s">
        <v>2861</v>
      </c>
      <c r="D1661" s="261" t="s">
        <v>2191</v>
      </c>
      <c r="E1661" s="261">
        <v>1</v>
      </c>
      <c r="F1661" s="261" t="s">
        <v>2177</v>
      </c>
      <c r="G1661" s="261" t="s">
        <v>33</v>
      </c>
      <c r="H1661" s="261">
        <v>2</v>
      </c>
      <c r="I1661" s="261" t="s">
        <v>17</v>
      </c>
      <c r="J1661" s="261" t="s">
        <v>17</v>
      </c>
      <c r="K1661" s="261" t="s">
        <v>2869</v>
      </c>
      <c r="L1661" s="262">
        <v>45460</v>
      </c>
      <c r="M1661" s="261" t="s">
        <v>20</v>
      </c>
    </row>
    <row r="1662" spans="1:13" x14ac:dyDescent="0.35">
      <c r="A1662" s="259" t="s">
        <v>2859</v>
      </c>
      <c r="B1662" s="259" t="s">
        <v>2860</v>
      </c>
      <c r="C1662" s="259" t="s">
        <v>2861</v>
      </c>
      <c r="D1662" s="259" t="s">
        <v>2193</v>
      </c>
      <c r="E1662" s="259">
        <v>0</v>
      </c>
      <c r="F1662" s="259" t="s">
        <v>2177</v>
      </c>
      <c r="G1662" s="259" t="s">
        <v>33</v>
      </c>
      <c r="H1662" s="259">
        <v>2</v>
      </c>
      <c r="I1662" s="259" t="s">
        <v>17</v>
      </c>
      <c r="J1662" s="259" t="s">
        <v>17</v>
      </c>
      <c r="K1662" s="259" t="s">
        <v>2870</v>
      </c>
      <c r="L1662" s="260">
        <v>45460</v>
      </c>
      <c r="M1662" s="259" t="s">
        <v>20</v>
      </c>
    </row>
    <row r="1663" spans="1:13" x14ac:dyDescent="0.35">
      <c r="A1663" s="261" t="s">
        <v>2871</v>
      </c>
      <c r="B1663" s="261" t="s">
        <v>2872</v>
      </c>
      <c r="C1663" s="261" t="s">
        <v>2873</v>
      </c>
      <c r="D1663" s="261" t="s">
        <v>2176</v>
      </c>
      <c r="E1663" s="261">
        <v>0</v>
      </c>
      <c r="F1663" s="261" t="s">
        <v>2177</v>
      </c>
      <c r="G1663" s="261" t="s">
        <v>33</v>
      </c>
      <c r="H1663" s="261">
        <v>2</v>
      </c>
      <c r="I1663" s="261" t="s">
        <v>17</v>
      </c>
      <c r="J1663" s="261" t="s">
        <v>17</v>
      </c>
      <c r="K1663" s="261" t="s">
        <v>2874</v>
      </c>
      <c r="L1663" s="262">
        <v>45460</v>
      </c>
      <c r="M1663" s="261" t="s">
        <v>20</v>
      </c>
    </row>
    <row r="1664" spans="1:13" x14ac:dyDescent="0.35">
      <c r="A1664" s="259" t="s">
        <v>2871</v>
      </c>
      <c r="B1664" s="259" t="s">
        <v>2872</v>
      </c>
      <c r="C1664" s="259" t="s">
        <v>2873</v>
      </c>
      <c r="D1664" s="259" t="s">
        <v>2179</v>
      </c>
      <c r="E1664" s="259">
        <v>0</v>
      </c>
      <c r="F1664" s="259" t="s">
        <v>2177</v>
      </c>
      <c r="G1664" s="259" t="s">
        <v>33</v>
      </c>
      <c r="H1664" s="259">
        <v>2</v>
      </c>
      <c r="I1664" s="259" t="s">
        <v>17</v>
      </c>
      <c r="J1664" s="259" t="s">
        <v>17</v>
      </c>
      <c r="K1664" s="259" t="s">
        <v>2875</v>
      </c>
      <c r="L1664" s="260">
        <v>45460</v>
      </c>
      <c r="M1664" s="259" t="s">
        <v>20</v>
      </c>
    </row>
    <row r="1665" spans="1:13" x14ac:dyDescent="0.35">
      <c r="A1665" s="261" t="s">
        <v>2871</v>
      </c>
      <c r="B1665" s="261" t="s">
        <v>2872</v>
      </c>
      <c r="C1665" s="261" t="s">
        <v>2873</v>
      </c>
      <c r="D1665" s="261" t="s">
        <v>2181</v>
      </c>
      <c r="E1665" s="261">
        <v>1</v>
      </c>
      <c r="F1665" s="261" t="s">
        <v>2177</v>
      </c>
      <c r="G1665" s="261" t="s">
        <v>33</v>
      </c>
      <c r="H1665" s="261">
        <v>2</v>
      </c>
      <c r="I1665" s="261" t="s">
        <v>17</v>
      </c>
      <c r="J1665" s="261" t="s">
        <v>17</v>
      </c>
      <c r="K1665" s="261" t="s">
        <v>2876</v>
      </c>
      <c r="L1665" s="262">
        <v>45460</v>
      </c>
      <c r="M1665" s="261" t="s">
        <v>20</v>
      </c>
    </row>
    <row r="1666" spans="1:13" x14ac:dyDescent="0.35">
      <c r="A1666" s="259" t="s">
        <v>2871</v>
      </c>
      <c r="B1666" s="259" t="s">
        <v>2872</v>
      </c>
      <c r="C1666" s="259" t="s">
        <v>2873</v>
      </c>
      <c r="D1666" s="259" t="s">
        <v>2183</v>
      </c>
      <c r="E1666" s="259">
        <v>2</v>
      </c>
      <c r="F1666" s="259" t="s">
        <v>2177</v>
      </c>
      <c r="G1666" s="259" t="s">
        <v>33</v>
      </c>
      <c r="H1666" s="259">
        <v>2</v>
      </c>
      <c r="I1666" s="259" t="s">
        <v>17</v>
      </c>
      <c r="J1666" s="259" t="s">
        <v>17</v>
      </c>
      <c r="K1666" s="259" t="s">
        <v>2877</v>
      </c>
      <c r="L1666" s="260">
        <v>45460</v>
      </c>
      <c r="M1666" s="259" t="s">
        <v>20</v>
      </c>
    </row>
    <row r="1667" spans="1:13" x14ac:dyDescent="0.35">
      <c r="A1667" s="261" t="s">
        <v>2871</v>
      </c>
      <c r="B1667" s="261" t="s">
        <v>2872</v>
      </c>
      <c r="C1667" s="261" t="s">
        <v>2873</v>
      </c>
      <c r="D1667" s="261" t="s">
        <v>2185</v>
      </c>
      <c r="E1667" s="261">
        <v>3</v>
      </c>
      <c r="F1667" s="261" t="s">
        <v>2177</v>
      </c>
      <c r="G1667" s="261" t="s">
        <v>33</v>
      </c>
      <c r="H1667" s="261">
        <v>2</v>
      </c>
      <c r="I1667" s="261" t="s">
        <v>17</v>
      </c>
      <c r="J1667" s="261" t="s">
        <v>17</v>
      </c>
      <c r="K1667" s="261" t="s">
        <v>2878</v>
      </c>
      <c r="L1667" s="262">
        <v>45460</v>
      </c>
      <c r="M1667" s="261" t="s">
        <v>20</v>
      </c>
    </row>
    <row r="1668" spans="1:13" x14ac:dyDescent="0.35">
      <c r="A1668" s="259" t="s">
        <v>2871</v>
      </c>
      <c r="B1668" s="259" t="s">
        <v>2872</v>
      </c>
      <c r="C1668" s="259" t="s">
        <v>2873</v>
      </c>
      <c r="D1668" s="259" t="s">
        <v>2187</v>
      </c>
      <c r="E1668" s="259">
        <v>0</v>
      </c>
      <c r="F1668" s="259" t="s">
        <v>2177</v>
      </c>
      <c r="G1668" s="259" t="s">
        <v>33</v>
      </c>
      <c r="H1668" s="259">
        <v>2</v>
      </c>
      <c r="I1668" s="259" t="s">
        <v>17</v>
      </c>
      <c r="J1668" s="259" t="s">
        <v>17</v>
      </c>
      <c r="K1668" s="259" t="s">
        <v>2879</v>
      </c>
      <c r="L1668" s="260">
        <v>45460</v>
      </c>
      <c r="M1668" s="259" t="s">
        <v>20</v>
      </c>
    </row>
    <row r="1669" spans="1:13" x14ac:dyDescent="0.35">
      <c r="A1669" s="261" t="s">
        <v>2871</v>
      </c>
      <c r="B1669" s="261" t="s">
        <v>2872</v>
      </c>
      <c r="C1669" s="261" t="s">
        <v>2873</v>
      </c>
      <c r="D1669" s="261" t="s">
        <v>2189</v>
      </c>
      <c r="E1669" s="261">
        <v>0</v>
      </c>
      <c r="F1669" s="261" t="s">
        <v>2177</v>
      </c>
      <c r="G1669" s="261" t="s">
        <v>33</v>
      </c>
      <c r="H1669" s="261">
        <v>2</v>
      </c>
      <c r="I1669" s="261" t="s">
        <v>17</v>
      </c>
      <c r="J1669" s="261" t="s">
        <v>17</v>
      </c>
      <c r="K1669" s="261" t="s">
        <v>2880</v>
      </c>
      <c r="L1669" s="262">
        <v>45460</v>
      </c>
      <c r="M1669" s="261" t="s">
        <v>20</v>
      </c>
    </row>
    <row r="1670" spans="1:13" x14ac:dyDescent="0.35">
      <c r="A1670" s="259" t="s">
        <v>2871</v>
      </c>
      <c r="B1670" s="259" t="s">
        <v>2872</v>
      </c>
      <c r="C1670" s="259" t="s">
        <v>2873</v>
      </c>
      <c r="D1670" s="259" t="s">
        <v>2191</v>
      </c>
      <c r="E1670" s="259">
        <v>1</v>
      </c>
      <c r="F1670" s="259" t="s">
        <v>2177</v>
      </c>
      <c r="G1670" s="259" t="s">
        <v>33</v>
      </c>
      <c r="H1670" s="259">
        <v>2</v>
      </c>
      <c r="I1670" s="259" t="s">
        <v>17</v>
      </c>
      <c r="J1670" s="259" t="s">
        <v>17</v>
      </c>
      <c r="K1670" s="259" t="s">
        <v>2881</v>
      </c>
      <c r="L1670" s="260">
        <v>45460</v>
      </c>
      <c r="M1670" s="259" t="s">
        <v>20</v>
      </c>
    </row>
    <row r="1671" spans="1:13" x14ac:dyDescent="0.35">
      <c r="A1671" s="261" t="s">
        <v>2871</v>
      </c>
      <c r="B1671" s="261" t="s">
        <v>2872</v>
      </c>
      <c r="C1671" s="261" t="s">
        <v>2873</v>
      </c>
      <c r="D1671" s="261" t="s">
        <v>2193</v>
      </c>
      <c r="E1671" s="261">
        <v>0</v>
      </c>
      <c r="F1671" s="261" t="s">
        <v>2177</v>
      </c>
      <c r="G1671" s="261" t="s">
        <v>33</v>
      </c>
      <c r="H1671" s="261">
        <v>2</v>
      </c>
      <c r="I1671" s="261" t="s">
        <v>17</v>
      </c>
      <c r="J1671" s="261" t="s">
        <v>17</v>
      </c>
      <c r="K1671" s="261" t="s">
        <v>2882</v>
      </c>
      <c r="L1671" s="262">
        <v>45460</v>
      </c>
      <c r="M1671" s="261" t="s">
        <v>20</v>
      </c>
    </row>
    <row r="1672" spans="1:13" x14ac:dyDescent="0.35">
      <c r="A1672" s="259" t="s">
        <v>920</v>
      </c>
      <c r="B1672" s="259" t="s">
        <v>921</v>
      </c>
      <c r="C1672" s="259" t="s">
        <v>922</v>
      </c>
      <c r="D1672" s="259" t="s">
        <v>2176</v>
      </c>
      <c r="E1672" s="259">
        <v>2</v>
      </c>
      <c r="F1672" s="259" t="s">
        <v>2177</v>
      </c>
      <c r="G1672" s="259" t="s">
        <v>33</v>
      </c>
      <c r="H1672" s="259">
        <v>2</v>
      </c>
      <c r="I1672" s="259" t="s">
        <v>17</v>
      </c>
      <c r="J1672" s="259" t="s">
        <v>17</v>
      </c>
      <c r="K1672" s="259" t="s">
        <v>2883</v>
      </c>
      <c r="L1672" s="260">
        <v>45460</v>
      </c>
      <c r="M1672" s="259" t="s">
        <v>20</v>
      </c>
    </row>
    <row r="1673" spans="1:13" x14ac:dyDescent="0.35">
      <c r="A1673" s="261" t="s">
        <v>920</v>
      </c>
      <c r="B1673" s="261" t="s">
        <v>921</v>
      </c>
      <c r="C1673" s="261" t="s">
        <v>922</v>
      </c>
      <c r="D1673" s="261" t="s">
        <v>2179</v>
      </c>
      <c r="E1673" s="261">
        <v>0</v>
      </c>
      <c r="F1673" s="261" t="s">
        <v>2177</v>
      </c>
      <c r="G1673" s="261" t="s">
        <v>33</v>
      </c>
      <c r="H1673" s="261">
        <v>2</v>
      </c>
      <c r="I1673" s="261" t="s">
        <v>17</v>
      </c>
      <c r="J1673" s="261" t="s">
        <v>17</v>
      </c>
      <c r="K1673" s="261" t="s">
        <v>2884</v>
      </c>
      <c r="L1673" s="262">
        <v>45460</v>
      </c>
      <c r="M1673" s="261" t="s">
        <v>20</v>
      </c>
    </row>
    <row r="1674" spans="1:13" x14ac:dyDescent="0.35">
      <c r="A1674" s="259" t="s">
        <v>920</v>
      </c>
      <c r="B1674" s="259" t="s">
        <v>921</v>
      </c>
      <c r="C1674" s="259" t="s">
        <v>922</v>
      </c>
      <c r="D1674" s="259" t="s">
        <v>2181</v>
      </c>
      <c r="E1674" s="259">
        <v>1</v>
      </c>
      <c r="F1674" s="259" t="s">
        <v>2177</v>
      </c>
      <c r="G1674" s="259" t="s">
        <v>33</v>
      </c>
      <c r="H1674" s="259">
        <v>2</v>
      </c>
      <c r="I1674" s="259" t="s">
        <v>17</v>
      </c>
      <c r="J1674" s="259" t="s">
        <v>17</v>
      </c>
      <c r="K1674" s="259" t="s">
        <v>2885</v>
      </c>
      <c r="L1674" s="260">
        <v>45460</v>
      </c>
      <c r="M1674" s="259" t="s">
        <v>20</v>
      </c>
    </row>
    <row r="1675" spans="1:13" x14ac:dyDescent="0.35">
      <c r="A1675" s="261" t="s">
        <v>920</v>
      </c>
      <c r="B1675" s="261" t="s">
        <v>921</v>
      </c>
      <c r="C1675" s="261" t="s">
        <v>922</v>
      </c>
      <c r="D1675" s="261" t="s">
        <v>2183</v>
      </c>
      <c r="E1675" s="261">
        <v>0</v>
      </c>
      <c r="F1675" s="261" t="s">
        <v>2177</v>
      </c>
      <c r="G1675" s="261" t="s">
        <v>33</v>
      </c>
      <c r="H1675" s="261">
        <v>2</v>
      </c>
      <c r="I1675" s="261" t="s">
        <v>17</v>
      </c>
      <c r="J1675" s="261" t="s">
        <v>17</v>
      </c>
      <c r="K1675" s="261" t="s">
        <v>2886</v>
      </c>
      <c r="L1675" s="262">
        <v>45460</v>
      </c>
      <c r="M1675" s="261" t="s">
        <v>20</v>
      </c>
    </row>
    <row r="1676" spans="1:13" x14ac:dyDescent="0.35">
      <c r="A1676" s="259" t="s">
        <v>920</v>
      </c>
      <c r="B1676" s="259" t="s">
        <v>921</v>
      </c>
      <c r="C1676" s="259" t="s">
        <v>922</v>
      </c>
      <c r="D1676" s="259" t="s">
        <v>2185</v>
      </c>
      <c r="E1676" s="259">
        <v>1</v>
      </c>
      <c r="F1676" s="259" t="s">
        <v>2177</v>
      </c>
      <c r="G1676" s="259" t="s">
        <v>33</v>
      </c>
      <c r="H1676" s="259">
        <v>2</v>
      </c>
      <c r="I1676" s="259" t="s">
        <v>17</v>
      </c>
      <c r="J1676" s="259" t="s">
        <v>17</v>
      </c>
      <c r="K1676" s="259" t="s">
        <v>2887</v>
      </c>
      <c r="L1676" s="260">
        <v>45460</v>
      </c>
      <c r="M1676" s="259" t="s">
        <v>20</v>
      </c>
    </row>
    <row r="1677" spans="1:13" x14ac:dyDescent="0.35">
      <c r="A1677" s="261" t="s">
        <v>920</v>
      </c>
      <c r="B1677" s="261" t="s">
        <v>921</v>
      </c>
      <c r="C1677" s="261" t="s">
        <v>922</v>
      </c>
      <c r="D1677" s="261" t="s">
        <v>2187</v>
      </c>
      <c r="E1677" s="261">
        <v>1</v>
      </c>
      <c r="F1677" s="261" t="s">
        <v>2177</v>
      </c>
      <c r="G1677" s="261" t="s">
        <v>33</v>
      </c>
      <c r="H1677" s="261">
        <v>2</v>
      </c>
      <c r="I1677" s="261" t="s">
        <v>17</v>
      </c>
      <c r="J1677" s="261" t="s">
        <v>17</v>
      </c>
      <c r="K1677" s="261" t="s">
        <v>2888</v>
      </c>
      <c r="L1677" s="262">
        <v>45460</v>
      </c>
      <c r="M1677" s="261" t="s">
        <v>20</v>
      </c>
    </row>
    <row r="1678" spans="1:13" x14ac:dyDescent="0.35">
      <c r="A1678" s="259" t="s">
        <v>920</v>
      </c>
      <c r="B1678" s="259" t="s">
        <v>921</v>
      </c>
      <c r="C1678" s="259" t="s">
        <v>922</v>
      </c>
      <c r="D1678" s="259" t="s">
        <v>2189</v>
      </c>
      <c r="E1678" s="259">
        <v>2</v>
      </c>
      <c r="F1678" s="259" t="s">
        <v>2177</v>
      </c>
      <c r="G1678" s="259" t="s">
        <v>33</v>
      </c>
      <c r="H1678" s="259">
        <v>2</v>
      </c>
      <c r="I1678" s="259" t="s">
        <v>17</v>
      </c>
      <c r="J1678" s="259" t="s">
        <v>17</v>
      </c>
      <c r="K1678" s="259" t="s">
        <v>2889</v>
      </c>
      <c r="L1678" s="260">
        <v>45460</v>
      </c>
      <c r="M1678" s="259" t="s">
        <v>20</v>
      </c>
    </row>
    <row r="1679" spans="1:13" x14ac:dyDescent="0.35">
      <c r="A1679" s="261" t="s">
        <v>920</v>
      </c>
      <c r="B1679" s="261" t="s">
        <v>921</v>
      </c>
      <c r="C1679" s="261" t="s">
        <v>922</v>
      </c>
      <c r="D1679" s="261" t="s">
        <v>2191</v>
      </c>
      <c r="E1679" s="261">
        <v>1</v>
      </c>
      <c r="F1679" s="261" t="s">
        <v>2177</v>
      </c>
      <c r="G1679" s="261" t="s">
        <v>33</v>
      </c>
      <c r="H1679" s="261">
        <v>2</v>
      </c>
      <c r="I1679" s="261" t="s">
        <v>17</v>
      </c>
      <c r="J1679" s="261" t="s">
        <v>17</v>
      </c>
      <c r="K1679" s="261" t="s">
        <v>2890</v>
      </c>
      <c r="L1679" s="262">
        <v>45460</v>
      </c>
      <c r="M1679" s="261" t="s">
        <v>20</v>
      </c>
    </row>
    <row r="1680" spans="1:13" x14ac:dyDescent="0.35">
      <c r="A1680" s="259" t="s">
        <v>920</v>
      </c>
      <c r="B1680" s="259" t="s">
        <v>921</v>
      </c>
      <c r="C1680" s="259" t="s">
        <v>922</v>
      </c>
      <c r="D1680" s="259" t="s">
        <v>2193</v>
      </c>
      <c r="E1680" s="259">
        <v>2</v>
      </c>
      <c r="F1680" s="259" t="s">
        <v>2177</v>
      </c>
      <c r="G1680" s="259" t="s">
        <v>33</v>
      </c>
      <c r="H1680" s="259">
        <v>2</v>
      </c>
      <c r="I1680" s="259" t="s">
        <v>17</v>
      </c>
      <c r="J1680" s="259" t="s">
        <v>17</v>
      </c>
      <c r="K1680" s="259" t="s">
        <v>2891</v>
      </c>
      <c r="L1680" s="260">
        <v>45460</v>
      </c>
      <c r="M1680" s="259" t="s">
        <v>20</v>
      </c>
    </row>
    <row r="1681" spans="1:13" x14ac:dyDescent="0.35">
      <c r="A1681" s="261" t="s">
        <v>935</v>
      </c>
      <c r="B1681" s="261" t="s">
        <v>936</v>
      </c>
      <c r="C1681" s="261" t="s">
        <v>937</v>
      </c>
      <c r="D1681" s="261" t="s">
        <v>2176</v>
      </c>
      <c r="E1681" s="261">
        <v>0</v>
      </c>
      <c r="F1681" s="261" t="s">
        <v>2177</v>
      </c>
      <c r="G1681" s="261" t="s">
        <v>33</v>
      </c>
      <c r="H1681" s="261">
        <v>2</v>
      </c>
      <c r="I1681" s="261" t="s">
        <v>17</v>
      </c>
      <c r="J1681" s="261" t="s">
        <v>17</v>
      </c>
      <c r="K1681" s="261" t="s">
        <v>2892</v>
      </c>
      <c r="L1681" s="262">
        <v>45460</v>
      </c>
      <c r="M1681" s="261" t="s">
        <v>20</v>
      </c>
    </row>
    <row r="1682" spans="1:13" x14ac:dyDescent="0.35">
      <c r="A1682" s="259" t="s">
        <v>935</v>
      </c>
      <c r="B1682" s="259" t="s">
        <v>936</v>
      </c>
      <c r="C1682" s="259" t="s">
        <v>937</v>
      </c>
      <c r="D1682" s="259" t="s">
        <v>2179</v>
      </c>
      <c r="E1682" s="259">
        <v>0</v>
      </c>
      <c r="F1682" s="259" t="s">
        <v>2177</v>
      </c>
      <c r="G1682" s="259" t="s">
        <v>33</v>
      </c>
      <c r="H1682" s="259">
        <v>2</v>
      </c>
      <c r="I1682" s="259" t="s">
        <v>17</v>
      </c>
      <c r="J1682" s="259" t="s">
        <v>17</v>
      </c>
      <c r="K1682" s="259" t="s">
        <v>2893</v>
      </c>
      <c r="L1682" s="260">
        <v>45460</v>
      </c>
      <c r="M1682" s="259" t="s">
        <v>20</v>
      </c>
    </row>
    <row r="1683" spans="1:13" x14ac:dyDescent="0.35">
      <c r="A1683" s="261" t="s">
        <v>935</v>
      </c>
      <c r="B1683" s="261" t="s">
        <v>936</v>
      </c>
      <c r="C1683" s="261" t="s">
        <v>937</v>
      </c>
      <c r="D1683" s="261" t="s">
        <v>2181</v>
      </c>
      <c r="E1683" s="261">
        <v>0</v>
      </c>
      <c r="F1683" s="261" t="s">
        <v>2177</v>
      </c>
      <c r="G1683" s="261" t="s">
        <v>33</v>
      </c>
      <c r="H1683" s="261">
        <v>2</v>
      </c>
      <c r="I1683" s="261" t="s">
        <v>17</v>
      </c>
      <c r="J1683" s="261" t="s">
        <v>17</v>
      </c>
      <c r="K1683" s="261" t="s">
        <v>2894</v>
      </c>
      <c r="L1683" s="262">
        <v>45460</v>
      </c>
      <c r="M1683" s="261" t="s">
        <v>20</v>
      </c>
    </row>
    <row r="1684" spans="1:13" x14ac:dyDescent="0.35">
      <c r="A1684" s="259" t="s">
        <v>935</v>
      </c>
      <c r="B1684" s="259" t="s">
        <v>936</v>
      </c>
      <c r="C1684" s="259" t="s">
        <v>937</v>
      </c>
      <c r="D1684" s="259" t="s">
        <v>2183</v>
      </c>
      <c r="E1684" s="259">
        <v>0</v>
      </c>
      <c r="F1684" s="259" t="s">
        <v>2177</v>
      </c>
      <c r="G1684" s="259" t="s">
        <v>33</v>
      </c>
      <c r="H1684" s="259">
        <v>2</v>
      </c>
      <c r="I1684" s="259" t="s">
        <v>17</v>
      </c>
      <c r="J1684" s="259" t="s">
        <v>17</v>
      </c>
      <c r="K1684" s="259" t="s">
        <v>2895</v>
      </c>
      <c r="L1684" s="260">
        <v>45460</v>
      </c>
      <c r="M1684" s="259" t="s">
        <v>20</v>
      </c>
    </row>
    <row r="1685" spans="1:13" x14ac:dyDescent="0.35">
      <c r="A1685" s="261" t="s">
        <v>935</v>
      </c>
      <c r="B1685" s="261" t="s">
        <v>936</v>
      </c>
      <c r="C1685" s="261" t="s">
        <v>937</v>
      </c>
      <c r="D1685" s="261" t="s">
        <v>2185</v>
      </c>
      <c r="E1685" s="261">
        <v>1</v>
      </c>
      <c r="F1685" s="261" t="s">
        <v>2177</v>
      </c>
      <c r="G1685" s="261" t="s">
        <v>33</v>
      </c>
      <c r="H1685" s="261">
        <v>2</v>
      </c>
      <c r="I1685" s="261" t="s">
        <v>17</v>
      </c>
      <c r="J1685" s="261" t="s">
        <v>17</v>
      </c>
      <c r="K1685" s="261" t="s">
        <v>2896</v>
      </c>
      <c r="L1685" s="262">
        <v>45460</v>
      </c>
      <c r="M1685" s="261" t="s">
        <v>20</v>
      </c>
    </row>
    <row r="1686" spans="1:13" x14ac:dyDescent="0.35">
      <c r="A1686" s="259" t="s">
        <v>935</v>
      </c>
      <c r="B1686" s="259" t="s">
        <v>936</v>
      </c>
      <c r="C1686" s="259" t="s">
        <v>937</v>
      </c>
      <c r="D1686" s="259" t="s">
        <v>2187</v>
      </c>
      <c r="E1686" s="259">
        <v>1</v>
      </c>
      <c r="F1686" s="259" t="s">
        <v>2177</v>
      </c>
      <c r="G1686" s="259" t="s">
        <v>33</v>
      </c>
      <c r="H1686" s="259">
        <v>2</v>
      </c>
      <c r="I1686" s="259" t="s">
        <v>17</v>
      </c>
      <c r="J1686" s="259" t="s">
        <v>17</v>
      </c>
      <c r="K1686" s="259" t="s">
        <v>2897</v>
      </c>
      <c r="L1686" s="260">
        <v>45460</v>
      </c>
      <c r="M1686" s="259" t="s">
        <v>20</v>
      </c>
    </row>
    <row r="1687" spans="1:13" x14ac:dyDescent="0.35">
      <c r="A1687" s="261" t="s">
        <v>935</v>
      </c>
      <c r="B1687" s="261" t="s">
        <v>936</v>
      </c>
      <c r="C1687" s="261" t="s">
        <v>937</v>
      </c>
      <c r="D1687" s="261" t="s">
        <v>2189</v>
      </c>
      <c r="E1687" s="261">
        <v>0</v>
      </c>
      <c r="F1687" s="261" t="s">
        <v>2177</v>
      </c>
      <c r="G1687" s="261" t="s">
        <v>33</v>
      </c>
      <c r="H1687" s="261">
        <v>2</v>
      </c>
      <c r="I1687" s="261" t="s">
        <v>17</v>
      </c>
      <c r="J1687" s="261" t="s">
        <v>17</v>
      </c>
      <c r="K1687" s="261" t="s">
        <v>2898</v>
      </c>
      <c r="L1687" s="262">
        <v>45460</v>
      </c>
      <c r="M1687" s="261" t="s">
        <v>20</v>
      </c>
    </row>
    <row r="1688" spans="1:13" x14ac:dyDescent="0.35">
      <c r="A1688" s="259" t="s">
        <v>935</v>
      </c>
      <c r="B1688" s="259" t="s">
        <v>936</v>
      </c>
      <c r="C1688" s="259" t="s">
        <v>937</v>
      </c>
      <c r="D1688" s="259" t="s">
        <v>2191</v>
      </c>
      <c r="E1688" s="259">
        <v>0</v>
      </c>
      <c r="F1688" s="259" t="s">
        <v>2177</v>
      </c>
      <c r="G1688" s="259" t="s">
        <v>33</v>
      </c>
      <c r="H1688" s="259">
        <v>2</v>
      </c>
      <c r="I1688" s="259" t="s">
        <v>17</v>
      </c>
      <c r="J1688" s="259" t="s">
        <v>17</v>
      </c>
      <c r="K1688" s="259" t="s">
        <v>2899</v>
      </c>
      <c r="L1688" s="260">
        <v>45460</v>
      </c>
      <c r="M1688" s="259" t="s">
        <v>20</v>
      </c>
    </row>
    <row r="1689" spans="1:13" x14ac:dyDescent="0.35">
      <c r="A1689" s="261" t="s">
        <v>935</v>
      </c>
      <c r="B1689" s="261" t="s">
        <v>936</v>
      </c>
      <c r="C1689" s="261" t="s">
        <v>937</v>
      </c>
      <c r="D1689" s="261" t="s">
        <v>2193</v>
      </c>
      <c r="E1689" s="261">
        <v>0</v>
      </c>
      <c r="F1689" s="261" t="s">
        <v>2177</v>
      </c>
      <c r="G1689" s="261" t="s">
        <v>33</v>
      </c>
      <c r="H1689" s="261">
        <v>2</v>
      </c>
      <c r="I1689" s="261" t="s">
        <v>17</v>
      </c>
      <c r="J1689" s="261" t="s">
        <v>17</v>
      </c>
      <c r="K1689" s="261" t="s">
        <v>2900</v>
      </c>
      <c r="L1689" s="262">
        <v>45460</v>
      </c>
      <c r="M1689" s="261" t="s">
        <v>20</v>
      </c>
    </row>
    <row r="1690" spans="1:13" x14ac:dyDescent="0.35">
      <c r="A1690" s="259" t="s">
        <v>1547</v>
      </c>
      <c r="B1690" s="259" t="s">
        <v>1548</v>
      </c>
      <c r="C1690" s="259" t="s">
        <v>1549</v>
      </c>
      <c r="D1690" s="259" t="s">
        <v>2176</v>
      </c>
      <c r="E1690" s="259">
        <v>3</v>
      </c>
      <c r="F1690" s="259" t="s">
        <v>2177</v>
      </c>
      <c r="G1690" s="259" t="s">
        <v>33</v>
      </c>
      <c r="H1690" s="259">
        <v>2</v>
      </c>
      <c r="I1690" s="259" t="s">
        <v>17</v>
      </c>
      <c r="J1690" s="259" t="s">
        <v>17</v>
      </c>
      <c r="K1690" s="259" t="s">
        <v>2901</v>
      </c>
      <c r="L1690" s="260">
        <v>45460</v>
      </c>
      <c r="M1690" s="259" t="s">
        <v>20</v>
      </c>
    </row>
    <row r="1691" spans="1:13" x14ac:dyDescent="0.35">
      <c r="A1691" s="261" t="s">
        <v>1547</v>
      </c>
      <c r="B1691" s="261" t="s">
        <v>1548</v>
      </c>
      <c r="C1691" s="261" t="s">
        <v>1549</v>
      </c>
      <c r="D1691" s="261" t="s">
        <v>2179</v>
      </c>
      <c r="E1691" s="261">
        <v>2</v>
      </c>
      <c r="F1691" s="261" t="s">
        <v>2177</v>
      </c>
      <c r="G1691" s="261" t="s">
        <v>33</v>
      </c>
      <c r="H1691" s="261">
        <v>2</v>
      </c>
      <c r="I1691" s="261" t="s">
        <v>17</v>
      </c>
      <c r="J1691" s="261" t="s">
        <v>17</v>
      </c>
      <c r="K1691" s="261" t="s">
        <v>2902</v>
      </c>
      <c r="L1691" s="262">
        <v>45460</v>
      </c>
      <c r="M1691" s="261" t="s">
        <v>20</v>
      </c>
    </row>
    <row r="1692" spans="1:13" x14ac:dyDescent="0.35">
      <c r="A1692" s="259" t="s">
        <v>1547</v>
      </c>
      <c r="B1692" s="259" t="s">
        <v>1548</v>
      </c>
      <c r="C1692" s="259" t="s">
        <v>1549</v>
      </c>
      <c r="D1692" s="259" t="s">
        <v>2181</v>
      </c>
      <c r="E1692" s="259">
        <v>2</v>
      </c>
      <c r="F1692" s="259" t="s">
        <v>2177</v>
      </c>
      <c r="G1692" s="259" t="s">
        <v>33</v>
      </c>
      <c r="H1692" s="259">
        <v>2</v>
      </c>
      <c r="I1692" s="259" t="s">
        <v>17</v>
      </c>
      <c r="J1692" s="259" t="s">
        <v>17</v>
      </c>
      <c r="K1692" s="259" t="s">
        <v>2903</v>
      </c>
      <c r="L1692" s="260">
        <v>45460</v>
      </c>
      <c r="M1692" s="259" t="s">
        <v>20</v>
      </c>
    </row>
    <row r="1693" spans="1:13" x14ac:dyDescent="0.35">
      <c r="A1693" s="261" t="s">
        <v>1547</v>
      </c>
      <c r="B1693" s="261" t="s">
        <v>1548</v>
      </c>
      <c r="C1693" s="261" t="s">
        <v>1549</v>
      </c>
      <c r="D1693" s="261" t="s">
        <v>2183</v>
      </c>
      <c r="E1693" s="261">
        <v>3</v>
      </c>
      <c r="F1693" s="261" t="s">
        <v>2177</v>
      </c>
      <c r="G1693" s="261" t="s">
        <v>33</v>
      </c>
      <c r="H1693" s="261">
        <v>2</v>
      </c>
      <c r="I1693" s="261" t="s">
        <v>17</v>
      </c>
      <c r="J1693" s="261" t="s">
        <v>17</v>
      </c>
      <c r="K1693" s="261" t="s">
        <v>2904</v>
      </c>
      <c r="L1693" s="262">
        <v>45460</v>
      </c>
      <c r="M1693" s="261" t="s">
        <v>20</v>
      </c>
    </row>
    <row r="1694" spans="1:13" x14ac:dyDescent="0.35">
      <c r="A1694" s="259" t="s">
        <v>1547</v>
      </c>
      <c r="B1694" s="259" t="s">
        <v>1548</v>
      </c>
      <c r="C1694" s="259" t="s">
        <v>1549</v>
      </c>
      <c r="D1694" s="259" t="s">
        <v>2185</v>
      </c>
      <c r="E1694" s="259">
        <v>2</v>
      </c>
      <c r="F1694" s="259" t="s">
        <v>2177</v>
      </c>
      <c r="G1694" s="259" t="s">
        <v>33</v>
      </c>
      <c r="H1694" s="259">
        <v>2</v>
      </c>
      <c r="I1694" s="259" t="s">
        <v>17</v>
      </c>
      <c r="J1694" s="259" t="s">
        <v>17</v>
      </c>
      <c r="K1694" s="259" t="s">
        <v>2905</v>
      </c>
      <c r="L1694" s="260">
        <v>45460</v>
      </c>
      <c r="M1694" s="259" t="s">
        <v>20</v>
      </c>
    </row>
    <row r="1695" spans="1:13" x14ac:dyDescent="0.35">
      <c r="A1695" s="261" t="s">
        <v>1547</v>
      </c>
      <c r="B1695" s="261" t="s">
        <v>1548</v>
      </c>
      <c r="C1695" s="261" t="s">
        <v>1549</v>
      </c>
      <c r="D1695" s="261" t="s">
        <v>2187</v>
      </c>
      <c r="E1695" s="261">
        <v>2</v>
      </c>
      <c r="F1695" s="261" t="s">
        <v>2177</v>
      </c>
      <c r="G1695" s="261" t="s">
        <v>33</v>
      </c>
      <c r="H1695" s="261">
        <v>2</v>
      </c>
      <c r="I1695" s="261" t="s">
        <v>17</v>
      </c>
      <c r="J1695" s="261" t="s">
        <v>17</v>
      </c>
      <c r="K1695" s="261" t="s">
        <v>2906</v>
      </c>
      <c r="L1695" s="262">
        <v>45460</v>
      </c>
      <c r="M1695" s="261" t="s">
        <v>20</v>
      </c>
    </row>
    <row r="1696" spans="1:13" x14ac:dyDescent="0.35">
      <c r="A1696" s="259" t="s">
        <v>1547</v>
      </c>
      <c r="B1696" s="259" t="s">
        <v>1548</v>
      </c>
      <c r="C1696" s="259" t="s">
        <v>1549</v>
      </c>
      <c r="D1696" s="259" t="s">
        <v>2189</v>
      </c>
      <c r="E1696" s="259">
        <v>3</v>
      </c>
      <c r="F1696" s="259" t="s">
        <v>2177</v>
      </c>
      <c r="G1696" s="259" t="s">
        <v>33</v>
      </c>
      <c r="H1696" s="259">
        <v>2</v>
      </c>
      <c r="I1696" s="259" t="s">
        <v>17</v>
      </c>
      <c r="J1696" s="259" t="s">
        <v>17</v>
      </c>
      <c r="K1696" s="259" t="s">
        <v>2907</v>
      </c>
      <c r="L1696" s="260">
        <v>45460</v>
      </c>
      <c r="M1696" s="259" t="s">
        <v>20</v>
      </c>
    </row>
    <row r="1697" spans="1:13" x14ac:dyDescent="0.35">
      <c r="A1697" s="261" t="s">
        <v>1547</v>
      </c>
      <c r="B1697" s="261" t="s">
        <v>1548</v>
      </c>
      <c r="C1697" s="261" t="s">
        <v>1549</v>
      </c>
      <c r="D1697" s="261" t="s">
        <v>2191</v>
      </c>
      <c r="E1697" s="261">
        <v>3</v>
      </c>
      <c r="F1697" s="261" t="s">
        <v>2177</v>
      </c>
      <c r="G1697" s="261" t="s">
        <v>33</v>
      </c>
      <c r="H1697" s="261">
        <v>2</v>
      </c>
      <c r="I1697" s="261" t="s">
        <v>17</v>
      </c>
      <c r="J1697" s="261" t="s">
        <v>17</v>
      </c>
      <c r="K1697" s="261" t="s">
        <v>2908</v>
      </c>
      <c r="L1697" s="262">
        <v>45460</v>
      </c>
      <c r="M1697" s="261" t="s">
        <v>20</v>
      </c>
    </row>
    <row r="1698" spans="1:13" x14ac:dyDescent="0.35">
      <c r="A1698" s="259" t="s">
        <v>1547</v>
      </c>
      <c r="B1698" s="259" t="s">
        <v>1548</v>
      </c>
      <c r="C1698" s="259" t="s">
        <v>1549</v>
      </c>
      <c r="D1698" s="259" t="s">
        <v>2193</v>
      </c>
      <c r="E1698" s="259">
        <v>2</v>
      </c>
      <c r="F1698" s="259" t="s">
        <v>2177</v>
      </c>
      <c r="G1698" s="259" t="s">
        <v>33</v>
      </c>
      <c r="H1698" s="259">
        <v>2</v>
      </c>
      <c r="I1698" s="259" t="s">
        <v>17</v>
      </c>
      <c r="J1698" s="259" t="s">
        <v>17</v>
      </c>
      <c r="K1698" s="259" t="s">
        <v>2909</v>
      </c>
      <c r="L1698" s="260">
        <v>45460</v>
      </c>
      <c r="M1698" s="259" t="s">
        <v>20</v>
      </c>
    </row>
    <row r="1699" spans="1:13" x14ac:dyDescent="0.35">
      <c r="A1699" s="261" t="s">
        <v>59</v>
      </c>
      <c r="B1699" s="261" t="s">
        <v>60</v>
      </c>
      <c r="C1699" s="261" t="s">
        <v>61</v>
      </c>
      <c r="D1699" s="261" t="s">
        <v>2176</v>
      </c>
      <c r="E1699" s="261">
        <v>2</v>
      </c>
      <c r="F1699" s="261" t="s">
        <v>2177</v>
      </c>
      <c r="G1699" s="261" t="s">
        <v>33</v>
      </c>
      <c r="H1699" s="261">
        <v>2</v>
      </c>
      <c r="I1699" s="261" t="s">
        <v>17</v>
      </c>
      <c r="J1699" s="261" t="s">
        <v>17</v>
      </c>
      <c r="K1699" s="261" t="s">
        <v>2910</v>
      </c>
      <c r="L1699" s="262">
        <v>45460</v>
      </c>
      <c r="M1699" s="261" t="s">
        <v>20</v>
      </c>
    </row>
    <row r="1700" spans="1:13" x14ac:dyDescent="0.35">
      <c r="A1700" s="259" t="s">
        <v>59</v>
      </c>
      <c r="B1700" s="259" t="s">
        <v>60</v>
      </c>
      <c r="C1700" s="259" t="s">
        <v>61</v>
      </c>
      <c r="D1700" s="259" t="s">
        <v>2179</v>
      </c>
      <c r="E1700" s="259">
        <v>1</v>
      </c>
      <c r="F1700" s="259" t="s">
        <v>2177</v>
      </c>
      <c r="G1700" s="259" t="s">
        <v>33</v>
      </c>
      <c r="H1700" s="259">
        <v>2</v>
      </c>
      <c r="I1700" s="259" t="s">
        <v>17</v>
      </c>
      <c r="J1700" s="259" t="s">
        <v>17</v>
      </c>
      <c r="K1700" s="259" t="s">
        <v>2911</v>
      </c>
      <c r="L1700" s="260">
        <v>45460</v>
      </c>
      <c r="M1700" s="259" t="s">
        <v>20</v>
      </c>
    </row>
    <row r="1701" spans="1:13" x14ac:dyDescent="0.35">
      <c r="A1701" s="261" t="s">
        <v>59</v>
      </c>
      <c r="B1701" s="261" t="s">
        <v>60</v>
      </c>
      <c r="C1701" s="261" t="s">
        <v>61</v>
      </c>
      <c r="D1701" s="261" t="s">
        <v>2181</v>
      </c>
      <c r="E1701" s="261">
        <v>3</v>
      </c>
      <c r="F1701" s="261" t="s">
        <v>2177</v>
      </c>
      <c r="G1701" s="261" t="s">
        <v>33</v>
      </c>
      <c r="H1701" s="261">
        <v>2</v>
      </c>
      <c r="I1701" s="261" t="s">
        <v>17</v>
      </c>
      <c r="J1701" s="261" t="s">
        <v>17</v>
      </c>
      <c r="K1701" s="261" t="s">
        <v>2912</v>
      </c>
      <c r="L1701" s="262">
        <v>45460</v>
      </c>
      <c r="M1701" s="261" t="s">
        <v>20</v>
      </c>
    </row>
    <row r="1702" spans="1:13" x14ac:dyDescent="0.35">
      <c r="A1702" s="259" t="s">
        <v>59</v>
      </c>
      <c r="B1702" s="259" t="s">
        <v>60</v>
      </c>
      <c r="C1702" s="259" t="s">
        <v>61</v>
      </c>
      <c r="D1702" s="259" t="s">
        <v>2183</v>
      </c>
      <c r="E1702" s="259">
        <v>3</v>
      </c>
      <c r="F1702" s="259" t="s">
        <v>2177</v>
      </c>
      <c r="G1702" s="259" t="s">
        <v>33</v>
      </c>
      <c r="H1702" s="259">
        <v>2</v>
      </c>
      <c r="I1702" s="259" t="s">
        <v>17</v>
      </c>
      <c r="J1702" s="259" t="s">
        <v>17</v>
      </c>
      <c r="K1702" s="259" t="s">
        <v>2913</v>
      </c>
      <c r="L1702" s="260">
        <v>45460</v>
      </c>
      <c r="M1702" s="259" t="s">
        <v>20</v>
      </c>
    </row>
    <row r="1703" spans="1:13" x14ac:dyDescent="0.35">
      <c r="A1703" s="261" t="s">
        <v>59</v>
      </c>
      <c r="B1703" s="261" t="s">
        <v>60</v>
      </c>
      <c r="C1703" s="261" t="s">
        <v>61</v>
      </c>
      <c r="D1703" s="261" t="s">
        <v>2185</v>
      </c>
      <c r="E1703" s="261">
        <v>1</v>
      </c>
      <c r="F1703" s="261" t="s">
        <v>2177</v>
      </c>
      <c r="G1703" s="261" t="s">
        <v>33</v>
      </c>
      <c r="H1703" s="261">
        <v>2</v>
      </c>
      <c r="I1703" s="261" t="s">
        <v>17</v>
      </c>
      <c r="J1703" s="261" t="s">
        <v>17</v>
      </c>
      <c r="K1703" s="261" t="s">
        <v>2914</v>
      </c>
      <c r="L1703" s="262">
        <v>45460</v>
      </c>
      <c r="M1703" s="261" t="s">
        <v>20</v>
      </c>
    </row>
    <row r="1704" spans="1:13" x14ac:dyDescent="0.35">
      <c r="A1704" s="259" t="s">
        <v>59</v>
      </c>
      <c r="B1704" s="259" t="s">
        <v>60</v>
      </c>
      <c r="C1704" s="259" t="s">
        <v>61</v>
      </c>
      <c r="D1704" s="259" t="s">
        <v>2187</v>
      </c>
      <c r="E1704" s="259">
        <v>2</v>
      </c>
      <c r="F1704" s="259" t="s">
        <v>2177</v>
      </c>
      <c r="G1704" s="259" t="s">
        <v>33</v>
      </c>
      <c r="H1704" s="259">
        <v>2</v>
      </c>
      <c r="I1704" s="259" t="s">
        <v>17</v>
      </c>
      <c r="J1704" s="259" t="s">
        <v>17</v>
      </c>
      <c r="K1704" s="259" t="s">
        <v>2915</v>
      </c>
      <c r="L1704" s="260">
        <v>45460</v>
      </c>
      <c r="M1704" s="259" t="s">
        <v>20</v>
      </c>
    </row>
    <row r="1705" spans="1:13" x14ac:dyDescent="0.35">
      <c r="A1705" s="261" t="s">
        <v>59</v>
      </c>
      <c r="B1705" s="261" t="s">
        <v>60</v>
      </c>
      <c r="C1705" s="261" t="s">
        <v>61</v>
      </c>
      <c r="D1705" s="261" t="s">
        <v>2189</v>
      </c>
      <c r="E1705" s="261">
        <v>3</v>
      </c>
      <c r="F1705" s="261" t="s">
        <v>2177</v>
      </c>
      <c r="G1705" s="261" t="s">
        <v>33</v>
      </c>
      <c r="H1705" s="261">
        <v>2</v>
      </c>
      <c r="I1705" s="261" t="s">
        <v>17</v>
      </c>
      <c r="J1705" s="261" t="s">
        <v>17</v>
      </c>
      <c r="K1705" s="261" t="s">
        <v>2916</v>
      </c>
      <c r="L1705" s="262">
        <v>45460</v>
      </c>
      <c r="M1705" s="261" t="s">
        <v>20</v>
      </c>
    </row>
    <row r="1706" spans="1:13" x14ac:dyDescent="0.35">
      <c r="A1706" s="259" t="s">
        <v>59</v>
      </c>
      <c r="B1706" s="259" t="s">
        <v>60</v>
      </c>
      <c r="C1706" s="259" t="s">
        <v>61</v>
      </c>
      <c r="D1706" s="259" t="s">
        <v>2191</v>
      </c>
      <c r="E1706" s="259">
        <v>3</v>
      </c>
      <c r="F1706" s="259" t="s">
        <v>2177</v>
      </c>
      <c r="G1706" s="259" t="s">
        <v>33</v>
      </c>
      <c r="H1706" s="259">
        <v>2</v>
      </c>
      <c r="I1706" s="259" t="s">
        <v>17</v>
      </c>
      <c r="J1706" s="259" t="s">
        <v>17</v>
      </c>
      <c r="K1706" s="259" t="s">
        <v>2917</v>
      </c>
      <c r="L1706" s="260">
        <v>45460</v>
      </c>
      <c r="M1706" s="259" t="s">
        <v>20</v>
      </c>
    </row>
    <row r="1707" spans="1:13" x14ac:dyDescent="0.35">
      <c r="A1707" s="261" t="s">
        <v>59</v>
      </c>
      <c r="B1707" s="261" t="s">
        <v>60</v>
      </c>
      <c r="C1707" s="261" t="s">
        <v>61</v>
      </c>
      <c r="D1707" s="261" t="s">
        <v>2193</v>
      </c>
      <c r="E1707" s="261">
        <v>2</v>
      </c>
      <c r="F1707" s="261" t="s">
        <v>2177</v>
      </c>
      <c r="G1707" s="261" t="s">
        <v>33</v>
      </c>
      <c r="H1707" s="261">
        <v>2</v>
      </c>
      <c r="I1707" s="261" t="s">
        <v>17</v>
      </c>
      <c r="J1707" s="261" t="s">
        <v>17</v>
      </c>
      <c r="K1707" s="261" t="s">
        <v>2918</v>
      </c>
      <c r="L1707" s="262">
        <v>45460</v>
      </c>
      <c r="M1707" s="261" t="s">
        <v>20</v>
      </c>
    </row>
    <row r="1708" spans="1:13" x14ac:dyDescent="0.35">
      <c r="A1708" s="259" t="s">
        <v>1779</v>
      </c>
      <c r="B1708" s="259" t="s">
        <v>1780</v>
      </c>
      <c r="C1708" s="259" t="s">
        <v>61</v>
      </c>
      <c r="D1708" s="259" t="s">
        <v>2176</v>
      </c>
      <c r="E1708" s="259">
        <v>2</v>
      </c>
      <c r="F1708" s="259" t="s">
        <v>2177</v>
      </c>
      <c r="G1708" s="259" t="s">
        <v>33</v>
      </c>
      <c r="H1708" s="259">
        <v>2</v>
      </c>
      <c r="I1708" s="259" t="s">
        <v>17</v>
      </c>
      <c r="J1708" s="259" t="s">
        <v>17</v>
      </c>
      <c r="K1708" s="259" t="s">
        <v>2919</v>
      </c>
      <c r="L1708" s="260">
        <v>45460</v>
      </c>
      <c r="M1708" s="259" t="s">
        <v>20</v>
      </c>
    </row>
    <row r="1709" spans="1:13" x14ac:dyDescent="0.35">
      <c r="A1709" s="261" t="s">
        <v>1779</v>
      </c>
      <c r="B1709" s="261" t="s">
        <v>1780</v>
      </c>
      <c r="C1709" s="261" t="s">
        <v>61</v>
      </c>
      <c r="D1709" s="261" t="s">
        <v>2179</v>
      </c>
      <c r="E1709" s="261">
        <v>1</v>
      </c>
      <c r="F1709" s="261" t="s">
        <v>2177</v>
      </c>
      <c r="G1709" s="261" t="s">
        <v>33</v>
      </c>
      <c r="H1709" s="261">
        <v>2</v>
      </c>
      <c r="I1709" s="261" t="s">
        <v>17</v>
      </c>
      <c r="J1709" s="261" t="s">
        <v>17</v>
      </c>
      <c r="K1709" s="261" t="s">
        <v>2920</v>
      </c>
      <c r="L1709" s="262">
        <v>45460</v>
      </c>
      <c r="M1709" s="261" t="s">
        <v>20</v>
      </c>
    </row>
    <row r="1710" spans="1:13" x14ac:dyDescent="0.35">
      <c r="A1710" s="259" t="s">
        <v>1779</v>
      </c>
      <c r="B1710" s="259" t="s">
        <v>1780</v>
      </c>
      <c r="C1710" s="259" t="s">
        <v>61</v>
      </c>
      <c r="D1710" s="259" t="s">
        <v>2181</v>
      </c>
      <c r="E1710" s="259">
        <v>3</v>
      </c>
      <c r="F1710" s="259" t="s">
        <v>2177</v>
      </c>
      <c r="G1710" s="259" t="s">
        <v>33</v>
      </c>
      <c r="H1710" s="259">
        <v>2</v>
      </c>
      <c r="I1710" s="259" t="s">
        <v>17</v>
      </c>
      <c r="J1710" s="259" t="s">
        <v>17</v>
      </c>
      <c r="K1710" s="259" t="s">
        <v>2921</v>
      </c>
      <c r="L1710" s="260">
        <v>45460</v>
      </c>
      <c r="M1710" s="259" t="s">
        <v>20</v>
      </c>
    </row>
    <row r="1711" spans="1:13" x14ac:dyDescent="0.35">
      <c r="A1711" s="261" t="s">
        <v>1779</v>
      </c>
      <c r="B1711" s="261" t="s">
        <v>1780</v>
      </c>
      <c r="C1711" s="261" t="s">
        <v>61</v>
      </c>
      <c r="D1711" s="261" t="s">
        <v>2183</v>
      </c>
      <c r="E1711" s="261">
        <v>3</v>
      </c>
      <c r="F1711" s="261" t="s">
        <v>2177</v>
      </c>
      <c r="G1711" s="261" t="s">
        <v>33</v>
      </c>
      <c r="H1711" s="261">
        <v>2</v>
      </c>
      <c r="I1711" s="261" t="s">
        <v>17</v>
      </c>
      <c r="J1711" s="261" t="s">
        <v>17</v>
      </c>
      <c r="K1711" s="261" t="s">
        <v>2922</v>
      </c>
      <c r="L1711" s="262">
        <v>45460</v>
      </c>
      <c r="M1711" s="261" t="s">
        <v>20</v>
      </c>
    </row>
    <row r="1712" spans="1:13" x14ac:dyDescent="0.35">
      <c r="A1712" s="259" t="s">
        <v>1779</v>
      </c>
      <c r="B1712" s="259" t="s">
        <v>1780</v>
      </c>
      <c r="C1712" s="259" t="s">
        <v>61</v>
      </c>
      <c r="D1712" s="259" t="s">
        <v>2185</v>
      </c>
      <c r="E1712" s="259">
        <v>1</v>
      </c>
      <c r="F1712" s="259" t="s">
        <v>2177</v>
      </c>
      <c r="G1712" s="259" t="s">
        <v>33</v>
      </c>
      <c r="H1712" s="259">
        <v>2</v>
      </c>
      <c r="I1712" s="259" t="s">
        <v>17</v>
      </c>
      <c r="J1712" s="259" t="s">
        <v>17</v>
      </c>
      <c r="K1712" s="259" t="s">
        <v>2923</v>
      </c>
      <c r="L1712" s="260">
        <v>45460</v>
      </c>
      <c r="M1712" s="259" t="s">
        <v>20</v>
      </c>
    </row>
    <row r="1713" spans="1:13" x14ac:dyDescent="0.35">
      <c r="A1713" s="261" t="s">
        <v>1779</v>
      </c>
      <c r="B1713" s="261" t="s">
        <v>1780</v>
      </c>
      <c r="C1713" s="261" t="s">
        <v>61</v>
      </c>
      <c r="D1713" s="261" t="s">
        <v>2187</v>
      </c>
      <c r="E1713" s="261">
        <v>2</v>
      </c>
      <c r="F1713" s="261" t="s">
        <v>2177</v>
      </c>
      <c r="G1713" s="261" t="s">
        <v>33</v>
      </c>
      <c r="H1713" s="261">
        <v>2</v>
      </c>
      <c r="I1713" s="261" t="s">
        <v>17</v>
      </c>
      <c r="J1713" s="261" t="s">
        <v>17</v>
      </c>
      <c r="K1713" s="261" t="s">
        <v>2924</v>
      </c>
      <c r="L1713" s="262">
        <v>45460</v>
      </c>
      <c r="M1713" s="261" t="s">
        <v>20</v>
      </c>
    </row>
    <row r="1714" spans="1:13" x14ac:dyDescent="0.35">
      <c r="A1714" s="259" t="s">
        <v>1779</v>
      </c>
      <c r="B1714" s="259" t="s">
        <v>1780</v>
      </c>
      <c r="C1714" s="259" t="s">
        <v>61</v>
      </c>
      <c r="D1714" s="259" t="s">
        <v>2189</v>
      </c>
      <c r="E1714" s="259">
        <v>3</v>
      </c>
      <c r="F1714" s="259" t="s">
        <v>2177</v>
      </c>
      <c r="G1714" s="259" t="s">
        <v>33</v>
      </c>
      <c r="H1714" s="259">
        <v>2</v>
      </c>
      <c r="I1714" s="259" t="s">
        <v>17</v>
      </c>
      <c r="J1714" s="259" t="s">
        <v>17</v>
      </c>
      <c r="K1714" s="259" t="s">
        <v>2925</v>
      </c>
      <c r="L1714" s="260">
        <v>45460</v>
      </c>
      <c r="M1714" s="259" t="s">
        <v>20</v>
      </c>
    </row>
    <row r="1715" spans="1:13" x14ac:dyDescent="0.35">
      <c r="A1715" s="261" t="s">
        <v>1779</v>
      </c>
      <c r="B1715" s="261" t="s">
        <v>1780</v>
      </c>
      <c r="C1715" s="261" t="s">
        <v>61</v>
      </c>
      <c r="D1715" s="261" t="s">
        <v>2191</v>
      </c>
      <c r="E1715" s="261">
        <v>3</v>
      </c>
      <c r="F1715" s="261" t="s">
        <v>2177</v>
      </c>
      <c r="G1715" s="261" t="s">
        <v>33</v>
      </c>
      <c r="H1715" s="261">
        <v>2</v>
      </c>
      <c r="I1715" s="261" t="s">
        <v>17</v>
      </c>
      <c r="J1715" s="261" t="s">
        <v>17</v>
      </c>
      <c r="K1715" s="261" t="s">
        <v>2926</v>
      </c>
      <c r="L1715" s="262">
        <v>45460</v>
      </c>
      <c r="M1715" s="261" t="s">
        <v>20</v>
      </c>
    </row>
    <row r="1716" spans="1:13" x14ac:dyDescent="0.35">
      <c r="A1716" s="259" t="s">
        <v>1779</v>
      </c>
      <c r="B1716" s="259" t="s">
        <v>1780</v>
      </c>
      <c r="C1716" s="259" t="s">
        <v>61</v>
      </c>
      <c r="D1716" s="259" t="s">
        <v>2193</v>
      </c>
      <c r="E1716" s="259">
        <v>2</v>
      </c>
      <c r="F1716" s="259" t="s">
        <v>2177</v>
      </c>
      <c r="G1716" s="259" t="s">
        <v>33</v>
      </c>
      <c r="H1716" s="259">
        <v>2</v>
      </c>
      <c r="I1716" s="259" t="s">
        <v>17</v>
      </c>
      <c r="J1716" s="259" t="s">
        <v>17</v>
      </c>
      <c r="K1716" s="259" t="s">
        <v>2927</v>
      </c>
      <c r="L1716" s="260">
        <v>45460</v>
      </c>
      <c r="M1716" s="259" t="s">
        <v>20</v>
      </c>
    </row>
    <row r="1717" spans="1:13" x14ac:dyDescent="0.35">
      <c r="A1717" s="261" t="s">
        <v>185</v>
      </c>
      <c r="B1717" s="261" t="s">
        <v>186</v>
      </c>
      <c r="C1717" s="261" t="s">
        <v>187</v>
      </c>
      <c r="D1717" s="261" t="s">
        <v>2176</v>
      </c>
      <c r="E1717" s="261">
        <v>0</v>
      </c>
      <c r="F1717" s="261" t="s">
        <v>2177</v>
      </c>
      <c r="G1717" s="261" t="s">
        <v>33</v>
      </c>
      <c r="H1717" s="261">
        <v>2</v>
      </c>
      <c r="I1717" s="261" t="s">
        <v>17</v>
      </c>
      <c r="J1717" s="261" t="s">
        <v>17</v>
      </c>
      <c r="K1717" s="261" t="s">
        <v>2928</v>
      </c>
      <c r="L1717" s="262">
        <v>45460</v>
      </c>
      <c r="M1717" s="261" t="s">
        <v>20</v>
      </c>
    </row>
    <row r="1718" spans="1:13" x14ac:dyDescent="0.35">
      <c r="A1718" s="259" t="s">
        <v>185</v>
      </c>
      <c r="B1718" s="259" t="s">
        <v>186</v>
      </c>
      <c r="C1718" s="259" t="s">
        <v>187</v>
      </c>
      <c r="D1718" s="259" t="s">
        <v>2179</v>
      </c>
      <c r="E1718" s="259">
        <v>1</v>
      </c>
      <c r="F1718" s="259" t="s">
        <v>2177</v>
      </c>
      <c r="G1718" s="259" t="s">
        <v>33</v>
      </c>
      <c r="H1718" s="259">
        <v>2</v>
      </c>
      <c r="I1718" s="259" t="s">
        <v>17</v>
      </c>
      <c r="J1718" s="259" t="s">
        <v>17</v>
      </c>
      <c r="K1718" s="259" t="s">
        <v>2929</v>
      </c>
      <c r="L1718" s="260">
        <v>45460</v>
      </c>
      <c r="M1718" s="259" t="s">
        <v>20</v>
      </c>
    </row>
    <row r="1719" spans="1:13" x14ac:dyDescent="0.35">
      <c r="A1719" s="261" t="s">
        <v>185</v>
      </c>
      <c r="B1719" s="261" t="s">
        <v>186</v>
      </c>
      <c r="C1719" s="261" t="s">
        <v>187</v>
      </c>
      <c r="D1719" s="261" t="s">
        <v>2181</v>
      </c>
      <c r="E1719" s="261">
        <v>1</v>
      </c>
      <c r="F1719" s="261" t="s">
        <v>2177</v>
      </c>
      <c r="G1719" s="261" t="s">
        <v>33</v>
      </c>
      <c r="H1719" s="261">
        <v>2</v>
      </c>
      <c r="I1719" s="261" t="s">
        <v>17</v>
      </c>
      <c r="J1719" s="261" t="s">
        <v>17</v>
      </c>
      <c r="K1719" s="261" t="s">
        <v>2930</v>
      </c>
      <c r="L1719" s="262">
        <v>45460</v>
      </c>
      <c r="M1719" s="261" t="s">
        <v>20</v>
      </c>
    </row>
    <row r="1720" spans="1:13" x14ac:dyDescent="0.35">
      <c r="A1720" s="259" t="s">
        <v>185</v>
      </c>
      <c r="B1720" s="259" t="s">
        <v>186</v>
      </c>
      <c r="C1720" s="259" t="s">
        <v>187</v>
      </c>
      <c r="D1720" s="259" t="s">
        <v>2183</v>
      </c>
      <c r="E1720" s="259">
        <v>0</v>
      </c>
      <c r="F1720" s="259" t="s">
        <v>2177</v>
      </c>
      <c r="G1720" s="259" t="s">
        <v>33</v>
      </c>
      <c r="H1720" s="259">
        <v>2</v>
      </c>
      <c r="I1720" s="259" t="s">
        <v>17</v>
      </c>
      <c r="J1720" s="259" t="s">
        <v>17</v>
      </c>
      <c r="K1720" s="259" t="s">
        <v>2931</v>
      </c>
      <c r="L1720" s="260">
        <v>45460</v>
      </c>
      <c r="M1720" s="259" t="s">
        <v>20</v>
      </c>
    </row>
    <row r="1721" spans="1:13" x14ac:dyDescent="0.35">
      <c r="A1721" s="261" t="s">
        <v>185</v>
      </c>
      <c r="B1721" s="261" t="s">
        <v>186</v>
      </c>
      <c r="C1721" s="261" t="s">
        <v>187</v>
      </c>
      <c r="D1721" s="261" t="s">
        <v>2185</v>
      </c>
      <c r="E1721" s="261">
        <v>1</v>
      </c>
      <c r="F1721" s="261" t="s">
        <v>2177</v>
      </c>
      <c r="G1721" s="261" t="s">
        <v>33</v>
      </c>
      <c r="H1721" s="261">
        <v>2</v>
      </c>
      <c r="I1721" s="261" t="s">
        <v>17</v>
      </c>
      <c r="J1721" s="261" t="s">
        <v>17</v>
      </c>
      <c r="K1721" s="261" t="s">
        <v>2932</v>
      </c>
      <c r="L1721" s="262">
        <v>45460</v>
      </c>
      <c r="M1721" s="261" t="s">
        <v>20</v>
      </c>
    </row>
    <row r="1722" spans="1:13" x14ac:dyDescent="0.35">
      <c r="A1722" s="259" t="s">
        <v>185</v>
      </c>
      <c r="B1722" s="259" t="s">
        <v>186</v>
      </c>
      <c r="C1722" s="259" t="s">
        <v>187</v>
      </c>
      <c r="D1722" s="259" t="s">
        <v>2187</v>
      </c>
      <c r="E1722" s="259">
        <v>3</v>
      </c>
      <c r="F1722" s="259" t="s">
        <v>2177</v>
      </c>
      <c r="G1722" s="259" t="s">
        <v>33</v>
      </c>
      <c r="H1722" s="259">
        <v>2</v>
      </c>
      <c r="I1722" s="259" t="s">
        <v>17</v>
      </c>
      <c r="J1722" s="259" t="s">
        <v>17</v>
      </c>
      <c r="K1722" s="259" t="s">
        <v>2933</v>
      </c>
      <c r="L1722" s="260">
        <v>45460</v>
      </c>
      <c r="M1722" s="259" t="s">
        <v>20</v>
      </c>
    </row>
    <row r="1723" spans="1:13" x14ac:dyDescent="0.35">
      <c r="A1723" s="261" t="s">
        <v>185</v>
      </c>
      <c r="B1723" s="261" t="s">
        <v>186</v>
      </c>
      <c r="C1723" s="261" t="s">
        <v>187</v>
      </c>
      <c r="D1723" s="261" t="s">
        <v>2189</v>
      </c>
      <c r="E1723" s="261">
        <v>2</v>
      </c>
      <c r="F1723" s="261" t="s">
        <v>2177</v>
      </c>
      <c r="G1723" s="261" t="s">
        <v>33</v>
      </c>
      <c r="H1723" s="261">
        <v>2</v>
      </c>
      <c r="I1723" s="261" t="s">
        <v>17</v>
      </c>
      <c r="J1723" s="261" t="s">
        <v>17</v>
      </c>
      <c r="K1723" s="261" t="s">
        <v>2934</v>
      </c>
      <c r="L1723" s="262">
        <v>45460</v>
      </c>
      <c r="M1723" s="261" t="s">
        <v>20</v>
      </c>
    </row>
    <row r="1724" spans="1:13" x14ac:dyDescent="0.35">
      <c r="A1724" s="259" t="s">
        <v>185</v>
      </c>
      <c r="B1724" s="259" t="s">
        <v>186</v>
      </c>
      <c r="C1724" s="259" t="s">
        <v>187</v>
      </c>
      <c r="D1724" s="259" t="s">
        <v>2191</v>
      </c>
      <c r="E1724" s="259">
        <v>0</v>
      </c>
      <c r="F1724" s="259" t="s">
        <v>2177</v>
      </c>
      <c r="G1724" s="259" t="s">
        <v>33</v>
      </c>
      <c r="H1724" s="259">
        <v>2</v>
      </c>
      <c r="I1724" s="259" t="s">
        <v>17</v>
      </c>
      <c r="J1724" s="259" t="s">
        <v>17</v>
      </c>
      <c r="K1724" s="259" t="s">
        <v>2935</v>
      </c>
      <c r="L1724" s="260">
        <v>45460</v>
      </c>
      <c r="M1724" s="259" t="s">
        <v>20</v>
      </c>
    </row>
    <row r="1725" spans="1:13" x14ac:dyDescent="0.35">
      <c r="A1725" s="261" t="s">
        <v>185</v>
      </c>
      <c r="B1725" s="261" t="s">
        <v>186</v>
      </c>
      <c r="C1725" s="261" t="s">
        <v>187</v>
      </c>
      <c r="D1725" s="261" t="s">
        <v>2193</v>
      </c>
      <c r="E1725" s="261">
        <v>0</v>
      </c>
      <c r="F1725" s="261" t="s">
        <v>2177</v>
      </c>
      <c r="G1725" s="261" t="s">
        <v>33</v>
      </c>
      <c r="H1725" s="261">
        <v>2</v>
      </c>
      <c r="I1725" s="261" t="s">
        <v>17</v>
      </c>
      <c r="J1725" s="261" t="s">
        <v>17</v>
      </c>
      <c r="K1725" s="261" t="s">
        <v>2936</v>
      </c>
      <c r="L1725" s="262">
        <v>45460</v>
      </c>
      <c r="M1725" s="261" t="s">
        <v>20</v>
      </c>
    </row>
    <row r="1726" spans="1:13" x14ac:dyDescent="0.35">
      <c r="A1726" s="259" t="s">
        <v>1463</v>
      </c>
      <c r="B1726" s="259" t="s">
        <v>1464</v>
      </c>
      <c r="C1726" s="259" t="s">
        <v>1465</v>
      </c>
      <c r="D1726" s="259" t="s">
        <v>2176</v>
      </c>
      <c r="E1726" s="259">
        <v>0</v>
      </c>
      <c r="F1726" s="259" t="s">
        <v>2177</v>
      </c>
      <c r="G1726" s="259" t="s">
        <v>33</v>
      </c>
      <c r="H1726" s="259">
        <v>2</v>
      </c>
      <c r="I1726" s="259" t="s">
        <v>17</v>
      </c>
      <c r="J1726" s="259" t="s">
        <v>17</v>
      </c>
      <c r="K1726" s="259" t="s">
        <v>2937</v>
      </c>
      <c r="L1726" s="260">
        <v>45460</v>
      </c>
      <c r="M1726" s="259" t="s">
        <v>20</v>
      </c>
    </row>
    <row r="1727" spans="1:13" x14ac:dyDescent="0.35">
      <c r="A1727" s="261" t="s">
        <v>1463</v>
      </c>
      <c r="B1727" s="261" t="s">
        <v>1464</v>
      </c>
      <c r="C1727" s="261" t="s">
        <v>1465</v>
      </c>
      <c r="D1727" s="261" t="s">
        <v>2179</v>
      </c>
      <c r="E1727" s="261">
        <v>0</v>
      </c>
      <c r="F1727" s="261" t="s">
        <v>2177</v>
      </c>
      <c r="G1727" s="261" t="s">
        <v>33</v>
      </c>
      <c r="H1727" s="261">
        <v>2</v>
      </c>
      <c r="I1727" s="261" t="s">
        <v>17</v>
      </c>
      <c r="J1727" s="261" t="s">
        <v>17</v>
      </c>
      <c r="K1727" s="261" t="s">
        <v>2938</v>
      </c>
      <c r="L1727" s="262">
        <v>45460</v>
      </c>
      <c r="M1727" s="261" t="s">
        <v>20</v>
      </c>
    </row>
    <row r="1728" spans="1:13" x14ac:dyDescent="0.35">
      <c r="A1728" s="259" t="s">
        <v>1463</v>
      </c>
      <c r="B1728" s="259" t="s">
        <v>1464</v>
      </c>
      <c r="C1728" s="259" t="s">
        <v>1465</v>
      </c>
      <c r="D1728" s="259" t="s">
        <v>2181</v>
      </c>
      <c r="E1728" s="259">
        <v>0</v>
      </c>
      <c r="F1728" s="259" t="s">
        <v>2177</v>
      </c>
      <c r="G1728" s="259" t="s">
        <v>33</v>
      </c>
      <c r="H1728" s="259">
        <v>2</v>
      </c>
      <c r="I1728" s="259" t="s">
        <v>17</v>
      </c>
      <c r="J1728" s="259" t="s">
        <v>17</v>
      </c>
      <c r="K1728" s="259" t="s">
        <v>2939</v>
      </c>
      <c r="L1728" s="260">
        <v>45460</v>
      </c>
      <c r="M1728" s="259" t="s">
        <v>20</v>
      </c>
    </row>
    <row r="1729" spans="1:13" x14ac:dyDescent="0.35">
      <c r="A1729" s="261" t="s">
        <v>1463</v>
      </c>
      <c r="B1729" s="261" t="s">
        <v>1464</v>
      </c>
      <c r="C1729" s="261" t="s">
        <v>1465</v>
      </c>
      <c r="D1729" s="261" t="s">
        <v>2183</v>
      </c>
      <c r="E1729" s="261">
        <v>0</v>
      </c>
      <c r="F1729" s="261" t="s">
        <v>2177</v>
      </c>
      <c r="G1729" s="261" t="s">
        <v>33</v>
      </c>
      <c r="H1729" s="261">
        <v>2</v>
      </c>
      <c r="I1729" s="261" t="s">
        <v>17</v>
      </c>
      <c r="J1729" s="261" t="s">
        <v>17</v>
      </c>
      <c r="K1729" s="261" t="s">
        <v>2940</v>
      </c>
      <c r="L1729" s="262">
        <v>45460</v>
      </c>
      <c r="M1729" s="261" t="s">
        <v>20</v>
      </c>
    </row>
    <row r="1730" spans="1:13" x14ac:dyDescent="0.35">
      <c r="A1730" s="259" t="s">
        <v>1463</v>
      </c>
      <c r="B1730" s="259" t="s">
        <v>1464</v>
      </c>
      <c r="C1730" s="259" t="s">
        <v>1465</v>
      </c>
      <c r="D1730" s="259" t="s">
        <v>2185</v>
      </c>
      <c r="E1730" s="259">
        <v>1</v>
      </c>
      <c r="F1730" s="259" t="s">
        <v>2177</v>
      </c>
      <c r="G1730" s="259" t="s">
        <v>33</v>
      </c>
      <c r="H1730" s="259">
        <v>2</v>
      </c>
      <c r="I1730" s="259" t="s">
        <v>17</v>
      </c>
      <c r="J1730" s="259" t="s">
        <v>17</v>
      </c>
      <c r="K1730" s="259" t="s">
        <v>2941</v>
      </c>
      <c r="L1730" s="260">
        <v>45460</v>
      </c>
      <c r="M1730" s="259" t="s">
        <v>20</v>
      </c>
    </row>
    <row r="1731" spans="1:13" x14ac:dyDescent="0.35">
      <c r="A1731" s="261" t="s">
        <v>1463</v>
      </c>
      <c r="B1731" s="261" t="s">
        <v>1464</v>
      </c>
      <c r="C1731" s="261" t="s">
        <v>1465</v>
      </c>
      <c r="D1731" s="261" t="s">
        <v>2187</v>
      </c>
      <c r="E1731" s="261">
        <v>0</v>
      </c>
      <c r="F1731" s="261" t="s">
        <v>2177</v>
      </c>
      <c r="G1731" s="261" t="s">
        <v>33</v>
      </c>
      <c r="H1731" s="261">
        <v>2</v>
      </c>
      <c r="I1731" s="261" t="s">
        <v>17</v>
      </c>
      <c r="J1731" s="261" t="s">
        <v>17</v>
      </c>
      <c r="K1731" s="261" t="s">
        <v>2942</v>
      </c>
      <c r="L1731" s="262">
        <v>45460</v>
      </c>
      <c r="M1731" s="261" t="s">
        <v>20</v>
      </c>
    </row>
    <row r="1732" spans="1:13" x14ac:dyDescent="0.35">
      <c r="A1732" s="259" t="s">
        <v>1463</v>
      </c>
      <c r="B1732" s="259" t="s">
        <v>1464</v>
      </c>
      <c r="C1732" s="259" t="s">
        <v>1465</v>
      </c>
      <c r="D1732" s="259" t="s">
        <v>2189</v>
      </c>
      <c r="E1732" s="259">
        <v>0</v>
      </c>
      <c r="F1732" s="259" t="s">
        <v>2177</v>
      </c>
      <c r="G1732" s="259" t="s">
        <v>33</v>
      </c>
      <c r="H1732" s="259">
        <v>2</v>
      </c>
      <c r="I1732" s="259" t="s">
        <v>17</v>
      </c>
      <c r="J1732" s="259" t="s">
        <v>17</v>
      </c>
      <c r="K1732" s="259" t="s">
        <v>2943</v>
      </c>
      <c r="L1732" s="260">
        <v>45460</v>
      </c>
      <c r="M1732" s="259" t="s">
        <v>20</v>
      </c>
    </row>
    <row r="1733" spans="1:13" x14ac:dyDescent="0.35">
      <c r="A1733" s="261" t="s">
        <v>1463</v>
      </c>
      <c r="B1733" s="261" t="s">
        <v>1464</v>
      </c>
      <c r="C1733" s="261" t="s">
        <v>1465</v>
      </c>
      <c r="D1733" s="261" t="s">
        <v>2191</v>
      </c>
      <c r="E1733" s="261">
        <v>0</v>
      </c>
      <c r="F1733" s="261" t="s">
        <v>2177</v>
      </c>
      <c r="G1733" s="261" t="s">
        <v>33</v>
      </c>
      <c r="H1733" s="261">
        <v>2</v>
      </c>
      <c r="I1733" s="261" t="s">
        <v>17</v>
      </c>
      <c r="J1733" s="261" t="s">
        <v>17</v>
      </c>
      <c r="K1733" s="261" t="s">
        <v>2944</v>
      </c>
      <c r="L1733" s="262">
        <v>45460</v>
      </c>
      <c r="M1733" s="261" t="s">
        <v>20</v>
      </c>
    </row>
    <row r="1734" spans="1:13" x14ac:dyDescent="0.35">
      <c r="A1734" s="259" t="s">
        <v>1463</v>
      </c>
      <c r="B1734" s="259" t="s">
        <v>1464</v>
      </c>
      <c r="C1734" s="259" t="s">
        <v>1465</v>
      </c>
      <c r="D1734" s="259" t="s">
        <v>2193</v>
      </c>
      <c r="E1734" s="259">
        <v>0</v>
      </c>
      <c r="F1734" s="259" t="s">
        <v>2177</v>
      </c>
      <c r="G1734" s="259" t="s">
        <v>33</v>
      </c>
      <c r="H1734" s="259">
        <v>2</v>
      </c>
      <c r="I1734" s="259" t="s">
        <v>17</v>
      </c>
      <c r="J1734" s="259" t="s">
        <v>17</v>
      </c>
      <c r="K1734" s="259" t="s">
        <v>2945</v>
      </c>
      <c r="L1734" s="260">
        <v>45460</v>
      </c>
      <c r="M1734" s="259" t="s">
        <v>20</v>
      </c>
    </row>
    <row r="1735" spans="1:13" x14ac:dyDescent="0.35">
      <c r="A1735" s="261" t="s">
        <v>2946</v>
      </c>
      <c r="B1735" s="261" t="s">
        <v>2947</v>
      </c>
      <c r="C1735" s="261" t="s">
        <v>2948</v>
      </c>
      <c r="D1735" s="261" t="s">
        <v>2176</v>
      </c>
      <c r="E1735" s="261">
        <v>0</v>
      </c>
      <c r="F1735" s="261" t="s">
        <v>2177</v>
      </c>
      <c r="G1735" s="261" t="s">
        <v>33</v>
      </c>
      <c r="H1735" s="261">
        <v>2</v>
      </c>
      <c r="I1735" s="261" t="s">
        <v>17</v>
      </c>
      <c r="J1735" s="261" t="s">
        <v>17</v>
      </c>
      <c r="K1735" s="261" t="s">
        <v>2949</v>
      </c>
      <c r="L1735" s="262">
        <v>45461</v>
      </c>
      <c r="M1735" s="261" t="s">
        <v>20</v>
      </c>
    </row>
    <row r="1736" spans="1:13" x14ac:dyDescent="0.35">
      <c r="A1736" s="259" t="s">
        <v>2946</v>
      </c>
      <c r="B1736" s="259" t="s">
        <v>2947</v>
      </c>
      <c r="C1736" s="259" t="s">
        <v>2948</v>
      </c>
      <c r="D1736" s="259" t="s">
        <v>2179</v>
      </c>
      <c r="E1736" s="259">
        <v>0</v>
      </c>
      <c r="F1736" s="259" t="s">
        <v>2177</v>
      </c>
      <c r="G1736" s="259" t="s">
        <v>33</v>
      </c>
      <c r="H1736" s="259">
        <v>2</v>
      </c>
      <c r="I1736" s="259" t="s">
        <v>17</v>
      </c>
      <c r="J1736" s="259" t="s">
        <v>17</v>
      </c>
      <c r="K1736" s="259" t="s">
        <v>2950</v>
      </c>
      <c r="L1736" s="260">
        <v>45461</v>
      </c>
      <c r="M1736" s="259" t="s">
        <v>20</v>
      </c>
    </row>
    <row r="1737" spans="1:13" x14ac:dyDescent="0.35">
      <c r="A1737" s="261" t="s">
        <v>2946</v>
      </c>
      <c r="B1737" s="261" t="s">
        <v>2947</v>
      </c>
      <c r="C1737" s="261" t="s">
        <v>2948</v>
      </c>
      <c r="D1737" s="261" t="s">
        <v>2181</v>
      </c>
      <c r="E1737" s="261">
        <v>0</v>
      </c>
      <c r="F1737" s="261" t="s">
        <v>2177</v>
      </c>
      <c r="G1737" s="261" t="s">
        <v>33</v>
      </c>
      <c r="H1737" s="261">
        <v>2</v>
      </c>
      <c r="I1737" s="261" t="s">
        <v>17</v>
      </c>
      <c r="J1737" s="261" t="s">
        <v>17</v>
      </c>
      <c r="K1737" s="261" t="s">
        <v>2951</v>
      </c>
      <c r="L1737" s="262">
        <v>45461</v>
      </c>
      <c r="M1737" s="261" t="s">
        <v>20</v>
      </c>
    </row>
    <row r="1738" spans="1:13" x14ac:dyDescent="0.35">
      <c r="A1738" s="259" t="s">
        <v>2946</v>
      </c>
      <c r="B1738" s="259" t="s">
        <v>2947</v>
      </c>
      <c r="C1738" s="259" t="s">
        <v>2948</v>
      </c>
      <c r="D1738" s="259" t="s">
        <v>2183</v>
      </c>
      <c r="E1738" s="259">
        <v>0</v>
      </c>
      <c r="F1738" s="259" t="s">
        <v>2177</v>
      </c>
      <c r="G1738" s="259" t="s">
        <v>33</v>
      </c>
      <c r="H1738" s="259">
        <v>2</v>
      </c>
      <c r="I1738" s="259" t="s">
        <v>17</v>
      </c>
      <c r="J1738" s="259" t="s">
        <v>17</v>
      </c>
      <c r="K1738" s="259" t="s">
        <v>2952</v>
      </c>
      <c r="L1738" s="260">
        <v>45461</v>
      </c>
      <c r="M1738" s="259" t="s">
        <v>20</v>
      </c>
    </row>
    <row r="1739" spans="1:13" x14ac:dyDescent="0.35">
      <c r="A1739" s="261" t="s">
        <v>2946</v>
      </c>
      <c r="B1739" s="261" t="s">
        <v>2947</v>
      </c>
      <c r="C1739" s="261" t="s">
        <v>2948</v>
      </c>
      <c r="D1739" s="261" t="s">
        <v>2185</v>
      </c>
      <c r="E1739" s="261">
        <v>0</v>
      </c>
      <c r="F1739" s="261" t="s">
        <v>2177</v>
      </c>
      <c r="G1739" s="261" t="s">
        <v>33</v>
      </c>
      <c r="H1739" s="261">
        <v>2</v>
      </c>
      <c r="I1739" s="261" t="s">
        <v>17</v>
      </c>
      <c r="J1739" s="261" t="s">
        <v>17</v>
      </c>
      <c r="K1739" s="261" t="s">
        <v>2953</v>
      </c>
      <c r="L1739" s="262">
        <v>45461</v>
      </c>
      <c r="M1739" s="261" t="s">
        <v>20</v>
      </c>
    </row>
    <row r="1740" spans="1:13" x14ac:dyDescent="0.35">
      <c r="A1740" s="259" t="s">
        <v>2946</v>
      </c>
      <c r="B1740" s="259" t="s">
        <v>2947</v>
      </c>
      <c r="C1740" s="259" t="s">
        <v>2948</v>
      </c>
      <c r="D1740" s="259" t="s">
        <v>2187</v>
      </c>
      <c r="E1740" s="259">
        <v>0</v>
      </c>
      <c r="F1740" s="259" t="s">
        <v>2177</v>
      </c>
      <c r="G1740" s="259" t="s">
        <v>33</v>
      </c>
      <c r="H1740" s="259">
        <v>2</v>
      </c>
      <c r="I1740" s="259" t="s">
        <v>17</v>
      </c>
      <c r="J1740" s="259" t="s">
        <v>17</v>
      </c>
      <c r="K1740" s="259" t="s">
        <v>2954</v>
      </c>
      <c r="L1740" s="260">
        <v>45461</v>
      </c>
      <c r="M1740" s="259" t="s">
        <v>20</v>
      </c>
    </row>
    <row r="1741" spans="1:13" x14ac:dyDescent="0.35">
      <c r="A1741" s="261" t="s">
        <v>2946</v>
      </c>
      <c r="B1741" s="261" t="s">
        <v>2947</v>
      </c>
      <c r="C1741" s="261" t="s">
        <v>2948</v>
      </c>
      <c r="D1741" s="261" t="s">
        <v>2189</v>
      </c>
      <c r="E1741" s="261">
        <v>0</v>
      </c>
      <c r="F1741" s="261" t="s">
        <v>2177</v>
      </c>
      <c r="G1741" s="261" t="s">
        <v>33</v>
      </c>
      <c r="H1741" s="261">
        <v>2</v>
      </c>
      <c r="I1741" s="261" t="s">
        <v>17</v>
      </c>
      <c r="J1741" s="261" t="s">
        <v>17</v>
      </c>
      <c r="K1741" s="261" t="s">
        <v>2955</v>
      </c>
      <c r="L1741" s="262">
        <v>45461</v>
      </c>
      <c r="M1741" s="261" t="s">
        <v>20</v>
      </c>
    </row>
    <row r="1742" spans="1:13" x14ac:dyDescent="0.35">
      <c r="A1742" s="259" t="s">
        <v>2946</v>
      </c>
      <c r="B1742" s="259" t="s">
        <v>2947</v>
      </c>
      <c r="C1742" s="259" t="s">
        <v>2948</v>
      </c>
      <c r="D1742" s="259" t="s">
        <v>2191</v>
      </c>
      <c r="E1742" s="259">
        <v>0</v>
      </c>
      <c r="F1742" s="259" t="s">
        <v>2177</v>
      </c>
      <c r="G1742" s="259" t="s">
        <v>33</v>
      </c>
      <c r="H1742" s="259">
        <v>2</v>
      </c>
      <c r="I1742" s="259" t="s">
        <v>17</v>
      </c>
      <c r="J1742" s="259" t="s">
        <v>17</v>
      </c>
      <c r="K1742" s="259" t="s">
        <v>2956</v>
      </c>
      <c r="L1742" s="260">
        <v>45461</v>
      </c>
      <c r="M1742" s="259" t="s">
        <v>20</v>
      </c>
    </row>
    <row r="1743" spans="1:13" x14ac:dyDescent="0.35">
      <c r="A1743" s="261" t="s">
        <v>2946</v>
      </c>
      <c r="B1743" s="261" t="s">
        <v>2947</v>
      </c>
      <c r="C1743" s="261" t="s">
        <v>2948</v>
      </c>
      <c r="D1743" s="261" t="s">
        <v>2193</v>
      </c>
      <c r="E1743" s="261">
        <v>0</v>
      </c>
      <c r="F1743" s="261" t="s">
        <v>2177</v>
      </c>
      <c r="G1743" s="261" t="s">
        <v>33</v>
      </c>
      <c r="H1743" s="261">
        <v>2</v>
      </c>
      <c r="I1743" s="261" t="s">
        <v>17</v>
      </c>
      <c r="J1743" s="261" t="s">
        <v>17</v>
      </c>
      <c r="K1743" s="261" t="s">
        <v>2957</v>
      </c>
      <c r="L1743" s="262">
        <v>45461</v>
      </c>
      <c r="M1743" s="261" t="s">
        <v>20</v>
      </c>
    </row>
    <row r="1744" spans="1:13" x14ac:dyDescent="0.35">
      <c r="A1744" s="259" t="s">
        <v>2958</v>
      </c>
      <c r="B1744" s="259" t="s">
        <v>2959</v>
      </c>
      <c r="C1744" s="259" t="s">
        <v>2960</v>
      </c>
      <c r="D1744" s="259" t="s">
        <v>2176</v>
      </c>
      <c r="E1744" s="259">
        <v>2</v>
      </c>
      <c r="F1744" s="259" t="s">
        <v>2177</v>
      </c>
      <c r="G1744" s="259" t="s">
        <v>33</v>
      </c>
      <c r="H1744" s="259">
        <v>2</v>
      </c>
      <c r="I1744" s="259" t="s">
        <v>17</v>
      </c>
      <c r="J1744" s="259" t="s">
        <v>17</v>
      </c>
      <c r="K1744" s="259" t="s">
        <v>2961</v>
      </c>
      <c r="L1744" s="260">
        <v>45461</v>
      </c>
      <c r="M1744" s="259" t="s">
        <v>20</v>
      </c>
    </row>
    <row r="1745" spans="1:13" x14ac:dyDescent="0.35">
      <c r="A1745" s="261" t="s">
        <v>2958</v>
      </c>
      <c r="B1745" s="261" t="s">
        <v>2959</v>
      </c>
      <c r="C1745" s="261" t="s">
        <v>2960</v>
      </c>
      <c r="D1745" s="261" t="s">
        <v>2179</v>
      </c>
      <c r="E1745" s="261">
        <v>0</v>
      </c>
      <c r="F1745" s="261" t="s">
        <v>2177</v>
      </c>
      <c r="G1745" s="261" t="s">
        <v>33</v>
      </c>
      <c r="H1745" s="261">
        <v>2</v>
      </c>
      <c r="I1745" s="261" t="s">
        <v>17</v>
      </c>
      <c r="J1745" s="261" t="s">
        <v>17</v>
      </c>
      <c r="K1745" s="261" t="s">
        <v>2962</v>
      </c>
      <c r="L1745" s="262">
        <v>45461</v>
      </c>
      <c r="M1745" s="261" t="s">
        <v>20</v>
      </c>
    </row>
    <row r="1746" spans="1:13" x14ac:dyDescent="0.35">
      <c r="A1746" s="259" t="s">
        <v>2958</v>
      </c>
      <c r="B1746" s="259" t="s">
        <v>2959</v>
      </c>
      <c r="C1746" s="259" t="s">
        <v>2960</v>
      </c>
      <c r="D1746" s="259" t="s">
        <v>2181</v>
      </c>
      <c r="E1746" s="259">
        <v>0</v>
      </c>
      <c r="F1746" s="259" t="s">
        <v>2177</v>
      </c>
      <c r="G1746" s="259" t="s">
        <v>33</v>
      </c>
      <c r="H1746" s="259">
        <v>2</v>
      </c>
      <c r="I1746" s="259" t="s">
        <v>17</v>
      </c>
      <c r="J1746" s="259" t="s">
        <v>17</v>
      </c>
      <c r="K1746" s="259" t="s">
        <v>2963</v>
      </c>
      <c r="L1746" s="260">
        <v>45461</v>
      </c>
      <c r="M1746" s="259" t="s">
        <v>20</v>
      </c>
    </row>
    <row r="1747" spans="1:13" x14ac:dyDescent="0.35">
      <c r="A1747" s="261" t="s">
        <v>2958</v>
      </c>
      <c r="B1747" s="261" t="s">
        <v>2959</v>
      </c>
      <c r="C1747" s="261" t="s">
        <v>2960</v>
      </c>
      <c r="D1747" s="261" t="s">
        <v>2183</v>
      </c>
      <c r="E1747" s="261">
        <v>0</v>
      </c>
      <c r="F1747" s="261" t="s">
        <v>2177</v>
      </c>
      <c r="G1747" s="261" t="s">
        <v>33</v>
      </c>
      <c r="H1747" s="261">
        <v>2</v>
      </c>
      <c r="I1747" s="261" t="s">
        <v>17</v>
      </c>
      <c r="J1747" s="261" t="s">
        <v>17</v>
      </c>
      <c r="K1747" s="261" t="s">
        <v>2964</v>
      </c>
      <c r="L1747" s="262">
        <v>45461</v>
      </c>
      <c r="M1747" s="261" t="s">
        <v>20</v>
      </c>
    </row>
    <row r="1748" spans="1:13" x14ac:dyDescent="0.35">
      <c r="A1748" s="259" t="s">
        <v>2958</v>
      </c>
      <c r="B1748" s="259" t="s">
        <v>2959</v>
      </c>
      <c r="C1748" s="259" t="s">
        <v>2960</v>
      </c>
      <c r="D1748" s="259" t="s">
        <v>2185</v>
      </c>
      <c r="E1748" s="259">
        <v>0</v>
      </c>
      <c r="F1748" s="259" t="s">
        <v>2177</v>
      </c>
      <c r="G1748" s="259" t="s">
        <v>33</v>
      </c>
      <c r="H1748" s="259">
        <v>2</v>
      </c>
      <c r="I1748" s="259" t="s">
        <v>17</v>
      </c>
      <c r="J1748" s="259" t="s">
        <v>17</v>
      </c>
      <c r="K1748" s="259" t="s">
        <v>2965</v>
      </c>
      <c r="L1748" s="260">
        <v>45461</v>
      </c>
      <c r="M1748" s="259" t="s">
        <v>20</v>
      </c>
    </row>
    <row r="1749" spans="1:13" x14ac:dyDescent="0.35">
      <c r="A1749" s="261" t="s">
        <v>2958</v>
      </c>
      <c r="B1749" s="261" t="s">
        <v>2959</v>
      </c>
      <c r="C1749" s="261" t="s">
        <v>2960</v>
      </c>
      <c r="D1749" s="261" t="s">
        <v>2187</v>
      </c>
      <c r="E1749" s="261">
        <v>3</v>
      </c>
      <c r="F1749" s="261" t="s">
        <v>2177</v>
      </c>
      <c r="G1749" s="261" t="s">
        <v>33</v>
      </c>
      <c r="H1749" s="261">
        <v>2</v>
      </c>
      <c r="I1749" s="261" t="s">
        <v>17</v>
      </c>
      <c r="J1749" s="261" t="s">
        <v>17</v>
      </c>
      <c r="K1749" s="261" t="s">
        <v>2966</v>
      </c>
      <c r="L1749" s="262">
        <v>45461</v>
      </c>
      <c r="M1749" s="261" t="s">
        <v>20</v>
      </c>
    </row>
    <row r="1750" spans="1:13" x14ac:dyDescent="0.35">
      <c r="A1750" s="259" t="s">
        <v>2958</v>
      </c>
      <c r="B1750" s="259" t="s">
        <v>2959</v>
      </c>
      <c r="C1750" s="259" t="s">
        <v>2960</v>
      </c>
      <c r="D1750" s="259" t="s">
        <v>2189</v>
      </c>
      <c r="E1750" s="259">
        <v>2</v>
      </c>
      <c r="F1750" s="259" t="s">
        <v>2177</v>
      </c>
      <c r="G1750" s="259" t="s">
        <v>33</v>
      </c>
      <c r="H1750" s="259">
        <v>2</v>
      </c>
      <c r="I1750" s="259" t="s">
        <v>17</v>
      </c>
      <c r="J1750" s="259" t="s">
        <v>17</v>
      </c>
      <c r="K1750" s="259" t="s">
        <v>2967</v>
      </c>
      <c r="L1750" s="260">
        <v>45461</v>
      </c>
      <c r="M1750" s="259" t="s">
        <v>20</v>
      </c>
    </row>
    <row r="1751" spans="1:13" x14ac:dyDescent="0.35">
      <c r="A1751" s="261" t="s">
        <v>2958</v>
      </c>
      <c r="B1751" s="261" t="s">
        <v>2959</v>
      </c>
      <c r="C1751" s="261" t="s">
        <v>2960</v>
      </c>
      <c r="D1751" s="261" t="s">
        <v>2191</v>
      </c>
      <c r="E1751" s="261">
        <v>0</v>
      </c>
      <c r="F1751" s="261" t="s">
        <v>2177</v>
      </c>
      <c r="G1751" s="261" t="s">
        <v>33</v>
      </c>
      <c r="H1751" s="261">
        <v>2</v>
      </c>
      <c r="I1751" s="261" t="s">
        <v>17</v>
      </c>
      <c r="J1751" s="261" t="s">
        <v>17</v>
      </c>
      <c r="K1751" s="261" t="s">
        <v>2968</v>
      </c>
      <c r="L1751" s="262">
        <v>45461</v>
      </c>
      <c r="M1751" s="261" t="s">
        <v>20</v>
      </c>
    </row>
    <row r="1752" spans="1:13" x14ac:dyDescent="0.35">
      <c r="A1752" s="259" t="s">
        <v>2958</v>
      </c>
      <c r="B1752" s="259" t="s">
        <v>2959</v>
      </c>
      <c r="C1752" s="259" t="s">
        <v>2960</v>
      </c>
      <c r="D1752" s="259" t="s">
        <v>2193</v>
      </c>
      <c r="E1752" s="259">
        <v>0</v>
      </c>
      <c r="F1752" s="259" t="s">
        <v>2177</v>
      </c>
      <c r="G1752" s="259" t="s">
        <v>33</v>
      </c>
      <c r="H1752" s="259">
        <v>2</v>
      </c>
      <c r="I1752" s="259" t="s">
        <v>17</v>
      </c>
      <c r="J1752" s="259" t="s">
        <v>17</v>
      </c>
      <c r="K1752" s="259" t="s">
        <v>2969</v>
      </c>
      <c r="L1752" s="260">
        <v>45461</v>
      </c>
      <c r="M1752" s="259" t="s">
        <v>20</v>
      </c>
    </row>
    <row r="1753" spans="1:13" x14ac:dyDescent="0.35">
      <c r="A1753" s="261" t="s">
        <v>1429</v>
      </c>
      <c r="B1753" s="261" t="s">
        <v>1430</v>
      </c>
      <c r="C1753" s="261" t="s">
        <v>1431</v>
      </c>
      <c r="D1753" s="261" t="s">
        <v>2176</v>
      </c>
      <c r="E1753" s="261">
        <v>0</v>
      </c>
      <c r="F1753" s="261" t="s">
        <v>2177</v>
      </c>
      <c r="G1753" s="261" t="s">
        <v>33</v>
      </c>
      <c r="H1753" s="261">
        <v>2</v>
      </c>
      <c r="I1753" s="261" t="s">
        <v>17</v>
      </c>
      <c r="J1753" s="261" t="s">
        <v>17</v>
      </c>
      <c r="K1753" s="261" t="s">
        <v>2970</v>
      </c>
      <c r="L1753" s="262">
        <v>45461</v>
      </c>
      <c r="M1753" s="261" t="s">
        <v>20</v>
      </c>
    </row>
    <row r="1754" spans="1:13" x14ac:dyDescent="0.35">
      <c r="A1754" s="259" t="s">
        <v>1429</v>
      </c>
      <c r="B1754" s="259" t="s">
        <v>1430</v>
      </c>
      <c r="C1754" s="259" t="s">
        <v>1431</v>
      </c>
      <c r="D1754" s="259" t="s">
        <v>2179</v>
      </c>
      <c r="E1754" s="259">
        <v>0</v>
      </c>
      <c r="F1754" s="259" t="s">
        <v>2177</v>
      </c>
      <c r="G1754" s="259" t="s">
        <v>33</v>
      </c>
      <c r="H1754" s="259">
        <v>2</v>
      </c>
      <c r="I1754" s="259" t="s">
        <v>17</v>
      </c>
      <c r="J1754" s="259" t="s">
        <v>17</v>
      </c>
      <c r="K1754" s="259" t="s">
        <v>2971</v>
      </c>
      <c r="L1754" s="260">
        <v>45461</v>
      </c>
      <c r="M1754" s="259" t="s">
        <v>20</v>
      </c>
    </row>
    <row r="1755" spans="1:13" x14ac:dyDescent="0.35">
      <c r="A1755" s="261" t="s">
        <v>1429</v>
      </c>
      <c r="B1755" s="261" t="s">
        <v>1430</v>
      </c>
      <c r="C1755" s="261" t="s">
        <v>1431</v>
      </c>
      <c r="D1755" s="261" t="s">
        <v>2181</v>
      </c>
      <c r="E1755" s="261">
        <v>0</v>
      </c>
      <c r="F1755" s="261" t="s">
        <v>2177</v>
      </c>
      <c r="G1755" s="261" t="s">
        <v>33</v>
      </c>
      <c r="H1755" s="261">
        <v>2</v>
      </c>
      <c r="I1755" s="261" t="s">
        <v>17</v>
      </c>
      <c r="J1755" s="261" t="s">
        <v>17</v>
      </c>
      <c r="K1755" s="261" t="s">
        <v>2972</v>
      </c>
      <c r="L1755" s="262">
        <v>45461</v>
      </c>
      <c r="M1755" s="261" t="s">
        <v>20</v>
      </c>
    </row>
    <row r="1756" spans="1:13" x14ac:dyDescent="0.35">
      <c r="A1756" s="259" t="s">
        <v>1429</v>
      </c>
      <c r="B1756" s="259" t="s">
        <v>1430</v>
      </c>
      <c r="C1756" s="259" t="s">
        <v>1431</v>
      </c>
      <c r="D1756" s="259" t="s">
        <v>2183</v>
      </c>
      <c r="E1756" s="259">
        <v>0</v>
      </c>
      <c r="F1756" s="259" t="s">
        <v>2177</v>
      </c>
      <c r="G1756" s="259" t="s">
        <v>33</v>
      </c>
      <c r="H1756" s="259">
        <v>2</v>
      </c>
      <c r="I1756" s="259" t="s">
        <v>17</v>
      </c>
      <c r="J1756" s="259" t="s">
        <v>17</v>
      </c>
      <c r="K1756" s="259" t="s">
        <v>2973</v>
      </c>
      <c r="L1756" s="260">
        <v>45461</v>
      </c>
      <c r="M1756" s="259" t="s">
        <v>20</v>
      </c>
    </row>
    <row r="1757" spans="1:13" x14ac:dyDescent="0.35">
      <c r="A1757" s="261" t="s">
        <v>1429</v>
      </c>
      <c r="B1757" s="261" t="s">
        <v>1430</v>
      </c>
      <c r="C1757" s="261" t="s">
        <v>1431</v>
      </c>
      <c r="D1757" s="261" t="s">
        <v>2185</v>
      </c>
      <c r="E1757" s="261">
        <v>2</v>
      </c>
      <c r="F1757" s="261" t="s">
        <v>2177</v>
      </c>
      <c r="G1757" s="261" t="s">
        <v>33</v>
      </c>
      <c r="H1757" s="261">
        <v>2</v>
      </c>
      <c r="I1757" s="261" t="s">
        <v>17</v>
      </c>
      <c r="J1757" s="261" t="s">
        <v>17</v>
      </c>
      <c r="K1757" s="261" t="s">
        <v>2974</v>
      </c>
      <c r="L1757" s="262">
        <v>45461</v>
      </c>
      <c r="M1757" s="261" t="s">
        <v>20</v>
      </c>
    </row>
    <row r="1758" spans="1:13" x14ac:dyDescent="0.35">
      <c r="A1758" s="259" t="s">
        <v>1429</v>
      </c>
      <c r="B1758" s="259" t="s">
        <v>1430</v>
      </c>
      <c r="C1758" s="259" t="s">
        <v>1431</v>
      </c>
      <c r="D1758" s="259" t="s">
        <v>2187</v>
      </c>
      <c r="E1758" s="259">
        <v>2</v>
      </c>
      <c r="F1758" s="259" t="s">
        <v>2177</v>
      </c>
      <c r="G1758" s="259" t="s">
        <v>33</v>
      </c>
      <c r="H1758" s="259">
        <v>2</v>
      </c>
      <c r="I1758" s="259" t="s">
        <v>17</v>
      </c>
      <c r="J1758" s="259" t="s">
        <v>17</v>
      </c>
      <c r="K1758" s="259" t="s">
        <v>2975</v>
      </c>
      <c r="L1758" s="260">
        <v>45461</v>
      </c>
      <c r="M1758" s="259" t="s">
        <v>20</v>
      </c>
    </row>
    <row r="1759" spans="1:13" x14ac:dyDescent="0.35">
      <c r="A1759" s="261" t="s">
        <v>1429</v>
      </c>
      <c r="B1759" s="261" t="s">
        <v>1430</v>
      </c>
      <c r="C1759" s="261" t="s">
        <v>1431</v>
      </c>
      <c r="D1759" s="261" t="s">
        <v>2189</v>
      </c>
      <c r="E1759" s="261">
        <v>2</v>
      </c>
      <c r="F1759" s="261" t="s">
        <v>2177</v>
      </c>
      <c r="G1759" s="261" t="s">
        <v>33</v>
      </c>
      <c r="H1759" s="261">
        <v>2</v>
      </c>
      <c r="I1759" s="261" t="s">
        <v>17</v>
      </c>
      <c r="J1759" s="261" t="s">
        <v>17</v>
      </c>
      <c r="K1759" s="261" t="s">
        <v>2976</v>
      </c>
      <c r="L1759" s="262">
        <v>45461</v>
      </c>
      <c r="M1759" s="261" t="s">
        <v>20</v>
      </c>
    </row>
    <row r="1760" spans="1:13" x14ac:dyDescent="0.35">
      <c r="A1760" s="259" t="s">
        <v>1429</v>
      </c>
      <c r="B1760" s="259" t="s">
        <v>1430</v>
      </c>
      <c r="C1760" s="259" t="s">
        <v>1431</v>
      </c>
      <c r="D1760" s="259" t="s">
        <v>2191</v>
      </c>
      <c r="E1760" s="259">
        <v>0</v>
      </c>
      <c r="F1760" s="259" t="s">
        <v>2177</v>
      </c>
      <c r="G1760" s="259" t="s">
        <v>33</v>
      </c>
      <c r="H1760" s="259">
        <v>2</v>
      </c>
      <c r="I1760" s="259" t="s">
        <v>17</v>
      </c>
      <c r="J1760" s="259" t="s">
        <v>17</v>
      </c>
      <c r="K1760" s="259" t="s">
        <v>2977</v>
      </c>
      <c r="L1760" s="260">
        <v>45461</v>
      </c>
      <c r="M1760" s="259" t="s">
        <v>20</v>
      </c>
    </row>
    <row r="1761" spans="1:13" x14ac:dyDescent="0.35">
      <c r="A1761" s="261" t="s">
        <v>1429</v>
      </c>
      <c r="B1761" s="261" t="s">
        <v>1430</v>
      </c>
      <c r="C1761" s="261" t="s">
        <v>1431</v>
      </c>
      <c r="D1761" s="261" t="s">
        <v>2193</v>
      </c>
      <c r="E1761" s="261">
        <v>0</v>
      </c>
      <c r="F1761" s="261" t="s">
        <v>2177</v>
      </c>
      <c r="G1761" s="261" t="s">
        <v>33</v>
      </c>
      <c r="H1761" s="261">
        <v>2</v>
      </c>
      <c r="I1761" s="261" t="s">
        <v>17</v>
      </c>
      <c r="J1761" s="261" t="s">
        <v>17</v>
      </c>
      <c r="K1761" s="261" t="s">
        <v>2978</v>
      </c>
      <c r="L1761" s="262">
        <v>45461</v>
      </c>
      <c r="M1761" s="261" t="s">
        <v>20</v>
      </c>
    </row>
    <row r="1762" spans="1:13" x14ac:dyDescent="0.35">
      <c r="A1762" s="259" t="s">
        <v>1424</v>
      </c>
      <c r="B1762" s="259" t="s">
        <v>1425</v>
      </c>
      <c r="C1762" s="259" t="s">
        <v>1088</v>
      </c>
      <c r="D1762" s="259" t="s">
        <v>2176</v>
      </c>
      <c r="E1762" s="259">
        <v>0</v>
      </c>
      <c r="F1762" s="259" t="s">
        <v>2177</v>
      </c>
      <c r="G1762" s="259" t="s">
        <v>33</v>
      </c>
      <c r="H1762" s="259">
        <v>2</v>
      </c>
      <c r="I1762" s="259" t="s">
        <v>17</v>
      </c>
      <c r="J1762" s="259" t="s">
        <v>17</v>
      </c>
      <c r="K1762" s="259" t="s">
        <v>2979</v>
      </c>
      <c r="L1762" s="260">
        <v>45461</v>
      </c>
      <c r="M1762" s="259" t="s">
        <v>20</v>
      </c>
    </row>
    <row r="1763" spans="1:13" x14ac:dyDescent="0.35">
      <c r="A1763" s="261" t="s">
        <v>1424</v>
      </c>
      <c r="B1763" s="261" t="s">
        <v>1425</v>
      </c>
      <c r="C1763" s="261" t="s">
        <v>1088</v>
      </c>
      <c r="D1763" s="261" t="s">
        <v>2179</v>
      </c>
      <c r="E1763" s="261">
        <v>1</v>
      </c>
      <c r="F1763" s="261" t="s">
        <v>2177</v>
      </c>
      <c r="G1763" s="261" t="s">
        <v>33</v>
      </c>
      <c r="H1763" s="261">
        <v>2</v>
      </c>
      <c r="I1763" s="261" t="s">
        <v>17</v>
      </c>
      <c r="J1763" s="261" t="s">
        <v>17</v>
      </c>
      <c r="K1763" s="261" t="s">
        <v>2980</v>
      </c>
      <c r="L1763" s="262">
        <v>45461</v>
      </c>
      <c r="M1763" s="261" t="s">
        <v>20</v>
      </c>
    </row>
    <row r="1764" spans="1:13" x14ac:dyDescent="0.35">
      <c r="A1764" s="259" t="s">
        <v>1424</v>
      </c>
      <c r="B1764" s="259" t="s">
        <v>1425</v>
      </c>
      <c r="C1764" s="259" t="s">
        <v>1088</v>
      </c>
      <c r="D1764" s="259" t="s">
        <v>2181</v>
      </c>
      <c r="E1764" s="259">
        <v>1</v>
      </c>
      <c r="F1764" s="259" t="s">
        <v>2177</v>
      </c>
      <c r="G1764" s="259" t="s">
        <v>33</v>
      </c>
      <c r="H1764" s="259">
        <v>2</v>
      </c>
      <c r="I1764" s="259" t="s">
        <v>17</v>
      </c>
      <c r="J1764" s="259" t="s">
        <v>17</v>
      </c>
      <c r="K1764" s="259" t="s">
        <v>2981</v>
      </c>
      <c r="L1764" s="260">
        <v>45461</v>
      </c>
      <c r="M1764" s="259" t="s">
        <v>20</v>
      </c>
    </row>
    <row r="1765" spans="1:13" x14ac:dyDescent="0.35">
      <c r="A1765" s="261" t="s">
        <v>1424</v>
      </c>
      <c r="B1765" s="261" t="s">
        <v>1425</v>
      </c>
      <c r="C1765" s="261" t="s">
        <v>1088</v>
      </c>
      <c r="D1765" s="261" t="s">
        <v>2183</v>
      </c>
      <c r="E1765" s="261">
        <v>1</v>
      </c>
      <c r="F1765" s="261" t="s">
        <v>2177</v>
      </c>
      <c r="G1765" s="261" t="s">
        <v>33</v>
      </c>
      <c r="H1765" s="261">
        <v>2</v>
      </c>
      <c r="I1765" s="261" t="s">
        <v>17</v>
      </c>
      <c r="J1765" s="261" t="s">
        <v>17</v>
      </c>
      <c r="K1765" s="261" t="s">
        <v>2982</v>
      </c>
      <c r="L1765" s="262">
        <v>45461</v>
      </c>
      <c r="M1765" s="261" t="s">
        <v>20</v>
      </c>
    </row>
    <row r="1766" spans="1:13" x14ac:dyDescent="0.35">
      <c r="A1766" s="259" t="s">
        <v>1424</v>
      </c>
      <c r="B1766" s="259" t="s">
        <v>1425</v>
      </c>
      <c r="C1766" s="259" t="s">
        <v>1088</v>
      </c>
      <c r="D1766" s="259" t="s">
        <v>2185</v>
      </c>
      <c r="E1766" s="259">
        <v>3</v>
      </c>
      <c r="F1766" s="259" t="s">
        <v>2177</v>
      </c>
      <c r="G1766" s="259" t="s">
        <v>33</v>
      </c>
      <c r="H1766" s="259">
        <v>2</v>
      </c>
      <c r="I1766" s="259" t="s">
        <v>17</v>
      </c>
      <c r="J1766" s="259" t="s">
        <v>17</v>
      </c>
      <c r="K1766" s="259" t="s">
        <v>2983</v>
      </c>
      <c r="L1766" s="260">
        <v>45461</v>
      </c>
      <c r="M1766" s="259" t="s">
        <v>20</v>
      </c>
    </row>
    <row r="1767" spans="1:13" x14ac:dyDescent="0.35">
      <c r="A1767" s="261" t="s">
        <v>1424</v>
      </c>
      <c r="B1767" s="261" t="s">
        <v>1425</v>
      </c>
      <c r="C1767" s="261" t="s">
        <v>1088</v>
      </c>
      <c r="D1767" s="261" t="s">
        <v>2187</v>
      </c>
      <c r="E1767" s="261">
        <v>2</v>
      </c>
      <c r="F1767" s="261" t="s">
        <v>2177</v>
      </c>
      <c r="G1767" s="261" t="s">
        <v>33</v>
      </c>
      <c r="H1767" s="261">
        <v>2</v>
      </c>
      <c r="I1767" s="261" t="s">
        <v>17</v>
      </c>
      <c r="J1767" s="261" t="s">
        <v>17</v>
      </c>
      <c r="K1767" s="261" t="s">
        <v>2984</v>
      </c>
      <c r="L1767" s="262">
        <v>45461</v>
      </c>
      <c r="M1767" s="261" t="s">
        <v>20</v>
      </c>
    </row>
    <row r="1768" spans="1:13" x14ac:dyDescent="0.35">
      <c r="A1768" s="259" t="s">
        <v>1424</v>
      </c>
      <c r="B1768" s="259" t="s">
        <v>1425</v>
      </c>
      <c r="C1768" s="259" t="s">
        <v>1088</v>
      </c>
      <c r="D1768" s="259" t="s">
        <v>2189</v>
      </c>
      <c r="E1768" s="259">
        <v>2</v>
      </c>
      <c r="F1768" s="259" t="s">
        <v>2177</v>
      </c>
      <c r="G1768" s="259" t="s">
        <v>33</v>
      </c>
      <c r="H1768" s="259">
        <v>2</v>
      </c>
      <c r="I1768" s="259" t="s">
        <v>17</v>
      </c>
      <c r="J1768" s="259" t="s">
        <v>17</v>
      </c>
      <c r="K1768" s="259" t="s">
        <v>2985</v>
      </c>
      <c r="L1768" s="260">
        <v>45461</v>
      </c>
      <c r="M1768" s="259" t="s">
        <v>20</v>
      </c>
    </row>
    <row r="1769" spans="1:13" x14ac:dyDescent="0.35">
      <c r="A1769" s="261" t="s">
        <v>1424</v>
      </c>
      <c r="B1769" s="261" t="s">
        <v>1425</v>
      </c>
      <c r="C1769" s="261" t="s">
        <v>1088</v>
      </c>
      <c r="D1769" s="261" t="s">
        <v>2191</v>
      </c>
      <c r="E1769" s="261">
        <v>3</v>
      </c>
      <c r="F1769" s="261" t="s">
        <v>2177</v>
      </c>
      <c r="G1769" s="261" t="s">
        <v>33</v>
      </c>
      <c r="H1769" s="261">
        <v>2</v>
      </c>
      <c r="I1769" s="261" t="s">
        <v>17</v>
      </c>
      <c r="J1769" s="261" t="s">
        <v>17</v>
      </c>
      <c r="K1769" s="261" t="s">
        <v>2986</v>
      </c>
      <c r="L1769" s="262">
        <v>45461</v>
      </c>
      <c r="M1769" s="261" t="s">
        <v>20</v>
      </c>
    </row>
    <row r="1770" spans="1:13" x14ac:dyDescent="0.35">
      <c r="A1770" s="259" t="s">
        <v>1424</v>
      </c>
      <c r="B1770" s="259" t="s">
        <v>1425</v>
      </c>
      <c r="C1770" s="259" t="s">
        <v>1088</v>
      </c>
      <c r="D1770" s="259" t="s">
        <v>2193</v>
      </c>
      <c r="E1770" s="259">
        <v>0</v>
      </c>
      <c r="F1770" s="259" t="s">
        <v>2177</v>
      </c>
      <c r="G1770" s="259" t="s">
        <v>33</v>
      </c>
      <c r="H1770" s="259">
        <v>2</v>
      </c>
      <c r="I1770" s="259" t="s">
        <v>17</v>
      </c>
      <c r="J1770" s="259" t="s">
        <v>17</v>
      </c>
      <c r="K1770" s="259" t="s">
        <v>2987</v>
      </c>
      <c r="L1770" s="260">
        <v>45461</v>
      </c>
      <c r="M1770" s="259" t="s">
        <v>20</v>
      </c>
    </row>
    <row r="1771" spans="1:13" x14ac:dyDescent="0.35">
      <c r="A1771" s="261" t="s">
        <v>1086</v>
      </c>
      <c r="B1771" s="261" t="s">
        <v>1087</v>
      </c>
      <c r="C1771" s="261" t="s">
        <v>1088</v>
      </c>
      <c r="D1771" s="261" t="s">
        <v>2176</v>
      </c>
      <c r="E1771" s="261">
        <v>0</v>
      </c>
      <c r="F1771" s="261" t="s">
        <v>2177</v>
      </c>
      <c r="G1771" s="261" t="s">
        <v>33</v>
      </c>
      <c r="H1771" s="261">
        <v>2</v>
      </c>
      <c r="I1771" s="261" t="s">
        <v>17</v>
      </c>
      <c r="J1771" s="261" t="s">
        <v>17</v>
      </c>
      <c r="K1771" s="261" t="s">
        <v>2988</v>
      </c>
      <c r="L1771" s="262">
        <v>45461</v>
      </c>
      <c r="M1771" s="261" t="s">
        <v>20</v>
      </c>
    </row>
    <row r="1772" spans="1:13" x14ac:dyDescent="0.35">
      <c r="A1772" s="259" t="s">
        <v>1086</v>
      </c>
      <c r="B1772" s="259" t="s">
        <v>1087</v>
      </c>
      <c r="C1772" s="259" t="s">
        <v>1088</v>
      </c>
      <c r="D1772" s="259" t="s">
        <v>2179</v>
      </c>
      <c r="E1772" s="259">
        <v>1</v>
      </c>
      <c r="F1772" s="259" t="s">
        <v>2177</v>
      </c>
      <c r="G1772" s="259" t="s">
        <v>33</v>
      </c>
      <c r="H1772" s="259">
        <v>2</v>
      </c>
      <c r="I1772" s="259" t="s">
        <v>17</v>
      </c>
      <c r="J1772" s="259" t="s">
        <v>17</v>
      </c>
      <c r="K1772" s="259" t="s">
        <v>2989</v>
      </c>
      <c r="L1772" s="260">
        <v>45461</v>
      </c>
      <c r="M1772" s="259" t="s">
        <v>20</v>
      </c>
    </row>
    <row r="1773" spans="1:13" x14ac:dyDescent="0.35">
      <c r="A1773" s="261" t="s">
        <v>1086</v>
      </c>
      <c r="B1773" s="261" t="s">
        <v>1087</v>
      </c>
      <c r="C1773" s="261" t="s">
        <v>1088</v>
      </c>
      <c r="D1773" s="261" t="s">
        <v>2181</v>
      </c>
      <c r="E1773" s="261">
        <v>1</v>
      </c>
      <c r="F1773" s="261" t="s">
        <v>2177</v>
      </c>
      <c r="G1773" s="261" t="s">
        <v>33</v>
      </c>
      <c r="H1773" s="261">
        <v>2</v>
      </c>
      <c r="I1773" s="261" t="s">
        <v>17</v>
      </c>
      <c r="J1773" s="261" t="s">
        <v>17</v>
      </c>
      <c r="K1773" s="261" t="s">
        <v>2990</v>
      </c>
      <c r="L1773" s="262">
        <v>45461</v>
      </c>
      <c r="M1773" s="261" t="s">
        <v>20</v>
      </c>
    </row>
    <row r="1774" spans="1:13" x14ac:dyDescent="0.35">
      <c r="A1774" s="259" t="s">
        <v>1086</v>
      </c>
      <c r="B1774" s="259" t="s">
        <v>1087</v>
      </c>
      <c r="C1774" s="259" t="s">
        <v>1088</v>
      </c>
      <c r="D1774" s="259" t="s">
        <v>2183</v>
      </c>
      <c r="E1774" s="259">
        <v>1</v>
      </c>
      <c r="F1774" s="259" t="s">
        <v>2177</v>
      </c>
      <c r="G1774" s="259" t="s">
        <v>33</v>
      </c>
      <c r="H1774" s="259">
        <v>2</v>
      </c>
      <c r="I1774" s="259" t="s">
        <v>17</v>
      </c>
      <c r="J1774" s="259" t="s">
        <v>17</v>
      </c>
      <c r="K1774" s="259" t="s">
        <v>2991</v>
      </c>
      <c r="L1774" s="260">
        <v>45461</v>
      </c>
      <c r="M1774" s="259" t="s">
        <v>20</v>
      </c>
    </row>
    <row r="1775" spans="1:13" x14ac:dyDescent="0.35">
      <c r="A1775" s="261" t="s">
        <v>1086</v>
      </c>
      <c r="B1775" s="261" t="s">
        <v>1087</v>
      </c>
      <c r="C1775" s="261" t="s">
        <v>1088</v>
      </c>
      <c r="D1775" s="261" t="s">
        <v>2185</v>
      </c>
      <c r="E1775" s="261">
        <v>3</v>
      </c>
      <c r="F1775" s="261" t="s">
        <v>2177</v>
      </c>
      <c r="G1775" s="261" t="s">
        <v>33</v>
      </c>
      <c r="H1775" s="261">
        <v>2</v>
      </c>
      <c r="I1775" s="261" t="s">
        <v>17</v>
      </c>
      <c r="J1775" s="261" t="s">
        <v>17</v>
      </c>
      <c r="K1775" s="261" t="s">
        <v>2992</v>
      </c>
      <c r="L1775" s="262">
        <v>45461</v>
      </c>
      <c r="M1775" s="261" t="s">
        <v>20</v>
      </c>
    </row>
    <row r="1776" spans="1:13" x14ac:dyDescent="0.35">
      <c r="A1776" s="259" t="s">
        <v>1086</v>
      </c>
      <c r="B1776" s="259" t="s">
        <v>1087</v>
      </c>
      <c r="C1776" s="259" t="s">
        <v>1088</v>
      </c>
      <c r="D1776" s="259" t="s">
        <v>2187</v>
      </c>
      <c r="E1776" s="259">
        <v>2</v>
      </c>
      <c r="F1776" s="259" t="s">
        <v>2177</v>
      </c>
      <c r="G1776" s="259" t="s">
        <v>33</v>
      </c>
      <c r="H1776" s="259">
        <v>2</v>
      </c>
      <c r="I1776" s="259" t="s">
        <v>17</v>
      </c>
      <c r="J1776" s="259" t="s">
        <v>17</v>
      </c>
      <c r="K1776" s="259" t="s">
        <v>2993</v>
      </c>
      <c r="L1776" s="260">
        <v>45461</v>
      </c>
      <c r="M1776" s="259" t="s">
        <v>20</v>
      </c>
    </row>
    <row r="1777" spans="1:13" x14ac:dyDescent="0.35">
      <c r="A1777" s="261" t="s">
        <v>1086</v>
      </c>
      <c r="B1777" s="261" t="s">
        <v>1087</v>
      </c>
      <c r="C1777" s="261" t="s">
        <v>1088</v>
      </c>
      <c r="D1777" s="261" t="s">
        <v>2189</v>
      </c>
      <c r="E1777" s="261">
        <v>0</v>
      </c>
      <c r="F1777" s="261" t="s">
        <v>2177</v>
      </c>
      <c r="G1777" s="261" t="s">
        <v>33</v>
      </c>
      <c r="H1777" s="261">
        <v>2</v>
      </c>
      <c r="I1777" s="261" t="s">
        <v>17</v>
      </c>
      <c r="J1777" s="261" t="s">
        <v>17</v>
      </c>
      <c r="K1777" s="261" t="s">
        <v>2994</v>
      </c>
      <c r="L1777" s="262">
        <v>45461</v>
      </c>
      <c r="M1777" s="261" t="s">
        <v>20</v>
      </c>
    </row>
    <row r="1778" spans="1:13" x14ac:dyDescent="0.35">
      <c r="A1778" s="259" t="s">
        <v>1086</v>
      </c>
      <c r="B1778" s="259" t="s">
        <v>1087</v>
      </c>
      <c r="C1778" s="259" t="s">
        <v>1088</v>
      </c>
      <c r="D1778" s="259" t="s">
        <v>2191</v>
      </c>
      <c r="E1778" s="259">
        <v>3</v>
      </c>
      <c r="F1778" s="259" t="s">
        <v>2177</v>
      </c>
      <c r="G1778" s="259" t="s">
        <v>33</v>
      </c>
      <c r="H1778" s="259">
        <v>2</v>
      </c>
      <c r="I1778" s="259" t="s">
        <v>17</v>
      </c>
      <c r="J1778" s="259" t="s">
        <v>17</v>
      </c>
      <c r="K1778" s="259" t="s">
        <v>2995</v>
      </c>
      <c r="L1778" s="260">
        <v>45461</v>
      </c>
      <c r="M1778" s="259" t="s">
        <v>20</v>
      </c>
    </row>
    <row r="1779" spans="1:13" x14ac:dyDescent="0.35">
      <c r="A1779" s="261" t="s">
        <v>1086</v>
      </c>
      <c r="B1779" s="261" t="s">
        <v>1087</v>
      </c>
      <c r="C1779" s="261" t="s">
        <v>1088</v>
      </c>
      <c r="D1779" s="261" t="s">
        <v>2193</v>
      </c>
      <c r="E1779" s="261">
        <v>0</v>
      </c>
      <c r="F1779" s="261" t="s">
        <v>2177</v>
      </c>
      <c r="G1779" s="261" t="s">
        <v>33</v>
      </c>
      <c r="H1779" s="261">
        <v>2</v>
      </c>
      <c r="I1779" s="261" t="s">
        <v>17</v>
      </c>
      <c r="J1779" s="261" t="s">
        <v>17</v>
      </c>
      <c r="K1779" s="261" t="s">
        <v>2996</v>
      </c>
      <c r="L1779" s="262">
        <v>45461</v>
      </c>
      <c r="M1779" s="261" t="s">
        <v>20</v>
      </c>
    </row>
    <row r="1780" spans="1:13" x14ac:dyDescent="0.35">
      <c r="A1780" s="259" t="s">
        <v>1104</v>
      </c>
      <c r="B1780" s="259" t="s">
        <v>1105</v>
      </c>
      <c r="C1780" s="259" t="s">
        <v>1106</v>
      </c>
      <c r="D1780" s="259" t="s">
        <v>2176</v>
      </c>
      <c r="E1780" s="259">
        <v>0</v>
      </c>
      <c r="F1780" s="259" t="s">
        <v>2177</v>
      </c>
      <c r="G1780" s="259" t="s">
        <v>33</v>
      </c>
      <c r="H1780" s="259">
        <v>2</v>
      </c>
      <c r="I1780" s="259" t="s">
        <v>17</v>
      </c>
      <c r="J1780" s="259" t="s">
        <v>17</v>
      </c>
      <c r="K1780" s="259" t="s">
        <v>2997</v>
      </c>
      <c r="L1780" s="260">
        <v>45461</v>
      </c>
      <c r="M1780" s="259" t="s">
        <v>20</v>
      </c>
    </row>
    <row r="1781" spans="1:13" x14ac:dyDescent="0.35">
      <c r="A1781" s="261" t="s">
        <v>1104</v>
      </c>
      <c r="B1781" s="261" t="s">
        <v>1105</v>
      </c>
      <c r="C1781" s="261" t="s">
        <v>1106</v>
      </c>
      <c r="D1781" s="261" t="s">
        <v>2179</v>
      </c>
      <c r="E1781" s="261">
        <v>0</v>
      </c>
      <c r="F1781" s="261" t="s">
        <v>2177</v>
      </c>
      <c r="G1781" s="261" t="s">
        <v>33</v>
      </c>
      <c r="H1781" s="261">
        <v>2</v>
      </c>
      <c r="I1781" s="261" t="s">
        <v>17</v>
      </c>
      <c r="J1781" s="261" t="s">
        <v>17</v>
      </c>
      <c r="K1781" s="261" t="s">
        <v>2998</v>
      </c>
      <c r="L1781" s="262">
        <v>45461</v>
      </c>
      <c r="M1781" s="261" t="s">
        <v>20</v>
      </c>
    </row>
    <row r="1782" spans="1:13" x14ac:dyDescent="0.35">
      <c r="A1782" s="259" t="s">
        <v>1104</v>
      </c>
      <c r="B1782" s="259" t="s">
        <v>1105</v>
      </c>
      <c r="C1782" s="259" t="s">
        <v>1106</v>
      </c>
      <c r="D1782" s="259" t="s">
        <v>2181</v>
      </c>
      <c r="E1782" s="259">
        <v>0</v>
      </c>
      <c r="F1782" s="259" t="s">
        <v>2177</v>
      </c>
      <c r="G1782" s="259" t="s">
        <v>33</v>
      </c>
      <c r="H1782" s="259">
        <v>2</v>
      </c>
      <c r="I1782" s="259" t="s">
        <v>17</v>
      </c>
      <c r="J1782" s="259" t="s">
        <v>17</v>
      </c>
      <c r="K1782" s="259" t="s">
        <v>2999</v>
      </c>
      <c r="L1782" s="260">
        <v>45461</v>
      </c>
      <c r="M1782" s="259" t="s">
        <v>20</v>
      </c>
    </row>
    <row r="1783" spans="1:13" x14ac:dyDescent="0.35">
      <c r="A1783" s="261" t="s">
        <v>1104</v>
      </c>
      <c r="B1783" s="261" t="s">
        <v>1105</v>
      </c>
      <c r="C1783" s="261" t="s">
        <v>1106</v>
      </c>
      <c r="D1783" s="261" t="s">
        <v>2183</v>
      </c>
      <c r="E1783" s="261">
        <v>0</v>
      </c>
      <c r="F1783" s="261" t="s">
        <v>2177</v>
      </c>
      <c r="G1783" s="261" t="s">
        <v>33</v>
      </c>
      <c r="H1783" s="261">
        <v>2</v>
      </c>
      <c r="I1783" s="261" t="s">
        <v>17</v>
      </c>
      <c r="J1783" s="261" t="s">
        <v>17</v>
      </c>
      <c r="K1783" s="261" t="s">
        <v>3000</v>
      </c>
      <c r="L1783" s="262">
        <v>45461</v>
      </c>
      <c r="M1783" s="261" t="s">
        <v>20</v>
      </c>
    </row>
    <row r="1784" spans="1:13" x14ac:dyDescent="0.35">
      <c r="A1784" s="259" t="s">
        <v>1104</v>
      </c>
      <c r="B1784" s="259" t="s">
        <v>1105</v>
      </c>
      <c r="C1784" s="259" t="s">
        <v>1106</v>
      </c>
      <c r="D1784" s="259" t="s">
        <v>2185</v>
      </c>
      <c r="E1784" s="259">
        <v>1</v>
      </c>
      <c r="F1784" s="259" t="s">
        <v>2177</v>
      </c>
      <c r="G1784" s="259" t="s">
        <v>33</v>
      </c>
      <c r="H1784" s="259">
        <v>2</v>
      </c>
      <c r="I1784" s="259" t="s">
        <v>17</v>
      </c>
      <c r="J1784" s="259" t="s">
        <v>17</v>
      </c>
      <c r="K1784" s="259" t="s">
        <v>3001</v>
      </c>
      <c r="L1784" s="260">
        <v>45461</v>
      </c>
      <c r="M1784" s="259" t="s">
        <v>20</v>
      </c>
    </row>
    <row r="1785" spans="1:13" x14ac:dyDescent="0.35">
      <c r="A1785" s="261" t="s">
        <v>1104</v>
      </c>
      <c r="B1785" s="261" t="s">
        <v>1105</v>
      </c>
      <c r="C1785" s="261" t="s">
        <v>1106</v>
      </c>
      <c r="D1785" s="261" t="s">
        <v>2187</v>
      </c>
      <c r="E1785" s="261">
        <v>0</v>
      </c>
      <c r="F1785" s="261" t="s">
        <v>2177</v>
      </c>
      <c r="G1785" s="261" t="s">
        <v>33</v>
      </c>
      <c r="H1785" s="261">
        <v>2</v>
      </c>
      <c r="I1785" s="261" t="s">
        <v>17</v>
      </c>
      <c r="J1785" s="261" t="s">
        <v>17</v>
      </c>
      <c r="K1785" s="261" t="s">
        <v>3002</v>
      </c>
      <c r="L1785" s="262">
        <v>45461</v>
      </c>
      <c r="M1785" s="261" t="s">
        <v>20</v>
      </c>
    </row>
    <row r="1786" spans="1:13" x14ac:dyDescent="0.35">
      <c r="A1786" s="259" t="s">
        <v>1104</v>
      </c>
      <c r="B1786" s="259" t="s">
        <v>1105</v>
      </c>
      <c r="C1786" s="259" t="s">
        <v>1106</v>
      </c>
      <c r="D1786" s="259" t="s">
        <v>2189</v>
      </c>
      <c r="E1786" s="259">
        <v>0</v>
      </c>
      <c r="F1786" s="259" t="s">
        <v>2177</v>
      </c>
      <c r="G1786" s="259" t="s">
        <v>33</v>
      </c>
      <c r="H1786" s="259">
        <v>2</v>
      </c>
      <c r="I1786" s="259" t="s">
        <v>17</v>
      </c>
      <c r="J1786" s="259" t="s">
        <v>17</v>
      </c>
      <c r="K1786" s="259" t="s">
        <v>3003</v>
      </c>
      <c r="L1786" s="260">
        <v>45461</v>
      </c>
      <c r="M1786" s="259" t="s">
        <v>20</v>
      </c>
    </row>
    <row r="1787" spans="1:13" x14ac:dyDescent="0.35">
      <c r="A1787" s="261" t="s">
        <v>1104</v>
      </c>
      <c r="B1787" s="261" t="s">
        <v>1105</v>
      </c>
      <c r="C1787" s="261" t="s">
        <v>1106</v>
      </c>
      <c r="D1787" s="261" t="s">
        <v>2191</v>
      </c>
      <c r="E1787" s="261">
        <v>0</v>
      </c>
      <c r="F1787" s="261" t="s">
        <v>2177</v>
      </c>
      <c r="G1787" s="261" t="s">
        <v>33</v>
      </c>
      <c r="H1787" s="261">
        <v>2</v>
      </c>
      <c r="I1787" s="261" t="s">
        <v>17</v>
      </c>
      <c r="J1787" s="261" t="s">
        <v>17</v>
      </c>
      <c r="K1787" s="261" t="s">
        <v>3004</v>
      </c>
      <c r="L1787" s="262">
        <v>45461</v>
      </c>
      <c r="M1787" s="261" t="s">
        <v>20</v>
      </c>
    </row>
    <row r="1788" spans="1:13" x14ac:dyDescent="0.35">
      <c r="A1788" s="259" t="s">
        <v>1104</v>
      </c>
      <c r="B1788" s="259" t="s">
        <v>1105</v>
      </c>
      <c r="C1788" s="259" t="s">
        <v>1106</v>
      </c>
      <c r="D1788" s="259" t="s">
        <v>2193</v>
      </c>
      <c r="E1788" s="259">
        <v>0</v>
      </c>
      <c r="F1788" s="259" t="s">
        <v>2177</v>
      </c>
      <c r="G1788" s="259" t="s">
        <v>33</v>
      </c>
      <c r="H1788" s="259">
        <v>2</v>
      </c>
      <c r="I1788" s="259" t="s">
        <v>17</v>
      </c>
      <c r="J1788" s="259" t="s">
        <v>17</v>
      </c>
      <c r="K1788" s="259" t="s">
        <v>3005</v>
      </c>
      <c r="L1788" s="260">
        <v>45461</v>
      </c>
      <c r="M1788" s="259" t="s">
        <v>20</v>
      </c>
    </row>
    <row r="1789" spans="1:13" x14ac:dyDescent="0.35">
      <c r="A1789" s="261" t="s">
        <v>3006</v>
      </c>
      <c r="B1789" s="261" t="s">
        <v>3007</v>
      </c>
      <c r="C1789" s="261" t="s">
        <v>3008</v>
      </c>
      <c r="D1789" s="261" t="s">
        <v>2176</v>
      </c>
      <c r="E1789" s="261">
        <v>0</v>
      </c>
      <c r="F1789" s="261" t="s">
        <v>2177</v>
      </c>
      <c r="G1789" s="261" t="s">
        <v>33</v>
      </c>
      <c r="H1789" s="261">
        <v>2</v>
      </c>
      <c r="I1789" s="261" t="s">
        <v>17</v>
      </c>
      <c r="J1789" s="261" t="s">
        <v>17</v>
      </c>
      <c r="K1789" s="261" t="s">
        <v>3009</v>
      </c>
      <c r="L1789" s="262">
        <v>45461</v>
      </c>
      <c r="M1789" s="261" t="s">
        <v>20</v>
      </c>
    </row>
    <row r="1790" spans="1:13" x14ac:dyDescent="0.35">
      <c r="A1790" s="259" t="s">
        <v>3006</v>
      </c>
      <c r="B1790" s="259" t="s">
        <v>3007</v>
      </c>
      <c r="C1790" s="259" t="s">
        <v>3008</v>
      </c>
      <c r="D1790" s="259" t="s">
        <v>2179</v>
      </c>
      <c r="E1790" s="259">
        <v>0</v>
      </c>
      <c r="F1790" s="259" t="s">
        <v>2177</v>
      </c>
      <c r="G1790" s="259" t="s">
        <v>33</v>
      </c>
      <c r="H1790" s="259">
        <v>2</v>
      </c>
      <c r="I1790" s="259" t="s">
        <v>17</v>
      </c>
      <c r="J1790" s="259" t="s">
        <v>17</v>
      </c>
      <c r="K1790" s="259" t="s">
        <v>3010</v>
      </c>
      <c r="L1790" s="260">
        <v>45461</v>
      </c>
      <c r="M1790" s="259" t="s">
        <v>20</v>
      </c>
    </row>
    <row r="1791" spans="1:13" x14ac:dyDescent="0.35">
      <c r="A1791" s="261" t="s">
        <v>3006</v>
      </c>
      <c r="B1791" s="261" t="s">
        <v>3007</v>
      </c>
      <c r="C1791" s="261" t="s">
        <v>3008</v>
      </c>
      <c r="D1791" s="261" t="s">
        <v>2181</v>
      </c>
      <c r="E1791" s="261">
        <v>0</v>
      </c>
      <c r="F1791" s="261" t="s">
        <v>2177</v>
      </c>
      <c r="G1791" s="261" t="s">
        <v>33</v>
      </c>
      <c r="H1791" s="261">
        <v>2</v>
      </c>
      <c r="I1791" s="261" t="s">
        <v>17</v>
      </c>
      <c r="J1791" s="261" t="s">
        <v>17</v>
      </c>
      <c r="K1791" s="261" t="s">
        <v>3011</v>
      </c>
      <c r="L1791" s="262">
        <v>45461</v>
      </c>
      <c r="M1791" s="261" t="s">
        <v>20</v>
      </c>
    </row>
    <row r="1792" spans="1:13" x14ac:dyDescent="0.35">
      <c r="A1792" s="259" t="s">
        <v>3006</v>
      </c>
      <c r="B1792" s="259" t="s">
        <v>3007</v>
      </c>
      <c r="C1792" s="259" t="s">
        <v>3008</v>
      </c>
      <c r="D1792" s="259" t="s">
        <v>2183</v>
      </c>
      <c r="E1792" s="259">
        <v>0</v>
      </c>
      <c r="F1792" s="259" t="s">
        <v>2177</v>
      </c>
      <c r="G1792" s="259" t="s">
        <v>33</v>
      </c>
      <c r="H1792" s="259">
        <v>2</v>
      </c>
      <c r="I1792" s="259" t="s">
        <v>17</v>
      </c>
      <c r="J1792" s="259" t="s">
        <v>17</v>
      </c>
      <c r="K1792" s="259" t="s">
        <v>3012</v>
      </c>
      <c r="L1792" s="260">
        <v>45461</v>
      </c>
      <c r="M1792" s="259" t="s">
        <v>20</v>
      </c>
    </row>
    <row r="1793" spans="1:13" x14ac:dyDescent="0.35">
      <c r="A1793" s="261" t="s">
        <v>3006</v>
      </c>
      <c r="B1793" s="261" t="s">
        <v>3007</v>
      </c>
      <c r="C1793" s="261" t="s">
        <v>3008</v>
      </c>
      <c r="D1793" s="261" t="s">
        <v>2185</v>
      </c>
      <c r="E1793" s="261">
        <v>0</v>
      </c>
      <c r="F1793" s="261" t="s">
        <v>2177</v>
      </c>
      <c r="G1793" s="261" t="s">
        <v>33</v>
      </c>
      <c r="H1793" s="261">
        <v>2</v>
      </c>
      <c r="I1793" s="261" t="s">
        <v>17</v>
      </c>
      <c r="J1793" s="261" t="s">
        <v>17</v>
      </c>
      <c r="K1793" s="261" t="s">
        <v>3013</v>
      </c>
      <c r="L1793" s="262">
        <v>45461</v>
      </c>
      <c r="M1793" s="261" t="s">
        <v>20</v>
      </c>
    </row>
    <row r="1794" spans="1:13" x14ac:dyDescent="0.35">
      <c r="A1794" s="259" t="s">
        <v>3006</v>
      </c>
      <c r="B1794" s="259" t="s">
        <v>3007</v>
      </c>
      <c r="C1794" s="259" t="s">
        <v>3008</v>
      </c>
      <c r="D1794" s="259" t="s">
        <v>2187</v>
      </c>
      <c r="E1794" s="259">
        <v>0</v>
      </c>
      <c r="F1794" s="259" t="s">
        <v>2177</v>
      </c>
      <c r="G1794" s="259" t="s">
        <v>33</v>
      </c>
      <c r="H1794" s="259">
        <v>2</v>
      </c>
      <c r="I1794" s="259" t="s">
        <v>17</v>
      </c>
      <c r="J1794" s="259" t="s">
        <v>17</v>
      </c>
      <c r="K1794" s="259" t="s">
        <v>3014</v>
      </c>
      <c r="L1794" s="260">
        <v>45461</v>
      </c>
      <c r="M1794" s="259" t="s">
        <v>20</v>
      </c>
    </row>
    <row r="1795" spans="1:13" x14ac:dyDescent="0.35">
      <c r="A1795" s="261" t="s">
        <v>3006</v>
      </c>
      <c r="B1795" s="261" t="s">
        <v>3007</v>
      </c>
      <c r="C1795" s="261" t="s">
        <v>3008</v>
      </c>
      <c r="D1795" s="261" t="s">
        <v>2189</v>
      </c>
      <c r="E1795" s="261">
        <v>0</v>
      </c>
      <c r="F1795" s="261" t="s">
        <v>2177</v>
      </c>
      <c r="G1795" s="261" t="s">
        <v>33</v>
      </c>
      <c r="H1795" s="261">
        <v>2</v>
      </c>
      <c r="I1795" s="261" t="s">
        <v>17</v>
      </c>
      <c r="J1795" s="261" t="s">
        <v>17</v>
      </c>
      <c r="K1795" s="261" t="s">
        <v>3015</v>
      </c>
      <c r="L1795" s="262">
        <v>45461</v>
      </c>
      <c r="M1795" s="261" t="s">
        <v>20</v>
      </c>
    </row>
    <row r="1796" spans="1:13" x14ac:dyDescent="0.35">
      <c r="A1796" s="259" t="s">
        <v>3006</v>
      </c>
      <c r="B1796" s="259" t="s">
        <v>3007</v>
      </c>
      <c r="C1796" s="259" t="s">
        <v>3008</v>
      </c>
      <c r="D1796" s="259" t="s">
        <v>2191</v>
      </c>
      <c r="E1796" s="259">
        <v>0</v>
      </c>
      <c r="F1796" s="259" t="s">
        <v>2177</v>
      </c>
      <c r="G1796" s="259" t="s">
        <v>33</v>
      </c>
      <c r="H1796" s="259">
        <v>2</v>
      </c>
      <c r="I1796" s="259" t="s">
        <v>17</v>
      </c>
      <c r="J1796" s="259" t="s">
        <v>17</v>
      </c>
      <c r="K1796" s="259" t="s">
        <v>3016</v>
      </c>
      <c r="L1796" s="260">
        <v>45461</v>
      </c>
      <c r="M1796" s="259" t="s">
        <v>20</v>
      </c>
    </row>
    <row r="1797" spans="1:13" x14ac:dyDescent="0.35">
      <c r="A1797" s="261" t="s">
        <v>3006</v>
      </c>
      <c r="B1797" s="261" t="s">
        <v>3007</v>
      </c>
      <c r="C1797" s="261" t="s">
        <v>3008</v>
      </c>
      <c r="D1797" s="261" t="s">
        <v>2193</v>
      </c>
      <c r="E1797" s="261">
        <v>0</v>
      </c>
      <c r="F1797" s="261" t="s">
        <v>2177</v>
      </c>
      <c r="G1797" s="261" t="s">
        <v>33</v>
      </c>
      <c r="H1797" s="261">
        <v>2</v>
      </c>
      <c r="I1797" s="261" t="s">
        <v>17</v>
      </c>
      <c r="J1797" s="261" t="s">
        <v>17</v>
      </c>
      <c r="K1797" s="261" t="s">
        <v>3017</v>
      </c>
      <c r="L1797" s="262">
        <v>45461</v>
      </c>
      <c r="M1797" s="261" t="s">
        <v>20</v>
      </c>
    </row>
    <row r="1798" spans="1:13" x14ac:dyDescent="0.35">
      <c r="A1798" s="259" t="s">
        <v>1118</v>
      </c>
      <c r="B1798" s="259" t="s">
        <v>1119</v>
      </c>
      <c r="C1798" s="259" t="s">
        <v>1120</v>
      </c>
      <c r="D1798" s="259" t="s">
        <v>2176</v>
      </c>
      <c r="E1798" s="259">
        <v>0</v>
      </c>
      <c r="F1798" s="259" t="s">
        <v>2177</v>
      </c>
      <c r="G1798" s="259" t="s">
        <v>33</v>
      </c>
      <c r="H1798" s="259">
        <v>2</v>
      </c>
      <c r="I1798" s="259" t="s">
        <v>17</v>
      </c>
      <c r="J1798" s="259" t="s">
        <v>17</v>
      </c>
      <c r="K1798" s="259" t="s">
        <v>3018</v>
      </c>
      <c r="L1798" s="260">
        <v>45461</v>
      </c>
      <c r="M1798" s="259" t="s">
        <v>20</v>
      </c>
    </row>
    <row r="1799" spans="1:13" x14ac:dyDescent="0.35">
      <c r="A1799" s="261" t="s">
        <v>1118</v>
      </c>
      <c r="B1799" s="261" t="s">
        <v>1119</v>
      </c>
      <c r="C1799" s="261" t="s">
        <v>1120</v>
      </c>
      <c r="D1799" s="261" t="s">
        <v>2179</v>
      </c>
      <c r="E1799" s="261">
        <v>0</v>
      </c>
      <c r="F1799" s="261" t="s">
        <v>2177</v>
      </c>
      <c r="G1799" s="261" t="s">
        <v>33</v>
      </c>
      <c r="H1799" s="261">
        <v>2</v>
      </c>
      <c r="I1799" s="261" t="s">
        <v>17</v>
      </c>
      <c r="J1799" s="261" t="s">
        <v>17</v>
      </c>
      <c r="K1799" s="261" t="s">
        <v>3019</v>
      </c>
      <c r="L1799" s="262">
        <v>45461</v>
      </c>
      <c r="M1799" s="261" t="s">
        <v>20</v>
      </c>
    </row>
    <row r="1800" spans="1:13" x14ac:dyDescent="0.35">
      <c r="A1800" s="259" t="s">
        <v>1118</v>
      </c>
      <c r="B1800" s="259" t="s">
        <v>1119</v>
      </c>
      <c r="C1800" s="259" t="s">
        <v>1120</v>
      </c>
      <c r="D1800" s="259" t="s">
        <v>2181</v>
      </c>
      <c r="E1800" s="259">
        <v>0</v>
      </c>
      <c r="F1800" s="259" t="s">
        <v>2177</v>
      </c>
      <c r="G1800" s="259" t="s">
        <v>33</v>
      </c>
      <c r="H1800" s="259">
        <v>2</v>
      </c>
      <c r="I1800" s="259" t="s">
        <v>17</v>
      </c>
      <c r="J1800" s="259" t="s">
        <v>17</v>
      </c>
      <c r="K1800" s="259" t="s">
        <v>3020</v>
      </c>
      <c r="L1800" s="260">
        <v>45461</v>
      </c>
      <c r="M1800" s="259" t="s">
        <v>20</v>
      </c>
    </row>
    <row r="1801" spans="1:13" x14ac:dyDescent="0.35">
      <c r="A1801" s="261" t="s">
        <v>1118</v>
      </c>
      <c r="B1801" s="261" t="s">
        <v>1119</v>
      </c>
      <c r="C1801" s="261" t="s">
        <v>1120</v>
      </c>
      <c r="D1801" s="261" t="s">
        <v>2183</v>
      </c>
      <c r="E1801" s="261">
        <v>0</v>
      </c>
      <c r="F1801" s="261" t="s">
        <v>2177</v>
      </c>
      <c r="G1801" s="261" t="s">
        <v>33</v>
      </c>
      <c r="H1801" s="261">
        <v>2</v>
      </c>
      <c r="I1801" s="261" t="s">
        <v>17</v>
      </c>
      <c r="J1801" s="261" t="s">
        <v>17</v>
      </c>
      <c r="K1801" s="261" t="s">
        <v>3021</v>
      </c>
      <c r="L1801" s="262">
        <v>45461</v>
      </c>
      <c r="M1801" s="261" t="s">
        <v>20</v>
      </c>
    </row>
    <row r="1802" spans="1:13" x14ac:dyDescent="0.35">
      <c r="A1802" s="259" t="s">
        <v>1118</v>
      </c>
      <c r="B1802" s="259" t="s">
        <v>1119</v>
      </c>
      <c r="C1802" s="259" t="s">
        <v>1120</v>
      </c>
      <c r="D1802" s="259" t="s">
        <v>2185</v>
      </c>
      <c r="E1802" s="259">
        <v>0</v>
      </c>
      <c r="F1802" s="259" t="s">
        <v>2177</v>
      </c>
      <c r="G1802" s="259" t="s">
        <v>33</v>
      </c>
      <c r="H1802" s="259">
        <v>2</v>
      </c>
      <c r="I1802" s="259" t="s">
        <v>17</v>
      </c>
      <c r="J1802" s="259" t="s">
        <v>17</v>
      </c>
      <c r="K1802" s="259" t="s">
        <v>3022</v>
      </c>
      <c r="L1802" s="260">
        <v>45461</v>
      </c>
      <c r="M1802" s="259" t="s">
        <v>20</v>
      </c>
    </row>
    <row r="1803" spans="1:13" x14ac:dyDescent="0.35">
      <c r="A1803" s="261" t="s">
        <v>1118</v>
      </c>
      <c r="B1803" s="261" t="s">
        <v>1119</v>
      </c>
      <c r="C1803" s="261" t="s">
        <v>1120</v>
      </c>
      <c r="D1803" s="261" t="s">
        <v>2187</v>
      </c>
      <c r="E1803" s="261">
        <v>0</v>
      </c>
      <c r="F1803" s="261" t="s">
        <v>2177</v>
      </c>
      <c r="G1803" s="261" t="s">
        <v>33</v>
      </c>
      <c r="H1803" s="261">
        <v>2</v>
      </c>
      <c r="I1803" s="261" t="s">
        <v>17</v>
      </c>
      <c r="J1803" s="261" t="s">
        <v>17</v>
      </c>
      <c r="K1803" s="261" t="s">
        <v>3023</v>
      </c>
      <c r="L1803" s="262">
        <v>45461</v>
      </c>
      <c r="M1803" s="261" t="s">
        <v>20</v>
      </c>
    </row>
    <row r="1804" spans="1:13" x14ac:dyDescent="0.35">
      <c r="A1804" s="259" t="s">
        <v>1118</v>
      </c>
      <c r="B1804" s="259" t="s">
        <v>1119</v>
      </c>
      <c r="C1804" s="259" t="s">
        <v>1120</v>
      </c>
      <c r="D1804" s="259" t="s">
        <v>2189</v>
      </c>
      <c r="E1804" s="259">
        <v>0</v>
      </c>
      <c r="F1804" s="259" t="s">
        <v>2177</v>
      </c>
      <c r="G1804" s="259" t="s">
        <v>33</v>
      </c>
      <c r="H1804" s="259">
        <v>2</v>
      </c>
      <c r="I1804" s="259" t="s">
        <v>17</v>
      </c>
      <c r="J1804" s="259" t="s">
        <v>17</v>
      </c>
      <c r="K1804" s="259" t="s">
        <v>3024</v>
      </c>
      <c r="L1804" s="260">
        <v>45461</v>
      </c>
      <c r="M1804" s="259" t="s">
        <v>20</v>
      </c>
    </row>
    <row r="1805" spans="1:13" x14ac:dyDescent="0.35">
      <c r="A1805" s="261" t="s">
        <v>1118</v>
      </c>
      <c r="B1805" s="261" t="s">
        <v>1119</v>
      </c>
      <c r="C1805" s="261" t="s">
        <v>1120</v>
      </c>
      <c r="D1805" s="261" t="s">
        <v>2191</v>
      </c>
      <c r="E1805" s="261">
        <v>0</v>
      </c>
      <c r="F1805" s="261" t="s">
        <v>2177</v>
      </c>
      <c r="G1805" s="261" t="s">
        <v>33</v>
      </c>
      <c r="H1805" s="261">
        <v>2</v>
      </c>
      <c r="I1805" s="261" t="s">
        <v>17</v>
      </c>
      <c r="J1805" s="261" t="s">
        <v>17</v>
      </c>
      <c r="K1805" s="261" t="s">
        <v>3025</v>
      </c>
      <c r="L1805" s="262">
        <v>45461</v>
      </c>
      <c r="M1805" s="261" t="s">
        <v>20</v>
      </c>
    </row>
    <row r="1806" spans="1:13" x14ac:dyDescent="0.35">
      <c r="A1806" s="259" t="s">
        <v>1118</v>
      </c>
      <c r="B1806" s="259" t="s">
        <v>1119</v>
      </c>
      <c r="C1806" s="259" t="s">
        <v>1120</v>
      </c>
      <c r="D1806" s="259" t="s">
        <v>2193</v>
      </c>
      <c r="E1806" s="259">
        <v>0</v>
      </c>
      <c r="F1806" s="259" t="s">
        <v>2177</v>
      </c>
      <c r="G1806" s="259" t="s">
        <v>33</v>
      </c>
      <c r="H1806" s="259">
        <v>2</v>
      </c>
      <c r="I1806" s="259" t="s">
        <v>17</v>
      </c>
      <c r="J1806" s="259" t="s">
        <v>17</v>
      </c>
      <c r="K1806" s="259" t="s">
        <v>3026</v>
      </c>
      <c r="L1806" s="260">
        <v>45461</v>
      </c>
      <c r="M1806" s="259" t="s">
        <v>20</v>
      </c>
    </row>
    <row r="1807" spans="1:13" x14ac:dyDescent="0.35">
      <c r="A1807" s="261" t="s">
        <v>1434</v>
      </c>
      <c r="B1807" s="261" t="s">
        <v>1435</v>
      </c>
      <c r="C1807" s="261" t="s">
        <v>1436</v>
      </c>
      <c r="D1807" s="261" t="s">
        <v>2176</v>
      </c>
      <c r="E1807" s="261">
        <v>0</v>
      </c>
      <c r="F1807" s="261" t="s">
        <v>2177</v>
      </c>
      <c r="G1807" s="261" t="s">
        <v>33</v>
      </c>
      <c r="H1807" s="261">
        <v>2</v>
      </c>
      <c r="I1807" s="261" t="s">
        <v>17</v>
      </c>
      <c r="J1807" s="261" t="s">
        <v>17</v>
      </c>
      <c r="K1807" s="261" t="s">
        <v>3027</v>
      </c>
      <c r="L1807" s="262">
        <v>45461</v>
      </c>
      <c r="M1807" s="261" t="s">
        <v>20</v>
      </c>
    </row>
    <row r="1808" spans="1:13" x14ac:dyDescent="0.35">
      <c r="A1808" s="259" t="s">
        <v>1434</v>
      </c>
      <c r="B1808" s="259" t="s">
        <v>1435</v>
      </c>
      <c r="C1808" s="259" t="s">
        <v>1436</v>
      </c>
      <c r="D1808" s="259" t="s">
        <v>2179</v>
      </c>
      <c r="E1808" s="259">
        <v>0</v>
      </c>
      <c r="F1808" s="259" t="s">
        <v>2177</v>
      </c>
      <c r="G1808" s="259" t="s">
        <v>33</v>
      </c>
      <c r="H1808" s="259">
        <v>2</v>
      </c>
      <c r="I1808" s="259" t="s">
        <v>17</v>
      </c>
      <c r="J1808" s="259" t="s">
        <v>17</v>
      </c>
      <c r="K1808" s="259" t="s">
        <v>3028</v>
      </c>
      <c r="L1808" s="260">
        <v>45461</v>
      </c>
      <c r="M1808" s="259" t="s">
        <v>20</v>
      </c>
    </row>
    <row r="1809" spans="1:13" x14ac:dyDescent="0.35">
      <c r="A1809" s="261" t="s">
        <v>1434</v>
      </c>
      <c r="B1809" s="261" t="s">
        <v>1435</v>
      </c>
      <c r="C1809" s="261" t="s">
        <v>1436</v>
      </c>
      <c r="D1809" s="261" t="s">
        <v>2181</v>
      </c>
      <c r="E1809" s="261">
        <v>0</v>
      </c>
      <c r="F1809" s="261" t="s">
        <v>2177</v>
      </c>
      <c r="G1809" s="261" t="s">
        <v>33</v>
      </c>
      <c r="H1809" s="261">
        <v>2</v>
      </c>
      <c r="I1809" s="261" t="s">
        <v>17</v>
      </c>
      <c r="J1809" s="261" t="s">
        <v>17</v>
      </c>
      <c r="K1809" s="261" t="s">
        <v>3029</v>
      </c>
      <c r="L1809" s="262">
        <v>45461</v>
      </c>
      <c r="M1809" s="261" t="s">
        <v>20</v>
      </c>
    </row>
    <row r="1810" spans="1:13" x14ac:dyDescent="0.35">
      <c r="A1810" s="259" t="s">
        <v>1434</v>
      </c>
      <c r="B1810" s="259" t="s">
        <v>1435</v>
      </c>
      <c r="C1810" s="259" t="s">
        <v>1436</v>
      </c>
      <c r="D1810" s="259" t="s">
        <v>2183</v>
      </c>
      <c r="E1810" s="259">
        <v>1</v>
      </c>
      <c r="F1810" s="259" t="s">
        <v>2177</v>
      </c>
      <c r="G1810" s="259" t="s">
        <v>33</v>
      </c>
      <c r="H1810" s="259">
        <v>2</v>
      </c>
      <c r="I1810" s="259" t="s">
        <v>17</v>
      </c>
      <c r="J1810" s="259" t="s">
        <v>17</v>
      </c>
      <c r="K1810" s="259" t="s">
        <v>3030</v>
      </c>
      <c r="L1810" s="260">
        <v>45461</v>
      </c>
      <c r="M1810" s="259" t="s">
        <v>20</v>
      </c>
    </row>
    <row r="1811" spans="1:13" x14ac:dyDescent="0.35">
      <c r="A1811" s="261" t="s">
        <v>1434</v>
      </c>
      <c r="B1811" s="261" t="s">
        <v>1435</v>
      </c>
      <c r="C1811" s="261" t="s">
        <v>1436</v>
      </c>
      <c r="D1811" s="261" t="s">
        <v>2185</v>
      </c>
      <c r="E1811" s="261">
        <v>3</v>
      </c>
      <c r="F1811" s="261" t="s">
        <v>2177</v>
      </c>
      <c r="G1811" s="261" t="s">
        <v>33</v>
      </c>
      <c r="H1811" s="261">
        <v>2</v>
      </c>
      <c r="I1811" s="261" t="s">
        <v>17</v>
      </c>
      <c r="J1811" s="261" t="s">
        <v>17</v>
      </c>
      <c r="K1811" s="261" t="s">
        <v>3031</v>
      </c>
      <c r="L1811" s="262">
        <v>45461</v>
      </c>
      <c r="M1811" s="261" t="s">
        <v>20</v>
      </c>
    </row>
    <row r="1812" spans="1:13" x14ac:dyDescent="0.35">
      <c r="A1812" s="259" t="s">
        <v>1434</v>
      </c>
      <c r="B1812" s="259" t="s">
        <v>1435</v>
      </c>
      <c r="C1812" s="259" t="s">
        <v>1436</v>
      </c>
      <c r="D1812" s="259" t="s">
        <v>2187</v>
      </c>
      <c r="E1812" s="259">
        <v>0</v>
      </c>
      <c r="F1812" s="259" t="s">
        <v>2177</v>
      </c>
      <c r="G1812" s="259" t="s">
        <v>33</v>
      </c>
      <c r="H1812" s="259">
        <v>2</v>
      </c>
      <c r="I1812" s="259" t="s">
        <v>17</v>
      </c>
      <c r="J1812" s="259" t="s">
        <v>17</v>
      </c>
      <c r="K1812" s="259" t="s">
        <v>3032</v>
      </c>
      <c r="L1812" s="260">
        <v>45461</v>
      </c>
      <c r="M1812" s="259" t="s">
        <v>20</v>
      </c>
    </row>
    <row r="1813" spans="1:13" x14ac:dyDescent="0.35">
      <c r="A1813" s="261" t="s">
        <v>1434</v>
      </c>
      <c r="B1813" s="261" t="s">
        <v>1435</v>
      </c>
      <c r="C1813" s="261" t="s">
        <v>1436</v>
      </c>
      <c r="D1813" s="261" t="s">
        <v>2189</v>
      </c>
      <c r="E1813" s="261">
        <v>2</v>
      </c>
      <c r="F1813" s="261" t="s">
        <v>2177</v>
      </c>
      <c r="G1813" s="261" t="s">
        <v>33</v>
      </c>
      <c r="H1813" s="261">
        <v>2</v>
      </c>
      <c r="I1813" s="261" t="s">
        <v>17</v>
      </c>
      <c r="J1813" s="261" t="s">
        <v>17</v>
      </c>
      <c r="K1813" s="261" t="s">
        <v>3033</v>
      </c>
      <c r="L1813" s="262">
        <v>45461</v>
      </c>
      <c r="M1813" s="261" t="s">
        <v>20</v>
      </c>
    </row>
    <row r="1814" spans="1:13" x14ac:dyDescent="0.35">
      <c r="A1814" s="259" t="s">
        <v>1434</v>
      </c>
      <c r="B1814" s="259" t="s">
        <v>1435</v>
      </c>
      <c r="C1814" s="259" t="s">
        <v>1436</v>
      </c>
      <c r="D1814" s="259" t="s">
        <v>2191</v>
      </c>
      <c r="E1814" s="259">
        <v>0</v>
      </c>
      <c r="F1814" s="259" t="s">
        <v>2177</v>
      </c>
      <c r="G1814" s="259" t="s">
        <v>33</v>
      </c>
      <c r="H1814" s="259">
        <v>2</v>
      </c>
      <c r="I1814" s="259" t="s">
        <v>17</v>
      </c>
      <c r="J1814" s="259" t="s">
        <v>17</v>
      </c>
      <c r="K1814" s="259" t="s">
        <v>3034</v>
      </c>
      <c r="L1814" s="260">
        <v>45461</v>
      </c>
      <c r="M1814" s="259" t="s">
        <v>20</v>
      </c>
    </row>
    <row r="1815" spans="1:13" x14ac:dyDescent="0.35">
      <c r="A1815" s="261" t="s">
        <v>1434</v>
      </c>
      <c r="B1815" s="261" t="s">
        <v>1435</v>
      </c>
      <c r="C1815" s="261" t="s">
        <v>1436</v>
      </c>
      <c r="D1815" s="261" t="s">
        <v>2193</v>
      </c>
      <c r="E1815" s="261">
        <v>0</v>
      </c>
      <c r="F1815" s="261" t="s">
        <v>2177</v>
      </c>
      <c r="G1815" s="261" t="s">
        <v>33</v>
      </c>
      <c r="H1815" s="261">
        <v>2</v>
      </c>
      <c r="I1815" s="261" t="s">
        <v>17</v>
      </c>
      <c r="J1815" s="261" t="s">
        <v>17</v>
      </c>
      <c r="K1815" s="261" t="s">
        <v>3035</v>
      </c>
      <c r="L1815" s="262">
        <v>45461</v>
      </c>
      <c r="M1815" s="261" t="s">
        <v>20</v>
      </c>
    </row>
    <row r="1816" spans="1:13" x14ac:dyDescent="0.35">
      <c r="A1816" s="259" t="s">
        <v>3036</v>
      </c>
      <c r="B1816" s="259" t="s">
        <v>3037</v>
      </c>
      <c r="C1816" s="259" t="s">
        <v>3038</v>
      </c>
      <c r="D1816" s="259" t="s">
        <v>2176</v>
      </c>
      <c r="E1816" s="259">
        <v>0</v>
      </c>
      <c r="F1816" s="259" t="s">
        <v>2177</v>
      </c>
      <c r="G1816" s="259" t="s">
        <v>33</v>
      </c>
      <c r="H1816" s="259">
        <v>2</v>
      </c>
      <c r="I1816" s="259" t="s">
        <v>17</v>
      </c>
      <c r="J1816" s="259" t="s">
        <v>17</v>
      </c>
      <c r="K1816" s="259" t="s">
        <v>3039</v>
      </c>
      <c r="L1816" s="260">
        <v>45461</v>
      </c>
      <c r="M1816" s="259" t="s">
        <v>20</v>
      </c>
    </row>
    <row r="1817" spans="1:13" x14ac:dyDescent="0.35">
      <c r="A1817" s="261" t="s">
        <v>3036</v>
      </c>
      <c r="B1817" s="261" t="s">
        <v>3037</v>
      </c>
      <c r="C1817" s="261" t="s">
        <v>3038</v>
      </c>
      <c r="D1817" s="261" t="s">
        <v>2179</v>
      </c>
      <c r="E1817" s="261">
        <v>0</v>
      </c>
      <c r="F1817" s="261" t="s">
        <v>2177</v>
      </c>
      <c r="G1817" s="261" t="s">
        <v>33</v>
      </c>
      <c r="H1817" s="261">
        <v>2</v>
      </c>
      <c r="I1817" s="261" t="s">
        <v>17</v>
      </c>
      <c r="J1817" s="261" t="s">
        <v>17</v>
      </c>
      <c r="K1817" s="261" t="s">
        <v>3040</v>
      </c>
      <c r="L1817" s="262">
        <v>45461</v>
      </c>
      <c r="M1817" s="261" t="s">
        <v>20</v>
      </c>
    </row>
    <row r="1818" spans="1:13" x14ac:dyDescent="0.35">
      <c r="A1818" s="259" t="s">
        <v>3036</v>
      </c>
      <c r="B1818" s="259" t="s">
        <v>3037</v>
      </c>
      <c r="C1818" s="259" t="s">
        <v>3038</v>
      </c>
      <c r="D1818" s="259" t="s">
        <v>2181</v>
      </c>
      <c r="E1818" s="259">
        <v>0</v>
      </c>
      <c r="F1818" s="259" t="s">
        <v>2177</v>
      </c>
      <c r="G1818" s="259" t="s">
        <v>33</v>
      </c>
      <c r="H1818" s="259">
        <v>2</v>
      </c>
      <c r="I1818" s="259" t="s">
        <v>17</v>
      </c>
      <c r="J1818" s="259" t="s">
        <v>17</v>
      </c>
      <c r="K1818" s="259" t="s">
        <v>3041</v>
      </c>
      <c r="L1818" s="260">
        <v>45461</v>
      </c>
      <c r="M1818" s="259" t="s">
        <v>20</v>
      </c>
    </row>
    <row r="1819" spans="1:13" x14ac:dyDescent="0.35">
      <c r="A1819" s="261" t="s">
        <v>3036</v>
      </c>
      <c r="B1819" s="261" t="s">
        <v>3037</v>
      </c>
      <c r="C1819" s="261" t="s">
        <v>3038</v>
      </c>
      <c r="D1819" s="261" t="s">
        <v>2183</v>
      </c>
      <c r="E1819" s="261">
        <v>0</v>
      </c>
      <c r="F1819" s="261" t="s">
        <v>2177</v>
      </c>
      <c r="G1819" s="261" t="s">
        <v>33</v>
      </c>
      <c r="H1819" s="261">
        <v>2</v>
      </c>
      <c r="I1819" s="261" t="s">
        <v>17</v>
      </c>
      <c r="J1819" s="261" t="s">
        <v>17</v>
      </c>
      <c r="K1819" s="261" t="s">
        <v>3042</v>
      </c>
      <c r="L1819" s="262">
        <v>45461</v>
      </c>
      <c r="M1819" s="261" t="s">
        <v>20</v>
      </c>
    </row>
    <row r="1820" spans="1:13" x14ac:dyDescent="0.35">
      <c r="A1820" s="259" t="s">
        <v>3036</v>
      </c>
      <c r="B1820" s="259" t="s">
        <v>3037</v>
      </c>
      <c r="C1820" s="259" t="s">
        <v>3038</v>
      </c>
      <c r="D1820" s="259" t="s">
        <v>2185</v>
      </c>
      <c r="E1820" s="259">
        <v>0</v>
      </c>
      <c r="F1820" s="259" t="s">
        <v>2177</v>
      </c>
      <c r="G1820" s="259" t="s">
        <v>33</v>
      </c>
      <c r="H1820" s="259">
        <v>2</v>
      </c>
      <c r="I1820" s="259" t="s">
        <v>17</v>
      </c>
      <c r="J1820" s="259" t="s">
        <v>17</v>
      </c>
      <c r="K1820" s="259" t="s">
        <v>3043</v>
      </c>
      <c r="L1820" s="260">
        <v>45461</v>
      </c>
      <c r="M1820" s="259" t="s">
        <v>20</v>
      </c>
    </row>
    <row r="1821" spans="1:13" x14ac:dyDescent="0.35">
      <c r="A1821" s="261" t="s">
        <v>3036</v>
      </c>
      <c r="B1821" s="261" t="s">
        <v>3037</v>
      </c>
      <c r="C1821" s="261" t="s">
        <v>3038</v>
      </c>
      <c r="D1821" s="261" t="s">
        <v>2187</v>
      </c>
      <c r="E1821" s="261">
        <v>0</v>
      </c>
      <c r="F1821" s="261" t="s">
        <v>2177</v>
      </c>
      <c r="G1821" s="261" t="s">
        <v>33</v>
      </c>
      <c r="H1821" s="261">
        <v>2</v>
      </c>
      <c r="I1821" s="261" t="s">
        <v>17</v>
      </c>
      <c r="J1821" s="261" t="s">
        <v>17</v>
      </c>
      <c r="K1821" s="261" t="s">
        <v>3044</v>
      </c>
      <c r="L1821" s="262">
        <v>45461</v>
      </c>
      <c r="M1821" s="261" t="s">
        <v>20</v>
      </c>
    </row>
    <row r="1822" spans="1:13" x14ac:dyDescent="0.35">
      <c r="A1822" s="259" t="s">
        <v>3036</v>
      </c>
      <c r="B1822" s="259" t="s">
        <v>3037</v>
      </c>
      <c r="C1822" s="259" t="s">
        <v>3038</v>
      </c>
      <c r="D1822" s="259" t="s">
        <v>2189</v>
      </c>
      <c r="E1822" s="259">
        <v>0</v>
      </c>
      <c r="F1822" s="259" t="s">
        <v>2177</v>
      </c>
      <c r="G1822" s="259" t="s">
        <v>33</v>
      </c>
      <c r="H1822" s="259">
        <v>2</v>
      </c>
      <c r="I1822" s="259" t="s">
        <v>17</v>
      </c>
      <c r="J1822" s="259" t="s">
        <v>17</v>
      </c>
      <c r="K1822" s="259" t="s">
        <v>3045</v>
      </c>
      <c r="L1822" s="260">
        <v>45461</v>
      </c>
      <c r="M1822" s="259" t="s">
        <v>20</v>
      </c>
    </row>
    <row r="1823" spans="1:13" x14ac:dyDescent="0.35">
      <c r="A1823" s="261" t="s">
        <v>3036</v>
      </c>
      <c r="B1823" s="261" t="s">
        <v>3037</v>
      </c>
      <c r="C1823" s="261" t="s">
        <v>3038</v>
      </c>
      <c r="D1823" s="261" t="s">
        <v>2191</v>
      </c>
      <c r="E1823" s="261">
        <v>0</v>
      </c>
      <c r="F1823" s="261" t="s">
        <v>2177</v>
      </c>
      <c r="G1823" s="261" t="s">
        <v>33</v>
      </c>
      <c r="H1823" s="261">
        <v>2</v>
      </c>
      <c r="I1823" s="261" t="s">
        <v>17</v>
      </c>
      <c r="J1823" s="261" t="s">
        <v>17</v>
      </c>
      <c r="K1823" s="261" t="s">
        <v>3046</v>
      </c>
      <c r="L1823" s="262">
        <v>45461</v>
      </c>
      <c r="M1823" s="261" t="s">
        <v>20</v>
      </c>
    </row>
    <row r="1824" spans="1:13" x14ac:dyDescent="0.35">
      <c r="A1824" s="259" t="s">
        <v>3036</v>
      </c>
      <c r="B1824" s="259" t="s">
        <v>3037</v>
      </c>
      <c r="C1824" s="259" t="s">
        <v>3038</v>
      </c>
      <c r="D1824" s="259" t="s">
        <v>2193</v>
      </c>
      <c r="E1824" s="259">
        <v>0</v>
      </c>
      <c r="F1824" s="259" t="s">
        <v>2177</v>
      </c>
      <c r="G1824" s="259" t="s">
        <v>33</v>
      </c>
      <c r="H1824" s="259">
        <v>2</v>
      </c>
      <c r="I1824" s="259" t="s">
        <v>17</v>
      </c>
      <c r="J1824" s="259" t="s">
        <v>17</v>
      </c>
      <c r="K1824" s="259" t="s">
        <v>3047</v>
      </c>
      <c r="L1824" s="260">
        <v>45461</v>
      </c>
      <c r="M1824" s="259" t="s">
        <v>20</v>
      </c>
    </row>
    <row r="1825" spans="1:13" x14ac:dyDescent="0.35">
      <c r="A1825" s="261" t="s">
        <v>868</v>
      </c>
      <c r="B1825" s="261" t="s">
        <v>869</v>
      </c>
      <c r="C1825" s="261" t="s">
        <v>749</v>
      </c>
      <c r="D1825" s="261" t="s">
        <v>2176</v>
      </c>
      <c r="E1825" s="261">
        <v>2</v>
      </c>
      <c r="F1825" s="261" t="s">
        <v>2177</v>
      </c>
      <c r="G1825" s="261" t="s">
        <v>33</v>
      </c>
      <c r="H1825" s="261">
        <v>2</v>
      </c>
      <c r="I1825" s="261" t="s">
        <v>17</v>
      </c>
      <c r="J1825" s="261" t="s">
        <v>17</v>
      </c>
      <c r="K1825" s="261" t="s">
        <v>3048</v>
      </c>
      <c r="L1825" s="262">
        <v>45461</v>
      </c>
      <c r="M1825" s="261" t="s">
        <v>20</v>
      </c>
    </row>
    <row r="1826" spans="1:13" x14ac:dyDescent="0.35">
      <c r="A1826" s="259" t="s">
        <v>868</v>
      </c>
      <c r="B1826" s="259" t="s">
        <v>869</v>
      </c>
      <c r="C1826" s="259" t="s">
        <v>749</v>
      </c>
      <c r="D1826" s="259" t="s">
        <v>2179</v>
      </c>
      <c r="E1826" s="259">
        <v>2</v>
      </c>
      <c r="F1826" s="259" t="s">
        <v>2177</v>
      </c>
      <c r="G1826" s="259" t="s">
        <v>33</v>
      </c>
      <c r="H1826" s="259">
        <v>2</v>
      </c>
      <c r="I1826" s="259" t="s">
        <v>17</v>
      </c>
      <c r="J1826" s="259" t="s">
        <v>17</v>
      </c>
      <c r="K1826" s="259" t="s">
        <v>3049</v>
      </c>
      <c r="L1826" s="260">
        <v>45461</v>
      </c>
      <c r="M1826" s="259" t="s">
        <v>20</v>
      </c>
    </row>
    <row r="1827" spans="1:13" x14ac:dyDescent="0.35">
      <c r="A1827" s="261" t="s">
        <v>868</v>
      </c>
      <c r="B1827" s="261" t="s">
        <v>869</v>
      </c>
      <c r="C1827" s="261" t="s">
        <v>749</v>
      </c>
      <c r="D1827" s="261" t="s">
        <v>2181</v>
      </c>
      <c r="E1827" s="261">
        <v>2</v>
      </c>
      <c r="F1827" s="261" t="s">
        <v>2177</v>
      </c>
      <c r="G1827" s="261" t="s">
        <v>33</v>
      </c>
      <c r="H1827" s="261">
        <v>2</v>
      </c>
      <c r="I1827" s="261" t="s">
        <v>17</v>
      </c>
      <c r="J1827" s="261" t="s">
        <v>17</v>
      </c>
      <c r="K1827" s="261" t="s">
        <v>3050</v>
      </c>
      <c r="L1827" s="262">
        <v>45461</v>
      </c>
      <c r="M1827" s="261" t="s">
        <v>20</v>
      </c>
    </row>
    <row r="1828" spans="1:13" x14ac:dyDescent="0.35">
      <c r="A1828" s="259" t="s">
        <v>868</v>
      </c>
      <c r="B1828" s="259" t="s">
        <v>869</v>
      </c>
      <c r="C1828" s="259" t="s">
        <v>749</v>
      </c>
      <c r="D1828" s="259" t="s">
        <v>2183</v>
      </c>
      <c r="E1828" s="259">
        <v>3</v>
      </c>
      <c r="F1828" s="259" t="s">
        <v>2177</v>
      </c>
      <c r="G1828" s="259" t="s">
        <v>33</v>
      </c>
      <c r="H1828" s="259">
        <v>2</v>
      </c>
      <c r="I1828" s="259" t="s">
        <v>17</v>
      </c>
      <c r="J1828" s="259" t="s">
        <v>17</v>
      </c>
      <c r="K1828" s="259" t="s">
        <v>3051</v>
      </c>
      <c r="L1828" s="260">
        <v>45461</v>
      </c>
      <c r="M1828" s="259" t="s">
        <v>20</v>
      </c>
    </row>
    <row r="1829" spans="1:13" x14ac:dyDescent="0.35">
      <c r="A1829" s="261" t="s">
        <v>868</v>
      </c>
      <c r="B1829" s="261" t="s">
        <v>869</v>
      </c>
      <c r="C1829" s="261" t="s">
        <v>749</v>
      </c>
      <c r="D1829" s="261" t="s">
        <v>2185</v>
      </c>
      <c r="E1829" s="261">
        <v>3</v>
      </c>
      <c r="F1829" s="261" t="s">
        <v>2177</v>
      </c>
      <c r="G1829" s="261" t="s">
        <v>33</v>
      </c>
      <c r="H1829" s="261">
        <v>2</v>
      </c>
      <c r="I1829" s="261" t="s">
        <v>17</v>
      </c>
      <c r="J1829" s="261" t="s">
        <v>17</v>
      </c>
      <c r="K1829" s="261" t="s">
        <v>3052</v>
      </c>
      <c r="L1829" s="262">
        <v>45461</v>
      </c>
      <c r="M1829" s="261" t="s">
        <v>20</v>
      </c>
    </row>
    <row r="1830" spans="1:13" x14ac:dyDescent="0.35">
      <c r="A1830" s="259" t="s">
        <v>868</v>
      </c>
      <c r="B1830" s="259" t="s">
        <v>869</v>
      </c>
      <c r="C1830" s="259" t="s">
        <v>749</v>
      </c>
      <c r="D1830" s="259" t="s">
        <v>2187</v>
      </c>
      <c r="E1830" s="259">
        <v>2</v>
      </c>
      <c r="F1830" s="259" t="s">
        <v>2177</v>
      </c>
      <c r="G1830" s="259" t="s">
        <v>33</v>
      </c>
      <c r="H1830" s="259">
        <v>2</v>
      </c>
      <c r="I1830" s="259" t="s">
        <v>17</v>
      </c>
      <c r="J1830" s="259" t="s">
        <v>17</v>
      </c>
      <c r="K1830" s="259" t="s">
        <v>3053</v>
      </c>
      <c r="L1830" s="260">
        <v>45461</v>
      </c>
      <c r="M1830" s="259" t="s">
        <v>20</v>
      </c>
    </row>
    <row r="1831" spans="1:13" x14ac:dyDescent="0.35">
      <c r="A1831" s="261" t="s">
        <v>868</v>
      </c>
      <c r="B1831" s="261" t="s">
        <v>869</v>
      </c>
      <c r="C1831" s="261" t="s">
        <v>749</v>
      </c>
      <c r="D1831" s="261" t="s">
        <v>2189</v>
      </c>
      <c r="E1831" s="261">
        <v>2</v>
      </c>
      <c r="F1831" s="261" t="s">
        <v>2177</v>
      </c>
      <c r="G1831" s="261" t="s">
        <v>33</v>
      </c>
      <c r="H1831" s="261">
        <v>2</v>
      </c>
      <c r="I1831" s="261" t="s">
        <v>17</v>
      </c>
      <c r="J1831" s="261" t="s">
        <v>17</v>
      </c>
      <c r="K1831" s="261" t="s">
        <v>3054</v>
      </c>
      <c r="L1831" s="262">
        <v>45461</v>
      </c>
      <c r="M1831" s="261" t="s">
        <v>20</v>
      </c>
    </row>
    <row r="1832" spans="1:13" x14ac:dyDescent="0.35">
      <c r="A1832" s="259" t="s">
        <v>868</v>
      </c>
      <c r="B1832" s="259" t="s">
        <v>869</v>
      </c>
      <c r="C1832" s="259" t="s">
        <v>749</v>
      </c>
      <c r="D1832" s="259" t="s">
        <v>2191</v>
      </c>
      <c r="E1832" s="259">
        <v>3</v>
      </c>
      <c r="F1832" s="259" t="s">
        <v>2177</v>
      </c>
      <c r="G1832" s="259" t="s">
        <v>33</v>
      </c>
      <c r="H1832" s="259">
        <v>2</v>
      </c>
      <c r="I1832" s="259" t="s">
        <v>17</v>
      </c>
      <c r="J1832" s="259" t="s">
        <v>17</v>
      </c>
      <c r="K1832" s="259" t="s">
        <v>3055</v>
      </c>
      <c r="L1832" s="260">
        <v>45461</v>
      </c>
      <c r="M1832" s="259" t="s">
        <v>20</v>
      </c>
    </row>
    <row r="1833" spans="1:13" x14ac:dyDescent="0.35">
      <c r="A1833" s="261" t="s">
        <v>868</v>
      </c>
      <c r="B1833" s="261" t="s">
        <v>869</v>
      </c>
      <c r="C1833" s="261" t="s">
        <v>749</v>
      </c>
      <c r="D1833" s="261" t="s">
        <v>2193</v>
      </c>
      <c r="E1833" s="261">
        <v>2</v>
      </c>
      <c r="F1833" s="261" t="s">
        <v>2177</v>
      </c>
      <c r="G1833" s="261" t="s">
        <v>33</v>
      </c>
      <c r="H1833" s="261">
        <v>2</v>
      </c>
      <c r="I1833" s="261" t="s">
        <v>17</v>
      </c>
      <c r="J1833" s="261" t="s">
        <v>17</v>
      </c>
      <c r="K1833" s="261" t="s">
        <v>3056</v>
      </c>
      <c r="L1833" s="262">
        <v>45461</v>
      </c>
      <c r="M1833" s="261" t="s">
        <v>20</v>
      </c>
    </row>
    <row r="1834" spans="1:13" x14ac:dyDescent="0.35">
      <c r="A1834" s="259" t="s">
        <v>747</v>
      </c>
      <c r="B1834" s="259" t="s">
        <v>748</v>
      </c>
      <c r="C1834" s="259" t="s">
        <v>749</v>
      </c>
      <c r="D1834" s="259" t="s">
        <v>2176</v>
      </c>
      <c r="E1834" s="259">
        <v>1</v>
      </c>
      <c r="F1834" s="259" t="s">
        <v>2177</v>
      </c>
      <c r="G1834" s="259" t="s">
        <v>33</v>
      </c>
      <c r="H1834" s="259">
        <v>2</v>
      </c>
      <c r="I1834" s="259" t="s">
        <v>17</v>
      </c>
      <c r="J1834" s="259" t="s">
        <v>17</v>
      </c>
      <c r="K1834" s="259" t="s">
        <v>3057</v>
      </c>
      <c r="L1834" s="260">
        <v>45461</v>
      </c>
      <c r="M1834" s="259" t="s">
        <v>20</v>
      </c>
    </row>
    <row r="1835" spans="1:13" x14ac:dyDescent="0.35">
      <c r="A1835" s="261" t="s">
        <v>747</v>
      </c>
      <c r="B1835" s="261" t="s">
        <v>748</v>
      </c>
      <c r="C1835" s="261" t="s">
        <v>749</v>
      </c>
      <c r="D1835" s="261" t="s">
        <v>2179</v>
      </c>
      <c r="E1835" s="261">
        <v>2</v>
      </c>
      <c r="F1835" s="261" t="s">
        <v>2177</v>
      </c>
      <c r="G1835" s="261" t="s">
        <v>33</v>
      </c>
      <c r="H1835" s="261">
        <v>2</v>
      </c>
      <c r="I1835" s="261" t="s">
        <v>17</v>
      </c>
      <c r="J1835" s="261" t="s">
        <v>17</v>
      </c>
      <c r="K1835" s="261" t="s">
        <v>3058</v>
      </c>
      <c r="L1835" s="262">
        <v>45461</v>
      </c>
      <c r="M1835" s="261" t="s">
        <v>20</v>
      </c>
    </row>
    <row r="1836" spans="1:13" x14ac:dyDescent="0.35">
      <c r="A1836" s="259" t="s">
        <v>747</v>
      </c>
      <c r="B1836" s="259" t="s">
        <v>748</v>
      </c>
      <c r="C1836" s="259" t="s">
        <v>749</v>
      </c>
      <c r="D1836" s="259" t="s">
        <v>2181</v>
      </c>
      <c r="E1836" s="259">
        <v>2</v>
      </c>
      <c r="F1836" s="259" t="s">
        <v>2177</v>
      </c>
      <c r="G1836" s="259" t="s">
        <v>33</v>
      </c>
      <c r="H1836" s="259">
        <v>2</v>
      </c>
      <c r="I1836" s="259" t="s">
        <v>17</v>
      </c>
      <c r="J1836" s="259" t="s">
        <v>17</v>
      </c>
      <c r="K1836" s="259" t="s">
        <v>3059</v>
      </c>
      <c r="L1836" s="260">
        <v>45461</v>
      </c>
      <c r="M1836" s="259" t="s">
        <v>20</v>
      </c>
    </row>
    <row r="1837" spans="1:13" x14ac:dyDescent="0.35">
      <c r="A1837" s="261" t="s">
        <v>747</v>
      </c>
      <c r="B1837" s="261" t="s">
        <v>748</v>
      </c>
      <c r="C1837" s="261" t="s">
        <v>749</v>
      </c>
      <c r="D1837" s="261" t="s">
        <v>2183</v>
      </c>
      <c r="E1837" s="261">
        <v>3</v>
      </c>
      <c r="F1837" s="261" t="s">
        <v>2177</v>
      </c>
      <c r="G1837" s="261" t="s">
        <v>33</v>
      </c>
      <c r="H1837" s="261">
        <v>2</v>
      </c>
      <c r="I1837" s="261" t="s">
        <v>17</v>
      </c>
      <c r="J1837" s="261" t="s">
        <v>17</v>
      </c>
      <c r="K1837" s="261" t="s">
        <v>3060</v>
      </c>
      <c r="L1837" s="262">
        <v>45461</v>
      </c>
      <c r="M1837" s="261" t="s">
        <v>20</v>
      </c>
    </row>
    <row r="1838" spans="1:13" x14ac:dyDescent="0.35">
      <c r="A1838" s="259" t="s">
        <v>747</v>
      </c>
      <c r="B1838" s="259" t="s">
        <v>748</v>
      </c>
      <c r="C1838" s="259" t="s">
        <v>749</v>
      </c>
      <c r="D1838" s="259" t="s">
        <v>2185</v>
      </c>
      <c r="E1838" s="259">
        <v>3</v>
      </c>
      <c r="F1838" s="259" t="s">
        <v>2177</v>
      </c>
      <c r="G1838" s="259" t="s">
        <v>33</v>
      </c>
      <c r="H1838" s="259">
        <v>2</v>
      </c>
      <c r="I1838" s="259" t="s">
        <v>17</v>
      </c>
      <c r="J1838" s="259" t="s">
        <v>17</v>
      </c>
      <c r="K1838" s="259" t="s">
        <v>3061</v>
      </c>
      <c r="L1838" s="260">
        <v>45461</v>
      </c>
      <c r="M1838" s="259" t="s">
        <v>20</v>
      </c>
    </row>
    <row r="1839" spans="1:13" x14ac:dyDescent="0.35">
      <c r="A1839" s="261" t="s">
        <v>747</v>
      </c>
      <c r="B1839" s="261" t="s">
        <v>748</v>
      </c>
      <c r="C1839" s="261" t="s">
        <v>749</v>
      </c>
      <c r="D1839" s="261" t="s">
        <v>2187</v>
      </c>
      <c r="E1839" s="261">
        <v>2</v>
      </c>
      <c r="F1839" s="261" t="s">
        <v>2177</v>
      </c>
      <c r="G1839" s="261" t="s">
        <v>33</v>
      </c>
      <c r="H1839" s="261">
        <v>2</v>
      </c>
      <c r="I1839" s="261" t="s">
        <v>17</v>
      </c>
      <c r="J1839" s="261" t="s">
        <v>17</v>
      </c>
      <c r="K1839" s="261" t="s">
        <v>3062</v>
      </c>
      <c r="L1839" s="262">
        <v>45461</v>
      </c>
      <c r="M1839" s="261" t="s">
        <v>20</v>
      </c>
    </row>
    <row r="1840" spans="1:13" x14ac:dyDescent="0.35">
      <c r="A1840" s="259" t="s">
        <v>747</v>
      </c>
      <c r="B1840" s="259" t="s">
        <v>748</v>
      </c>
      <c r="C1840" s="259" t="s">
        <v>749</v>
      </c>
      <c r="D1840" s="259" t="s">
        <v>2189</v>
      </c>
      <c r="E1840" s="259">
        <v>2</v>
      </c>
      <c r="F1840" s="259" t="s">
        <v>2177</v>
      </c>
      <c r="G1840" s="259" t="s">
        <v>33</v>
      </c>
      <c r="H1840" s="259">
        <v>2</v>
      </c>
      <c r="I1840" s="259" t="s">
        <v>17</v>
      </c>
      <c r="J1840" s="259" t="s">
        <v>17</v>
      </c>
      <c r="K1840" s="259" t="s">
        <v>3063</v>
      </c>
      <c r="L1840" s="260">
        <v>45461</v>
      </c>
      <c r="M1840" s="259" t="s">
        <v>20</v>
      </c>
    </row>
    <row r="1841" spans="1:13" x14ac:dyDescent="0.35">
      <c r="A1841" s="261" t="s">
        <v>747</v>
      </c>
      <c r="B1841" s="261" t="s">
        <v>748</v>
      </c>
      <c r="C1841" s="261" t="s">
        <v>749</v>
      </c>
      <c r="D1841" s="261" t="s">
        <v>2191</v>
      </c>
      <c r="E1841" s="261">
        <v>3</v>
      </c>
      <c r="F1841" s="261" t="s">
        <v>2177</v>
      </c>
      <c r="G1841" s="261" t="s">
        <v>33</v>
      </c>
      <c r="H1841" s="261">
        <v>2</v>
      </c>
      <c r="I1841" s="261" t="s">
        <v>17</v>
      </c>
      <c r="J1841" s="261" t="s">
        <v>17</v>
      </c>
      <c r="K1841" s="261" t="s">
        <v>3064</v>
      </c>
      <c r="L1841" s="262">
        <v>45461</v>
      </c>
      <c r="M1841" s="261" t="s">
        <v>20</v>
      </c>
    </row>
    <row r="1842" spans="1:13" x14ac:dyDescent="0.35">
      <c r="A1842" s="259" t="s">
        <v>747</v>
      </c>
      <c r="B1842" s="259" t="s">
        <v>748</v>
      </c>
      <c r="C1842" s="259" t="s">
        <v>749</v>
      </c>
      <c r="D1842" s="259" t="s">
        <v>2193</v>
      </c>
      <c r="E1842" s="259">
        <v>2</v>
      </c>
      <c r="F1842" s="259" t="s">
        <v>2177</v>
      </c>
      <c r="G1842" s="259" t="s">
        <v>33</v>
      </c>
      <c r="H1842" s="259">
        <v>2</v>
      </c>
      <c r="I1842" s="259" t="s">
        <v>17</v>
      </c>
      <c r="J1842" s="259" t="s">
        <v>17</v>
      </c>
      <c r="K1842" s="259" t="s">
        <v>3065</v>
      </c>
      <c r="L1842" s="260">
        <v>45461</v>
      </c>
      <c r="M1842" s="259" t="s">
        <v>20</v>
      </c>
    </row>
    <row r="1843" spans="1:13" x14ac:dyDescent="0.35">
      <c r="A1843" s="261" t="s">
        <v>753</v>
      </c>
      <c r="B1843" s="261" t="s">
        <v>754</v>
      </c>
      <c r="C1843" s="261" t="s">
        <v>749</v>
      </c>
      <c r="D1843" s="261" t="s">
        <v>2176</v>
      </c>
      <c r="E1843" s="261">
        <v>1</v>
      </c>
      <c r="F1843" s="261" t="s">
        <v>2177</v>
      </c>
      <c r="G1843" s="261" t="s">
        <v>33</v>
      </c>
      <c r="H1843" s="261">
        <v>2</v>
      </c>
      <c r="I1843" s="261" t="s">
        <v>17</v>
      </c>
      <c r="J1843" s="261" t="s">
        <v>17</v>
      </c>
      <c r="K1843" s="261" t="s">
        <v>3066</v>
      </c>
      <c r="L1843" s="262">
        <v>45461</v>
      </c>
      <c r="M1843" s="261" t="s">
        <v>20</v>
      </c>
    </row>
    <row r="1844" spans="1:13" x14ac:dyDescent="0.35">
      <c r="A1844" s="259" t="s">
        <v>753</v>
      </c>
      <c r="B1844" s="259" t="s">
        <v>754</v>
      </c>
      <c r="C1844" s="259" t="s">
        <v>749</v>
      </c>
      <c r="D1844" s="259" t="s">
        <v>2179</v>
      </c>
      <c r="E1844" s="259">
        <v>2</v>
      </c>
      <c r="F1844" s="259" t="s">
        <v>2177</v>
      </c>
      <c r="G1844" s="259" t="s">
        <v>33</v>
      </c>
      <c r="H1844" s="259">
        <v>2</v>
      </c>
      <c r="I1844" s="259" t="s">
        <v>17</v>
      </c>
      <c r="J1844" s="259" t="s">
        <v>17</v>
      </c>
      <c r="K1844" s="259" t="s">
        <v>3067</v>
      </c>
      <c r="L1844" s="260">
        <v>45461</v>
      </c>
      <c r="M1844" s="259" t="s">
        <v>20</v>
      </c>
    </row>
    <row r="1845" spans="1:13" x14ac:dyDescent="0.35">
      <c r="A1845" s="261" t="s">
        <v>753</v>
      </c>
      <c r="B1845" s="261" t="s">
        <v>754</v>
      </c>
      <c r="C1845" s="261" t="s">
        <v>749</v>
      </c>
      <c r="D1845" s="261" t="s">
        <v>2181</v>
      </c>
      <c r="E1845" s="261">
        <v>2</v>
      </c>
      <c r="F1845" s="261" t="s">
        <v>2177</v>
      </c>
      <c r="G1845" s="261" t="s">
        <v>33</v>
      </c>
      <c r="H1845" s="261">
        <v>2</v>
      </c>
      <c r="I1845" s="261" t="s">
        <v>17</v>
      </c>
      <c r="J1845" s="261" t="s">
        <v>17</v>
      </c>
      <c r="K1845" s="261" t="s">
        <v>3068</v>
      </c>
      <c r="L1845" s="262">
        <v>45461</v>
      </c>
      <c r="M1845" s="261" t="s">
        <v>20</v>
      </c>
    </row>
    <row r="1846" spans="1:13" x14ac:dyDescent="0.35">
      <c r="A1846" s="259" t="s">
        <v>753</v>
      </c>
      <c r="B1846" s="259" t="s">
        <v>754</v>
      </c>
      <c r="C1846" s="259" t="s">
        <v>749</v>
      </c>
      <c r="D1846" s="259" t="s">
        <v>2183</v>
      </c>
      <c r="E1846" s="259">
        <v>2</v>
      </c>
      <c r="F1846" s="259" t="s">
        <v>2177</v>
      </c>
      <c r="G1846" s="259" t="s">
        <v>33</v>
      </c>
      <c r="H1846" s="259">
        <v>2</v>
      </c>
      <c r="I1846" s="259" t="s">
        <v>17</v>
      </c>
      <c r="J1846" s="259" t="s">
        <v>17</v>
      </c>
      <c r="K1846" s="259" t="s">
        <v>3069</v>
      </c>
      <c r="L1846" s="260">
        <v>45461</v>
      </c>
      <c r="M1846" s="259" t="s">
        <v>20</v>
      </c>
    </row>
    <row r="1847" spans="1:13" x14ac:dyDescent="0.35">
      <c r="A1847" s="261" t="s">
        <v>753</v>
      </c>
      <c r="B1847" s="261" t="s">
        <v>754</v>
      </c>
      <c r="C1847" s="261" t="s">
        <v>749</v>
      </c>
      <c r="D1847" s="261" t="s">
        <v>2185</v>
      </c>
      <c r="E1847" s="261">
        <v>3</v>
      </c>
      <c r="F1847" s="261" t="s">
        <v>2177</v>
      </c>
      <c r="G1847" s="261" t="s">
        <v>33</v>
      </c>
      <c r="H1847" s="261">
        <v>2</v>
      </c>
      <c r="I1847" s="261" t="s">
        <v>17</v>
      </c>
      <c r="J1847" s="261" t="s">
        <v>17</v>
      </c>
      <c r="K1847" s="261" t="s">
        <v>3070</v>
      </c>
      <c r="L1847" s="262">
        <v>45461</v>
      </c>
      <c r="M1847" s="261" t="s">
        <v>20</v>
      </c>
    </row>
    <row r="1848" spans="1:13" x14ac:dyDescent="0.35">
      <c r="A1848" s="259" t="s">
        <v>753</v>
      </c>
      <c r="B1848" s="259" t="s">
        <v>754</v>
      </c>
      <c r="C1848" s="259" t="s">
        <v>749</v>
      </c>
      <c r="D1848" s="259" t="s">
        <v>2187</v>
      </c>
      <c r="E1848" s="259">
        <v>2</v>
      </c>
      <c r="F1848" s="259" t="s">
        <v>2177</v>
      </c>
      <c r="G1848" s="259" t="s">
        <v>33</v>
      </c>
      <c r="H1848" s="259">
        <v>2</v>
      </c>
      <c r="I1848" s="259" t="s">
        <v>17</v>
      </c>
      <c r="J1848" s="259" t="s">
        <v>17</v>
      </c>
      <c r="K1848" s="259" t="s">
        <v>3071</v>
      </c>
      <c r="L1848" s="260">
        <v>45461</v>
      </c>
      <c r="M1848" s="259" t="s">
        <v>20</v>
      </c>
    </row>
    <row r="1849" spans="1:13" x14ac:dyDescent="0.35">
      <c r="A1849" s="261" t="s">
        <v>753</v>
      </c>
      <c r="B1849" s="261" t="s">
        <v>754</v>
      </c>
      <c r="C1849" s="261" t="s">
        <v>749</v>
      </c>
      <c r="D1849" s="261" t="s">
        <v>2189</v>
      </c>
      <c r="E1849" s="261">
        <v>2</v>
      </c>
      <c r="F1849" s="261" t="s">
        <v>2177</v>
      </c>
      <c r="G1849" s="261" t="s">
        <v>33</v>
      </c>
      <c r="H1849" s="261">
        <v>2</v>
      </c>
      <c r="I1849" s="261" t="s">
        <v>17</v>
      </c>
      <c r="J1849" s="261" t="s">
        <v>17</v>
      </c>
      <c r="K1849" s="261" t="s">
        <v>3072</v>
      </c>
      <c r="L1849" s="262">
        <v>45461</v>
      </c>
      <c r="M1849" s="261" t="s">
        <v>20</v>
      </c>
    </row>
    <row r="1850" spans="1:13" x14ac:dyDescent="0.35">
      <c r="A1850" s="259" t="s">
        <v>753</v>
      </c>
      <c r="B1850" s="259" t="s">
        <v>754</v>
      </c>
      <c r="C1850" s="259" t="s">
        <v>749</v>
      </c>
      <c r="D1850" s="259" t="s">
        <v>2191</v>
      </c>
      <c r="E1850" s="259">
        <v>3</v>
      </c>
      <c r="F1850" s="259" t="s">
        <v>2177</v>
      </c>
      <c r="G1850" s="259" t="s">
        <v>33</v>
      </c>
      <c r="H1850" s="259">
        <v>2</v>
      </c>
      <c r="I1850" s="259" t="s">
        <v>17</v>
      </c>
      <c r="J1850" s="259" t="s">
        <v>17</v>
      </c>
      <c r="K1850" s="259" t="s">
        <v>3073</v>
      </c>
      <c r="L1850" s="260">
        <v>45461</v>
      </c>
      <c r="M1850" s="259" t="s">
        <v>20</v>
      </c>
    </row>
    <row r="1851" spans="1:13" x14ac:dyDescent="0.35">
      <c r="A1851" s="261" t="s">
        <v>753</v>
      </c>
      <c r="B1851" s="261" t="s">
        <v>754</v>
      </c>
      <c r="C1851" s="261" t="s">
        <v>749</v>
      </c>
      <c r="D1851" s="261" t="s">
        <v>2193</v>
      </c>
      <c r="E1851" s="261">
        <v>2</v>
      </c>
      <c r="F1851" s="261" t="s">
        <v>2177</v>
      </c>
      <c r="G1851" s="261" t="s">
        <v>33</v>
      </c>
      <c r="H1851" s="261">
        <v>2</v>
      </c>
      <c r="I1851" s="261" t="s">
        <v>17</v>
      </c>
      <c r="J1851" s="261" t="s">
        <v>17</v>
      </c>
      <c r="K1851" s="261" t="s">
        <v>3074</v>
      </c>
      <c r="L1851" s="262">
        <v>45461</v>
      </c>
      <c r="M1851" s="261" t="s">
        <v>20</v>
      </c>
    </row>
    <row r="1852" spans="1:13" x14ac:dyDescent="0.35">
      <c r="A1852" s="259" t="s">
        <v>806</v>
      </c>
      <c r="B1852" s="259" t="s">
        <v>807</v>
      </c>
      <c r="C1852" s="259" t="s">
        <v>749</v>
      </c>
      <c r="D1852" s="259" t="s">
        <v>2176</v>
      </c>
      <c r="E1852" s="259">
        <v>1</v>
      </c>
      <c r="F1852" s="259" t="s">
        <v>2177</v>
      </c>
      <c r="G1852" s="259" t="s">
        <v>33</v>
      </c>
      <c r="H1852" s="259">
        <v>2</v>
      </c>
      <c r="I1852" s="259" t="s">
        <v>17</v>
      </c>
      <c r="J1852" s="259" t="s">
        <v>17</v>
      </c>
      <c r="K1852" s="259" t="s">
        <v>3075</v>
      </c>
      <c r="L1852" s="260">
        <v>45461</v>
      </c>
      <c r="M1852" s="259" t="s">
        <v>20</v>
      </c>
    </row>
    <row r="1853" spans="1:13" x14ac:dyDescent="0.35">
      <c r="A1853" s="261" t="s">
        <v>806</v>
      </c>
      <c r="B1853" s="261" t="s">
        <v>807</v>
      </c>
      <c r="C1853" s="261" t="s">
        <v>749</v>
      </c>
      <c r="D1853" s="261" t="s">
        <v>2179</v>
      </c>
      <c r="E1853" s="261">
        <v>2</v>
      </c>
      <c r="F1853" s="261" t="s">
        <v>2177</v>
      </c>
      <c r="G1853" s="261" t="s">
        <v>33</v>
      </c>
      <c r="H1853" s="261">
        <v>2</v>
      </c>
      <c r="I1853" s="261" t="s">
        <v>17</v>
      </c>
      <c r="J1853" s="261" t="s">
        <v>17</v>
      </c>
      <c r="K1853" s="261" t="s">
        <v>3076</v>
      </c>
      <c r="L1853" s="262">
        <v>45461</v>
      </c>
      <c r="M1853" s="261" t="s">
        <v>20</v>
      </c>
    </row>
    <row r="1854" spans="1:13" x14ac:dyDescent="0.35">
      <c r="A1854" s="259" t="s">
        <v>806</v>
      </c>
      <c r="B1854" s="259" t="s">
        <v>807</v>
      </c>
      <c r="C1854" s="259" t="s">
        <v>749</v>
      </c>
      <c r="D1854" s="259" t="s">
        <v>2181</v>
      </c>
      <c r="E1854" s="259">
        <v>2</v>
      </c>
      <c r="F1854" s="259" t="s">
        <v>2177</v>
      </c>
      <c r="G1854" s="259" t="s">
        <v>33</v>
      </c>
      <c r="H1854" s="259">
        <v>2</v>
      </c>
      <c r="I1854" s="259" t="s">
        <v>17</v>
      </c>
      <c r="J1854" s="259" t="s">
        <v>17</v>
      </c>
      <c r="K1854" s="259" t="s">
        <v>3077</v>
      </c>
      <c r="L1854" s="260">
        <v>45461</v>
      </c>
      <c r="M1854" s="259" t="s">
        <v>20</v>
      </c>
    </row>
    <row r="1855" spans="1:13" x14ac:dyDescent="0.35">
      <c r="A1855" s="261" t="s">
        <v>806</v>
      </c>
      <c r="B1855" s="261" t="s">
        <v>807</v>
      </c>
      <c r="C1855" s="261" t="s">
        <v>749</v>
      </c>
      <c r="D1855" s="261" t="s">
        <v>2183</v>
      </c>
      <c r="E1855" s="261">
        <v>3</v>
      </c>
      <c r="F1855" s="261" t="s">
        <v>2177</v>
      </c>
      <c r="G1855" s="261" t="s">
        <v>33</v>
      </c>
      <c r="H1855" s="261">
        <v>2</v>
      </c>
      <c r="I1855" s="261" t="s">
        <v>17</v>
      </c>
      <c r="J1855" s="261" t="s">
        <v>17</v>
      </c>
      <c r="K1855" s="261" t="s">
        <v>3078</v>
      </c>
      <c r="L1855" s="262">
        <v>45461</v>
      </c>
      <c r="M1855" s="261" t="s">
        <v>20</v>
      </c>
    </row>
    <row r="1856" spans="1:13" x14ac:dyDescent="0.35">
      <c r="A1856" s="259" t="s">
        <v>806</v>
      </c>
      <c r="B1856" s="259" t="s">
        <v>807</v>
      </c>
      <c r="C1856" s="259" t="s">
        <v>749</v>
      </c>
      <c r="D1856" s="259" t="s">
        <v>2185</v>
      </c>
      <c r="E1856" s="259">
        <v>3</v>
      </c>
      <c r="F1856" s="259" t="s">
        <v>2177</v>
      </c>
      <c r="G1856" s="259" t="s">
        <v>33</v>
      </c>
      <c r="H1856" s="259">
        <v>2</v>
      </c>
      <c r="I1856" s="259" t="s">
        <v>17</v>
      </c>
      <c r="J1856" s="259" t="s">
        <v>17</v>
      </c>
      <c r="K1856" s="259" t="s">
        <v>3079</v>
      </c>
      <c r="L1856" s="260">
        <v>45461</v>
      </c>
      <c r="M1856" s="259" t="s">
        <v>20</v>
      </c>
    </row>
    <row r="1857" spans="1:13" x14ac:dyDescent="0.35">
      <c r="A1857" s="261" t="s">
        <v>806</v>
      </c>
      <c r="B1857" s="261" t="s">
        <v>807</v>
      </c>
      <c r="C1857" s="261" t="s">
        <v>749</v>
      </c>
      <c r="D1857" s="261" t="s">
        <v>2187</v>
      </c>
      <c r="E1857" s="261">
        <v>2</v>
      </c>
      <c r="F1857" s="261" t="s">
        <v>2177</v>
      </c>
      <c r="G1857" s="261" t="s">
        <v>33</v>
      </c>
      <c r="H1857" s="261">
        <v>2</v>
      </c>
      <c r="I1857" s="261" t="s">
        <v>17</v>
      </c>
      <c r="J1857" s="261" t="s">
        <v>17</v>
      </c>
      <c r="K1857" s="261" t="s">
        <v>3080</v>
      </c>
      <c r="L1857" s="262">
        <v>45461</v>
      </c>
      <c r="M1857" s="261" t="s">
        <v>20</v>
      </c>
    </row>
    <row r="1858" spans="1:13" x14ac:dyDescent="0.35">
      <c r="A1858" s="259" t="s">
        <v>806</v>
      </c>
      <c r="B1858" s="259" t="s">
        <v>807</v>
      </c>
      <c r="C1858" s="259" t="s">
        <v>749</v>
      </c>
      <c r="D1858" s="259" t="s">
        <v>2189</v>
      </c>
      <c r="E1858" s="259">
        <v>2</v>
      </c>
      <c r="F1858" s="259" t="s">
        <v>2177</v>
      </c>
      <c r="G1858" s="259" t="s">
        <v>33</v>
      </c>
      <c r="H1858" s="259">
        <v>2</v>
      </c>
      <c r="I1858" s="259" t="s">
        <v>17</v>
      </c>
      <c r="J1858" s="259" t="s">
        <v>17</v>
      </c>
      <c r="K1858" s="259" t="s">
        <v>3081</v>
      </c>
      <c r="L1858" s="260">
        <v>45461</v>
      </c>
      <c r="M1858" s="259" t="s">
        <v>20</v>
      </c>
    </row>
    <row r="1859" spans="1:13" x14ac:dyDescent="0.35">
      <c r="A1859" s="261" t="s">
        <v>806</v>
      </c>
      <c r="B1859" s="261" t="s">
        <v>807</v>
      </c>
      <c r="C1859" s="261" t="s">
        <v>749</v>
      </c>
      <c r="D1859" s="261" t="s">
        <v>2191</v>
      </c>
      <c r="E1859" s="261">
        <v>2</v>
      </c>
      <c r="F1859" s="261" t="s">
        <v>2177</v>
      </c>
      <c r="G1859" s="261" t="s">
        <v>33</v>
      </c>
      <c r="H1859" s="261">
        <v>2</v>
      </c>
      <c r="I1859" s="261" t="s">
        <v>17</v>
      </c>
      <c r="J1859" s="261" t="s">
        <v>17</v>
      </c>
      <c r="K1859" s="261" t="s">
        <v>3082</v>
      </c>
      <c r="L1859" s="262">
        <v>45461</v>
      </c>
      <c r="M1859" s="261" t="s">
        <v>20</v>
      </c>
    </row>
    <row r="1860" spans="1:13" x14ac:dyDescent="0.35">
      <c r="A1860" s="259" t="s">
        <v>806</v>
      </c>
      <c r="B1860" s="259" t="s">
        <v>807</v>
      </c>
      <c r="C1860" s="259" t="s">
        <v>749</v>
      </c>
      <c r="D1860" s="259" t="s">
        <v>2193</v>
      </c>
      <c r="E1860" s="259">
        <v>2</v>
      </c>
      <c r="F1860" s="259" t="s">
        <v>2177</v>
      </c>
      <c r="G1860" s="259" t="s">
        <v>33</v>
      </c>
      <c r="H1860" s="259">
        <v>2</v>
      </c>
      <c r="I1860" s="259" t="s">
        <v>17</v>
      </c>
      <c r="J1860" s="259" t="s">
        <v>17</v>
      </c>
      <c r="K1860" s="259" t="s">
        <v>3083</v>
      </c>
      <c r="L1860" s="260">
        <v>45461</v>
      </c>
      <c r="M1860" s="259" t="s">
        <v>20</v>
      </c>
    </row>
    <row r="1861" spans="1:13" x14ac:dyDescent="0.35">
      <c r="A1861" s="261" t="s">
        <v>1226</v>
      </c>
      <c r="B1861" s="261" t="s">
        <v>1227</v>
      </c>
      <c r="C1861" s="261" t="s">
        <v>1228</v>
      </c>
      <c r="D1861" s="261" t="s">
        <v>2176</v>
      </c>
      <c r="E1861" s="261">
        <v>0</v>
      </c>
      <c r="F1861" s="261" t="s">
        <v>2177</v>
      </c>
      <c r="G1861" s="261" t="s">
        <v>33</v>
      </c>
      <c r="H1861" s="261">
        <v>2</v>
      </c>
      <c r="I1861" s="261" t="s">
        <v>17</v>
      </c>
      <c r="J1861" s="261" t="s">
        <v>17</v>
      </c>
      <c r="K1861" s="261" t="s">
        <v>3084</v>
      </c>
      <c r="L1861" s="262">
        <v>45461</v>
      </c>
      <c r="M1861" s="261" t="s">
        <v>20</v>
      </c>
    </row>
    <row r="1862" spans="1:13" x14ac:dyDescent="0.35">
      <c r="A1862" s="259" t="s">
        <v>1226</v>
      </c>
      <c r="B1862" s="259" t="s">
        <v>1227</v>
      </c>
      <c r="C1862" s="259" t="s">
        <v>1228</v>
      </c>
      <c r="D1862" s="259" t="s">
        <v>2179</v>
      </c>
      <c r="E1862" s="259">
        <v>2</v>
      </c>
      <c r="F1862" s="259" t="s">
        <v>2177</v>
      </c>
      <c r="G1862" s="259" t="s">
        <v>33</v>
      </c>
      <c r="H1862" s="259">
        <v>2</v>
      </c>
      <c r="I1862" s="259" t="s">
        <v>17</v>
      </c>
      <c r="J1862" s="259" t="s">
        <v>17</v>
      </c>
      <c r="K1862" s="259" t="s">
        <v>3085</v>
      </c>
      <c r="L1862" s="260">
        <v>45461</v>
      </c>
      <c r="M1862" s="259" t="s">
        <v>20</v>
      </c>
    </row>
    <row r="1863" spans="1:13" x14ac:dyDescent="0.35">
      <c r="A1863" s="261" t="s">
        <v>1226</v>
      </c>
      <c r="B1863" s="261" t="s">
        <v>1227</v>
      </c>
      <c r="C1863" s="261" t="s">
        <v>1228</v>
      </c>
      <c r="D1863" s="261" t="s">
        <v>2181</v>
      </c>
      <c r="E1863" s="261">
        <v>0</v>
      </c>
      <c r="F1863" s="261" t="s">
        <v>2177</v>
      </c>
      <c r="G1863" s="261" t="s">
        <v>33</v>
      </c>
      <c r="H1863" s="261">
        <v>2</v>
      </c>
      <c r="I1863" s="261" t="s">
        <v>17</v>
      </c>
      <c r="J1863" s="261" t="s">
        <v>17</v>
      </c>
      <c r="K1863" s="261" t="s">
        <v>3086</v>
      </c>
      <c r="L1863" s="262">
        <v>45461</v>
      </c>
      <c r="M1863" s="261" t="s">
        <v>20</v>
      </c>
    </row>
    <row r="1864" spans="1:13" x14ac:dyDescent="0.35">
      <c r="A1864" s="259" t="s">
        <v>1226</v>
      </c>
      <c r="B1864" s="259" t="s">
        <v>1227</v>
      </c>
      <c r="C1864" s="259" t="s">
        <v>1228</v>
      </c>
      <c r="D1864" s="259" t="s">
        <v>2183</v>
      </c>
      <c r="E1864" s="259">
        <v>0</v>
      </c>
      <c r="F1864" s="259" t="s">
        <v>2177</v>
      </c>
      <c r="G1864" s="259" t="s">
        <v>33</v>
      </c>
      <c r="H1864" s="259">
        <v>2</v>
      </c>
      <c r="I1864" s="259" t="s">
        <v>17</v>
      </c>
      <c r="J1864" s="259" t="s">
        <v>17</v>
      </c>
      <c r="K1864" s="259" t="s">
        <v>3087</v>
      </c>
      <c r="L1864" s="260">
        <v>45461</v>
      </c>
      <c r="M1864" s="259" t="s">
        <v>20</v>
      </c>
    </row>
    <row r="1865" spans="1:13" x14ac:dyDescent="0.35">
      <c r="A1865" s="261" t="s">
        <v>1226</v>
      </c>
      <c r="B1865" s="261" t="s">
        <v>1227</v>
      </c>
      <c r="C1865" s="261" t="s">
        <v>1228</v>
      </c>
      <c r="D1865" s="261" t="s">
        <v>2185</v>
      </c>
      <c r="E1865" s="261">
        <v>3</v>
      </c>
      <c r="F1865" s="261" t="s">
        <v>2177</v>
      </c>
      <c r="G1865" s="261" t="s">
        <v>33</v>
      </c>
      <c r="H1865" s="261">
        <v>2</v>
      </c>
      <c r="I1865" s="261" t="s">
        <v>17</v>
      </c>
      <c r="J1865" s="261" t="s">
        <v>17</v>
      </c>
      <c r="K1865" s="261" t="s">
        <v>3088</v>
      </c>
      <c r="L1865" s="262">
        <v>45461</v>
      </c>
      <c r="M1865" s="261" t="s">
        <v>20</v>
      </c>
    </row>
    <row r="1866" spans="1:13" x14ac:dyDescent="0.35">
      <c r="A1866" s="259" t="s">
        <v>1226</v>
      </c>
      <c r="B1866" s="259" t="s">
        <v>1227</v>
      </c>
      <c r="C1866" s="259" t="s">
        <v>1228</v>
      </c>
      <c r="D1866" s="259" t="s">
        <v>2187</v>
      </c>
      <c r="E1866" s="259">
        <v>0</v>
      </c>
      <c r="F1866" s="259" t="s">
        <v>2177</v>
      </c>
      <c r="G1866" s="259" t="s">
        <v>33</v>
      </c>
      <c r="H1866" s="259">
        <v>2</v>
      </c>
      <c r="I1866" s="259" t="s">
        <v>17</v>
      </c>
      <c r="J1866" s="259" t="s">
        <v>17</v>
      </c>
      <c r="K1866" s="259" t="s">
        <v>3089</v>
      </c>
      <c r="L1866" s="260">
        <v>45461</v>
      </c>
      <c r="M1866" s="259" t="s">
        <v>20</v>
      </c>
    </row>
    <row r="1867" spans="1:13" x14ac:dyDescent="0.35">
      <c r="A1867" s="261" t="s">
        <v>1226</v>
      </c>
      <c r="B1867" s="261" t="s">
        <v>1227</v>
      </c>
      <c r="C1867" s="261" t="s">
        <v>1228</v>
      </c>
      <c r="D1867" s="261" t="s">
        <v>2189</v>
      </c>
      <c r="E1867" s="261">
        <v>0</v>
      </c>
      <c r="F1867" s="261" t="s">
        <v>2177</v>
      </c>
      <c r="G1867" s="261" t="s">
        <v>33</v>
      </c>
      <c r="H1867" s="261">
        <v>2</v>
      </c>
      <c r="I1867" s="261" t="s">
        <v>17</v>
      </c>
      <c r="J1867" s="261" t="s">
        <v>17</v>
      </c>
      <c r="K1867" s="261" t="s">
        <v>3090</v>
      </c>
      <c r="L1867" s="262">
        <v>45461</v>
      </c>
      <c r="M1867" s="261" t="s">
        <v>20</v>
      </c>
    </row>
    <row r="1868" spans="1:13" x14ac:dyDescent="0.35">
      <c r="A1868" s="259" t="s">
        <v>1226</v>
      </c>
      <c r="B1868" s="259" t="s">
        <v>1227</v>
      </c>
      <c r="C1868" s="259" t="s">
        <v>1228</v>
      </c>
      <c r="D1868" s="259" t="s">
        <v>2191</v>
      </c>
      <c r="E1868" s="259">
        <v>1</v>
      </c>
      <c r="F1868" s="259" t="s">
        <v>2177</v>
      </c>
      <c r="G1868" s="259" t="s">
        <v>33</v>
      </c>
      <c r="H1868" s="259">
        <v>2</v>
      </c>
      <c r="I1868" s="259" t="s">
        <v>17</v>
      </c>
      <c r="J1868" s="259" t="s">
        <v>17</v>
      </c>
      <c r="K1868" s="259" t="s">
        <v>3091</v>
      </c>
      <c r="L1868" s="260">
        <v>45461</v>
      </c>
      <c r="M1868" s="259" t="s">
        <v>20</v>
      </c>
    </row>
    <row r="1869" spans="1:13" x14ac:dyDescent="0.35">
      <c r="A1869" s="261" t="s">
        <v>1226</v>
      </c>
      <c r="B1869" s="261" t="s">
        <v>1227</v>
      </c>
      <c r="C1869" s="261" t="s">
        <v>1228</v>
      </c>
      <c r="D1869" s="261" t="s">
        <v>2193</v>
      </c>
      <c r="E1869" s="261">
        <v>0</v>
      </c>
      <c r="F1869" s="261" t="s">
        <v>2177</v>
      </c>
      <c r="G1869" s="261" t="s">
        <v>33</v>
      </c>
      <c r="H1869" s="261">
        <v>2</v>
      </c>
      <c r="I1869" s="261" t="s">
        <v>17</v>
      </c>
      <c r="J1869" s="261" t="s">
        <v>17</v>
      </c>
      <c r="K1869" s="261" t="s">
        <v>3092</v>
      </c>
      <c r="L1869" s="262">
        <v>45461</v>
      </c>
      <c r="M1869" s="261" t="s">
        <v>20</v>
      </c>
    </row>
    <row r="1870" spans="1:13" x14ac:dyDescent="0.35">
      <c r="A1870" s="259" t="s">
        <v>1231</v>
      </c>
      <c r="B1870" s="259" t="s">
        <v>1232</v>
      </c>
      <c r="C1870" s="259" t="s">
        <v>1233</v>
      </c>
      <c r="D1870" s="259" t="s">
        <v>2176</v>
      </c>
      <c r="E1870" s="259">
        <v>0</v>
      </c>
      <c r="F1870" s="259" t="s">
        <v>2177</v>
      </c>
      <c r="G1870" s="259" t="s">
        <v>33</v>
      </c>
      <c r="H1870" s="259">
        <v>2</v>
      </c>
      <c r="I1870" s="259" t="s">
        <v>17</v>
      </c>
      <c r="J1870" s="259" t="s">
        <v>17</v>
      </c>
      <c r="K1870" s="259" t="s">
        <v>3093</v>
      </c>
      <c r="L1870" s="260">
        <v>45461</v>
      </c>
      <c r="M1870" s="259" t="s">
        <v>20</v>
      </c>
    </row>
    <row r="1871" spans="1:13" x14ac:dyDescent="0.35">
      <c r="A1871" s="261" t="s">
        <v>1231</v>
      </c>
      <c r="B1871" s="261" t="s">
        <v>1232</v>
      </c>
      <c r="C1871" s="261" t="s">
        <v>1233</v>
      </c>
      <c r="D1871" s="261" t="s">
        <v>2179</v>
      </c>
      <c r="E1871" s="261">
        <v>0</v>
      </c>
      <c r="F1871" s="261" t="s">
        <v>2177</v>
      </c>
      <c r="G1871" s="261" t="s">
        <v>33</v>
      </c>
      <c r="H1871" s="261">
        <v>2</v>
      </c>
      <c r="I1871" s="261" t="s">
        <v>17</v>
      </c>
      <c r="J1871" s="261" t="s">
        <v>17</v>
      </c>
      <c r="K1871" s="261" t="s">
        <v>3094</v>
      </c>
      <c r="L1871" s="262">
        <v>45461</v>
      </c>
      <c r="M1871" s="261" t="s">
        <v>20</v>
      </c>
    </row>
    <row r="1872" spans="1:13" x14ac:dyDescent="0.35">
      <c r="A1872" s="259" t="s">
        <v>1231</v>
      </c>
      <c r="B1872" s="259" t="s">
        <v>1232</v>
      </c>
      <c r="C1872" s="259" t="s">
        <v>1233</v>
      </c>
      <c r="D1872" s="259" t="s">
        <v>2181</v>
      </c>
      <c r="E1872" s="259">
        <v>0</v>
      </c>
      <c r="F1872" s="259" t="s">
        <v>2177</v>
      </c>
      <c r="G1872" s="259" t="s">
        <v>33</v>
      </c>
      <c r="H1872" s="259">
        <v>2</v>
      </c>
      <c r="I1872" s="259" t="s">
        <v>17</v>
      </c>
      <c r="J1872" s="259" t="s">
        <v>17</v>
      </c>
      <c r="K1872" s="259" t="s">
        <v>3095</v>
      </c>
      <c r="L1872" s="260">
        <v>45461</v>
      </c>
      <c r="M1872" s="259" t="s">
        <v>20</v>
      </c>
    </row>
    <row r="1873" spans="1:13" x14ac:dyDescent="0.35">
      <c r="A1873" s="261" t="s">
        <v>1231</v>
      </c>
      <c r="B1873" s="261" t="s">
        <v>1232</v>
      </c>
      <c r="C1873" s="261" t="s">
        <v>1233</v>
      </c>
      <c r="D1873" s="261" t="s">
        <v>2183</v>
      </c>
      <c r="E1873" s="261">
        <v>3</v>
      </c>
      <c r="F1873" s="261" t="s">
        <v>2177</v>
      </c>
      <c r="G1873" s="261" t="s">
        <v>33</v>
      </c>
      <c r="H1873" s="261">
        <v>2</v>
      </c>
      <c r="I1873" s="261" t="s">
        <v>17</v>
      </c>
      <c r="J1873" s="261" t="s">
        <v>17</v>
      </c>
      <c r="K1873" s="261" t="s">
        <v>3096</v>
      </c>
      <c r="L1873" s="262">
        <v>45461</v>
      </c>
      <c r="M1873" s="261" t="s">
        <v>20</v>
      </c>
    </row>
    <row r="1874" spans="1:13" x14ac:dyDescent="0.35">
      <c r="A1874" s="259" t="s">
        <v>1231</v>
      </c>
      <c r="B1874" s="259" t="s">
        <v>1232</v>
      </c>
      <c r="C1874" s="259" t="s">
        <v>1233</v>
      </c>
      <c r="D1874" s="259" t="s">
        <v>2185</v>
      </c>
      <c r="E1874" s="259">
        <v>3</v>
      </c>
      <c r="F1874" s="259" t="s">
        <v>2177</v>
      </c>
      <c r="G1874" s="259" t="s">
        <v>33</v>
      </c>
      <c r="H1874" s="259">
        <v>2</v>
      </c>
      <c r="I1874" s="259" t="s">
        <v>17</v>
      </c>
      <c r="J1874" s="259" t="s">
        <v>17</v>
      </c>
      <c r="K1874" s="259" t="s">
        <v>3097</v>
      </c>
      <c r="L1874" s="260">
        <v>45461</v>
      </c>
      <c r="M1874" s="259" t="s">
        <v>20</v>
      </c>
    </row>
    <row r="1875" spans="1:13" x14ac:dyDescent="0.35">
      <c r="A1875" s="261" t="s">
        <v>1231</v>
      </c>
      <c r="B1875" s="261" t="s">
        <v>1232</v>
      </c>
      <c r="C1875" s="261" t="s">
        <v>1233</v>
      </c>
      <c r="D1875" s="261" t="s">
        <v>2187</v>
      </c>
      <c r="E1875" s="261">
        <v>0</v>
      </c>
      <c r="F1875" s="261" t="s">
        <v>2177</v>
      </c>
      <c r="G1875" s="261" t="s">
        <v>33</v>
      </c>
      <c r="H1875" s="261">
        <v>2</v>
      </c>
      <c r="I1875" s="261" t="s">
        <v>17</v>
      </c>
      <c r="J1875" s="261" t="s">
        <v>17</v>
      </c>
      <c r="K1875" s="261" t="s">
        <v>3098</v>
      </c>
      <c r="L1875" s="262">
        <v>45461</v>
      </c>
      <c r="M1875" s="261" t="s">
        <v>20</v>
      </c>
    </row>
    <row r="1876" spans="1:13" x14ac:dyDescent="0.35">
      <c r="A1876" s="259" t="s">
        <v>1231</v>
      </c>
      <c r="B1876" s="259" t="s">
        <v>1232</v>
      </c>
      <c r="C1876" s="259" t="s">
        <v>1233</v>
      </c>
      <c r="D1876" s="259" t="s">
        <v>2189</v>
      </c>
      <c r="E1876" s="259">
        <v>2</v>
      </c>
      <c r="F1876" s="259" t="s">
        <v>2177</v>
      </c>
      <c r="G1876" s="259" t="s">
        <v>33</v>
      </c>
      <c r="H1876" s="259">
        <v>2</v>
      </c>
      <c r="I1876" s="259" t="s">
        <v>17</v>
      </c>
      <c r="J1876" s="259" t="s">
        <v>17</v>
      </c>
      <c r="K1876" s="259" t="s">
        <v>3099</v>
      </c>
      <c r="L1876" s="260">
        <v>45461</v>
      </c>
      <c r="M1876" s="259" t="s">
        <v>20</v>
      </c>
    </row>
    <row r="1877" spans="1:13" x14ac:dyDescent="0.35">
      <c r="A1877" s="261" t="s">
        <v>1231</v>
      </c>
      <c r="B1877" s="261" t="s">
        <v>1232</v>
      </c>
      <c r="C1877" s="261" t="s">
        <v>1233</v>
      </c>
      <c r="D1877" s="261" t="s">
        <v>2191</v>
      </c>
      <c r="E1877" s="261">
        <v>1</v>
      </c>
      <c r="F1877" s="261" t="s">
        <v>2177</v>
      </c>
      <c r="G1877" s="261" t="s">
        <v>33</v>
      </c>
      <c r="H1877" s="261">
        <v>2</v>
      </c>
      <c r="I1877" s="261" t="s">
        <v>17</v>
      </c>
      <c r="J1877" s="261" t="s">
        <v>17</v>
      </c>
      <c r="K1877" s="261" t="s">
        <v>3100</v>
      </c>
      <c r="L1877" s="262">
        <v>45461</v>
      </c>
      <c r="M1877" s="261" t="s">
        <v>20</v>
      </c>
    </row>
    <row r="1878" spans="1:13" x14ac:dyDescent="0.35">
      <c r="A1878" s="259" t="s">
        <v>1231</v>
      </c>
      <c r="B1878" s="259" t="s">
        <v>1232</v>
      </c>
      <c r="C1878" s="259" t="s">
        <v>1233</v>
      </c>
      <c r="D1878" s="259" t="s">
        <v>2193</v>
      </c>
      <c r="E1878" s="259">
        <v>0</v>
      </c>
      <c r="F1878" s="259" t="s">
        <v>2177</v>
      </c>
      <c r="G1878" s="259" t="s">
        <v>33</v>
      </c>
      <c r="H1878" s="259">
        <v>2</v>
      </c>
      <c r="I1878" s="259" t="s">
        <v>17</v>
      </c>
      <c r="J1878" s="259" t="s">
        <v>17</v>
      </c>
      <c r="K1878" s="259" t="s">
        <v>3101</v>
      </c>
      <c r="L1878" s="260">
        <v>45461</v>
      </c>
      <c r="M1878" s="259" t="s">
        <v>20</v>
      </c>
    </row>
    <row r="1879" spans="1:13" x14ac:dyDescent="0.35">
      <c r="A1879" s="261" t="s">
        <v>1211</v>
      </c>
      <c r="B1879" s="261" t="s">
        <v>1212</v>
      </c>
      <c r="C1879" s="261" t="s">
        <v>1213</v>
      </c>
      <c r="D1879" s="261" t="s">
        <v>2176</v>
      </c>
      <c r="E1879" s="261">
        <v>0</v>
      </c>
      <c r="F1879" s="261" t="s">
        <v>2177</v>
      </c>
      <c r="G1879" s="261" t="s">
        <v>33</v>
      </c>
      <c r="H1879" s="261">
        <v>2</v>
      </c>
      <c r="I1879" s="261" t="s">
        <v>17</v>
      </c>
      <c r="J1879" s="261" t="s">
        <v>17</v>
      </c>
      <c r="K1879" s="261" t="s">
        <v>3102</v>
      </c>
      <c r="L1879" s="262">
        <v>45461</v>
      </c>
      <c r="M1879" s="261" t="s">
        <v>20</v>
      </c>
    </row>
    <row r="1880" spans="1:13" x14ac:dyDescent="0.35">
      <c r="A1880" s="259" t="s">
        <v>1211</v>
      </c>
      <c r="B1880" s="259" t="s">
        <v>1212</v>
      </c>
      <c r="C1880" s="259" t="s">
        <v>1213</v>
      </c>
      <c r="D1880" s="259" t="s">
        <v>2179</v>
      </c>
      <c r="E1880" s="259">
        <v>1</v>
      </c>
      <c r="F1880" s="259" t="s">
        <v>2177</v>
      </c>
      <c r="G1880" s="259" t="s">
        <v>33</v>
      </c>
      <c r="H1880" s="259">
        <v>2</v>
      </c>
      <c r="I1880" s="259" t="s">
        <v>17</v>
      </c>
      <c r="J1880" s="259" t="s">
        <v>17</v>
      </c>
      <c r="K1880" s="259" t="s">
        <v>3103</v>
      </c>
      <c r="L1880" s="260">
        <v>45461</v>
      </c>
      <c r="M1880" s="259" t="s">
        <v>20</v>
      </c>
    </row>
    <row r="1881" spans="1:13" x14ac:dyDescent="0.35">
      <c r="A1881" s="261" t="s">
        <v>1211</v>
      </c>
      <c r="B1881" s="261" t="s">
        <v>1212</v>
      </c>
      <c r="C1881" s="261" t="s">
        <v>1213</v>
      </c>
      <c r="D1881" s="261" t="s">
        <v>2181</v>
      </c>
      <c r="E1881" s="261">
        <v>3</v>
      </c>
      <c r="F1881" s="261" t="s">
        <v>2177</v>
      </c>
      <c r="G1881" s="261" t="s">
        <v>33</v>
      </c>
      <c r="H1881" s="261">
        <v>2</v>
      </c>
      <c r="I1881" s="261" t="s">
        <v>17</v>
      </c>
      <c r="J1881" s="261" t="s">
        <v>17</v>
      </c>
      <c r="K1881" s="261" t="s">
        <v>3104</v>
      </c>
      <c r="L1881" s="262">
        <v>45461</v>
      </c>
      <c r="M1881" s="261" t="s">
        <v>20</v>
      </c>
    </row>
    <row r="1882" spans="1:13" x14ac:dyDescent="0.35">
      <c r="A1882" s="259" t="s">
        <v>1211</v>
      </c>
      <c r="B1882" s="259" t="s">
        <v>1212</v>
      </c>
      <c r="C1882" s="259" t="s">
        <v>1213</v>
      </c>
      <c r="D1882" s="259" t="s">
        <v>2183</v>
      </c>
      <c r="E1882" s="259">
        <v>3</v>
      </c>
      <c r="F1882" s="259" t="s">
        <v>2177</v>
      </c>
      <c r="G1882" s="259" t="s">
        <v>33</v>
      </c>
      <c r="H1882" s="259">
        <v>2</v>
      </c>
      <c r="I1882" s="259" t="s">
        <v>17</v>
      </c>
      <c r="J1882" s="259" t="s">
        <v>17</v>
      </c>
      <c r="K1882" s="259" t="s">
        <v>3105</v>
      </c>
      <c r="L1882" s="260">
        <v>45461</v>
      </c>
      <c r="M1882" s="259" t="s">
        <v>20</v>
      </c>
    </row>
    <row r="1883" spans="1:13" x14ac:dyDescent="0.35">
      <c r="A1883" s="261" t="s">
        <v>1211</v>
      </c>
      <c r="B1883" s="261" t="s">
        <v>1212</v>
      </c>
      <c r="C1883" s="261" t="s">
        <v>1213</v>
      </c>
      <c r="D1883" s="261" t="s">
        <v>2185</v>
      </c>
      <c r="E1883" s="261">
        <v>3</v>
      </c>
      <c r="F1883" s="261" t="s">
        <v>2177</v>
      </c>
      <c r="G1883" s="261" t="s">
        <v>33</v>
      </c>
      <c r="H1883" s="261">
        <v>2</v>
      </c>
      <c r="I1883" s="261" t="s">
        <v>17</v>
      </c>
      <c r="J1883" s="261" t="s">
        <v>17</v>
      </c>
      <c r="K1883" s="261" t="s">
        <v>3106</v>
      </c>
      <c r="L1883" s="262">
        <v>45461</v>
      </c>
      <c r="M1883" s="261" t="s">
        <v>20</v>
      </c>
    </row>
    <row r="1884" spans="1:13" x14ac:dyDescent="0.35">
      <c r="A1884" s="259" t="s">
        <v>1211</v>
      </c>
      <c r="B1884" s="259" t="s">
        <v>1212</v>
      </c>
      <c r="C1884" s="259" t="s">
        <v>1213</v>
      </c>
      <c r="D1884" s="259" t="s">
        <v>2187</v>
      </c>
      <c r="E1884" s="259">
        <v>0</v>
      </c>
      <c r="F1884" s="259" t="s">
        <v>2177</v>
      </c>
      <c r="G1884" s="259" t="s">
        <v>33</v>
      </c>
      <c r="H1884" s="259">
        <v>2</v>
      </c>
      <c r="I1884" s="259" t="s">
        <v>17</v>
      </c>
      <c r="J1884" s="259" t="s">
        <v>17</v>
      </c>
      <c r="K1884" s="259" t="s">
        <v>3107</v>
      </c>
      <c r="L1884" s="260">
        <v>45461</v>
      </c>
      <c r="M1884" s="259" t="s">
        <v>20</v>
      </c>
    </row>
    <row r="1885" spans="1:13" x14ac:dyDescent="0.35">
      <c r="A1885" s="261" t="s">
        <v>1211</v>
      </c>
      <c r="B1885" s="261" t="s">
        <v>1212</v>
      </c>
      <c r="C1885" s="261" t="s">
        <v>1213</v>
      </c>
      <c r="D1885" s="261" t="s">
        <v>2189</v>
      </c>
      <c r="E1885" s="261">
        <v>2</v>
      </c>
      <c r="F1885" s="261" t="s">
        <v>2177</v>
      </c>
      <c r="G1885" s="261" t="s">
        <v>33</v>
      </c>
      <c r="H1885" s="261">
        <v>2</v>
      </c>
      <c r="I1885" s="261" t="s">
        <v>17</v>
      </c>
      <c r="J1885" s="261" t="s">
        <v>17</v>
      </c>
      <c r="K1885" s="261" t="s">
        <v>3108</v>
      </c>
      <c r="L1885" s="262">
        <v>45461</v>
      </c>
      <c r="M1885" s="261" t="s">
        <v>20</v>
      </c>
    </row>
    <row r="1886" spans="1:13" x14ac:dyDescent="0.35">
      <c r="A1886" s="259" t="s">
        <v>1211</v>
      </c>
      <c r="B1886" s="259" t="s">
        <v>1212</v>
      </c>
      <c r="C1886" s="259" t="s">
        <v>1213</v>
      </c>
      <c r="D1886" s="259" t="s">
        <v>2191</v>
      </c>
      <c r="E1886" s="259">
        <v>3</v>
      </c>
      <c r="F1886" s="259" t="s">
        <v>2177</v>
      </c>
      <c r="G1886" s="259" t="s">
        <v>33</v>
      </c>
      <c r="H1886" s="259">
        <v>2</v>
      </c>
      <c r="I1886" s="259" t="s">
        <v>17</v>
      </c>
      <c r="J1886" s="259" t="s">
        <v>17</v>
      </c>
      <c r="K1886" s="259" t="s">
        <v>3109</v>
      </c>
      <c r="L1886" s="260">
        <v>45461</v>
      </c>
      <c r="M1886" s="259" t="s">
        <v>20</v>
      </c>
    </row>
    <row r="1887" spans="1:13" x14ac:dyDescent="0.35">
      <c r="A1887" s="261" t="s">
        <v>1211</v>
      </c>
      <c r="B1887" s="261" t="s">
        <v>1212</v>
      </c>
      <c r="C1887" s="261" t="s">
        <v>1213</v>
      </c>
      <c r="D1887" s="261" t="s">
        <v>2193</v>
      </c>
      <c r="E1887" s="261">
        <v>0</v>
      </c>
      <c r="F1887" s="261" t="s">
        <v>2177</v>
      </c>
      <c r="G1887" s="261" t="s">
        <v>33</v>
      </c>
      <c r="H1887" s="261">
        <v>2</v>
      </c>
      <c r="I1887" s="261" t="s">
        <v>17</v>
      </c>
      <c r="J1887" s="261" t="s">
        <v>17</v>
      </c>
      <c r="K1887" s="261" t="s">
        <v>3110</v>
      </c>
      <c r="L1887" s="262">
        <v>45461</v>
      </c>
      <c r="M1887" s="261" t="s">
        <v>20</v>
      </c>
    </row>
    <row r="1888" spans="1:13" x14ac:dyDescent="0.35">
      <c r="A1888" s="259" t="s">
        <v>3111</v>
      </c>
      <c r="B1888" s="259" t="s">
        <v>3112</v>
      </c>
      <c r="C1888" s="259" t="s">
        <v>3113</v>
      </c>
      <c r="D1888" s="259" t="s">
        <v>2176</v>
      </c>
      <c r="E1888" s="259">
        <v>0</v>
      </c>
      <c r="F1888" s="259" t="s">
        <v>2177</v>
      </c>
      <c r="G1888" s="259" t="s">
        <v>33</v>
      </c>
      <c r="H1888" s="259">
        <v>2</v>
      </c>
      <c r="I1888" s="259" t="s">
        <v>17</v>
      </c>
      <c r="J1888" s="259" t="s">
        <v>17</v>
      </c>
      <c r="K1888" s="259" t="s">
        <v>3114</v>
      </c>
      <c r="L1888" s="260">
        <v>45461</v>
      </c>
      <c r="M1888" s="259" t="s">
        <v>20</v>
      </c>
    </row>
    <row r="1889" spans="1:13" x14ac:dyDescent="0.35">
      <c r="A1889" s="261" t="s">
        <v>3111</v>
      </c>
      <c r="B1889" s="261" t="s">
        <v>3112</v>
      </c>
      <c r="C1889" s="261" t="s">
        <v>3113</v>
      </c>
      <c r="D1889" s="261" t="s">
        <v>2179</v>
      </c>
      <c r="E1889" s="261">
        <v>1</v>
      </c>
      <c r="F1889" s="261" t="s">
        <v>2177</v>
      </c>
      <c r="G1889" s="261" t="s">
        <v>33</v>
      </c>
      <c r="H1889" s="261">
        <v>2</v>
      </c>
      <c r="I1889" s="261" t="s">
        <v>17</v>
      </c>
      <c r="J1889" s="261" t="s">
        <v>17</v>
      </c>
      <c r="K1889" s="261" t="s">
        <v>3115</v>
      </c>
      <c r="L1889" s="262">
        <v>45461</v>
      </c>
      <c r="M1889" s="261" t="s">
        <v>20</v>
      </c>
    </row>
    <row r="1890" spans="1:13" x14ac:dyDescent="0.35">
      <c r="A1890" s="259" t="s">
        <v>3111</v>
      </c>
      <c r="B1890" s="259" t="s">
        <v>3112</v>
      </c>
      <c r="C1890" s="259" t="s">
        <v>3113</v>
      </c>
      <c r="D1890" s="259" t="s">
        <v>2181</v>
      </c>
      <c r="E1890" s="259">
        <v>0</v>
      </c>
      <c r="F1890" s="259" t="s">
        <v>2177</v>
      </c>
      <c r="G1890" s="259" t="s">
        <v>33</v>
      </c>
      <c r="H1890" s="259">
        <v>2</v>
      </c>
      <c r="I1890" s="259" t="s">
        <v>17</v>
      </c>
      <c r="J1890" s="259" t="s">
        <v>17</v>
      </c>
      <c r="K1890" s="259" t="s">
        <v>3116</v>
      </c>
      <c r="L1890" s="260">
        <v>45461</v>
      </c>
      <c r="M1890" s="259" t="s">
        <v>20</v>
      </c>
    </row>
    <row r="1891" spans="1:13" x14ac:dyDescent="0.35">
      <c r="A1891" s="261" t="s">
        <v>3111</v>
      </c>
      <c r="B1891" s="261" t="s">
        <v>3112</v>
      </c>
      <c r="C1891" s="261" t="s">
        <v>3113</v>
      </c>
      <c r="D1891" s="261" t="s">
        <v>2183</v>
      </c>
      <c r="E1891" s="261">
        <v>0</v>
      </c>
      <c r="F1891" s="261" t="s">
        <v>2177</v>
      </c>
      <c r="G1891" s="261" t="s">
        <v>33</v>
      </c>
      <c r="H1891" s="261">
        <v>2</v>
      </c>
      <c r="I1891" s="261" t="s">
        <v>17</v>
      </c>
      <c r="J1891" s="261" t="s">
        <v>17</v>
      </c>
      <c r="K1891" s="261" t="s">
        <v>3117</v>
      </c>
      <c r="L1891" s="262">
        <v>45461</v>
      </c>
      <c r="M1891" s="261" t="s">
        <v>20</v>
      </c>
    </row>
    <row r="1892" spans="1:13" x14ac:dyDescent="0.35">
      <c r="A1892" s="259" t="s">
        <v>3111</v>
      </c>
      <c r="B1892" s="259" t="s">
        <v>3112</v>
      </c>
      <c r="C1892" s="259" t="s">
        <v>3113</v>
      </c>
      <c r="D1892" s="259" t="s">
        <v>2185</v>
      </c>
      <c r="E1892" s="259">
        <v>0</v>
      </c>
      <c r="F1892" s="259" t="s">
        <v>2177</v>
      </c>
      <c r="G1892" s="259" t="s">
        <v>33</v>
      </c>
      <c r="H1892" s="259">
        <v>2</v>
      </c>
      <c r="I1892" s="259" t="s">
        <v>17</v>
      </c>
      <c r="J1892" s="259" t="s">
        <v>17</v>
      </c>
      <c r="K1892" s="259" t="s">
        <v>3118</v>
      </c>
      <c r="L1892" s="260">
        <v>45461</v>
      </c>
      <c r="M1892" s="259" t="s">
        <v>20</v>
      </c>
    </row>
    <row r="1893" spans="1:13" x14ac:dyDescent="0.35">
      <c r="A1893" s="261" t="s">
        <v>3111</v>
      </c>
      <c r="B1893" s="261" t="s">
        <v>3112</v>
      </c>
      <c r="C1893" s="261" t="s">
        <v>3113</v>
      </c>
      <c r="D1893" s="261" t="s">
        <v>2187</v>
      </c>
      <c r="E1893" s="261">
        <v>0</v>
      </c>
      <c r="F1893" s="261" t="s">
        <v>2177</v>
      </c>
      <c r="G1893" s="261" t="s">
        <v>33</v>
      </c>
      <c r="H1893" s="261">
        <v>2</v>
      </c>
      <c r="I1893" s="261" t="s">
        <v>17</v>
      </c>
      <c r="J1893" s="261" t="s">
        <v>17</v>
      </c>
      <c r="K1893" s="261" t="s">
        <v>3119</v>
      </c>
      <c r="L1893" s="262">
        <v>45461</v>
      </c>
      <c r="M1893" s="261" t="s">
        <v>20</v>
      </c>
    </row>
    <row r="1894" spans="1:13" x14ac:dyDescent="0.35">
      <c r="A1894" s="259" t="s">
        <v>3111</v>
      </c>
      <c r="B1894" s="259" t="s">
        <v>3112</v>
      </c>
      <c r="C1894" s="259" t="s">
        <v>3113</v>
      </c>
      <c r="D1894" s="259" t="s">
        <v>2189</v>
      </c>
      <c r="E1894" s="259">
        <v>0</v>
      </c>
      <c r="F1894" s="259" t="s">
        <v>2177</v>
      </c>
      <c r="G1894" s="259" t="s">
        <v>33</v>
      </c>
      <c r="H1894" s="259">
        <v>2</v>
      </c>
      <c r="I1894" s="259" t="s">
        <v>17</v>
      </c>
      <c r="J1894" s="259" t="s">
        <v>17</v>
      </c>
      <c r="K1894" s="259" t="s">
        <v>3120</v>
      </c>
      <c r="L1894" s="260">
        <v>45461</v>
      </c>
      <c r="M1894" s="259" t="s">
        <v>20</v>
      </c>
    </row>
    <row r="1895" spans="1:13" x14ac:dyDescent="0.35">
      <c r="A1895" s="261" t="s">
        <v>3111</v>
      </c>
      <c r="B1895" s="261" t="s">
        <v>3112</v>
      </c>
      <c r="C1895" s="261" t="s">
        <v>3113</v>
      </c>
      <c r="D1895" s="261" t="s">
        <v>2191</v>
      </c>
      <c r="E1895" s="261">
        <v>0</v>
      </c>
      <c r="F1895" s="261" t="s">
        <v>2177</v>
      </c>
      <c r="G1895" s="261" t="s">
        <v>33</v>
      </c>
      <c r="H1895" s="261">
        <v>2</v>
      </c>
      <c r="I1895" s="261" t="s">
        <v>17</v>
      </c>
      <c r="J1895" s="261" t="s">
        <v>17</v>
      </c>
      <c r="K1895" s="261" t="s">
        <v>3121</v>
      </c>
      <c r="L1895" s="262">
        <v>45461</v>
      </c>
      <c r="M1895" s="261" t="s">
        <v>20</v>
      </c>
    </row>
    <row r="1896" spans="1:13" x14ac:dyDescent="0.35">
      <c r="A1896" s="259" t="s">
        <v>3111</v>
      </c>
      <c r="B1896" s="259" t="s">
        <v>3112</v>
      </c>
      <c r="C1896" s="259" t="s">
        <v>3113</v>
      </c>
      <c r="D1896" s="259" t="s">
        <v>2193</v>
      </c>
      <c r="E1896" s="259">
        <v>0</v>
      </c>
      <c r="F1896" s="259" t="s">
        <v>2177</v>
      </c>
      <c r="G1896" s="259" t="s">
        <v>33</v>
      </c>
      <c r="H1896" s="259">
        <v>2</v>
      </c>
      <c r="I1896" s="259" t="s">
        <v>17</v>
      </c>
      <c r="J1896" s="259" t="s">
        <v>17</v>
      </c>
      <c r="K1896" s="259" t="s">
        <v>3122</v>
      </c>
      <c r="L1896" s="260">
        <v>45461</v>
      </c>
      <c r="M1896" s="259" t="s">
        <v>20</v>
      </c>
    </row>
    <row r="1897" spans="1:13" x14ac:dyDescent="0.35">
      <c r="A1897" s="261" t="s">
        <v>3123</v>
      </c>
      <c r="B1897" s="261" t="s">
        <v>3124</v>
      </c>
      <c r="C1897" s="261" t="s">
        <v>3125</v>
      </c>
      <c r="D1897" s="261" t="s">
        <v>2176</v>
      </c>
      <c r="E1897" s="261">
        <v>0</v>
      </c>
      <c r="F1897" s="261" t="s">
        <v>2177</v>
      </c>
      <c r="G1897" s="261" t="s">
        <v>33</v>
      </c>
      <c r="H1897" s="261">
        <v>2</v>
      </c>
      <c r="I1897" s="261" t="s">
        <v>17</v>
      </c>
      <c r="J1897" s="261" t="s">
        <v>17</v>
      </c>
      <c r="K1897" s="261" t="s">
        <v>3126</v>
      </c>
      <c r="L1897" s="262">
        <v>45461</v>
      </c>
      <c r="M1897" s="261" t="s">
        <v>20</v>
      </c>
    </row>
    <row r="1898" spans="1:13" x14ac:dyDescent="0.35">
      <c r="A1898" s="259" t="s">
        <v>3123</v>
      </c>
      <c r="B1898" s="259" t="s">
        <v>3124</v>
      </c>
      <c r="C1898" s="259" t="s">
        <v>3125</v>
      </c>
      <c r="D1898" s="259" t="s">
        <v>2179</v>
      </c>
      <c r="E1898" s="259">
        <v>0</v>
      </c>
      <c r="F1898" s="259" t="s">
        <v>2177</v>
      </c>
      <c r="G1898" s="259" t="s">
        <v>33</v>
      </c>
      <c r="H1898" s="259">
        <v>2</v>
      </c>
      <c r="I1898" s="259" t="s">
        <v>17</v>
      </c>
      <c r="J1898" s="259" t="s">
        <v>17</v>
      </c>
      <c r="K1898" s="259" t="s">
        <v>3127</v>
      </c>
      <c r="L1898" s="260">
        <v>45461</v>
      </c>
      <c r="M1898" s="259" t="s">
        <v>20</v>
      </c>
    </row>
    <row r="1899" spans="1:13" x14ac:dyDescent="0.35">
      <c r="A1899" s="261" t="s">
        <v>3123</v>
      </c>
      <c r="B1899" s="261" t="s">
        <v>3124</v>
      </c>
      <c r="C1899" s="261" t="s">
        <v>3125</v>
      </c>
      <c r="D1899" s="261" t="s">
        <v>2181</v>
      </c>
      <c r="E1899" s="261">
        <v>0</v>
      </c>
      <c r="F1899" s="261" t="s">
        <v>2177</v>
      </c>
      <c r="G1899" s="261" t="s">
        <v>33</v>
      </c>
      <c r="H1899" s="261">
        <v>2</v>
      </c>
      <c r="I1899" s="261" t="s">
        <v>17</v>
      </c>
      <c r="J1899" s="261" t="s">
        <v>17</v>
      </c>
      <c r="K1899" s="261" t="s">
        <v>3128</v>
      </c>
      <c r="L1899" s="262">
        <v>45461</v>
      </c>
      <c r="M1899" s="261" t="s">
        <v>20</v>
      </c>
    </row>
    <row r="1900" spans="1:13" x14ac:dyDescent="0.35">
      <c r="A1900" s="259" t="s">
        <v>3123</v>
      </c>
      <c r="B1900" s="259" t="s">
        <v>3124</v>
      </c>
      <c r="C1900" s="259" t="s">
        <v>3125</v>
      </c>
      <c r="D1900" s="259" t="s">
        <v>2183</v>
      </c>
      <c r="E1900" s="259">
        <v>0</v>
      </c>
      <c r="F1900" s="259" t="s">
        <v>2177</v>
      </c>
      <c r="G1900" s="259" t="s">
        <v>33</v>
      </c>
      <c r="H1900" s="259">
        <v>2</v>
      </c>
      <c r="I1900" s="259" t="s">
        <v>17</v>
      </c>
      <c r="J1900" s="259" t="s">
        <v>17</v>
      </c>
      <c r="K1900" s="259" t="s">
        <v>3129</v>
      </c>
      <c r="L1900" s="260">
        <v>45461</v>
      </c>
      <c r="M1900" s="259" t="s">
        <v>20</v>
      </c>
    </row>
    <row r="1901" spans="1:13" x14ac:dyDescent="0.35">
      <c r="A1901" s="261" t="s">
        <v>3123</v>
      </c>
      <c r="B1901" s="261" t="s">
        <v>3124</v>
      </c>
      <c r="C1901" s="261" t="s">
        <v>3125</v>
      </c>
      <c r="D1901" s="261" t="s">
        <v>2185</v>
      </c>
      <c r="E1901" s="261">
        <v>0</v>
      </c>
      <c r="F1901" s="261" t="s">
        <v>2177</v>
      </c>
      <c r="G1901" s="261" t="s">
        <v>33</v>
      </c>
      <c r="H1901" s="261">
        <v>2</v>
      </c>
      <c r="I1901" s="261" t="s">
        <v>17</v>
      </c>
      <c r="J1901" s="261" t="s">
        <v>17</v>
      </c>
      <c r="K1901" s="261" t="s">
        <v>3130</v>
      </c>
      <c r="L1901" s="262">
        <v>45461</v>
      </c>
      <c r="M1901" s="261" t="s">
        <v>20</v>
      </c>
    </row>
    <row r="1902" spans="1:13" x14ac:dyDescent="0.35">
      <c r="A1902" s="259" t="s">
        <v>3123</v>
      </c>
      <c r="B1902" s="259" t="s">
        <v>3124</v>
      </c>
      <c r="C1902" s="259" t="s">
        <v>3125</v>
      </c>
      <c r="D1902" s="259" t="s">
        <v>2187</v>
      </c>
      <c r="E1902" s="259">
        <v>0</v>
      </c>
      <c r="F1902" s="259" t="s">
        <v>2177</v>
      </c>
      <c r="G1902" s="259" t="s">
        <v>33</v>
      </c>
      <c r="H1902" s="259">
        <v>2</v>
      </c>
      <c r="I1902" s="259" t="s">
        <v>17</v>
      </c>
      <c r="J1902" s="259" t="s">
        <v>17</v>
      </c>
      <c r="K1902" s="259" t="s">
        <v>3131</v>
      </c>
      <c r="L1902" s="260">
        <v>45461</v>
      </c>
      <c r="M1902" s="259" t="s">
        <v>20</v>
      </c>
    </row>
    <row r="1903" spans="1:13" x14ac:dyDescent="0.35">
      <c r="A1903" s="261" t="s">
        <v>3123</v>
      </c>
      <c r="B1903" s="261" t="s">
        <v>3124</v>
      </c>
      <c r="C1903" s="261" t="s">
        <v>3125</v>
      </c>
      <c r="D1903" s="261" t="s">
        <v>2189</v>
      </c>
      <c r="E1903" s="261">
        <v>0</v>
      </c>
      <c r="F1903" s="261" t="s">
        <v>2177</v>
      </c>
      <c r="G1903" s="261" t="s">
        <v>33</v>
      </c>
      <c r="H1903" s="261">
        <v>2</v>
      </c>
      <c r="I1903" s="261" t="s">
        <v>17</v>
      </c>
      <c r="J1903" s="261" t="s">
        <v>17</v>
      </c>
      <c r="K1903" s="261" t="s">
        <v>3132</v>
      </c>
      <c r="L1903" s="262">
        <v>45461</v>
      </c>
      <c r="M1903" s="261" t="s">
        <v>20</v>
      </c>
    </row>
    <row r="1904" spans="1:13" x14ac:dyDescent="0.35">
      <c r="A1904" s="259" t="s">
        <v>3123</v>
      </c>
      <c r="B1904" s="259" t="s">
        <v>3124</v>
      </c>
      <c r="C1904" s="259" t="s">
        <v>3125</v>
      </c>
      <c r="D1904" s="259" t="s">
        <v>2191</v>
      </c>
      <c r="E1904" s="259">
        <v>0</v>
      </c>
      <c r="F1904" s="259" t="s">
        <v>2177</v>
      </c>
      <c r="G1904" s="259" t="s">
        <v>33</v>
      </c>
      <c r="H1904" s="259">
        <v>2</v>
      </c>
      <c r="I1904" s="259" t="s">
        <v>17</v>
      </c>
      <c r="J1904" s="259" t="s">
        <v>17</v>
      </c>
      <c r="K1904" s="259" t="s">
        <v>3133</v>
      </c>
      <c r="L1904" s="260">
        <v>45461</v>
      </c>
      <c r="M1904" s="259" t="s">
        <v>20</v>
      </c>
    </row>
    <row r="1905" spans="1:13" x14ac:dyDescent="0.35">
      <c r="A1905" s="261" t="s">
        <v>3123</v>
      </c>
      <c r="B1905" s="261" t="s">
        <v>3124</v>
      </c>
      <c r="C1905" s="261" t="s">
        <v>3125</v>
      </c>
      <c r="D1905" s="261" t="s">
        <v>2193</v>
      </c>
      <c r="E1905" s="261">
        <v>0</v>
      </c>
      <c r="F1905" s="261" t="s">
        <v>2177</v>
      </c>
      <c r="G1905" s="261" t="s">
        <v>33</v>
      </c>
      <c r="H1905" s="261">
        <v>2</v>
      </c>
      <c r="I1905" s="261" t="s">
        <v>17</v>
      </c>
      <c r="J1905" s="261" t="s">
        <v>17</v>
      </c>
      <c r="K1905" s="261" t="s">
        <v>3134</v>
      </c>
      <c r="L1905" s="262">
        <v>45461</v>
      </c>
      <c r="M1905" s="261" t="s">
        <v>20</v>
      </c>
    </row>
    <row r="1906" spans="1:13" x14ac:dyDescent="0.35">
      <c r="A1906" s="259" t="s">
        <v>3135</v>
      </c>
      <c r="B1906" s="259" t="s">
        <v>3136</v>
      </c>
      <c r="C1906" s="259" t="s">
        <v>3137</v>
      </c>
      <c r="D1906" s="259" t="s">
        <v>2176</v>
      </c>
      <c r="E1906" s="259">
        <v>0</v>
      </c>
      <c r="F1906" s="259" t="s">
        <v>2177</v>
      </c>
      <c r="G1906" s="259" t="s">
        <v>33</v>
      </c>
      <c r="H1906" s="259">
        <v>2</v>
      </c>
      <c r="I1906" s="259" t="s">
        <v>17</v>
      </c>
      <c r="J1906" s="259" t="s">
        <v>17</v>
      </c>
      <c r="K1906" s="259" t="s">
        <v>3138</v>
      </c>
      <c r="L1906" s="260">
        <v>45461</v>
      </c>
      <c r="M1906" s="259" t="s">
        <v>20</v>
      </c>
    </row>
    <row r="1907" spans="1:13" x14ac:dyDescent="0.35">
      <c r="A1907" s="261" t="s">
        <v>3135</v>
      </c>
      <c r="B1907" s="261" t="s">
        <v>3136</v>
      </c>
      <c r="C1907" s="261" t="s">
        <v>3137</v>
      </c>
      <c r="D1907" s="261" t="s">
        <v>2179</v>
      </c>
      <c r="E1907" s="261">
        <v>0</v>
      </c>
      <c r="F1907" s="261" t="s">
        <v>2177</v>
      </c>
      <c r="G1907" s="261" t="s">
        <v>33</v>
      </c>
      <c r="H1907" s="261">
        <v>2</v>
      </c>
      <c r="I1907" s="261" t="s">
        <v>17</v>
      </c>
      <c r="J1907" s="261" t="s">
        <v>17</v>
      </c>
      <c r="K1907" s="261" t="s">
        <v>3139</v>
      </c>
      <c r="L1907" s="262">
        <v>45461</v>
      </c>
      <c r="M1907" s="261" t="s">
        <v>20</v>
      </c>
    </row>
    <row r="1908" spans="1:13" x14ac:dyDescent="0.35">
      <c r="A1908" s="259" t="s">
        <v>3135</v>
      </c>
      <c r="B1908" s="259" t="s">
        <v>3136</v>
      </c>
      <c r="C1908" s="259" t="s">
        <v>3137</v>
      </c>
      <c r="D1908" s="259" t="s">
        <v>2181</v>
      </c>
      <c r="E1908" s="259">
        <v>0</v>
      </c>
      <c r="F1908" s="259" t="s">
        <v>2177</v>
      </c>
      <c r="G1908" s="259" t="s">
        <v>33</v>
      </c>
      <c r="H1908" s="259">
        <v>2</v>
      </c>
      <c r="I1908" s="259" t="s">
        <v>17</v>
      </c>
      <c r="J1908" s="259" t="s">
        <v>17</v>
      </c>
      <c r="K1908" s="259" t="s">
        <v>3140</v>
      </c>
      <c r="L1908" s="260">
        <v>45461</v>
      </c>
      <c r="M1908" s="259" t="s">
        <v>20</v>
      </c>
    </row>
    <row r="1909" spans="1:13" x14ac:dyDescent="0.35">
      <c r="A1909" s="261" t="s">
        <v>3135</v>
      </c>
      <c r="B1909" s="261" t="s">
        <v>3136</v>
      </c>
      <c r="C1909" s="261" t="s">
        <v>3137</v>
      </c>
      <c r="D1909" s="261" t="s">
        <v>2183</v>
      </c>
      <c r="E1909" s="261">
        <v>0</v>
      </c>
      <c r="F1909" s="261" t="s">
        <v>2177</v>
      </c>
      <c r="G1909" s="261" t="s">
        <v>33</v>
      </c>
      <c r="H1909" s="261">
        <v>2</v>
      </c>
      <c r="I1909" s="261" t="s">
        <v>17</v>
      </c>
      <c r="J1909" s="261" t="s">
        <v>17</v>
      </c>
      <c r="K1909" s="261" t="s">
        <v>3141</v>
      </c>
      <c r="L1909" s="262">
        <v>45461</v>
      </c>
      <c r="M1909" s="261" t="s">
        <v>20</v>
      </c>
    </row>
    <row r="1910" spans="1:13" x14ac:dyDescent="0.35">
      <c r="A1910" s="259" t="s">
        <v>3135</v>
      </c>
      <c r="B1910" s="259" t="s">
        <v>3136</v>
      </c>
      <c r="C1910" s="259" t="s">
        <v>3137</v>
      </c>
      <c r="D1910" s="259" t="s">
        <v>2185</v>
      </c>
      <c r="E1910" s="259">
        <v>0</v>
      </c>
      <c r="F1910" s="259" t="s">
        <v>2177</v>
      </c>
      <c r="G1910" s="259" t="s">
        <v>33</v>
      </c>
      <c r="H1910" s="259">
        <v>2</v>
      </c>
      <c r="I1910" s="259" t="s">
        <v>17</v>
      </c>
      <c r="J1910" s="259" t="s">
        <v>17</v>
      </c>
      <c r="K1910" s="259" t="s">
        <v>3142</v>
      </c>
      <c r="L1910" s="260">
        <v>45461</v>
      </c>
      <c r="M1910" s="259" t="s">
        <v>20</v>
      </c>
    </row>
    <row r="1911" spans="1:13" x14ac:dyDescent="0.35">
      <c r="A1911" s="261" t="s">
        <v>3135</v>
      </c>
      <c r="B1911" s="261" t="s">
        <v>3136</v>
      </c>
      <c r="C1911" s="261" t="s">
        <v>3137</v>
      </c>
      <c r="D1911" s="261" t="s">
        <v>2187</v>
      </c>
      <c r="E1911" s="261">
        <v>0</v>
      </c>
      <c r="F1911" s="261" t="s">
        <v>2177</v>
      </c>
      <c r="G1911" s="261" t="s">
        <v>33</v>
      </c>
      <c r="H1911" s="261">
        <v>2</v>
      </c>
      <c r="I1911" s="261" t="s">
        <v>17</v>
      </c>
      <c r="J1911" s="261" t="s">
        <v>17</v>
      </c>
      <c r="K1911" s="261" t="s">
        <v>3143</v>
      </c>
      <c r="L1911" s="262">
        <v>45461</v>
      </c>
      <c r="M1911" s="261" t="s">
        <v>20</v>
      </c>
    </row>
    <row r="1912" spans="1:13" x14ac:dyDescent="0.35">
      <c r="A1912" s="259" t="s">
        <v>3135</v>
      </c>
      <c r="B1912" s="259" t="s">
        <v>3136</v>
      </c>
      <c r="C1912" s="259" t="s">
        <v>3137</v>
      </c>
      <c r="D1912" s="259" t="s">
        <v>2189</v>
      </c>
      <c r="E1912" s="259">
        <v>0</v>
      </c>
      <c r="F1912" s="259" t="s">
        <v>2177</v>
      </c>
      <c r="G1912" s="259" t="s">
        <v>33</v>
      </c>
      <c r="H1912" s="259">
        <v>2</v>
      </c>
      <c r="I1912" s="259" t="s">
        <v>17</v>
      </c>
      <c r="J1912" s="259" t="s">
        <v>17</v>
      </c>
      <c r="K1912" s="259" t="s">
        <v>3144</v>
      </c>
      <c r="L1912" s="260">
        <v>45461</v>
      </c>
      <c r="M1912" s="259" t="s">
        <v>20</v>
      </c>
    </row>
    <row r="1913" spans="1:13" x14ac:dyDescent="0.35">
      <c r="A1913" s="261" t="s">
        <v>3135</v>
      </c>
      <c r="B1913" s="261" t="s">
        <v>3136</v>
      </c>
      <c r="C1913" s="261" t="s">
        <v>3137</v>
      </c>
      <c r="D1913" s="261" t="s">
        <v>2191</v>
      </c>
      <c r="E1913" s="261">
        <v>0</v>
      </c>
      <c r="F1913" s="261" t="s">
        <v>2177</v>
      </c>
      <c r="G1913" s="261" t="s">
        <v>33</v>
      </c>
      <c r="H1913" s="261">
        <v>2</v>
      </c>
      <c r="I1913" s="261" t="s">
        <v>17</v>
      </c>
      <c r="J1913" s="261" t="s">
        <v>17</v>
      </c>
      <c r="K1913" s="261" t="s">
        <v>3145</v>
      </c>
      <c r="L1913" s="262">
        <v>45461</v>
      </c>
      <c r="M1913" s="261" t="s">
        <v>20</v>
      </c>
    </row>
    <row r="1914" spans="1:13" x14ac:dyDescent="0.35">
      <c r="A1914" s="259" t="s">
        <v>3135</v>
      </c>
      <c r="B1914" s="259" t="s">
        <v>3136</v>
      </c>
      <c r="C1914" s="259" t="s">
        <v>3137</v>
      </c>
      <c r="D1914" s="259" t="s">
        <v>2193</v>
      </c>
      <c r="E1914" s="259">
        <v>0</v>
      </c>
      <c r="F1914" s="259" t="s">
        <v>2177</v>
      </c>
      <c r="G1914" s="259" t="s">
        <v>33</v>
      </c>
      <c r="H1914" s="259">
        <v>2</v>
      </c>
      <c r="I1914" s="259" t="s">
        <v>17</v>
      </c>
      <c r="J1914" s="259" t="s">
        <v>17</v>
      </c>
      <c r="K1914" s="259" t="s">
        <v>3146</v>
      </c>
      <c r="L1914" s="260">
        <v>45461</v>
      </c>
      <c r="M1914" s="259" t="s">
        <v>20</v>
      </c>
    </row>
    <row r="1915" spans="1:13" x14ac:dyDescent="0.35">
      <c r="A1915" s="261" t="s">
        <v>3147</v>
      </c>
      <c r="B1915" s="261" t="s">
        <v>3148</v>
      </c>
      <c r="C1915" s="261" t="s">
        <v>3149</v>
      </c>
      <c r="D1915" s="261" t="s">
        <v>2176</v>
      </c>
      <c r="E1915" s="261">
        <v>0</v>
      </c>
      <c r="F1915" s="261" t="s">
        <v>2177</v>
      </c>
      <c r="G1915" s="261" t="s">
        <v>33</v>
      </c>
      <c r="H1915" s="261">
        <v>2</v>
      </c>
      <c r="I1915" s="261" t="s">
        <v>17</v>
      </c>
      <c r="J1915" s="261" t="s">
        <v>17</v>
      </c>
      <c r="K1915" s="261" t="s">
        <v>3150</v>
      </c>
      <c r="L1915" s="262">
        <v>45461</v>
      </c>
      <c r="M1915" s="261" t="s">
        <v>20</v>
      </c>
    </row>
    <row r="1916" spans="1:13" x14ac:dyDescent="0.35">
      <c r="A1916" s="259" t="s">
        <v>3147</v>
      </c>
      <c r="B1916" s="259" t="s">
        <v>3148</v>
      </c>
      <c r="C1916" s="259" t="s">
        <v>3149</v>
      </c>
      <c r="D1916" s="259" t="s">
        <v>2179</v>
      </c>
      <c r="E1916" s="259">
        <v>0</v>
      </c>
      <c r="F1916" s="259" t="s">
        <v>2177</v>
      </c>
      <c r="G1916" s="259" t="s">
        <v>33</v>
      </c>
      <c r="H1916" s="259">
        <v>2</v>
      </c>
      <c r="I1916" s="259" t="s">
        <v>17</v>
      </c>
      <c r="J1916" s="259" t="s">
        <v>17</v>
      </c>
      <c r="K1916" s="259" t="s">
        <v>3151</v>
      </c>
      <c r="L1916" s="260">
        <v>45461</v>
      </c>
      <c r="M1916" s="259" t="s">
        <v>20</v>
      </c>
    </row>
    <row r="1917" spans="1:13" x14ac:dyDescent="0.35">
      <c r="A1917" s="261" t="s">
        <v>3147</v>
      </c>
      <c r="B1917" s="261" t="s">
        <v>3148</v>
      </c>
      <c r="C1917" s="261" t="s">
        <v>3149</v>
      </c>
      <c r="D1917" s="261" t="s">
        <v>2181</v>
      </c>
      <c r="E1917" s="261">
        <v>0</v>
      </c>
      <c r="F1917" s="261" t="s">
        <v>2177</v>
      </c>
      <c r="G1917" s="261" t="s">
        <v>33</v>
      </c>
      <c r="H1917" s="261">
        <v>2</v>
      </c>
      <c r="I1917" s="261" t="s">
        <v>17</v>
      </c>
      <c r="J1917" s="261" t="s">
        <v>17</v>
      </c>
      <c r="K1917" s="261" t="s">
        <v>3152</v>
      </c>
      <c r="L1917" s="262">
        <v>45461</v>
      </c>
      <c r="M1917" s="261" t="s">
        <v>20</v>
      </c>
    </row>
    <row r="1918" spans="1:13" x14ac:dyDescent="0.35">
      <c r="A1918" s="259" t="s">
        <v>3147</v>
      </c>
      <c r="B1918" s="259" t="s">
        <v>3148</v>
      </c>
      <c r="C1918" s="259" t="s">
        <v>3149</v>
      </c>
      <c r="D1918" s="259" t="s">
        <v>2183</v>
      </c>
      <c r="E1918" s="259">
        <v>0</v>
      </c>
      <c r="F1918" s="259" t="s">
        <v>2177</v>
      </c>
      <c r="G1918" s="259" t="s">
        <v>33</v>
      </c>
      <c r="H1918" s="259">
        <v>2</v>
      </c>
      <c r="I1918" s="259" t="s">
        <v>17</v>
      </c>
      <c r="J1918" s="259" t="s">
        <v>17</v>
      </c>
      <c r="K1918" s="259" t="s">
        <v>3153</v>
      </c>
      <c r="L1918" s="260">
        <v>45461</v>
      </c>
      <c r="M1918" s="259" t="s">
        <v>20</v>
      </c>
    </row>
    <row r="1919" spans="1:13" x14ac:dyDescent="0.35">
      <c r="A1919" s="261" t="s">
        <v>3147</v>
      </c>
      <c r="B1919" s="261" t="s">
        <v>3148</v>
      </c>
      <c r="C1919" s="261" t="s">
        <v>3149</v>
      </c>
      <c r="D1919" s="261" t="s">
        <v>2185</v>
      </c>
      <c r="E1919" s="261">
        <v>0</v>
      </c>
      <c r="F1919" s="261" t="s">
        <v>2177</v>
      </c>
      <c r="G1919" s="261" t="s">
        <v>33</v>
      </c>
      <c r="H1919" s="261">
        <v>2</v>
      </c>
      <c r="I1919" s="261" t="s">
        <v>17</v>
      </c>
      <c r="J1919" s="261" t="s">
        <v>17</v>
      </c>
      <c r="K1919" s="261" t="s">
        <v>3154</v>
      </c>
      <c r="L1919" s="262">
        <v>45461</v>
      </c>
      <c r="M1919" s="261" t="s">
        <v>20</v>
      </c>
    </row>
    <row r="1920" spans="1:13" x14ac:dyDescent="0.35">
      <c r="A1920" s="259" t="s">
        <v>3147</v>
      </c>
      <c r="B1920" s="259" t="s">
        <v>3148</v>
      </c>
      <c r="C1920" s="259" t="s">
        <v>3149</v>
      </c>
      <c r="D1920" s="259" t="s">
        <v>2187</v>
      </c>
      <c r="E1920" s="259">
        <v>0</v>
      </c>
      <c r="F1920" s="259" t="s">
        <v>2177</v>
      </c>
      <c r="G1920" s="259" t="s">
        <v>33</v>
      </c>
      <c r="H1920" s="259">
        <v>2</v>
      </c>
      <c r="I1920" s="259" t="s">
        <v>17</v>
      </c>
      <c r="J1920" s="259" t="s">
        <v>17</v>
      </c>
      <c r="K1920" s="259" t="s">
        <v>3155</v>
      </c>
      <c r="L1920" s="260">
        <v>45461</v>
      </c>
      <c r="M1920" s="259" t="s">
        <v>20</v>
      </c>
    </row>
    <row r="1921" spans="1:13" x14ac:dyDescent="0.35">
      <c r="A1921" s="261" t="s">
        <v>3147</v>
      </c>
      <c r="B1921" s="261" t="s">
        <v>3148</v>
      </c>
      <c r="C1921" s="261" t="s">
        <v>3149</v>
      </c>
      <c r="D1921" s="261" t="s">
        <v>2189</v>
      </c>
      <c r="E1921" s="261">
        <v>0</v>
      </c>
      <c r="F1921" s="261" t="s">
        <v>2177</v>
      </c>
      <c r="G1921" s="261" t="s">
        <v>33</v>
      </c>
      <c r="H1921" s="261">
        <v>2</v>
      </c>
      <c r="I1921" s="261" t="s">
        <v>17</v>
      </c>
      <c r="J1921" s="261" t="s">
        <v>17</v>
      </c>
      <c r="K1921" s="261" t="s">
        <v>3156</v>
      </c>
      <c r="L1921" s="262">
        <v>45461</v>
      </c>
      <c r="M1921" s="261" t="s">
        <v>20</v>
      </c>
    </row>
    <row r="1922" spans="1:13" x14ac:dyDescent="0.35">
      <c r="A1922" s="259" t="s">
        <v>3147</v>
      </c>
      <c r="B1922" s="259" t="s">
        <v>3148</v>
      </c>
      <c r="C1922" s="259" t="s">
        <v>3149</v>
      </c>
      <c r="D1922" s="259" t="s">
        <v>2191</v>
      </c>
      <c r="E1922" s="259">
        <v>1</v>
      </c>
      <c r="F1922" s="259" t="s">
        <v>2177</v>
      </c>
      <c r="G1922" s="259" t="s">
        <v>33</v>
      </c>
      <c r="H1922" s="259">
        <v>2</v>
      </c>
      <c r="I1922" s="259" t="s">
        <v>17</v>
      </c>
      <c r="J1922" s="259" t="s">
        <v>17</v>
      </c>
      <c r="K1922" s="259" t="s">
        <v>3157</v>
      </c>
      <c r="L1922" s="260">
        <v>45461</v>
      </c>
      <c r="M1922" s="259" t="s">
        <v>20</v>
      </c>
    </row>
    <row r="1923" spans="1:13" x14ac:dyDescent="0.35">
      <c r="A1923" s="261" t="s">
        <v>3147</v>
      </c>
      <c r="B1923" s="261" t="s">
        <v>3148</v>
      </c>
      <c r="C1923" s="261" t="s">
        <v>3149</v>
      </c>
      <c r="D1923" s="261" t="s">
        <v>2193</v>
      </c>
      <c r="E1923" s="261">
        <v>0</v>
      </c>
      <c r="F1923" s="261" t="s">
        <v>2177</v>
      </c>
      <c r="G1923" s="261" t="s">
        <v>33</v>
      </c>
      <c r="H1923" s="261">
        <v>2</v>
      </c>
      <c r="I1923" s="261" t="s">
        <v>17</v>
      </c>
      <c r="J1923" s="261" t="s">
        <v>17</v>
      </c>
      <c r="K1923" s="261" t="s">
        <v>3158</v>
      </c>
      <c r="L1923" s="262">
        <v>45461</v>
      </c>
      <c r="M1923" s="261" t="s">
        <v>20</v>
      </c>
    </row>
    <row r="1924" spans="1:13" x14ac:dyDescent="0.35">
      <c r="A1924" s="259" t="s">
        <v>1160</v>
      </c>
      <c r="B1924" s="259" t="s">
        <v>1161</v>
      </c>
      <c r="C1924" s="259" t="s">
        <v>1162</v>
      </c>
      <c r="D1924" s="259" t="s">
        <v>2176</v>
      </c>
      <c r="E1924" s="259">
        <v>0</v>
      </c>
      <c r="F1924" s="259" t="s">
        <v>2177</v>
      </c>
      <c r="G1924" s="259" t="s">
        <v>33</v>
      </c>
      <c r="H1924" s="259">
        <v>2</v>
      </c>
      <c r="I1924" s="259" t="s">
        <v>17</v>
      </c>
      <c r="J1924" s="259" t="s">
        <v>17</v>
      </c>
      <c r="K1924" s="259" t="s">
        <v>3159</v>
      </c>
      <c r="L1924" s="260">
        <v>45461</v>
      </c>
      <c r="M1924" s="259" t="s">
        <v>20</v>
      </c>
    </row>
    <row r="1925" spans="1:13" x14ac:dyDescent="0.35">
      <c r="A1925" s="261" t="s">
        <v>1160</v>
      </c>
      <c r="B1925" s="261" t="s">
        <v>1161</v>
      </c>
      <c r="C1925" s="261" t="s">
        <v>1162</v>
      </c>
      <c r="D1925" s="261" t="s">
        <v>2179</v>
      </c>
      <c r="E1925" s="261">
        <v>0</v>
      </c>
      <c r="F1925" s="261" t="s">
        <v>2177</v>
      </c>
      <c r="G1925" s="261" t="s">
        <v>33</v>
      </c>
      <c r="H1925" s="261">
        <v>2</v>
      </c>
      <c r="I1925" s="261" t="s">
        <v>17</v>
      </c>
      <c r="J1925" s="261" t="s">
        <v>17</v>
      </c>
      <c r="K1925" s="261" t="s">
        <v>3160</v>
      </c>
      <c r="L1925" s="262">
        <v>45461</v>
      </c>
      <c r="M1925" s="261" t="s">
        <v>20</v>
      </c>
    </row>
    <row r="1926" spans="1:13" x14ac:dyDescent="0.35">
      <c r="A1926" s="259" t="s">
        <v>1160</v>
      </c>
      <c r="B1926" s="259" t="s">
        <v>1161</v>
      </c>
      <c r="C1926" s="259" t="s">
        <v>1162</v>
      </c>
      <c r="D1926" s="259" t="s">
        <v>2181</v>
      </c>
      <c r="E1926" s="259">
        <v>0</v>
      </c>
      <c r="F1926" s="259" t="s">
        <v>2177</v>
      </c>
      <c r="G1926" s="259" t="s">
        <v>33</v>
      </c>
      <c r="H1926" s="259">
        <v>2</v>
      </c>
      <c r="I1926" s="259" t="s">
        <v>17</v>
      </c>
      <c r="J1926" s="259" t="s">
        <v>17</v>
      </c>
      <c r="K1926" s="259" t="s">
        <v>3161</v>
      </c>
      <c r="L1926" s="260">
        <v>45461</v>
      </c>
      <c r="M1926" s="259" t="s">
        <v>20</v>
      </c>
    </row>
    <row r="1927" spans="1:13" x14ac:dyDescent="0.35">
      <c r="A1927" s="261" t="s">
        <v>1160</v>
      </c>
      <c r="B1927" s="261" t="s">
        <v>1161</v>
      </c>
      <c r="C1927" s="261" t="s">
        <v>1162</v>
      </c>
      <c r="D1927" s="261" t="s">
        <v>2183</v>
      </c>
      <c r="E1927" s="261">
        <v>2</v>
      </c>
      <c r="F1927" s="261" t="s">
        <v>2177</v>
      </c>
      <c r="G1927" s="261" t="s">
        <v>33</v>
      </c>
      <c r="H1927" s="261">
        <v>2</v>
      </c>
      <c r="I1927" s="261" t="s">
        <v>17</v>
      </c>
      <c r="J1927" s="261" t="s">
        <v>17</v>
      </c>
      <c r="K1927" s="261" t="s">
        <v>3162</v>
      </c>
      <c r="L1927" s="262">
        <v>45461</v>
      </c>
      <c r="M1927" s="261" t="s">
        <v>20</v>
      </c>
    </row>
    <row r="1928" spans="1:13" x14ac:dyDescent="0.35">
      <c r="A1928" s="259" t="s">
        <v>1160</v>
      </c>
      <c r="B1928" s="259" t="s">
        <v>1161</v>
      </c>
      <c r="C1928" s="259" t="s">
        <v>1162</v>
      </c>
      <c r="D1928" s="259" t="s">
        <v>2185</v>
      </c>
      <c r="E1928" s="259">
        <v>3</v>
      </c>
      <c r="F1928" s="259" t="s">
        <v>2177</v>
      </c>
      <c r="G1928" s="259" t="s">
        <v>33</v>
      </c>
      <c r="H1928" s="259">
        <v>2</v>
      </c>
      <c r="I1928" s="259" t="s">
        <v>17</v>
      </c>
      <c r="J1928" s="259" t="s">
        <v>17</v>
      </c>
      <c r="K1928" s="259" t="s">
        <v>3163</v>
      </c>
      <c r="L1928" s="260">
        <v>45461</v>
      </c>
      <c r="M1928" s="259" t="s">
        <v>20</v>
      </c>
    </row>
    <row r="1929" spans="1:13" x14ac:dyDescent="0.35">
      <c r="A1929" s="261" t="s">
        <v>1160</v>
      </c>
      <c r="B1929" s="261" t="s">
        <v>1161</v>
      </c>
      <c r="C1929" s="261" t="s">
        <v>1162</v>
      </c>
      <c r="D1929" s="261" t="s">
        <v>2187</v>
      </c>
      <c r="E1929" s="261">
        <v>1</v>
      </c>
      <c r="F1929" s="261" t="s">
        <v>2177</v>
      </c>
      <c r="G1929" s="261" t="s">
        <v>33</v>
      </c>
      <c r="H1929" s="261">
        <v>2</v>
      </c>
      <c r="I1929" s="261" t="s">
        <v>17</v>
      </c>
      <c r="J1929" s="261" t="s">
        <v>17</v>
      </c>
      <c r="K1929" s="261" t="s">
        <v>3164</v>
      </c>
      <c r="L1929" s="262">
        <v>45461</v>
      </c>
      <c r="M1929" s="261" t="s">
        <v>20</v>
      </c>
    </row>
    <row r="1930" spans="1:13" x14ac:dyDescent="0.35">
      <c r="A1930" s="259" t="s">
        <v>1160</v>
      </c>
      <c r="B1930" s="259" t="s">
        <v>1161</v>
      </c>
      <c r="C1930" s="259" t="s">
        <v>1162</v>
      </c>
      <c r="D1930" s="259" t="s">
        <v>2189</v>
      </c>
      <c r="E1930" s="259">
        <v>2</v>
      </c>
      <c r="F1930" s="259" t="s">
        <v>2177</v>
      </c>
      <c r="G1930" s="259" t="s">
        <v>33</v>
      </c>
      <c r="H1930" s="259">
        <v>2</v>
      </c>
      <c r="I1930" s="259" t="s">
        <v>17</v>
      </c>
      <c r="J1930" s="259" t="s">
        <v>17</v>
      </c>
      <c r="K1930" s="259" t="s">
        <v>3165</v>
      </c>
      <c r="L1930" s="260">
        <v>45461</v>
      </c>
      <c r="M1930" s="259" t="s">
        <v>20</v>
      </c>
    </row>
    <row r="1931" spans="1:13" x14ac:dyDescent="0.35">
      <c r="A1931" s="261" t="s">
        <v>1160</v>
      </c>
      <c r="B1931" s="261" t="s">
        <v>1161</v>
      </c>
      <c r="C1931" s="261" t="s">
        <v>1162</v>
      </c>
      <c r="D1931" s="261" t="s">
        <v>2191</v>
      </c>
      <c r="E1931" s="261">
        <v>2</v>
      </c>
      <c r="F1931" s="261" t="s">
        <v>2177</v>
      </c>
      <c r="G1931" s="261" t="s">
        <v>33</v>
      </c>
      <c r="H1931" s="261">
        <v>2</v>
      </c>
      <c r="I1931" s="261" t="s">
        <v>17</v>
      </c>
      <c r="J1931" s="261" t="s">
        <v>17</v>
      </c>
      <c r="K1931" s="261" t="s">
        <v>3166</v>
      </c>
      <c r="L1931" s="262">
        <v>45461</v>
      </c>
      <c r="M1931" s="261" t="s">
        <v>20</v>
      </c>
    </row>
    <row r="1932" spans="1:13" x14ac:dyDescent="0.35">
      <c r="A1932" s="259" t="s">
        <v>1160</v>
      </c>
      <c r="B1932" s="259" t="s">
        <v>1161</v>
      </c>
      <c r="C1932" s="259" t="s">
        <v>1162</v>
      </c>
      <c r="D1932" s="259" t="s">
        <v>2193</v>
      </c>
      <c r="E1932" s="259">
        <v>0</v>
      </c>
      <c r="F1932" s="259" t="s">
        <v>2177</v>
      </c>
      <c r="G1932" s="259" t="s">
        <v>33</v>
      </c>
      <c r="H1932" s="259">
        <v>2</v>
      </c>
      <c r="I1932" s="259" t="s">
        <v>17</v>
      </c>
      <c r="J1932" s="259" t="s">
        <v>17</v>
      </c>
      <c r="K1932" s="259" t="s">
        <v>3167</v>
      </c>
      <c r="L1932" s="260">
        <v>45461</v>
      </c>
      <c r="M1932" s="259" t="s">
        <v>20</v>
      </c>
    </row>
    <row r="1933" spans="1:13" x14ac:dyDescent="0.35">
      <c r="A1933" s="261" t="s">
        <v>1165</v>
      </c>
      <c r="B1933" s="261" t="s">
        <v>1166</v>
      </c>
      <c r="C1933" s="261" t="s">
        <v>1162</v>
      </c>
      <c r="D1933" s="261" t="s">
        <v>2176</v>
      </c>
      <c r="E1933" s="261">
        <v>0</v>
      </c>
      <c r="F1933" s="261" t="s">
        <v>2177</v>
      </c>
      <c r="G1933" s="261" t="s">
        <v>33</v>
      </c>
      <c r="H1933" s="261">
        <v>2</v>
      </c>
      <c r="I1933" s="261" t="s">
        <v>17</v>
      </c>
      <c r="J1933" s="261" t="s">
        <v>17</v>
      </c>
      <c r="K1933" s="261" t="s">
        <v>3168</v>
      </c>
      <c r="L1933" s="262">
        <v>45461</v>
      </c>
      <c r="M1933" s="261" t="s">
        <v>20</v>
      </c>
    </row>
    <row r="1934" spans="1:13" x14ac:dyDescent="0.35">
      <c r="A1934" s="259" t="s">
        <v>1165</v>
      </c>
      <c r="B1934" s="259" t="s">
        <v>1166</v>
      </c>
      <c r="C1934" s="259" t="s">
        <v>1162</v>
      </c>
      <c r="D1934" s="259" t="s">
        <v>2179</v>
      </c>
      <c r="E1934" s="259">
        <v>0</v>
      </c>
      <c r="F1934" s="259" t="s">
        <v>2177</v>
      </c>
      <c r="G1934" s="259" t="s">
        <v>33</v>
      </c>
      <c r="H1934" s="259">
        <v>2</v>
      </c>
      <c r="I1934" s="259" t="s">
        <v>17</v>
      </c>
      <c r="J1934" s="259" t="s">
        <v>17</v>
      </c>
      <c r="K1934" s="259" t="s">
        <v>3169</v>
      </c>
      <c r="L1934" s="260">
        <v>45461</v>
      </c>
      <c r="M1934" s="259" t="s">
        <v>20</v>
      </c>
    </row>
    <row r="1935" spans="1:13" x14ac:dyDescent="0.35">
      <c r="A1935" s="261" t="s">
        <v>1165</v>
      </c>
      <c r="B1935" s="261" t="s">
        <v>1166</v>
      </c>
      <c r="C1935" s="261" t="s">
        <v>1162</v>
      </c>
      <c r="D1935" s="261" t="s">
        <v>2181</v>
      </c>
      <c r="E1935" s="261">
        <v>0</v>
      </c>
      <c r="F1935" s="261" t="s">
        <v>2177</v>
      </c>
      <c r="G1935" s="261" t="s">
        <v>33</v>
      </c>
      <c r="H1935" s="261">
        <v>2</v>
      </c>
      <c r="I1935" s="261" t="s">
        <v>17</v>
      </c>
      <c r="J1935" s="261" t="s">
        <v>17</v>
      </c>
      <c r="K1935" s="261" t="s">
        <v>3170</v>
      </c>
      <c r="L1935" s="262">
        <v>45461</v>
      </c>
      <c r="M1935" s="261" t="s">
        <v>20</v>
      </c>
    </row>
    <row r="1936" spans="1:13" x14ac:dyDescent="0.35">
      <c r="A1936" s="259" t="s">
        <v>1165</v>
      </c>
      <c r="B1936" s="259" t="s">
        <v>1166</v>
      </c>
      <c r="C1936" s="259" t="s">
        <v>1162</v>
      </c>
      <c r="D1936" s="259" t="s">
        <v>2183</v>
      </c>
      <c r="E1936" s="259">
        <v>2</v>
      </c>
      <c r="F1936" s="259" t="s">
        <v>2177</v>
      </c>
      <c r="G1936" s="259" t="s">
        <v>33</v>
      </c>
      <c r="H1936" s="259">
        <v>2</v>
      </c>
      <c r="I1936" s="259" t="s">
        <v>17</v>
      </c>
      <c r="J1936" s="259" t="s">
        <v>17</v>
      </c>
      <c r="K1936" s="259" t="s">
        <v>3171</v>
      </c>
      <c r="L1936" s="260">
        <v>45461</v>
      </c>
      <c r="M1936" s="259" t="s">
        <v>20</v>
      </c>
    </row>
    <row r="1937" spans="1:13" x14ac:dyDescent="0.35">
      <c r="A1937" s="261" t="s">
        <v>1165</v>
      </c>
      <c r="B1937" s="261" t="s">
        <v>1166</v>
      </c>
      <c r="C1937" s="261" t="s">
        <v>1162</v>
      </c>
      <c r="D1937" s="261" t="s">
        <v>2185</v>
      </c>
      <c r="E1937" s="261">
        <v>3</v>
      </c>
      <c r="F1937" s="261" t="s">
        <v>2177</v>
      </c>
      <c r="G1937" s="261" t="s">
        <v>33</v>
      </c>
      <c r="H1937" s="261">
        <v>2</v>
      </c>
      <c r="I1937" s="261" t="s">
        <v>17</v>
      </c>
      <c r="J1937" s="261" t="s">
        <v>17</v>
      </c>
      <c r="K1937" s="261" t="s">
        <v>3172</v>
      </c>
      <c r="L1937" s="262">
        <v>45461</v>
      </c>
      <c r="M1937" s="261" t="s">
        <v>20</v>
      </c>
    </row>
    <row r="1938" spans="1:13" x14ac:dyDescent="0.35">
      <c r="A1938" s="259" t="s">
        <v>1165</v>
      </c>
      <c r="B1938" s="259" t="s">
        <v>1166</v>
      </c>
      <c r="C1938" s="259" t="s">
        <v>1162</v>
      </c>
      <c r="D1938" s="259" t="s">
        <v>2187</v>
      </c>
      <c r="E1938" s="259">
        <v>1</v>
      </c>
      <c r="F1938" s="259" t="s">
        <v>2177</v>
      </c>
      <c r="G1938" s="259" t="s">
        <v>33</v>
      </c>
      <c r="H1938" s="259">
        <v>2</v>
      </c>
      <c r="I1938" s="259" t="s">
        <v>17</v>
      </c>
      <c r="J1938" s="259" t="s">
        <v>17</v>
      </c>
      <c r="K1938" s="259" t="s">
        <v>3173</v>
      </c>
      <c r="L1938" s="260">
        <v>45461</v>
      </c>
      <c r="M1938" s="259" t="s">
        <v>20</v>
      </c>
    </row>
    <row r="1939" spans="1:13" x14ac:dyDescent="0.35">
      <c r="A1939" s="261" t="s">
        <v>1165</v>
      </c>
      <c r="B1939" s="261" t="s">
        <v>1166</v>
      </c>
      <c r="C1939" s="261" t="s">
        <v>1162</v>
      </c>
      <c r="D1939" s="261" t="s">
        <v>2189</v>
      </c>
      <c r="E1939" s="261">
        <v>2</v>
      </c>
      <c r="F1939" s="261" t="s">
        <v>2177</v>
      </c>
      <c r="G1939" s="261" t="s">
        <v>33</v>
      </c>
      <c r="H1939" s="261">
        <v>2</v>
      </c>
      <c r="I1939" s="261" t="s">
        <v>17</v>
      </c>
      <c r="J1939" s="261" t="s">
        <v>17</v>
      </c>
      <c r="K1939" s="261" t="s">
        <v>3174</v>
      </c>
      <c r="L1939" s="262">
        <v>45461</v>
      </c>
      <c r="M1939" s="261" t="s">
        <v>20</v>
      </c>
    </row>
    <row r="1940" spans="1:13" x14ac:dyDescent="0.35">
      <c r="A1940" s="259" t="s">
        <v>1165</v>
      </c>
      <c r="B1940" s="259" t="s">
        <v>1166</v>
      </c>
      <c r="C1940" s="259" t="s">
        <v>1162</v>
      </c>
      <c r="D1940" s="259" t="s">
        <v>2191</v>
      </c>
      <c r="E1940" s="259">
        <v>2</v>
      </c>
      <c r="F1940" s="259" t="s">
        <v>2177</v>
      </c>
      <c r="G1940" s="259" t="s">
        <v>33</v>
      </c>
      <c r="H1940" s="259">
        <v>2</v>
      </c>
      <c r="I1940" s="259" t="s">
        <v>17</v>
      </c>
      <c r="J1940" s="259" t="s">
        <v>17</v>
      </c>
      <c r="K1940" s="259" t="s">
        <v>3175</v>
      </c>
      <c r="L1940" s="260">
        <v>45461</v>
      </c>
      <c r="M1940" s="259" t="s">
        <v>20</v>
      </c>
    </row>
    <row r="1941" spans="1:13" x14ac:dyDescent="0.35">
      <c r="A1941" s="261" t="s">
        <v>1165</v>
      </c>
      <c r="B1941" s="261" t="s">
        <v>1166</v>
      </c>
      <c r="C1941" s="261" t="s">
        <v>1162</v>
      </c>
      <c r="D1941" s="261" t="s">
        <v>2193</v>
      </c>
      <c r="E1941" s="261">
        <v>0</v>
      </c>
      <c r="F1941" s="261" t="s">
        <v>2177</v>
      </c>
      <c r="G1941" s="261" t="s">
        <v>33</v>
      </c>
      <c r="H1941" s="261">
        <v>2</v>
      </c>
      <c r="I1941" s="261" t="s">
        <v>17</v>
      </c>
      <c r="J1941" s="261" t="s">
        <v>17</v>
      </c>
      <c r="K1941" s="261" t="s">
        <v>3176</v>
      </c>
      <c r="L1941" s="262">
        <v>45461</v>
      </c>
      <c r="M1941" s="261" t="s">
        <v>20</v>
      </c>
    </row>
    <row r="1942" spans="1:13" x14ac:dyDescent="0.35">
      <c r="A1942" s="259" t="s">
        <v>1169</v>
      </c>
      <c r="B1942" s="259" t="s">
        <v>1170</v>
      </c>
      <c r="C1942" s="259" t="s">
        <v>1162</v>
      </c>
      <c r="D1942" s="259" t="s">
        <v>2176</v>
      </c>
      <c r="E1942" s="259">
        <v>0</v>
      </c>
      <c r="F1942" s="259" t="s">
        <v>2177</v>
      </c>
      <c r="G1942" s="259" t="s">
        <v>33</v>
      </c>
      <c r="H1942" s="259">
        <v>2</v>
      </c>
      <c r="I1942" s="259" t="s">
        <v>17</v>
      </c>
      <c r="J1942" s="259" t="s">
        <v>17</v>
      </c>
      <c r="K1942" s="259" t="s">
        <v>3177</v>
      </c>
      <c r="L1942" s="260">
        <v>45461</v>
      </c>
      <c r="M1942" s="259" t="s">
        <v>20</v>
      </c>
    </row>
    <row r="1943" spans="1:13" x14ac:dyDescent="0.35">
      <c r="A1943" s="261" t="s">
        <v>1169</v>
      </c>
      <c r="B1943" s="261" t="s">
        <v>1170</v>
      </c>
      <c r="C1943" s="261" t="s">
        <v>1162</v>
      </c>
      <c r="D1943" s="261" t="s">
        <v>2179</v>
      </c>
      <c r="E1943" s="261">
        <v>0</v>
      </c>
      <c r="F1943" s="261" t="s">
        <v>2177</v>
      </c>
      <c r="G1943" s="261" t="s">
        <v>33</v>
      </c>
      <c r="H1943" s="261">
        <v>2</v>
      </c>
      <c r="I1943" s="261" t="s">
        <v>17</v>
      </c>
      <c r="J1943" s="261" t="s">
        <v>17</v>
      </c>
      <c r="K1943" s="261" t="s">
        <v>3178</v>
      </c>
      <c r="L1943" s="262">
        <v>45461</v>
      </c>
      <c r="M1943" s="261" t="s">
        <v>20</v>
      </c>
    </row>
    <row r="1944" spans="1:13" x14ac:dyDescent="0.35">
      <c r="A1944" s="259" t="s">
        <v>1169</v>
      </c>
      <c r="B1944" s="259" t="s">
        <v>1170</v>
      </c>
      <c r="C1944" s="259" t="s">
        <v>1162</v>
      </c>
      <c r="D1944" s="259" t="s">
        <v>2181</v>
      </c>
      <c r="E1944" s="259">
        <v>0</v>
      </c>
      <c r="F1944" s="259" t="s">
        <v>2177</v>
      </c>
      <c r="G1944" s="259" t="s">
        <v>33</v>
      </c>
      <c r="H1944" s="259">
        <v>2</v>
      </c>
      <c r="I1944" s="259" t="s">
        <v>17</v>
      </c>
      <c r="J1944" s="259" t="s">
        <v>17</v>
      </c>
      <c r="K1944" s="259" t="s">
        <v>3179</v>
      </c>
      <c r="L1944" s="260">
        <v>45461</v>
      </c>
      <c r="M1944" s="259" t="s">
        <v>20</v>
      </c>
    </row>
    <row r="1945" spans="1:13" x14ac:dyDescent="0.35">
      <c r="A1945" s="261" t="s">
        <v>1169</v>
      </c>
      <c r="B1945" s="261" t="s">
        <v>1170</v>
      </c>
      <c r="C1945" s="261" t="s">
        <v>1162</v>
      </c>
      <c r="D1945" s="261" t="s">
        <v>2183</v>
      </c>
      <c r="E1945" s="261">
        <v>2</v>
      </c>
      <c r="F1945" s="261" t="s">
        <v>2177</v>
      </c>
      <c r="G1945" s="261" t="s">
        <v>33</v>
      </c>
      <c r="H1945" s="261">
        <v>2</v>
      </c>
      <c r="I1945" s="261" t="s">
        <v>17</v>
      </c>
      <c r="J1945" s="261" t="s">
        <v>17</v>
      </c>
      <c r="K1945" s="261" t="s">
        <v>3180</v>
      </c>
      <c r="L1945" s="262">
        <v>45461</v>
      </c>
      <c r="M1945" s="261" t="s">
        <v>20</v>
      </c>
    </row>
    <row r="1946" spans="1:13" x14ac:dyDescent="0.35">
      <c r="A1946" s="259" t="s">
        <v>1169</v>
      </c>
      <c r="B1946" s="259" t="s">
        <v>1170</v>
      </c>
      <c r="C1946" s="259" t="s">
        <v>1162</v>
      </c>
      <c r="D1946" s="259" t="s">
        <v>2185</v>
      </c>
      <c r="E1946" s="259">
        <v>3</v>
      </c>
      <c r="F1946" s="259" t="s">
        <v>2177</v>
      </c>
      <c r="G1946" s="259" t="s">
        <v>33</v>
      </c>
      <c r="H1946" s="259">
        <v>2</v>
      </c>
      <c r="I1946" s="259" t="s">
        <v>17</v>
      </c>
      <c r="J1946" s="259" t="s">
        <v>17</v>
      </c>
      <c r="K1946" s="259" t="s">
        <v>3181</v>
      </c>
      <c r="L1946" s="260">
        <v>45461</v>
      </c>
      <c r="M1946" s="259" t="s">
        <v>20</v>
      </c>
    </row>
    <row r="1947" spans="1:13" x14ac:dyDescent="0.35">
      <c r="A1947" s="261" t="s">
        <v>1169</v>
      </c>
      <c r="B1947" s="261" t="s">
        <v>1170</v>
      </c>
      <c r="C1947" s="261" t="s">
        <v>1162</v>
      </c>
      <c r="D1947" s="261" t="s">
        <v>2187</v>
      </c>
      <c r="E1947" s="261">
        <v>1</v>
      </c>
      <c r="F1947" s="261" t="s">
        <v>2177</v>
      </c>
      <c r="G1947" s="261" t="s">
        <v>33</v>
      </c>
      <c r="H1947" s="261">
        <v>2</v>
      </c>
      <c r="I1947" s="261" t="s">
        <v>17</v>
      </c>
      <c r="J1947" s="261" t="s">
        <v>17</v>
      </c>
      <c r="K1947" s="261" t="s">
        <v>3182</v>
      </c>
      <c r="L1947" s="262">
        <v>45461</v>
      </c>
      <c r="M1947" s="261" t="s">
        <v>20</v>
      </c>
    </row>
    <row r="1948" spans="1:13" x14ac:dyDescent="0.35">
      <c r="A1948" s="259" t="s">
        <v>1169</v>
      </c>
      <c r="B1948" s="259" t="s">
        <v>1170</v>
      </c>
      <c r="C1948" s="259" t="s">
        <v>1162</v>
      </c>
      <c r="D1948" s="259" t="s">
        <v>2189</v>
      </c>
      <c r="E1948" s="259">
        <v>2</v>
      </c>
      <c r="F1948" s="259" t="s">
        <v>2177</v>
      </c>
      <c r="G1948" s="259" t="s">
        <v>33</v>
      </c>
      <c r="H1948" s="259">
        <v>2</v>
      </c>
      <c r="I1948" s="259" t="s">
        <v>17</v>
      </c>
      <c r="J1948" s="259" t="s">
        <v>17</v>
      </c>
      <c r="K1948" s="259" t="s">
        <v>3183</v>
      </c>
      <c r="L1948" s="260">
        <v>45461</v>
      </c>
      <c r="M1948" s="259" t="s">
        <v>20</v>
      </c>
    </row>
    <row r="1949" spans="1:13" x14ac:dyDescent="0.35">
      <c r="A1949" s="261" t="s">
        <v>1169</v>
      </c>
      <c r="B1949" s="261" t="s">
        <v>1170</v>
      </c>
      <c r="C1949" s="261" t="s">
        <v>1162</v>
      </c>
      <c r="D1949" s="261" t="s">
        <v>2191</v>
      </c>
      <c r="E1949" s="261">
        <v>2</v>
      </c>
      <c r="F1949" s="261" t="s">
        <v>2177</v>
      </c>
      <c r="G1949" s="261" t="s">
        <v>33</v>
      </c>
      <c r="H1949" s="261">
        <v>2</v>
      </c>
      <c r="I1949" s="261" t="s">
        <v>17</v>
      </c>
      <c r="J1949" s="261" t="s">
        <v>17</v>
      </c>
      <c r="K1949" s="261" t="s">
        <v>3184</v>
      </c>
      <c r="L1949" s="262">
        <v>45461</v>
      </c>
      <c r="M1949" s="261" t="s">
        <v>20</v>
      </c>
    </row>
    <row r="1950" spans="1:13" x14ac:dyDescent="0.35">
      <c r="A1950" s="259" t="s">
        <v>1169</v>
      </c>
      <c r="B1950" s="259" t="s">
        <v>1170</v>
      </c>
      <c r="C1950" s="259" t="s">
        <v>1162</v>
      </c>
      <c r="D1950" s="259" t="s">
        <v>2193</v>
      </c>
      <c r="E1950" s="259">
        <v>0</v>
      </c>
      <c r="F1950" s="259" t="s">
        <v>2177</v>
      </c>
      <c r="G1950" s="259" t="s">
        <v>33</v>
      </c>
      <c r="H1950" s="259">
        <v>2</v>
      </c>
      <c r="I1950" s="259" t="s">
        <v>17</v>
      </c>
      <c r="J1950" s="259" t="s">
        <v>17</v>
      </c>
      <c r="K1950" s="259" t="s">
        <v>3185</v>
      </c>
      <c r="L1950" s="260">
        <v>45461</v>
      </c>
      <c r="M1950" s="259" t="s">
        <v>20</v>
      </c>
    </row>
    <row r="1951" spans="1:13" x14ac:dyDescent="0.35">
      <c r="A1951" s="261" t="s">
        <v>1111</v>
      </c>
      <c r="B1951" s="261" t="s">
        <v>1112</v>
      </c>
      <c r="C1951" s="261" t="s">
        <v>1113</v>
      </c>
      <c r="D1951" s="261" t="s">
        <v>2176</v>
      </c>
      <c r="E1951" s="261">
        <v>0</v>
      </c>
      <c r="F1951" s="261" t="s">
        <v>2177</v>
      </c>
      <c r="G1951" s="261" t="s">
        <v>33</v>
      </c>
      <c r="H1951" s="261">
        <v>2</v>
      </c>
      <c r="I1951" s="261" t="s">
        <v>17</v>
      </c>
      <c r="J1951" s="261" t="s">
        <v>17</v>
      </c>
      <c r="K1951" s="261" t="s">
        <v>3186</v>
      </c>
      <c r="L1951" s="262">
        <v>45461</v>
      </c>
      <c r="M1951" s="261" t="s">
        <v>20</v>
      </c>
    </row>
    <row r="1952" spans="1:13" x14ac:dyDescent="0.35">
      <c r="A1952" s="259" t="s">
        <v>1111</v>
      </c>
      <c r="B1952" s="259" t="s">
        <v>1112</v>
      </c>
      <c r="C1952" s="259" t="s">
        <v>1113</v>
      </c>
      <c r="D1952" s="259" t="s">
        <v>2179</v>
      </c>
      <c r="E1952" s="259">
        <v>2</v>
      </c>
      <c r="F1952" s="259" t="s">
        <v>2177</v>
      </c>
      <c r="G1952" s="259" t="s">
        <v>33</v>
      </c>
      <c r="H1952" s="259">
        <v>2</v>
      </c>
      <c r="I1952" s="259" t="s">
        <v>17</v>
      </c>
      <c r="J1952" s="259" t="s">
        <v>17</v>
      </c>
      <c r="K1952" s="259" t="s">
        <v>3187</v>
      </c>
      <c r="L1952" s="260">
        <v>45461</v>
      </c>
      <c r="M1952" s="259" t="s">
        <v>20</v>
      </c>
    </row>
    <row r="1953" spans="1:13" x14ac:dyDescent="0.35">
      <c r="A1953" s="261" t="s">
        <v>1111</v>
      </c>
      <c r="B1953" s="261" t="s">
        <v>1112</v>
      </c>
      <c r="C1953" s="261" t="s">
        <v>1113</v>
      </c>
      <c r="D1953" s="261" t="s">
        <v>2181</v>
      </c>
      <c r="E1953" s="261">
        <v>2</v>
      </c>
      <c r="F1953" s="261" t="s">
        <v>2177</v>
      </c>
      <c r="G1953" s="261" t="s">
        <v>33</v>
      </c>
      <c r="H1953" s="261">
        <v>2</v>
      </c>
      <c r="I1953" s="261" t="s">
        <v>17</v>
      </c>
      <c r="J1953" s="261" t="s">
        <v>17</v>
      </c>
      <c r="K1953" s="261" t="s">
        <v>3188</v>
      </c>
      <c r="L1953" s="262">
        <v>45461</v>
      </c>
      <c r="M1953" s="261" t="s">
        <v>20</v>
      </c>
    </row>
    <row r="1954" spans="1:13" x14ac:dyDescent="0.35">
      <c r="A1954" s="259" t="s">
        <v>1111</v>
      </c>
      <c r="B1954" s="259" t="s">
        <v>1112</v>
      </c>
      <c r="C1954" s="259" t="s">
        <v>1113</v>
      </c>
      <c r="D1954" s="259" t="s">
        <v>2183</v>
      </c>
      <c r="E1954" s="259">
        <v>0</v>
      </c>
      <c r="F1954" s="259" t="s">
        <v>2177</v>
      </c>
      <c r="G1954" s="259" t="s">
        <v>33</v>
      </c>
      <c r="H1954" s="259">
        <v>2</v>
      </c>
      <c r="I1954" s="259" t="s">
        <v>17</v>
      </c>
      <c r="J1954" s="259" t="s">
        <v>17</v>
      </c>
      <c r="K1954" s="259" t="s">
        <v>3189</v>
      </c>
      <c r="L1954" s="260">
        <v>45461</v>
      </c>
      <c r="M1954" s="259" t="s">
        <v>20</v>
      </c>
    </row>
    <row r="1955" spans="1:13" x14ac:dyDescent="0.35">
      <c r="A1955" s="261" t="s">
        <v>1111</v>
      </c>
      <c r="B1955" s="261" t="s">
        <v>1112</v>
      </c>
      <c r="C1955" s="261" t="s">
        <v>1113</v>
      </c>
      <c r="D1955" s="261" t="s">
        <v>2185</v>
      </c>
      <c r="E1955" s="261">
        <v>0</v>
      </c>
      <c r="F1955" s="261" t="s">
        <v>2177</v>
      </c>
      <c r="G1955" s="261" t="s">
        <v>33</v>
      </c>
      <c r="H1955" s="261">
        <v>2</v>
      </c>
      <c r="I1955" s="261" t="s">
        <v>17</v>
      </c>
      <c r="J1955" s="261" t="s">
        <v>17</v>
      </c>
      <c r="K1955" s="261" t="s">
        <v>3190</v>
      </c>
      <c r="L1955" s="262">
        <v>45461</v>
      </c>
      <c r="M1955" s="261" t="s">
        <v>20</v>
      </c>
    </row>
    <row r="1956" spans="1:13" x14ac:dyDescent="0.35">
      <c r="A1956" s="259" t="s">
        <v>1111</v>
      </c>
      <c r="B1956" s="259" t="s">
        <v>1112</v>
      </c>
      <c r="C1956" s="259" t="s">
        <v>1113</v>
      </c>
      <c r="D1956" s="259" t="s">
        <v>2187</v>
      </c>
      <c r="E1956" s="259">
        <v>0</v>
      </c>
      <c r="F1956" s="259" t="s">
        <v>2177</v>
      </c>
      <c r="G1956" s="259" t="s">
        <v>33</v>
      </c>
      <c r="H1956" s="259">
        <v>2</v>
      </c>
      <c r="I1956" s="259" t="s">
        <v>17</v>
      </c>
      <c r="J1956" s="259" t="s">
        <v>17</v>
      </c>
      <c r="K1956" s="259" t="s">
        <v>3191</v>
      </c>
      <c r="L1956" s="260">
        <v>45461</v>
      </c>
      <c r="M1956" s="259" t="s">
        <v>20</v>
      </c>
    </row>
    <row r="1957" spans="1:13" x14ac:dyDescent="0.35">
      <c r="A1957" s="261" t="s">
        <v>1111</v>
      </c>
      <c r="B1957" s="261" t="s">
        <v>1112</v>
      </c>
      <c r="C1957" s="261" t="s">
        <v>1113</v>
      </c>
      <c r="D1957" s="261" t="s">
        <v>2189</v>
      </c>
      <c r="E1957" s="261">
        <v>0</v>
      </c>
      <c r="F1957" s="261" t="s">
        <v>2177</v>
      </c>
      <c r="G1957" s="261" t="s">
        <v>33</v>
      </c>
      <c r="H1957" s="261">
        <v>2</v>
      </c>
      <c r="I1957" s="261" t="s">
        <v>17</v>
      </c>
      <c r="J1957" s="261" t="s">
        <v>17</v>
      </c>
      <c r="K1957" s="261" t="s">
        <v>3192</v>
      </c>
      <c r="L1957" s="262">
        <v>45461</v>
      </c>
      <c r="M1957" s="261" t="s">
        <v>20</v>
      </c>
    </row>
    <row r="1958" spans="1:13" x14ac:dyDescent="0.35">
      <c r="A1958" s="259" t="s">
        <v>1111</v>
      </c>
      <c r="B1958" s="259" t="s">
        <v>1112</v>
      </c>
      <c r="C1958" s="259" t="s">
        <v>1113</v>
      </c>
      <c r="D1958" s="259" t="s">
        <v>2191</v>
      </c>
      <c r="E1958" s="259">
        <v>0</v>
      </c>
      <c r="F1958" s="259" t="s">
        <v>2177</v>
      </c>
      <c r="G1958" s="259" t="s">
        <v>33</v>
      </c>
      <c r="H1958" s="259">
        <v>2</v>
      </c>
      <c r="I1958" s="259" t="s">
        <v>17</v>
      </c>
      <c r="J1958" s="259" t="s">
        <v>17</v>
      </c>
      <c r="K1958" s="259" t="s">
        <v>3193</v>
      </c>
      <c r="L1958" s="260">
        <v>45461</v>
      </c>
      <c r="M1958" s="259" t="s">
        <v>20</v>
      </c>
    </row>
    <row r="1959" spans="1:13" x14ac:dyDescent="0.35">
      <c r="A1959" s="261" t="s">
        <v>1111</v>
      </c>
      <c r="B1959" s="261" t="s">
        <v>1112</v>
      </c>
      <c r="C1959" s="261" t="s">
        <v>1113</v>
      </c>
      <c r="D1959" s="261" t="s">
        <v>2193</v>
      </c>
      <c r="E1959" s="261">
        <v>0</v>
      </c>
      <c r="F1959" s="261" t="s">
        <v>2177</v>
      </c>
      <c r="G1959" s="261" t="s">
        <v>33</v>
      </c>
      <c r="H1959" s="261">
        <v>2</v>
      </c>
      <c r="I1959" s="261" t="s">
        <v>17</v>
      </c>
      <c r="J1959" s="261" t="s">
        <v>17</v>
      </c>
      <c r="K1959" s="261" t="s">
        <v>3194</v>
      </c>
      <c r="L1959" s="262">
        <v>45461</v>
      </c>
      <c r="M1959" s="261" t="s">
        <v>20</v>
      </c>
    </row>
    <row r="1960" spans="1:13" x14ac:dyDescent="0.35">
      <c r="A1960" s="259" t="s">
        <v>1221</v>
      </c>
      <c r="B1960" s="259" t="s">
        <v>1222</v>
      </c>
      <c r="C1960" s="259" t="s">
        <v>1223</v>
      </c>
      <c r="D1960" s="259" t="s">
        <v>2176</v>
      </c>
      <c r="E1960" s="259">
        <v>2</v>
      </c>
      <c r="F1960" s="259" t="s">
        <v>2177</v>
      </c>
      <c r="G1960" s="259" t="s">
        <v>33</v>
      </c>
      <c r="H1960" s="259">
        <v>2</v>
      </c>
      <c r="I1960" s="259" t="s">
        <v>17</v>
      </c>
      <c r="J1960" s="259" t="s">
        <v>17</v>
      </c>
      <c r="K1960" s="259" t="s">
        <v>3195</v>
      </c>
      <c r="L1960" s="260">
        <v>45461</v>
      </c>
      <c r="M1960" s="259" t="s">
        <v>20</v>
      </c>
    </row>
    <row r="1961" spans="1:13" x14ac:dyDescent="0.35">
      <c r="A1961" s="261" t="s">
        <v>1221</v>
      </c>
      <c r="B1961" s="261" t="s">
        <v>1222</v>
      </c>
      <c r="C1961" s="261" t="s">
        <v>1223</v>
      </c>
      <c r="D1961" s="261" t="s">
        <v>2179</v>
      </c>
      <c r="E1961" s="261">
        <v>1</v>
      </c>
      <c r="F1961" s="261" t="s">
        <v>2177</v>
      </c>
      <c r="G1961" s="261" t="s">
        <v>33</v>
      </c>
      <c r="H1961" s="261">
        <v>2</v>
      </c>
      <c r="I1961" s="261" t="s">
        <v>17</v>
      </c>
      <c r="J1961" s="261" t="s">
        <v>17</v>
      </c>
      <c r="K1961" s="261" t="s">
        <v>3196</v>
      </c>
      <c r="L1961" s="262">
        <v>45461</v>
      </c>
      <c r="M1961" s="261" t="s">
        <v>20</v>
      </c>
    </row>
    <row r="1962" spans="1:13" x14ac:dyDescent="0.35">
      <c r="A1962" s="259" t="s">
        <v>1221</v>
      </c>
      <c r="B1962" s="259" t="s">
        <v>1222</v>
      </c>
      <c r="C1962" s="259" t="s">
        <v>1223</v>
      </c>
      <c r="D1962" s="259" t="s">
        <v>2181</v>
      </c>
      <c r="E1962" s="259">
        <v>0</v>
      </c>
      <c r="F1962" s="259" t="s">
        <v>2177</v>
      </c>
      <c r="G1962" s="259" t="s">
        <v>33</v>
      </c>
      <c r="H1962" s="259">
        <v>2</v>
      </c>
      <c r="I1962" s="259" t="s">
        <v>17</v>
      </c>
      <c r="J1962" s="259" t="s">
        <v>17</v>
      </c>
      <c r="K1962" s="259" t="s">
        <v>3197</v>
      </c>
      <c r="L1962" s="260">
        <v>45461</v>
      </c>
      <c r="M1962" s="259" t="s">
        <v>20</v>
      </c>
    </row>
    <row r="1963" spans="1:13" x14ac:dyDescent="0.35">
      <c r="A1963" s="261" t="s">
        <v>1221</v>
      </c>
      <c r="B1963" s="261" t="s">
        <v>1222</v>
      </c>
      <c r="C1963" s="261" t="s">
        <v>1223</v>
      </c>
      <c r="D1963" s="261" t="s">
        <v>2183</v>
      </c>
      <c r="E1963" s="261">
        <v>1</v>
      </c>
      <c r="F1963" s="261" t="s">
        <v>2177</v>
      </c>
      <c r="G1963" s="261" t="s">
        <v>33</v>
      </c>
      <c r="H1963" s="261">
        <v>2</v>
      </c>
      <c r="I1963" s="261" t="s">
        <v>17</v>
      </c>
      <c r="J1963" s="261" t="s">
        <v>17</v>
      </c>
      <c r="K1963" s="261" t="s">
        <v>3198</v>
      </c>
      <c r="L1963" s="262">
        <v>45461</v>
      </c>
      <c r="M1963" s="261" t="s">
        <v>20</v>
      </c>
    </row>
    <row r="1964" spans="1:13" x14ac:dyDescent="0.35">
      <c r="A1964" s="259" t="s">
        <v>1221</v>
      </c>
      <c r="B1964" s="259" t="s">
        <v>1222</v>
      </c>
      <c r="C1964" s="259" t="s">
        <v>1223</v>
      </c>
      <c r="D1964" s="259" t="s">
        <v>2185</v>
      </c>
      <c r="E1964" s="259">
        <v>1</v>
      </c>
      <c r="F1964" s="259" t="s">
        <v>2177</v>
      </c>
      <c r="G1964" s="259" t="s">
        <v>33</v>
      </c>
      <c r="H1964" s="259">
        <v>2</v>
      </c>
      <c r="I1964" s="259" t="s">
        <v>17</v>
      </c>
      <c r="J1964" s="259" t="s">
        <v>17</v>
      </c>
      <c r="K1964" s="259" t="s">
        <v>3199</v>
      </c>
      <c r="L1964" s="260">
        <v>45461</v>
      </c>
      <c r="M1964" s="259" t="s">
        <v>20</v>
      </c>
    </row>
    <row r="1965" spans="1:13" x14ac:dyDescent="0.35">
      <c r="A1965" s="261" t="s">
        <v>1221</v>
      </c>
      <c r="B1965" s="261" t="s">
        <v>1222</v>
      </c>
      <c r="C1965" s="261" t="s">
        <v>1223</v>
      </c>
      <c r="D1965" s="261" t="s">
        <v>2187</v>
      </c>
      <c r="E1965" s="261">
        <v>0</v>
      </c>
      <c r="F1965" s="261" t="s">
        <v>2177</v>
      </c>
      <c r="G1965" s="261" t="s">
        <v>33</v>
      </c>
      <c r="H1965" s="261">
        <v>2</v>
      </c>
      <c r="I1965" s="261" t="s">
        <v>17</v>
      </c>
      <c r="J1965" s="261" t="s">
        <v>17</v>
      </c>
      <c r="K1965" s="261" t="s">
        <v>3200</v>
      </c>
      <c r="L1965" s="262">
        <v>45461</v>
      </c>
      <c r="M1965" s="261" t="s">
        <v>20</v>
      </c>
    </row>
    <row r="1966" spans="1:13" x14ac:dyDescent="0.35">
      <c r="A1966" s="259" t="s">
        <v>1221</v>
      </c>
      <c r="B1966" s="259" t="s">
        <v>1222</v>
      </c>
      <c r="C1966" s="259" t="s">
        <v>1223</v>
      </c>
      <c r="D1966" s="259" t="s">
        <v>2189</v>
      </c>
      <c r="E1966" s="259">
        <v>0</v>
      </c>
      <c r="F1966" s="259" t="s">
        <v>2177</v>
      </c>
      <c r="G1966" s="259" t="s">
        <v>33</v>
      </c>
      <c r="H1966" s="259">
        <v>2</v>
      </c>
      <c r="I1966" s="259" t="s">
        <v>17</v>
      </c>
      <c r="J1966" s="259" t="s">
        <v>17</v>
      </c>
      <c r="K1966" s="259" t="s">
        <v>3201</v>
      </c>
      <c r="L1966" s="260">
        <v>45461</v>
      </c>
      <c r="M1966" s="259" t="s">
        <v>20</v>
      </c>
    </row>
    <row r="1967" spans="1:13" x14ac:dyDescent="0.35">
      <c r="A1967" s="261" t="s">
        <v>1221</v>
      </c>
      <c r="B1967" s="261" t="s">
        <v>1222</v>
      </c>
      <c r="C1967" s="261" t="s">
        <v>1223</v>
      </c>
      <c r="D1967" s="261" t="s">
        <v>2191</v>
      </c>
      <c r="E1967" s="261">
        <v>1</v>
      </c>
      <c r="F1967" s="261" t="s">
        <v>2177</v>
      </c>
      <c r="G1967" s="261" t="s">
        <v>33</v>
      </c>
      <c r="H1967" s="261">
        <v>2</v>
      </c>
      <c r="I1967" s="261" t="s">
        <v>17</v>
      </c>
      <c r="J1967" s="261" t="s">
        <v>17</v>
      </c>
      <c r="K1967" s="261" t="s">
        <v>3202</v>
      </c>
      <c r="L1967" s="262">
        <v>45461</v>
      </c>
      <c r="M1967" s="261" t="s">
        <v>20</v>
      </c>
    </row>
    <row r="1968" spans="1:13" x14ac:dyDescent="0.35">
      <c r="A1968" s="259" t="s">
        <v>1221</v>
      </c>
      <c r="B1968" s="259" t="s">
        <v>1222</v>
      </c>
      <c r="C1968" s="259" t="s">
        <v>1223</v>
      </c>
      <c r="D1968" s="259" t="s">
        <v>2193</v>
      </c>
      <c r="E1968" s="259">
        <v>0</v>
      </c>
      <c r="F1968" s="259" t="s">
        <v>2177</v>
      </c>
      <c r="G1968" s="259" t="s">
        <v>33</v>
      </c>
      <c r="H1968" s="259">
        <v>2</v>
      </c>
      <c r="I1968" s="259" t="s">
        <v>17</v>
      </c>
      <c r="J1968" s="259" t="s">
        <v>17</v>
      </c>
      <c r="K1968" s="259" t="s">
        <v>3203</v>
      </c>
      <c r="L1968" s="260">
        <v>45461</v>
      </c>
      <c r="M1968" s="259" t="s">
        <v>20</v>
      </c>
    </row>
    <row r="1969" spans="1:13" x14ac:dyDescent="0.35">
      <c r="A1969" s="261" t="s">
        <v>1439</v>
      </c>
      <c r="B1969" s="261" t="s">
        <v>1440</v>
      </c>
      <c r="C1969" s="261" t="s">
        <v>1441</v>
      </c>
      <c r="D1969" s="261" t="s">
        <v>2176</v>
      </c>
      <c r="E1969" s="261">
        <v>2</v>
      </c>
      <c r="F1969" s="261" t="s">
        <v>2177</v>
      </c>
      <c r="G1969" s="261" t="s">
        <v>33</v>
      </c>
      <c r="H1969" s="261">
        <v>2</v>
      </c>
      <c r="I1969" s="261" t="s">
        <v>17</v>
      </c>
      <c r="J1969" s="261" t="s">
        <v>17</v>
      </c>
      <c r="K1969" s="261" t="s">
        <v>3204</v>
      </c>
      <c r="L1969" s="262">
        <v>45461</v>
      </c>
      <c r="M1969" s="261" t="s">
        <v>20</v>
      </c>
    </row>
    <row r="1970" spans="1:13" x14ac:dyDescent="0.35">
      <c r="A1970" s="259" t="s">
        <v>1439</v>
      </c>
      <c r="B1970" s="259" t="s">
        <v>1440</v>
      </c>
      <c r="C1970" s="259" t="s">
        <v>1441</v>
      </c>
      <c r="D1970" s="259" t="s">
        <v>2179</v>
      </c>
      <c r="E1970" s="259">
        <v>0</v>
      </c>
      <c r="F1970" s="259" t="s">
        <v>2177</v>
      </c>
      <c r="G1970" s="259" t="s">
        <v>33</v>
      </c>
      <c r="H1970" s="259">
        <v>2</v>
      </c>
      <c r="I1970" s="259" t="s">
        <v>17</v>
      </c>
      <c r="J1970" s="259" t="s">
        <v>17</v>
      </c>
      <c r="K1970" s="259" t="s">
        <v>3205</v>
      </c>
      <c r="L1970" s="260">
        <v>45461</v>
      </c>
      <c r="M1970" s="259" t="s">
        <v>20</v>
      </c>
    </row>
    <row r="1971" spans="1:13" x14ac:dyDescent="0.35">
      <c r="A1971" s="261" t="s">
        <v>1439</v>
      </c>
      <c r="B1971" s="261" t="s">
        <v>1440</v>
      </c>
      <c r="C1971" s="261" t="s">
        <v>1441</v>
      </c>
      <c r="D1971" s="261" t="s">
        <v>2181</v>
      </c>
      <c r="E1971" s="261">
        <v>1</v>
      </c>
      <c r="F1971" s="261" t="s">
        <v>2177</v>
      </c>
      <c r="G1971" s="261" t="s">
        <v>33</v>
      </c>
      <c r="H1971" s="261">
        <v>2</v>
      </c>
      <c r="I1971" s="261" t="s">
        <v>17</v>
      </c>
      <c r="J1971" s="261" t="s">
        <v>17</v>
      </c>
      <c r="K1971" s="261" t="s">
        <v>3206</v>
      </c>
      <c r="L1971" s="262">
        <v>45461</v>
      </c>
      <c r="M1971" s="261" t="s">
        <v>20</v>
      </c>
    </row>
    <row r="1972" spans="1:13" x14ac:dyDescent="0.35">
      <c r="A1972" s="259" t="s">
        <v>1439</v>
      </c>
      <c r="B1972" s="259" t="s">
        <v>1440</v>
      </c>
      <c r="C1972" s="259" t="s">
        <v>1441</v>
      </c>
      <c r="D1972" s="259" t="s">
        <v>2183</v>
      </c>
      <c r="E1972" s="259">
        <v>0</v>
      </c>
      <c r="F1972" s="259" t="s">
        <v>2177</v>
      </c>
      <c r="G1972" s="259" t="s">
        <v>33</v>
      </c>
      <c r="H1972" s="259">
        <v>2</v>
      </c>
      <c r="I1972" s="259" t="s">
        <v>17</v>
      </c>
      <c r="J1972" s="259" t="s">
        <v>17</v>
      </c>
      <c r="K1972" s="259" t="s">
        <v>3207</v>
      </c>
      <c r="L1972" s="260">
        <v>45461</v>
      </c>
      <c r="M1972" s="259" t="s">
        <v>20</v>
      </c>
    </row>
    <row r="1973" spans="1:13" x14ac:dyDescent="0.35">
      <c r="A1973" s="261" t="s">
        <v>1439</v>
      </c>
      <c r="B1973" s="261" t="s">
        <v>1440</v>
      </c>
      <c r="C1973" s="261" t="s">
        <v>1441</v>
      </c>
      <c r="D1973" s="261" t="s">
        <v>2185</v>
      </c>
      <c r="E1973" s="261">
        <v>3</v>
      </c>
      <c r="F1973" s="261" t="s">
        <v>2177</v>
      </c>
      <c r="G1973" s="261" t="s">
        <v>33</v>
      </c>
      <c r="H1973" s="261">
        <v>2</v>
      </c>
      <c r="I1973" s="261" t="s">
        <v>17</v>
      </c>
      <c r="J1973" s="261" t="s">
        <v>17</v>
      </c>
      <c r="K1973" s="261" t="s">
        <v>3208</v>
      </c>
      <c r="L1973" s="262">
        <v>45461</v>
      </c>
      <c r="M1973" s="261" t="s">
        <v>20</v>
      </c>
    </row>
    <row r="1974" spans="1:13" x14ac:dyDescent="0.35">
      <c r="A1974" s="259" t="s">
        <v>1439</v>
      </c>
      <c r="B1974" s="259" t="s">
        <v>1440</v>
      </c>
      <c r="C1974" s="259" t="s">
        <v>1441</v>
      </c>
      <c r="D1974" s="259" t="s">
        <v>2187</v>
      </c>
      <c r="E1974" s="259">
        <v>1</v>
      </c>
      <c r="F1974" s="259" t="s">
        <v>2177</v>
      </c>
      <c r="G1974" s="259" t="s">
        <v>33</v>
      </c>
      <c r="H1974" s="259">
        <v>2</v>
      </c>
      <c r="I1974" s="259" t="s">
        <v>17</v>
      </c>
      <c r="J1974" s="259" t="s">
        <v>17</v>
      </c>
      <c r="K1974" s="259" t="s">
        <v>3209</v>
      </c>
      <c r="L1974" s="260">
        <v>45461</v>
      </c>
      <c r="M1974" s="259" t="s">
        <v>20</v>
      </c>
    </row>
    <row r="1975" spans="1:13" x14ac:dyDescent="0.35">
      <c r="A1975" s="261" t="s">
        <v>1439</v>
      </c>
      <c r="B1975" s="261" t="s">
        <v>1440</v>
      </c>
      <c r="C1975" s="261" t="s">
        <v>1441</v>
      </c>
      <c r="D1975" s="261" t="s">
        <v>2189</v>
      </c>
      <c r="E1975" s="261">
        <v>2</v>
      </c>
      <c r="F1975" s="261" t="s">
        <v>2177</v>
      </c>
      <c r="G1975" s="261" t="s">
        <v>33</v>
      </c>
      <c r="H1975" s="261">
        <v>2</v>
      </c>
      <c r="I1975" s="261" t="s">
        <v>17</v>
      </c>
      <c r="J1975" s="261" t="s">
        <v>17</v>
      </c>
      <c r="K1975" s="261" t="s">
        <v>3210</v>
      </c>
      <c r="L1975" s="262">
        <v>45461</v>
      </c>
      <c r="M1975" s="261" t="s">
        <v>20</v>
      </c>
    </row>
    <row r="1976" spans="1:13" x14ac:dyDescent="0.35">
      <c r="A1976" s="259" t="s">
        <v>1439</v>
      </c>
      <c r="B1976" s="259" t="s">
        <v>1440</v>
      </c>
      <c r="C1976" s="259" t="s">
        <v>1441</v>
      </c>
      <c r="D1976" s="259" t="s">
        <v>2191</v>
      </c>
      <c r="E1976" s="259">
        <v>0</v>
      </c>
      <c r="F1976" s="259" t="s">
        <v>2177</v>
      </c>
      <c r="G1976" s="259" t="s">
        <v>33</v>
      </c>
      <c r="H1976" s="259">
        <v>2</v>
      </c>
      <c r="I1976" s="259" t="s">
        <v>17</v>
      </c>
      <c r="J1976" s="259" t="s">
        <v>17</v>
      </c>
      <c r="K1976" s="259" t="s">
        <v>3211</v>
      </c>
      <c r="L1976" s="260">
        <v>45461</v>
      </c>
      <c r="M1976" s="259" t="s">
        <v>20</v>
      </c>
    </row>
    <row r="1977" spans="1:13" x14ac:dyDescent="0.35">
      <c r="A1977" s="261" t="s">
        <v>1439</v>
      </c>
      <c r="B1977" s="261" t="s">
        <v>1440</v>
      </c>
      <c r="C1977" s="261" t="s">
        <v>1441</v>
      </c>
      <c r="D1977" s="261" t="s">
        <v>2193</v>
      </c>
      <c r="E1977" s="261">
        <v>0</v>
      </c>
      <c r="F1977" s="261" t="s">
        <v>2177</v>
      </c>
      <c r="G1977" s="261" t="s">
        <v>33</v>
      </c>
      <c r="H1977" s="261">
        <v>2</v>
      </c>
      <c r="I1977" s="261" t="s">
        <v>17</v>
      </c>
      <c r="J1977" s="261" t="s">
        <v>17</v>
      </c>
      <c r="K1977" s="261" t="s">
        <v>3212</v>
      </c>
      <c r="L1977" s="262">
        <v>45461</v>
      </c>
      <c r="M1977" s="261" t="s">
        <v>20</v>
      </c>
    </row>
    <row r="1978" spans="1:13" x14ac:dyDescent="0.35">
      <c r="A1978" s="259" t="s">
        <v>3213</v>
      </c>
      <c r="B1978" s="259" t="s">
        <v>3214</v>
      </c>
      <c r="C1978" s="259" t="s">
        <v>3215</v>
      </c>
      <c r="D1978" s="259" t="s">
        <v>2176</v>
      </c>
      <c r="E1978" s="259">
        <v>0</v>
      </c>
      <c r="F1978" s="259" t="s">
        <v>2177</v>
      </c>
      <c r="G1978" s="259" t="s">
        <v>33</v>
      </c>
      <c r="H1978" s="259">
        <v>2</v>
      </c>
      <c r="I1978" s="259" t="s">
        <v>17</v>
      </c>
      <c r="J1978" s="259" t="s">
        <v>17</v>
      </c>
      <c r="K1978" s="259" t="s">
        <v>3216</v>
      </c>
      <c r="L1978" s="260">
        <v>45461</v>
      </c>
      <c r="M1978" s="259" t="s">
        <v>20</v>
      </c>
    </row>
    <row r="1979" spans="1:13" x14ac:dyDescent="0.35">
      <c r="A1979" s="261" t="s">
        <v>3213</v>
      </c>
      <c r="B1979" s="261" t="s">
        <v>3214</v>
      </c>
      <c r="C1979" s="261" t="s">
        <v>3215</v>
      </c>
      <c r="D1979" s="261" t="s">
        <v>2179</v>
      </c>
      <c r="E1979" s="261">
        <v>0</v>
      </c>
      <c r="F1979" s="261" t="s">
        <v>2177</v>
      </c>
      <c r="G1979" s="261" t="s">
        <v>33</v>
      </c>
      <c r="H1979" s="261">
        <v>2</v>
      </c>
      <c r="I1979" s="261" t="s">
        <v>17</v>
      </c>
      <c r="J1979" s="261" t="s">
        <v>17</v>
      </c>
      <c r="K1979" s="261" t="s">
        <v>3217</v>
      </c>
      <c r="L1979" s="262">
        <v>45461</v>
      </c>
      <c r="M1979" s="261" t="s">
        <v>20</v>
      </c>
    </row>
    <row r="1980" spans="1:13" x14ac:dyDescent="0.35">
      <c r="A1980" s="259" t="s">
        <v>3213</v>
      </c>
      <c r="B1980" s="259" t="s">
        <v>3214</v>
      </c>
      <c r="C1980" s="259" t="s">
        <v>3215</v>
      </c>
      <c r="D1980" s="259" t="s">
        <v>2181</v>
      </c>
      <c r="E1980" s="259">
        <v>0</v>
      </c>
      <c r="F1980" s="259" t="s">
        <v>2177</v>
      </c>
      <c r="G1980" s="259" t="s">
        <v>33</v>
      </c>
      <c r="H1980" s="259">
        <v>2</v>
      </c>
      <c r="I1980" s="259" t="s">
        <v>17</v>
      </c>
      <c r="J1980" s="259" t="s">
        <v>17</v>
      </c>
      <c r="K1980" s="259" t="s">
        <v>3218</v>
      </c>
      <c r="L1980" s="260">
        <v>45461</v>
      </c>
      <c r="M1980" s="259" t="s">
        <v>20</v>
      </c>
    </row>
    <row r="1981" spans="1:13" x14ac:dyDescent="0.35">
      <c r="A1981" s="261" t="s">
        <v>3213</v>
      </c>
      <c r="B1981" s="261" t="s">
        <v>3214</v>
      </c>
      <c r="C1981" s="261" t="s">
        <v>3215</v>
      </c>
      <c r="D1981" s="261" t="s">
        <v>2183</v>
      </c>
      <c r="E1981" s="261">
        <v>0</v>
      </c>
      <c r="F1981" s="261" t="s">
        <v>2177</v>
      </c>
      <c r="G1981" s="261" t="s">
        <v>33</v>
      </c>
      <c r="H1981" s="261">
        <v>2</v>
      </c>
      <c r="I1981" s="261" t="s">
        <v>17</v>
      </c>
      <c r="J1981" s="261" t="s">
        <v>17</v>
      </c>
      <c r="K1981" s="261" t="s">
        <v>3219</v>
      </c>
      <c r="L1981" s="262">
        <v>45461</v>
      </c>
      <c r="M1981" s="261" t="s">
        <v>20</v>
      </c>
    </row>
    <row r="1982" spans="1:13" x14ac:dyDescent="0.35">
      <c r="A1982" s="259" t="s">
        <v>3213</v>
      </c>
      <c r="B1982" s="259" t="s">
        <v>3214</v>
      </c>
      <c r="C1982" s="259" t="s">
        <v>3215</v>
      </c>
      <c r="D1982" s="259" t="s">
        <v>2185</v>
      </c>
      <c r="E1982" s="259">
        <v>0</v>
      </c>
      <c r="F1982" s="259" t="s">
        <v>2177</v>
      </c>
      <c r="G1982" s="259" t="s">
        <v>33</v>
      </c>
      <c r="H1982" s="259">
        <v>2</v>
      </c>
      <c r="I1982" s="259" t="s">
        <v>17</v>
      </c>
      <c r="J1982" s="259" t="s">
        <v>17</v>
      </c>
      <c r="K1982" s="259" t="s">
        <v>3220</v>
      </c>
      <c r="L1982" s="260">
        <v>45461</v>
      </c>
      <c r="M1982" s="259" t="s">
        <v>20</v>
      </c>
    </row>
    <row r="1983" spans="1:13" x14ac:dyDescent="0.35">
      <c r="A1983" s="261" t="s">
        <v>3213</v>
      </c>
      <c r="B1983" s="261" t="s">
        <v>3214</v>
      </c>
      <c r="C1983" s="261" t="s">
        <v>3215</v>
      </c>
      <c r="D1983" s="261" t="s">
        <v>2187</v>
      </c>
      <c r="E1983" s="261">
        <v>0</v>
      </c>
      <c r="F1983" s="261" t="s">
        <v>2177</v>
      </c>
      <c r="G1983" s="261" t="s">
        <v>33</v>
      </c>
      <c r="H1983" s="261">
        <v>2</v>
      </c>
      <c r="I1983" s="261" t="s">
        <v>17</v>
      </c>
      <c r="J1983" s="261" t="s">
        <v>17</v>
      </c>
      <c r="K1983" s="261" t="s">
        <v>3221</v>
      </c>
      <c r="L1983" s="262">
        <v>45461</v>
      </c>
      <c r="M1983" s="261" t="s">
        <v>20</v>
      </c>
    </row>
    <row r="1984" spans="1:13" x14ac:dyDescent="0.35">
      <c r="A1984" s="259" t="s">
        <v>3213</v>
      </c>
      <c r="B1984" s="259" t="s">
        <v>3214</v>
      </c>
      <c r="C1984" s="259" t="s">
        <v>3215</v>
      </c>
      <c r="D1984" s="259" t="s">
        <v>2189</v>
      </c>
      <c r="E1984" s="259">
        <v>0</v>
      </c>
      <c r="F1984" s="259" t="s">
        <v>2177</v>
      </c>
      <c r="G1984" s="259" t="s">
        <v>33</v>
      </c>
      <c r="H1984" s="259">
        <v>2</v>
      </c>
      <c r="I1984" s="259" t="s">
        <v>17</v>
      </c>
      <c r="J1984" s="259" t="s">
        <v>17</v>
      </c>
      <c r="K1984" s="259" t="s">
        <v>3222</v>
      </c>
      <c r="L1984" s="260">
        <v>45461</v>
      </c>
      <c r="M1984" s="259" t="s">
        <v>20</v>
      </c>
    </row>
    <row r="1985" spans="1:13" x14ac:dyDescent="0.35">
      <c r="A1985" s="261" t="s">
        <v>3213</v>
      </c>
      <c r="B1985" s="261" t="s">
        <v>3214</v>
      </c>
      <c r="C1985" s="261" t="s">
        <v>3215</v>
      </c>
      <c r="D1985" s="261" t="s">
        <v>2191</v>
      </c>
      <c r="E1985" s="261">
        <v>0</v>
      </c>
      <c r="F1985" s="261" t="s">
        <v>2177</v>
      </c>
      <c r="G1985" s="261" t="s">
        <v>33</v>
      </c>
      <c r="H1985" s="261">
        <v>2</v>
      </c>
      <c r="I1985" s="261" t="s">
        <v>17</v>
      </c>
      <c r="J1985" s="261" t="s">
        <v>17</v>
      </c>
      <c r="K1985" s="261" t="s">
        <v>3223</v>
      </c>
      <c r="L1985" s="262">
        <v>45461</v>
      </c>
      <c r="M1985" s="261" t="s">
        <v>20</v>
      </c>
    </row>
    <row r="1986" spans="1:13" x14ac:dyDescent="0.35">
      <c r="A1986" s="259" t="s">
        <v>3213</v>
      </c>
      <c r="B1986" s="259" t="s">
        <v>3214</v>
      </c>
      <c r="C1986" s="259" t="s">
        <v>3215</v>
      </c>
      <c r="D1986" s="259" t="s">
        <v>2193</v>
      </c>
      <c r="E1986" s="259">
        <v>0</v>
      </c>
      <c r="F1986" s="259" t="s">
        <v>2177</v>
      </c>
      <c r="G1986" s="259" t="s">
        <v>33</v>
      </c>
      <c r="H1986" s="259">
        <v>2</v>
      </c>
      <c r="I1986" s="259" t="s">
        <v>17</v>
      </c>
      <c r="J1986" s="259" t="s">
        <v>17</v>
      </c>
      <c r="K1986" s="259" t="s">
        <v>3224</v>
      </c>
      <c r="L1986" s="260">
        <v>45461</v>
      </c>
      <c r="M1986" s="259" t="s">
        <v>20</v>
      </c>
    </row>
    <row r="1987" spans="1:13" x14ac:dyDescent="0.35">
      <c r="A1987" s="261" t="s">
        <v>42</v>
      </c>
      <c r="B1987" s="261" t="s">
        <v>43</v>
      </c>
      <c r="C1987" s="261" t="s">
        <v>44</v>
      </c>
      <c r="D1987" s="261" t="s">
        <v>2176</v>
      </c>
      <c r="E1987" s="261">
        <v>1</v>
      </c>
      <c r="F1987" s="261" t="s">
        <v>2177</v>
      </c>
      <c r="G1987" s="261" t="s">
        <v>33</v>
      </c>
      <c r="H1987" s="261">
        <v>2</v>
      </c>
      <c r="I1987" s="261" t="s">
        <v>17</v>
      </c>
      <c r="J1987" s="261" t="s">
        <v>17</v>
      </c>
      <c r="K1987" s="261" t="s">
        <v>3225</v>
      </c>
      <c r="L1987" s="262">
        <v>45461</v>
      </c>
      <c r="M1987" s="261" t="s">
        <v>20</v>
      </c>
    </row>
    <row r="1988" spans="1:13" x14ac:dyDescent="0.35">
      <c r="A1988" s="259" t="s">
        <v>42</v>
      </c>
      <c r="B1988" s="259" t="s">
        <v>43</v>
      </c>
      <c r="C1988" s="259" t="s">
        <v>44</v>
      </c>
      <c r="D1988" s="259" t="s">
        <v>2179</v>
      </c>
      <c r="E1988" s="259">
        <v>1</v>
      </c>
      <c r="F1988" s="259" t="s">
        <v>2177</v>
      </c>
      <c r="G1988" s="259" t="s">
        <v>33</v>
      </c>
      <c r="H1988" s="259">
        <v>2</v>
      </c>
      <c r="I1988" s="259" t="s">
        <v>17</v>
      </c>
      <c r="J1988" s="259" t="s">
        <v>17</v>
      </c>
      <c r="K1988" s="259" t="s">
        <v>3226</v>
      </c>
      <c r="L1988" s="260">
        <v>45461</v>
      </c>
      <c r="M1988" s="259" t="s">
        <v>20</v>
      </c>
    </row>
    <row r="1989" spans="1:13" x14ac:dyDescent="0.35">
      <c r="A1989" s="261" t="s">
        <v>42</v>
      </c>
      <c r="B1989" s="261" t="s">
        <v>43</v>
      </c>
      <c r="C1989" s="261" t="s">
        <v>44</v>
      </c>
      <c r="D1989" s="261" t="s">
        <v>2181</v>
      </c>
      <c r="E1989" s="261">
        <v>3</v>
      </c>
      <c r="F1989" s="261" t="s">
        <v>2177</v>
      </c>
      <c r="G1989" s="261" t="s">
        <v>33</v>
      </c>
      <c r="H1989" s="261">
        <v>2</v>
      </c>
      <c r="I1989" s="261" t="s">
        <v>17</v>
      </c>
      <c r="J1989" s="261" t="s">
        <v>17</v>
      </c>
      <c r="K1989" s="261" t="s">
        <v>3227</v>
      </c>
      <c r="L1989" s="262">
        <v>45461</v>
      </c>
      <c r="M1989" s="261" t="s">
        <v>20</v>
      </c>
    </row>
    <row r="1990" spans="1:13" x14ac:dyDescent="0.35">
      <c r="A1990" s="259" t="s">
        <v>42</v>
      </c>
      <c r="B1990" s="259" t="s">
        <v>43</v>
      </c>
      <c r="C1990" s="259" t="s">
        <v>44</v>
      </c>
      <c r="D1990" s="259" t="s">
        <v>2183</v>
      </c>
      <c r="E1990" s="259">
        <v>0</v>
      </c>
      <c r="F1990" s="259" t="s">
        <v>2177</v>
      </c>
      <c r="G1990" s="259" t="s">
        <v>33</v>
      </c>
      <c r="H1990" s="259">
        <v>2</v>
      </c>
      <c r="I1990" s="259" t="s">
        <v>17</v>
      </c>
      <c r="J1990" s="259" t="s">
        <v>17</v>
      </c>
      <c r="K1990" s="259" t="s">
        <v>3228</v>
      </c>
      <c r="L1990" s="260">
        <v>45461</v>
      </c>
      <c r="M1990" s="259" t="s">
        <v>20</v>
      </c>
    </row>
    <row r="1991" spans="1:13" x14ac:dyDescent="0.35">
      <c r="A1991" s="261" t="s">
        <v>42</v>
      </c>
      <c r="B1991" s="261" t="s">
        <v>43</v>
      </c>
      <c r="C1991" s="261" t="s">
        <v>44</v>
      </c>
      <c r="D1991" s="261" t="s">
        <v>2185</v>
      </c>
      <c r="E1991" s="261">
        <v>2</v>
      </c>
      <c r="F1991" s="261" t="s">
        <v>2177</v>
      </c>
      <c r="G1991" s="261" t="s">
        <v>33</v>
      </c>
      <c r="H1991" s="261">
        <v>2</v>
      </c>
      <c r="I1991" s="261" t="s">
        <v>17</v>
      </c>
      <c r="J1991" s="261" t="s">
        <v>17</v>
      </c>
      <c r="K1991" s="261" t="s">
        <v>3229</v>
      </c>
      <c r="L1991" s="262">
        <v>45461</v>
      </c>
      <c r="M1991" s="261" t="s">
        <v>20</v>
      </c>
    </row>
    <row r="1992" spans="1:13" x14ac:dyDescent="0.35">
      <c r="A1992" s="259" t="s">
        <v>42</v>
      </c>
      <c r="B1992" s="259" t="s">
        <v>43</v>
      </c>
      <c r="C1992" s="259" t="s">
        <v>44</v>
      </c>
      <c r="D1992" s="259" t="s">
        <v>2187</v>
      </c>
      <c r="E1992" s="259">
        <v>0</v>
      </c>
      <c r="F1992" s="259" t="s">
        <v>2177</v>
      </c>
      <c r="G1992" s="259" t="s">
        <v>33</v>
      </c>
      <c r="H1992" s="259">
        <v>2</v>
      </c>
      <c r="I1992" s="259" t="s">
        <v>17</v>
      </c>
      <c r="J1992" s="259" t="s">
        <v>17</v>
      </c>
      <c r="K1992" s="259" t="s">
        <v>3230</v>
      </c>
      <c r="L1992" s="260">
        <v>45461</v>
      </c>
      <c r="M1992" s="259" t="s">
        <v>20</v>
      </c>
    </row>
    <row r="1993" spans="1:13" x14ac:dyDescent="0.35">
      <c r="A1993" s="261" t="s">
        <v>42</v>
      </c>
      <c r="B1993" s="261" t="s">
        <v>43</v>
      </c>
      <c r="C1993" s="261" t="s">
        <v>44</v>
      </c>
      <c r="D1993" s="261" t="s">
        <v>2189</v>
      </c>
      <c r="E1993" s="261">
        <v>2</v>
      </c>
      <c r="F1993" s="261" t="s">
        <v>2177</v>
      </c>
      <c r="G1993" s="261" t="s">
        <v>33</v>
      </c>
      <c r="H1993" s="261">
        <v>2</v>
      </c>
      <c r="I1993" s="261" t="s">
        <v>17</v>
      </c>
      <c r="J1993" s="261" t="s">
        <v>17</v>
      </c>
      <c r="K1993" s="261" t="s">
        <v>3231</v>
      </c>
      <c r="L1993" s="262">
        <v>45461</v>
      </c>
      <c r="M1993" s="261" t="s">
        <v>20</v>
      </c>
    </row>
    <row r="1994" spans="1:13" x14ac:dyDescent="0.35">
      <c r="A1994" s="259" t="s">
        <v>42</v>
      </c>
      <c r="B1994" s="259" t="s">
        <v>43</v>
      </c>
      <c r="C1994" s="259" t="s">
        <v>44</v>
      </c>
      <c r="D1994" s="259" t="s">
        <v>2191</v>
      </c>
      <c r="E1994" s="259">
        <v>2</v>
      </c>
      <c r="F1994" s="259" t="s">
        <v>2177</v>
      </c>
      <c r="G1994" s="259" t="s">
        <v>33</v>
      </c>
      <c r="H1994" s="259">
        <v>2</v>
      </c>
      <c r="I1994" s="259" t="s">
        <v>17</v>
      </c>
      <c r="J1994" s="259" t="s">
        <v>17</v>
      </c>
      <c r="K1994" s="259" t="s">
        <v>3232</v>
      </c>
      <c r="L1994" s="260">
        <v>45461</v>
      </c>
      <c r="M1994" s="259" t="s">
        <v>20</v>
      </c>
    </row>
    <row r="1995" spans="1:13" x14ac:dyDescent="0.35">
      <c r="A1995" s="261" t="s">
        <v>42</v>
      </c>
      <c r="B1995" s="261" t="s">
        <v>43</v>
      </c>
      <c r="C1995" s="261" t="s">
        <v>44</v>
      </c>
      <c r="D1995" s="261" t="s">
        <v>2193</v>
      </c>
      <c r="E1995" s="261">
        <v>0</v>
      </c>
      <c r="F1995" s="261" t="s">
        <v>2177</v>
      </c>
      <c r="G1995" s="261" t="s">
        <v>33</v>
      </c>
      <c r="H1995" s="261">
        <v>2</v>
      </c>
      <c r="I1995" s="261" t="s">
        <v>17</v>
      </c>
      <c r="J1995" s="261" t="s">
        <v>17</v>
      </c>
      <c r="K1995" s="261" t="s">
        <v>3233</v>
      </c>
      <c r="L1995" s="262">
        <v>45461</v>
      </c>
      <c r="M1995" s="261" t="s">
        <v>20</v>
      </c>
    </row>
    <row r="1996" spans="1:13" x14ac:dyDescent="0.35">
      <c r="A1996" s="259" t="s">
        <v>452</v>
      </c>
      <c r="B1996" s="259" t="s">
        <v>453</v>
      </c>
      <c r="C1996" s="259" t="s">
        <v>454</v>
      </c>
      <c r="D1996" s="259" t="s">
        <v>2176</v>
      </c>
      <c r="E1996" s="259">
        <v>0</v>
      </c>
      <c r="F1996" s="259" t="s">
        <v>2177</v>
      </c>
      <c r="G1996" s="259" t="s">
        <v>33</v>
      </c>
      <c r="H1996" s="259">
        <v>2</v>
      </c>
      <c r="I1996" s="259" t="s">
        <v>17</v>
      </c>
      <c r="J1996" s="259" t="s">
        <v>17</v>
      </c>
      <c r="K1996" s="259" t="s">
        <v>3234</v>
      </c>
      <c r="L1996" s="260">
        <v>45461</v>
      </c>
      <c r="M1996" s="259" t="s">
        <v>20</v>
      </c>
    </row>
    <row r="1997" spans="1:13" x14ac:dyDescent="0.35">
      <c r="A1997" s="261" t="s">
        <v>452</v>
      </c>
      <c r="B1997" s="261" t="s">
        <v>453</v>
      </c>
      <c r="C1997" s="261" t="s">
        <v>454</v>
      </c>
      <c r="D1997" s="261" t="s">
        <v>2179</v>
      </c>
      <c r="E1997" s="261">
        <v>1</v>
      </c>
      <c r="F1997" s="261" t="s">
        <v>2177</v>
      </c>
      <c r="G1997" s="261" t="s">
        <v>33</v>
      </c>
      <c r="H1997" s="261">
        <v>2</v>
      </c>
      <c r="I1997" s="261" t="s">
        <v>17</v>
      </c>
      <c r="J1997" s="261" t="s">
        <v>17</v>
      </c>
      <c r="K1997" s="261" t="s">
        <v>3235</v>
      </c>
      <c r="L1997" s="262">
        <v>45461</v>
      </c>
      <c r="M1997" s="261" t="s">
        <v>20</v>
      </c>
    </row>
    <row r="1998" spans="1:13" x14ac:dyDescent="0.35">
      <c r="A1998" s="259" t="s">
        <v>452</v>
      </c>
      <c r="B1998" s="259" t="s">
        <v>453</v>
      </c>
      <c r="C1998" s="259" t="s">
        <v>454</v>
      </c>
      <c r="D1998" s="259" t="s">
        <v>2181</v>
      </c>
      <c r="E1998" s="259">
        <v>2</v>
      </c>
      <c r="F1998" s="259" t="s">
        <v>2177</v>
      </c>
      <c r="G1998" s="259" t="s">
        <v>33</v>
      </c>
      <c r="H1998" s="259">
        <v>2</v>
      </c>
      <c r="I1998" s="259" t="s">
        <v>17</v>
      </c>
      <c r="J1998" s="259" t="s">
        <v>17</v>
      </c>
      <c r="K1998" s="259" t="s">
        <v>3236</v>
      </c>
      <c r="L1998" s="260">
        <v>45461</v>
      </c>
      <c r="M1998" s="259" t="s">
        <v>20</v>
      </c>
    </row>
    <row r="1999" spans="1:13" x14ac:dyDescent="0.35">
      <c r="A1999" s="261" t="s">
        <v>452</v>
      </c>
      <c r="B1999" s="261" t="s">
        <v>453</v>
      </c>
      <c r="C1999" s="261" t="s">
        <v>454</v>
      </c>
      <c r="D1999" s="261" t="s">
        <v>2183</v>
      </c>
      <c r="E1999" s="261">
        <v>2</v>
      </c>
      <c r="F1999" s="261" t="s">
        <v>2177</v>
      </c>
      <c r="G1999" s="261" t="s">
        <v>33</v>
      </c>
      <c r="H1999" s="261">
        <v>2</v>
      </c>
      <c r="I1999" s="261" t="s">
        <v>17</v>
      </c>
      <c r="J1999" s="261" t="s">
        <v>17</v>
      </c>
      <c r="K1999" s="261" t="s">
        <v>3237</v>
      </c>
      <c r="L1999" s="262">
        <v>45461</v>
      </c>
      <c r="M1999" s="261" t="s">
        <v>20</v>
      </c>
    </row>
    <row r="2000" spans="1:13" x14ac:dyDescent="0.35">
      <c r="A2000" s="259" t="s">
        <v>452</v>
      </c>
      <c r="B2000" s="259" t="s">
        <v>453</v>
      </c>
      <c r="C2000" s="259" t="s">
        <v>454</v>
      </c>
      <c r="D2000" s="259" t="s">
        <v>2185</v>
      </c>
      <c r="E2000" s="259">
        <v>3</v>
      </c>
      <c r="F2000" s="259" t="s">
        <v>2177</v>
      </c>
      <c r="G2000" s="259" t="s">
        <v>33</v>
      </c>
      <c r="H2000" s="259">
        <v>2</v>
      </c>
      <c r="I2000" s="259" t="s">
        <v>17</v>
      </c>
      <c r="J2000" s="259" t="s">
        <v>17</v>
      </c>
      <c r="K2000" s="259" t="s">
        <v>3238</v>
      </c>
      <c r="L2000" s="260">
        <v>45461</v>
      </c>
      <c r="M2000" s="259" t="s">
        <v>20</v>
      </c>
    </row>
    <row r="2001" spans="1:13" x14ac:dyDescent="0.35">
      <c r="A2001" s="261" t="s">
        <v>452</v>
      </c>
      <c r="B2001" s="261" t="s">
        <v>453</v>
      </c>
      <c r="C2001" s="261" t="s">
        <v>454</v>
      </c>
      <c r="D2001" s="261" t="s">
        <v>2187</v>
      </c>
      <c r="E2001" s="261">
        <v>2</v>
      </c>
      <c r="F2001" s="261" t="s">
        <v>2177</v>
      </c>
      <c r="G2001" s="261" t="s">
        <v>33</v>
      </c>
      <c r="H2001" s="261">
        <v>2</v>
      </c>
      <c r="I2001" s="261" t="s">
        <v>17</v>
      </c>
      <c r="J2001" s="261" t="s">
        <v>17</v>
      </c>
      <c r="K2001" s="261" t="s">
        <v>3239</v>
      </c>
      <c r="L2001" s="262">
        <v>45461</v>
      </c>
      <c r="M2001" s="261" t="s">
        <v>20</v>
      </c>
    </row>
    <row r="2002" spans="1:13" x14ac:dyDescent="0.35">
      <c r="A2002" s="259" t="s">
        <v>452</v>
      </c>
      <c r="B2002" s="259" t="s">
        <v>453</v>
      </c>
      <c r="C2002" s="259" t="s">
        <v>454</v>
      </c>
      <c r="D2002" s="259" t="s">
        <v>2189</v>
      </c>
      <c r="E2002" s="259">
        <v>2</v>
      </c>
      <c r="F2002" s="259" t="s">
        <v>2177</v>
      </c>
      <c r="G2002" s="259" t="s">
        <v>33</v>
      </c>
      <c r="H2002" s="259">
        <v>2</v>
      </c>
      <c r="I2002" s="259" t="s">
        <v>17</v>
      </c>
      <c r="J2002" s="259" t="s">
        <v>17</v>
      </c>
      <c r="K2002" s="259" t="s">
        <v>3240</v>
      </c>
      <c r="L2002" s="260">
        <v>45461</v>
      </c>
      <c r="M2002" s="259" t="s">
        <v>20</v>
      </c>
    </row>
    <row r="2003" spans="1:13" x14ac:dyDescent="0.35">
      <c r="A2003" s="261" t="s">
        <v>452</v>
      </c>
      <c r="B2003" s="261" t="s">
        <v>453</v>
      </c>
      <c r="C2003" s="261" t="s">
        <v>454</v>
      </c>
      <c r="D2003" s="261" t="s">
        <v>2191</v>
      </c>
      <c r="E2003" s="261">
        <v>3</v>
      </c>
      <c r="F2003" s="261" t="s">
        <v>2177</v>
      </c>
      <c r="G2003" s="261" t="s">
        <v>33</v>
      </c>
      <c r="H2003" s="261">
        <v>2</v>
      </c>
      <c r="I2003" s="261" t="s">
        <v>17</v>
      </c>
      <c r="J2003" s="261" t="s">
        <v>17</v>
      </c>
      <c r="K2003" s="261" t="s">
        <v>3241</v>
      </c>
      <c r="L2003" s="262">
        <v>45461</v>
      </c>
      <c r="M2003" s="261" t="s">
        <v>20</v>
      </c>
    </row>
    <row r="2004" spans="1:13" x14ac:dyDescent="0.35">
      <c r="A2004" s="259" t="s">
        <v>452</v>
      </c>
      <c r="B2004" s="259" t="s">
        <v>453</v>
      </c>
      <c r="C2004" s="259" t="s">
        <v>454</v>
      </c>
      <c r="D2004" s="259" t="s">
        <v>2193</v>
      </c>
      <c r="E2004" s="259">
        <v>0</v>
      </c>
      <c r="F2004" s="259" t="s">
        <v>2177</v>
      </c>
      <c r="G2004" s="259" t="s">
        <v>33</v>
      </c>
      <c r="H2004" s="259">
        <v>2</v>
      </c>
      <c r="I2004" s="259" t="s">
        <v>17</v>
      </c>
      <c r="J2004" s="259" t="s">
        <v>17</v>
      </c>
      <c r="K2004" s="259" t="s">
        <v>3242</v>
      </c>
      <c r="L2004" s="260">
        <v>45461</v>
      </c>
      <c r="M2004" s="259" t="s">
        <v>20</v>
      </c>
    </row>
    <row r="2005" spans="1:13" x14ac:dyDescent="0.35">
      <c r="A2005" s="261" t="s">
        <v>813</v>
      </c>
      <c r="B2005" s="261" t="s">
        <v>814</v>
      </c>
      <c r="C2005" s="261" t="s">
        <v>815</v>
      </c>
      <c r="D2005" s="261" t="s">
        <v>2176</v>
      </c>
      <c r="E2005" s="261">
        <v>2</v>
      </c>
      <c r="F2005" s="261" t="s">
        <v>2177</v>
      </c>
      <c r="G2005" s="261" t="s">
        <v>33</v>
      </c>
      <c r="H2005" s="261">
        <v>2</v>
      </c>
      <c r="I2005" s="261" t="s">
        <v>17</v>
      </c>
      <c r="J2005" s="261" t="s">
        <v>17</v>
      </c>
      <c r="K2005" s="261" t="s">
        <v>3243</v>
      </c>
      <c r="L2005" s="262">
        <v>45461</v>
      </c>
      <c r="M2005" s="261" t="s">
        <v>20</v>
      </c>
    </row>
    <row r="2006" spans="1:13" x14ac:dyDescent="0.35">
      <c r="A2006" s="259" t="s">
        <v>813</v>
      </c>
      <c r="B2006" s="259" t="s">
        <v>814</v>
      </c>
      <c r="C2006" s="259" t="s">
        <v>815</v>
      </c>
      <c r="D2006" s="259" t="s">
        <v>2179</v>
      </c>
      <c r="E2006" s="259">
        <v>2</v>
      </c>
      <c r="F2006" s="259" t="s">
        <v>2177</v>
      </c>
      <c r="G2006" s="259" t="s">
        <v>33</v>
      </c>
      <c r="H2006" s="259">
        <v>2</v>
      </c>
      <c r="I2006" s="259" t="s">
        <v>17</v>
      </c>
      <c r="J2006" s="259" t="s">
        <v>17</v>
      </c>
      <c r="K2006" s="259" t="s">
        <v>3244</v>
      </c>
      <c r="L2006" s="260">
        <v>45461</v>
      </c>
      <c r="M2006" s="259" t="s">
        <v>20</v>
      </c>
    </row>
    <row r="2007" spans="1:13" x14ac:dyDescent="0.35">
      <c r="A2007" s="261" t="s">
        <v>813</v>
      </c>
      <c r="B2007" s="261" t="s">
        <v>814</v>
      </c>
      <c r="C2007" s="261" t="s">
        <v>815</v>
      </c>
      <c r="D2007" s="261" t="s">
        <v>2181</v>
      </c>
      <c r="E2007" s="261">
        <v>3</v>
      </c>
      <c r="F2007" s="261" t="s">
        <v>2177</v>
      </c>
      <c r="G2007" s="261" t="s">
        <v>33</v>
      </c>
      <c r="H2007" s="261">
        <v>2</v>
      </c>
      <c r="I2007" s="261" t="s">
        <v>17</v>
      </c>
      <c r="J2007" s="261" t="s">
        <v>17</v>
      </c>
      <c r="K2007" s="261" t="s">
        <v>3245</v>
      </c>
      <c r="L2007" s="262">
        <v>45461</v>
      </c>
      <c r="M2007" s="261" t="s">
        <v>20</v>
      </c>
    </row>
    <row r="2008" spans="1:13" x14ac:dyDescent="0.35">
      <c r="A2008" s="259" t="s">
        <v>813</v>
      </c>
      <c r="B2008" s="259" t="s">
        <v>814</v>
      </c>
      <c r="C2008" s="259" t="s">
        <v>815</v>
      </c>
      <c r="D2008" s="259" t="s">
        <v>2183</v>
      </c>
      <c r="E2008" s="259">
        <v>3</v>
      </c>
      <c r="F2008" s="259" t="s">
        <v>2177</v>
      </c>
      <c r="G2008" s="259" t="s">
        <v>33</v>
      </c>
      <c r="H2008" s="259">
        <v>2</v>
      </c>
      <c r="I2008" s="259" t="s">
        <v>17</v>
      </c>
      <c r="J2008" s="259" t="s">
        <v>17</v>
      </c>
      <c r="K2008" s="259" t="s">
        <v>3246</v>
      </c>
      <c r="L2008" s="260">
        <v>45461</v>
      </c>
      <c r="M2008" s="259" t="s">
        <v>20</v>
      </c>
    </row>
    <row r="2009" spans="1:13" x14ac:dyDescent="0.35">
      <c r="A2009" s="261" t="s">
        <v>813</v>
      </c>
      <c r="B2009" s="261" t="s">
        <v>814</v>
      </c>
      <c r="C2009" s="261" t="s">
        <v>815</v>
      </c>
      <c r="D2009" s="261" t="s">
        <v>2185</v>
      </c>
      <c r="E2009" s="261">
        <v>3</v>
      </c>
      <c r="F2009" s="261" t="s">
        <v>2177</v>
      </c>
      <c r="G2009" s="261" t="s">
        <v>33</v>
      </c>
      <c r="H2009" s="261">
        <v>2</v>
      </c>
      <c r="I2009" s="261" t="s">
        <v>17</v>
      </c>
      <c r="J2009" s="261" t="s">
        <v>17</v>
      </c>
      <c r="K2009" s="261" t="s">
        <v>3247</v>
      </c>
      <c r="L2009" s="262">
        <v>45461</v>
      </c>
      <c r="M2009" s="261" t="s">
        <v>20</v>
      </c>
    </row>
    <row r="2010" spans="1:13" x14ac:dyDescent="0.35">
      <c r="A2010" s="259" t="s">
        <v>813</v>
      </c>
      <c r="B2010" s="259" t="s">
        <v>814</v>
      </c>
      <c r="C2010" s="259" t="s">
        <v>815</v>
      </c>
      <c r="D2010" s="259" t="s">
        <v>2187</v>
      </c>
      <c r="E2010" s="259">
        <v>2</v>
      </c>
      <c r="F2010" s="259" t="s">
        <v>2177</v>
      </c>
      <c r="G2010" s="259" t="s">
        <v>33</v>
      </c>
      <c r="H2010" s="259">
        <v>2</v>
      </c>
      <c r="I2010" s="259" t="s">
        <v>17</v>
      </c>
      <c r="J2010" s="259" t="s">
        <v>17</v>
      </c>
      <c r="K2010" s="259" t="s">
        <v>3248</v>
      </c>
      <c r="L2010" s="260">
        <v>45461</v>
      </c>
      <c r="M2010" s="259" t="s">
        <v>20</v>
      </c>
    </row>
    <row r="2011" spans="1:13" x14ac:dyDescent="0.35">
      <c r="A2011" s="261" t="s">
        <v>813</v>
      </c>
      <c r="B2011" s="261" t="s">
        <v>814</v>
      </c>
      <c r="C2011" s="261" t="s">
        <v>815</v>
      </c>
      <c r="D2011" s="261" t="s">
        <v>2189</v>
      </c>
      <c r="E2011" s="261">
        <v>3</v>
      </c>
      <c r="F2011" s="261" t="s">
        <v>2177</v>
      </c>
      <c r="G2011" s="261" t="s">
        <v>33</v>
      </c>
      <c r="H2011" s="261">
        <v>2</v>
      </c>
      <c r="I2011" s="261" t="s">
        <v>17</v>
      </c>
      <c r="J2011" s="261" t="s">
        <v>17</v>
      </c>
      <c r="K2011" s="261" t="s">
        <v>3249</v>
      </c>
      <c r="L2011" s="262">
        <v>45461</v>
      </c>
      <c r="M2011" s="261" t="s">
        <v>20</v>
      </c>
    </row>
    <row r="2012" spans="1:13" x14ac:dyDescent="0.35">
      <c r="A2012" s="259" t="s">
        <v>813</v>
      </c>
      <c r="B2012" s="259" t="s">
        <v>814</v>
      </c>
      <c r="C2012" s="259" t="s">
        <v>815</v>
      </c>
      <c r="D2012" s="259" t="s">
        <v>2191</v>
      </c>
      <c r="E2012" s="259">
        <v>3</v>
      </c>
      <c r="F2012" s="259" t="s">
        <v>2177</v>
      </c>
      <c r="G2012" s="259" t="s">
        <v>33</v>
      </c>
      <c r="H2012" s="259">
        <v>2</v>
      </c>
      <c r="I2012" s="259" t="s">
        <v>17</v>
      </c>
      <c r="J2012" s="259" t="s">
        <v>17</v>
      </c>
      <c r="K2012" s="259" t="s">
        <v>3250</v>
      </c>
      <c r="L2012" s="260">
        <v>45461</v>
      </c>
      <c r="M2012" s="259" t="s">
        <v>20</v>
      </c>
    </row>
    <row r="2013" spans="1:13" x14ac:dyDescent="0.35">
      <c r="A2013" s="261" t="s">
        <v>813</v>
      </c>
      <c r="B2013" s="261" t="s">
        <v>814</v>
      </c>
      <c r="C2013" s="261" t="s">
        <v>815</v>
      </c>
      <c r="D2013" s="261" t="s">
        <v>2193</v>
      </c>
      <c r="E2013" s="261">
        <v>3</v>
      </c>
      <c r="F2013" s="261" t="s">
        <v>2177</v>
      </c>
      <c r="G2013" s="261" t="s">
        <v>33</v>
      </c>
      <c r="H2013" s="261">
        <v>2</v>
      </c>
      <c r="I2013" s="261" t="s">
        <v>17</v>
      </c>
      <c r="J2013" s="261" t="s">
        <v>17</v>
      </c>
      <c r="K2013" s="261" t="s">
        <v>3251</v>
      </c>
      <c r="L2013" s="262">
        <v>45461</v>
      </c>
      <c r="M2013" s="261" t="s">
        <v>20</v>
      </c>
    </row>
    <row r="2014" spans="1:13" x14ac:dyDescent="0.35">
      <c r="A2014" s="259" t="s">
        <v>3252</v>
      </c>
      <c r="B2014" s="259" t="s">
        <v>3253</v>
      </c>
      <c r="C2014" s="259" t="s">
        <v>3254</v>
      </c>
      <c r="D2014" s="259" t="s">
        <v>2176</v>
      </c>
      <c r="E2014" s="259">
        <v>0</v>
      </c>
      <c r="F2014" s="259" t="s">
        <v>2177</v>
      </c>
      <c r="G2014" s="259" t="s">
        <v>33</v>
      </c>
      <c r="H2014" s="259">
        <v>2</v>
      </c>
      <c r="I2014" s="259" t="s">
        <v>17</v>
      </c>
      <c r="J2014" s="259" t="s">
        <v>17</v>
      </c>
      <c r="K2014" s="259" t="s">
        <v>3255</v>
      </c>
      <c r="L2014" s="260">
        <v>45461</v>
      </c>
      <c r="M2014" s="259" t="s">
        <v>20</v>
      </c>
    </row>
    <row r="2015" spans="1:13" x14ac:dyDescent="0.35">
      <c r="A2015" s="261" t="s">
        <v>3252</v>
      </c>
      <c r="B2015" s="261" t="s">
        <v>3253</v>
      </c>
      <c r="C2015" s="261" t="s">
        <v>3254</v>
      </c>
      <c r="D2015" s="261" t="s">
        <v>2179</v>
      </c>
      <c r="E2015" s="261">
        <v>0</v>
      </c>
      <c r="F2015" s="261" t="s">
        <v>2177</v>
      </c>
      <c r="G2015" s="261" t="s">
        <v>33</v>
      </c>
      <c r="H2015" s="261">
        <v>2</v>
      </c>
      <c r="I2015" s="261" t="s">
        <v>17</v>
      </c>
      <c r="J2015" s="261" t="s">
        <v>17</v>
      </c>
      <c r="K2015" s="261" t="s">
        <v>3256</v>
      </c>
      <c r="L2015" s="262">
        <v>45461</v>
      </c>
      <c r="M2015" s="261" t="s">
        <v>20</v>
      </c>
    </row>
    <row r="2016" spans="1:13" x14ac:dyDescent="0.35">
      <c r="A2016" s="259" t="s">
        <v>3252</v>
      </c>
      <c r="B2016" s="259" t="s">
        <v>3253</v>
      </c>
      <c r="C2016" s="259" t="s">
        <v>3254</v>
      </c>
      <c r="D2016" s="259" t="s">
        <v>2181</v>
      </c>
      <c r="E2016" s="259">
        <v>0</v>
      </c>
      <c r="F2016" s="259" t="s">
        <v>2177</v>
      </c>
      <c r="G2016" s="259" t="s">
        <v>33</v>
      </c>
      <c r="H2016" s="259">
        <v>2</v>
      </c>
      <c r="I2016" s="259" t="s">
        <v>17</v>
      </c>
      <c r="J2016" s="259" t="s">
        <v>17</v>
      </c>
      <c r="K2016" s="259" t="s">
        <v>3257</v>
      </c>
      <c r="L2016" s="260">
        <v>45461</v>
      </c>
      <c r="M2016" s="259" t="s">
        <v>20</v>
      </c>
    </row>
    <row r="2017" spans="1:13" x14ac:dyDescent="0.35">
      <c r="A2017" s="261" t="s">
        <v>3252</v>
      </c>
      <c r="B2017" s="261" t="s">
        <v>3253</v>
      </c>
      <c r="C2017" s="261" t="s">
        <v>3254</v>
      </c>
      <c r="D2017" s="261" t="s">
        <v>2183</v>
      </c>
      <c r="E2017" s="261">
        <v>0</v>
      </c>
      <c r="F2017" s="261" t="s">
        <v>2177</v>
      </c>
      <c r="G2017" s="261" t="s">
        <v>33</v>
      </c>
      <c r="H2017" s="261">
        <v>2</v>
      </c>
      <c r="I2017" s="261" t="s">
        <v>17</v>
      </c>
      <c r="J2017" s="261" t="s">
        <v>17</v>
      </c>
      <c r="K2017" s="261" t="s">
        <v>3258</v>
      </c>
      <c r="L2017" s="262">
        <v>45461</v>
      </c>
      <c r="M2017" s="261" t="s">
        <v>20</v>
      </c>
    </row>
    <row r="2018" spans="1:13" x14ac:dyDescent="0.35">
      <c r="A2018" s="259" t="s">
        <v>3252</v>
      </c>
      <c r="B2018" s="259" t="s">
        <v>3253</v>
      </c>
      <c r="C2018" s="259" t="s">
        <v>3254</v>
      </c>
      <c r="D2018" s="259" t="s">
        <v>2185</v>
      </c>
      <c r="E2018" s="259">
        <v>0</v>
      </c>
      <c r="F2018" s="259" t="s">
        <v>2177</v>
      </c>
      <c r="G2018" s="259" t="s">
        <v>33</v>
      </c>
      <c r="H2018" s="259">
        <v>2</v>
      </c>
      <c r="I2018" s="259" t="s">
        <v>17</v>
      </c>
      <c r="J2018" s="259" t="s">
        <v>17</v>
      </c>
      <c r="K2018" s="259" t="s">
        <v>3259</v>
      </c>
      <c r="L2018" s="260">
        <v>45461</v>
      </c>
      <c r="M2018" s="259" t="s">
        <v>20</v>
      </c>
    </row>
    <row r="2019" spans="1:13" x14ac:dyDescent="0.35">
      <c r="A2019" s="261" t="s">
        <v>3252</v>
      </c>
      <c r="B2019" s="261" t="s">
        <v>3253</v>
      </c>
      <c r="C2019" s="261" t="s">
        <v>3254</v>
      </c>
      <c r="D2019" s="261" t="s">
        <v>2187</v>
      </c>
      <c r="E2019" s="261">
        <v>0</v>
      </c>
      <c r="F2019" s="261" t="s">
        <v>2177</v>
      </c>
      <c r="G2019" s="261" t="s">
        <v>33</v>
      </c>
      <c r="H2019" s="261">
        <v>2</v>
      </c>
      <c r="I2019" s="261" t="s">
        <v>17</v>
      </c>
      <c r="J2019" s="261" t="s">
        <v>17</v>
      </c>
      <c r="K2019" s="261" t="s">
        <v>3260</v>
      </c>
      <c r="L2019" s="262">
        <v>45461</v>
      </c>
      <c r="M2019" s="261" t="s">
        <v>20</v>
      </c>
    </row>
    <row r="2020" spans="1:13" x14ac:dyDescent="0.35">
      <c r="A2020" s="259" t="s">
        <v>3252</v>
      </c>
      <c r="B2020" s="259" t="s">
        <v>3253</v>
      </c>
      <c r="C2020" s="259" t="s">
        <v>3254</v>
      </c>
      <c r="D2020" s="259" t="s">
        <v>2189</v>
      </c>
      <c r="E2020" s="259">
        <v>1</v>
      </c>
      <c r="F2020" s="259" t="s">
        <v>2177</v>
      </c>
      <c r="G2020" s="259" t="s">
        <v>33</v>
      </c>
      <c r="H2020" s="259">
        <v>2</v>
      </c>
      <c r="I2020" s="259" t="s">
        <v>17</v>
      </c>
      <c r="J2020" s="259" t="s">
        <v>17</v>
      </c>
      <c r="K2020" s="259" t="s">
        <v>3261</v>
      </c>
      <c r="L2020" s="260">
        <v>45461</v>
      </c>
      <c r="M2020" s="259" t="s">
        <v>20</v>
      </c>
    </row>
    <row r="2021" spans="1:13" x14ac:dyDescent="0.35">
      <c r="A2021" s="261" t="s">
        <v>3252</v>
      </c>
      <c r="B2021" s="261" t="s">
        <v>3253</v>
      </c>
      <c r="C2021" s="261" t="s">
        <v>3254</v>
      </c>
      <c r="D2021" s="261" t="s">
        <v>2191</v>
      </c>
      <c r="E2021" s="261">
        <v>0</v>
      </c>
      <c r="F2021" s="261" t="s">
        <v>2177</v>
      </c>
      <c r="G2021" s="261" t="s">
        <v>33</v>
      </c>
      <c r="H2021" s="261">
        <v>2</v>
      </c>
      <c r="I2021" s="261" t="s">
        <v>17</v>
      </c>
      <c r="J2021" s="261" t="s">
        <v>17</v>
      </c>
      <c r="K2021" s="261" t="s">
        <v>3262</v>
      </c>
      <c r="L2021" s="262">
        <v>45461</v>
      </c>
      <c r="M2021" s="261" t="s">
        <v>20</v>
      </c>
    </row>
    <row r="2022" spans="1:13" x14ac:dyDescent="0.35">
      <c r="A2022" s="259" t="s">
        <v>3252</v>
      </c>
      <c r="B2022" s="259" t="s">
        <v>3253</v>
      </c>
      <c r="C2022" s="259" t="s">
        <v>3254</v>
      </c>
      <c r="D2022" s="259" t="s">
        <v>2193</v>
      </c>
      <c r="E2022" s="259">
        <v>0</v>
      </c>
      <c r="F2022" s="259" t="s">
        <v>2177</v>
      </c>
      <c r="G2022" s="259" t="s">
        <v>33</v>
      </c>
      <c r="H2022" s="259">
        <v>2</v>
      </c>
      <c r="I2022" s="259" t="s">
        <v>17</v>
      </c>
      <c r="J2022" s="259" t="s">
        <v>17</v>
      </c>
      <c r="K2022" s="259" t="s">
        <v>3263</v>
      </c>
      <c r="L2022" s="260">
        <v>45461</v>
      </c>
      <c r="M2022" s="259" t="s">
        <v>20</v>
      </c>
    </row>
    <row r="2023" spans="1:13" x14ac:dyDescent="0.35">
      <c r="A2023" s="261" t="s">
        <v>3264</v>
      </c>
      <c r="B2023" s="261" t="s">
        <v>3265</v>
      </c>
      <c r="C2023" s="261" t="s">
        <v>3266</v>
      </c>
      <c r="D2023" s="261" t="s">
        <v>2176</v>
      </c>
      <c r="E2023" s="261">
        <v>3</v>
      </c>
      <c r="F2023" s="261" t="s">
        <v>2177</v>
      </c>
      <c r="G2023" s="261" t="s">
        <v>33</v>
      </c>
      <c r="H2023" s="261">
        <v>2</v>
      </c>
      <c r="I2023" s="261" t="s">
        <v>17</v>
      </c>
      <c r="J2023" s="261" t="s">
        <v>17</v>
      </c>
      <c r="K2023" s="261" t="s">
        <v>3267</v>
      </c>
      <c r="L2023" s="262">
        <v>45461</v>
      </c>
      <c r="M2023" s="261" t="s">
        <v>20</v>
      </c>
    </row>
    <row r="2024" spans="1:13" x14ac:dyDescent="0.35">
      <c r="A2024" s="259" t="s">
        <v>3264</v>
      </c>
      <c r="B2024" s="259" t="s">
        <v>3265</v>
      </c>
      <c r="C2024" s="259" t="s">
        <v>3266</v>
      </c>
      <c r="D2024" s="259" t="s">
        <v>2179</v>
      </c>
      <c r="E2024" s="259">
        <v>1</v>
      </c>
      <c r="F2024" s="259" t="s">
        <v>2177</v>
      </c>
      <c r="G2024" s="259" t="s">
        <v>33</v>
      </c>
      <c r="H2024" s="259">
        <v>2</v>
      </c>
      <c r="I2024" s="259" t="s">
        <v>17</v>
      </c>
      <c r="J2024" s="259" t="s">
        <v>17</v>
      </c>
      <c r="K2024" s="259" t="s">
        <v>3268</v>
      </c>
      <c r="L2024" s="260">
        <v>45461</v>
      </c>
      <c r="M2024" s="259" t="s">
        <v>20</v>
      </c>
    </row>
    <row r="2025" spans="1:13" x14ac:dyDescent="0.35">
      <c r="A2025" s="261" t="s">
        <v>3264</v>
      </c>
      <c r="B2025" s="261" t="s">
        <v>3265</v>
      </c>
      <c r="C2025" s="261" t="s">
        <v>3266</v>
      </c>
      <c r="D2025" s="261" t="s">
        <v>2181</v>
      </c>
      <c r="E2025" s="261">
        <v>2</v>
      </c>
      <c r="F2025" s="261" t="s">
        <v>2177</v>
      </c>
      <c r="G2025" s="261" t="s">
        <v>33</v>
      </c>
      <c r="H2025" s="261">
        <v>2</v>
      </c>
      <c r="I2025" s="261" t="s">
        <v>17</v>
      </c>
      <c r="J2025" s="261" t="s">
        <v>17</v>
      </c>
      <c r="K2025" s="261" t="s">
        <v>3269</v>
      </c>
      <c r="L2025" s="262">
        <v>45461</v>
      </c>
      <c r="M2025" s="261" t="s">
        <v>20</v>
      </c>
    </row>
    <row r="2026" spans="1:13" x14ac:dyDescent="0.35">
      <c r="A2026" s="259" t="s">
        <v>3264</v>
      </c>
      <c r="B2026" s="259" t="s">
        <v>3265</v>
      </c>
      <c r="C2026" s="259" t="s">
        <v>3266</v>
      </c>
      <c r="D2026" s="259" t="s">
        <v>2183</v>
      </c>
      <c r="E2026" s="259">
        <v>1</v>
      </c>
      <c r="F2026" s="259" t="s">
        <v>2177</v>
      </c>
      <c r="G2026" s="259" t="s">
        <v>33</v>
      </c>
      <c r="H2026" s="259">
        <v>2</v>
      </c>
      <c r="I2026" s="259" t="s">
        <v>17</v>
      </c>
      <c r="J2026" s="259" t="s">
        <v>17</v>
      </c>
      <c r="K2026" s="259" t="s">
        <v>3270</v>
      </c>
      <c r="L2026" s="260">
        <v>45461</v>
      </c>
      <c r="M2026" s="259" t="s">
        <v>20</v>
      </c>
    </row>
    <row r="2027" spans="1:13" x14ac:dyDescent="0.35">
      <c r="A2027" s="261" t="s">
        <v>3264</v>
      </c>
      <c r="B2027" s="261" t="s">
        <v>3265</v>
      </c>
      <c r="C2027" s="261" t="s">
        <v>3266</v>
      </c>
      <c r="D2027" s="261" t="s">
        <v>2185</v>
      </c>
      <c r="E2027" s="261">
        <v>0</v>
      </c>
      <c r="F2027" s="261" t="s">
        <v>2177</v>
      </c>
      <c r="G2027" s="261" t="s">
        <v>33</v>
      </c>
      <c r="H2027" s="261">
        <v>2</v>
      </c>
      <c r="I2027" s="261" t="s">
        <v>17</v>
      </c>
      <c r="J2027" s="261" t="s">
        <v>17</v>
      </c>
      <c r="K2027" s="261" t="s">
        <v>3271</v>
      </c>
      <c r="L2027" s="262">
        <v>45461</v>
      </c>
      <c r="M2027" s="261" t="s">
        <v>20</v>
      </c>
    </row>
    <row r="2028" spans="1:13" x14ac:dyDescent="0.35">
      <c r="A2028" s="259" t="s">
        <v>3264</v>
      </c>
      <c r="B2028" s="259" t="s">
        <v>3265</v>
      </c>
      <c r="C2028" s="259" t="s">
        <v>3266</v>
      </c>
      <c r="D2028" s="259" t="s">
        <v>2187</v>
      </c>
      <c r="E2028" s="259">
        <v>0</v>
      </c>
      <c r="F2028" s="259" t="s">
        <v>2177</v>
      </c>
      <c r="G2028" s="259" t="s">
        <v>33</v>
      </c>
      <c r="H2028" s="259">
        <v>2</v>
      </c>
      <c r="I2028" s="259" t="s">
        <v>17</v>
      </c>
      <c r="J2028" s="259" t="s">
        <v>17</v>
      </c>
      <c r="K2028" s="259" t="s">
        <v>3272</v>
      </c>
      <c r="L2028" s="260">
        <v>45461</v>
      </c>
      <c r="M2028" s="259" t="s">
        <v>20</v>
      </c>
    </row>
    <row r="2029" spans="1:13" x14ac:dyDescent="0.35">
      <c r="A2029" s="261" t="s">
        <v>3264</v>
      </c>
      <c r="B2029" s="261" t="s">
        <v>3265</v>
      </c>
      <c r="C2029" s="261" t="s">
        <v>3266</v>
      </c>
      <c r="D2029" s="261" t="s">
        <v>2189</v>
      </c>
      <c r="E2029" s="261">
        <v>3</v>
      </c>
      <c r="F2029" s="261" t="s">
        <v>2177</v>
      </c>
      <c r="G2029" s="261" t="s">
        <v>33</v>
      </c>
      <c r="H2029" s="261">
        <v>2</v>
      </c>
      <c r="I2029" s="261" t="s">
        <v>17</v>
      </c>
      <c r="J2029" s="261" t="s">
        <v>17</v>
      </c>
      <c r="K2029" s="261" t="s">
        <v>3273</v>
      </c>
      <c r="L2029" s="262">
        <v>45461</v>
      </c>
      <c r="M2029" s="261" t="s">
        <v>20</v>
      </c>
    </row>
    <row r="2030" spans="1:13" x14ac:dyDescent="0.35">
      <c r="A2030" s="259" t="s">
        <v>3264</v>
      </c>
      <c r="B2030" s="259" t="s">
        <v>3265</v>
      </c>
      <c r="C2030" s="259" t="s">
        <v>3266</v>
      </c>
      <c r="D2030" s="259" t="s">
        <v>2191</v>
      </c>
      <c r="E2030" s="259">
        <v>1</v>
      </c>
      <c r="F2030" s="259" t="s">
        <v>2177</v>
      </c>
      <c r="G2030" s="259" t="s">
        <v>33</v>
      </c>
      <c r="H2030" s="259">
        <v>2</v>
      </c>
      <c r="I2030" s="259" t="s">
        <v>17</v>
      </c>
      <c r="J2030" s="259" t="s">
        <v>17</v>
      </c>
      <c r="K2030" s="259" t="s">
        <v>3274</v>
      </c>
      <c r="L2030" s="260">
        <v>45461</v>
      </c>
      <c r="M2030" s="259" t="s">
        <v>20</v>
      </c>
    </row>
    <row r="2031" spans="1:13" x14ac:dyDescent="0.35">
      <c r="A2031" s="261" t="s">
        <v>3264</v>
      </c>
      <c r="B2031" s="261" t="s">
        <v>3265</v>
      </c>
      <c r="C2031" s="261" t="s">
        <v>3266</v>
      </c>
      <c r="D2031" s="261" t="s">
        <v>2193</v>
      </c>
      <c r="E2031" s="261">
        <v>0</v>
      </c>
      <c r="F2031" s="261" t="s">
        <v>2177</v>
      </c>
      <c r="G2031" s="261" t="s">
        <v>33</v>
      </c>
      <c r="H2031" s="261">
        <v>2</v>
      </c>
      <c r="I2031" s="261" t="s">
        <v>17</v>
      </c>
      <c r="J2031" s="261" t="s">
        <v>17</v>
      </c>
      <c r="K2031" s="261" t="s">
        <v>3275</v>
      </c>
      <c r="L2031" s="262">
        <v>45461</v>
      </c>
      <c r="M2031" s="261" t="s">
        <v>20</v>
      </c>
    </row>
    <row r="2032" spans="1:13" x14ac:dyDescent="0.35">
      <c r="A2032" s="259" t="s">
        <v>1216</v>
      </c>
      <c r="B2032" s="259" t="s">
        <v>1217</v>
      </c>
      <c r="C2032" s="259" t="s">
        <v>1218</v>
      </c>
      <c r="D2032" s="259" t="s">
        <v>2176</v>
      </c>
      <c r="E2032" s="259">
        <v>2</v>
      </c>
      <c r="F2032" s="259" t="s">
        <v>2177</v>
      </c>
      <c r="G2032" s="259" t="s">
        <v>33</v>
      </c>
      <c r="H2032" s="259">
        <v>2</v>
      </c>
      <c r="I2032" s="259" t="s">
        <v>17</v>
      </c>
      <c r="J2032" s="259" t="s">
        <v>17</v>
      </c>
      <c r="K2032" s="259" t="s">
        <v>3276</v>
      </c>
      <c r="L2032" s="260">
        <v>45461</v>
      </c>
      <c r="M2032" s="259" t="s">
        <v>20</v>
      </c>
    </row>
    <row r="2033" spans="1:13" x14ac:dyDescent="0.35">
      <c r="A2033" s="261" t="s">
        <v>1216</v>
      </c>
      <c r="B2033" s="261" t="s">
        <v>1217</v>
      </c>
      <c r="C2033" s="261" t="s">
        <v>1218</v>
      </c>
      <c r="D2033" s="261" t="s">
        <v>2179</v>
      </c>
      <c r="E2033" s="261">
        <v>2</v>
      </c>
      <c r="F2033" s="261" t="s">
        <v>2177</v>
      </c>
      <c r="G2033" s="261" t="s">
        <v>33</v>
      </c>
      <c r="H2033" s="261">
        <v>2</v>
      </c>
      <c r="I2033" s="261" t="s">
        <v>17</v>
      </c>
      <c r="J2033" s="261" t="s">
        <v>17</v>
      </c>
      <c r="K2033" s="261" t="s">
        <v>3277</v>
      </c>
      <c r="L2033" s="262">
        <v>45461</v>
      </c>
      <c r="M2033" s="261" t="s">
        <v>20</v>
      </c>
    </row>
    <row r="2034" spans="1:13" x14ac:dyDescent="0.35">
      <c r="A2034" s="259" t="s">
        <v>1216</v>
      </c>
      <c r="B2034" s="259" t="s">
        <v>1217</v>
      </c>
      <c r="C2034" s="259" t="s">
        <v>1218</v>
      </c>
      <c r="D2034" s="259" t="s">
        <v>2181</v>
      </c>
      <c r="E2034" s="259">
        <v>1</v>
      </c>
      <c r="F2034" s="259" t="s">
        <v>2177</v>
      </c>
      <c r="G2034" s="259" t="s">
        <v>33</v>
      </c>
      <c r="H2034" s="259">
        <v>2</v>
      </c>
      <c r="I2034" s="259" t="s">
        <v>17</v>
      </c>
      <c r="J2034" s="259" t="s">
        <v>17</v>
      </c>
      <c r="K2034" s="259" t="s">
        <v>3278</v>
      </c>
      <c r="L2034" s="260">
        <v>45461</v>
      </c>
      <c r="M2034" s="259" t="s">
        <v>20</v>
      </c>
    </row>
    <row r="2035" spans="1:13" x14ac:dyDescent="0.35">
      <c r="A2035" s="261" t="s">
        <v>1216</v>
      </c>
      <c r="B2035" s="261" t="s">
        <v>1217</v>
      </c>
      <c r="C2035" s="261" t="s">
        <v>1218</v>
      </c>
      <c r="D2035" s="261" t="s">
        <v>2183</v>
      </c>
      <c r="E2035" s="261">
        <v>0</v>
      </c>
      <c r="F2035" s="261" t="s">
        <v>2177</v>
      </c>
      <c r="G2035" s="261" t="s">
        <v>33</v>
      </c>
      <c r="H2035" s="261">
        <v>2</v>
      </c>
      <c r="I2035" s="261" t="s">
        <v>17</v>
      </c>
      <c r="J2035" s="261" t="s">
        <v>17</v>
      </c>
      <c r="K2035" s="261" t="s">
        <v>3279</v>
      </c>
      <c r="L2035" s="262">
        <v>45461</v>
      </c>
      <c r="M2035" s="261" t="s">
        <v>20</v>
      </c>
    </row>
    <row r="2036" spans="1:13" x14ac:dyDescent="0.35">
      <c r="A2036" s="259" t="s">
        <v>1216</v>
      </c>
      <c r="B2036" s="259" t="s">
        <v>1217</v>
      </c>
      <c r="C2036" s="259" t="s">
        <v>1218</v>
      </c>
      <c r="D2036" s="259" t="s">
        <v>2185</v>
      </c>
      <c r="E2036" s="259">
        <v>2</v>
      </c>
      <c r="F2036" s="259" t="s">
        <v>2177</v>
      </c>
      <c r="G2036" s="259" t="s">
        <v>33</v>
      </c>
      <c r="H2036" s="259">
        <v>2</v>
      </c>
      <c r="I2036" s="259" t="s">
        <v>17</v>
      </c>
      <c r="J2036" s="259" t="s">
        <v>17</v>
      </c>
      <c r="K2036" s="259" t="s">
        <v>3280</v>
      </c>
      <c r="L2036" s="260">
        <v>45461</v>
      </c>
      <c r="M2036" s="259" t="s">
        <v>20</v>
      </c>
    </row>
    <row r="2037" spans="1:13" x14ac:dyDescent="0.35">
      <c r="A2037" s="261" t="s">
        <v>1216</v>
      </c>
      <c r="B2037" s="261" t="s">
        <v>1217</v>
      </c>
      <c r="C2037" s="261" t="s">
        <v>1218</v>
      </c>
      <c r="D2037" s="261" t="s">
        <v>2187</v>
      </c>
      <c r="E2037" s="261">
        <v>0</v>
      </c>
      <c r="F2037" s="261" t="s">
        <v>2177</v>
      </c>
      <c r="G2037" s="261" t="s">
        <v>33</v>
      </c>
      <c r="H2037" s="261">
        <v>2</v>
      </c>
      <c r="I2037" s="261" t="s">
        <v>17</v>
      </c>
      <c r="J2037" s="261" t="s">
        <v>17</v>
      </c>
      <c r="K2037" s="261" t="s">
        <v>3281</v>
      </c>
      <c r="L2037" s="262">
        <v>45461</v>
      </c>
      <c r="M2037" s="261" t="s">
        <v>20</v>
      </c>
    </row>
    <row r="2038" spans="1:13" x14ac:dyDescent="0.35">
      <c r="A2038" s="259" t="s">
        <v>1216</v>
      </c>
      <c r="B2038" s="259" t="s">
        <v>1217</v>
      </c>
      <c r="C2038" s="259" t="s">
        <v>1218</v>
      </c>
      <c r="D2038" s="259" t="s">
        <v>2189</v>
      </c>
      <c r="E2038" s="259">
        <v>0</v>
      </c>
      <c r="F2038" s="259" t="s">
        <v>2177</v>
      </c>
      <c r="G2038" s="259" t="s">
        <v>33</v>
      </c>
      <c r="H2038" s="259">
        <v>2</v>
      </c>
      <c r="I2038" s="259" t="s">
        <v>17</v>
      </c>
      <c r="J2038" s="259" t="s">
        <v>17</v>
      </c>
      <c r="K2038" s="259" t="s">
        <v>3282</v>
      </c>
      <c r="L2038" s="260">
        <v>45461</v>
      </c>
      <c r="M2038" s="259" t="s">
        <v>20</v>
      </c>
    </row>
    <row r="2039" spans="1:13" x14ac:dyDescent="0.35">
      <c r="A2039" s="261" t="s">
        <v>1216</v>
      </c>
      <c r="B2039" s="261" t="s">
        <v>1217</v>
      </c>
      <c r="C2039" s="261" t="s">
        <v>1218</v>
      </c>
      <c r="D2039" s="261" t="s">
        <v>2191</v>
      </c>
      <c r="E2039" s="261">
        <v>1</v>
      </c>
      <c r="F2039" s="261" t="s">
        <v>2177</v>
      </c>
      <c r="G2039" s="261" t="s">
        <v>33</v>
      </c>
      <c r="H2039" s="261">
        <v>2</v>
      </c>
      <c r="I2039" s="261" t="s">
        <v>17</v>
      </c>
      <c r="J2039" s="261" t="s">
        <v>17</v>
      </c>
      <c r="K2039" s="261" t="s">
        <v>3283</v>
      </c>
      <c r="L2039" s="262">
        <v>45461</v>
      </c>
      <c r="M2039" s="261" t="s">
        <v>20</v>
      </c>
    </row>
    <row r="2040" spans="1:13" x14ac:dyDescent="0.35">
      <c r="A2040" s="259" t="s">
        <v>1216</v>
      </c>
      <c r="B2040" s="259" t="s">
        <v>1217</v>
      </c>
      <c r="C2040" s="259" t="s">
        <v>1218</v>
      </c>
      <c r="D2040" s="259" t="s">
        <v>2193</v>
      </c>
      <c r="E2040" s="259">
        <v>0</v>
      </c>
      <c r="F2040" s="259" t="s">
        <v>2177</v>
      </c>
      <c r="G2040" s="259" t="s">
        <v>33</v>
      </c>
      <c r="H2040" s="259">
        <v>2</v>
      </c>
      <c r="I2040" s="259" t="s">
        <v>17</v>
      </c>
      <c r="J2040" s="259" t="s">
        <v>17</v>
      </c>
      <c r="K2040" s="259" t="s">
        <v>3284</v>
      </c>
      <c r="L2040" s="260">
        <v>45461</v>
      </c>
      <c r="M2040" s="259" t="s">
        <v>20</v>
      </c>
    </row>
    <row r="2041" spans="1:13" x14ac:dyDescent="0.35">
      <c r="A2041" s="261" t="s">
        <v>3285</v>
      </c>
      <c r="B2041" s="261" t="s">
        <v>3286</v>
      </c>
      <c r="C2041" s="261" t="s">
        <v>3287</v>
      </c>
      <c r="D2041" s="261" t="s">
        <v>2176</v>
      </c>
      <c r="E2041" s="261">
        <v>0</v>
      </c>
      <c r="F2041" s="261" t="s">
        <v>2177</v>
      </c>
      <c r="G2041" s="261" t="s">
        <v>33</v>
      </c>
      <c r="H2041" s="261">
        <v>2</v>
      </c>
      <c r="I2041" s="261" t="s">
        <v>17</v>
      </c>
      <c r="J2041" s="261" t="s">
        <v>17</v>
      </c>
      <c r="K2041" s="261" t="s">
        <v>3288</v>
      </c>
      <c r="L2041" s="262">
        <v>45461</v>
      </c>
      <c r="M2041" s="261" t="s">
        <v>20</v>
      </c>
    </row>
    <row r="2042" spans="1:13" x14ac:dyDescent="0.35">
      <c r="A2042" s="259" t="s">
        <v>3285</v>
      </c>
      <c r="B2042" s="259" t="s">
        <v>3286</v>
      </c>
      <c r="C2042" s="259" t="s">
        <v>3287</v>
      </c>
      <c r="D2042" s="259" t="s">
        <v>2179</v>
      </c>
      <c r="E2042" s="259">
        <v>0</v>
      </c>
      <c r="F2042" s="259" t="s">
        <v>2177</v>
      </c>
      <c r="G2042" s="259" t="s">
        <v>33</v>
      </c>
      <c r="H2042" s="259">
        <v>2</v>
      </c>
      <c r="I2042" s="259" t="s">
        <v>17</v>
      </c>
      <c r="J2042" s="259" t="s">
        <v>17</v>
      </c>
      <c r="K2042" s="259" t="s">
        <v>3289</v>
      </c>
      <c r="L2042" s="260">
        <v>45461</v>
      </c>
      <c r="M2042" s="259" t="s">
        <v>20</v>
      </c>
    </row>
    <row r="2043" spans="1:13" x14ac:dyDescent="0.35">
      <c r="A2043" s="261" t="s">
        <v>3285</v>
      </c>
      <c r="B2043" s="261" t="s">
        <v>3286</v>
      </c>
      <c r="C2043" s="261" t="s">
        <v>3287</v>
      </c>
      <c r="D2043" s="261" t="s">
        <v>2181</v>
      </c>
      <c r="E2043" s="261">
        <v>0</v>
      </c>
      <c r="F2043" s="261" t="s">
        <v>2177</v>
      </c>
      <c r="G2043" s="261" t="s">
        <v>33</v>
      </c>
      <c r="H2043" s="261">
        <v>2</v>
      </c>
      <c r="I2043" s="261" t="s">
        <v>17</v>
      </c>
      <c r="J2043" s="261" t="s">
        <v>17</v>
      </c>
      <c r="K2043" s="261" t="s">
        <v>3290</v>
      </c>
      <c r="L2043" s="262">
        <v>45461</v>
      </c>
      <c r="M2043" s="261" t="s">
        <v>20</v>
      </c>
    </row>
    <row r="2044" spans="1:13" x14ac:dyDescent="0.35">
      <c r="A2044" s="259" t="s">
        <v>3285</v>
      </c>
      <c r="B2044" s="259" t="s">
        <v>3286</v>
      </c>
      <c r="C2044" s="259" t="s">
        <v>3287</v>
      </c>
      <c r="D2044" s="259" t="s">
        <v>2183</v>
      </c>
      <c r="E2044" s="259">
        <v>0</v>
      </c>
      <c r="F2044" s="259" t="s">
        <v>2177</v>
      </c>
      <c r="G2044" s="259" t="s">
        <v>33</v>
      </c>
      <c r="H2044" s="259">
        <v>2</v>
      </c>
      <c r="I2044" s="259" t="s">
        <v>17</v>
      </c>
      <c r="J2044" s="259" t="s">
        <v>17</v>
      </c>
      <c r="K2044" s="259" t="s">
        <v>3291</v>
      </c>
      <c r="L2044" s="260">
        <v>45461</v>
      </c>
      <c r="M2044" s="259" t="s">
        <v>20</v>
      </c>
    </row>
    <row r="2045" spans="1:13" x14ac:dyDescent="0.35">
      <c r="A2045" s="261" t="s">
        <v>3285</v>
      </c>
      <c r="B2045" s="261" t="s">
        <v>3286</v>
      </c>
      <c r="C2045" s="261" t="s">
        <v>3287</v>
      </c>
      <c r="D2045" s="261" t="s">
        <v>2185</v>
      </c>
      <c r="E2045" s="261">
        <v>0</v>
      </c>
      <c r="F2045" s="261" t="s">
        <v>2177</v>
      </c>
      <c r="G2045" s="261" t="s">
        <v>33</v>
      </c>
      <c r="H2045" s="261">
        <v>2</v>
      </c>
      <c r="I2045" s="261" t="s">
        <v>17</v>
      </c>
      <c r="J2045" s="261" t="s">
        <v>17</v>
      </c>
      <c r="K2045" s="261" t="s">
        <v>3292</v>
      </c>
      <c r="L2045" s="262">
        <v>45461</v>
      </c>
      <c r="M2045" s="261" t="s">
        <v>20</v>
      </c>
    </row>
    <row r="2046" spans="1:13" x14ac:dyDescent="0.35">
      <c r="A2046" s="259" t="s">
        <v>3285</v>
      </c>
      <c r="B2046" s="259" t="s">
        <v>3286</v>
      </c>
      <c r="C2046" s="259" t="s">
        <v>3287</v>
      </c>
      <c r="D2046" s="259" t="s">
        <v>2187</v>
      </c>
      <c r="E2046" s="259">
        <v>0</v>
      </c>
      <c r="F2046" s="259" t="s">
        <v>2177</v>
      </c>
      <c r="G2046" s="259" t="s">
        <v>33</v>
      </c>
      <c r="H2046" s="259">
        <v>2</v>
      </c>
      <c r="I2046" s="259" t="s">
        <v>17</v>
      </c>
      <c r="J2046" s="259" t="s">
        <v>17</v>
      </c>
      <c r="K2046" s="259" t="s">
        <v>3293</v>
      </c>
      <c r="L2046" s="260">
        <v>45461</v>
      </c>
      <c r="M2046" s="259" t="s">
        <v>20</v>
      </c>
    </row>
    <row r="2047" spans="1:13" x14ac:dyDescent="0.35">
      <c r="A2047" s="261" t="s">
        <v>3285</v>
      </c>
      <c r="B2047" s="261" t="s">
        <v>3286</v>
      </c>
      <c r="C2047" s="261" t="s">
        <v>3287</v>
      </c>
      <c r="D2047" s="261" t="s">
        <v>2189</v>
      </c>
      <c r="E2047" s="261">
        <v>1</v>
      </c>
      <c r="F2047" s="261" t="s">
        <v>2177</v>
      </c>
      <c r="G2047" s="261" t="s">
        <v>33</v>
      </c>
      <c r="H2047" s="261">
        <v>2</v>
      </c>
      <c r="I2047" s="261" t="s">
        <v>17</v>
      </c>
      <c r="J2047" s="261" t="s">
        <v>17</v>
      </c>
      <c r="K2047" s="261" t="s">
        <v>3294</v>
      </c>
      <c r="L2047" s="262">
        <v>45461</v>
      </c>
      <c r="M2047" s="261" t="s">
        <v>20</v>
      </c>
    </row>
    <row r="2048" spans="1:13" x14ac:dyDescent="0.35">
      <c r="A2048" s="259" t="s">
        <v>3285</v>
      </c>
      <c r="B2048" s="259" t="s">
        <v>3286</v>
      </c>
      <c r="C2048" s="259" t="s">
        <v>3287</v>
      </c>
      <c r="D2048" s="259" t="s">
        <v>2191</v>
      </c>
      <c r="E2048" s="259">
        <v>0</v>
      </c>
      <c r="F2048" s="259" t="s">
        <v>2177</v>
      </c>
      <c r="G2048" s="259" t="s">
        <v>33</v>
      </c>
      <c r="H2048" s="259">
        <v>2</v>
      </c>
      <c r="I2048" s="259" t="s">
        <v>17</v>
      </c>
      <c r="J2048" s="259" t="s">
        <v>17</v>
      </c>
      <c r="K2048" s="259" t="s">
        <v>3295</v>
      </c>
      <c r="L2048" s="260">
        <v>45461</v>
      </c>
      <c r="M2048" s="259" t="s">
        <v>20</v>
      </c>
    </row>
    <row r="2049" spans="1:13" x14ac:dyDescent="0.35">
      <c r="A2049" s="261" t="s">
        <v>3285</v>
      </c>
      <c r="B2049" s="261" t="s">
        <v>3286</v>
      </c>
      <c r="C2049" s="261" t="s">
        <v>3287</v>
      </c>
      <c r="D2049" s="261" t="s">
        <v>2193</v>
      </c>
      <c r="E2049" s="261">
        <v>0</v>
      </c>
      <c r="F2049" s="261" t="s">
        <v>2177</v>
      </c>
      <c r="G2049" s="261" t="s">
        <v>33</v>
      </c>
      <c r="H2049" s="261">
        <v>2</v>
      </c>
      <c r="I2049" s="261" t="s">
        <v>17</v>
      </c>
      <c r="J2049" s="261" t="s">
        <v>17</v>
      </c>
      <c r="K2049" s="261" t="s">
        <v>3296</v>
      </c>
      <c r="L2049" s="262">
        <v>45461</v>
      </c>
      <c r="M2049" s="261" t="s">
        <v>20</v>
      </c>
    </row>
    <row r="2050" spans="1:13" x14ac:dyDescent="0.35">
      <c r="A2050" s="259" t="s">
        <v>1444</v>
      </c>
      <c r="B2050" s="259" t="s">
        <v>1445</v>
      </c>
      <c r="C2050" s="259" t="s">
        <v>1446</v>
      </c>
      <c r="D2050" s="259" t="s">
        <v>2176</v>
      </c>
      <c r="E2050" s="259">
        <v>0</v>
      </c>
      <c r="F2050" s="259" t="s">
        <v>2177</v>
      </c>
      <c r="G2050" s="259" t="s">
        <v>33</v>
      </c>
      <c r="H2050" s="259">
        <v>2</v>
      </c>
      <c r="I2050" s="259" t="s">
        <v>17</v>
      </c>
      <c r="J2050" s="259" t="s">
        <v>17</v>
      </c>
      <c r="K2050" s="259" t="s">
        <v>3297</v>
      </c>
      <c r="L2050" s="260">
        <v>45461</v>
      </c>
      <c r="M2050" s="259" t="s">
        <v>20</v>
      </c>
    </row>
    <row r="2051" spans="1:13" x14ac:dyDescent="0.35">
      <c r="A2051" s="261" t="s">
        <v>1444</v>
      </c>
      <c r="B2051" s="261" t="s">
        <v>1445</v>
      </c>
      <c r="C2051" s="261" t="s">
        <v>1446</v>
      </c>
      <c r="D2051" s="261" t="s">
        <v>2179</v>
      </c>
      <c r="E2051" s="261">
        <v>0</v>
      </c>
      <c r="F2051" s="261" t="s">
        <v>2177</v>
      </c>
      <c r="G2051" s="261" t="s">
        <v>33</v>
      </c>
      <c r="H2051" s="261">
        <v>2</v>
      </c>
      <c r="I2051" s="261" t="s">
        <v>17</v>
      </c>
      <c r="J2051" s="261" t="s">
        <v>17</v>
      </c>
      <c r="K2051" s="261" t="s">
        <v>3298</v>
      </c>
      <c r="L2051" s="262">
        <v>45461</v>
      </c>
      <c r="M2051" s="261" t="s">
        <v>20</v>
      </c>
    </row>
    <row r="2052" spans="1:13" x14ac:dyDescent="0.35">
      <c r="A2052" s="259" t="s">
        <v>1444</v>
      </c>
      <c r="B2052" s="259" t="s">
        <v>1445</v>
      </c>
      <c r="C2052" s="259" t="s">
        <v>1446</v>
      </c>
      <c r="D2052" s="259" t="s">
        <v>2181</v>
      </c>
      <c r="E2052" s="259">
        <v>0</v>
      </c>
      <c r="F2052" s="259" t="s">
        <v>2177</v>
      </c>
      <c r="G2052" s="259" t="s">
        <v>33</v>
      </c>
      <c r="H2052" s="259">
        <v>2</v>
      </c>
      <c r="I2052" s="259" t="s">
        <v>17</v>
      </c>
      <c r="J2052" s="259" t="s">
        <v>17</v>
      </c>
      <c r="K2052" s="259" t="s">
        <v>3299</v>
      </c>
      <c r="L2052" s="260">
        <v>45461</v>
      </c>
      <c r="M2052" s="259" t="s">
        <v>20</v>
      </c>
    </row>
    <row r="2053" spans="1:13" x14ac:dyDescent="0.35">
      <c r="A2053" s="261" t="s">
        <v>1444</v>
      </c>
      <c r="B2053" s="261" t="s">
        <v>1445</v>
      </c>
      <c r="C2053" s="261" t="s">
        <v>1446</v>
      </c>
      <c r="D2053" s="261" t="s">
        <v>2183</v>
      </c>
      <c r="E2053" s="261">
        <v>0</v>
      </c>
      <c r="F2053" s="261" t="s">
        <v>2177</v>
      </c>
      <c r="G2053" s="261" t="s">
        <v>33</v>
      </c>
      <c r="H2053" s="261">
        <v>2</v>
      </c>
      <c r="I2053" s="261" t="s">
        <v>17</v>
      </c>
      <c r="J2053" s="261" t="s">
        <v>17</v>
      </c>
      <c r="K2053" s="261" t="s">
        <v>3300</v>
      </c>
      <c r="L2053" s="262">
        <v>45461</v>
      </c>
      <c r="M2053" s="261" t="s">
        <v>20</v>
      </c>
    </row>
    <row r="2054" spans="1:13" x14ac:dyDescent="0.35">
      <c r="A2054" s="259" t="s">
        <v>1444</v>
      </c>
      <c r="B2054" s="259" t="s">
        <v>1445</v>
      </c>
      <c r="C2054" s="259" t="s">
        <v>1446</v>
      </c>
      <c r="D2054" s="259" t="s">
        <v>2185</v>
      </c>
      <c r="E2054" s="259">
        <v>1</v>
      </c>
      <c r="F2054" s="259" t="s">
        <v>2177</v>
      </c>
      <c r="G2054" s="259" t="s">
        <v>33</v>
      </c>
      <c r="H2054" s="259">
        <v>2</v>
      </c>
      <c r="I2054" s="259" t="s">
        <v>17</v>
      </c>
      <c r="J2054" s="259" t="s">
        <v>17</v>
      </c>
      <c r="K2054" s="259" t="s">
        <v>3301</v>
      </c>
      <c r="L2054" s="260">
        <v>45461</v>
      </c>
      <c r="M2054" s="259" t="s">
        <v>20</v>
      </c>
    </row>
    <row r="2055" spans="1:13" x14ac:dyDescent="0.35">
      <c r="A2055" s="261" t="s">
        <v>1444</v>
      </c>
      <c r="B2055" s="261" t="s">
        <v>1445</v>
      </c>
      <c r="C2055" s="261" t="s">
        <v>1446</v>
      </c>
      <c r="D2055" s="261" t="s">
        <v>2187</v>
      </c>
      <c r="E2055" s="261">
        <v>0</v>
      </c>
      <c r="F2055" s="261" t="s">
        <v>2177</v>
      </c>
      <c r="G2055" s="261" t="s">
        <v>33</v>
      </c>
      <c r="H2055" s="261">
        <v>2</v>
      </c>
      <c r="I2055" s="261" t="s">
        <v>17</v>
      </c>
      <c r="J2055" s="261" t="s">
        <v>17</v>
      </c>
      <c r="K2055" s="261" t="s">
        <v>3302</v>
      </c>
      <c r="L2055" s="262">
        <v>45461</v>
      </c>
      <c r="M2055" s="261" t="s">
        <v>20</v>
      </c>
    </row>
    <row r="2056" spans="1:13" x14ac:dyDescent="0.35">
      <c r="A2056" s="259" t="s">
        <v>1444</v>
      </c>
      <c r="B2056" s="259" t="s">
        <v>1445</v>
      </c>
      <c r="C2056" s="259" t="s">
        <v>1446</v>
      </c>
      <c r="D2056" s="259" t="s">
        <v>2189</v>
      </c>
      <c r="E2056" s="259">
        <v>1</v>
      </c>
      <c r="F2056" s="259" t="s">
        <v>2177</v>
      </c>
      <c r="G2056" s="259" t="s">
        <v>33</v>
      </c>
      <c r="H2056" s="259">
        <v>2</v>
      </c>
      <c r="I2056" s="259" t="s">
        <v>17</v>
      </c>
      <c r="J2056" s="259" t="s">
        <v>17</v>
      </c>
      <c r="K2056" s="259" t="s">
        <v>3303</v>
      </c>
      <c r="L2056" s="260">
        <v>45461</v>
      </c>
      <c r="M2056" s="259" t="s">
        <v>20</v>
      </c>
    </row>
    <row r="2057" spans="1:13" x14ac:dyDescent="0.35">
      <c r="A2057" s="261" t="s">
        <v>1444</v>
      </c>
      <c r="B2057" s="261" t="s">
        <v>1445</v>
      </c>
      <c r="C2057" s="261" t="s">
        <v>1446</v>
      </c>
      <c r="D2057" s="261" t="s">
        <v>2191</v>
      </c>
      <c r="E2057" s="261">
        <v>0</v>
      </c>
      <c r="F2057" s="261" t="s">
        <v>2177</v>
      </c>
      <c r="G2057" s="261" t="s">
        <v>33</v>
      </c>
      <c r="H2057" s="261">
        <v>2</v>
      </c>
      <c r="I2057" s="261" t="s">
        <v>17</v>
      </c>
      <c r="J2057" s="261" t="s">
        <v>17</v>
      </c>
      <c r="K2057" s="261" t="s">
        <v>3304</v>
      </c>
      <c r="L2057" s="262">
        <v>45461</v>
      </c>
      <c r="M2057" s="261" t="s">
        <v>20</v>
      </c>
    </row>
    <row r="2058" spans="1:13" x14ac:dyDescent="0.35">
      <c r="A2058" s="259" t="s">
        <v>1444</v>
      </c>
      <c r="B2058" s="259" t="s">
        <v>1445</v>
      </c>
      <c r="C2058" s="259" t="s">
        <v>1446</v>
      </c>
      <c r="D2058" s="259" t="s">
        <v>2193</v>
      </c>
      <c r="E2058" s="259">
        <v>0</v>
      </c>
      <c r="F2058" s="259" t="s">
        <v>2177</v>
      </c>
      <c r="G2058" s="259" t="s">
        <v>33</v>
      </c>
      <c r="H2058" s="259">
        <v>2</v>
      </c>
      <c r="I2058" s="259" t="s">
        <v>17</v>
      </c>
      <c r="J2058" s="259" t="s">
        <v>17</v>
      </c>
      <c r="K2058" s="259" t="s">
        <v>3305</v>
      </c>
      <c r="L2058" s="260">
        <v>45461</v>
      </c>
      <c r="M2058" s="259" t="s">
        <v>20</v>
      </c>
    </row>
    <row r="2059" spans="1:13" x14ac:dyDescent="0.35">
      <c r="A2059" s="261" t="s">
        <v>3306</v>
      </c>
      <c r="B2059" s="261" t="s">
        <v>3307</v>
      </c>
      <c r="C2059" s="261" t="s">
        <v>3308</v>
      </c>
      <c r="D2059" s="261" t="s">
        <v>2176</v>
      </c>
      <c r="E2059" s="261">
        <v>2</v>
      </c>
      <c r="F2059" s="261" t="s">
        <v>2177</v>
      </c>
      <c r="G2059" s="261" t="s">
        <v>33</v>
      </c>
      <c r="H2059" s="261">
        <v>2</v>
      </c>
      <c r="I2059" s="261" t="s">
        <v>17</v>
      </c>
      <c r="J2059" s="261" t="s">
        <v>17</v>
      </c>
      <c r="K2059" s="261" t="s">
        <v>3309</v>
      </c>
      <c r="L2059" s="262">
        <v>45461</v>
      </c>
      <c r="M2059" s="261" t="s">
        <v>20</v>
      </c>
    </row>
    <row r="2060" spans="1:13" x14ac:dyDescent="0.35">
      <c r="A2060" s="259" t="s">
        <v>3306</v>
      </c>
      <c r="B2060" s="259" t="s">
        <v>3307</v>
      </c>
      <c r="C2060" s="259" t="s">
        <v>3308</v>
      </c>
      <c r="D2060" s="259" t="s">
        <v>2179</v>
      </c>
      <c r="E2060" s="259">
        <v>1</v>
      </c>
      <c r="F2060" s="259" t="s">
        <v>2177</v>
      </c>
      <c r="G2060" s="259" t="s">
        <v>33</v>
      </c>
      <c r="H2060" s="259">
        <v>2</v>
      </c>
      <c r="I2060" s="259" t="s">
        <v>17</v>
      </c>
      <c r="J2060" s="259" t="s">
        <v>17</v>
      </c>
      <c r="K2060" s="259" t="s">
        <v>3310</v>
      </c>
      <c r="L2060" s="260">
        <v>45461</v>
      </c>
      <c r="M2060" s="259" t="s">
        <v>20</v>
      </c>
    </row>
    <row r="2061" spans="1:13" x14ac:dyDescent="0.35">
      <c r="A2061" s="261" t="s">
        <v>3306</v>
      </c>
      <c r="B2061" s="261" t="s">
        <v>3307</v>
      </c>
      <c r="C2061" s="261" t="s">
        <v>3308</v>
      </c>
      <c r="D2061" s="261" t="s">
        <v>2181</v>
      </c>
      <c r="E2061" s="261">
        <v>1</v>
      </c>
      <c r="F2061" s="261" t="s">
        <v>2177</v>
      </c>
      <c r="G2061" s="261" t="s">
        <v>33</v>
      </c>
      <c r="H2061" s="261">
        <v>2</v>
      </c>
      <c r="I2061" s="261" t="s">
        <v>17</v>
      </c>
      <c r="J2061" s="261" t="s">
        <v>17</v>
      </c>
      <c r="K2061" s="261" t="s">
        <v>3311</v>
      </c>
      <c r="L2061" s="262">
        <v>45461</v>
      </c>
      <c r="M2061" s="261" t="s">
        <v>20</v>
      </c>
    </row>
    <row r="2062" spans="1:13" x14ac:dyDescent="0.35">
      <c r="A2062" s="259" t="s">
        <v>3306</v>
      </c>
      <c r="B2062" s="259" t="s">
        <v>3307</v>
      </c>
      <c r="C2062" s="259" t="s">
        <v>3308</v>
      </c>
      <c r="D2062" s="259" t="s">
        <v>2183</v>
      </c>
      <c r="E2062" s="259">
        <v>3</v>
      </c>
      <c r="F2062" s="259" t="s">
        <v>2177</v>
      </c>
      <c r="G2062" s="259" t="s">
        <v>33</v>
      </c>
      <c r="H2062" s="259">
        <v>2</v>
      </c>
      <c r="I2062" s="259" t="s">
        <v>17</v>
      </c>
      <c r="J2062" s="259" t="s">
        <v>17</v>
      </c>
      <c r="K2062" s="259" t="s">
        <v>3312</v>
      </c>
      <c r="L2062" s="260">
        <v>45461</v>
      </c>
      <c r="M2062" s="259" t="s">
        <v>20</v>
      </c>
    </row>
    <row r="2063" spans="1:13" x14ac:dyDescent="0.35">
      <c r="A2063" s="261" t="s">
        <v>3306</v>
      </c>
      <c r="B2063" s="261" t="s">
        <v>3307</v>
      </c>
      <c r="C2063" s="261" t="s">
        <v>3308</v>
      </c>
      <c r="D2063" s="261" t="s">
        <v>2185</v>
      </c>
      <c r="E2063" s="261">
        <v>3</v>
      </c>
      <c r="F2063" s="261" t="s">
        <v>2177</v>
      </c>
      <c r="G2063" s="261" t="s">
        <v>33</v>
      </c>
      <c r="H2063" s="261">
        <v>2</v>
      </c>
      <c r="I2063" s="261" t="s">
        <v>17</v>
      </c>
      <c r="J2063" s="261" t="s">
        <v>17</v>
      </c>
      <c r="K2063" s="261" t="s">
        <v>3313</v>
      </c>
      <c r="L2063" s="262">
        <v>45461</v>
      </c>
      <c r="M2063" s="261" t="s">
        <v>20</v>
      </c>
    </row>
    <row r="2064" spans="1:13" x14ac:dyDescent="0.35">
      <c r="A2064" s="259" t="s">
        <v>3306</v>
      </c>
      <c r="B2064" s="259" t="s">
        <v>3307</v>
      </c>
      <c r="C2064" s="259" t="s">
        <v>3308</v>
      </c>
      <c r="D2064" s="259" t="s">
        <v>2187</v>
      </c>
      <c r="E2064" s="259">
        <v>3</v>
      </c>
      <c r="F2064" s="259" t="s">
        <v>2177</v>
      </c>
      <c r="G2064" s="259" t="s">
        <v>33</v>
      </c>
      <c r="H2064" s="259">
        <v>2</v>
      </c>
      <c r="I2064" s="259" t="s">
        <v>17</v>
      </c>
      <c r="J2064" s="259" t="s">
        <v>17</v>
      </c>
      <c r="K2064" s="259" t="s">
        <v>3314</v>
      </c>
      <c r="L2064" s="260">
        <v>45461</v>
      </c>
      <c r="M2064" s="259" t="s">
        <v>20</v>
      </c>
    </row>
    <row r="2065" spans="1:13" x14ac:dyDescent="0.35">
      <c r="A2065" s="261" t="s">
        <v>3306</v>
      </c>
      <c r="B2065" s="261" t="s">
        <v>3307</v>
      </c>
      <c r="C2065" s="261" t="s">
        <v>3308</v>
      </c>
      <c r="D2065" s="261" t="s">
        <v>2189</v>
      </c>
      <c r="E2065" s="261">
        <v>3</v>
      </c>
      <c r="F2065" s="261" t="s">
        <v>2177</v>
      </c>
      <c r="G2065" s="261" t="s">
        <v>33</v>
      </c>
      <c r="H2065" s="261">
        <v>2</v>
      </c>
      <c r="I2065" s="261" t="s">
        <v>17</v>
      </c>
      <c r="J2065" s="261" t="s">
        <v>17</v>
      </c>
      <c r="K2065" s="261" t="s">
        <v>3315</v>
      </c>
      <c r="L2065" s="262">
        <v>45461</v>
      </c>
      <c r="M2065" s="261" t="s">
        <v>20</v>
      </c>
    </row>
    <row r="2066" spans="1:13" x14ac:dyDescent="0.35">
      <c r="A2066" s="259" t="s">
        <v>3306</v>
      </c>
      <c r="B2066" s="259" t="s">
        <v>3307</v>
      </c>
      <c r="C2066" s="259" t="s">
        <v>3308</v>
      </c>
      <c r="D2066" s="259" t="s">
        <v>2191</v>
      </c>
      <c r="E2066" s="259">
        <v>3</v>
      </c>
      <c r="F2066" s="259" t="s">
        <v>2177</v>
      </c>
      <c r="G2066" s="259" t="s">
        <v>33</v>
      </c>
      <c r="H2066" s="259">
        <v>2</v>
      </c>
      <c r="I2066" s="259" t="s">
        <v>17</v>
      </c>
      <c r="J2066" s="259" t="s">
        <v>17</v>
      </c>
      <c r="K2066" s="259" t="s">
        <v>3316</v>
      </c>
      <c r="L2066" s="260">
        <v>45461</v>
      </c>
      <c r="M2066" s="259" t="s">
        <v>20</v>
      </c>
    </row>
    <row r="2067" spans="1:13" x14ac:dyDescent="0.35">
      <c r="A2067" s="261" t="s">
        <v>3306</v>
      </c>
      <c r="B2067" s="261" t="s">
        <v>3307</v>
      </c>
      <c r="C2067" s="261" t="s">
        <v>3308</v>
      </c>
      <c r="D2067" s="261" t="s">
        <v>2193</v>
      </c>
      <c r="E2067" s="261">
        <v>3</v>
      </c>
      <c r="F2067" s="261" t="s">
        <v>2177</v>
      </c>
      <c r="G2067" s="261" t="s">
        <v>33</v>
      </c>
      <c r="H2067" s="261">
        <v>2</v>
      </c>
      <c r="I2067" s="261" t="s">
        <v>17</v>
      </c>
      <c r="J2067" s="261" t="s">
        <v>17</v>
      </c>
      <c r="K2067" s="261" t="s">
        <v>3317</v>
      </c>
      <c r="L2067" s="262">
        <v>45461</v>
      </c>
      <c r="M2067" s="261" t="s">
        <v>20</v>
      </c>
    </row>
    <row r="2068" spans="1:13" x14ac:dyDescent="0.35">
      <c r="A2068" s="259" t="s">
        <v>1483</v>
      </c>
      <c r="B2068" s="259" t="s">
        <v>1484</v>
      </c>
      <c r="C2068" s="259" t="s">
        <v>1485</v>
      </c>
      <c r="D2068" s="259" t="s">
        <v>2176</v>
      </c>
      <c r="E2068" s="259">
        <v>2</v>
      </c>
      <c r="F2068" s="259" t="s">
        <v>2177</v>
      </c>
      <c r="G2068" s="259" t="s">
        <v>33</v>
      </c>
      <c r="H2068" s="259">
        <v>2</v>
      </c>
      <c r="I2068" s="259" t="s">
        <v>17</v>
      </c>
      <c r="J2068" s="259" t="s">
        <v>17</v>
      </c>
      <c r="K2068" s="259" t="s">
        <v>3318</v>
      </c>
      <c r="L2068" s="260">
        <v>45461</v>
      </c>
      <c r="M2068" s="259" t="s">
        <v>20</v>
      </c>
    </row>
    <row r="2069" spans="1:13" x14ac:dyDescent="0.35">
      <c r="A2069" s="261" t="s">
        <v>1483</v>
      </c>
      <c r="B2069" s="261" t="s">
        <v>1484</v>
      </c>
      <c r="C2069" s="261" t="s">
        <v>1485</v>
      </c>
      <c r="D2069" s="261" t="s">
        <v>2179</v>
      </c>
      <c r="E2069" s="261">
        <v>2</v>
      </c>
      <c r="F2069" s="261" t="s">
        <v>2177</v>
      </c>
      <c r="G2069" s="261" t="s">
        <v>33</v>
      </c>
      <c r="H2069" s="261">
        <v>2</v>
      </c>
      <c r="I2069" s="261" t="s">
        <v>17</v>
      </c>
      <c r="J2069" s="261" t="s">
        <v>17</v>
      </c>
      <c r="K2069" s="261" t="s">
        <v>3319</v>
      </c>
      <c r="L2069" s="262">
        <v>45461</v>
      </c>
      <c r="M2069" s="261" t="s">
        <v>20</v>
      </c>
    </row>
    <row r="2070" spans="1:13" x14ac:dyDescent="0.35">
      <c r="A2070" s="259" t="s">
        <v>1483</v>
      </c>
      <c r="B2070" s="259" t="s">
        <v>1484</v>
      </c>
      <c r="C2070" s="259" t="s">
        <v>1485</v>
      </c>
      <c r="D2070" s="259" t="s">
        <v>2181</v>
      </c>
      <c r="E2070" s="259">
        <v>2</v>
      </c>
      <c r="F2070" s="259" t="s">
        <v>2177</v>
      </c>
      <c r="G2070" s="259" t="s">
        <v>33</v>
      </c>
      <c r="H2070" s="259">
        <v>2</v>
      </c>
      <c r="I2070" s="259" t="s">
        <v>17</v>
      </c>
      <c r="J2070" s="259" t="s">
        <v>17</v>
      </c>
      <c r="K2070" s="259" t="s">
        <v>3320</v>
      </c>
      <c r="L2070" s="260">
        <v>45461</v>
      </c>
      <c r="M2070" s="259" t="s">
        <v>20</v>
      </c>
    </row>
    <row r="2071" spans="1:13" x14ac:dyDescent="0.35">
      <c r="A2071" s="261" t="s">
        <v>1483</v>
      </c>
      <c r="B2071" s="261" t="s">
        <v>1484</v>
      </c>
      <c r="C2071" s="261" t="s">
        <v>1485</v>
      </c>
      <c r="D2071" s="261" t="s">
        <v>2183</v>
      </c>
      <c r="E2071" s="261">
        <v>1</v>
      </c>
      <c r="F2071" s="261" t="s">
        <v>2177</v>
      </c>
      <c r="G2071" s="261" t="s">
        <v>33</v>
      </c>
      <c r="H2071" s="261">
        <v>2</v>
      </c>
      <c r="I2071" s="261" t="s">
        <v>17</v>
      </c>
      <c r="J2071" s="261" t="s">
        <v>17</v>
      </c>
      <c r="K2071" s="261" t="s">
        <v>3321</v>
      </c>
      <c r="L2071" s="262">
        <v>45461</v>
      </c>
      <c r="M2071" s="261" t="s">
        <v>20</v>
      </c>
    </row>
    <row r="2072" spans="1:13" x14ac:dyDescent="0.35">
      <c r="A2072" s="259" t="s">
        <v>1483</v>
      </c>
      <c r="B2072" s="259" t="s">
        <v>1484</v>
      </c>
      <c r="C2072" s="259" t="s">
        <v>1485</v>
      </c>
      <c r="D2072" s="259" t="s">
        <v>2185</v>
      </c>
      <c r="E2072" s="259">
        <v>2</v>
      </c>
      <c r="F2072" s="259" t="s">
        <v>2177</v>
      </c>
      <c r="G2072" s="259" t="s">
        <v>33</v>
      </c>
      <c r="H2072" s="259">
        <v>2</v>
      </c>
      <c r="I2072" s="259" t="s">
        <v>17</v>
      </c>
      <c r="J2072" s="259" t="s">
        <v>17</v>
      </c>
      <c r="K2072" s="259" t="s">
        <v>3322</v>
      </c>
      <c r="L2072" s="260">
        <v>45461</v>
      </c>
      <c r="M2072" s="259" t="s">
        <v>20</v>
      </c>
    </row>
    <row r="2073" spans="1:13" x14ac:dyDescent="0.35">
      <c r="A2073" s="261" t="s">
        <v>1483</v>
      </c>
      <c r="B2073" s="261" t="s">
        <v>1484</v>
      </c>
      <c r="C2073" s="261" t="s">
        <v>1485</v>
      </c>
      <c r="D2073" s="261" t="s">
        <v>2187</v>
      </c>
      <c r="E2073" s="261">
        <v>1</v>
      </c>
      <c r="F2073" s="261" t="s">
        <v>2177</v>
      </c>
      <c r="G2073" s="261" t="s">
        <v>33</v>
      </c>
      <c r="H2073" s="261">
        <v>2</v>
      </c>
      <c r="I2073" s="261" t="s">
        <v>17</v>
      </c>
      <c r="J2073" s="261" t="s">
        <v>17</v>
      </c>
      <c r="K2073" s="261" t="s">
        <v>3323</v>
      </c>
      <c r="L2073" s="262">
        <v>45461</v>
      </c>
      <c r="M2073" s="261" t="s">
        <v>20</v>
      </c>
    </row>
    <row r="2074" spans="1:13" x14ac:dyDescent="0.35">
      <c r="A2074" s="259" t="s">
        <v>1483</v>
      </c>
      <c r="B2074" s="259" t="s">
        <v>1484</v>
      </c>
      <c r="C2074" s="259" t="s">
        <v>1485</v>
      </c>
      <c r="D2074" s="259" t="s">
        <v>2189</v>
      </c>
      <c r="E2074" s="259">
        <v>2</v>
      </c>
      <c r="F2074" s="259" t="s">
        <v>2177</v>
      </c>
      <c r="G2074" s="259" t="s">
        <v>33</v>
      </c>
      <c r="H2074" s="259">
        <v>2</v>
      </c>
      <c r="I2074" s="259" t="s">
        <v>17</v>
      </c>
      <c r="J2074" s="259" t="s">
        <v>17</v>
      </c>
      <c r="K2074" s="259" t="s">
        <v>3324</v>
      </c>
      <c r="L2074" s="260">
        <v>45461</v>
      </c>
      <c r="M2074" s="259" t="s">
        <v>20</v>
      </c>
    </row>
    <row r="2075" spans="1:13" x14ac:dyDescent="0.35">
      <c r="A2075" s="261" t="s">
        <v>1483</v>
      </c>
      <c r="B2075" s="261" t="s">
        <v>1484</v>
      </c>
      <c r="C2075" s="261" t="s">
        <v>1485</v>
      </c>
      <c r="D2075" s="261" t="s">
        <v>2191</v>
      </c>
      <c r="E2075" s="261">
        <v>2</v>
      </c>
      <c r="F2075" s="261" t="s">
        <v>2177</v>
      </c>
      <c r="G2075" s="261" t="s">
        <v>33</v>
      </c>
      <c r="H2075" s="261">
        <v>2</v>
      </c>
      <c r="I2075" s="261" t="s">
        <v>17</v>
      </c>
      <c r="J2075" s="261" t="s">
        <v>17</v>
      </c>
      <c r="K2075" s="261" t="s">
        <v>3325</v>
      </c>
      <c r="L2075" s="262">
        <v>45461</v>
      </c>
      <c r="M2075" s="261" t="s">
        <v>20</v>
      </c>
    </row>
    <row r="2076" spans="1:13" x14ac:dyDescent="0.35">
      <c r="A2076" s="259" t="s">
        <v>1483</v>
      </c>
      <c r="B2076" s="259" t="s">
        <v>1484</v>
      </c>
      <c r="C2076" s="259" t="s">
        <v>1485</v>
      </c>
      <c r="D2076" s="259" t="s">
        <v>2193</v>
      </c>
      <c r="E2076" s="259">
        <v>0</v>
      </c>
      <c r="F2076" s="259" t="s">
        <v>2177</v>
      </c>
      <c r="G2076" s="259" t="s">
        <v>33</v>
      </c>
      <c r="H2076" s="259">
        <v>2</v>
      </c>
      <c r="I2076" s="259" t="s">
        <v>17</v>
      </c>
      <c r="J2076" s="259" t="s">
        <v>17</v>
      </c>
      <c r="K2076" s="259" t="s">
        <v>3326</v>
      </c>
      <c r="L2076" s="260">
        <v>45461</v>
      </c>
      <c r="M2076" s="259" t="s">
        <v>20</v>
      </c>
    </row>
    <row r="2077" spans="1:13" x14ac:dyDescent="0.35">
      <c r="A2077" s="261" t="s">
        <v>114</v>
      </c>
      <c r="B2077" s="261" t="s">
        <v>115</v>
      </c>
      <c r="C2077" s="261" t="s">
        <v>116</v>
      </c>
      <c r="D2077" s="261" t="s">
        <v>2176</v>
      </c>
      <c r="E2077" s="261">
        <v>0</v>
      </c>
      <c r="F2077" s="261" t="s">
        <v>2177</v>
      </c>
      <c r="G2077" s="261" t="s">
        <v>33</v>
      </c>
      <c r="H2077" s="261">
        <v>2</v>
      </c>
      <c r="I2077" s="261" t="s">
        <v>17</v>
      </c>
      <c r="J2077" s="261" t="s">
        <v>17</v>
      </c>
      <c r="K2077" s="261" t="s">
        <v>3327</v>
      </c>
      <c r="L2077" s="262">
        <v>45462</v>
      </c>
      <c r="M2077" s="261" t="s">
        <v>20</v>
      </c>
    </row>
    <row r="2078" spans="1:13" x14ac:dyDescent="0.35">
      <c r="A2078" s="259" t="s">
        <v>114</v>
      </c>
      <c r="B2078" s="259" t="s">
        <v>115</v>
      </c>
      <c r="C2078" s="259" t="s">
        <v>116</v>
      </c>
      <c r="D2078" s="259" t="s">
        <v>2179</v>
      </c>
      <c r="E2078" s="259">
        <v>1</v>
      </c>
      <c r="F2078" s="259" t="s">
        <v>2177</v>
      </c>
      <c r="G2078" s="259" t="s">
        <v>33</v>
      </c>
      <c r="H2078" s="259">
        <v>2</v>
      </c>
      <c r="I2078" s="259" t="s">
        <v>17</v>
      </c>
      <c r="J2078" s="259" t="s">
        <v>17</v>
      </c>
      <c r="K2078" s="259" t="s">
        <v>3328</v>
      </c>
      <c r="L2078" s="260">
        <v>45462</v>
      </c>
      <c r="M2078" s="259" t="s">
        <v>20</v>
      </c>
    </row>
    <row r="2079" spans="1:13" x14ac:dyDescent="0.35">
      <c r="A2079" s="261" t="s">
        <v>114</v>
      </c>
      <c r="B2079" s="261" t="s">
        <v>115</v>
      </c>
      <c r="C2079" s="261" t="s">
        <v>116</v>
      </c>
      <c r="D2079" s="261" t="s">
        <v>2181</v>
      </c>
      <c r="E2079" s="261">
        <v>1</v>
      </c>
      <c r="F2079" s="261" t="s">
        <v>2177</v>
      </c>
      <c r="G2079" s="261" t="s">
        <v>33</v>
      </c>
      <c r="H2079" s="261">
        <v>2</v>
      </c>
      <c r="I2079" s="261" t="s">
        <v>17</v>
      </c>
      <c r="J2079" s="261" t="s">
        <v>17</v>
      </c>
      <c r="K2079" s="261" t="s">
        <v>3329</v>
      </c>
      <c r="L2079" s="262">
        <v>45462</v>
      </c>
      <c r="M2079" s="261" t="s">
        <v>20</v>
      </c>
    </row>
    <row r="2080" spans="1:13" x14ac:dyDescent="0.35">
      <c r="A2080" s="259" t="s">
        <v>114</v>
      </c>
      <c r="B2080" s="259" t="s">
        <v>115</v>
      </c>
      <c r="C2080" s="259" t="s">
        <v>116</v>
      </c>
      <c r="D2080" s="259" t="s">
        <v>2183</v>
      </c>
      <c r="E2080" s="259">
        <v>3</v>
      </c>
      <c r="F2080" s="259" t="s">
        <v>2177</v>
      </c>
      <c r="G2080" s="259" t="s">
        <v>33</v>
      </c>
      <c r="H2080" s="259">
        <v>2</v>
      </c>
      <c r="I2080" s="259" t="s">
        <v>17</v>
      </c>
      <c r="J2080" s="259" t="s">
        <v>17</v>
      </c>
      <c r="K2080" s="259" t="s">
        <v>3330</v>
      </c>
      <c r="L2080" s="260">
        <v>45462</v>
      </c>
      <c r="M2080" s="259" t="s">
        <v>20</v>
      </c>
    </row>
    <row r="2081" spans="1:13" x14ac:dyDescent="0.35">
      <c r="A2081" s="261" t="s">
        <v>114</v>
      </c>
      <c r="B2081" s="261" t="s">
        <v>115</v>
      </c>
      <c r="C2081" s="261" t="s">
        <v>116</v>
      </c>
      <c r="D2081" s="261" t="s">
        <v>2185</v>
      </c>
      <c r="E2081" s="261">
        <v>3</v>
      </c>
      <c r="F2081" s="261" t="s">
        <v>2177</v>
      </c>
      <c r="G2081" s="261" t="s">
        <v>33</v>
      </c>
      <c r="H2081" s="261">
        <v>2</v>
      </c>
      <c r="I2081" s="261" t="s">
        <v>17</v>
      </c>
      <c r="J2081" s="261" t="s">
        <v>17</v>
      </c>
      <c r="K2081" s="261" t="s">
        <v>3331</v>
      </c>
      <c r="L2081" s="262">
        <v>45462</v>
      </c>
      <c r="M2081" s="261" t="s">
        <v>20</v>
      </c>
    </row>
    <row r="2082" spans="1:13" x14ac:dyDescent="0.35">
      <c r="A2082" s="259" t="s">
        <v>114</v>
      </c>
      <c r="B2082" s="259" t="s">
        <v>115</v>
      </c>
      <c r="C2082" s="259" t="s">
        <v>116</v>
      </c>
      <c r="D2082" s="259" t="s">
        <v>2187</v>
      </c>
      <c r="E2082" s="259">
        <v>1</v>
      </c>
      <c r="F2082" s="259" t="s">
        <v>2177</v>
      </c>
      <c r="G2082" s="259" t="s">
        <v>33</v>
      </c>
      <c r="H2082" s="259">
        <v>2</v>
      </c>
      <c r="I2082" s="259" t="s">
        <v>17</v>
      </c>
      <c r="J2082" s="259" t="s">
        <v>17</v>
      </c>
      <c r="K2082" s="259" t="s">
        <v>3332</v>
      </c>
      <c r="L2082" s="260">
        <v>45462</v>
      </c>
      <c r="M2082" s="259" t="s">
        <v>20</v>
      </c>
    </row>
    <row r="2083" spans="1:13" x14ac:dyDescent="0.35">
      <c r="A2083" s="261" t="s">
        <v>114</v>
      </c>
      <c r="B2083" s="261" t="s">
        <v>115</v>
      </c>
      <c r="C2083" s="261" t="s">
        <v>116</v>
      </c>
      <c r="D2083" s="261" t="s">
        <v>2189</v>
      </c>
      <c r="E2083" s="261">
        <v>2</v>
      </c>
      <c r="F2083" s="261" t="s">
        <v>2177</v>
      </c>
      <c r="G2083" s="261" t="s">
        <v>33</v>
      </c>
      <c r="H2083" s="261">
        <v>2</v>
      </c>
      <c r="I2083" s="261" t="s">
        <v>17</v>
      </c>
      <c r="J2083" s="261" t="s">
        <v>17</v>
      </c>
      <c r="K2083" s="261" t="s">
        <v>3333</v>
      </c>
      <c r="L2083" s="262">
        <v>45462</v>
      </c>
      <c r="M2083" s="261" t="s">
        <v>20</v>
      </c>
    </row>
    <row r="2084" spans="1:13" x14ac:dyDescent="0.35">
      <c r="A2084" s="259" t="s">
        <v>114</v>
      </c>
      <c r="B2084" s="259" t="s">
        <v>115</v>
      </c>
      <c r="C2084" s="259" t="s">
        <v>116</v>
      </c>
      <c r="D2084" s="259" t="s">
        <v>2191</v>
      </c>
      <c r="E2084" s="259">
        <v>3</v>
      </c>
      <c r="F2084" s="259" t="s">
        <v>2177</v>
      </c>
      <c r="G2084" s="259" t="s">
        <v>33</v>
      </c>
      <c r="H2084" s="259">
        <v>2</v>
      </c>
      <c r="I2084" s="259" t="s">
        <v>17</v>
      </c>
      <c r="J2084" s="259" t="s">
        <v>17</v>
      </c>
      <c r="K2084" s="259" t="s">
        <v>3334</v>
      </c>
      <c r="L2084" s="260">
        <v>45462</v>
      </c>
      <c r="M2084" s="259" t="s">
        <v>20</v>
      </c>
    </row>
    <row r="2085" spans="1:13" x14ac:dyDescent="0.35">
      <c r="A2085" s="261" t="s">
        <v>114</v>
      </c>
      <c r="B2085" s="261" t="s">
        <v>115</v>
      </c>
      <c r="C2085" s="261" t="s">
        <v>116</v>
      </c>
      <c r="D2085" s="261" t="s">
        <v>2193</v>
      </c>
      <c r="E2085" s="261">
        <v>3</v>
      </c>
      <c r="F2085" s="261" t="s">
        <v>2177</v>
      </c>
      <c r="G2085" s="261" t="s">
        <v>33</v>
      </c>
      <c r="H2085" s="261">
        <v>2</v>
      </c>
      <c r="I2085" s="261" t="s">
        <v>17</v>
      </c>
      <c r="J2085" s="261" t="s">
        <v>17</v>
      </c>
      <c r="K2085" s="261" t="s">
        <v>3335</v>
      </c>
      <c r="L2085" s="262">
        <v>45462</v>
      </c>
      <c r="M2085" s="261" t="s">
        <v>20</v>
      </c>
    </row>
    <row r="2086" spans="1:13" x14ac:dyDescent="0.35">
      <c r="A2086" s="259" t="s">
        <v>168</v>
      </c>
      <c r="B2086" s="259" t="s">
        <v>169</v>
      </c>
      <c r="C2086" s="259" t="s">
        <v>170</v>
      </c>
      <c r="D2086" s="259" t="s">
        <v>2176</v>
      </c>
      <c r="E2086" s="259">
        <v>0</v>
      </c>
      <c r="F2086" s="259" t="s">
        <v>2177</v>
      </c>
      <c r="G2086" s="259" t="s">
        <v>33</v>
      </c>
      <c r="H2086" s="259">
        <v>2</v>
      </c>
      <c r="I2086" s="259" t="s">
        <v>17</v>
      </c>
      <c r="J2086" s="259" t="s">
        <v>17</v>
      </c>
      <c r="K2086" s="259" t="s">
        <v>3336</v>
      </c>
      <c r="L2086" s="260">
        <v>45462</v>
      </c>
      <c r="M2086" s="259" t="s">
        <v>20</v>
      </c>
    </row>
    <row r="2087" spans="1:13" x14ac:dyDescent="0.35">
      <c r="A2087" s="261" t="s">
        <v>168</v>
      </c>
      <c r="B2087" s="261" t="s">
        <v>169</v>
      </c>
      <c r="C2087" s="261" t="s">
        <v>170</v>
      </c>
      <c r="D2087" s="261" t="s">
        <v>2179</v>
      </c>
      <c r="E2087" s="261">
        <v>0</v>
      </c>
      <c r="F2087" s="261" t="s">
        <v>2177</v>
      </c>
      <c r="G2087" s="261" t="s">
        <v>33</v>
      </c>
      <c r="H2087" s="261">
        <v>2</v>
      </c>
      <c r="I2087" s="261" t="s">
        <v>17</v>
      </c>
      <c r="J2087" s="261" t="s">
        <v>17</v>
      </c>
      <c r="K2087" s="261" t="s">
        <v>3337</v>
      </c>
      <c r="L2087" s="262">
        <v>45462</v>
      </c>
      <c r="M2087" s="261" t="s">
        <v>20</v>
      </c>
    </row>
    <row r="2088" spans="1:13" x14ac:dyDescent="0.35">
      <c r="A2088" s="259" t="s">
        <v>168</v>
      </c>
      <c r="B2088" s="259" t="s">
        <v>169</v>
      </c>
      <c r="C2088" s="259" t="s">
        <v>170</v>
      </c>
      <c r="D2088" s="259" t="s">
        <v>2181</v>
      </c>
      <c r="E2088" s="259">
        <v>2</v>
      </c>
      <c r="F2088" s="259" t="s">
        <v>2177</v>
      </c>
      <c r="G2088" s="259" t="s">
        <v>33</v>
      </c>
      <c r="H2088" s="259">
        <v>2</v>
      </c>
      <c r="I2088" s="259" t="s">
        <v>17</v>
      </c>
      <c r="J2088" s="259" t="s">
        <v>17</v>
      </c>
      <c r="K2088" s="259" t="s">
        <v>3338</v>
      </c>
      <c r="L2088" s="260">
        <v>45462</v>
      </c>
      <c r="M2088" s="259" t="s">
        <v>20</v>
      </c>
    </row>
    <row r="2089" spans="1:13" x14ac:dyDescent="0.35">
      <c r="A2089" s="261" t="s">
        <v>168</v>
      </c>
      <c r="B2089" s="261" t="s">
        <v>169</v>
      </c>
      <c r="C2089" s="261" t="s">
        <v>170</v>
      </c>
      <c r="D2089" s="261" t="s">
        <v>2183</v>
      </c>
      <c r="E2089" s="261">
        <v>3</v>
      </c>
      <c r="F2089" s="261" t="s">
        <v>2177</v>
      </c>
      <c r="G2089" s="261" t="s">
        <v>33</v>
      </c>
      <c r="H2089" s="261">
        <v>2</v>
      </c>
      <c r="I2089" s="261" t="s">
        <v>17</v>
      </c>
      <c r="J2089" s="261" t="s">
        <v>17</v>
      </c>
      <c r="K2089" s="261" t="s">
        <v>3339</v>
      </c>
      <c r="L2089" s="262">
        <v>45462</v>
      </c>
      <c r="M2089" s="261" t="s">
        <v>20</v>
      </c>
    </row>
    <row r="2090" spans="1:13" x14ac:dyDescent="0.35">
      <c r="A2090" s="259" t="s">
        <v>168</v>
      </c>
      <c r="B2090" s="259" t="s">
        <v>169</v>
      </c>
      <c r="C2090" s="259" t="s">
        <v>170</v>
      </c>
      <c r="D2090" s="259" t="s">
        <v>2185</v>
      </c>
      <c r="E2090" s="259">
        <v>3</v>
      </c>
      <c r="F2090" s="259" t="s">
        <v>2177</v>
      </c>
      <c r="G2090" s="259" t="s">
        <v>33</v>
      </c>
      <c r="H2090" s="259">
        <v>2</v>
      </c>
      <c r="I2090" s="259" t="s">
        <v>17</v>
      </c>
      <c r="J2090" s="259" t="s">
        <v>17</v>
      </c>
      <c r="K2090" s="259" t="s">
        <v>3340</v>
      </c>
      <c r="L2090" s="260">
        <v>45462</v>
      </c>
      <c r="M2090" s="259" t="s">
        <v>20</v>
      </c>
    </row>
    <row r="2091" spans="1:13" x14ac:dyDescent="0.35">
      <c r="A2091" s="261" t="s">
        <v>168</v>
      </c>
      <c r="B2091" s="261" t="s">
        <v>169</v>
      </c>
      <c r="C2091" s="261" t="s">
        <v>170</v>
      </c>
      <c r="D2091" s="261" t="s">
        <v>2187</v>
      </c>
      <c r="E2091" s="261">
        <v>2</v>
      </c>
      <c r="F2091" s="261" t="s">
        <v>2177</v>
      </c>
      <c r="G2091" s="261" t="s">
        <v>33</v>
      </c>
      <c r="H2091" s="261">
        <v>2</v>
      </c>
      <c r="I2091" s="261" t="s">
        <v>17</v>
      </c>
      <c r="J2091" s="261" t="s">
        <v>17</v>
      </c>
      <c r="K2091" s="261" t="s">
        <v>3341</v>
      </c>
      <c r="L2091" s="262">
        <v>45462</v>
      </c>
      <c r="M2091" s="261" t="s">
        <v>20</v>
      </c>
    </row>
    <row r="2092" spans="1:13" x14ac:dyDescent="0.35">
      <c r="A2092" s="259" t="s">
        <v>168</v>
      </c>
      <c r="B2092" s="259" t="s">
        <v>169</v>
      </c>
      <c r="C2092" s="259" t="s">
        <v>170</v>
      </c>
      <c r="D2092" s="259" t="s">
        <v>2189</v>
      </c>
      <c r="E2092" s="259">
        <v>2</v>
      </c>
      <c r="F2092" s="259" t="s">
        <v>2177</v>
      </c>
      <c r="G2092" s="259" t="s">
        <v>33</v>
      </c>
      <c r="H2092" s="259">
        <v>2</v>
      </c>
      <c r="I2092" s="259" t="s">
        <v>17</v>
      </c>
      <c r="J2092" s="259" t="s">
        <v>17</v>
      </c>
      <c r="K2092" s="259" t="s">
        <v>3342</v>
      </c>
      <c r="L2092" s="260">
        <v>45462</v>
      </c>
      <c r="M2092" s="259" t="s">
        <v>20</v>
      </c>
    </row>
    <row r="2093" spans="1:13" x14ac:dyDescent="0.35">
      <c r="A2093" s="261" t="s">
        <v>168</v>
      </c>
      <c r="B2093" s="261" t="s">
        <v>169</v>
      </c>
      <c r="C2093" s="261" t="s">
        <v>170</v>
      </c>
      <c r="D2093" s="261" t="s">
        <v>2191</v>
      </c>
      <c r="E2093" s="261">
        <v>3</v>
      </c>
      <c r="F2093" s="261" t="s">
        <v>2177</v>
      </c>
      <c r="G2093" s="261" t="s">
        <v>33</v>
      </c>
      <c r="H2093" s="261">
        <v>2</v>
      </c>
      <c r="I2093" s="261" t="s">
        <v>17</v>
      </c>
      <c r="J2093" s="261" t="s">
        <v>17</v>
      </c>
      <c r="K2093" s="261" t="s">
        <v>3343</v>
      </c>
      <c r="L2093" s="262">
        <v>45462</v>
      </c>
      <c r="M2093" s="261" t="s">
        <v>20</v>
      </c>
    </row>
    <row r="2094" spans="1:13" x14ac:dyDescent="0.35">
      <c r="A2094" s="259" t="s">
        <v>168</v>
      </c>
      <c r="B2094" s="259" t="s">
        <v>169</v>
      </c>
      <c r="C2094" s="259" t="s">
        <v>170</v>
      </c>
      <c r="D2094" s="259" t="s">
        <v>2193</v>
      </c>
      <c r="E2094" s="259">
        <v>3</v>
      </c>
      <c r="F2094" s="259" t="s">
        <v>2177</v>
      </c>
      <c r="G2094" s="259" t="s">
        <v>33</v>
      </c>
      <c r="H2094" s="259">
        <v>2</v>
      </c>
      <c r="I2094" s="259" t="s">
        <v>17</v>
      </c>
      <c r="J2094" s="259" t="s">
        <v>17</v>
      </c>
      <c r="K2094" s="259" t="s">
        <v>3344</v>
      </c>
      <c r="L2094" s="260">
        <v>45462</v>
      </c>
      <c r="M2094" s="259" t="s">
        <v>20</v>
      </c>
    </row>
    <row r="2095" spans="1:13" x14ac:dyDescent="0.35">
      <c r="A2095" s="261" t="s">
        <v>234</v>
      </c>
      <c r="B2095" s="261" t="s">
        <v>235</v>
      </c>
      <c r="C2095" s="261" t="s">
        <v>236</v>
      </c>
      <c r="D2095" s="261" t="s">
        <v>2176</v>
      </c>
      <c r="E2095" s="261">
        <v>2</v>
      </c>
      <c r="F2095" s="261" t="s">
        <v>2177</v>
      </c>
      <c r="G2095" s="261" t="s">
        <v>33</v>
      </c>
      <c r="H2095" s="261">
        <v>2</v>
      </c>
      <c r="I2095" s="261" t="s">
        <v>17</v>
      </c>
      <c r="J2095" s="261" t="s">
        <v>17</v>
      </c>
      <c r="K2095" s="261" t="s">
        <v>3345</v>
      </c>
      <c r="L2095" s="262">
        <v>45462</v>
      </c>
      <c r="M2095" s="261" t="s">
        <v>20</v>
      </c>
    </row>
    <row r="2096" spans="1:13" x14ac:dyDescent="0.35">
      <c r="A2096" s="259" t="s">
        <v>234</v>
      </c>
      <c r="B2096" s="259" t="s">
        <v>235</v>
      </c>
      <c r="C2096" s="259" t="s">
        <v>236</v>
      </c>
      <c r="D2096" s="259" t="s">
        <v>2179</v>
      </c>
      <c r="E2096" s="259">
        <v>1</v>
      </c>
      <c r="F2096" s="259" t="s">
        <v>2177</v>
      </c>
      <c r="G2096" s="259" t="s">
        <v>33</v>
      </c>
      <c r="H2096" s="259">
        <v>2</v>
      </c>
      <c r="I2096" s="259" t="s">
        <v>17</v>
      </c>
      <c r="J2096" s="259" t="s">
        <v>17</v>
      </c>
      <c r="K2096" s="259" t="s">
        <v>3346</v>
      </c>
      <c r="L2096" s="260">
        <v>45462</v>
      </c>
      <c r="M2096" s="259" t="s">
        <v>20</v>
      </c>
    </row>
    <row r="2097" spans="1:13" x14ac:dyDescent="0.35">
      <c r="A2097" s="261" t="s">
        <v>234</v>
      </c>
      <c r="B2097" s="261" t="s">
        <v>235</v>
      </c>
      <c r="C2097" s="261" t="s">
        <v>236</v>
      </c>
      <c r="D2097" s="261" t="s">
        <v>2181</v>
      </c>
      <c r="E2097" s="261">
        <v>1</v>
      </c>
      <c r="F2097" s="261" t="s">
        <v>2177</v>
      </c>
      <c r="G2097" s="261" t="s">
        <v>33</v>
      </c>
      <c r="H2097" s="261">
        <v>2</v>
      </c>
      <c r="I2097" s="261" t="s">
        <v>17</v>
      </c>
      <c r="J2097" s="261" t="s">
        <v>17</v>
      </c>
      <c r="K2097" s="261" t="s">
        <v>3347</v>
      </c>
      <c r="L2097" s="262">
        <v>45462</v>
      </c>
      <c r="M2097" s="261" t="s">
        <v>20</v>
      </c>
    </row>
    <row r="2098" spans="1:13" x14ac:dyDescent="0.35">
      <c r="A2098" s="259" t="s">
        <v>234</v>
      </c>
      <c r="B2098" s="259" t="s">
        <v>235</v>
      </c>
      <c r="C2098" s="259" t="s">
        <v>236</v>
      </c>
      <c r="D2098" s="259" t="s">
        <v>2183</v>
      </c>
      <c r="E2098" s="259">
        <v>1</v>
      </c>
      <c r="F2098" s="259" t="s">
        <v>2177</v>
      </c>
      <c r="G2098" s="259" t="s">
        <v>33</v>
      </c>
      <c r="H2098" s="259">
        <v>2</v>
      </c>
      <c r="I2098" s="259" t="s">
        <v>17</v>
      </c>
      <c r="J2098" s="259" t="s">
        <v>17</v>
      </c>
      <c r="K2098" s="259" t="s">
        <v>3348</v>
      </c>
      <c r="L2098" s="260">
        <v>45462</v>
      </c>
      <c r="M2098" s="259" t="s">
        <v>20</v>
      </c>
    </row>
    <row r="2099" spans="1:13" x14ac:dyDescent="0.35">
      <c r="A2099" s="261" t="s">
        <v>234</v>
      </c>
      <c r="B2099" s="261" t="s">
        <v>235</v>
      </c>
      <c r="C2099" s="261" t="s">
        <v>236</v>
      </c>
      <c r="D2099" s="261" t="s">
        <v>2185</v>
      </c>
      <c r="E2099" s="261">
        <v>1</v>
      </c>
      <c r="F2099" s="261" t="s">
        <v>2177</v>
      </c>
      <c r="G2099" s="261" t="s">
        <v>33</v>
      </c>
      <c r="H2099" s="261">
        <v>2</v>
      </c>
      <c r="I2099" s="261" t="s">
        <v>17</v>
      </c>
      <c r="J2099" s="261" t="s">
        <v>17</v>
      </c>
      <c r="K2099" s="261" t="s">
        <v>3349</v>
      </c>
      <c r="L2099" s="262">
        <v>45462</v>
      </c>
      <c r="M2099" s="261" t="s">
        <v>20</v>
      </c>
    </row>
    <row r="2100" spans="1:13" x14ac:dyDescent="0.35">
      <c r="A2100" s="259" t="s">
        <v>234</v>
      </c>
      <c r="B2100" s="259" t="s">
        <v>235</v>
      </c>
      <c r="C2100" s="259" t="s">
        <v>236</v>
      </c>
      <c r="D2100" s="259" t="s">
        <v>2187</v>
      </c>
      <c r="E2100" s="259">
        <v>3</v>
      </c>
      <c r="F2100" s="259" t="s">
        <v>2177</v>
      </c>
      <c r="G2100" s="259" t="s">
        <v>33</v>
      </c>
      <c r="H2100" s="259">
        <v>2</v>
      </c>
      <c r="I2100" s="259" t="s">
        <v>17</v>
      </c>
      <c r="J2100" s="259" t="s">
        <v>17</v>
      </c>
      <c r="K2100" s="259" t="s">
        <v>3350</v>
      </c>
      <c r="L2100" s="260">
        <v>45462</v>
      </c>
      <c r="M2100" s="259" t="s">
        <v>20</v>
      </c>
    </row>
    <row r="2101" spans="1:13" x14ac:dyDescent="0.35">
      <c r="A2101" s="261" t="s">
        <v>234</v>
      </c>
      <c r="B2101" s="261" t="s">
        <v>235</v>
      </c>
      <c r="C2101" s="261" t="s">
        <v>236</v>
      </c>
      <c r="D2101" s="261" t="s">
        <v>2189</v>
      </c>
      <c r="E2101" s="261">
        <v>2</v>
      </c>
      <c r="F2101" s="261" t="s">
        <v>2177</v>
      </c>
      <c r="G2101" s="261" t="s">
        <v>33</v>
      </c>
      <c r="H2101" s="261">
        <v>2</v>
      </c>
      <c r="I2101" s="261" t="s">
        <v>17</v>
      </c>
      <c r="J2101" s="261" t="s">
        <v>17</v>
      </c>
      <c r="K2101" s="261" t="s">
        <v>3351</v>
      </c>
      <c r="L2101" s="262">
        <v>45462</v>
      </c>
      <c r="M2101" s="261" t="s">
        <v>20</v>
      </c>
    </row>
    <row r="2102" spans="1:13" x14ac:dyDescent="0.35">
      <c r="A2102" s="259" t="s">
        <v>234</v>
      </c>
      <c r="B2102" s="259" t="s">
        <v>235</v>
      </c>
      <c r="C2102" s="259" t="s">
        <v>236</v>
      </c>
      <c r="D2102" s="259" t="s">
        <v>2191</v>
      </c>
      <c r="E2102" s="259">
        <v>1</v>
      </c>
      <c r="F2102" s="259" t="s">
        <v>2177</v>
      </c>
      <c r="G2102" s="259" t="s">
        <v>33</v>
      </c>
      <c r="H2102" s="259">
        <v>2</v>
      </c>
      <c r="I2102" s="259" t="s">
        <v>17</v>
      </c>
      <c r="J2102" s="259" t="s">
        <v>17</v>
      </c>
      <c r="K2102" s="259" t="s">
        <v>3352</v>
      </c>
      <c r="L2102" s="260">
        <v>45462</v>
      </c>
      <c r="M2102" s="259" t="s">
        <v>20</v>
      </c>
    </row>
    <row r="2103" spans="1:13" x14ac:dyDescent="0.35">
      <c r="A2103" s="261" t="s">
        <v>234</v>
      </c>
      <c r="B2103" s="261" t="s">
        <v>235</v>
      </c>
      <c r="C2103" s="261" t="s">
        <v>236</v>
      </c>
      <c r="D2103" s="261" t="s">
        <v>2193</v>
      </c>
      <c r="E2103" s="261">
        <v>0</v>
      </c>
      <c r="F2103" s="261" t="s">
        <v>2177</v>
      </c>
      <c r="G2103" s="261" t="s">
        <v>33</v>
      </c>
      <c r="H2103" s="261">
        <v>2</v>
      </c>
      <c r="I2103" s="261" t="s">
        <v>17</v>
      </c>
      <c r="J2103" s="261" t="s">
        <v>17</v>
      </c>
      <c r="K2103" s="261" t="s">
        <v>3353</v>
      </c>
      <c r="L2103" s="262">
        <v>45462</v>
      </c>
      <c r="M2103" s="261" t="s">
        <v>20</v>
      </c>
    </row>
    <row r="2104" spans="1:13" x14ac:dyDescent="0.35">
      <c r="A2104" s="259" t="s">
        <v>1672</v>
      </c>
      <c r="B2104" s="259" t="s">
        <v>1673</v>
      </c>
      <c r="C2104" s="259" t="s">
        <v>1648</v>
      </c>
      <c r="D2104" s="259" t="s">
        <v>2176</v>
      </c>
      <c r="E2104" s="259">
        <v>0</v>
      </c>
      <c r="F2104" s="259" t="s">
        <v>2177</v>
      </c>
      <c r="G2104" s="259" t="s">
        <v>33</v>
      </c>
      <c r="H2104" s="259">
        <v>2</v>
      </c>
      <c r="I2104" s="259" t="s">
        <v>17</v>
      </c>
      <c r="J2104" s="259" t="s">
        <v>17</v>
      </c>
      <c r="K2104" s="259" t="s">
        <v>3354</v>
      </c>
      <c r="L2104" s="260">
        <v>45462</v>
      </c>
      <c r="M2104" s="259" t="s">
        <v>20</v>
      </c>
    </row>
    <row r="2105" spans="1:13" x14ac:dyDescent="0.35">
      <c r="A2105" s="261" t="s">
        <v>1672</v>
      </c>
      <c r="B2105" s="261" t="s">
        <v>1673</v>
      </c>
      <c r="C2105" s="261" t="s">
        <v>1648</v>
      </c>
      <c r="D2105" s="261" t="s">
        <v>2179</v>
      </c>
      <c r="E2105" s="261">
        <v>1</v>
      </c>
      <c r="F2105" s="261" t="s">
        <v>2177</v>
      </c>
      <c r="G2105" s="261" t="s">
        <v>33</v>
      </c>
      <c r="H2105" s="261">
        <v>2</v>
      </c>
      <c r="I2105" s="261" t="s">
        <v>17</v>
      </c>
      <c r="J2105" s="261" t="s">
        <v>17</v>
      </c>
      <c r="K2105" s="261" t="s">
        <v>3355</v>
      </c>
      <c r="L2105" s="262">
        <v>45462</v>
      </c>
      <c r="M2105" s="261" t="s">
        <v>20</v>
      </c>
    </row>
    <row r="2106" spans="1:13" x14ac:dyDescent="0.35">
      <c r="A2106" s="259" t="s">
        <v>1672</v>
      </c>
      <c r="B2106" s="259" t="s">
        <v>1673</v>
      </c>
      <c r="C2106" s="259" t="s">
        <v>1648</v>
      </c>
      <c r="D2106" s="259" t="s">
        <v>2181</v>
      </c>
      <c r="E2106" s="259">
        <v>1</v>
      </c>
      <c r="F2106" s="259" t="s">
        <v>2177</v>
      </c>
      <c r="G2106" s="259" t="s">
        <v>33</v>
      </c>
      <c r="H2106" s="259">
        <v>2</v>
      </c>
      <c r="I2106" s="259" t="s">
        <v>17</v>
      </c>
      <c r="J2106" s="259" t="s">
        <v>17</v>
      </c>
      <c r="K2106" s="259" t="s">
        <v>3356</v>
      </c>
      <c r="L2106" s="260">
        <v>45462</v>
      </c>
      <c r="M2106" s="259" t="s">
        <v>20</v>
      </c>
    </row>
    <row r="2107" spans="1:13" x14ac:dyDescent="0.35">
      <c r="A2107" s="261" t="s">
        <v>1672</v>
      </c>
      <c r="B2107" s="261" t="s">
        <v>1673</v>
      </c>
      <c r="C2107" s="261" t="s">
        <v>1648</v>
      </c>
      <c r="D2107" s="261" t="s">
        <v>2183</v>
      </c>
      <c r="E2107" s="261">
        <v>3</v>
      </c>
      <c r="F2107" s="261" t="s">
        <v>2177</v>
      </c>
      <c r="G2107" s="261" t="s">
        <v>33</v>
      </c>
      <c r="H2107" s="261">
        <v>2</v>
      </c>
      <c r="I2107" s="261" t="s">
        <v>17</v>
      </c>
      <c r="J2107" s="261" t="s">
        <v>17</v>
      </c>
      <c r="K2107" s="261" t="s">
        <v>3357</v>
      </c>
      <c r="L2107" s="262">
        <v>45462</v>
      </c>
      <c r="M2107" s="261" t="s">
        <v>20</v>
      </c>
    </row>
    <row r="2108" spans="1:13" x14ac:dyDescent="0.35">
      <c r="A2108" s="259" t="s">
        <v>1672</v>
      </c>
      <c r="B2108" s="259" t="s">
        <v>1673</v>
      </c>
      <c r="C2108" s="259" t="s">
        <v>1648</v>
      </c>
      <c r="D2108" s="259" t="s">
        <v>2185</v>
      </c>
      <c r="E2108" s="259">
        <v>3</v>
      </c>
      <c r="F2108" s="259" t="s">
        <v>2177</v>
      </c>
      <c r="G2108" s="259" t="s">
        <v>33</v>
      </c>
      <c r="H2108" s="259">
        <v>2</v>
      </c>
      <c r="I2108" s="259" t="s">
        <v>17</v>
      </c>
      <c r="J2108" s="259" t="s">
        <v>17</v>
      </c>
      <c r="K2108" s="259" t="s">
        <v>3358</v>
      </c>
      <c r="L2108" s="260">
        <v>45462</v>
      </c>
      <c r="M2108" s="259" t="s">
        <v>20</v>
      </c>
    </row>
    <row r="2109" spans="1:13" x14ac:dyDescent="0.35">
      <c r="A2109" s="261" t="s">
        <v>1672</v>
      </c>
      <c r="B2109" s="261" t="s">
        <v>1673</v>
      </c>
      <c r="C2109" s="261" t="s">
        <v>1648</v>
      </c>
      <c r="D2109" s="261" t="s">
        <v>2187</v>
      </c>
      <c r="E2109" s="261">
        <v>1</v>
      </c>
      <c r="F2109" s="261" t="s">
        <v>2177</v>
      </c>
      <c r="G2109" s="261" t="s">
        <v>33</v>
      </c>
      <c r="H2109" s="261">
        <v>2</v>
      </c>
      <c r="I2109" s="261" t="s">
        <v>17</v>
      </c>
      <c r="J2109" s="261" t="s">
        <v>17</v>
      </c>
      <c r="K2109" s="261" t="s">
        <v>3359</v>
      </c>
      <c r="L2109" s="262">
        <v>45462</v>
      </c>
      <c r="M2109" s="261" t="s">
        <v>20</v>
      </c>
    </row>
    <row r="2110" spans="1:13" x14ac:dyDescent="0.35">
      <c r="A2110" s="259" t="s">
        <v>1672</v>
      </c>
      <c r="B2110" s="259" t="s">
        <v>1673</v>
      </c>
      <c r="C2110" s="259" t="s">
        <v>1648</v>
      </c>
      <c r="D2110" s="259" t="s">
        <v>2189</v>
      </c>
      <c r="E2110" s="259">
        <v>3</v>
      </c>
      <c r="F2110" s="259" t="s">
        <v>2177</v>
      </c>
      <c r="G2110" s="259" t="s">
        <v>33</v>
      </c>
      <c r="H2110" s="259">
        <v>2</v>
      </c>
      <c r="I2110" s="259" t="s">
        <v>17</v>
      </c>
      <c r="J2110" s="259" t="s">
        <v>17</v>
      </c>
      <c r="K2110" s="259" t="s">
        <v>3360</v>
      </c>
      <c r="L2110" s="260">
        <v>45462</v>
      </c>
      <c r="M2110" s="259" t="s">
        <v>20</v>
      </c>
    </row>
    <row r="2111" spans="1:13" x14ac:dyDescent="0.35">
      <c r="A2111" s="261" t="s">
        <v>1672</v>
      </c>
      <c r="B2111" s="261" t="s">
        <v>1673</v>
      </c>
      <c r="C2111" s="261" t="s">
        <v>1648</v>
      </c>
      <c r="D2111" s="261" t="s">
        <v>2191</v>
      </c>
      <c r="E2111" s="261">
        <v>2</v>
      </c>
      <c r="F2111" s="261" t="s">
        <v>2177</v>
      </c>
      <c r="G2111" s="261" t="s">
        <v>33</v>
      </c>
      <c r="H2111" s="261">
        <v>2</v>
      </c>
      <c r="I2111" s="261" t="s">
        <v>17</v>
      </c>
      <c r="J2111" s="261" t="s">
        <v>17</v>
      </c>
      <c r="K2111" s="261" t="s">
        <v>3361</v>
      </c>
      <c r="L2111" s="262">
        <v>45462</v>
      </c>
      <c r="M2111" s="261" t="s">
        <v>20</v>
      </c>
    </row>
    <row r="2112" spans="1:13" x14ac:dyDescent="0.35">
      <c r="A2112" s="259" t="s">
        <v>1672</v>
      </c>
      <c r="B2112" s="259" t="s">
        <v>1673</v>
      </c>
      <c r="C2112" s="259" t="s">
        <v>1648</v>
      </c>
      <c r="D2112" s="259" t="s">
        <v>2193</v>
      </c>
      <c r="E2112" s="259">
        <v>1</v>
      </c>
      <c r="F2112" s="259" t="s">
        <v>2177</v>
      </c>
      <c r="G2112" s="259" t="s">
        <v>33</v>
      </c>
      <c r="H2112" s="259">
        <v>2</v>
      </c>
      <c r="I2112" s="259" t="s">
        <v>17</v>
      </c>
      <c r="J2112" s="259" t="s">
        <v>17</v>
      </c>
      <c r="K2112" s="259" t="s">
        <v>3362</v>
      </c>
      <c r="L2112" s="260">
        <v>45462</v>
      </c>
      <c r="M2112" s="259" t="s">
        <v>20</v>
      </c>
    </row>
    <row r="2113" spans="1:13" x14ac:dyDescent="0.35">
      <c r="A2113" s="261" t="s">
        <v>1646</v>
      </c>
      <c r="B2113" s="261" t="s">
        <v>1647</v>
      </c>
      <c r="C2113" s="261" t="s">
        <v>1648</v>
      </c>
      <c r="D2113" s="261" t="s">
        <v>2176</v>
      </c>
      <c r="E2113" s="261">
        <v>0</v>
      </c>
      <c r="F2113" s="261" t="s">
        <v>2177</v>
      </c>
      <c r="G2113" s="261" t="s">
        <v>33</v>
      </c>
      <c r="H2113" s="261">
        <v>2</v>
      </c>
      <c r="I2113" s="261" t="s">
        <v>17</v>
      </c>
      <c r="J2113" s="261" t="s">
        <v>17</v>
      </c>
      <c r="K2113" s="261" t="s">
        <v>3363</v>
      </c>
      <c r="L2113" s="262">
        <v>45462</v>
      </c>
      <c r="M2113" s="261" t="s">
        <v>20</v>
      </c>
    </row>
    <row r="2114" spans="1:13" x14ac:dyDescent="0.35">
      <c r="A2114" s="259" t="s">
        <v>1646</v>
      </c>
      <c r="B2114" s="259" t="s">
        <v>1647</v>
      </c>
      <c r="C2114" s="259" t="s">
        <v>1648</v>
      </c>
      <c r="D2114" s="259" t="s">
        <v>2179</v>
      </c>
      <c r="E2114" s="259">
        <v>1</v>
      </c>
      <c r="F2114" s="259" t="s">
        <v>2177</v>
      </c>
      <c r="G2114" s="259" t="s">
        <v>33</v>
      </c>
      <c r="H2114" s="259">
        <v>2</v>
      </c>
      <c r="I2114" s="259" t="s">
        <v>17</v>
      </c>
      <c r="J2114" s="259" t="s">
        <v>17</v>
      </c>
      <c r="K2114" s="259" t="s">
        <v>3364</v>
      </c>
      <c r="L2114" s="260">
        <v>45462</v>
      </c>
      <c r="M2114" s="259" t="s">
        <v>20</v>
      </c>
    </row>
    <row r="2115" spans="1:13" x14ac:dyDescent="0.35">
      <c r="A2115" s="261" t="s">
        <v>1646</v>
      </c>
      <c r="B2115" s="261" t="s">
        <v>1647</v>
      </c>
      <c r="C2115" s="261" t="s">
        <v>1648</v>
      </c>
      <c r="D2115" s="261" t="s">
        <v>2181</v>
      </c>
      <c r="E2115" s="261">
        <v>1</v>
      </c>
      <c r="F2115" s="261" t="s">
        <v>2177</v>
      </c>
      <c r="G2115" s="261" t="s">
        <v>33</v>
      </c>
      <c r="H2115" s="261">
        <v>2</v>
      </c>
      <c r="I2115" s="261" t="s">
        <v>17</v>
      </c>
      <c r="J2115" s="261" t="s">
        <v>17</v>
      </c>
      <c r="K2115" s="261" t="s">
        <v>3365</v>
      </c>
      <c r="L2115" s="262">
        <v>45462</v>
      </c>
      <c r="M2115" s="261" t="s">
        <v>20</v>
      </c>
    </row>
    <row r="2116" spans="1:13" x14ac:dyDescent="0.35">
      <c r="A2116" s="259" t="s">
        <v>1646</v>
      </c>
      <c r="B2116" s="259" t="s">
        <v>1647</v>
      </c>
      <c r="C2116" s="259" t="s">
        <v>1648</v>
      </c>
      <c r="D2116" s="259" t="s">
        <v>2183</v>
      </c>
      <c r="E2116" s="259">
        <v>3</v>
      </c>
      <c r="F2116" s="259" t="s">
        <v>2177</v>
      </c>
      <c r="G2116" s="259" t="s">
        <v>33</v>
      </c>
      <c r="H2116" s="259">
        <v>2</v>
      </c>
      <c r="I2116" s="259" t="s">
        <v>17</v>
      </c>
      <c r="J2116" s="259" t="s">
        <v>17</v>
      </c>
      <c r="K2116" s="259" t="s">
        <v>3366</v>
      </c>
      <c r="L2116" s="260">
        <v>45462</v>
      </c>
      <c r="M2116" s="259" t="s">
        <v>20</v>
      </c>
    </row>
    <row r="2117" spans="1:13" x14ac:dyDescent="0.35">
      <c r="A2117" s="261" t="s">
        <v>1646</v>
      </c>
      <c r="B2117" s="261" t="s">
        <v>1647</v>
      </c>
      <c r="C2117" s="261" t="s">
        <v>1648</v>
      </c>
      <c r="D2117" s="261" t="s">
        <v>2185</v>
      </c>
      <c r="E2117" s="261">
        <v>3</v>
      </c>
      <c r="F2117" s="261" t="s">
        <v>2177</v>
      </c>
      <c r="G2117" s="261" t="s">
        <v>33</v>
      </c>
      <c r="H2117" s="261">
        <v>2</v>
      </c>
      <c r="I2117" s="261" t="s">
        <v>17</v>
      </c>
      <c r="J2117" s="261" t="s">
        <v>17</v>
      </c>
      <c r="K2117" s="261" t="s">
        <v>3367</v>
      </c>
      <c r="L2117" s="262">
        <v>45462</v>
      </c>
      <c r="M2117" s="261" t="s">
        <v>20</v>
      </c>
    </row>
    <row r="2118" spans="1:13" x14ac:dyDescent="0.35">
      <c r="A2118" s="259" t="s">
        <v>1646</v>
      </c>
      <c r="B2118" s="259" t="s">
        <v>1647</v>
      </c>
      <c r="C2118" s="259" t="s">
        <v>1648</v>
      </c>
      <c r="D2118" s="259" t="s">
        <v>2187</v>
      </c>
      <c r="E2118" s="259">
        <v>1</v>
      </c>
      <c r="F2118" s="259" t="s">
        <v>2177</v>
      </c>
      <c r="G2118" s="259" t="s">
        <v>33</v>
      </c>
      <c r="H2118" s="259">
        <v>2</v>
      </c>
      <c r="I2118" s="259" t="s">
        <v>17</v>
      </c>
      <c r="J2118" s="259" t="s">
        <v>17</v>
      </c>
      <c r="K2118" s="259" t="s">
        <v>3368</v>
      </c>
      <c r="L2118" s="260">
        <v>45462</v>
      </c>
      <c r="M2118" s="259" t="s">
        <v>20</v>
      </c>
    </row>
    <row r="2119" spans="1:13" x14ac:dyDescent="0.35">
      <c r="A2119" s="261" t="s">
        <v>1646</v>
      </c>
      <c r="B2119" s="261" t="s">
        <v>1647</v>
      </c>
      <c r="C2119" s="261" t="s">
        <v>1648</v>
      </c>
      <c r="D2119" s="261" t="s">
        <v>2189</v>
      </c>
      <c r="E2119" s="261">
        <v>3</v>
      </c>
      <c r="F2119" s="261" t="s">
        <v>2177</v>
      </c>
      <c r="G2119" s="261" t="s">
        <v>33</v>
      </c>
      <c r="H2119" s="261">
        <v>2</v>
      </c>
      <c r="I2119" s="261" t="s">
        <v>17</v>
      </c>
      <c r="J2119" s="261" t="s">
        <v>17</v>
      </c>
      <c r="K2119" s="261" t="s">
        <v>3369</v>
      </c>
      <c r="L2119" s="262">
        <v>45462</v>
      </c>
      <c r="M2119" s="261" t="s">
        <v>20</v>
      </c>
    </row>
    <row r="2120" spans="1:13" x14ac:dyDescent="0.35">
      <c r="A2120" s="259" t="s">
        <v>1646</v>
      </c>
      <c r="B2120" s="259" t="s">
        <v>1647</v>
      </c>
      <c r="C2120" s="259" t="s">
        <v>1648</v>
      </c>
      <c r="D2120" s="259" t="s">
        <v>2191</v>
      </c>
      <c r="E2120" s="259">
        <v>2</v>
      </c>
      <c r="F2120" s="259" t="s">
        <v>2177</v>
      </c>
      <c r="G2120" s="259" t="s">
        <v>33</v>
      </c>
      <c r="H2120" s="259">
        <v>2</v>
      </c>
      <c r="I2120" s="259" t="s">
        <v>17</v>
      </c>
      <c r="J2120" s="259" t="s">
        <v>17</v>
      </c>
      <c r="K2120" s="259" t="s">
        <v>3370</v>
      </c>
      <c r="L2120" s="260">
        <v>45462</v>
      </c>
      <c r="M2120" s="259" t="s">
        <v>20</v>
      </c>
    </row>
    <row r="2121" spans="1:13" x14ac:dyDescent="0.35">
      <c r="A2121" s="261" t="s">
        <v>1646</v>
      </c>
      <c r="B2121" s="261" t="s">
        <v>1647</v>
      </c>
      <c r="C2121" s="261" t="s">
        <v>1648</v>
      </c>
      <c r="D2121" s="261" t="s">
        <v>2193</v>
      </c>
      <c r="E2121" s="261">
        <v>1</v>
      </c>
      <c r="F2121" s="261" t="s">
        <v>2177</v>
      </c>
      <c r="G2121" s="261" t="s">
        <v>33</v>
      </c>
      <c r="H2121" s="261">
        <v>2</v>
      </c>
      <c r="I2121" s="261" t="s">
        <v>17</v>
      </c>
      <c r="J2121" s="261" t="s">
        <v>17</v>
      </c>
      <c r="K2121" s="261" t="s">
        <v>3371</v>
      </c>
      <c r="L2121" s="262">
        <v>45462</v>
      </c>
      <c r="M2121" s="261" t="s">
        <v>20</v>
      </c>
    </row>
    <row r="2122" spans="1:13" x14ac:dyDescent="0.35">
      <c r="A2122" s="259" t="s">
        <v>473</v>
      </c>
      <c r="B2122" s="259" t="s">
        <v>474</v>
      </c>
      <c r="C2122" s="259" t="s">
        <v>475</v>
      </c>
      <c r="D2122" s="259" t="s">
        <v>2176</v>
      </c>
      <c r="E2122" s="259">
        <v>2</v>
      </c>
      <c r="F2122" s="259" t="s">
        <v>2177</v>
      </c>
      <c r="G2122" s="259" t="s">
        <v>33</v>
      </c>
      <c r="H2122" s="259">
        <v>2</v>
      </c>
      <c r="I2122" s="259" t="s">
        <v>17</v>
      </c>
      <c r="J2122" s="259" t="s">
        <v>17</v>
      </c>
      <c r="K2122" s="259" t="s">
        <v>3372</v>
      </c>
      <c r="L2122" s="260">
        <v>45462</v>
      </c>
      <c r="M2122" s="259" t="s">
        <v>20</v>
      </c>
    </row>
    <row r="2123" spans="1:13" x14ac:dyDescent="0.35">
      <c r="A2123" s="261" t="s">
        <v>473</v>
      </c>
      <c r="B2123" s="261" t="s">
        <v>474</v>
      </c>
      <c r="C2123" s="261" t="s">
        <v>475</v>
      </c>
      <c r="D2123" s="261" t="s">
        <v>2179</v>
      </c>
      <c r="E2123" s="261">
        <v>1</v>
      </c>
      <c r="F2123" s="261" t="s">
        <v>2177</v>
      </c>
      <c r="G2123" s="261" t="s">
        <v>33</v>
      </c>
      <c r="H2123" s="261">
        <v>2</v>
      </c>
      <c r="I2123" s="261" t="s">
        <v>17</v>
      </c>
      <c r="J2123" s="261" t="s">
        <v>17</v>
      </c>
      <c r="K2123" s="261" t="s">
        <v>3373</v>
      </c>
      <c r="L2123" s="262">
        <v>45462</v>
      </c>
      <c r="M2123" s="261" t="s">
        <v>20</v>
      </c>
    </row>
    <row r="2124" spans="1:13" x14ac:dyDescent="0.35">
      <c r="A2124" s="259" t="s">
        <v>473</v>
      </c>
      <c r="B2124" s="259" t="s">
        <v>474</v>
      </c>
      <c r="C2124" s="259" t="s">
        <v>475</v>
      </c>
      <c r="D2124" s="259" t="s">
        <v>2181</v>
      </c>
      <c r="E2124" s="259">
        <v>3</v>
      </c>
      <c r="F2124" s="259" t="s">
        <v>2177</v>
      </c>
      <c r="G2124" s="259" t="s">
        <v>33</v>
      </c>
      <c r="H2124" s="259">
        <v>2</v>
      </c>
      <c r="I2124" s="259" t="s">
        <v>17</v>
      </c>
      <c r="J2124" s="259" t="s">
        <v>17</v>
      </c>
      <c r="K2124" s="259" t="s">
        <v>3374</v>
      </c>
      <c r="L2124" s="260">
        <v>45462</v>
      </c>
      <c r="M2124" s="259" t="s">
        <v>20</v>
      </c>
    </row>
    <row r="2125" spans="1:13" x14ac:dyDescent="0.35">
      <c r="A2125" s="261" t="s">
        <v>473</v>
      </c>
      <c r="B2125" s="261" t="s">
        <v>474</v>
      </c>
      <c r="C2125" s="261" t="s">
        <v>475</v>
      </c>
      <c r="D2125" s="261" t="s">
        <v>2183</v>
      </c>
      <c r="E2125" s="261">
        <v>3</v>
      </c>
      <c r="F2125" s="261" t="s">
        <v>2177</v>
      </c>
      <c r="G2125" s="261" t="s">
        <v>33</v>
      </c>
      <c r="H2125" s="261">
        <v>2</v>
      </c>
      <c r="I2125" s="261" t="s">
        <v>17</v>
      </c>
      <c r="J2125" s="261" t="s">
        <v>17</v>
      </c>
      <c r="K2125" s="261" t="s">
        <v>3375</v>
      </c>
      <c r="L2125" s="262">
        <v>45462</v>
      </c>
      <c r="M2125" s="261" t="s">
        <v>20</v>
      </c>
    </row>
    <row r="2126" spans="1:13" x14ac:dyDescent="0.35">
      <c r="A2126" s="259" t="s">
        <v>473</v>
      </c>
      <c r="B2126" s="259" t="s">
        <v>474</v>
      </c>
      <c r="C2126" s="259" t="s">
        <v>475</v>
      </c>
      <c r="D2126" s="259" t="s">
        <v>2185</v>
      </c>
      <c r="E2126" s="259">
        <v>0</v>
      </c>
      <c r="F2126" s="259" t="s">
        <v>2177</v>
      </c>
      <c r="G2126" s="259" t="s">
        <v>33</v>
      </c>
      <c r="H2126" s="259">
        <v>2</v>
      </c>
      <c r="I2126" s="259" t="s">
        <v>17</v>
      </c>
      <c r="J2126" s="259" t="s">
        <v>17</v>
      </c>
      <c r="K2126" s="259" t="s">
        <v>3376</v>
      </c>
      <c r="L2126" s="260">
        <v>45462</v>
      </c>
      <c r="M2126" s="259" t="s">
        <v>20</v>
      </c>
    </row>
    <row r="2127" spans="1:13" x14ac:dyDescent="0.35">
      <c r="A2127" s="261" t="s">
        <v>473</v>
      </c>
      <c r="B2127" s="261" t="s">
        <v>474</v>
      </c>
      <c r="C2127" s="261" t="s">
        <v>475</v>
      </c>
      <c r="D2127" s="261" t="s">
        <v>2187</v>
      </c>
      <c r="E2127" s="261">
        <v>3</v>
      </c>
      <c r="F2127" s="261" t="s">
        <v>2177</v>
      </c>
      <c r="G2127" s="261" t="s">
        <v>33</v>
      </c>
      <c r="H2127" s="261">
        <v>2</v>
      </c>
      <c r="I2127" s="261" t="s">
        <v>17</v>
      </c>
      <c r="J2127" s="261" t="s">
        <v>17</v>
      </c>
      <c r="K2127" s="261" t="s">
        <v>3377</v>
      </c>
      <c r="L2127" s="262">
        <v>45462</v>
      </c>
      <c r="M2127" s="261" t="s">
        <v>20</v>
      </c>
    </row>
    <row r="2128" spans="1:13" x14ac:dyDescent="0.35">
      <c r="A2128" s="259" t="s">
        <v>473</v>
      </c>
      <c r="B2128" s="259" t="s">
        <v>474</v>
      </c>
      <c r="C2128" s="259" t="s">
        <v>475</v>
      </c>
      <c r="D2128" s="259" t="s">
        <v>2189</v>
      </c>
      <c r="E2128" s="259">
        <v>3</v>
      </c>
      <c r="F2128" s="259" t="s">
        <v>2177</v>
      </c>
      <c r="G2128" s="259" t="s">
        <v>33</v>
      </c>
      <c r="H2128" s="259">
        <v>2</v>
      </c>
      <c r="I2128" s="259" t="s">
        <v>17</v>
      </c>
      <c r="J2128" s="259" t="s">
        <v>17</v>
      </c>
      <c r="K2128" s="259" t="s">
        <v>3378</v>
      </c>
      <c r="L2128" s="260">
        <v>45462</v>
      </c>
      <c r="M2128" s="259" t="s">
        <v>20</v>
      </c>
    </row>
    <row r="2129" spans="1:13" x14ac:dyDescent="0.35">
      <c r="A2129" s="261" t="s">
        <v>473</v>
      </c>
      <c r="B2129" s="261" t="s">
        <v>474</v>
      </c>
      <c r="C2129" s="261" t="s">
        <v>475</v>
      </c>
      <c r="D2129" s="261" t="s">
        <v>2191</v>
      </c>
      <c r="E2129" s="261">
        <v>3</v>
      </c>
      <c r="F2129" s="261" t="s">
        <v>2177</v>
      </c>
      <c r="G2129" s="261" t="s">
        <v>33</v>
      </c>
      <c r="H2129" s="261">
        <v>2</v>
      </c>
      <c r="I2129" s="261" t="s">
        <v>17</v>
      </c>
      <c r="J2129" s="261" t="s">
        <v>17</v>
      </c>
      <c r="K2129" s="261" t="s">
        <v>3379</v>
      </c>
      <c r="L2129" s="262">
        <v>45462</v>
      </c>
      <c r="M2129" s="261" t="s">
        <v>20</v>
      </c>
    </row>
    <row r="2130" spans="1:13" x14ac:dyDescent="0.35">
      <c r="A2130" s="259" t="s">
        <v>473</v>
      </c>
      <c r="B2130" s="259" t="s">
        <v>474</v>
      </c>
      <c r="C2130" s="259" t="s">
        <v>475</v>
      </c>
      <c r="D2130" s="259" t="s">
        <v>2193</v>
      </c>
      <c r="E2130" s="259">
        <v>2</v>
      </c>
      <c r="F2130" s="259" t="s">
        <v>2177</v>
      </c>
      <c r="G2130" s="259" t="s">
        <v>33</v>
      </c>
      <c r="H2130" s="259">
        <v>2</v>
      </c>
      <c r="I2130" s="259" t="s">
        <v>17</v>
      </c>
      <c r="J2130" s="259" t="s">
        <v>17</v>
      </c>
      <c r="K2130" s="259" t="s">
        <v>3380</v>
      </c>
      <c r="L2130" s="260">
        <v>45462</v>
      </c>
      <c r="M2130" s="259" t="s">
        <v>20</v>
      </c>
    </row>
    <row r="2131" spans="1:13" x14ac:dyDescent="0.35">
      <c r="A2131" s="261" t="s">
        <v>463</v>
      </c>
      <c r="B2131" s="261" t="s">
        <v>464</v>
      </c>
      <c r="C2131" s="261" t="s">
        <v>465</v>
      </c>
      <c r="D2131" s="261" t="s">
        <v>2176</v>
      </c>
      <c r="E2131" s="261">
        <v>2</v>
      </c>
      <c r="F2131" s="261" t="s">
        <v>2177</v>
      </c>
      <c r="G2131" s="261" t="s">
        <v>33</v>
      </c>
      <c r="H2131" s="261">
        <v>2</v>
      </c>
      <c r="I2131" s="261" t="s">
        <v>17</v>
      </c>
      <c r="J2131" s="261" t="s">
        <v>17</v>
      </c>
      <c r="K2131" s="261" t="s">
        <v>3381</v>
      </c>
      <c r="L2131" s="262">
        <v>45462</v>
      </c>
      <c r="M2131" s="261" t="s">
        <v>20</v>
      </c>
    </row>
    <row r="2132" spans="1:13" x14ac:dyDescent="0.35">
      <c r="A2132" s="259" t="s">
        <v>463</v>
      </c>
      <c r="B2132" s="259" t="s">
        <v>464</v>
      </c>
      <c r="C2132" s="259" t="s">
        <v>465</v>
      </c>
      <c r="D2132" s="259" t="s">
        <v>2179</v>
      </c>
      <c r="E2132" s="259">
        <v>1</v>
      </c>
      <c r="F2132" s="259" t="s">
        <v>2177</v>
      </c>
      <c r="G2132" s="259" t="s">
        <v>33</v>
      </c>
      <c r="H2132" s="259">
        <v>2</v>
      </c>
      <c r="I2132" s="259" t="s">
        <v>17</v>
      </c>
      <c r="J2132" s="259" t="s">
        <v>17</v>
      </c>
      <c r="K2132" s="259" t="s">
        <v>3382</v>
      </c>
      <c r="L2132" s="260">
        <v>45462</v>
      </c>
      <c r="M2132" s="259" t="s">
        <v>20</v>
      </c>
    </row>
    <row r="2133" spans="1:13" x14ac:dyDescent="0.35">
      <c r="A2133" s="261" t="s">
        <v>463</v>
      </c>
      <c r="B2133" s="261" t="s">
        <v>464</v>
      </c>
      <c r="C2133" s="261" t="s">
        <v>465</v>
      </c>
      <c r="D2133" s="261" t="s">
        <v>2181</v>
      </c>
      <c r="E2133" s="261">
        <v>1</v>
      </c>
      <c r="F2133" s="261" t="s">
        <v>2177</v>
      </c>
      <c r="G2133" s="261" t="s">
        <v>33</v>
      </c>
      <c r="H2133" s="261">
        <v>2</v>
      </c>
      <c r="I2133" s="261" t="s">
        <v>17</v>
      </c>
      <c r="J2133" s="261" t="s">
        <v>17</v>
      </c>
      <c r="K2133" s="261" t="s">
        <v>3383</v>
      </c>
      <c r="L2133" s="262">
        <v>45462</v>
      </c>
      <c r="M2133" s="261" t="s">
        <v>20</v>
      </c>
    </row>
    <row r="2134" spans="1:13" x14ac:dyDescent="0.35">
      <c r="A2134" s="259" t="s">
        <v>463</v>
      </c>
      <c r="B2134" s="259" t="s">
        <v>464</v>
      </c>
      <c r="C2134" s="259" t="s">
        <v>465</v>
      </c>
      <c r="D2134" s="259" t="s">
        <v>2183</v>
      </c>
      <c r="E2134" s="259">
        <v>0</v>
      </c>
      <c r="F2134" s="259" t="s">
        <v>2177</v>
      </c>
      <c r="G2134" s="259" t="s">
        <v>33</v>
      </c>
      <c r="H2134" s="259">
        <v>2</v>
      </c>
      <c r="I2134" s="259" t="s">
        <v>17</v>
      </c>
      <c r="J2134" s="259" t="s">
        <v>17</v>
      </c>
      <c r="K2134" s="259" t="s">
        <v>3384</v>
      </c>
      <c r="L2134" s="260">
        <v>45462</v>
      </c>
      <c r="M2134" s="259" t="s">
        <v>20</v>
      </c>
    </row>
    <row r="2135" spans="1:13" x14ac:dyDescent="0.35">
      <c r="A2135" s="261" t="s">
        <v>463</v>
      </c>
      <c r="B2135" s="261" t="s">
        <v>464</v>
      </c>
      <c r="C2135" s="261" t="s">
        <v>465</v>
      </c>
      <c r="D2135" s="261" t="s">
        <v>2185</v>
      </c>
      <c r="E2135" s="261">
        <v>0</v>
      </c>
      <c r="F2135" s="261" t="s">
        <v>2177</v>
      </c>
      <c r="G2135" s="261" t="s">
        <v>33</v>
      </c>
      <c r="H2135" s="261">
        <v>2</v>
      </c>
      <c r="I2135" s="261" t="s">
        <v>17</v>
      </c>
      <c r="J2135" s="261" t="s">
        <v>17</v>
      </c>
      <c r="K2135" s="261" t="s">
        <v>3385</v>
      </c>
      <c r="L2135" s="262">
        <v>45462</v>
      </c>
      <c r="M2135" s="261" t="s">
        <v>20</v>
      </c>
    </row>
    <row r="2136" spans="1:13" x14ac:dyDescent="0.35">
      <c r="A2136" s="259" t="s">
        <v>463</v>
      </c>
      <c r="B2136" s="259" t="s">
        <v>464</v>
      </c>
      <c r="C2136" s="259" t="s">
        <v>465</v>
      </c>
      <c r="D2136" s="259" t="s">
        <v>2187</v>
      </c>
      <c r="E2136" s="259">
        <v>3</v>
      </c>
      <c r="F2136" s="259" t="s">
        <v>2177</v>
      </c>
      <c r="G2136" s="259" t="s">
        <v>33</v>
      </c>
      <c r="H2136" s="259">
        <v>2</v>
      </c>
      <c r="I2136" s="259" t="s">
        <v>17</v>
      </c>
      <c r="J2136" s="259" t="s">
        <v>17</v>
      </c>
      <c r="K2136" s="259" t="s">
        <v>3386</v>
      </c>
      <c r="L2136" s="260">
        <v>45462</v>
      </c>
      <c r="M2136" s="259" t="s">
        <v>20</v>
      </c>
    </row>
    <row r="2137" spans="1:13" x14ac:dyDescent="0.35">
      <c r="A2137" s="261" t="s">
        <v>463</v>
      </c>
      <c r="B2137" s="261" t="s">
        <v>464</v>
      </c>
      <c r="C2137" s="261" t="s">
        <v>465</v>
      </c>
      <c r="D2137" s="261" t="s">
        <v>2189</v>
      </c>
      <c r="E2137" s="261">
        <v>3</v>
      </c>
      <c r="F2137" s="261" t="s">
        <v>2177</v>
      </c>
      <c r="G2137" s="261" t="s">
        <v>33</v>
      </c>
      <c r="H2137" s="261">
        <v>2</v>
      </c>
      <c r="I2137" s="261" t="s">
        <v>17</v>
      </c>
      <c r="J2137" s="261" t="s">
        <v>17</v>
      </c>
      <c r="K2137" s="261" t="s">
        <v>3387</v>
      </c>
      <c r="L2137" s="262">
        <v>45462</v>
      </c>
      <c r="M2137" s="261" t="s">
        <v>20</v>
      </c>
    </row>
    <row r="2138" spans="1:13" x14ac:dyDescent="0.35">
      <c r="A2138" s="259" t="s">
        <v>463</v>
      </c>
      <c r="B2138" s="259" t="s">
        <v>464</v>
      </c>
      <c r="C2138" s="259" t="s">
        <v>465</v>
      </c>
      <c r="D2138" s="259" t="s">
        <v>2191</v>
      </c>
      <c r="E2138" s="259">
        <v>1</v>
      </c>
      <c r="F2138" s="259" t="s">
        <v>2177</v>
      </c>
      <c r="G2138" s="259" t="s">
        <v>33</v>
      </c>
      <c r="H2138" s="259">
        <v>2</v>
      </c>
      <c r="I2138" s="259" t="s">
        <v>17</v>
      </c>
      <c r="J2138" s="259" t="s">
        <v>17</v>
      </c>
      <c r="K2138" s="259" t="s">
        <v>3388</v>
      </c>
      <c r="L2138" s="260">
        <v>45462</v>
      </c>
      <c r="M2138" s="259" t="s">
        <v>20</v>
      </c>
    </row>
    <row r="2139" spans="1:13" x14ac:dyDescent="0.35">
      <c r="A2139" s="261" t="s">
        <v>463</v>
      </c>
      <c r="B2139" s="261" t="s">
        <v>464</v>
      </c>
      <c r="C2139" s="261" t="s">
        <v>465</v>
      </c>
      <c r="D2139" s="261" t="s">
        <v>2193</v>
      </c>
      <c r="E2139" s="261">
        <v>0</v>
      </c>
      <c r="F2139" s="261" t="s">
        <v>2177</v>
      </c>
      <c r="G2139" s="261" t="s">
        <v>33</v>
      </c>
      <c r="H2139" s="261">
        <v>2</v>
      </c>
      <c r="I2139" s="261" t="s">
        <v>17</v>
      </c>
      <c r="J2139" s="261" t="s">
        <v>17</v>
      </c>
      <c r="K2139" s="261" t="s">
        <v>3389</v>
      </c>
      <c r="L2139" s="262">
        <v>45462</v>
      </c>
      <c r="M2139" s="261" t="s">
        <v>20</v>
      </c>
    </row>
    <row r="2140" spans="1:13" x14ac:dyDescent="0.35">
      <c r="A2140" s="259" t="s">
        <v>1140</v>
      </c>
      <c r="B2140" s="259" t="s">
        <v>1141</v>
      </c>
      <c r="C2140" s="259" t="s">
        <v>1142</v>
      </c>
      <c r="D2140" s="259" t="s">
        <v>2176</v>
      </c>
      <c r="E2140" s="259">
        <v>2</v>
      </c>
      <c r="F2140" s="259" t="s">
        <v>2177</v>
      </c>
      <c r="G2140" s="259" t="s">
        <v>33</v>
      </c>
      <c r="H2140" s="259">
        <v>2</v>
      </c>
      <c r="I2140" s="259" t="s">
        <v>17</v>
      </c>
      <c r="J2140" s="259" t="s">
        <v>17</v>
      </c>
      <c r="K2140" s="259" t="s">
        <v>3390</v>
      </c>
      <c r="L2140" s="260">
        <v>45462</v>
      </c>
      <c r="M2140" s="259" t="s">
        <v>20</v>
      </c>
    </row>
    <row r="2141" spans="1:13" x14ac:dyDescent="0.35">
      <c r="A2141" s="261" t="s">
        <v>1140</v>
      </c>
      <c r="B2141" s="261" t="s">
        <v>1141</v>
      </c>
      <c r="C2141" s="261" t="s">
        <v>1142</v>
      </c>
      <c r="D2141" s="261" t="s">
        <v>2179</v>
      </c>
      <c r="E2141" s="261">
        <v>2</v>
      </c>
      <c r="F2141" s="261" t="s">
        <v>2177</v>
      </c>
      <c r="G2141" s="261" t="s">
        <v>33</v>
      </c>
      <c r="H2141" s="261">
        <v>2</v>
      </c>
      <c r="I2141" s="261" t="s">
        <v>17</v>
      </c>
      <c r="J2141" s="261" t="s">
        <v>17</v>
      </c>
      <c r="K2141" s="261" t="s">
        <v>3391</v>
      </c>
      <c r="L2141" s="262">
        <v>45462</v>
      </c>
      <c r="M2141" s="261" t="s">
        <v>20</v>
      </c>
    </row>
    <row r="2142" spans="1:13" x14ac:dyDescent="0.35">
      <c r="A2142" s="259" t="s">
        <v>1140</v>
      </c>
      <c r="B2142" s="259" t="s">
        <v>1141</v>
      </c>
      <c r="C2142" s="259" t="s">
        <v>1142</v>
      </c>
      <c r="D2142" s="259" t="s">
        <v>2181</v>
      </c>
      <c r="E2142" s="259">
        <v>2</v>
      </c>
      <c r="F2142" s="259" t="s">
        <v>2177</v>
      </c>
      <c r="G2142" s="259" t="s">
        <v>33</v>
      </c>
      <c r="H2142" s="259">
        <v>2</v>
      </c>
      <c r="I2142" s="259" t="s">
        <v>17</v>
      </c>
      <c r="J2142" s="259" t="s">
        <v>17</v>
      </c>
      <c r="K2142" s="259" t="s">
        <v>3392</v>
      </c>
      <c r="L2142" s="260">
        <v>45462</v>
      </c>
      <c r="M2142" s="259" t="s">
        <v>20</v>
      </c>
    </row>
    <row r="2143" spans="1:13" x14ac:dyDescent="0.35">
      <c r="A2143" s="261" t="s">
        <v>1140</v>
      </c>
      <c r="B2143" s="261" t="s">
        <v>1141</v>
      </c>
      <c r="C2143" s="261" t="s">
        <v>1142</v>
      </c>
      <c r="D2143" s="261" t="s">
        <v>2183</v>
      </c>
      <c r="E2143" s="261">
        <v>0</v>
      </c>
      <c r="F2143" s="261" t="s">
        <v>2177</v>
      </c>
      <c r="G2143" s="261" t="s">
        <v>33</v>
      </c>
      <c r="H2143" s="261">
        <v>2</v>
      </c>
      <c r="I2143" s="261" t="s">
        <v>17</v>
      </c>
      <c r="J2143" s="261" t="s">
        <v>17</v>
      </c>
      <c r="K2143" s="261" t="s">
        <v>3393</v>
      </c>
      <c r="L2143" s="262">
        <v>45462</v>
      </c>
      <c r="M2143" s="261" t="s">
        <v>20</v>
      </c>
    </row>
    <row r="2144" spans="1:13" x14ac:dyDescent="0.35">
      <c r="A2144" s="259" t="s">
        <v>1140</v>
      </c>
      <c r="B2144" s="259" t="s">
        <v>1141</v>
      </c>
      <c r="C2144" s="259" t="s">
        <v>1142</v>
      </c>
      <c r="D2144" s="259" t="s">
        <v>2185</v>
      </c>
      <c r="E2144" s="259">
        <v>3</v>
      </c>
      <c r="F2144" s="259" t="s">
        <v>2177</v>
      </c>
      <c r="G2144" s="259" t="s">
        <v>33</v>
      </c>
      <c r="H2144" s="259">
        <v>2</v>
      </c>
      <c r="I2144" s="259" t="s">
        <v>17</v>
      </c>
      <c r="J2144" s="259" t="s">
        <v>17</v>
      </c>
      <c r="K2144" s="259" t="s">
        <v>3394</v>
      </c>
      <c r="L2144" s="260">
        <v>45462</v>
      </c>
      <c r="M2144" s="259" t="s">
        <v>20</v>
      </c>
    </row>
    <row r="2145" spans="1:13" x14ac:dyDescent="0.35">
      <c r="A2145" s="261" t="s">
        <v>1140</v>
      </c>
      <c r="B2145" s="261" t="s">
        <v>1141</v>
      </c>
      <c r="C2145" s="261" t="s">
        <v>1142</v>
      </c>
      <c r="D2145" s="261" t="s">
        <v>2187</v>
      </c>
      <c r="E2145" s="261">
        <v>1</v>
      </c>
      <c r="F2145" s="261" t="s">
        <v>2177</v>
      </c>
      <c r="G2145" s="261" t="s">
        <v>33</v>
      </c>
      <c r="H2145" s="261">
        <v>2</v>
      </c>
      <c r="I2145" s="261" t="s">
        <v>17</v>
      </c>
      <c r="J2145" s="261" t="s">
        <v>17</v>
      </c>
      <c r="K2145" s="261" t="s">
        <v>3395</v>
      </c>
      <c r="L2145" s="262">
        <v>45462</v>
      </c>
      <c r="M2145" s="261" t="s">
        <v>20</v>
      </c>
    </row>
    <row r="2146" spans="1:13" x14ac:dyDescent="0.35">
      <c r="A2146" s="259" t="s">
        <v>1140</v>
      </c>
      <c r="B2146" s="259" t="s">
        <v>1141</v>
      </c>
      <c r="C2146" s="259" t="s">
        <v>1142</v>
      </c>
      <c r="D2146" s="259" t="s">
        <v>2189</v>
      </c>
      <c r="E2146" s="259">
        <v>2</v>
      </c>
      <c r="F2146" s="259" t="s">
        <v>2177</v>
      </c>
      <c r="G2146" s="259" t="s">
        <v>33</v>
      </c>
      <c r="H2146" s="259">
        <v>2</v>
      </c>
      <c r="I2146" s="259" t="s">
        <v>17</v>
      </c>
      <c r="J2146" s="259" t="s">
        <v>17</v>
      </c>
      <c r="K2146" s="259" t="s">
        <v>3396</v>
      </c>
      <c r="L2146" s="260">
        <v>45462</v>
      </c>
      <c r="M2146" s="259" t="s">
        <v>20</v>
      </c>
    </row>
    <row r="2147" spans="1:13" x14ac:dyDescent="0.35">
      <c r="A2147" s="261" t="s">
        <v>1140</v>
      </c>
      <c r="B2147" s="261" t="s">
        <v>1141</v>
      </c>
      <c r="C2147" s="261" t="s">
        <v>1142</v>
      </c>
      <c r="D2147" s="261" t="s">
        <v>2191</v>
      </c>
      <c r="E2147" s="261">
        <v>1</v>
      </c>
      <c r="F2147" s="261" t="s">
        <v>2177</v>
      </c>
      <c r="G2147" s="261" t="s">
        <v>33</v>
      </c>
      <c r="H2147" s="261">
        <v>2</v>
      </c>
      <c r="I2147" s="261" t="s">
        <v>17</v>
      </c>
      <c r="J2147" s="261" t="s">
        <v>17</v>
      </c>
      <c r="K2147" s="261" t="s">
        <v>3397</v>
      </c>
      <c r="L2147" s="262">
        <v>45462</v>
      </c>
      <c r="M2147" s="261" t="s">
        <v>20</v>
      </c>
    </row>
    <row r="2148" spans="1:13" x14ac:dyDescent="0.35">
      <c r="A2148" s="259" t="s">
        <v>1140</v>
      </c>
      <c r="B2148" s="259" t="s">
        <v>1141</v>
      </c>
      <c r="C2148" s="259" t="s">
        <v>1142</v>
      </c>
      <c r="D2148" s="259" t="s">
        <v>2193</v>
      </c>
      <c r="E2148" s="259">
        <v>0</v>
      </c>
      <c r="F2148" s="259" t="s">
        <v>2177</v>
      </c>
      <c r="G2148" s="259" t="s">
        <v>33</v>
      </c>
      <c r="H2148" s="259">
        <v>2</v>
      </c>
      <c r="I2148" s="259" t="s">
        <v>17</v>
      </c>
      <c r="J2148" s="259" t="s">
        <v>17</v>
      </c>
      <c r="K2148" s="259" t="s">
        <v>3398</v>
      </c>
      <c r="L2148" s="260">
        <v>45462</v>
      </c>
      <c r="M2148" s="259" t="s">
        <v>20</v>
      </c>
    </row>
    <row r="2149" spans="1:13" x14ac:dyDescent="0.35">
      <c r="A2149" s="261" t="s">
        <v>719</v>
      </c>
      <c r="B2149" s="261" t="s">
        <v>720</v>
      </c>
      <c r="C2149" s="261" t="s">
        <v>721</v>
      </c>
      <c r="D2149" s="261" t="s">
        <v>2176</v>
      </c>
      <c r="E2149" s="261">
        <v>2</v>
      </c>
      <c r="F2149" s="261" t="s">
        <v>2177</v>
      </c>
      <c r="G2149" s="261" t="s">
        <v>33</v>
      </c>
      <c r="H2149" s="261">
        <v>2</v>
      </c>
      <c r="I2149" s="261" t="s">
        <v>17</v>
      </c>
      <c r="J2149" s="261" t="s">
        <v>17</v>
      </c>
      <c r="K2149" s="261" t="s">
        <v>3399</v>
      </c>
      <c r="L2149" s="262">
        <v>45462</v>
      </c>
      <c r="M2149" s="261" t="s">
        <v>20</v>
      </c>
    </row>
    <row r="2150" spans="1:13" x14ac:dyDescent="0.35">
      <c r="A2150" s="259" t="s">
        <v>719</v>
      </c>
      <c r="B2150" s="259" t="s">
        <v>720</v>
      </c>
      <c r="C2150" s="259" t="s">
        <v>721</v>
      </c>
      <c r="D2150" s="259" t="s">
        <v>2179</v>
      </c>
      <c r="E2150" s="259">
        <v>1</v>
      </c>
      <c r="F2150" s="259" t="s">
        <v>2177</v>
      </c>
      <c r="G2150" s="259" t="s">
        <v>33</v>
      </c>
      <c r="H2150" s="259">
        <v>2</v>
      </c>
      <c r="I2150" s="259" t="s">
        <v>17</v>
      </c>
      <c r="J2150" s="259" t="s">
        <v>17</v>
      </c>
      <c r="K2150" s="259" t="s">
        <v>3400</v>
      </c>
      <c r="L2150" s="260">
        <v>45462</v>
      </c>
      <c r="M2150" s="259" t="s">
        <v>20</v>
      </c>
    </row>
    <row r="2151" spans="1:13" x14ac:dyDescent="0.35">
      <c r="A2151" s="261" t="s">
        <v>719</v>
      </c>
      <c r="B2151" s="261" t="s">
        <v>720</v>
      </c>
      <c r="C2151" s="261" t="s">
        <v>721</v>
      </c>
      <c r="D2151" s="261" t="s">
        <v>2181</v>
      </c>
      <c r="E2151" s="261">
        <v>2</v>
      </c>
      <c r="F2151" s="261" t="s">
        <v>2177</v>
      </c>
      <c r="G2151" s="261" t="s">
        <v>33</v>
      </c>
      <c r="H2151" s="261">
        <v>2</v>
      </c>
      <c r="I2151" s="261" t="s">
        <v>17</v>
      </c>
      <c r="J2151" s="261" t="s">
        <v>17</v>
      </c>
      <c r="K2151" s="261" t="s">
        <v>3401</v>
      </c>
      <c r="L2151" s="262">
        <v>45462</v>
      </c>
      <c r="M2151" s="261" t="s">
        <v>20</v>
      </c>
    </row>
    <row r="2152" spans="1:13" x14ac:dyDescent="0.35">
      <c r="A2152" s="259" t="s">
        <v>719</v>
      </c>
      <c r="B2152" s="259" t="s">
        <v>720</v>
      </c>
      <c r="C2152" s="259" t="s">
        <v>721</v>
      </c>
      <c r="D2152" s="259" t="s">
        <v>2183</v>
      </c>
      <c r="E2152" s="259">
        <v>0</v>
      </c>
      <c r="F2152" s="259" t="s">
        <v>2177</v>
      </c>
      <c r="G2152" s="259" t="s">
        <v>33</v>
      </c>
      <c r="H2152" s="259">
        <v>2</v>
      </c>
      <c r="I2152" s="259" t="s">
        <v>17</v>
      </c>
      <c r="J2152" s="259" t="s">
        <v>17</v>
      </c>
      <c r="K2152" s="259" t="s">
        <v>3402</v>
      </c>
      <c r="L2152" s="260">
        <v>45462</v>
      </c>
      <c r="M2152" s="259" t="s">
        <v>20</v>
      </c>
    </row>
    <row r="2153" spans="1:13" x14ac:dyDescent="0.35">
      <c r="A2153" s="261" t="s">
        <v>719</v>
      </c>
      <c r="B2153" s="261" t="s">
        <v>720</v>
      </c>
      <c r="C2153" s="261" t="s">
        <v>721</v>
      </c>
      <c r="D2153" s="261" t="s">
        <v>2185</v>
      </c>
      <c r="E2153" s="261">
        <v>0</v>
      </c>
      <c r="F2153" s="261" t="s">
        <v>2177</v>
      </c>
      <c r="G2153" s="261" t="s">
        <v>33</v>
      </c>
      <c r="H2153" s="261">
        <v>2</v>
      </c>
      <c r="I2153" s="261" t="s">
        <v>17</v>
      </c>
      <c r="J2153" s="261" t="s">
        <v>17</v>
      </c>
      <c r="K2153" s="261" t="s">
        <v>3403</v>
      </c>
      <c r="L2153" s="262">
        <v>45462</v>
      </c>
      <c r="M2153" s="261" t="s">
        <v>20</v>
      </c>
    </row>
    <row r="2154" spans="1:13" x14ac:dyDescent="0.35">
      <c r="A2154" s="259" t="s">
        <v>719</v>
      </c>
      <c r="B2154" s="259" t="s">
        <v>720</v>
      </c>
      <c r="C2154" s="259" t="s">
        <v>721</v>
      </c>
      <c r="D2154" s="259" t="s">
        <v>2187</v>
      </c>
      <c r="E2154" s="259">
        <v>2</v>
      </c>
      <c r="F2154" s="259" t="s">
        <v>2177</v>
      </c>
      <c r="G2154" s="259" t="s">
        <v>33</v>
      </c>
      <c r="H2154" s="259">
        <v>2</v>
      </c>
      <c r="I2154" s="259" t="s">
        <v>17</v>
      </c>
      <c r="J2154" s="259" t="s">
        <v>17</v>
      </c>
      <c r="K2154" s="259" t="s">
        <v>3404</v>
      </c>
      <c r="L2154" s="260">
        <v>45462</v>
      </c>
      <c r="M2154" s="259" t="s">
        <v>20</v>
      </c>
    </row>
    <row r="2155" spans="1:13" x14ac:dyDescent="0.35">
      <c r="A2155" s="261" t="s">
        <v>719</v>
      </c>
      <c r="B2155" s="261" t="s">
        <v>720</v>
      </c>
      <c r="C2155" s="261" t="s">
        <v>721</v>
      </c>
      <c r="D2155" s="261" t="s">
        <v>2189</v>
      </c>
      <c r="E2155" s="261">
        <v>1</v>
      </c>
      <c r="F2155" s="261" t="s">
        <v>2177</v>
      </c>
      <c r="G2155" s="261" t="s">
        <v>33</v>
      </c>
      <c r="H2155" s="261">
        <v>2</v>
      </c>
      <c r="I2155" s="261" t="s">
        <v>17</v>
      </c>
      <c r="J2155" s="261" t="s">
        <v>17</v>
      </c>
      <c r="K2155" s="261" t="s">
        <v>3405</v>
      </c>
      <c r="L2155" s="262">
        <v>45462</v>
      </c>
      <c r="M2155" s="261" t="s">
        <v>20</v>
      </c>
    </row>
    <row r="2156" spans="1:13" x14ac:dyDescent="0.35">
      <c r="A2156" s="259" t="s">
        <v>719</v>
      </c>
      <c r="B2156" s="259" t="s">
        <v>720</v>
      </c>
      <c r="C2156" s="259" t="s">
        <v>721</v>
      </c>
      <c r="D2156" s="259" t="s">
        <v>2191</v>
      </c>
      <c r="E2156" s="259">
        <v>0</v>
      </c>
      <c r="F2156" s="259" t="s">
        <v>2177</v>
      </c>
      <c r="G2156" s="259" t="s">
        <v>33</v>
      </c>
      <c r="H2156" s="259">
        <v>2</v>
      </c>
      <c r="I2156" s="259" t="s">
        <v>17</v>
      </c>
      <c r="J2156" s="259" t="s">
        <v>17</v>
      </c>
      <c r="K2156" s="259" t="s">
        <v>3406</v>
      </c>
      <c r="L2156" s="260">
        <v>45462</v>
      </c>
      <c r="M2156" s="259" t="s">
        <v>20</v>
      </c>
    </row>
    <row r="2157" spans="1:13" x14ac:dyDescent="0.35">
      <c r="A2157" s="261" t="s">
        <v>719</v>
      </c>
      <c r="B2157" s="261" t="s">
        <v>720</v>
      </c>
      <c r="C2157" s="261" t="s">
        <v>721</v>
      </c>
      <c r="D2157" s="261" t="s">
        <v>2193</v>
      </c>
      <c r="E2157" s="261">
        <v>0</v>
      </c>
      <c r="F2157" s="261" t="s">
        <v>2177</v>
      </c>
      <c r="G2157" s="261" t="s">
        <v>33</v>
      </c>
      <c r="H2157" s="261">
        <v>2</v>
      </c>
      <c r="I2157" s="261" t="s">
        <v>17</v>
      </c>
      <c r="J2157" s="261" t="s">
        <v>17</v>
      </c>
      <c r="K2157" s="261" t="s">
        <v>3407</v>
      </c>
      <c r="L2157" s="262">
        <v>45462</v>
      </c>
      <c r="M2157" s="261" t="s">
        <v>20</v>
      </c>
    </row>
    <row r="2158" spans="1:13" x14ac:dyDescent="0.35">
      <c r="A2158" s="259" t="s">
        <v>1236</v>
      </c>
      <c r="B2158" s="259" t="s">
        <v>1237</v>
      </c>
      <c r="C2158" s="259" t="s">
        <v>1238</v>
      </c>
      <c r="D2158" s="259" t="s">
        <v>2176</v>
      </c>
      <c r="E2158" s="259">
        <v>2</v>
      </c>
      <c r="F2158" s="259" t="s">
        <v>2177</v>
      </c>
      <c r="G2158" s="259" t="s">
        <v>33</v>
      </c>
      <c r="H2158" s="259">
        <v>2</v>
      </c>
      <c r="I2158" s="259" t="s">
        <v>17</v>
      </c>
      <c r="J2158" s="259" t="s">
        <v>17</v>
      </c>
      <c r="K2158" s="259" t="s">
        <v>3408</v>
      </c>
      <c r="L2158" s="260">
        <v>45462</v>
      </c>
      <c r="M2158" s="259" t="s">
        <v>20</v>
      </c>
    </row>
    <row r="2159" spans="1:13" x14ac:dyDescent="0.35">
      <c r="A2159" s="261" t="s">
        <v>1236</v>
      </c>
      <c r="B2159" s="261" t="s">
        <v>1237</v>
      </c>
      <c r="C2159" s="261" t="s">
        <v>1238</v>
      </c>
      <c r="D2159" s="261" t="s">
        <v>2179</v>
      </c>
      <c r="E2159" s="261">
        <v>1</v>
      </c>
      <c r="F2159" s="261" t="s">
        <v>2177</v>
      </c>
      <c r="G2159" s="261" t="s">
        <v>33</v>
      </c>
      <c r="H2159" s="261">
        <v>2</v>
      </c>
      <c r="I2159" s="261" t="s">
        <v>17</v>
      </c>
      <c r="J2159" s="261" t="s">
        <v>17</v>
      </c>
      <c r="K2159" s="261" t="s">
        <v>3409</v>
      </c>
      <c r="L2159" s="262">
        <v>45462</v>
      </c>
      <c r="M2159" s="261" t="s">
        <v>20</v>
      </c>
    </row>
    <row r="2160" spans="1:13" x14ac:dyDescent="0.35">
      <c r="A2160" s="259" t="s">
        <v>1236</v>
      </c>
      <c r="B2160" s="259" t="s">
        <v>1237</v>
      </c>
      <c r="C2160" s="259" t="s">
        <v>1238</v>
      </c>
      <c r="D2160" s="259" t="s">
        <v>2181</v>
      </c>
      <c r="E2160" s="259">
        <v>3</v>
      </c>
      <c r="F2160" s="259" t="s">
        <v>2177</v>
      </c>
      <c r="G2160" s="259" t="s">
        <v>33</v>
      </c>
      <c r="H2160" s="259">
        <v>2</v>
      </c>
      <c r="I2160" s="259" t="s">
        <v>17</v>
      </c>
      <c r="J2160" s="259" t="s">
        <v>17</v>
      </c>
      <c r="K2160" s="259" t="s">
        <v>3410</v>
      </c>
      <c r="L2160" s="260">
        <v>45462</v>
      </c>
      <c r="M2160" s="259" t="s">
        <v>20</v>
      </c>
    </row>
    <row r="2161" spans="1:13" x14ac:dyDescent="0.35">
      <c r="A2161" s="261" t="s">
        <v>1236</v>
      </c>
      <c r="B2161" s="261" t="s">
        <v>1237</v>
      </c>
      <c r="C2161" s="261" t="s">
        <v>1238</v>
      </c>
      <c r="D2161" s="261" t="s">
        <v>2183</v>
      </c>
      <c r="E2161" s="261">
        <v>3</v>
      </c>
      <c r="F2161" s="261" t="s">
        <v>2177</v>
      </c>
      <c r="G2161" s="261" t="s">
        <v>33</v>
      </c>
      <c r="H2161" s="261">
        <v>2</v>
      </c>
      <c r="I2161" s="261" t="s">
        <v>17</v>
      </c>
      <c r="J2161" s="261" t="s">
        <v>17</v>
      </c>
      <c r="K2161" s="261" t="s">
        <v>3411</v>
      </c>
      <c r="L2161" s="262">
        <v>45462</v>
      </c>
      <c r="M2161" s="261" t="s">
        <v>20</v>
      </c>
    </row>
    <row r="2162" spans="1:13" x14ac:dyDescent="0.35">
      <c r="A2162" s="259" t="s">
        <v>1236</v>
      </c>
      <c r="B2162" s="259" t="s">
        <v>1237</v>
      </c>
      <c r="C2162" s="259" t="s">
        <v>1238</v>
      </c>
      <c r="D2162" s="259" t="s">
        <v>2185</v>
      </c>
      <c r="E2162" s="259">
        <v>0</v>
      </c>
      <c r="F2162" s="259" t="s">
        <v>2177</v>
      </c>
      <c r="G2162" s="259" t="s">
        <v>33</v>
      </c>
      <c r="H2162" s="259">
        <v>2</v>
      </c>
      <c r="I2162" s="259" t="s">
        <v>17</v>
      </c>
      <c r="J2162" s="259" t="s">
        <v>17</v>
      </c>
      <c r="K2162" s="259" t="s">
        <v>3412</v>
      </c>
      <c r="L2162" s="260">
        <v>45462</v>
      </c>
      <c r="M2162" s="259" t="s">
        <v>20</v>
      </c>
    </row>
    <row r="2163" spans="1:13" x14ac:dyDescent="0.35">
      <c r="A2163" s="261" t="s">
        <v>1236</v>
      </c>
      <c r="B2163" s="261" t="s">
        <v>1237</v>
      </c>
      <c r="C2163" s="261" t="s">
        <v>1238</v>
      </c>
      <c r="D2163" s="261" t="s">
        <v>2187</v>
      </c>
      <c r="E2163" s="261">
        <v>3</v>
      </c>
      <c r="F2163" s="261" t="s">
        <v>2177</v>
      </c>
      <c r="G2163" s="261" t="s">
        <v>33</v>
      </c>
      <c r="H2163" s="261">
        <v>2</v>
      </c>
      <c r="I2163" s="261" t="s">
        <v>17</v>
      </c>
      <c r="J2163" s="261" t="s">
        <v>17</v>
      </c>
      <c r="K2163" s="261" t="s">
        <v>3413</v>
      </c>
      <c r="L2163" s="262">
        <v>45462</v>
      </c>
      <c r="M2163" s="261" t="s">
        <v>20</v>
      </c>
    </row>
    <row r="2164" spans="1:13" x14ac:dyDescent="0.35">
      <c r="A2164" s="259" t="s">
        <v>1236</v>
      </c>
      <c r="B2164" s="259" t="s">
        <v>1237</v>
      </c>
      <c r="C2164" s="259" t="s">
        <v>1238</v>
      </c>
      <c r="D2164" s="259" t="s">
        <v>2189</v>
      </c>
      <c r="E2164" s="259">
        <v>3</v>
      </c>
      <c r="F2164" s="259" t="s">
        <v>2177</v>
      </c>
      <c r="G2164" s="259" t="s">
        <v>33</v>
      </c>
      <c r="H2164" s="259">
        <v>2</v>
      </c>
      <c r="I2164" s="259" t="s">
        <v>17</v>
      </c>
      <c r="J2164" s="259" t="s">
        <v>17</v>
      </c>
      <c r="K2164" s="259" t="s">
        <v>3414</v>
      </c>
      <c r="L2164" s="260">
        <v>45462</v>
      </c>
      <c r="M2164" s="259" t="s">
        <v>20</v>
      </c>
    </row>
    <row r="2165" spans="1:13" x14ac:dyDescent="0.35">
      <c r="A2165" s="261" t="s">
        <v>1236</v>
      </c>
      <c r="B2165" s="261" t="s">
        <v>1237</v>
      </c>
      <c r="C2165" s="261" t="s">
        <v>1238</v>
      </c>
      <c r="D2165" s="261" t="s">
        <v>2191</v>
      </c>
      <c r="E2165" s="261">
        <v>3</v>
      </c>
      <c r="F2165" s="261" t="s">
        <v>2177</v>
      </c>
      <c r="G2165" s="261" t="s">
        <v>33</v>
      </c>
      <c r="H2165" s="261">
        <v>2</v>
      </c>
      <c r="I2165" s="261" t="s">
        <v>17</v>
      </c>
      <c r="J2165" s="261" t="s">
        <v>17</v>
      </c>
      <c r="K2165" s="261" t="s">
        <v>3415</v>
      </c>
      <c r="L2165" s="262">
        <v>45462</v>
      </c>
      <c r="M2165" s="261" t="s">
        <v>20</v>
      </c>
    </row>
    <row r="2166" spans="1:13" x14ac:dyDescent="0.35">
      <c r="A2166" s="259" t="s">
        <v>1236</v>
      </c>
      <c r="B2166" s="259" t="s">
        <v>1237</v>
      </c>
      <c r="C2166" s="259" t="s">
        <v>1238</v>
      </c>
      <c r="D2166" s="259" t="s">
        <v>2193</v>
      </c>
      <c r="E2166" s="259">
        <v>2</v>
      </c>
      <c r="F2166" s="259" t="s">
        <v>2177</v>
      </c>
      <c r="G2166" s="259" t="s">
        <v>33</v>
      </c>
      <c r="H2166" s="259">
        <v>2</v>
      </c>
      <c r="I2166" s="259" t="s">
        <v>17</v>
      </c>
      <c r="J2166" s="259" t="s">
        <v>17</v>
      </c>
      <c r="K2166" s="259" t="s">
        <v>3416</v>
      </c>
      <c r="L2166" s="260">
        <v>45462</v>
      </c>
      <c r="M2166" s="259" t="s">
        <v>20</v>
      </c>
    </row>
    <row r="2167" spans="1:13" x14ac:dyDescent="0.35">
      <c r="A2167" s="261" t="s">
        <v>336</v>
      </c>
      <c r="B2167" s="261" t="s">
        <v>337</v>
      </c>
      <c r="C2167" s="261" t="s">
        <v>338</v>
      </c>
      <c r="D2167" s="261" t="s">
        <v>2176</v>
      </c>
      <c r="E2167" s="261">
        <v>1</v>
      </c>
      <c r="F2167" s="261" t="s">
        <v>2177</v>
      </c>
      <c r="G2167" s="261" t="s">
        <v>33</v>
      </c>
      <c r="H2167" s="261">
        <v>2</v>
      </c>
      <c r="I2167" s="261" t="s">
        <v>17</v>
      </c>
      <c r="J2167" s="261" t="s">
        <v>17</v>
      </c>
      <c r="K2167" s="261" t="s">
        <v>3417</v>
      </c>
      <c r="L2167" s="262">
        <v>45462</v>
      </c>
      <c r="M2167" s="261" t="s">
        <v>20</v>
      </c>
    </row>
    <row r="2168" spans="1:13" x14ac:dyDescent="0.35">
      <c r="A2168" s="259" t="s">
        <v>336</v>
      </c>
      <c r="B2168" s="259" t="s">
        <v>337</v>
      </c>
      <c r="C2168" s="259" t="s">
        <v>338</v>
      </c>
      <c r="D2168" s="259" t="s">
        <v>2179</v>
      </c>
      <c r="E2168" s="259">
        <v>1</v>
      </c>
      <c r="F2168" s="259" t="s">
        <v>2177</v>
      </c>
      <c r="G2168" s="259" t="s">
        <v>33</v>
      </c>
      <c r="H2168" s="259">
        <v>2</v>
      </c>
      <c r="I2168" s="259" t="s">
        <v>17</v>
      </c>
      <c r="J2168" s="259" t="s">
        <v>17</v>
      </c>
      <c r="K2168" s="259" t="s">
        <v>3418</v>
      </c>
      <c r="L2168" s="260">
        <v>45462</v>
      </c>
      <c r="M2168" s="259" t="s">
        <v>20</v>
      </c>
    </row>
    <row r="2169" spans="1:13" x14ac:dyDescent="0.35">
      <c r="A2169" s="261" t="s">
        <v>336</v>
      </c>
      <c r="B2169" s="261" t="s">
        <v>337</v>
      </c>
      <c r="C2169" s="261" t="s">
        <v>338</v>
      </c>
      <c r="D2169" s="261" t="s">
        <v>2181</v>
      </c>
      <c r="E2169" s="261">
        <v>0</v>
      </c>
      <c r="F2169" s="261" t="s">
        <v>2177</v>
      </c>
      <c r="G2169" s="261" t="s">
        <v>33</v>
      </c>
      <c r="H2169" s="261">
        <v>2</v>
      </c>
      <c r="I2169" s="261" t="s">
        <v>17</v>
      </c>
      <c r="J2169" s="261" t="s">
        <v>17</v>
      </c>
      <c r="K2169" s="261" t="s">
        <v>3419</v>
      </c>
      <c r="L2169" s="262">
        <v>45462</v>
      </c>
      <c r="M2169" s="261" t="s">
        <v>20</v>
      </c>
    </row>
    <row r="2170" spans="1:13" x14ac:dyDescent="0.35">
      <c r="A2170" s="259" t="s">
        <v>336</v>
      </c>
      <c r="B2170" s="259" t="s">
        <v>337</v>
      </c>
      <c r="C2170" s="259" t="s">
        <v>338</v>
      </c>
      <c r="D2170" s="259" t="s">
        <v>2183</v>
      </c>
      <c r="E2170" s="259">
        <v>0</v>
      </c>
      <c r="F2170" s="259" t="s">
        <v>2177</v>
      </c>
      <c r="G2170" s="259" t="s">
        <v>33</v>
      </c>
      <c r="H2170" s="259">
        <v>2</v>
      </c>
      <c r="I2170" s="259" t="s">
        <v>17</v>
      </c>
      <c r="J2170" s="259" t="s">
        <v>17</v>
      </c>
      <c r="K2170" s="259" t="s">
        <v>3420</v>
      </c>
      <c r="L2170" s="260">
        <v>45462</v>
      </c>
      <c r="M2170" s="259" t="s">
        <v>20</v>
      </c>
    </row>
    <row r="2171" spans="1:13" x14ac:dyDescent="0.35">
      <c r="A2171" s="261" t="s">
        <v>336</v>
      </c>
      <c r="B2171" s="261" t="s">
        <v>337</v>
      </c>
      <c r="C2171" s="261" t="s">
        <v>338</v>
      </c>
      <c r="D2171" s="261" t="s">
        <v>2185</v>
      </c>
      <c r="E2171" s="261">
        <v>0</v>
      </c>
      <c r="F2171" s="261" t="s">
        <v>2177</v>
      </c>
      <c r="G2171" s="261" t="s">
        <v>33</v>
      </c>
      <c r="H2171" s="261">
        <v>2</v>
      </c>
      <c r="I2171" s="261" t="s">
        <v>17</v>
      </c>
      <c r="J2171" s="261" t="s">
        <v>17</v>
      </c>
      <c r="K2171" s="261" t="s">
        <v>3421</v>
      </c>
      <c r="L2171" s="262">
        <v>45462</v>
      </c>
      <c r="M2171" s="261" t="s">
        <v>20</v>
      </c>
    </row>
    <row r="2172" spans="1:13" x14ac:dyDescent="0.35">
      <c r="A2172" s="259" t="s">
        <v>336</v>
      </c>
      <c r="B2172" s="259" t="s">
        <v>337</v>
      </c>
      <c r="C2172" s="259" t="s">
        <v>338</v>
      </c>
      <c r="D2172" s="259" t="s">
        <v>2187</v>
      </c>
      <c r="E2172" s="259">
        <v>3</v>
      </c>
      <c r="F2172" s="259" t="s">
        <v>2177</v>
      </c>
      <c r="G2172" s="259" t="s">
        <v>33</v>
      </c>
      <c r="H2172" s="259">
        <v>2</v>
      </c>
      <c r="I2172" s="259" t="s">
        <v>17</v>
      </c>
      <c r="J2172" s="259" t="s">
        <v>17</v>
      </c>
      <c r="K2172" s="259" t="s">
        <v>3422</v>
      </c>
      <c r="L2172" s="260">
        <v>45462</v>
      </c>
      <c r="M2172" s="259" t="s">
        <v>20</v>
      </c>
    </row>
    <row r="2173" spans="1:13" x14ac:dyDescent="0.35">
      <c r="A2173" s="261" t="s">
        <v>336</v>
      </c>
      <c r="B2173" s="261" t="s">
        <v>337</v>
      </c>
      <c r="C2173" s="261" t="s">
        <v>338</v>
      </c>
      <c r="D2173" s="261" t="s">
        <v>2189</v>
      </c>
      <c r="E2173" s="261">
        <v>1</v>
      </c>
      <c r="F2173" s="261" t="s">
        <v>2177</v>
      </c>
      <c r="G2173" s="261" t="s">
        <v>33</v>
      </c>
      <c r="H2173" s="261">
        <v>2</v>
      </c>
      <c r="I2173" s="261" t="s">
        <v>17</v>
      </c>
      <c r="J2173" s="261" t="s">
        <v>17</v>
      </c>
      <c r="K2173" s="261" t="s">
        <v>3423</v>
      </c>
      <c r="L2173" s="262">
        <v>45462</v>
      </c>
      <c r="M2173" s="261" t="s">
        <v>20</v>
      </c>
    </row>
    <row r="2174" spans="1:13" x14ac:dyDescent="0.35">
      <c r="A2174" s="259" t="s">
        <v>336</v>
      </c>
      <c r="B2174" s="259" t="s">
        <v>337</v>
      </c>
      <c r="C2174" s="259" t="s">
        <v>338</v>
      </c>
      <c r="D2174" s="259" t="s">
        <v>2191</v>
      </c>
      <c r="E2174" s="259">
        <v>0</v>
      </c>
      <c r="F2174" s="259" t="s">
        <v>2177</v>
      </c>
      <c r="G2174" s="259" t="s">
        <v>33</v>
      </c>
      <c r="H2174" s="259">
        <v>2</v>
      </c>
      <c r="I2174" s="259" t="s">
        <v>17</v>
      </c>
      <c r="J2174" s="259" t="s">
        <v>17</v>
      </c>
      <c r="K2174" s="259" t="s">
        <v>3424</v>
      </c>
      <c r="L2174" s="260">
        <v>45462</v>
      </c>
      <c r="M2174" s="259" t="s">
        <v>20</v>
      </c>
    </row>
    <row r="2175" spans="1:13" x14ac:dyDescent="0.35">
      <c r="A2175" s="261" t="s">
        <v>336</v>
      </c>
      <c r="B2175" s="261" t="s">
        <v>337</v>
      </c>
      <c r="C2175" s="261" t="s">
        <v>338</v>
      </c>
      <c r="D2175" s="261" t="s">
        <v>2193</v>
      </c>
      <c r="E2175" s="261">
        <v>0</v>
      </c>
      <c r="F2175" s="261" t="s">
        <v>2177</v>
      </c>
      <c r="G2175" s="261" t="s">
        <v>33</v>
      </c>
      <c r="H2175" s="261">
        <v>2</v>
      </c>
      <c r="I2175" s="261" t="s">
        <v>17</v>
      </c>
      <c r="J2175" s="261" t="s">
        <v>17</v>
      </c>
      <c r="K2175" s="261" t="s">
        <v>3425</v>
      </c>
      <c r="L2175" s="262">
        <v>45462</v>
      </c>
      <c r="M2175" s="261" t="s">
        <v>20</v>
      </c>
    </row>
    <row r="2176" spans="1:13" x14ac:dyDescent="0.35">
      <c r="A2176" s="259" t="s">
        <v>348</v>
      </c>
      <c r="B2176" s="259" t="s">
        <v>349</v>
      </c>
      <c r="C2176" s="259" t="s">
        <v>338</v>
      </c>
      <c r="D2176" s="259" t="s">
        <v>2176</v>
      </c>
      <c r="E2176" s="259">
        <v>0</v>
      </c>
      <c r="F2176" s="259" t="s">
        <v>2177</v>
      </c>
      <c r="G2176" s="259" t="s">
        <v>33</v>
      </c>
      <c r="H2176" s="259">
        <v>2</v>
      </c>
      <c r="I2176" s="259" t="s">
        <v>17</v>
      </c>
      <c r="J2176" s="259" t="s">
        <v>17</v>
      </c>
      <c r="K2176" s="259" t="s">
        <v>3426</v>
      </c>
      <c r="L2176" s="260">
        <v>45462</v>
      </c>
      <c r="M2176" s="259" t="s">
        <v>20</v>
      </c>
    </row>
    <row r="2177" spans="1:13" x14ac:dyDescent="0.35">
      <c r="A2177" s="261" t="s">
        <v>348</v>
      </c>
      <c r="B2177" s="261" t="s">
        <v>349</v>
      </c>
      <c r="C2177" s="261" t="s">
        <v>338</v>
      </c>
      <c r="D2177" s="261" t="s">
        <v>2179</v>
      </c>
      <c r="E2177" s="261">
        <v>1</v>
      </c>
      <c r="F2177" s="261" t="s">
        <v>2177</v>
      </c>
      <c r="G2177" s="261" t="s">
        <v>33</v>
      </c>
      <c r="H2177" s="261">
        <v>2</v>
      </c>
      <c r="I2177" s="261" t="s">
        <v>17</v>
      </c>
      <c r="J2177" s="261" t="s">
        <v>17</v>
      </c>
      <c r="K2177" s="261" t="s">
        <v>3427</v>
      </c>
      <c r="L2177" s="262">
        <v>45462</v>
      </c>
      <c r="M2177" s="261" t="s">
        <v>20</v>
      </c>
    </row>
    <row r="2178" spans="1:13" x14ac:dyDescent="0.35">
      <c r="A2178" s="259" t="s">
        <v>348</v>
      </c>
      <c r="B2178" s="259" t="s">
        <v>349</v>
      </c>
      <c r="C2178" s="259" t="s">
        <v>338</v>
      </c>
      <c r="D2178" s="259" t="s">
        <v>2181</v>
      </c>
      <c r="E2178" s="259">
        <v>0</v>
      </c>
      <c r="F2178" s="259" t="s">
        <v>2177</v>
      </c>
      <c r="G2178" s="259" t="s">
        <v>33</v>
      </c>
      <c r="H2178" s="259">
        <v>2</v>
      </c>
      <c r="I2178" s="259" t="s">
        <v>17</v>
      </c>
      <c r="J2178" s="259" t="s">
        <v>17</v>
      </c>
      <c r="K2178" s="259" t="s">
        <v>3428</v>
      </c>
      <c r="L2178" s="260">
        <v>45462</v>
      </c>
      <c r="M2178" s="259" t="s">
        <v>20</v>
      </c>
    </row>
    <row r="2179" spans="1:13" x14ac:dyDescent="0.35">
      <c r="A2179" s="261" t="s">
        <v>348</v>
      </c>
      <c r="B2179" s="261" t="s">
        <v>349</v>
      </c>
      <c r="C2179" s="261" t="s">
        <v>338</v>
      </c>
      <c r="D2179" s="261" t="s">
        <v>2183</v>
      </c>
      <c r="E2179" s="261">
        <v>0</v>
      </c>
      <c r="F2179" s="261" t="s">
        <v>2177</v>
      </c>
      <c r="G2179" s="261" t="s">
        <v>33</v>
      </c>
      <c r="H2179" s="261">
        <v>2</v>
      </c>
      <c r="I2179" s="261" t="s">
        <v>17</v>
      </c>
      <c r="J2179" s="261" t="s">
        <v>17</v>
      </c>
      <c r="K2179" s="261" t="s">
        <v>3429</v>
      </c>
      <c r="L2179" s="262">
        <v>45462</v>
      </c>
      <c r="M2179" s="261" t="s">
        <v>20</v>
      </c>
    </row>
    <row r="2180" spans="1:13" x14ac:dyDescent="0.35">
      <c r="A2180" s="259" t="s">
        <v>348</v>
      </c>
      <c r="B2180" s="259" t="s">
        <v>349</v>
      </c>
      <c r="C2180" s="259" t="s">
        <v>338</v>
      </c>
      <c r="D2180" s="259" t="s">
        <v>2185</v>
      </c>
      <c r="E2180" s="259">
        <v>0</v>
      </c>
      <c r="F2180" s="259" t="s">
        <v>2177</v>
      </c>
      <c r="G2180" s="259" t="s">
        <v>33</v>
      </c>
      <c r="H2180" s="259">
        <v>2</v>
      </c>
      <c r="I2180" s="259" t="s">
        <v>17</v>
      </c>
      <c r="J2180" s="259" t="s">
        <v>17</v>
      </c>
      <c r="K2180" s="259" t="s">
        <v>3430</v>
      </c>
      <c r="L2180" s="260">
        <v>45462</v>
      </c>
      <c r="M2180" s="259" t="s">
        <v>20</v>
      </c>
    </row>
    <row r="2181" spans="1:13" x14ac:dyDescent="0.35">
      <c r="A2181" s="261" t="s">
        <v>348</v>
      </c>
      <c r="B2181" s="261" t="s">
        <v>349</v>
      </c>
      <c r="C2181" s="261" t="s">
        <v>338</v>
      </c>
      <c r="D2181" s="261" t="s">
        <v>2187</v>
      </c>
      <c r="E2181" s="261">
        <v>3</v>
      </c>
      <c r="F2181" s="261" t="s">
        <v>2177</v>
      </c>
      <c r="G2181" s="261" t="s">
        <v>33</v>
      </c>
      <c r="H2181" s="261">
        <v>2</v>
      </c>
      <c r="I2181" s="261" t="s">
        <v>17</v>
      </c>
      <c r="J2181" s="261" t="s">
        <v>17</v>
      </c>
      <c r="K2181" s="261" t="s">
        <v>3431</v>
      </c>
      <c r="L2181" s="262">
        <v>45462</v>
      </c>
      <c r="M2181" s="261" t="s">
        <v>20</v>
      </c>
    </row>
    <row r="2182" spans="1:13" x14ac:dyDescent="0.35">
      <c r="A2182" s="259" t="s">
        <v>348</v>
      </c>
      <c r="B2182" s="259" t="s">
        <v>349</v>
      </c>
      <c r="C2182" s="259" t="s">
        <v>338</v>
      </c>
      <c r="D2182" s="259" t="s">
        <v>2189</v>
      </c>
      <c r="E2182" s="259">
        <v>2</v>
      </c>
      <c r="F2182" s="259" t="s">
        <v>2177</v>
      </c>
      <c r="G2182" s="259" t="s">
        <v>33</v>
      </c>
      <c r="H2182" s="259">
        <v>2</v>
      </c>
      <c r="I2182" s="259" t="s">
        <v>17</v>
      </c>
      <c r="J2182" s="259" t="s">
        <v>17</v>
      </c>
      <c r="K2182" s="259" t="s">
        <v>3432</v>
      </c>
      <c r="L2182" s="260">
        <v>45462</v>
      </c>
      <c r="M2182" s="259" t="s">
        <v>20</v>
      </c>
    </row>
    <row r="2183" spans="1:13" x14ac:dyDescent="0.35">
      <c r="A2183" s="261" t="s">
        <v>348</v>
      </c>
      <c r="B2183" s="261" t="s">
        <v>349</v>
      </c>
      <c r="C2183" s="261" t="s">
        <v>338</v>
      </c>
      <c r="D2183" s="261" t="s">
        <v>2191</v>
      </c>
      <c r="E2183" s="261">
        <v>0</v>
      </c>
      <c r="F2183" s="261" t="s">
        <v>2177</v>
      </c>
      <c r="G2183" s="261" t="s">
        <v>33</v>
      </c>
      <c r="H2183" s="261">
        <v>2</v>
      </c>
      <c r="I2183" s="261" t="s">
        <v>17</v>
      </c>
      <c r="J2183" s="261" t="s">
        <v>17</v>
      </c>
      <c r="K2183" s="261" t="s">
        <v>3433</v>
      </c>
      <c r="L2183" s="262">
        <v>45462</v>
      </c>
      <c r="M2183" s="261" t="s">
        <v>20</v>
      </c>
    </row>
    <row r="2184" spans="1:13" x14ac:dyDescent="0.35">
      <c r="A2184" s="259" t="s">
        <v>348</v>
      </c>
      <c r="B2184" s="259" t="s">
        <v>349</v>
      </c>
      <c r="C2184" s="259" t="s">
        <v>338</v>
      </c>
      <c r="D2184" s="259" t="s">
        <v>2193</v>
      </c>
      <c r="E2184" s="259">
        <v>0</v>
      </c>
      <c r="F2184" s="259" t="s">
        <v>2177</v>
      </c>
      <c r="G2184" s="259" t="s">
        <v>33</v>
      </c>
      <c r="H2184" s="259">
        <v>2</v>
      </c>
      <c r="I2184" s="259" t="s">
        <v>17</v>
      </c>
      <c r="J2184" s="259" t="s">
        <v>17</v>
      </c>
      <c r="K2184" s="259" t="s">
        <v>3434</v>
      </c>
      <c r="L2184" s="260">
        <v>45462</v>
      </c>
      <c r="M2184" s="259" t="s">
        <v>20</v>
      </c>
    </row>
    <row r="2185" spans="1:13" x14ac:dyDescent="0.35">
      <c r="A2185" s="261" t="s">
        <v>363</v>
      </c>
      <c r="B2185" s="261" t="s">
        <v>364</v>
      </c>
      <c r="C2185" s="261" t="s">
        <v>338</v>
      </c>
      <c r="D2185" s="261" t="s">
        <v>2176</v>
      </c>
      <c r="E2185" s="261">
        <v>0</v>
      </c>
      <c r="F2185" s="261" t="s">
        <v>2177</v>
      </c>
      <c r="G2185" s="261" t="s">
        <v>33</v>
      </c>
      <c r="H2185" s="261">
        <v>2</v>
      </c>
      <c r="I2185" s="261" t="s">
        <v>17</v>
      </c>
      <c r="J2185" s="261" t="s">
        <v>17</v>
      </c>
      <c r="K2185" s="261" t="s">
        <v>3435</v>
      </c>
      <c r="L2185" s="262">
        <v>45462</v>
      </c>
      <c r="M2185" s="261" t="s">
        <v>20</v>
      </c>
    </row>
    <row r="2186" spans="1:13" x14ac:dyDescent="0.35">
      <c r="A2186" s="259" t="s">
        <v>363</v>
      </c>
      <c r="B2186" s="259" t="s">
        <v>364</v>
      </c>
      <c r="C2186" s="259" t="s">
        <v>338</v>
      </c>
      <c r="D2186" s="259" t="s">
        <v>2179</v>
      </c>
      <c r="E2186" s="259">
        <v>1</v>
      </c>
      <c r="F2186" s="259" t="s">
        <v>2177</v>
      </c>
      <c r="G2186" s="259" t="s">
        <v>33</v>
      </c>
      <c r="H2186" s="259">
        <v>2</v>
      </c>
      <c r="I2186" s="259" t="s">
        <v>17</v>
      </c>
      <c r="J2186" s="259" t="s">
        <v>17</v>
      </c>
      <c r="K2186" s="259" t="s">
        <v>3436</v>
      </c>
      <c r="L2186" s="260">
        <v>45462</v>
      </c>
      <c r="M2186" s="259" t="s">
        <v>20</v>
      </c>
    </row>
    <row r="2187" spans="1:13" x14ac:dyDescent="0.35">
      <c r="A2187" s="261" t="s">
        <v>363</v>
      </c>
      <c r="B2187" s="261" t="s">
        <v>364</v>
      </c>
      <c r="C2187" s="261" t="s">
        <v>338</v>
      </c>
      <c r="D2187" s="261" t="s">
        <v>2181</v>
      </c>
      <c r="E2187" s="261">
        <v>0</v>
      </c>
      <c r="F2187" s="261" t="s">
        <v>2177</v>
      </c>
      <c r="G2187" s="261" t="s">
        <v>33</v>
      </c>
      <c r="H2187" s="261">
        <v>2</v>
      </c>
      <c r="I2187" s="261" t="s">
        <v>17</v>
      </c>
      <c r="J2187" s="261" t="s">
        <v>17</v>
      </c>
      <c r="K2187" s="261" t="s">
        <v>3437</v>
      </c>
      <c r="L2187" s="262">
        <v>45462</v>
      </c>
      <c r="M2187" s="261" t="s">
        <v>20</v>
      </c>
    </row>
    <row r="2188" spans="1:13" x14ac:dyDescent="0.35">
      <c r="A2188" s="259" t="s">
        <v>363</v>
      </c>
      <c r="B2188" s="259" t="s">
        <v>364</v>
      </c>
      <c r="C2188" s="259" t="s">
        <v>338</v>
      </c>
      <c r="D2188" s="259" t="s">
        <v>2183</v>
      </c>
      <c r="E2188" s="259">
        <v>0</v>
      </c>
      <c r="F2188" s="259" t="s">
        <v>2177</v>
      </c>
      <c r="G2188" s="259" t="s">
        <v>33</v>
      </c>
      <c r="H2188" s="259">
        <v>2</v>
      </c>
      <c r="I2188" s="259" t="s">
        <v>17</v>
      </c>
      <c r="J2188" s="259" t="s">
        <v>17</v>
      </c>
      <c r="K2188" s="259" t="s">
        <v>3438</v>
      </c>
      <c r="L2188" s="260">
        <v>45462</v>
      </c>
      <c r="M2188" s="259" t="s">
        <v>20</v>
      </c>
    </row>
    <row r="2189" spans="1:13" x14ac:dyDescent="0.35">
      <c r="A2189" s="261" t="s">
        <v>363</v>
      </c>
      <c r="B2189" s="261" t="s">
        <v>364</v>
      </c>
      <c r="C2189" s="261" t="s">
        <v>338</v>
      </c>
      <c r="D2189" s="261" t="s">
        <v>2185</v>
      </c>
      <c r="E2189" s="261">
        <v>0</v>
      </c>
      <c r="F2189" s="261" t="s">
        <v>2177</v>
      </c>
      <c r="G2189" s="261" t="s">
        <v>33</v>
      </c>
      <c r="H2189" s="261">
        <v>2</v>
      </c>
      <c r="I2189" s="261" t="s">
        <v>17</v>
      </c>
      <c r="J2189" s="261" t="s">
        <v>17</v>
      </c>
      <c r="K2189" s="261" t="s">
        <v>3439</v>
      </c>
      <c r="L2189" s="262">
        <v>45462</v>
      </c>
      <c r="M2189" s="261" t="s">
        <v>20</v>
      </c>
    </row>
    <row r="2190" spans="1:13" x14ac:dyDescent="0.35">
      <c r="A2190" s="259" t="s">
        <v>363</v>
      </c>
      <c r="B2190" s="259" t="s">
        <v>364</v>
      </c>
      <c r="C2190" s="259" t="s">
        <v>338</v>
      </c>
      <c r="D2190" s="259" t="s">
        <v>2187</v>
      </c>
      <c r="E2190" s="259">
        <v>3</v>
      </c>
      <c r="F2190" s="259" t="s">
        <v>2177</v>
      </c>
      <c r="G2190" s="259" t="s">
        <v>33</v>
      </c>
      <c r="H2190" s="259">
        <v>2</v>
      </c>
      <c r="I2190" s="259" t="s">
        <v>17</v>
      </c>
      <c r="J2190" s="259" t="s">
        <v>17</v>
      </c>
      <c r="K2190" s="259" t="s">
        <v>3440</v>
      </c>
      <c r="L2190" s="260">
        <v>45462</v>
      </c>
      <c r="M2190" s="259" t="s">
        <v>20</v>
      </c>
    </row>
    <row r="2191" spans="1:13" x14ac:dyDescent="0.35">
      <c r="A2191" s="261" t="s">
        <v>363</v>
      </c>
      <c r="B2191" s="261" t="s">
        <v>364</v>
      </c>
      <c r="C2191" s="261" t="s">
        <v>338</v>
      </c>
      <c r="D2191" s="261" t="s">
        <v>2189</v>
      </c>
      <c r="E2191" s="261">
        <v>2</v>
      </c>
      <c r="F2191" s="261" t="s">
        <v>2177</v>
      </c>
      <c r="G2191" s="261" t="s">
        <v>33</v>
      </c>
      <c r="H2191" s="261">
        <v>2</v>
      </c>
      <c r="I2191" s="261" t="s">
        <v>17</v>
      </c>
      <c r="J2191" s="261" t="s">
        <v>17</v>
      </c>
      <c r="K2191" s="261" t="s">
        <v>3441</v>
      </c>
      <c r="L2191" s="262">
        <v>45462</v>
      </c>
      <c r="M2191" s="261" t="s">
        <v>20</v>
      </c>
    </row>
    <row r="2192" spans="1:13" x14ac:dyDescent="0.35">
      <c r="A2192" s="259" t="s">
        <v>363</v>
      </c>
      <c r="B2192" s="259" t="s">
        <v>364</v>
      </c>
      <c r="C2192" s="259" t="s">
        <v>338</v>
      </c>
      <c r="D2192" s="259" t="s">
        <v>2191</v>
      </c>
      <c r="E2192" s="259">
        <v>0</v>
      </c>
      <c r="F2192" s="259" t="s">
        <v>2177</v>
      </c>
      <c r="G2192" s="259" t="s">
        <v>33</v>
      </c>
      <c r="H2192" s="259">
        <v>2</v>
      </c>
      <c r="I2192" s="259" t="s">
        <v>17</v>
      </c>
      <c r="J2192" s="259" t="s">
        <v>17</v>
      </c>
      <c r="K2192" s="259" t="s">
        <v>3442</v>
      </c>
      <c r="L2192" s="260">
        <v>45462</v>
      </c>
      <c r="M2192" s="259" t="s">
        <v>20</v>
      </c>
    </row>
    <row r="2193" spans="1:13" x14ac:dyDescent="0.35">
      <c r="A2193" s="261" t="s">
        <v>363</v>
      </c>
      <c r="B2193" s="261" t="s">
        <v>364</v>
      </c>
      <c r="C2193" s="261" t="s">
        <v>338</v>
      </c>
      <c r="D2193" s="261" t="s">
        <v>2193</v>
      </c>
      <c r="E2193" s="261">
        <v>0</v>
      </c>
      <c r="F2193" s="261" t="s">
        <v>2177</v>
      </c>
      <c r="G2193" s="261" t="s">
        <v>33</v>
      </c>
      <c r="H2193" s="261">
        <v>2</v>
      </c>
      <c r="I2193" s="261" t="s">
        <v>17</v>
      </c>
      <c r="J2193" s="261" t="s">
        <v>17</v>
      </c>
      <c r="K2193" s="261" t="s">
        <v>3443</v>
      </c>
      <c r="L2193" s="262">
        <v>45462</v>
      </c>
      <c r="M2193" s="261" t="s">
        <v>20</v>
      </c>
    </row>
    <row r="2194" spans="1:13" x14ac:dyDescent="0.35">
      <c r="A2194" s="259" t="s">
        <v>374</v>
      </c>
      <c r="B2194" s="259" t="s">
        <v>375</v>
      </c>
      <c r="C2194" s="259" t="s">
        <v>338</v>
      </c>
      <c r="D2194" s="259" t="s">
        <v>2176</v>
      </c>
      <c r="E2194" s="259">
        <v>2</v>
      </c>
      <c r="F2194" s="259" t="s">
        <v>2177</v>
      </c>
      <c r="G2194" s="259" t="s">
        <v>33</v>
      </c>
      <c r="H2194" s="259">
        <v>2</v>
      </c>
      <c r="I2194" s="259" t="s">
        <v>17</v>
      </c>
      <c r="J2194" s="259" t="s">
        <v>17</v>
      </c>
      <c r="K2194" s="259" t="s">
        <v>3444</v>
      </c>
      <c r="L2194" s="260">
        <v>45462</v>
      </c>
      <c r="M2194" s="259" t="s">
        <v>20</v>
      </c>
    </row>
    <row r="2195" spans="1:13" x14ac:dyDescent="0.35">
      <c r="A2195" s="261" t="s">
        <v>374</v>
      </c>
      <c r="B2195" s="261" t="s">
        <v>375</v>
      </c>
      <c r="C2195" s="261" t="s">
        <v>338</v>
      </c>
      <c r="D2195" s="261" t="s">
        <v>2179</v>
      </c>
      <c r="E2195" s="261">
        <v>1</v>
      </c>
      <c r="F2195" s="261" t="s">
        <v>2177</v>
      </c>
      <c r="G2195" s="261" t="s">
        <v>33</v>
      </c>
      <c r="H2195" s="261">
        <v>2</v>
      </c>
      <c r="I2195" s="261" t="s">
        <v>17</v>
      </c>
      <c r="J2195" s="261" t="s">
        <v>17</v>
      </c>
      <c r="K2195" s="261" t="s">
        <v>3445</v>
      </c>
      <c r="L2195" s="262">
        <v>45462</v>
      </c>
      <c r="M2195" s="261" t="s">
        <v>20</v>
      </c>
    </row>
    <row r="2196" spans="1:13" x14ac:dyDescent="0.35">
      <c r="A2196" s="259" t="s">
        <v>374</v>
      </c>
      <c r="B2196" s="259" t="s">
        <v>375</v>
      </c>
      <c r="C2196" s="259" t="s">
        <v>338</v>
      </c>
      <c r="D2196" s="259" t="s">
        <v>2181</v>
      </c>
      <c r="E2196" s="259">
        <v>1</v>
      </c>
      <c r="F2196" s="259" t="s">
        <v>2177</v>
      </c>
      <c r="G2196" s="259" t="s">
        <v>33</v>
      </c>
      <c r="H2196" s="259">
        <v>2</v>
      </c>
      <c r="I2196" s="259" t="s">
        <v>17</v>
      </c>
      <c r="J2196" s="259" t="s">
        <v>17</v>
      </c>
      <c r="K2196" s="259" t="s">
        <v>3446</v>
      </c>
      <c r="L2196" s="260">
        <v>45462</v>
      </c>
      <c r="M2196" s="259" t="s">
        <v>20</v>
      </c>
    </row>
    <row r="2197" spans="1:13" x14ac:dyDescent="0.35">
      <c r="A2197" s="261" t="s">
        <v>374</v>
      </c>
      <c r="B2197" s="261" t="s">
        <v>375</v>
      </c>
      <c r="C2197" s="261" t="s">
        <v>338</v>
      </c>
      <c r="D2197" s="261" t="s">
        <v>2183</v>
      </c>
      <c r="E2197" s="261">
        <v>0</v>
      </c>
      <c r="F2197" s="261" t="s">
        <v>2177</v>
      </c>
      <c r="G2197" s="261" t="s">
        <v>33</v>
      </c>
      <c r="H2197" s="261">
        <v>2</v>
      </c>
      <c r="I2197" s="261" t="s">
        <v>17</v>
      </c>
      <c r="J2197" s="261" t="s">
        <v>17</v>
      </c>
      <c r="K2197" s="261" t="s">
        <v>3447</v>
      </c>
      <c r="L2197" s="262">
        <v>45462</v>
      </c>
      <c r="M2197" s="261" t="s">
        <v>20</v>
      </c>
    </row>
    <row r="2198" spans="1:13" x14ac:dyDescent="0.35">
      <c r="A2198" s="259" t="s">
        <v>374</v>
      </c>
      <c r="B2198" s="259" t="s">
        <v>375</v>
      </c>
      <c r="C2198" s="259" t="s">
        <v>338</v>
      </c>
      <c r="D2198" s="259" t="s">
        <v>2185</v>
      </c>
      <c r="E2198" s="259">
        <v>0</v>
      </c>
      <c r="F2198" s="259" t="s">
        <v>2177</v>
      </c>
      <c r="G2198" s="259" t="s">
        <v>33</v>
      </c>
      <c r="H2198" s="259">
        <v>2</v>
      </c>
      <c r="I2198" s="259" t="s">
        <v>17</v>
      </c>
      <c r="J2198" s="259" t="s">
        <v>17</v>
      </c>
      <c r="K2198" s="259" t="s">
        <v>3448</v>
      </c>
      <c r="L2198" s="260">
        <v>45462</v>
      </c>
      <c r="M2198" s="259" t="s">
        <v>20</v>
      </c>
    </row>
    <row r="2199" spans="1:13" x14ac:dyDescent="0.35">
      <c r="A2199" s="261" t="s">
        <v>374</v>
      </c>
      <c r="B2199" s="261" t="s">
        <v>375</v>
      </c>
      <c r="C2199" s="261" t="s">
        <v>338</v>
      </c>
      <c r="D2199" s="261" t="s">
        <v>2187</v>
      </c>
      <c r="E2199" s="261">
        <v>3</v>
      </c>
      <c r="F2199" s="261" t="s">
        <v>2177</v>
      </c>
      <c r="G2199" s="261" t="s">
        <v>33</v>
      </c>
      <c r="H2199" s="261">
        <v>2</v>
      </c>
      <c r="I2199" s="261" t="s">
        <v>17</v>
      </c>
      <c r="J2199" s="261" t="s">
        <v>17</v>
      </c>
      <c r="K2199" s="261" t="s">
        <v>3449</v>
      </c>
      <c r="L2199" s="262">
        <v>45462</v>
      </c>
      <c r="M2199" s="261" t="s">
        <v>20</v>
      </c>
    </row>
    <row r="2200" spans="1:13" x14ac:dyDescent="0.35">
      <c r="A2200" s="259" t="s">
        <v>374</v>
      </c>
      <c r="B2200" s="259" t="s">
        <v>375</v>
      </c>
      <c r="C2200" s="259" t="s">
        <v>338</v>
      </c>
      <c r="D2200" s="259" t="s">
        <v>2189</v>
      </c>
      <c r="E2200" s="259">
        <v>0</v>
      </c>
      <c r="F2200" s="259" t="s">
        <v>2177</v>
      </c>
      <c r="G2200" s="259" t="s">
        <v>33</v>
      </c>
      <c r="H2200" s="259">
        <v>2</v>
      </c>
      <c r="I2200" s="259" t="s">
        <v>17</v>
      </c>
      <c r="J2200" s="259" t="s">
        <v>17</v>
      </c>
      <c r="K2200" s="259" t="s">
        <v>3450</v>
      </c>
      <c r="L2200" s="260">
        <v>45462</v>
      </c>
      <c r="M2200" s="259" t="s">
        <v>20</v>
      </c>
    </row>
    <row r="2201" spans="1:13" x14ac:dyDescent="0.35">
      <c r="A2201" s="261" t="s">
        <v>374</v>
      </c>
      <c r="B2201" s="261" t="s">
        <v>375</v>
      </c>
      <c r="C2201" s="261" t="s">
        <v>338</v>
      </c>
      <c r="D2201" s="261" t="s">
        <v>2191</v>
      </c>
      <c r="E2201" s="261">
        <v>0</v>
      </c>
      <c r="F2201" s="261" t="s">
        <v>2177</v>
      </c>
      <c r="G2201" s="261" t="s">
        <v>33</v>
      </c>
      <c r="H2201" s="261">
        <v>2</v>
      </c>
      <c r="I2201" s="261" t="s">
        <v>17</v>
      </c>
      <c r="J2201" s="261" t="s">
        <v>17</v>
      </c>
      <c r="K2201" s="261" t="s">
        <v>3451</v>
      </c>
      <c r="L2201" s="262">
        <v>45462</v>
      </c>
      <c r="M2201" s="261" t="s">
        <v>20</v>
      </c>
    </row>
    <row r="2202" spans="1:13" x14ac:dyDescent="0.35">
      <c r="A2202" s="259" t="s">
        <v>374</v>
      </c>
      <c r="B2202" s="259" t="s">
        <v>375</v>
      </c>
      <c r="C2202" s="259" t="s">
        <v>338</v>
      </c>
      <c r="D2202" s="259" t="s">
        <v>2193</v>
      </c>
      <c r="E2202" s="259">
        <v>0</v>
      </c>
      <c r="F2202" s="259" t="s">
        <v>2177</v>
      </c>
      <c r="G2202" s="259" t="s">
        <v>33</v>
      </c>
      <c r="H2202" s="259">
        <v>2</v>
      </c>
      <c r="I2202" s="259" t="s">
        <v>17</v>
      </c>
      <c r="J2202" s="259" t="s">
        <v>17</v>
      </c>
      <c r="K2202" s="259" t="s">
        <v>3452</v>
      </c>
      <c r="L2202" s="260">
        <v>45462</v>
      </c>
      <c r="M2202" s="259" t="s">
        <v>20</v>
      </c>
    </row>
    <row r="2203" spans="1:13" x14ac:dyDescent="0.35">
      <c r="A2203" s="261" t="s">
        <v>3453</v>
      </c>
      <c r="B2203" s="261" t="s">
        <v>3454</v>
      </c>
      <c r="C2203" s="261" t="s">
        <v>338</v>
      </c>
      <c r="D2203" s="261" t="s">
        <v>2176</v>
      </c>
      <c r="E2203" s="261">
        <v>0</v>
      </c>
      <c r="F2203" s="261" t="s">
        <v>2177</v>
      </c>
      <c r="G2203" s="261" t="s">
        <v>33</v>
      </c>
      <c r="H2203" s="261">
        <v>2</v>
      </c>
      <c r="I2203" s="261" t="s">
        <v>17</v>
      </c>
      <c r="J2203" s="261" t="s">
        <v>17</v>
      </c>
      <c r="K2203" s="261" t="s">
        <v>3455</v>
      </c>
      <c r="L2203" s="262">
        <v>45462</v>
      </c>
      <c r="M2203" s="261" t="s">
        <v>20</v>
      </c>
    </row>
    <row r="2204" spans="1:13" x14ac:dyDescent="0.35">
      <c r="A2204" s="259" t="s">
        <v>3453</v>
      </c>
      <c r="B2204" s="259" t="s">
        <v>3454</v>
      </c>
      <c r="C2204" s="259" t="s">
        <v>338</v>
      </c>
      <c r="D2204" s="259" t="s">
        <v>2179</v>
      </c>
      <c r="E2204" s="259">
        <v>1</v>
      </c>
      <c r="F2204" s="259" t="s">
        <v>2177</v>
      </c>
      <c r="G2204" s="259" t="s">
        <v>33</v>
      </c>
      <c r="H2204" s="259">
        <v>2</v>
      </c>
      <c r="I2204" s="259" t="s">
        <v>17</v>
      </c>
      <c r="J2204" s="259" t="s">
        <v>17</v>
      </c>
      <c r="K2204" s="259" t="s">
        <v>3456</v>
      </c>
      <c r="L2204" s="260">
        <v>45462</v>
      </c>
      <c r="M2204" s="259" t="s">
        <v>20</v>
      </c>
    </row>
    <row r="2205" spans="1:13" x14ac:dyDescent="0.35">
      <c r="A2205" s="261" t="s">
        <v>3453</v>
      </c>
      <c r="B2205" s="261" t="s">
        <v>3454</v>
      </c>
      <c r="C2205" s="261" t="s">
        <v>338</v>
      </c>
      <c r="D2205" s="261" t="s">
        <v>2181</v>
      </c>
      <c r="E2205" s="261">
        <v>0</v>
      </c>
      <c r="F2205" s="261" t="s">
        <v>2177</v>
      </c>
      <c r="G2205" s="261" t="s">
        <v>33</v>
      </c>
      <c r="H2205" s="261">
        <v>2</v>
      </c>
      <c r="I2205" s="261" t="s">
        <v>17</v>
      </c>
      <c r="J2205" s="261" t="s">
        <v>17</v>
      </c>
      <c r="K2205" s="261" t="s">
        <v>3457</v>
      </c>
      <c r="L2205" s="262">
        <v>45462</v>
      </c>
      <c r="M2205" s="261" t="s">
        <v>20</v>
      </c>
    </row>
    <row r="2206" spans="1:13" x14ac:dyDescent="0.35">
      <c r="A2206" s="259" t="s">
        <v>3453</v>
      </c>
      <c r="B2206" s="259" t="s">
        <v>3454</v>
      </c>
      <c r="C2206" s="259" t="s">
        <v>338</v>
      </c>
      <c r="D2206" s="259" t="s">
        <v>2183</v>
      </c>
      <c r="E2206" s="259">
        <v>0</v>
      </c>
      <c r="F2206" s="259" t="s">
        <v>2177</v>
      </c>
      <c r="G2206" s="259" t="s">
        <v>33</v>
      </c>
      <c r="H2206" s="259">
        <v>2</v>
      </c>
      <c r="I2206" s="259" t="s">
        <v>17</v>
      </c>
      <c r="J2206" s="259" t="s">
        <v>17</v>
      </c>
      <c r="K2206" s="259" t="s">
        <v>3458</v>
      </c>
      <c r="L2206" s="260">
        <v>45462</v>
      </c>
      <c r="M2206" s="259" t="s">
        <v>20</v>
      </c>
    </row>
    <row r="2207" spans="1:13" x14ac:dyDescent="0.35">
      <c r="A2207" s="261" t="s">
        <v>3453</v>
      </c>
      <c r="B2207" s="261" t="s">
        <v>3454</v>
      </c>
      <c r="C2207" s="261" t="s">
        <v>338</v>
      </c>
      <c r="D2207" s="261" t="s">
        <v>2185</v>
      </c>
      <c r="E2207" s="261">
        <v>0</v>
      </c>
      <c r="F2207" s="261" t="s">
        <v>2177</v>
      </c>
      <c r="G2207" s="261" t="s">
        <v>33</v>
      </c>
      <c r="H2207" s="261">
        <v>2</v>
      </c>
      <c r="I2207" s="261" t="s">
        <v>17</v>
      </c>
      <c r="J2207" s="261" t="s">
        <v>17</v>
      </c>
      <c r="K2207" s="261" t="s">
        <v>3459</v>
      </c>
      <c r="L2207" s="262">
        <v>45462</v>
      </c>
      <c r="M2207" s="261" t="s">
        <v>20</v>
      </c>
    </row>
    <row r="2208" spans="1:13" x14ac:dyDescent="0.35">
      <c r="A2208" s="259" t="s">
        <v>3453</v>
      </c>
      <c r="B2208" s="259" t="s">
        <v>3454</v>
      </c>
      <c r="C2208" s="259" t="s">
        <v>338</v>
      </c>
      <c r="D2208" s="259" t="s">
        <v>2187</v>
      </c>
      <c r="E2208" s="259">
        <v>3</v>
      </c>
      <c r="F2208" s="259" t="s">
        <v>2177</v>
      </c>
      <c r="G2208" s="259" t="s">
        <v>33</v>
      </c>
      <c r="H2208" s="259">
        <v>2</v>
      </c>
      <c r="I2208" s="259" t="s">
        <v>17</v>
      </c>
      <c r="J2208" s="259" t="s">
        <v>17</v>
      </c>
      <c r="K2208" s="259" t="s">
        <v>3460</v>
      </c>
      <c r="L2208" s="260">
        <v>45462</v>
      </c>
      <c r="M2208" s="259" t="s">
        <v>20</v>
      </c>
    </row>
    <row r="2209" spans="1:13" x14ac:dyDescent="0.35">
      <c r="A2209" s="261" t="s">
        <v>3453</v>
      </c>
      <c r="B2209" s="261" t="s">
        <v>3454</v>
      </c>
      <c r="C2209" s="261" t="s">
        <v>338</v>
      </c>
      <c r="D2209" s="261" t="s">
        <v>2189</v>
      </c>
      <c r="E2209" s="261">
        <v>0</v>
      </c>
      <c r="F2209" s="261" t="s">
        <v>2177</v>
      </c>
      <c r="G2209" s="261" t="s">
        <v>33</v>
      </c>
      <c r="H2209" s="261">
        <v>2</v>
      </c>
      <c r="I2209" s="261" t="s">
        <v>17</v>
      </c>
      <c r="J2209" s="261" t="s">
        <v>17</v>
      </c>
      <c r="K2209" s="261" t="s">
        <v>3461</v>
      </c>
      <c r="L2209" s="262">
        <v>45462</v>
      </c>
      <c r="M2209" s="261" t="s">
        <v>20</v>
      </c>
    </row>
    <row r="2210" spans="1:13" x14ac:dyDescent="0.35">
      <c r="A2210" s="259" t="s">
        <v>3453</v>
      </c>
      <c r="B2210" s="259" t="s">
        <v>3454</v>
      </c>
      <c r="C2210" s="259" t="s">
        <v>338</v>
      </c>
      <c r="D2210" s="259" t="s">
        <v>2191</v>
      </c>
      <c r="E2210" s="259">
        <v>0</v>
      </c>
      <c r="F2210" s="259" t="s">
        <v>2177</v>
      </c>
      <c r="G2210" s="259" t="s">
        <v>33</v>
      </c>
      <c r="H2210" s="259">
        <v>2</v>
      </c>
      <c r="I2210" s="259" t="s">
        <v>17</v>
      </c>
      <c r="J2210" s="259" t="s">
        <v>17</v>
      </c>
      <c r="K2210" s="259" t="s">
        <v>3462</v>
      </c>
      <c r="L2210" s="260">
        <v>45462</v>
      </c>
      <c r="M2210" s="259" t="s">
        <v>20</v>
      </c>
    </row>
    <row r="2211" spans="1:13" x14ac:dyDescent="0.35">
      <c r="A2211" s="261" t="s">
        <v>3453</v>
      </c>
      <c r="B2211" s="261" t="s">
        <v>3454</v>
      </c>
      <c r="C2211" s="261" t="s">
        <v>338</v>
      </c>
      <c r="D2211" s="261" t="s">
        <v>2193</v>
      </c>
      <c r="E2211" s="261">
        <v>0</v>
      </c>
      <c r="F2211" s="261" t="s">
        <v>2177</v>
      </c>
      <c r="G2211" s="261" t="s">
        <v>33</v>
      </c>
      <c r="H2211" s="261">
        <v>2</v>
      </c>
      <c r="I2211" s="261" t="s">
        <v>17</v>
      </c>
      <c r="J2211" s="261" t="s">
        <v>17</v>
      </c>
      <c r="K2211" s="261" t="s">
        <v>3463</v>
      </c>
      <c r="L2211" s="262">
        <v>45462</v>
      </c>
      <c r="M2211" s="261" t="s">
        <v>20</v>
      </c>
    </row>
    <row r="2212" spans="1:13" x14ac:dyDescent="0.35">
      <c r="A2212" s="259" t="s">
        <v>153</v>
      </c>
      <c r="B2212" s="259" t="s">
        <v>154</v>
      </c>
      <c r="C2212" s="259" t="s">
        <v>141</v>
      </c>
      <c r="D2212" s="259" t="s">
        <v>2176</v>
      </c>
      <c r="E2212" s="259">
        <v>0</v>
      </c>
      <c r="F2212" s="259" t="s">
        <v>2177</v>
      </c>
      <c r="G2212" s="259" t="s">
        <v>33</v>
      </c>
      <c r="H2212" s="259">
        <v>2</v>
      </c>
      <c r="I2212" s="259" t="s">
        <v>17</v>
      </c>
      <c r="J2212" s="259" t="s">
        <v>17</v>
      </c>
      <c r="K2212" s="259" t="s">
        <v>3464</v>
      </c>
      <c r="L2212" s="260">
        <v>45463</v>
      </c>
      <c r="M2212" s="259" t="s">
        <v>20</v>
      </c>
    </row>
    <row r="2213" spans="1:13" x14ac:dyDescent="0.35">
      <c r="A2213" s="261" t="s">
        <v>153</v>
      </c>
      <c r="B2213" s="261" t="s">
        <v>154</v>
      </c>
      <c r="C2213" s="261" t="s">
        <v>141</v>
      </c>
      <c r="D2213" s="261" t="s">
        <v>2179</v>
      </c>
      <c r="E2213" s="261">
        <v>1</v>
      </c>
      <c r="F2213" s="261" t="s">
        <v>2177</v>
      </c>
      <c r="G2213" s="261" t="s">
        <v>33</v>
      </c>
      <c r="H2213" s="261">
        <v>2</v>
      </c>
      <c r="I2213" s="261" t="s">
        <v>17</v>
      </c>
      <c r="J2213" s="261" t="s">
        <v>17</v>
      </c>
      <c r="K2213" s="261" t="s">
        <v>3465</v>
      </c>
      <c r="L2213" s="262">
        <v>45463</v>
      </c>
      <c r="M2213" s="261" t="s">
        <v>20</v>
      </c>
    </row>
    <row r="2214" spans="1:13" x14ac:dyDescent="0.35">
      <c r="A2214" s="259" t="s">
        <v>153</v>
      </c>
      <c r="B2214" s="259" t="s">
        <v>154</v>
      </c>
      <c r="C2214" s="259" t="s">
        <v>141</v>
      </c>
      <c r="D2214" s="259" t="s">
        <v>2189</v>
      </c>
      <c r="E2214" s="259">
        <v>3</v>
      </c>
      <c r="F2214" s="259" t="s">
        <v>2177</v>
      </c>
      <c r="G2214" s="259" t="s">
        <v>33</v>
      </c>
      <c r="H2214" s="259">
        <v>2</v>
      </c>
      <c r="I2214" s="259" t="s">
        <v>17</v>
      </c>
      <c r="J2214" s="259" t="s">
        <v>17</v>
      </c>
      <c r="K2214" s="259" t="s">
        <v>3466</v>
      </c>
      <c r="L2214" s="260">
        <v>45463</v>
      </c>
      <c r="M2214" s="259" t="s">
        <v>20</v>
      </c>
    </row>
    <row r="2215" spans="1:13" x14ac:dyDescent="0.35">
      <c r="A2215" s="261" t="s">
        <v>879</v>
      </c>
      <c r="B2215" s="261" t="s">
        <v>880</v>
      </c>
      <c r="C2215" s="261" t="s">
        <v>109</v>
      </c>
      <c r="D2215" s="261" t="s">
        <v>2176</v>
      </c>
      <c r="E2215" s="261">
        <v>0</v>
      </c>
      <c r="F2215" s="261" t="s">
        <v>2177</v>
      </c>
      <c r="G2215" s="261" t="s">
        <v>33</v>
      </c>
      <c r="H2215" s="261">
        <v>2</v>
      </c>
      <c r="I2215" s="261" t="s">
        <v>17</v>
      </c>
      <c r="J2215" s="261" t="s">
        <v>17</v>
      </c>
      <c r="K2215" s="261" t="s">
        <v>3467</v>
      </c>
      <c r="L2215" s="262">
        <v>45463</v>
      </c>
      <c r="M2215" s="261" t="s">
        <v>20</v>
      </c>
    </row>
    <row r="2216" spans="1:13" x14ac:dyDescent="0.35">
      <c r="A2216" s="259" t="s">
        <v>879</v>
      </c>
      <c r="B2216" s="259" t="s">
        <v>880</v>
      </c>
      <c r="C2216" s="259" t="s">
        <v>109</v>
      </c>
      <c r="D2216" s="259" t="s">
        <v>2179</v>
      </c>
      <c r="E2216" s="259">
        <v>2</v>
      </c>
      <c r="F2216" s="259" t="s">
        <v>2177</v>
      </c>
      <c r="G2216" s="259" t="s">
        <v>33</v>
      </c>
      <c r="H2216" s="259">
        <v>2</v>
      </c>
      <c r="I2216" s="259" t="s">
        <v>17</v>
      </c>
      <c r="J2216" s="259" t="s">
        <v>17</v>
      </c>
      <c r="K2216" s="259" t="s">
        <v>3468</v>
      </c>
      <c r="L2216" s="260">
        <v>45463</v>
      </c>
      <c r="M2216" s="259" t="s">
        <v>20</v>
      </c>
    </row>
    <row r="2217" spans="1:13" x14ac:dyDescent="0.35">
      <c r="A2217" s="261" t="s">
        <v>879</v>
      </c>
      <c r="B2217" s="261" t="s">
        <v>880</v>
      </c>
      <c r="C2217" s="261" t="s">
        <v>109</v>
      </c>
      <c r="D2217" s="261" t="s">
        <v>2181</v>
      </c>
      <c r="E2217" s="261">
        <v>2</v>
      </c>
      <c r="F2217" s="261" t="s">
        <v>2177</v>
      </c>
      <c r="G2217" s="261" t="s">
        <v>33</v>
      </c>
      <c r="H2217" s="261">
        <v>2</v>
      </c>
      <c r="I2217" s="261" t="s">
        <v>17</v>
      </c>
      <c r="J2217" s="261" t="s">
        <v>17</v>
      </c>
      <c r="K2217" s="261" t="s">
        <v>3469</v>
      </c>
      <c r="L2217" s="262">
        <v>45463</v>
      </c>
      <c r="M2217" s="261" t="s">
        <v>20</v>
      </c>
    </row>
    <row r="2218" spans="1:13" x14ac:dyDescent="0.35">
      <c r="A2218" s="259" t="s">
        <v>879</v>
      </c>
      <c r="B2218" s="259" t="s">
        <v>880</v>
      </c>
      <c r="C2218" s="259" t="s">
        <v>109</v>
      </c>
      <c r="D2218" s="259" t="s">
        <v>2183</v>
      </c>
      <c r="E2218" s="259">
        <v>1</v>
      </c>
      <c r="F2218" s="259" t="s">
        <v>2177</v>
      </c>
      <c r="G2218" s="259" t="s">
        <v>33</v>
      </c>
      <c r="H2218" s="259">
        <v>2</v>
      </c>
      <c r="I2218" s="259" t="s">
        <v>17</v>
      </c>
      <c r="J2218" s="259" t="s">
        <v>17</v>
      </c>
      <c r="K2218" s="259" t="s">
        <v>3470</v>
      </c>
      <c r="L2218" s="260">
        <v>45463</v>
      </c>
      <c r="M2218" s="259" t="s">
        <v>20</v>
      </c>
    </row>
    <row r="2219" spans="1:13" x14ac:dyDescent="0.35">
      <c r="A2219" s="261" t="s">
        <v>879</v>
      </c>
      <c r="B2219" s="261" t="s">
        <v>880</v>
      </c>
      <c r="C2219" s="261" t="s">
        <v>109</v>
      </c>
      <c r="D2219" s="261" t="s">
        <v>2185</v>
      </c>
      <c r="E2219" s="261">
        <v>3</v>
      </c>
      <c r="F2219" s="261" t="s">
        <v>2177</v>
      </c>
      <c r="G2219" s="261" t="s">
        <v>33</v>
      </c>
      <c r="H2219" s="261">
        <v>2</v>
      </c>
      <c r="I2219" s="261" t="s">
        <v>17</v>
      </c>
      <c r="J2219" s="261" t="s">
        <v>17</v>
      </c>
      <c r="K2219" s="261" t="s">
        <v>3471</v>
      </c>
      <c r="L2219" s="262">
        <v>45463</v>
      </c>
      <c r="M2219" s="261" t="s">
        <v>20</v>
      </c>
    </row>
    <row r="2220" spans="1:13" x14ac:dyDescent="0.35">
      <c r="A2220" s="259" t="s">
        <v>879</v>
      </c>
      <c r="B2220" s="259" t="s">
        <v>880</v>
      </c>
      <c r="C2220" s="259" t="s">
        <v>109</v>
      </c>
      <c r="D2220" s="259" t="s">
        <v>2187</v>
      </c>
      <c r="E2220" s="259">
        <v>1</v>
      </c>
      <c r="F2220" s="259" t="s">
        <v>2177</v>
      </c>
      <c r="G2220" s="259" t="s">
        <v>33</v>
      </c>
      <c r="H2220" s="259">
        <v>2</v>
      </c>
      <c r="I2220" s="259" t="s">
        <v>17</v>
      </c>
      <c r="J2220" s="259" t="s">
        <v>17</v>
      </c>
      <c r="K2220" s="259" t="s">
        <v>3472</v>
      </c>
      <c r="L2220" s="260">
        <v>45463</v>
      </c>
      <c r="M2220" s="259" t="s">
        <v>20</v>
      </c>
    </row>
    <row r="2221" spans="1:13" x14ac:dyDescent="0.35">
      <c r="A2221" s="261" t="s">
        <v>879</v>
      </c>
      <c r="B2221" s="261" t="s">
        <v>880</v>
      </c>
      <c r="C2221" s="261" t="s">
        <v>109</v>
      </c>
      <c r="D2221" s="261" t="s">
        <v>2189</v>
      </c>
      <c r="E2221" s="261">
        <v>0</v>
      </c>
      <c r="F2221" s="261" t="s">
        <v>2177</v>
      </c>
      <c r="G2221" s="261" t="s">
        <v>33</v>
      </c>
      <c r="H2221" s="261">
        <v>2</v>
      </c>
      <c r="I2221" s="261" t="s">
        <v>17</v>
      </c>
      <c r="J2221" s="261" t="s">
        <v>17</v>
      </c>
      <c r="K2221" s="261" t="s">
        <v>3473</v>
      </c>
      <c r="L2221" s="262">
        <v>45463</v>
      </c>
      <c r="M2221" s="261" t="s">
        <v>20</v>
      </c>
    </row>
    <row r="2222" spans="1:13" x14ac:dyDescent="0.35">
      <c r="A2222" s="259" t="s">
        <v>879</v>
      </c>
      <c r="B2222" s="259" t="s">
        <v>880</v>
      </c>
      <c r="C2222" s="259" t="s">
        <v>109</v>
      </c>
      <c r="D2222" s="259" t="s">
        <v>2191</v>
      </c>
      <c r="E2222" s="259">
        <v>1</v>
      </c>
      <c r="F2222" s="259" t="s">
        <v>2177</v>
      </c>
      <c r="G2222" s="259" t="s">
        <v>33</v>
      </c>
      <c r="H2222" s="259">
        <v>2</v>
      </c>
      <c r="I2222" s="259" t="s">
        <v>17</v>
      </c>
      <c r="J2222" s="259" t="s">
        <v>17</v>
      </c>
      <c r="K2222" s="259" t="s">
        <v>3474</v>
      </c>
      <c r="L2222" s="260">
        <v>45463</v>
      </c>
      <c r="M2222" s="259" t="s">
        <v>20</v>
      </c>
    </row>
    <row r="2223" spans="1:13" x14ac:dyDescent="0.35">
      <c r="A2223" s="261" t="s">
        <v>879</v>
      </c>
      <c r="B2223" s="261" t="s">
        <v>880</v>
      </c>
      <c r="C2223" s="261" t="s">
        <v>109</v>
      </c>
      <c r="D2223" s="261" t="s">
        <v>2193</v>
      </c>
      <c r="E2223" s="261">
        <v>0</v>
      </c>
      <c r="F2223" s="261" t="s">
        <v>2177</v>
      </c>
      <c r="G2223" s="261" t="s">
        <v>33</v>
      </c>
      <c r="H2223" s="261">
        <v>2</v>
      </c>
      <c r="I2223" s="261" t="s">
        <v>17</v>
      </c>
      <c r="J2223" s="261" t="s">
        <v>17</v>
      </c>
      <c r="K2223" s="261" t="s">
        <v>3475</v>
      </c>
      <c r="L2223" s="262">
        <v>45463</v>
      </c>
      <c r="M2223" s="261" t="s">
        <v>20</v>
      </c>
    </row>
    <row r="2224" spans="1:13" x14ac:dyDescent="0.35">
      <c r="A2224" s="259" t="s">
        <v>274</v>
      </c>
      <c r="B2224" s="259" t="s">
        <v>275</v>
      </c>
      <c r="C2224" s="259" t="s">
        <v>276</v>
      </c>
      <c r="D2224" s="259" t="s">
        <v>2176</v>
      </c>
      <c r="E2224" s="259">
        <v>0</v>
      </c>
      <c r="F2224" s="259" t="s">
        <v>2177</v>
      </c>
      <c r="G2224" s="259" t="s">
        <v>33</v>
      </c>
      <c r="H2224" s="259">
        <v>2</v>
      </c>
      <c r="I2224" s="259" t="s">
        <v>17</v>
      </c>
      <c r="J2224" s="259" t="s">
        <v>17</v>
      </c>
      <c r="K2224" s="259" t="s">
        <v>3476</v>
      </c>
      <c r="L2224" s="260">
        <v>45463</v>
      </c>
      <c r="M2224" s="259" t="s">
        <v>20</v>
      </c>
    </row>
    <row r="2225" spans="1:13" x14ac:dyDescent="0.35">
      <c r="A2225" s="261" t="s">
        <v>274</v>
      </c>
      <c r="B2225" s="261" t="s">
        <v>275</v>
      </c>
      <c r="C2225" s="261" t="s">
        <v>276</v>
      </c>
      <c r="D2225" s="261" t="s">
        <v>2179</v>
      </c>
      <c r="E2225" s="261">
        <v>1</v>
      </c>
      <c r="F2225" s="261" t="s">
        <v>2177</v>
      </c>
      <c r="G2225" s="261" t="s">
        <v>33</v>
      </c>
      <c r="H2225" s="261">
        <v>2</v>
      </c>
      <c r="I2225" s="261" t="s">
        <v>17</v>
      </c>
      <c r="J2225" s="261" t="s">
        <v>17</v>
      </c>
      <c r="K2225" s="261" t="s">
        <v>3477</v>
      </c>
      <c r="L2225" s="262">
        <v>45463</v>
      </c>
      <c r="M2225" s="261" t="s">
        <v>20</v>
      </c>
    </row>
    <row r="2226" spans="1:13" x14ac:dyDescent="0.35">
      <c r="A2226" s="259" t="s">
        <v>274</v>
      </c>
      <c r="B2226" s="259" t="s">
        <v>275</v>
      </c>
      <c r="C2226" s="259" t="s">
        <v>276</v>
      </c>
      <c r="D2226" s="259" t="s">
        <v>2181</v>
      </c>
      <c r="E2226" s="259">
        <v>0</v>
      </c>
      <c r="F2226" s="259" t="s">
        <v>2177</v>
      </c>
      <c r="G2226" s="259" t="s">
        <v>33</v>
      </c>
      <c r="H2226" s="259">
        <v>2</v>
      </c>
      <c r="I2226" s="259" t="s">
        <v>17</v>
      </c>
      <c r="J2226" s="259" t="s">
        <v>17</v>
      </c>
      <c r="K2226" s="259" t="s">
        <v>3478</v>
      </c>
      <c r="L2226" s="260">
        <v>45463</v>
      </c>
      <c r="M2226" s="259" t="s">
        <v>20</v>
      </c>
    </row>
    <row r="2227" spans="1:13" x14ac:dyDescent="0.35">
      <c r="A2227" s="261" t="s">
        <v>274</v>
      </c>
      <c r="B2227" s="261" t="s">
        <v>275</v>
      </c>
      <c r="C2227" s="261" t="s">
        <v>276</v>
      </c>
      <c r="D2227" s="261" t="s">
        <v>2183</v>
      </c>
      <c r="E2227" s="261">
        <v>0</v>
      </c>
      <c r="F2227" s="261" t="s">
        <v>2177</v>
      </c>
      <c r="G2227" s="261" t="s">
        <v>33</v>
      </c>
      <c r="H2227" s="261">
        <v>2</v>
      </c>
      <c r="I2227" s="261" t="s">
        <v>17</v>
      </c>
      <c r="J2227" s="261" t="s">
        <v>17</v>
      </c>
      <c r="K2227" s="261" t="s">
        <v>3479</v>
      </c>
      <c r="L2227" s="262">
        <v>45463</v>
      </c>
      <c r="M2227" s="261" t="s">
        <v>20</v>
      </c>
    </row>
    <row r="2228" spans="1:13" x14ac:dyDescent="0.35">
      <c r="A2228" s="259" t="s">
        <v>274</v>
      </c>
      <c r="B2228" s="259" t="s">
        <v>275</v>
      </c>
      <c r="C2228" s="259" t="s">
        <v>276</v>
      </c>
      <c r="D2228" s="259" t="s">
        <v>2185</v>
      </c>
      <c r="E2228" s="259">
        <v>2</v>
      </c>
      <c r="F2228" s="259" t="s">
        <v>2177</v>
      </c>
      <c r="G2228" s="259" t="s">
        <v>33</v>
      </c>
      <c r="H2228" s="259">
        <v>2</v>
      </c>
      <c r="I2228" s="259" t="s">
        <v>17</v>
      </c>
      <c r="J2228" s="259" t="s">
        <v>17</v>
      </c>
      <c r="K2228" s="259" t="s">
        <v>3480</v>
      </c>
      <c r="L2228" s="260">
        <v>45463</v>
      </c>
      <c r="M2228" s="259" t="s">
        <v>20</v>
      </c>
    </row>
    <row r="2229" spans="1:13" x14ac:dyDescent="0.35">
      <c r="A2229" s="261" t="s">
        <v>274</v>
      </c>
      <c r="B2229" s="261" t="s">
        <v>275</v>
      </c>
      <c r="C2229" s="261" t="s">
        <v>276</v>
      </c>
      <c r="D2229" s="261" t="s">
        <v>2187</v>
      </c>
      <c r="E2229" s="261">
        <v>0</v>
      </c>
      <c r="F2229" s="261" t="s">
        <v>2177</v>
      </c>
      <c r="G2229" s="261" t="s">
        <v>33</v>
      </c>
      <c r="H2229" s="261">
        <v>2</v>
      </c>
      <c r="I2229" s="261" t="s">
        <v>17</v>
      </c>
      <c r="J2229" s="261" t="s">
        <v>17</v>
      </c>
      <c r="K2229" s="261" t="s">
        <v>3481</v>
      </c>
      <c r="L2229" s="262">
        <v>45463</v>
      </c>
      <c r="M2229" s="261" t="s">
        <v>20</v>
      </c>
    </row>
    <row r="2230" spans="1:13" x14ac:dyDescent="0.35">
      <c r="A2230" s="259" t="s">
        <v>274</v>
      </c>
      <c r="B2230" s="259" t="s">
        <v>275</v>
      </c>
      <c r="C2230" s="259" t="s">
        <v>276</v>
      </c>
      <c r="D2230" s="259" t="s">
        <v>2189</v>
      </c>
      <c r="E2230" s="259">
        <v>0</v>
      </c>
      <c r="F2230" s="259" t="s">
        <v>2177</v>
      </c>
      <c r="G2230" s="259" t="s">
        <v>33</v>
      </c>
      <c r="H2230" s="259">
        <v>2</v>
      </c>
      <c r="I2230" s="259" t="s">
        <v>17</v>
      </c>
      <c r="J2230" s="259" t="s">
        <v>17</v>
      </c>
      <c r="K2230" s="259" t="s">
        <v>3482</v>
      </c>
      <c r="L2230" s="260">
        <v>45463</v>
      </c>
      <c r="M2230" s="259" t="s">
        <v>20</v>
      </c>
    </row>
    <row r="2231" spans="1:13" x14ac:dyDescent="0.35">
      <c r="A2231" s="261" t="s">
        <v>274</v>
      </c>
      <c r="B2231" s="261" t="s">
        <v>275</v>
      </c>
      <c r="C2231" s="261" t="s">
        <v>276</v>
      </c>
      <c r="D2231" s="261" t="s">
        <v>2191</v>
      </c>
      <c r="E2231" s="261">
        <v>0</v>
      </c>
      <c r="F2231" s="261" t="s">
        <v>2177</v>
      </c>
      <c r="G2231" s="261" t="s">
        <v>33</v>
      </c>
      <c r="H2231" s="261">
        <v>2</v>
      </c>
      <c r="I2231" s="261" t="s">
        <v>17</v>
      </c>
      <c r="J2231" s="261" t="s">
        <v>17</v>
      </c>
      <c r="K2231" s="261" t="s">
        <v>3483</v>
      </c>
      <c r="L2231" s="262">
        <v>45463</v>
      </c>
      <c r="M2231" s="261" t="s">
        <v>20</v>
      </c>
    </row>
    <row r="2232" spans="1:13" x14ac:dyDescent="0.35">
      <c r="A2232" s="259" t="s">
        <v>274</v>
      </c>
      <c r="B2232" s="259" t="s">
        <v>275</v>
      </c>
      <c r="C2232" s="259" t="s">
        <v>276</v>
      </c>
      <c r="D2232" s="259" t="s">
        <v>2193</v>
      </c>
      <c r="E2232" s="259">
        <v>0</v>
      </c>
      <c r="F2232" s="259" t="s">
        <v>2177</v>
      </c>
      <c r="G2232" s="259" t="s">
        <v>33</v>
      </c>
      <c r="H2232" s="259">
        <v>2</v>
      </c>
      <c r="I2232" s="259" t="s">
        <v>17</v>
      </c>
      <c r="J2232" s="259" t="s">
        <v>17</v>
      </c>
      <c r="K2232" s="259" t="s">
        <v>3484</v>
      </c>
      <c r="L2232" s="260">
        <v>45463</v>
      </c>
      <c r="M2232" s="259" t="s">
        <v>20</v>
      </c>
    </row>
    <row r="2233" spans="1:13" x14ac:dyDescent="0.35">
      <c r="A2233" s="261" t="s">
        <v>143</v>
      </c>
      <c r="B2233" s="261" t="s">
        <v>144</v>
      </c>
      <c r="C2233" s="261" t="s">
        <v>141</v>
      </c>
      <c r="D2233" s="261" t="s">
        <v>2176</v>
      </c>
      <c r="E2233" s="261">
        <v>0</v>
      </c>
      <c r="F2233" s="261" t="s">
        <v>2177</v>
      </c>
      <c r="G2233" s="261" t="s">
        <v>33</v>
      </c>
      <c r="H2233" s="261">
        <v>2</v>
      </c>
      <c r="I2233" s="261" t="s">
        <v>17</v>
      </c>
      <c r="J2233" s="261" t="s">
        <v>17</v>
      </c>
      <c r="K2233" s="261" t="s">
        <v>3485</v>
      </c>
      <c r="L2233" s="262">
        <v>45464</v>
      </c>
      <c r="M2233" s="261" t="s">
        <v>20</v>
      </c>
    </row>
    <row r="2234" spans="1:13" x14ac:dyDescent="0.35">
      <c r="A2234" s="259" t="s">
        <v>143</v>
      </c>
      <c r="B2234" s="259" t="s">
        <v>144</v>
      </c>
      <c r="C2234" s="259" t="s">
        <v>141</v>
      </c>
      <c r="D2234" s="259" t="s">
        <v>2179</v>
      </c>
      <c r="E2234" s="259">
        <v>0</v>
      </c>
      <c r="F2234" s="259" t="s">
        <v>2177</v>
      </c>
      <c r="G2234" s="259" t="s">
        <v>33</v>
      </c>
      <c r="H2234" s="259">
        <v>2</v>
      </c>
      <c r="I2234" s="259" t="s">
        <v>17</v>
      </c>
      <c r="J2234" s="259" t="s">
        <v>17</v>
      </c>
      <c r="K2234" s="259" t="s">
        <v>3486</v>
      </c>
      <c r="L2234" s="260">
        <v>45464</v>
      </c>
      <c r="M2234" s="259" t="s">
        <v>20</v>
      </c>
    </row>
    <row r="2235" spans="1:13" x14ac:dyDescent="0.35">
      <c r="A2235" s="261" t="s">
        <v>143</v>
      </c>
      <c r="B2235" s="261" t="s">
        <v>144</v>
      </c>
      <c r="C2235" s="261" t="s">
        <v>141</v>
      </c>
      <c r="D2235" s="261" t="s">
        <v>2181</v>
      </c>
      <c r="E2235" s="261">
        <v>0</v>
      </c>
      <c r="F2235" s="261" t="s">
        <v>2177</v>
      </c>
      <c r="G2235" s="261" t="s">
        <v>33</v>
      </c>
      <c r="H2235" s="261">
        <v>2</v>
      </c>
      <c r="I2235" s="261" t="s">
        <v>17</v>
      </c>
      <c r="J2235" s="261" t="s">
        <v>17</v>
      </c>
      <c r="K2235" s="261" t="s">
        <v>3487</v>
      </c>
      <c r="L2235" s="262">
        <v>45464</v>
      </c>
      <c r="M2235" s="261" t="s">
        <v>20</v>
      </c>
    </row>
    <row r="2236" spans="1:13" x14ac:dyDescent="0.35">
      <c r="A2236" s="259" t="s">
        <v>143</v>
      </c>
      <c r="B2236" s="259" t="s">
        <v>144</v>
      </c>
      <c r="C2236" s="259" t="s">
        <v>141</v>
      </c>
      <c r="D2236" s="259" t="s">
        <v>2183</v>
      </c>
      <c r="E2236" s="259">
        <v>2</v>
      </c>
      <c r="F2236" s="259" t="s">
        <v>2177</v>
      </c>
      <c r="G2236" s="259" t="s">
        <v>33</v>
      </c>
      <c r="H2236" s="259">
        <v>2</v>
      </c>
      <c r="I2236" s="259" t="s">
        <v>17</v>
      </c>
      <c r="J2236" s="259" t="s">
        <v>17</v>
      </c>
      <c r="K2236" s="259" t="s">
        <v>3488</v>
      </c>
      <c r="L2236" s="260">
        <v>45464</v>
      </c>
      <c r="M2236" s="259" t="s">
        <v>20</v>
      </c>
    </row>
    <row r="2237" spans="1:13" x14ac:dyDescent="0.35">
      <c r="A2237" s="261" t="s">
        <v>143</v>
      </c>
      <c r="B2237" s="261" t="s">
        <v>144</v>
      </c>
      <c r="C2237" s="261" t="s">
        <v>141</v>
      </c>
      <c r="D2237" s="261" t="s">
        <v>2185</v>
      </c>
      <c r="E2237" s="261">
        <v>3</v>
      </c>
      <c r="F2237" s="261" t="s">
        <v>2177</v>
      </c>
      <c r="G2237" s="261" t="s">
        <v>33</v>
      </c>
      <c r="H2237" s="261">
        <v>2</v>
      </c>
      <c r="I2237" s="261" t="s">
        <v>17</v>
      </c>
      <c r="J2237" s="261" t="s">
        <v>17</v>
      </c>
      <c r="K2237" s="261" t="s">
        <v>3489</v>
      </c>
      <c r="L2237" s="262">
        <v>45464</v>
      </c>
      <c r="M2237" s="261" t="s">
        <v>20</v>
      </c>
    </row>
    <row r="2238" spans="1:13" x14ac:dyDescent="0.35">
      <c r="A2238" s="259" t="s">
        <v>143</v>
      </c>
      <c r="B2238" s="259" t="s">
        <v>144</v>
      </c>
      <c r="C2238" s="259" t="s">
        <v>141</v>
      </c>
      <c r="D2238" s="259" t="s">
        <v>2187</v>
      </c>
      <c r="E2238" s="259">
        <v>1</v>
      </c>
      <c r="F2238" s="259" t="s">
        <v>2177</v>
      </c>
      <c r="G2238" s="259" t="s">
        <v>33</v>
      </c>
      <c r="H2238" s="259">
        <v>2</v>
      </c>
      <c r="I2238" s="259" t="s">
        <v>17</v>
      </c>
      <c r="J2238" s="259" t="s">
        <v>17</v>
      </c>
      <c r="K2238" s="259" t="s">
        <v>3490</v>
      </c>
      <c r="L2238" s="260">
        <v>45464</v>
      </c>
      <c r="M2238" s="259" t="s">
        <v>20</v>
      </c>
    </row>
    <row r="2239" spans="1:13" x14ac:dyDescent="0.35">
      <c r="A2239" s="261" t="s">
        <v>143</v>
      </c>
      <c r="B2239" s="261" t="s">
        <v>144</v>
      </c>
      <c r="C2239" s="261" t="s">
        <v>141</v>
      </c>
      <c r="D2239" s="261" t="s">
        <v>2189</v>
      </c>
      <c r="E2239" s="261">
        <v>3</v>
      </c>
      <c r="F2239" s="261" t="s">
        <v>2177</v>
      </c>
      <c r="G2239" s="261" t="s">
        <v>33</v>
      </c>
      <c r="H2239" s="261">
        <v>2</v>
      </c>
      <c r="I2239" s="261" t="s">
        <v>17</v>
      </c>
      <c r="J2239" s="261" t="s">
        <v>17</v>
      </c>
      <c r="K2239" s="261" t="s">
        <v>3491</v>
      </c>
      <c r="L2239" s="262">
        <v>45464</v>
      </c>
      <c r="M2239" s="261" t="s">
        <v>20</v>
      </c>
    </row>
    <row r="2240" spans="1:13" x14ac:dyDescent="0.35">
      <c r="A2240" s="259" t="s">
        <v>143</v>
      </c>
      <c r="B2240" s="259" t="s">
        <v>144</v>
      </c>
      <c r="C2240" s="259" t="s">
        <v>141</v>
      </c>
      <c r="D2240" s="259" t="s">
        <v>2191</v>
      </c>
      <c r="E2240" s="259">
        <v>2</v>
      </c>
      <c r="F2240" s="259" t="s">
        <v>2177</v>
      </c>
      <c r="G2240" s="259" t="s">
        <v>33</v>
      </c>
      <c r="H2240" s="259">
        <v>2</v>
      </c>
      <c r="I2240" s="259" t="s">
        <v>17</v>
      </c>
      <c r="J2240" s="259" t="s">
        <v>17</v>
      </c>
      <c r="K2240" s="259" t="s">
        <v>3492</v>
      </c>
      <c r="L2240" s="260">
        <v>45464</v>
      </c>
      <c r="M2240" s="259" t="s">
        <v>20</v>
      </c>
    </row>
    <row r="2241" spans="1:13" x14ac:dyDescent="0.35">
      <c r="A2241" s="261" t="s">
        <v>143</v>
      </c>
      <c r="B2241" s="261" t="s">
        <v>144</v>
      </c>
      <c r="C2241" s="261" t="s">
        <v>141</v>
      </c>
      <c r="D2241" s="261" t="s">
        <v>2193</v>
      </c>
      <c r="E2241" s="261">
        <v>2</v>
      </c>
      <c r="F2241" s="261" t="s">
        <v>2177</v>
      </c>
      <c r="G2241" s="261" t="s">
        <v>33</v>
      </c>
      <c r="H2241" s="261">
        <v>2</v>
      </c>
      <c r="I2241" s="261" t="s">
        <v>17</v>
      </c>
      <c r="J2241" s="261" t="s">
        <v>17</v>
      </c>
      <c r="K2241" s="261" t="s">
        <v>3493</v>
      </c>
      <c r="L2241" s="262">
        <v>45464</v>
      </c>
      <c r="M2241" s="261" t="s">
        <v>20</v>
      </c>
    </row>
    <row r="2242" spans="1:13" x14ac:dyDescent="0.35">
      <c r="A2242" s="259" t="s">
        <v>153</v>
      </c>
      <c r="B2242" s="259" t="s">
        <v>154</v>
      </c>
      <c r="C2242" s="259" t="s">
        <v>141</v>
      </c>
      <c r="D2242" s="259" t="s">
        <v>2181</v>
      </c>
      <c r="E2242" s="259">
        <v>2</v>
      </c>
      <c r="F2242" s="259" t="s">
        <v>2177</v>
      </c>
      <c r="G2242" s="259" t="s">
        <v>33</v>
      </c>
      <c r="H2242" s="259">
        <v>2</v>
      </c>
      <c r="I2242" s="259" t="s">
        <v>17</v>
      </c>
      <c r="J2242" s="259" t="s">
        <v>17</v>
      </c>
      <c r="K2242" s="259" t="s">
        <v>3494</v>
      </c>
      <c r="L2242" s="260">
        <v>45464</v>
      </c>
      <c r="M2242" s="259" t="s">
        <v>20</v>
      </c>
    </row>
    <row r="2243" spans="1:13" x14ac:dyDescent="0.35">
      <c r="A2243" s="261" t="s">
        <v>153</v>
      </c>
      <c r="B2243" s="261" t="s">
        <v>154</v>
      </c>
      <c r="C2243" s="261" t="s">
        <v>141</v>
      </c>
      <c r="D2243" s="261" t="s">
        <v>2183</v>
      </c>
      <c r="E2243" s="261">
        <v>3</v>
      </c>
      <c r="F2243" s="261" t="s">
        <v>2177</v>
      </c>
      <c r="G2243" s="261" t="s">
        <v>33</v>
      </c>
      <c r="H2243" s="261">
        <v>2</v>
      </c>
      <c r="I2243" s="261" t="s">
        <v>17</v>
      </c>
      <c r="J2243" s="261" t="s">
        <v>17</v>
      </c>
      <c r="K2243" s="261" t="s">
        <v>3495</v>
      </c>
      <c r="L2243" s="262">
        <v>45464</v>
      </c>
      <c r="M2243" s="261" t="s">
        <v>20</v>
      </c>
    </row>
    <row r="2244" spans="1:13" x14ac:dyDescent="0.35">
      <c r="A2244" s="259" t="s">
        <v>153</v>
      </c>
      <c r="B2244" s="259" t="s">
        <v>154</v>
      </c>
      <c r="C2244" s="259" t="s">
        <v>141</v>
      </c>
      <c r="D2244" s="259" t="s">
        <v>2185</v>
      </c>
      <c r="E2244" s="259">
        <v>3</v>
      </c>
      <c r="F2244" s="259" t="s">
        <v>2177</v>
      </c>
      <c r="G2244" s="259" t="s">
        <v>33</v>
      </c>
      <c r="H2244" s="259">
        <v>2</v>
      </c>
      <c r="I2244" s="259" t="s">
        <v>17</v>
      </c>
      <c r="J2244" s="259" t="s">
        <v>17</v>
      </c>
      <c r="K2244" s="259" t="s">
        <v>3496</v>
      </c>
      <c r="L2244" s="260">
        <v>45464</v>
      </c>
      <c r="M2244" s="259" t="s">
        <v>20</v>
      </c>
    </row>
    <row r="2245" spans="1:13" x14ac:dyDescent="0.35">
      <c r="A2245" s="261" t="s">
        <v>153</v>
      </c>
      <c r="B2245" s="261" t="s">
        <v>154</v>
      </c>
      <c r="C2245" s="261" t="s">
        <v>141</v>
      </c>
      <c r="D2245" s="261" t="s">
        <v>2187</v>
      </c>
      <c r="E2245" s="261">
        <v>1</v>
      </c>
      <c r="F2245" s="261" t="s">
        <v>2177</v>
      </c>
      <c r="G2245" s="261" t="s">
        <v>33</v>
      </c>
      <c r="H2245" s="261">
        <v>2</v>
      </c>
      <c r="I2245" s="261" t="s">
        <v>17</v>
      </c>
      <c r="J2245" s="261" t="s">
        <v>17</v>
      </c>
      <c r="K2245" s="261" t="s">
        <v>3497</v>
      </c>
      <c r="L2245" s="262">
        <v>45464</v>
      </c>
      <c r="M2245" s="261" t="s">
        <v>20</v>
      </c>
    </row>
    <row r="2246" spans="1:13" x14ac:dyDescent="0.35">
      <c r="A2246" s="259" t="s">
        <v>153</v>
      </c>
      <c r="B2246" s="259" t="s">
        <v>154</v>
      </c>
      <c r="C2246" s="259" t="s">
        <v>141</v>
      </c>
      <c r="D2246" s="259" t="s">
        <v>2191</v>
      </c>
      <c r="E2246" s="259">
        <v>2</v>
      </c>
      <c r="F2246" s="259" t="s">
        <v>2177</v>
      </c>
      <c r="G2246" s="259" t="s">
        <v>33</v>
      </c>
      <c r="H2246" s="259">
        <v>2</v>
      </c>
      <c r="I2246" s="259" t="s">
        <v>17</v>
      </c>
      <c r="J2246" s="259" t="s">
        <v>17</v>
      </c>
      <c r="K2246" s="259" t="s">
        <v>3498</v>
      </c>
      <c r="L2246" s="260">
        <v>45464</v>
      </c>
      <c r="M2246" s="259" t="s">
        <v>20</v>
      </c>
    </row>
    <row r="2247" spans="1:13" x14ac:dyDescent="0.35">
      <c r="A2247" s="261" t="s">
        <v>153</v>
      </c>
      <c r="B2247" s="261" t="s">
        <v>154</v>
      </c>
      <c r="C2247" s="261" t="s">
        <v>141</v>
      </c>
      <c r="D2247" s="261" t="s">
        <v>2193</v>
      </c>
      <c r="E2247" s="261">
        <v>2</v>
      </c>
      <c r="F2247" s="261" t="s">
        <v>2177</v>
      </c>
      <c r="G2247" s="261" t="s">
        <v>33</v>
      </c>
      <c r="H2247" s="261">
        <v>2</v>
      </c>
      <c r="I2247" s="261" t="s">
        <v>17</v>
      </c>
      <c r="J2247" s="261" t="s">
        <v>17</v>
      </c>
      <c r="K2247" s="261" t="s">
        <v>3499</v>
      </c>
      <c r="L2247" s="262">
        <v>45464</v>
      </c>
      <c r="M2247" s="261" t="s">
        <v>20</v>
      </c>
    </row>
    <row r="2248" spans="1:13" x14ac:dyDescent="0.35">
      <c r="A2248" s="259" t="s">
        <v>719</v>
      </c>
      <c r="B2248" s="259" t="s">
        <v>720</v>
      </c>
      <c r="C2248" s="259" t="s">
        <v>721</v>
      </c>
      <c r="D2248" s="259" t="s">
        <v>949</v>
      </c>
      <c r="E2248" s="259">
        <v>13105959</v>
      </c>
      <c r="F2248" s="259" t="s">
        <v>3500</v>
      </c>
      <c r="G2248" s="259" t="s">
        <v>884</v>
      </c>
      <c r="H2248" s="259">
        <v>2</v>
      </c>
      <c r="I2248" s="259" t="s">
        <v>3501</v>
      </c>
      <c r="J2248" s="259" t="s">
        <v>3502</v>
      </c>
      <c r="K2248" s="259" t="s">
        <v>3503</v>
      </c>
      <c r="L2248" s="260">
        <v>45466</v>
      </c>
      <c r="M2248" s="259" t="s">
        <v>439</v>
      </c>
    </row>
    <row r="2249" spans="1:13" x14ac:dyDescent="0.35">
      <c r="A2249" s="261" t="s">
        <v>719</v>
      </c>
      <c r="B2249" s="261" t="s">
        <v>720</v>
      </c>
      <c r="C2249" s="261" t="s">
        <v>721</v>
      </c>
      <c r="D2249" s="261" t="s">
        <v>694</v>
      </c>
      <c r="E2249" s="261">
        <v>33014</v>
      </c>
      <c r="F2249" s="261" t="s">
        <v>3504</v>
      </c>
      <c r="G2249" s="261" t="s">
        <v>884</v>
      </c>
      <c r="H2249" s="261">
        <v>2</v>
      </c>
      <c r="I2249" s="261" t="s">
        <v>3505</v>
      </c>
      <c r="J2249" s="261" t="s">
        <v>3506</v>
      </c>
      <c r="K2249" s="261" t="s">
        <v>3507</v>
      </c>
      <c r="L2249" s="262">
        <v>45466</v>
      </c>
      <c r="M2249" s="261" t="s">
        <v>439</v>
      </c>
    </row>
    <row r="2250" spans="1:13" x14ac:dyDescent="0.35">
      <c r="A2250" s="259" t="s">
        <v>719</v>
      </c>
      <c r="B2250" s="259" t="s">
        <v>720</v>
      </c>
      <c r="C2250" s="259" t="s">
        <v>721</v>
      </c>
      <c r="D2250" s="259" t="s">
        <v>958</v>
      </c>
      <c r="E2250" s="259">
        <v>3059874</v>
      </c>
      <c r="F2250" s="259" t="s">
        <v>3508</v>
      </c>
      <c r="G2250" s="259" t="s">
        <v>884</v>
      </c>
      <c r="H2250" s="259">
        <v>2</v>
      </c>
      <c r="I2250" s="259" t="s">
        <v>3509</v>
      </c>
      <c r="J2250" s="259" t="s">
        <v>3510</v>
      </c>
      <c r="K2250" s="259" t="s">
        <v>3511</v>
      </c>
      <c r="L2250" s="260">
        <v>45466</v>
      </c>
      <c r="M2250" s="259" t="s">
        <v>439</v>
      </c>
    </row>
    <row r="2251" spans="1:13" x14ac:dyDescent="0.35">
      <c r="A2251" s="261" t="s">
        <v>719</v>
      </c>
      <c r="B2251" s="261" t="s">
        <v>720</v>
      </c>
      <c r="C2251" s="261" t="s">
        <v>721</v>
      </c>
      <c r="D2251" s="261" t="s">
        <v>963</v>
      </c>
      <c r="E2251" s="261">
        <v>507682</v>
      </c>
      <c r="F2251" s="261" t="s">
        <v>3512</v>
      </c>
      <c r="G2251" s="261" t="s">
        <v>884</v>
      </c>
      <c r="H2251" s="261">
        <v>2</v>
      </c>
      <c r="I2251" s="261" t="s">
        <v>3513</v>
      </c>
      <c r="J2251" s="261" t="s">
        <v>3514</v>
      </c>
      <c r="K2251" s="261" t="s">
        <v>3515</v>
      </c>
      <c r="L2251" s="262">
        <v>45466</v>
      </c>
      <c r="M2251" s="261" t="s">
        <v>439</v>
      </c>
    </row>
    <row r="2252" spans="1:13" x14ac:dyDescent="0.35">
      <c r="A2252" s="259" t="s">
        <v>719</v>
      </c>
      <c r="B2252" s="259" t="s">
        <v>720</v>
      </c>
      <c r="C2252" s="259" t="s">
        <v>721</v>
      </c>
      <c r="D2252" s="259" t="s">
        <v>568</v>
      </c>
      <c r="E2252" s="259">
        <v>141908</v>
      </c>
      <c r="F2252" s="259" t="s">
        <v>3516</v>
      </c>
      <c r="G2252" s="259" t="s">
        <v>884</v>
      </c>
      <c r="H2252" s="259">
        <v>2</v>
      </c>
      <c r="I2252" s="259" t="s">
        <v>3517</v>
      </c>
      <c r="J2252" s="259" t="s">
        <v>3518</v>
      </c>
      <c r="K2252" s="259" t="s">
        <v>3519</v>
      </c>
      <c r="L2252" s="260">
        <v>45466</v>
      </c>
      <c r="M2252" s="259" t="s">
        <v>439</v>
      </c>
    </row>
    <row r="2253" spans="1:13" x14ac:dyDescent="0.35">
      <c r="A2253" s="261" t="s">
        <v>719</v>
      </c>
      <c r="B2253" s="261" t="s">
        <v>720</v>
      </c>
      <c r="C2253" s="261" t="s">
        <v>721</v>
      </c>
      <c r="D2253" s="261" t="s">
        <v>40</v>
      </c>
      <c r="E2253" s="261">
        <v>250</v>
      </c>
      <c r="F2253" s="261" t="s">
        <v>3520</v>
      </c>
      <c r="G2253" s="261" t="s">
        <v>884</v>
      </c>
      <c r="H2253" s="261">
        <v>2</v>
      </c>
      <c r="I2253" s="261" t="s">
        <v>3521</v>
      </c>
      <c r="J2253" s="261" t="s">
        <v>3522</v>
      </c>
      <c r="K2253" s="261" t="s">
        <v>3523</v>
      </c>
      <c r="L2253" s="262">
        <v>45466</v>
      </c>
      <c r="M2253" s="261" t="s">
        <v>439</v>
      </c>
    </row>
    <row r="2254" spans="1:13" x14ac:dyDescent="0.35">
      <c r="A2254" s="259" t="s">
        <v>1558</v>
      </c>
      <c r="B2254" s="259" t="s">
        <v>1604</v>
      </c>
      <c r="C2254" s="259" t="s">
        <v>1605</v>
      </c>
      <c r="D2254" s="259" t="s">
        <v>2176</v>
      </c>
      <c r="E2254" s="259">
        <v>0</v>
      </c>
      <c r="F2254" s="259" t="s">
        <v>2177</v>
      </c>
      <c r="G2254" s="259" t="s">
        <v>33</v>
      </c>
      <c r="H2254" s="259">
        <v>2</v>
      </c>
      <c r="I2254" s="259" t="s">
        <v>17</v>
      </c>
      <c r="J2254" s="259" t="s">
        <v>17</v>
      </c>
      <c r="K2254" s="259" t="s">
        <v>3524</v>
      </c>
      <c r="L2254" s="260">
        <v>45466</v>
      </c>
      <c r="M2254" s="259" t="s">
        <v>20</v>
      </c>
    </row>
    <row r="2255" spans="1:13" x14ac:dyDescent="0.35">
      <c r="A2255" s="261" t="s">
        <v>1558</v>
      </c>
      <c r="B2255" s="261" t="s">
        <v>1604</v>
      </c>
      <c r="C2255" s="261" t="s">
        <v>1605</v>
      </c>
      <c r="D2255" s="261" t="s">
        <v>2179</v>
      </c>
      <c r="E2255" s="261">
        <v>0</v>
      </c>
      <c r="F2255" s="261" t="s">
        <v>2177</v>
      </c>
      <c r="G2255" s="261" t="s">
        <v>33</v>
      </c>
      <c r="H2255" s="261">
        <v>2</v>
      </c>
      <c r="I2255" s="261" t="s">
        <v>17</v>
      </c>
      <c r="J2255" s="261" t="s">
        <v>17</v>
      </c>
      <c r="K2255" s="261" t="s">
        <v>3525</v>
      </c>
      <c r="L2255" s="262">
        <v>45466</v>
      </c>
      <c r="M2255" s="261" t="s">
        <v>20</v>
      </c>
    </row>
    <row r="2256" spans="1:13" x14ac:dyDescent="0.35">
      <c r="A2256" s="259" t="s">
        <v>1558</v>
      </c>
      <c r="B2256" s="259" t="s">
        <v>1604</v>
      </c>
      <c r="C2256" s="259" t="s">
        <v>1605</v>
      </c>
      <c r="D2256" s="259" t="s">
        <v>2181</v>
      </c>
      <c r="E2256" s="259">
        <v>0</v>
      </c>
      <c r="F2256" s="259" t="s">
        <v>2177</v>
      </c>
      <c r="G2256" s="259" t="s">
        <v>33</v>
      </c>
      <c r="H2256" s="259">
        <v>2</v>
      </c>
      <c r="I2256" s="259" t="s">
        <v>17</v>
      </c>
      <c r="J2256" s="259" t="s">
        <v>17</v>
      </c>
      <c r="K2256" s="259" t="s">
        <v>3526</v>
      </c>
      <c r="L2256" s="260">
        <v>45466</v>
      </c>
      <c r="M2256" s="259" t="s">
        <v>20</v>
      </c>
    </row>
    <row r="2257" spans="1:13" x14ac:dyDescent="0.35">
      <c r="A2257" s="261" t="s">
        <v>1558</v>
      </c>
      <c r="B2257" s="261" t="s">
        <v>1604</v>
      </c>
      <c r="C2257" s="261" t="s">
        <v>1605</v>
      </c>
      <c r="D2257" s="261" t="s">
        <v>2183</v>
      </c>
      <c r="E2257" s="261">
        <v>2</v>
      </c>
      <c r="F2257" s="261" t="s">
        <v>2177</v>
      </c>
      <c r="G2257" s="261" t="s">
        <v>33</v>
      </c>
      <c r="H2257" s="261">
        <v>2</v>
      </c>
      <c r="I2257" s="261" t="s">
        <v>17</v>
      </c>
      <c r="J2257" s="261" t="s">
        <v>17</v>
      </c>
      <c r="K2257" s="261" t="s">
        <v>3527</v>
      </c>
      <c r="L2257" s="262">
        <v>45466</v>
      </c>
      <c r="M2257" s="261" t="s">
        <v>20</v>
      </c>
    </row>
    <row r="2258" spans="1:13" x14ac:dyDescent="0.35">
      <c r="A2258" s="259" t="s">
        <v>1558</v>
      </c>
      <c r="B2258" s="259" t="s">
        <v>1604</v>
      </c>
      <c r="C2258" s="259" t="s">
        <v>1605</v>
      </c>
      <c r="D2258" s="259" t="s">
        <v>2185</v>
      </c>
      <c r="E2258" s="259">
        <v>3</v>
      </c>
      <c r="F2258" s="259" t="s">
        <v>2177</v>
      </c>
      <c r="G2258" s="259" t="s">
        <v>33</v>
      </c>
      <c r="H2258" s="259">
        <v>2</v>
      </c>
      <c r="I2258" s="259" t="s">
        <v>17</v>
      </c>
      <c r="J2258" s="259" t="s">
        <v>17</v>
      </c>
      <c r="K2258" s="259" t="s">
        <v>3528</v>
      </c>
      <c r="L2258" s="260">
        <v>45466</v>
      </c>
      <c r="M2258" s="259" t="s">
        <v>20</v>
      </c>
    </row>
    <row r="2259" spans="1:13" x14ac:dyDescent="0.35">
      <c r="A2259" s="261" t="s">
        <v>1558</v>
      </c>
      <c r="B2259" s="261" t="s">
        <v>1604</v>
      </c>
      <c r="C2259" s="261" t="s">
        <v>1605</v>
      </c>
      <c r="D2259" s="261" t="s">
        <v>2187</v>
      </c>
      <c r="E2259" s="261">
        <v>0</v>
      </c>
      <c r="F2259" s="261" t="s">
        <v>2177</v>
      </c>
      <c r="G2259" s="261" t="s">
        <v>33</v>
      </c>
      <c r="H2259" s="261">
        <v>2</v>
      </c>
      <c r="I2259" s="261" t="s">
        <v>17</v>
      </c>
      <c r="J2259" s="261" t="s">
        <v>17</v>
      </c>
      <c r="K2259" s="261" t="s">
        <v>3529</v>
      </c>
      <c r="L2259" s="262">
        <v>45466</v>
      </c>
      <c r="M2259" s="261" t="s">
        <v>20</v>
      </c>
    </row>
    <row r="2260" spans="1:13" x14ac:dyDescent="0.35">
      <c r="A2260" s="259" t="s">
        <v>1558</v>
      </c>
      <c r="B2260" s="259" t="s">
        <v>1604</v>
      </c>
      <c r="C2260" s="259" t="s">
        <v>1605</v>
      </c>
      <c r="D2260" s="259" t="s">
        <v>2189</v>
      </c>
      <c r="E2260" s="259">
        <v>1</v>
      </c>
      <c r="F2260" s="259" t="s">
        <v>2177</v>
      </c>
      <c r="G2260" s="259" t="s">
        <v>33</v>
      </c>
      <c r="H2260" s="259">
        <v>2</v>
      </c>
      <c r="I2260" s="259" t="s">
        <v>17</v>
      </c>
      <c r="J2260" s="259" t="s">
        <v>17</v>
      </c>
      <c r="K2260" s="259" t="s">
        <v>3530</v>
      </c>
      <c r="L2260" s="260">
        <v>45466</v>
      </c>
      <c r="M2260" s="259" t="s">
        <v>20</v>
      </c>
    </row>
    <row r="2261" spans="1:13" x14ac:dyDescent="0.35">
      <c r="A2261" s="261" t="s">
        <v>1558</v>
      </c>
      <c r="B2261" s="261" t="s">
        <v>1604</v>
      </c>
      <c r="C2261" s="261" t="s">
        <v>1605</v>
      </c>
      <c r="D2261" s="261" t="s">
        <v>2191</v>
      </c>
      <c r="E2261" s="261">
        <v>1</v>
      </c>
      <c r="F2261" s="261" t="s">
        <v>2177</v>
      </c>
      <c r="G2261" s="261" t="s">
        <v>33</v>
      </c>
      <c r="H2261" s="261">
        <v>2</v>
      </c>
      <c r="I2261" s="261" t="s">
        <v>17</v>
      </c>
      <c r="J2261" s="261" t="s">
        <v>17</v>
      </c>
      <c r="K2261" s="261" t="s">
        <v>3531</v>
      </c>
      <c r="L2261" s="262">
        <v>45466</v>
      </c>
      <c r="M2261" s="261" t="s">
        <v>20</v>
      </c>
    </row>
    <row r="2262" spans="1:13" x14ac:dyDescent="0.35">
      <c r="A2262" s="259" t="s">
        <v>1558</v>
      </c>
      <c r="B2262" s="259" t="s">
        <v>1604</v>
      </c>
      <c r="C2262" s="259" t="s">
        <v>1605</v>
      </c>
      <c r="D2262" s="259" t="s">
        <v>2193</v>
      </c>
      <c r="E2262" s="259">
        <v>0</v>
      </c>
      <c r="F2262" s="259" t="s">
        <v>2177</v>
      </c>
      <c r="G2262" s="259" t="s">
        <v>33</v>
      </c>
      <c r="H2262" s="259">
        <v>2</v>
      </c>
      <c r="I2262" s="259" t="s">
        <v>17</v>
      </c>
      <c r="J2262" s="259" t="s">
        <v>17</v>
      </c>
      <c r="K2262" s="259" t="s">
        <v>3532</v>
      </c>
      <c r="L2262" s="260">
        <v>45466</v>
      </c>
      <c r="M2262" s="259" t="s">
        <v>20</v>
      </c>
    </row>
    <row r="2263" spans="1:13" x14ac:dyDescent="0.35">
      <c r="A2263" s="261" t="s">
        <v>216</v>
      </c>
      <c r="B2263" s="261" t="s">
        <v>217</v>
      </c>
      <c r="C2263" s="261" t="s">
        <v>218</v>
      </c>
      <c r="D2263" s="261" t="s">
        <v>2176</v>
      </c>
      <c r="E2263" s="261">
        <v>2</v>
      </c>
      <c r="F2263" s="261" t="s">
        <v>2177</v>
      </c>
      <c r="G2263" s="261" t="s">
        <v>33</v>
      </c>
      <c r="H2263" s="261">
        <v>2</v>
      </c>
      <c r="I2263" s="261" t="s">
        <v>17</v>
      </c>
      <c r="J2263" s="261" t="s">
        <v>17</v>
      </c>
      <c r="K2263" s="261" t="s">
        <v>3533</v>
      </c>
      <c r="L2263" s="262">
        <v>45466</v>
      </c>
      <c r="M2263" s="261" t="s">
        <v>20</v>
      </c>
    </row>
    <row r="2264" spans="1:13" x14ac:dyDescent="0.35">
      <c r="A2264" s="259" t="s">
        <v>216</v>
      </c>
      <c r="B2264" s="259" t="s">
        <v>217</v>
      </c>
      <c r="C2264" s="259" t="s">
        <v>218</v>
      </c>
      <c r="D2264" s="259" t="s">
        <v>2179</v>
      </c>
      <c r="E2264" s="259">
        <v>1</v>
      </c>
      <c r="F2264" s="259" t="s">
        <v>2177</v>
      </c>
      <c r="G2264" s="259" t="s">
        <v>33</v>
      </c>
      <c r="H2264" s="259">
        <v>2</v>
      </c>
      <c r="I2264" s="259" t="s">
        <v>17</v>
      </c>
      <c r="J2264" s="259" t="s">
        <v>17</v>
      </c>
      <c r="K2264" s="259" t="s">
        <v>3534</v>
      </c>
      <c r="L2264" s="260">
        <v>45466</v>
      </c>
      <c r="M2264" s="259" t="s">
        <v>20</v>
      </c>
    </row>
    <row r="2265" spans="1:13" x14ac:dyDescent="0.35">
      <c r="A2265" s="261" t="s">
        <v>216</v>
      </c>
      <c r="B2265" s="261" t="s">
        <v>217</v>
      </c>
      <c r="C2265" s="261" t="s">
        <v>218</v>
      </c>
      <c r="D2265" s="261" t="s">
        <v>2181</v>
      </c>
      <c r="E2265" s="261">
        <v>3</v>
      </c>
      <c r="F2265" s="261" t="s">
        <v>2177</v>
      </c>
      <c r="G2265" s="261" t="s">
        <v>33</v>
      </c>
      <c r="H2265" s="261">
        <v>2</v>
      </c>
      <c r="I2265" s="261" t="s">
        <v>17</v>
      </c>
      <c r="J2265" s="261" t="s">
        <v>17</v>
      </c>
      <c r="K2265" s="261" t="s">
        <v>3535</v>
      </c>
      <c r="L2265" s="262">
        <v>45466</v>
      </c>
      <c r="M2265" s="261" t="s">
        <v>20</v>
      </c>
    </row>
    <row r="2266" spans="1:13" x14ac:dyDescent="0.35">
      <c r="A2266" s="259" t="s">
        <v>216</v>
      </c>
      <c r="B2266" s="259" t="s">
        <v>217</v>
      </c>
      <c r="C2266" s="259" t="s">
        <v>218</v>
      </c>
      <c r="D2266" s="259" t="s">
        <v>2183</v>
      </c>
      <c r="E2266" s="259">
        <v>3</v>
      </c>
      <c r="F2266" s="259" t="s">
        <v>2177</v>
      </c>
      <c r="G2266" s="259" t="s">
        <v>33</v>
      </c>
      <c r="H2266" s="259">
        <v>2</v>
      </c>
      <c r="I2266" s="259" t="s">
        <v>17</v>
      </c>
      <c r="J2266" s="259" t="s">
        <v>17</v>
      </c>
      <c r="K2266" s="259" t="s">
        <v>3536</v>
      </c>
      <c r="L2266" s="260">
        <v>45466</v>
      </c>
      <c r="M2266" s="259" t="s">
        <v>20</v>
      </c>
    </row>
    <row r="2267" spans="1:13" x14ac:dyDescent="0.35">
      <c r="A2267" s="261" t="s">
        <v>216</v>
      </c>
      <c r="B2267" s="261" t="s">
        <v>217</v>
      </c>
      <c r="C2267" s="261" t="s">
        <v>218</v>
      </c>
      <c r="D2267" s="261" t="s">
        <v>2185</v>
      </c>
      <c r="E2267" s="261">
        <v>3</v>
      </c>
      <c r="F2267" s="261" t="s">
        <v>2177</v>
      </c>
      <c r="G2267" s="261" t="s">
        <v>33</v>
      </c>
      <c r="H2267" s="261">
        <v>2</v>
      </c>
      <c r="I2267" s="261" t="s">
        <v>17</v>
      </c>
      <c r="J2267" s="261" t="s">
        <v>17</v>
      </c>
      <c r="K2267" s="261" t="s">
        <v>3537</v>
      </c>
      <c r="L2267" s="262">
        <v>45466</v>
      </c>
      <c r="M2267" s="261" t="s">
        <v>20</v>
      </c>
    </row>
    <row r="2268" spans="1:13" x14ac:dyDescent="0.35">
      <c r="A2268" s="259" t="s">
        <v>216</v>
      </c>
      <c r="B2268" s="259" t="s">
        <v>217</v>
      </c>
      <c r="C2268" s="259" t="s">
        <v>218</v>
      </c>
      <c r="D2268" s="259" t="s">
        <v>2187</v>
      </c>
      <c r="E2268" s="259">
        <v>1</v>
      </c>
      <c r="F2268" s="259" t="s">
        <v>2177</v>
      </c>
      <c r="G2268" s="259" t="s">
        <v>33</v>
      </c>
      <c r="H2268" s="259">
        <v>2</v>
      </c>
      <c r="I2268" s="259" t="s">
        <v>17</v>
      </c>
      <c r="J2268" s="259" t="s">
        <v>17</v>
      </c>
      <c r="K2268" s="259" t="s">
        <v>3538</v>
      </c>
      <c r="L2268" s="260">
        <v>45466</v>
      </c>
      <c r="M2268" s="259" t="s">
        <v>20</v>
      </c>
    </row>
    <row r="2269" spans="1:13" x14ac:dyDescent="0.35">
      <c r="A2269" s="261" t="s">
        <v>216</v>
      </c>
      <c r="B2269" s="261" t="s">
        <v>217</v>
      </c>
      <c r="C2269" s="261" t="s">
        <v>218</v>
      </c>
      <c r="D2269" s="261" t="s">
        <v>2189</v>
      </c>
      <c r="E2269" s="261">
        <v>2</v>
      </c>
      <c r="F2269" s="261" t="s">
        <v>2177</v>
      </c>
      <c r="G2269" s="261" t="s">
        <v>33</v>
      </c>
      <c r="H2269" s="261">
        <v>2</v>
      </c>
      <c r="I2269" s="261" t="s">
        <v>17</v>
      </c>
      <c r="J2269" s="261" t="s">
        <v>17</v>
      </c>
      <c r="K2269" s="261" t="s">
        <v>3539</v>
      </c>
      <c r="L2269" s="262">
        <v>45466</v>
      </c>
      <c r="M2269" s="261" t="s">
        <v>20</v>
      </c>
    </row>
    <row r="2270" spans="1:13" x14ac:dyDescent="0.35">
      <c r="A2270" s="259" t="s">
        <v>216</v>
      </c>
      <c r="B2270" s="259" t="s">
        <v>217</v>
      </c>
      <c r="C2270" s="259" t="s">
        <v>218</v>
      </c>
      <c r="D2270" s="259" t="s">
        <v>2191</v>
      </c>
      <c r="E2270" s="259">
        <v>3</v>
      </c>
      <c r="F2270" s="259" t="s">
        <v>2177</v>
      </c>
      <c r="G2270" s="259" t="s">
        <v>33</v>
      </c>
      <c r="H2270" s="259">
        <v>2</v>
      </c>
      <c r="I2270" s="259" t="s">
        <v>17</v>
      </c>
      <c r="J2270" s="259" t="s">
        <v>17</v>
      </c>
      <c r="K2270" s="259" t="s">
        <v>3540</v>
      </c>
      <c r="L2270" s="260">
        <v>45466</v>
      </c>
      <c r="M2270" s="259" t="s">
        <v>20</v>
      </c>
    </row>
    <row r="2271" spans="1:13" x14ac:dyDescent="0.35">
      <c r="A2271" s="261" t="s">
        <v>216</v>
      </c>
      <c r="B2271" s="261" t="s">
        <v>217</v>
      </c>
      <c r="C2271" s="261" t="s">
        <v>218</v>
      </c>
      <c r="D2271" s="261" t="s">
        <v>2193</v>
      </c>
      <c r="E2271" s="261">
        <v>3</v>
      </c>
      <c r="F2271" s="261" t="s">
        <v>2177</v>
      </c>
      <c r="G2271" s="261" t="s">
        <v>33</v>
      </c>
      <c r="H2271" s="261">
        <v>2</v>
      </c>
      <c r="I2271" s="261" t="s">
        <v>17</v>
      </c>
      <c r="J2271" s="261" t="s">
        <v>17</v>
      </c>
      <c r="K2271" s="261" t="s">
        <v>3541</v>
      </c>
      <c r="L2271" s="262">
        <v>45466</v>
      </c>
      <c r="M2271" s="261" t="s">
        <v>20</v>
      </c>
    </row>
    <row r="2272" spans="1:13" x14ac:dyDescent="0.35">
      <c r="A2272" s="259" t="s">
        <v>139</v>
      </c>
      <c r="B2272" s="259" t="s">
        <v>140</v>
      </c>
      <c r="C2272" s="259" t="s">
        <v>141</v>
      </c>
      <c r="D2272" s="259" t="s">
        <v>2176</v>
      </c>
      <c r="E2272" s="259">
        <v>0</v>
      </c>
      <c r="F2272" s="259" t="s">
        <v>2177</v>
      </c>
      <c r="G2272" s="259" t="s">
        <v>33</v>
      </c>
      <c r="H2272" s="259">
        <v>2</v>
      </c>
      <c r="I2272" s="259" t="s">
        <v>17</v>
      </c>
      <c r="J2272" s="259" t="s">
        <v>17</v>
      </c>
      <c r="K2272" s="259" t="s">
        <v>3542</v>
      </c>
      <c r="L2272" s="260">
        <v>45466</v>
      </c>
      <c r="M2272" s="259" t="s">
        <v>20</v>
      </c>
    </row>
    <row r="2273" spans="1:13" x14ac:dyDescent="0.35">
      <c r="A2273" s="261" t="s">
        <v>139</v>
      </c>
      <c r="B2273" s="261" t="s">
        <v>140</v>
      </c>
      <c r="C2273" s="261" t="s">
        <v>141</v>
      </c>
      <c r="D2273" s="261" t="s">
        <v>2179</v>
      </c>
      <c r="E2273" s="261">
        <v>1</v>
      </c>
      <c r="F2273" s="261" t="s">
        <v>2177</v>
      </c>
      <c r="G2273" s="261" t="s">
        <v>33</v>
      </c>
      <c r="H2273" s="261">
        <v>2</v>
      </c>
      <c r="I2273" s="261" t="s">
        <v>17</v>
      </c>
      <c r="J2273" s="261" t="s">
        <v>17</v>
      </c>
      <c r="K2273" s="261" t="s">
        <v>3543</v>
      </c>
      <c r="L2273" s="262">
        <v>45466</v>
      </c>
      <c r="M2273" s="261" t="s">
        <v>20</v>
      </c>
    </row>
    <row r="2274" spans="1:13" x14ac:dyDescent="0.35">
      <c r="A2274" s="259" t="s">
        <v>139</v>
      </c>
      <c r="B2274" s="259" t="s">
        <v>140</v>
      </c>
      <c r="C2274" s="259" t="s">
        <v>141</v>
      </c>
      <c r="D2274" s="259" t="s">
        <v>2181</v>
      </c>
      <c r="E2274" s="259">
        <v>2</v>
      </c>
      <c r="F2274" s="259" t="s">
        <v>2177</v>
      </c>
      <c r="G2274" s="259" t="s">
        <v>33</v>
      </c>
      <c r="H2274" s="259">
        <v>2</v>
      </c>
      <c r="I2274" s="259" t="s">
        <v>17</v>
      </c>
      <c r="J2274" s="259" t="s">
        <v>17</v>
      </c>
      <c r="K2274" s="259" t="s">
        <v>3544</v>
      </c>
      <c r="L2274" s="260">
        <v>45466</v>
      </c>
      <c r="M2274" s="259" t="s">
        <v>20</v>
      </c>
    </row>
    <row r="2275" spans="1:13" x14ac:dyDescent="0.35">
      <c r="A2275" s="261" t="s">
        <v>139</v>
      </c>
      <c r="B2275" s="261" t="s">
        <v>140</v>
      </c>
      <c r="C2275" s="261" t="s">
        <v>141</v>
      </c>
      <c r="D2275" s="261" t="s">
        <v>2183</v>
      </c>
      <c r="E2275" s="261">
        <v>3</v>
      </c>
      <c r="F2275" s="261" t="s">
        <v>2177</v>
      </c>
      <c r="G2275" s="261" t="s">
        <v>33</v>
      </c>
      <c r="H2275" s="261">
        <v>2</v>
      </c>
      <c r="I2275" s="261" t="s">
        <v>17</v>
      </c>
      <c r="J2275" s="261" t="s">
        <v>17</v>
      </c>
      <c r="K2275" s="261" t="s">
        <v>3545</v>
      </c>
      <c r="L2275" s="262">
        <v>45466</v>
      </c>
      <c r="M2275" s="261" t="s">
        <v>20</v>
      </c>
    </row>
    <row r="2276" spans="1:13" x14ac:dyDescent="0.35">
      <c r="A2276" s="259" t="s">
        <v>139</v>
      </c>
      <c r="B2276" s="259" t="s">
        <v>140</v>
      </c>
      <c r="C2276" s="259" t="s">
        <v>141</v>
      </c>
      <c r="D2276" s="259" t="s">
        <v>2185</v>
      </c>
      <c r="E2276" s="259">
        <v>3</v>
      </c>
      <c r="F2276" s="259" t="s">
        <v>2177</v>
      </c>
      <c r="G2276" s="259" t="s">
        <v>33</v>
      </c>
      <c r="H2276" s="259">
        <v>2</v>
      </c>
      <c r="I2276" s="259" t="s">
        <v>17</v>
      </c>
      <c r="J2276" s="259" t="s">
        <v>17</v>
      </c>
      <c r="K2276" s="259" t="s">
        <v>3546</v>
      </c>
      <c r="L2276" s="260">
        <v>45466</v>
      </c>
      <c r="M2276" s="259" t="s">
        <v>20</v>
      </c>
    </row>
    <row r="2277" spans="1:13" x14ac:dyDescent="0.35">
      <c r="A2277" s="261" t="s">
        <v>139</v>
      </c>
      <c r="B2277" s="261" t="s">
        <v>140</v>
      </c>
      <c r="C2277" s="261" t="s">
        <v>141</v>
      </c>
      <c r="D2277" s="261" t="s">
        <v>2187</v>
      </c>
      <c r="E2277" s="261">
        <v>1</v>
      </c>
      <c r="F2277" s="261" t="s">
        <v>2177</v>
      </c>
      <c r="G2277" s="261" t="s">
        <v>33</v>
      </c>
      <c r="H2277" s="261">
        <v>2</v>
      </c>
      <c r="I2277" s="261" t="s">
        <v>17</v>
      </c>
      <c r="J2277" s="261" t="s">
        <v>17</v>
      </c>
      <c r="K2277" s="261" t="s">
        <v>3547</v>
      </c>
      <c r="L2277" s="262">
        <v>45466</v>
      </c>
      <c r="M2277" s="261" t="s">
        <v>20</v>
      </c>
    </row>
    <row r="2278" spans="1:13" x14ac:dyDescent="0.35">
      <c r="A2278" s="259" t="s">
        <v>139</v>
      </c>
      <c r="B2278" s="259" t="s">
        <v>140</v>
      </c>
      <c r="C2278" s="259" t="s">
        <v>141</v>
      </c>
      <c r="D2278" s="259" t="s">
        <v>2189</v>
      </c>
      <c r="E2278" s="259">
        <v>2</v>
      </c>
      <c r="F2278" s="259" t="s">
        <v>2177</v>
      </c>
      <c r="G2278" s="259" t="s">
        <v>33</v>
      </c>
      <c r="H2278" s="259">
        <v>2</v>
      </c>
      <c r="I2278" s="259" t="s">
        <v>17</v>
      </c>
      <c r="J2278" s="259" t="s">
        <v>17</v>
      </c>
      <c r="K2278" s="259" t="s">
        <v>3548</v>
      </c>
      <c r="L2278" s="260">
        <v>45466</v>
      </c>
      <c r="M2278" s="259" t="s">
        <v>20</v>
      </c>
    </row>
    <row r="2279" spans="1:13" x14ac:dyDescent="0.35">
      <c r="A2279" s="261" t="s">
        <v>139</v>
      </c>
      <c r="B2279" s="261" t="s">
        <v>140</v>
      </c>
      <c r="C2279" s="261" t="s">
        <v>141</v>
      </c>
      <c r="D2279" s="261" t="s">
        <v>2191</v>
      </c>
      <c r="E2279" s="261">
        <v>3</v>
      </c>
      <c r="F2279" s="261" t="s">
        <v>2177</v>
      </c>
      <c r="G2279" s="261" t="s">
        <v>33</v>
      </c>
      <c r="H2279" s="261">
        <v>2</v>
      </c>
      <c r="I2279" s="261" t="s">
        <v>17</v>
      </c>
      <c r="J2279" s="261" t="s">
        <v>17</v>
      </c>
      <c r="K2279" s="261" t="s">
        <v>3549</v>
      </c>
      <c r="L2279" s="262">
        <v>45466</v>
      </c>
      <c r="M2279" s="261" t="s">
        <v>20</v>
      </c>
    </row>
    <row r="2280" spans="1:13" x14ac:dyDescent="0.35">
      <c r="A2280" s="259" t="s">
        <v>139</v>
      </c>
      <c r="B2280" s="259" t="s">
        <v>140</v>
      </c>
      <c r="C2280" s="259" t="s">
        <v>141</v>
      </c>
      <c r="D2280" s="259" t="s">
        <v>2193</v>
      </c>
      <c r="E2280" s="259">
        <v>2</v>
      </c>
      <c r="F2280" s="259" t="s">
        <v>2177</v>
      </c>
      <c r="G2280" s="259" t="s">
        <v>33</v>
      </c>
      <c r="H2280" s="259">
        <v>2</v>
      </c>
      <c r="I2280" s="259" t="s">
        <v>17</v>
      </c>
      <c r="J2280" s="259" t="s">
        <v>17</v>
      </c>
      <c r="K2280" s="259" t="s">
        <v>3550</v>
      </c>
      <c r="L2280" s="260">
        <v>45466</v>
      </c>
      <c r="M2280" s="259" t="s">
        <v>20</v>
      </c>
    </row>
    <row r="2281" spans="1:13" x14ac:dyDescent="0.35">
      <c r="A2281" s="261" t="s">
        <v>160</v>
      </c>
      <c r="B2281" s="261" t="s">
        <v>161</v>
      </c>
      <c r="C2281" s="261" t="s">
        <v>141</v>
      </c>
      <c r="D2281" s="261" t="s">
        <v>2176</v>
      </c>
      <c r="E2281" s="261">
        <v>0</v>
      </c>
      <c r="F2281" s="261" t="s">
        <v>2177</v>
      </c>
      <c r="G2281" s="261" t="s">
        <v>33</v>
      </c>
      <c r="H2281" s="261">
        <v>2</v>
      </c>
      <c r="I2281" s="261" t="s">
        <v>17</v>
      </c>
      <c r="J2281" s="261" t="s">
        <v>17</v>
      </c>
      <c r="K2281" s="261" t="s">
        <v>3551</v>
      </c>
      <c r="L2281" s="262">
        <v>45466</v>
      </c>
      <c r="M2281" s="261" t="s">
        <v>20</v>
      </c>
    </row>
    <row r="2282" spans="1:13" x14ac:dyDescent="0.35">
      <c r="A2282" s="259" t="s">
        <v>160</v>
      </c>
      <c r="B2282" s="259" t="s">
        <v>161</v>
      </c>
      <c r="C2282" s="259" t="s">
        <v>141</v>
      </c>
      <c r="D2282" s="259" t="s">
        <v>2179</v>
      </c>
      <c r="E2282" s="259">
        <v>0</v>
      </c>
      <c r="F2282" s="259" t="s">
        <v>2177</v>
      </c>
      <c r="G2282" s="259" t="s">
        <v>33</v>
      </c>
      <c r="H2282" s="259">
        <v>2</v>
      </c>
      <c r="I2282" s="259" t="s">
        <v>17</v>
      </c>
      <c r="J2282" s="259" t="s">
        <v>17</v>
      </c>
      <c r="K2282" s="259" t="s">
        <v>3552</v>
      </c>
      <c r="L2282" s="260">
        <v>45466</v>
      </c>
      <c r="M2282" s="259" t="s">
        <v>20</v>
      </c>
    </row>
    <row r="2283" spans="1:13" x14ac:dyDescent="0.35">
      <c r="A2283" s="261" t="s">
        <v>160</v>
      </c>
      <c r="B2283" s="261" t="s">
        <v>161</v>
      </c>
      <c r="C2283" s="261" t="s">
        <v>141</v>
      </c>
      <c r="D2283" s="261" t="s">
        <v>2181</v>
      </c>
      <c r="E2283" s="261">
        <v>0</v>
      </c>
      <c r="F2283" s="261" t="s">
        <v>2177</v>
      </c>
      <c r="G2283" s="261" t="s">
        <v>33</v>
      </c>
      <c r="H2283" s="261">
        <v>2</v>
      </c>
      <c r="I2283" s="261" t="s">
        <v>17</v>
      </c>
      <c r="J2283" s="261" t="s">
        <v>17</v>
      </c>
      <c r="K2283" s="261" t="s">
        <v>3553</v>
      </c>
      <c r="L2283" s="262">
        <v>45466</v>
      </c>
      <c r="M2283" s="261" t="s">
        <v>20</v>
      </c>
    </row>
    <row r="2284" spans="1:13" x14ac:dyDescent="0.35">
      <c r="A2284" s="259" t="s">
        <v>160</v>
      </c>
      <c r="B2284" s="259" t="s">
        <v>161</v>
      </c>
      <c r="C2284" s="259" t="s">
        <v>141</v>
      </c>
      <c r="D2284" s="259" t="s">
        <v>2185</v>
      </c>
      <c r="E2284" s="259">
        <v>3</v>
      </c>
      <c r="F2284" s="259" t="s">
        <v>2177</v>
      </c>
      <c r="G2284" s="259" t="s">
        <v>33</v>
      </c>
      <c r="H2284" s="259">
        <v>2</v>
      </c>
      <c r="I2284" s="259" t="s">
        <v>17</v>
      </c>
      <c r="J2284" s="259" t="s">
        <v>17</v>
      </c>
      <c r="K2284" s="259" t="s">
        <v>3554</v>
      </c>
      <c r="L2284" s="260">
        <v>45466</v>
      </c>
      <c r="M2284" s="259" t="s">
        <v>20</v>
      </c>
    </row>
    <row r="2285" spans="1:13" x14ac:dyDescent="0.35">
      <c r="A2285" s="261" t="s">
        <v>160</v>
      </c>
      <c r="B2285" s="261" t="s">
        <v>161</v>
      </c>
      <c r="C2285" s="261" t="s">
        <v>141</v>
      </c>
      <c r="D2285" s="261" t="s">
        <v>2187</v>
      </c>
      <c r="E2285" s="261">
        <v>1</v>
      </c>
      <c r="F2285" s="261" t="s">
        <v>2177</v>
      </c>
      <c r="G2285" s="261" t="s">
        <v>33</v>
      </c>
      <c r="H2285" s="261">
        <v>2</v>
      </c>
      <c r="I2285" s="261" t="s">
        <v>17</v>
      </c>
      <c r="J2285" s="261" t="s">
        <v>17</v>
      </c>
      <c r="K2285" s="261" t="s">
        <v>3555</v>
      </c>
      <c r="L2285" s="262">
        <v>45466</v>
      </c>
      <c r="M2285" s="261" t="s">
        <v>20</v>
      </c>
    </row>
    <row r="2286" spans="1:13" x14ac:dyDescent="0.35">
      <c r="A2286" s="259" t="s">
        <v>160</v>
      </c>
      <c r="B2286" s="259" t="s">
        <v>161</v>
      </c>
      <c r="C2286" s="259" t="s">
        <v>141</v>
      </c>
      <c r="D2286" s="259" t="s">
        <v>2189</v>
      </c>
      <c r="E2286" s="259">
        <v>0</v>
      </c>
      <c r="F2286" s="259" t="s">
        <v>2177</v>
      </c>
      <c r="G2286" s="259" t="s">
        <v>33</v>
      </c>
      <c r="H2286" s="259">
        <v>2</v>
      </c>
      <c r="I2286" s="259" t="s">
        <v>17</v>
      </c>
      <c r="J2286" s="259" t="s">
        <v>17</v>
      </c>
      <c r="K2286" s="259" t="s">
        <v>3556</v>
      </c>
      <c r="L2286" s="260">
        <v>45466</v>
      </c>
      <c r="M2286" s="259" t="s">
        <v>20</v>
      </c>
    </row>
    <row r="2287" spans="1:13" x14ac:dyDescent="0.35">
      <c r="A2287" s="261" t="s">
        <v>160</v>
      </c>
      <c r="B2287" s="261" t="s">
        <v>161</v>
      </c>
      <c r="C2287" s="261" t="s">
        <v>141</v>
      </c>
      <c r="D2287" s="261" t="s">
        <v>2191</v>
      </c>
      <c r="E2287" s="261">
        <v>0</v>
      </c>
      <c r="F2287" s="261" t="s">
        <v>2177</v>
      </c>
      <c r="G2287" s="261" t="s">
        <v>33</v>
      </c>
      <c r="H2287" s="261">
        <v>2</v>
      </c>
      <c r="I2287" s="261" t="s">
        <v>17</v>
      </c>
      <c r="J2287" s="261" t="s">
        <v>17</v>
      </c>
      <c r="K2287" s="261" t="s">
        <v>3557</v>
      </c>
      <c r="L2287" s="262">
        <v>45466</v>
      </c>
      <c r="M2287" s="261" t="s">
        <v>20</v>
      </c>
    </row>
    <row r="2288" spans="1:13" x14ac:dyDescent="0.35">
      <c r="A2288" s="259" t="s">
        <v>160</v>
      </c>
      <c r="B2288" s="259" t="s">
        <v>161</v>
      </c>
      <c r="C2288" s="259" t="s">
        <v>141</v>
      </c>
      <c r="D2288" s="259" t="s">
        <v>2193</v>
      </c>
      <c r="E2288" s="259">
        <v>2</v>
      </c>
      <c r="F2288" s="259" t="s">
        <v>2177</v>
      </c>
      <c r="G2288" s="259" t="s">
        <v>33</v>
      </c>
      <c r="H2288" s="259">
        <v>2</v>
      </c>
      <c r="I2288" s="259" t="s">
        <v>17</v>
      </c>
      <c r="J2288" s="259" t="s">
        <v>17</v>
      </c>
      <c r="K2288" s="259" t="s">
        <v>3558</v>
      </c>
      <c r="L2288" s="260">
        <v>45466</v>
      </c>
      <c r="M2288" s="259" t="s">
        <v>20</v>
      </c>
    </row>
    <row r="2289" spans="1:13" x14ac:dyDescent="0.35">
      <c r="A2289" s="261" t="s">
        <v>13</v>
      </c>
      <c r="B2289" s="261" t="s">
        <v>14</v>
      </c>
      <c r="C2289" s="261" t="s">
        <v>15</v>
      </c>
      <c r="D2289" s="261" t="s">
        <v>2176</v>
      </c>
      <c r="E2289" s="261">
        <v>0</v>
      </c>
      <c r="F2289" s="261" t="s">
        <v>2177</v>
      </c>
      <c r="G2289" s="261" t="s">
        <v>33</v>
      </c>
      <c r="H2289" s="261">
        <v>2</v>
      </c>
      <c r="I2289" s="261" t="s">
        <v>17</v>
      </c>
      <c r="J2289" s="261" t="s">
        <v>17</v>
      </c>
      <c r="K2289" s="261" t="s">
        <v>3559</v>
      </c>
      <c r="L2289" s="262">
        <v>45466</v>
      </c>
      <c r="M2289" s="261" t="s">
        <v>20</v>
      </c>
    </row>
    <row r="2290" spans="1:13" x14ac:dyDescent="0.35">
      <c r="A2290" s="259" t="s">
        <v>13</v>
      </c>
      <c r="B2290" s="259" t="s">
        <v>14</v>
      </c>
      <c r="C2290" s="259" t="s">
        <v>15</v>
      </c>
      <c r="D2290" s="259" t="s">
        <v>2179</v>
      </c>
      <c r="E2290" s="259">
        <v>0</v>
      </c>
      <c r="F2290" s="259" t="s">
        <v>2177</v>
      </c>
      <c r="G2290" s="259" t="s">
        <v>33</v>
      </c>
      <c r="H2290" s="259">
        <v>2</v>
      </c>
      <c r="I2290" s="259" t="s">
        <v>17</v>
      </c>
      <c r="J2290" s="259" t="s">
        <v>17</v>
      </c>
      <c r="K2290" s="259" t="s">
        <v>3560</v>
      </c>
      <c r="L2290" s="260">
        <v>45466</v>
      </c>
      <c r="M2290" s="259" t="s">
        <v>20</v>
      </c>
    </row>
    <row r="2291" spans="1:13" x14ac:dyDescent="0.35">
      <c r="A2291" s="261" t="s">
        <v>13</v>
      </c>
      <c r="B2291" s="261" t="s">
        <v>14</v>
      </c>
      <c r="C2291" s="261" t="s">
        <v>15</v>
      </c>
      <c r="D2291" s="261" t="s">
        <v>2181</v>
      </c>
      <c r="E2291" s="261">
        <v>2</v>
      </c>
      <c r="F2291" s="261" t="s">
        <v>2177</v>
      </c>
      <c r="G2291" s="261" t="s">
        <v>33</v>
      </c>
      <c r="H2291" s="261">
        <v>2</v>
      </c>
      <c r="I2291" s="261" t="s">
        <v>17</v>
      </c>
      <c r="J2291" s="261" t="s">
        <v>17</v>
      </c>
      <c r="K2291" s="261" t="s">
        <v>3561</v>
      </c>
      <c r="L2291" s="262">
        <v>45466</v>
      </c>
      <c r="M2291" s="261" t="s">
        <v>20</v>
      </c>
    </row>
    <row r="2292" spans="1:13" x14ac:dyDescent="0.35">
      <c r="A2292" s="259" t="s">
        <v>13</v>
      </c>
      <c r="B2292" s="259" t="s">
        <v>14</v>
      </c>
      <c r="C2292" s="259" t="s">
        <v>15</v>
      </c>
      <c r="D2292" s="259" t="s">
        <v>2183</v>
      </c>
      <c r="E2292" s="259">
        <v>3</v>
      </c>
      <c r="F2292" s="259" t="s">
        <v>2177</v>
      </c>
      <c r="G2292" s="259" t="s">
        <v>33</v>
      </c>
      <c r="H2292" s="259">
        <v>2</v>
      </c>
      <c r="I2292" s="259" t="s">
        <v>17</v>
      </c>
      <c r="J2292" s="259" t="s">
        <v>17</v>
      </c>
      <c r="K2292" s="259" t="s">
        <v>3562</v>
      </c>
      <c r="L2292" s="260">
        <v>45466</v>
      </c>
      <c r="M2292" s="259" t="s">
        <v>20</v>
      </c>
    </row>
    <row r="2293" spans="1:13" x14ac:dyDescent="0.35">
      <c r="A2293" s="261" t="s">
        <v>13</v>
      </c>
      <c r="B2293" s="261" t="s">
        <v>14</v>
      </c>
      <c r="C2293" s="261" t="s">
        <v>15</v>
      </c>
      <c r="D2293" s="261" t="s">
        <v>2185</v>
      </c>
      <c r="E2293" s="261">
        <v>3</v>
      </c>
      <c r="F2293" s="261" t="s">
        <v>2177</v>
      </c>
      <c r="G2293" s="261" t="s">
        <v>33</v>
      </c>
      <c r="H2293" s="261">
        <v>2</v>
      </c>
      <c r="I2293" s="261" t="s">
        <v>17</v>
      </c>
      <c r="J2293" s="261" t="s">
        <v>17</v>
      </c>
      <c r="K2293" s="261" t="s">
        <v>3563</v>
      </c>
      <c r="L2293" s="262">
        <v>45466</v>
      </c>
      <c r="M2293" s="261" t="s">
        <v>20</v>
      </c>
    </row>
    <row r="2294" spans="1:13" x14ac:dyDescent="0.35">
      <c r="A2294" s="259" t="s">
        <v>13</v>
      </c>
      <c r="B2294" s="259" t="s">
        <v>14</v>
      </c>
      <c r="C2294" s="259" t="s">
        <v>15</v>
      </c>
      <c r="D2294" s="259" t="s">
        <v>2187</v>
      </c>
      <c r="E2294" s="259">
        <v>1</v>
      </c>
      <c r="F2294" s="259" t="s">
        <v>2177</v>
      </c>
      <c r="G2294" s="259" t="s">
        <v>33</v>
      </c>
      <c r="H2294" s="259">
        <v>2</v>
      </c>
      <c r="I2294" s="259" t="s">
        <v>17</v>
      </c>
      <c r="J2294" s="259" t="s">
        <v>17</v>
      </c>
      <c r="K2294" s="259" t="s">
        <v>3564</v>
      </c>
      <c r="L2294" s="260">
        <v>45466</v>
      </c>
      <c r="M2294" s="259" t="s">
        <v>20</v>
      </c>
    </row>
    <row r="2295" spans="1:13" x14ac:dyDescent="0.35">
      <c r="A2295" s="261" t="s">
        <v>13</v>
      </c>
      <c r="B2295" s="261" t="s">
        <v>14</v>
      </c>
      <c r="C2295" s="261" t="s">
        <v>15</v>
      </c>
      <c r="D2295" s="261" t="s">
        <v>2189</v>
      </c>
      <c r="E2295" s="261">
        <v>2</v>
      </c>
      <c r="F2295" s="261" t="s">
        <v>2177</v>
      </c>
      <c r="G2295" s="261" t="s">
        <v>33</v>
      </c>
      <c r="H2295" s="261">
        <v>2</v>
      </c>
      <c r="I2295" s="261" t="s">
        <v>17</v>
      </c>
      <c r="J2295" s="261" t="s">
        <v>17</v>
      </c>
      <c r="K2295" s="261" t="s">
        <v>3565</v>
      </c>
      <c r="L2295" s="262">
        <v>45466</v>
      </c>
      <c r="M2295" s="261" t="s">
        <v>20</v>
      </c>
    </row>
    <row r="2296" spans="1:13" x14ac:dyDescent="0.35">
      <c r="A2296" s="259" t="s">
        <v>13</v>
      </c>
      <c r="B2296" s="259" t="s">
        <v>14</v>
      </c>
      <c r="C2296" s="259" t="s">
        <v>15</v>
      </c>
      <c r="D2296" s="259" t="s">
        <v>2191</v>
      </c>
      <c r="E2296" s="259">
        <v>3</v>
      </c>
      <c r="F2296" s="259" t="s">
        <v>2177</v>
      </c>
      <c r="G2296" s="259" t="s">
        <v>33</v>
      </c>
      <c r="H2296" s="259">
        <v>2</v>
      </c>
      <c r="I2296" s="259" t="s">
        <v>17</v>
      </c>
      <c r="J2296" s="259" t="s">
        <v>17</v>
      </c>
      <c r="K2296" s="259" t="s">
        <v>3566</v>
      </c>
      <c r="L2296" s="260">
        <v>45466</v>
      </c>
      <c r="M2296" s="259" t="s">
        <v>20</v>
      </c>
    </row>
    <row r="2297" spans="1:13" x14ac:dyDescent="0.35">
      <c r="A2297" s="261" t="s">
        <v>13</v>
      </c>
      <c r="B2297" s="261" t="s">
        <v>14</v>
      </c>
      <c r="C2297" s="261" t="s">
        <v>15</v>
      </c>
      <c r="D2297" s="261" t="s">
        <v>2193</v>
      </c>
      <c r="E2297" s="261">
        <v>3</v>
      </c>
      <c r="F2297" s="261" t="s">
        <v>2177</v>
      </c>
      <c r="G2297" s="261" t="s">
        <v>33</v>
      </c>
      <c r="H2297" s="261">
        <v>2</v>
      </c>
      <c r="I2297" s="261" t="s">
        <v>17</v>
      </c>
      <c r="J2297" s="261" t="s">
        <v>17</v>
      </c>
      <c r="K2297" s="261" t="s">
        <v>3567</v>
      </c>
      <c r="L2297" s="262">
        <v>45466</v>
      </c>
      <c r="M2297" s="261" t="s">
        <v>20</v>
      </c>
    </row>
    <row r="2298" spans="1:13" x14ac:dyDescent="0.35">
      <c r="A2298" s="259" t="s">
        <v>123</v>
      </c>
      <c r="B2298" s="259" t="s">
        <v>124</v>
      </c>
      <c r="C2298" s="259" t="s">
        <v>125</v>
      </c>
      <c r="D2298" s="259" t="s">
        <v>2176</v>
      </c>
      <c r="E2298" s="259">
        <v>0</v>
      </c>
      <c r="F2298" s="259" t="s">
        <v>2177</v>
      </c>
      <c r="G2298" s="259" t="s">
        <v>33</v>
      </c>
      <c r="H2298" s="259">
        <v>2</v>
      </c>
      <c r="I2298" s="259" t="s">
        <v>17</v>
      </c>
      <c r="J2298" s="259" t="s">
        <v>17</v>
      </c>
      <c r="K2298" s="259" t="s">
        <v>3568</v>
      </c>
      <c r="L2298" s="260">
        <v>45466</v>
      </c>
      <c r="M2298" s="259" t="s">
        <v>20</v>
      </c>
    </row>
    <row r="2299" spans="1:13" x14ac:dyDescent="0.35">
      <c r="A2299" s="261" t="s">
        <v>123</v>
      </c>
      <c r="B2299" s="261" t="s">
        <v>124</v>
      </c>
      <c r="C2299" s="261" t="s">
        <v>125</v>
      </c>
      <c r="D2299" s="261" t="s">
        <v>2179</v>
      </c>
      <c r="E2299" s="261">
        <v>1</v>
      </c>
      <c r="F2299" s="261" t="s">
        <v>2177</v>
      </c>
      <c r="G2299" s="261" t="s">
        <v>33</v>
      </c>
      <c r="H2299" s="261">
        <v>2</v>
      </c>
      <c r="I2299" s="261" t="s">
        <v>17</v>
      </c>
      <c r="J2299" s="261" t="s">
        <v>17</v>
      </c>
      <c r="K2299" s="261" t="s">
        <v>3569</v>
      </c>
      <c r="L2299" s="262">
        <v>45466</v>
      </c>
      <c r="M2299" s="261" t="s">
        <v>20</v>
      </c>
    </row>
    <row r="2300" spans="1:13" x14ac:dyDescent="0.35">
      <c r="A2300" s="259" t="s">
        <v>123</v>
      </c>
      <c r="B2300" s="259" t="s">
        <v>124</v>
      </c>
      <c r="C2300" s="259" t="s">
        <v>125</v>
      </c>
      <c r="D2300" s="259" t="s">
        <v>2181</v>
      </c>
      <c r="E2300" s="259">
        <v>2</v>
      </c>
      <c r="F2300" s="259" t="s">
        <v>2177</v>
      </c>
      <c r="G2300" s="259" t="s">
        <v>33</v>
      </c>
      <c r="H2300" s="259">
        <v>2</v>
      </c>
      <c r="I2300" s="259" t="s">
        <v>17</v>
      </c>
      <c r="J2300" s="259" t="s">
        <v>17</v>
      </c>
      <c r="K2300" s="259" t="s">
        <v>3570</v>
      </c>
      <c r="L2300" s="260">
        <v>45466</v>
      </c>
      <c r="M2300" s="259" t="s">
        <v>20</v>
      </c>
    </row>
    <row r="2301" spans="1:13" x14ac:dyDescent="0.35">
      <c r="A2301" s="261" t="s">
        <v>123</v>
      </c>
      <c r="B2301" s="261" t="s">
        <v>124</v>
      </c>
      <c r="C2301" s="261" t="s">
        <v>125</v>
      </c>
      <c r="D2301" s="261" t="s">
        <v>2183</v>
      </c>
      <c r="E2301" s="261">
        <v>1</v>
      </c>
      <c r="F2301" s="261" t="s">
        <v>2177</v>
      </c>
      <c r="G2301" s="261" t="s">
        <v>33</v>
      </c>
      <c r="H2301" s="261">
        <v>2</v>
      </c>
      <c r="I2301" s="261" t="s">
        <v>17</v>
      </c>
      <c r="J2301" s="261" t="s">
        <v>17</v>
      </c>
      <c r="K2301" s="261" t="s">
        <v>3571</v>
      </c>
      <c r="L2301" s="262">
        <v>45466</v>
      </c>
      <c r="M2301" s="261" t="s">
        <v>20</v>
      </c>
    </row>
    <row r="2302" spans="1:13" x14ac:dyDescent="0.35">
      <c r="A2302" s="259" t="s">
        <v>123</v>
      </c>
      <c r="B2302" s="259" t="s">
        <v>124</v>
      </c>
      <c r="C2302" s="259" t="s">
        <v>125</v>
      </c>
      <c r="D2302" s="259" t="s">
        <v>2185</v>
      </c>
      <c r="E2302" s="259">
        <v>2</v>
      </c>
      <c r="F2302" s="259" t="s">
        <v>2177</v>
      </c>
      <c r="G2302" s="259" t="s">
        <v>33</v>
      </c>
      <c r="H2302" s="259">
        <v>2</v>
      </c>
      <c r="I2302" s="259" t="s">
        <v>17</v>
      </c>
      <c r="J2302" s="259" t="s">
        <v>17</v>
      </c>
      <c r="K2302" s="259" t="s">
        <v>3572</v>
      </c>
      <c r="L2302" s="260">
        <v>45466</v>
      </c>
      <c r="M2302" s="259" t="s">
        <v>20</v>
      </c>
    </row>
    <row r="2303" spans="1:13" x14ac:dyDescent="0.35">
      <c r="A2303" s="261" t="s">
        <v>123</v>
      </c>
      <c r="B2303" s="261" t="s">
        <v>124</v>
      </c>
      <c r="C2303" s="261" t="s">
        <v>125</v>
      </c>
      <c r="D2303" s="261" t="s">
        <v>2187</v>
      </c>
      <c r="E2303" s="261">
        <v>1</v>
      </c>
      <c r="F2303" s="261" t="s">
        <v>2177</v>
      </c>
      <c r="G2303" s="261" t="s">
        <v>33</v>
      </c>
      <c r="H2303" s="261">
        <v>2</v>
      </c>
      <c r="I2303" s="261" t="s">
        <v>17</v>
      </c>
      <c r="J2303" s="261" t="s">
        <v>17</v>
      </c>
      <c r="K2303" s="261" t="s">
        <v>3573</v>
      </c>
      <c r="L2303" s="262">
        <v>45466</v>
      </c>
      <c r="M2303" s="261" t="s">
        <v>20</v>
      </c>
    </row>
    <row r="2304" spans="1:13" x14ac:dyDescent="0.35">
      <c r="A2304" s="259" t="s">
        <v>123</v>
      </c>
      <c r="B2304" s="259" t="s">
        <v>124</v>
      </c>
      <c r="C2304" s="259" t="s">
        <v>125</v>
      </c>
      <c r="D2304" s="259" t="s">
        <v>2189</v>
      </c>
      <c r="E2304" s="259">
        <v>2</v>
      </c>
      <c r="F2304" s="259" t="s">
        <v>2177</v>
      </c>
      <c r="G2304" s="259" t="s">
        <v>33</v>
      </c>
      <c r="H2304" s="259">
        <v>2</v>
      </c>
      <c r="I2304" s="259" t="s">
        <v>17</v>
      </c>
      <c r="J2304" s="259" t="s">
        <v>17</v>
      </c>
      <c r="K2304" s="259" t="s">
        <v>3574</v>
      </c>
      <c r="L2304" s="260">
        <v>45466</v>
      </c>
      <c r="M2304" s="259" t="s">
        <v>20</v>
      </c>
    </row>
    <row r="2305" spans="1:13" x14ac:dyDescent="0.35">
      <c r="A2305" s="261" t="s">
        <v>123</v>
      </c>
      <c r="B2305" s="261" t="s">
        <v>124</v>
      </c>
      <c r="C2305" s="261" t="s">
        <v>125</v>
      </c>
      <c r="D2305" s="261" t="s">
        <v>2191</v>
      </c>
      <c r="E2305" s="261">
        <v>1</v>
      </c>
      <c r="F2305" s="261" t="s">
        <v>2177</v>
      </c>
      <c r="G2305" s="261" t="s">
        <v>33</v>
      </c>
      <c r="H2305" s="261">
        <v>2</v>
      </c>
      <c r="I2305" s="261" t="s">
        <v>17</v>
      </c>
      <c r="J2305" s="261" t="s">
        <v>17</v>
      </c>
      <c r="K2305" s="261" t="s">
        <v>3575</v>
      </c>
      <c r="L2305" s="262">
        <v>45466</v>
      </c>
      <c r="M2305" s="261" t="s">
        <v>20</v>
      </c>
    </row>
    <row r="2306" spans="1:13" x14ac:dyDescent="0.35">
      <c r="A2306" s="259" t="s">
        <v>123</v>
      </c>
      <c r="B2306" s="259" t="s">
        <v>124</v>
      </c>
      <c r="C2306" s="259" t="s">
        <v>125</v>
      </c>
      <c r="D2306" s="259" t="s">
        <v>2193</v>
      </c>
      <c r="E2306" s="259">
        <v>3</v>
      </c>
      <c r="F2306" s="259" t="s">
        <v>2177</v>
      </c>
      <c r="G2306" s="259" t="s">
        <v>33</v>
      </c>
      <c r="H2306" s="259">
        <v>2</v>
      </c>
      <c r="I2306" s="259" t="s">
        <v>17</v>
      </c>
      <c r="J2306" s="259" t="s">
        <v>17</v>
      </c>
      <c r="K2306" s="259" t="s">
        <v>3576</v>
      </c>
      <c r="L2306" s="260">
        <v>45466</v>
      </c>
      <c r="M2306" s="259" t="s">
        <v>20</v>
      </c>
    </row>
    <row r="2307" spans="1:13" x14ac:dyDescent="0.35">
      <c r="A2307" s="261" t="s">
        <v>130</v>
      </c>
      <c r="B2307" s="261" t="s">
        <v>131</v>
      </c>
      <c r="C2307" s="261" t="s">
        <v>125</v>
      </c>
      <c r="D2307" s="261" t="s">
        <v>2176</v>
      </c>
      <c r="E2307" s="261">
        <v>0</v>
      </c>
      <c r="F2307" s="261" t="s">
        <v>2177</v>
      </c>
      <c r="G2307" s="261" t="s">
        <v>33</v>
      </c>
      <c r="H2307" s="261">
        <v>2</v>
      </c>
      <c r="I2307" s="261" t="s">
        <v>17</v>
      </c>
      <c r="J2307" s="261" t="s">
        <v>17</v>
      </c>
      <c r="K2307" s="261" t="s">
        <v>3577</v>
      </c>
      <c r="L2307" s="262">
        <v>45466</v>
      </c>
      <c r="M2307" s="261" t="s">
        <v>20</v>
      </c>
    </row>
    <row r="2308" spans="1:13" x14ac:dyDescent="0.35">
      <c r="A2308" s="259" t="s">
        <v>130</v>
      </c>
      <c r="B2308" s="259" t="s">
        <v>131</v>
      </c>
      <c r="C2308" s="259" t="s">
        <v>125</v>
      </c>
      <c r="D2308" s="259" t="s">
        <v>2179</v>
      </c>
      <c r="E2308" s="259">
        <v>1</v>
      </c>
      <c r="F2308" s="259" t="s">
        <v>2177</v>
      </c>
      <c r="G2308" s="259" t="s">
        <v>33</v>
      </c>
      <c r="H2308" s="259">
        <v>2</v>
      </c>
      <c r="I2308" s="259" t="s">
        <v>17</v>
      </c>
      <c r="J2308" s="259" t="s">
        <v>17</v>
      </c>
      <c r="K2308" s="259" t="s">
        <v>3578</v>
      </c>
      <c r="L2308" s="260">
        <v>45466</v>
      </c>
      <c r="M2308" s="259" t="s">
        <v>20</v>
      </c>
    </row>
    <row r="2309" spans="1:13" x14ac:dyDescent="0.35">
      <c r="A2309" s="261" t="s">
        <v>130</v>
      </c>
      <c r="B2309" s="261" t="s">
        <v>131</v>
      </c>
      <c r="C2309" s="261" t="s">
        <v>125</v>
      </c>
      <c r="D2309" s="261" t="s">
        <v>2181</v>
      </c>
      <c r="E2309" s="261">
        <v>2</v>
      </c>
      <c r="F2309" s="261" t="s">
        <v>2177</v>
      </c>
      <c r="G2309" s="261" t="s">
        <v>33</v>
      </c>
      <c r="H2309" s="261">
        <v>2</v>
      </c>
      <c r="I2309" s="261" t="s">
        <v>17</v>
      </c>
      <c r="J2309" s="261" t="s">
        <v>17</v>
      </c>
      <c r="K2309" s="261" t="s">
        <v>3579</v>
      </c>
      <c r="L2309" s="262">
        <v>45466</v>
      </c>
      <c r="M2309" s="261" t="s">
        <v>20</v>
      </c>
    </row>
    <row r="2310" spans="1:13" x14ac:dyDescent="0.35">
      <c r="A2310" s="259" t="s">
        <v>130</v>
      </c>
      <c r="B2310" s="259" t="s">
        <v>131</v>
      </c>
      <c r="C2310" s="259" t="s">
        <v>125</v>
      </c>
      <c r="D2310" s="259" t="s">
        <v>2183</v>
      </c>
      <c r="E2310" s="259">
        <v>2</v>
      </c>
      <c r="F2310" s="259" t="s">
        <v>2177</v>
      </c>
      <c r="G2310" s="259" t="s">
        <v>33</v>
      </c>
      <c r="H2310" s="259">
        <v>2</v>
      </c>
      <c r="I2310" s="259" t="s">
        <v>17</v>
      </c>
      <c r="J2310" s="259" t="s">
        <v>17</v>
      </c>
      <c r="K2310" s="259" t="s">
        <v>3580</v>
      </c>
      <c r="L2310" s="260">
        <v>45466</v>
      </c>
      <c r="M2310" s="259" t="s">
        <v>20</v>
      </c>
    </row>
    <row r="2311" spans="1:13" x14ac:dyDescent="0.35">
      <c r="A2311" s="261" t="s">
        <v>130</v>
      </c>
      <c r="B2311" s="261" t="s">
        <v>131</v>
      </c>
      <c r="C2311" s="261" t="s">
        <v>125</v>
      </c>
      <c r="D2311" s="261" t="s">
        <v>2185</v>
      </c>
      <c r="E2311" s="261">
        <v>3</v>
      </c>
      <c r="F2311" s="261" t="s">
        <v>2177</v>
      </c>
      <c r="G2311" s="261" t="s">
        <v>33</v>
      </c>
      <c r="H2311" s="261">
        <v>2</v>
      </c>
      <c r="I2311" s="261" t="s">
        <v>17</v>
      </c>
      <c r="J2311" s="261" t="s">
        <v>17</v>
      </c>
      <c r="K2311" s="261" t="s">
        <v>3581</v>
      </c>
      <c r="L2311" s="262">
        <v>45466</v>
      </c>
      <c r="M2311" s="261" t="s">
        <v>20</v>
      </c>
    </row>
    <row r="2312" spans="1:13" x14ac:dyDescent="0.35">
      <c r="A2312" s="259" t="s">
        <v>130</v>
      </c>
      <c r="B2312" s="259" t="s">
        <v>131</v>
      </c>
      <c r="C2312" s="259" t="s">
        <v>125</v>
      </c>
      <c r="D2312" s="259" t="s">
        <v>2187</v>
      </c>
      <c r="E2312" s="259">
        <v>1</v>
      </c>
      <c r="F2312" s="259" t="s">
        <v>2177</v>
      </c>
      <c r="G2312" s="259" t="s">
        <v>33</v>
      </c>
      <c r="H2312" s="259">
        <v>2</v>
      </c>
      <c r="I2312" s="259" t="s">
        <v>17</v>
      </c>
      <c r="J2312" s="259" t="s">
        <v>17</v>
      </c>
      <c r="K2312" s="259" t="s">
        <v>3582</v>
      </c>
      <c r="L2312" s="260">
        <v>45466</v>
      </c>
      <c r="M2312" s="259" t="s">
        <v>20</v>
      </c>
    </row>
    <row r="2313" spans="1:13" x14ac:dyDescent="0.35">
      <c r="A2313" s="261" t="s">
        <v>130</v>
      </c>
      <c r="B2313" s="261" t="s">
        <v>131</v>
      </c>
      <c r="C2313" s="261" t="s">
        <v>125</v>
      </c>
      <c r="D2313" s="261" t="s">
        <v>2189</v>
      </c>
      <c r="E2313" s="261">
        <v>1</v>
      </c>
      <c r="F2313" s="261" t="s">
        <v>2177</v>
      </c>
      <c r="G2313" s="261" t="s">
        <v>33</v>
      </c>
      <c r="H2313" s="261">
        <v>2</v>
      </c>
      <c r="I2313" s="261" t="s">
        <v>17</v>
      </c>
      <c r="J2313" s="261" t="s">
        <v>17</v>
      </c>
      <c r="K2313" s="261" t="s">
        <v>3583</v>
      </c>
      <c r="L2313" s="262">
        <v>45466</v>
      </c>
      <c r="M2313" s="261" t="s">
        <v>20</v>
      </c>
    </row>
    <row r="2314" spans="1:13" x14ac:dyDescent="0.35">
      <c r="A2314" s="259" t="s">
        <v>130</v>
      </c>
      <c r="B2314" s="259" t="s">
        <v>131</v>
      </c>
      <c r="C2314" s="259" t="s">
        <v>125</v>
      </c>
      <c r="D2314" s="259" t="s">
        <v>2191</v>
      </c>
      <c r="E2314" s="259">
        <v>1</v>
      </c>
      <c r="F2314" s="259" t="s">
        <v>2177</v>
      </c>
      <c r="G2314" s="259" t="s">
        <v>33</v>
      </c>
      <c r="H2314" s="259">
        <v>2</v>
      </c>
      <c r="I2314" s="259" t="s">
        <v>17</v>
      </c>
      <c r="J2314" s="259" t="s">
        <v>17</v>
      </c>
      <c r="K2314" s="259" t="s">
        <v>3584</v>
      </c>
      <c r="L2314" s="260">
        <v>45466</v>
      </c>
      <c r="M2314" s="259" t="s">
        <v>20</v>
      </c>
    </row>
    <row r="2315" spans="1:13" x14ac:dyDescent="0.35">
      <c r="A2315" s="261" t="s">
        <v>130</v>
      </c>
      <c r="B2315" s="261" t="s">
        <v>131</v>
      </c>
      <c r="C2315" s="261" t="s">
        <v>125</v>
      </c>
      <c r="D2315" s="261" t="s">
        <v>2193</v>
      </c>
      <c r="E2315" s="261">
        <v>3</v>
      </c>
      <c r="F2315" s="261" t="s">
        <v>2177</v>
      </c>
      <c r="G2315" s="261" t="s">
        <v>33</v>
      </c>
      <c r="H2315" s="261">
        <v>2</v>
      </c>
      <c r="I2315" s="261" t="s">
        <v>17</v>
      </c>
      <c r="J2315" s="261" t="s">
        <v>17</v>
      </c>
      <c r="K2315" s="261" t="s">
        <v>3585</v>
      </c>
      <c r="L2315" s="262">
        <v>45466</v>
      </c>
      <c r="M2315" s="261" t="s">
        <v>20</v>
      </c>
    </row>
    <row r="2316" spans="1:13" x14ac:dyDescent="0.35">
      <c r="A2316" s="259" t="s">
        <v>549</v>
      </c>
      <c r="B2316" s="259" t="s">
        <v>550</v>
      </c>
      <c r="C2316" s="259" t="s">
        <v>125</v>
      </c>
      <c r="D2316" s="259" t="s">
        <v>2176</v>
      </c>
      <c r="E2316" s="259">
        <v>0</v>
      </c>
      <c r="F2316" s="259" t="s">
        <v>2177</v>
      </c>
      <c r="G2316" s="259" t="s">
        <v>33</v>
      </c>
      <c r="H2316" s="259">
        <v>2</v>
      </c>
      <c r="I2316" s="259" t="s">
        <v>17</v>
      </c>
      <c r="J2316" s="259" t="s">
        <v>17</v>
      </c>
      <c r="K2316" s="259" t="s">
        <v>3586</v>
      </c>
      <c r="L2316" s="260">
        <v>45466</v>
      </c>
      <c r="M2316" s="259" t="s">
        <v>20</v>
      </c>
    </row>
    <row r="2317" spans="1:13" x14ac:dyDescent="0.35">
      <c r="A2317" s="261" t="s">
        <v>549</v>
      </c>
      <c r="B2317" s="261" t="s">
        <v>550</v>
      </c>
      <c r="C2317" s="261" t="s">
        <v>125</v>
      </c>
      <c r="D2317" s="261" t="s">
        <v>2179</v>
      </c>
      <c r="E2317" s="261">
        <v>1</v>
      </c>
      <c r="F2317" s="261" t="s">
        <v>2177</v>
      </c>
      <c r="G2317" s="261" t="s">
        <v>33</v>
      </c>
      <c r="H2317" s="261">
        <v>2</v>
      </c>
      <c r="I2317" s="261" t="s">
        <v>17</v>
      </c>
      <c r="J2317" s="261" t="s">
        <v>17</v>
      </c>
      <c r="K2317" s="261" t="s">
        <v>3587</v>
      </c>
      <c r="L2317" s="262">
        <v>45466</v>
      </c>
      <c r="M2317" s="261" t="s">
        <v>20</v>
      </c>
    </row>
    <row r="2318" spans="1:13" x14ac:dyDescent="0.35">
      <c r="A2318" s="259" t="s">
        <v>549</v>
      </c>
      <c r="B2318" s="259" t="s">
        <v>550</v>
      </c>
      <c r="C2318" s="259" t="s">
        <v>125</v>
      </c>
      <c r="D2318" s="259" t="s">
        <v>2181</v>
      </c>
      <c r="E2318" s="259">
        <v>2</v>
      </c>
      <c r="F2318" s="259" t="s">
        <v>2177</v>
      </c>
      <c r="G2318" s="259" t="s">
        <v>33</v>
      </c>
      <c r="H2318" s="259">
        <v>2</v>
      </c>
      <c r="I2318" s="259" t="s">
        <v>17</v>
      </c>
      <c r="J2318" s="259" t="s">
        <v>17</v>
      </c>
      <c r="K2318" s="259" t="s">
        <v>3588</v>
      </c>
      <c r="L2318" s="260">
        <v>45466</v>
      </c>
      <c r="M2318" s="259" t="s">
        <v>20</v>
      </c>
    </row>
    <row r="2319" spans="1:13" x14ac:dyDescent="0.35">
      <c r="A2319" s="261" t="s">
        <v>549</v>
      </c>
      <c r="B2319" s="261" t="s">
        <v>550</v>
      </c>
      <c r="C2319" s="261" t="s">
        <v>125</v>
      </c>
      <c r="D2319" s="261" t="s">
        <v>2183</v>
      </c>
      <c r="E2319" s="261">
        <v>0</v>
      </c>
      <c r="F2319" s="261" t="s">
        <v>2177</v>
      </c>
      <c r="G2319" s="261" t="s">
        <v>33</v>
      </c>
      <c r="H2319" s="261">
        <v>2</v>
      </c>
      <c r="I2319" s="261" t="s">
        <v>17</v>
      </c>
      <c r="J2319" s="261" t="s">
        <v>17</v>
      </c>
      <c r="K2319" s="261" t="s">
        <v>3589</v>
      </c>
      <c r="L2319" s="262">
        <v>45466</v>
      </c>
      <c r="M2319" s="261" t="s">
        <v>20</v>
      </c>
    </row>
    <row r="2320" spans="1:13" x14ac:dyDescent="0.35">
      <c r="A2320" s="259" t="s">
        <v>549</v>
      </c>
      <c r="B2320" s="259" t="s">
        <v>550</v>
      </c>
      <c r="C2320" s="259" t="s">
        <v>125</v>
      </c>
      <c r="D2320" s="259" t="s">
        <v>2185</v>
      </c>
      <c r="E2320" s="259">
        <v>2</v>
      </c>
      <c r="F2320" s="259" t="s">
        <v>2177</v>
      </c>
      <c r="G2320" s="259" t="s">
        <v>33</v>
      </c>
      <c r="H2320" s="259">
        <v>2</v>
      </c>
      <c r="I2320" s="259" t="s">
        <v>17</v>
      </c>
      <c r="J2320" s="259" t="s">
        <v>17</v>
      </c>
      <c r="K2320" s="259" t="s">
        <v>3590</v>
      </c>
      <c r="L2320" s="260">
        <v>45466</v>
      </c>
      <c r="M2320" s="259" t="s">
        <v>20</v>
      </c>
    </row>
    <row r="2321" spans="1:13" x14ac:dyDescent="0.35">
      <c r="A2321" s="261" t="s">
        <v>549</v>
      </c>
      <c r="B2321" s="261" t="s">
        <v>550</v>
      </c>
      <c r="C2321" s="261" t="s">
        <v>125</v>
      </c>
      <c r="D2321" s="261" t="s">
        <v>2187</v>
      </c>
      <c r="E2321" s="261">
        <v>1</v>
      </c>
      <c r="F2321" s="261" t="s">
        <v>2177</v>
      </c>
      <c r="G2321" s="261" t="s">
        <v>33</v>
      </c>
      <c r="H2321" s="261">
        <v>2</v>
      </c>
      <c r="I2321" s="261" t="s">
        <v>17</v>
      </c>
      <c r="J2321" s="261" t="s">
        <v>17</v>
      </c>
      <c r="K2321" s="261" t="s">
        <v>3591</v>
      </c>
      <c r="L2321" s="262">
        <v>45466</v>
      </c>
      <c r="M2321" s="261" t="s">
        <v>20</v>
      </c>
    </row>
    <row r="2322" spans="1:13" x14ac:dyDescent="0.35">
      <c r="A2322" s="259" t="s">
        <v>549</v>
      </c>
      <c r="B2322" s="259" t="s">
        <v>550</v>
      </c>
      <c r="C2322" s="259" t="s">
        <v>125</v>
      </c>
      <c r="D2322" s="259" t="s">
        <v>2189</v>
      </c>
      <c r="E2322" s="259">
        <v>1</v>
      </c>
      <c r="F2322" s="259" t="s">
        <v>2177</v>
      </c>
      <c r="G2322" s="259" t="s">
        <v>33</v>
      </c>
      <c r="H2322" s="259">
        <v>2</v>
      </c>
      <c r="I2322" s="259" t="s">
        <v>17</v>
      </c>
      <c r="J2322" s="259" t="s">
        <v>17</v>
      </c>
      <c r="K2322" s="259" t="s">
        <v>3592</v>
      </c>
      <c r="L2322" s="260">
        <v>45466</v>
      </c>
      <c r="M2322" s="259" t="s">
        <v>20</v>
      </c>
    </row>
    <row r="2323" spans="1:13" x14ac:dyDescent="0.35">
      <c r="A2323" s="261" t="s">
        <v>549</v>
      </c>
      <c r="B2323" s="261" t="s">
        <v>550</v>
      </c>
      <c r="C2323" s="261" t="s">
        <v>125</v>
      </c>
      <c r="D2323" s="261" t="s">
        <v>2191</v>
      </c>
      <c r="E2323" s="261">
        <v>0</v>
      </c>
      <c r="F2323" s="261" t="s">
        <v>2177</v>
      </c>
      <c r="G2323" s="261" t="s">
        <v>33</v>
      </c>
      <c r="H2323" s="261">
        <v>2</v>
      </c>
      <c r="I2323" s="261" t="s">
        <v>17</v>
      </c>
      <c r="J2323" s="261" t="s">
        <v>17</v>
      </c>
      <c r="K2323" s="261" t="s">
        <v>3593</v>
      </c>
      <c r="L2323" s="262">
        <v>45466</v>
      </c>
      <c r="M2323" s="261" t="s">
        <v>20</v>
      </c>
    </row>
    <row r="2324" spans="1:13" x14ac:dyDescent="0.35">
      <c r="A2324" s="259" t="s">
        <v>549</v>
      </c>
      <c r="B2324" s="259" t="s">
        <v>550</v>
      </c>
      <c r="C2324" s="259" t="s">
        <v>125</v>
      </c>
      <c r="D2324" s="259" t="s">
        <v>2193</v>
      </c>
      <c r="E2324" s="259">
        <v>3</v>
      </c>
      <c r="F2324" s="259" t="s">
        <v>2177</v>
      </c>
      <c r="G2324" s="259" t="s">
        <v>33</v>
      </c>
      <c r="H2324" s="259">
        <v>2</v>
      </c>
      <c r="I2324" s="259" t="s">
        <v>17</v>
      </c>
      <c r="J2324" s="259" t="s">
        <v>17</v>
      </c>
      <c r="K2324" s="259" t="s">
        <v>3594</v>
      </c>
      <c r="L2324" s="260">
        <v>45466</v>
      </c>
      <c r="M2324" s="259" t="s">
        <v>20</v>
      </c>
    </row>
    <row r="2325" spans="1:13" x14ac:dyDescent="0.35">
      <c r="A2325" s="261" t="s">
        <v>422</v>
      </c>
      <c r="B2325" s="261" t="s">
        <v>423</v>
      </c>
      <c r="C2325" s="261" t="s">
        <v>424</v>
      </c>
      <c r="D2325" s="261" t="s">
        <v>2176</v>
      </c>
      <c r="E2325" s="261">
        <v>0</v>
      </c>
      <c r="F2325" s="261" t="s">
        <v>2177</v>
      </c>
      <c r="G2325" s="261" t="s">
        <v>33</v>
      </c>
      <c r="H2325" s="261">
        <v>2</v>
      </c>
      <c r="I2325" s="261" t="s">
        <v>17</v>
      </c>
      <c r="J2325" s="261" t="s">
        <v>17</v>
      </c>
      <c r="K2325" s="261" t="s">
        <v>3595</v>
      </c>
      <c r="L2325" s="262">
        <v>45466</v>
      </c>
      <c r="M2325" s="261" t="s">
        <v>20</v>
      </c>
    </row>
    <row r="2326" spans="1:13" x14ac:dyDescent="0.35">
      <c r="A2326" s="259" t="s">
        <v>422</v>
      </c>
      <c r="B2326" s="259" t="s">
        <v>423</v>
      </c>
      <c r="C2326" s="259" t="s">
        <v>424</v>
      </c>
      <c r="D2326" s="259" t="s">
        <v>2179</v>
      </c>
      <c r="E2326" s="259">
        <v>1</v>
      </c>
      <c r="F2326" s="259" t="s">
        <v>2177</v>
      </c>
      <c r="G2326" s="259" t="s">
        <v>33</v>
      </c>
      <c r="H2326" s="259">
        <v>2</v>
      </c>
      <c r="I2326" s="259" t="s">
        <v>17</v>
      </c>
      <c r="J2326" s="259" t="s">
        <v>17</v>
      </c>
      <c r="K2326" s="259" t="s">
        <v>3596</v>
      </c>
      <c r="L2326" s="260">
        <v>45466</v>
      </c>
      <c r="M2326" s="259" t="s">
        <v>20</v>
      </c>
    </row>
    <row r="2327" spans="1:13" x14ac:dyDescent="0.35">
      <c r="A2327" s="261" t="s">
        <v>422</v>
      </c>
      <c r="B2327" s="261" t="s">
        <v>423</v>
      </c>
      <c r="C2327" s="261" t="s">
        <v>424</v>
      </c>
      <c r="D2327" s="261" t="s">
        <v>2181</v>
      </c>
      <c r="E2327" s="261">
        <v>1</v>
      </c>
      <c r="F2327" s="261" t="s">
        <v>2177</v>
      </c>
      <c r="G2327" s="261" t="s">
        <v>33</v>
      </c>
      <c r="H2327" s="261">
        <v>2</v>
      </c>
      <c r="I2327" s="261" t="s">
        <v>17</v>
      </c>
      <c r="J2327" s="261" t="s">
        <v>17</v>
      </c>
      <c r="K2327" s="261" t="s">
        <v>3597</v>
      </c>
      <c r="L2327" s="262">
        <v>45466</v>
      </c>
      <c r="M2327" s="261" t="s">
        <v>20</v>
      </c>
    </row>
    <row r="2328" spans="1:13" x14ac:dyDescent="0.35">
      <c r="A2328" s="259" t="s">
        <v>422</v>
      </c>
      <c r="B2328" s="259" t="s">
        <v>423</v>
      </c>
      <c r="C2328" s="259" t="s">
        <v>424</v>
      </c>
      <c r="D2328" s="259" t="s">
        <v>2183</v>
      </c>
      <c r="E2328" s="259">
        <v>3</v>
      </c>
      <c r="F2328" s="259" t="s">
        <v>2177</v>
      </c>
      <c r="G2328" s="259" t="s">
        <v>33</v>
      </c>
      <c r="H2328" s="259">
        <v>2</v>
      </c>
      <c r="I2328" s="259" t="s">
        <v>17</v>
      </c>
      <c r="J2328" s="259" t="s">
        <v>17</v>
      </c>
      <c r="K2328" s="259" t="s">
        <v>3598</v>
      </c>
      <c r="L2328" s="260">
        <v>45466</v>
      </c>
      <c r="M2328" s="259" t="s">
        <v>20</v>
      </c>
    </row>
    <row r="2329" spans="1:13" x14ac:dyDescent="0.35">
      <c r="A2329" s="261" t="s">
        <v>422</v>
      </c>
      <c r="B2329" s="261" t="s">
        <v>423</v>
      </c>
      <c r="C2329" s="261" t="s">
        <v>424</v>
      </c>
      <c r="D2329" s="261" t="s">
        <v>2185</v>
      </c>
      <c r="E2329" s="261">
        <v>3</v>
      </c>
      <c r="F2329" s="261" t="s">
        <v>2177</v>
      </c>
      <c r="G2329" s="261" t="s">
        <v>33</v>
      </c>
      <c r="H2329" s="261">
        <v>2</v>
      </c>
      <c r="I2329" s="261" t="s">
        <v>17</v>
      </c>
      <c r="J2329" s="261" t="s">
        <v>17</v>
      </c>
      <c r="K2329" s="261" t="s">
        <v>3599</v>
      </c>
      <c r="L2329" s="262">
        <v>45466</v>
      </c>
      <c r="M2329" s="261" t="s">
        <v>20</v>
      </c>
    </row>
    <row r="2330" spans="1:13" x14ac:dyDescent="0.35">
      <c r="A2330" s="259" t="s">
        <v>422</v>
      </c>
      <c r="B2330" s="259" t="s">
        <v>423</v>
      </c>
      <c r="C2330" s="259" t="s">
        <v>424</v>
      </c>
      <c r="D2330" s="259" t="s">
        <v>2187</v>
      </c>
      <c r="E2330" s="259">
        <v>3</v>
      </c>
      <c r="F2330" s="259" t="s">
        <v>2177</v>
      </c>
      <c r="G2330" s="259" t="s">
        <v>33</v>
      </c>
      <c r="H2330" s="259">
        <v>2</v>
      </c>
      <c r="I2330" s="259" t="s">
        <v>17</v>
      </c>
      <c r="J2330" s="259" t="s">
        <v>17</v>
      </c>
      <c r="K2330" s="259" t="s">
        <v>3600</v>
      </c>
      <c r="L2330" s="260">
        <v>45466</v>
      </c>
      <c r="M2330" s="259" t="s">
        <v>20</v>
      </c>
    </row>
    <row r="2331" spans="1:13" x14ac:dyDescent="0.35">
      <c r="A2331" s="261" t="s">
        <v>422</v>
      </c>
      <c r="B2331" s="261" t="s">
        <v>423</v>
      </c>
      <c r="C2331" s="261" t="s">
        <v>424</v>
      </c>
      <c r="D2331" s="261" t="s">
        <v>2189</v>
      </c>
      <c r="E2331" s="261">
        <v>3</v>
      </c>
      <c r="F2331" s="261" t="s">
        <v>2177</v>
      </c>
      <c r="G2331" s="261" t="s">
        <v>33</v>
      </c>
      <c r="H2331" s="261">
        <v>2</v>
      </c>
      <c r="I2331" s="261" t="s">
        <v>17</v>
      </c>
      <c r="J2331" s="261" t="s">
        <v>17</v>
      </c>
      <c r="K2331" s="261" t="s">
        <v>3601</v>
      </c>
      <c r="L2331" s="262">
        <v>45466</v>
      </c>
      <c r="M2331" s="261" t="s">
        <v>20</v>
      </c>
    </row>
    <row r="2332" spans="1:13" x14ac:dyDescent="0.35">
      <c r="A2332" s="259" t="s">
        <v>422</v>
      </c>
      <c r="B2332" s="259" t="s">
        <v>423</v>
      </c>
      <c r="C2332" s="259" t="s">
        <v>424</v>
      </c>
      <c r="D2332" s="259" t="s">
        <v>2191</v>
      </c>
      <c r="E2332" s="259">
        <v>3</v>
      </c>
      <c r="F2332" s="259" t="s">
        <v>2177</v>
      </c>
      <c r="G2332" s="259" t="s">
        <v>33</v>
      </c>
      <c r="H2332" s="259">
        <v>2</v>
      </c>
      <c r="I2332" s="259" t="s">
        <v>17</v>
      </c>
      <c r="J2332" s="259" t="s">
        <v>17</v>
      </c>
      <c r="K2332" s="259" t="s">
        <v>3602</v>
      </c>
      <c r="L2332" s="260">
        <v>45466</v>
      </c>
      <c r="M2332" s="259" t="s">
        <v>20</v>
      </c>
    </row>
    <row r="2333" spans="1:13" x14ac:dyDescent="0.35">
      <c r="A2333" s="261" t="s">
        <v>422</v>
      </c>
      <c r="B2333" s="261" t="s">
        <v>423</v>
      </c>
      <c r="C2333" s="261" t="s">
        <v>424</v>
      </c>
      <c r="D2333" s="261" t="s">
        <v>2193</v>
      </c>
      <c r="E2333" s="261">
        <v>3</v>
      </c>
      <c r="F2333" s="261" t="s">
        <v>2177</v>
      </c>
      <c r="G2333" s="261" t="s">
        <v>33</v>
      </c>
      <c r="H2333" s="261">
        <v>2</v>
      </c>
      <c r="I2333" s="261" t="s">
        <v>17</v>
      </c>
      <c r="J2333" s="261" t="s">
        <v>17</v>
      </c>
      <c r="K2333" s="261" t="s">
        <v>3603</v>
      </c>
      <c r="L2333" s="262">
        <v>45466</v>
      </c>
      <c r="M2333" s="261" t="s">
        <v>20</v>
      </c>
    </row>
    <row r="2334" spans="1:13" x14ac:dyDescent="0.35">
      <c r="A2334" s="259" t="s">
        <v>728</v>
      </c>
      <c r="B2334" s="259" t="s">
        <v>729</v>
      </c>
      <c r="C2334" s="259" t="s">
        <v>296</v>
      </c>
      <c r="D2334" s="259" t="s">
        <v>2176</v>
      </c>
      <c r="E2334" s="259">
        <v>0</v>
      </c>
      <c r="F2334" s="259" t="s">
        <v>2177</v>
      </c>
      <c r="G2334" s="259" t="s">
        <v>33</v>
      </c>
      <c r="H2334" s="259">
        <v>2</v>
      </c>
      <c r="I2334" s="259" t="s">
        <v>17</v>
      </c>
      <c r="J2334" s="259" t="s">
        <v>17</v>
      </c>
      <c r="K2334" s="259" t="s">
        <v>3604</v>
      </c>
      <c r="L2334" s="260">
        <v>45466</v>
      </c>
      <c r="M2334" s="259" t="s">
        <v>20</v>
      </c>
    </row>
    <row r="2335" spans="1:13" x14ac:dyDescent="0.35">
      <c r="A2335" s="261" t="s">
        <v>728</v>
      </c>
      <c r="B2335" s="261" t="s">
        <v>729</v>
      </c>
      <c r="C2335" s="261" t="s">
        <v>296</v>
      </c>
      <c r="D2335" s="261" t="s">
        <v>2179</v>
      </c>
      <c r="E2335" s="261">
        <v>0</v>
      </c>
      <c r="F2335" s="261" t="s">
        <v>2177</v>
      </c>
      <c r="G2335" s="261" t="s">
        <v>33</v>
      </c>
      <c r="H2335" s="261">
        <v>2</v>
      </c>
      <c r="I2335" s="261" t="s">
        <v>17</v>
      </c>
      <c r="J2335" s="261" t="s">
        <v>17</v>
      </c>
      <c r="K2335" s="261" t="s">
        <v>3605</v>
      </c>
      <c r="L2335" s="262">
        <v>45466</v>
      </c>
      <c r="M2335" s="261" t="s">
        <v>20</v>
      </c>
    </row>
    <row r="2336" spans="1:13" x14ac:dyDescent="0.35">
      <c r="A2336" s="259" t="s">
        <v>728</v>
      </c>
      <c r="B2336" s="259" t="s">
        <v>729</v>
      </c>
      <c r="C2336" s="259" t="s">
        <v>296</v>
      </c>
      <c r="D2336" s="259" t="s">
        <v>2181</v>
      </c>
      <c r="E2336" s="259">
        <v>0</v>
      </c>
      <c r="F2336" s="259" t="s">
        <v>2177</v>
      </c>
      <c r="G2336" s="259" t="s">
        <v>33</v>
      </c>
      <c r="H2336" s="259">
        <v>2</v>
      </c>
      <c r="I2336" s="259" t="s">
        <v>17</v>
      </c>
      <c r="J2336" s="259" t="s">
        <v>17</v>
      </c>
      <c r="K2336" s="259" t="s">
        <v>3606</v>
      </c>
      <c r="L2336" s="260">
        <v>45466</v>
      </c>
      <c r="M2336" s="259" t="s">
        <v>20</v>
      </c>
    </row>
    <row r="2337" spans="1:13" x14ac:dyDescent="0.35">
      <c r="A2337" s="261" t="s">
        <v>728</v>
      </c>
      <c r="B2337" s="261" t="s">
        <v>729</v>
      </c>
      <c r="C2337" s="261" t="s">
        <v>296</v>
      </c>
      <c r="D2337" s="261" t="s">
        <v>2183</v>
      </c>
      <c r="E2337" s="261">
        <v>3</v>
      </c>
      <c r="F2337" s="261" t="s">
        <v>2177</v>
      </c>
      <c r="G2337" s="261" t="s">
        <v>33</v>
      </c>
      <c r="H2337" s="261">
        <v>2</v>
      </c>
      <c r="I2337" s="261" t="s">
        <v>17</v>
      </c>
      <c r="J2337" s="261" t="s">
        <v>17</v>
      </c>
      <c r="K2337" s="261" t="s">
        <v>3607</v>
      </c>
      <c r="L2337" s="262">
        <v>45466</v>
      </c>
      <c r="M2337" s="261" t="s">
        <v>20</v>
      </c>
    </row>
    <row r="2338" spans="1:13" x14ac:dyDescent="0.35">
      <c r="A2338" s="259" t="s">
        <v>728</v>
      </c>
      <c r="B2338" s="259" t="s">
        <v>729</v>
      </c>
      <c r="C2338" s="259" t="s">
        <v>296</v>
      </c>
      <c r="D2338" s="259" t="s">
        <v>2185</v>
      </c>
      <c r="E2338" s="259">
        <v>3</v>
      </c>
      <c r="F2338" s="259" t="s">
        <v>2177</v>
      </c>
      <c r="G2338" s="259" t="s">
        <v>33</v>
      </c>
      <c r="H2338" s="259">
        <v>2</v>
      </c>
      <c r="I2338" s="259" t="s">
        <v>17</v>
      </c>
      <c r="J2338" s="259" t="s">
        <v>17</v>
      </c>
      <c r="K2338" s="259" t="s">
        <v>3608</v>
      </c>
      <c r="L2338" s="260">
        <v>45466</v>
      </c>
      <c r="M2338" s="259" t="s">
        <v>20</v>
      </c>
    </row>
    <row r="2339" spans="1:13" x14ac:dyDescent="0.35">
      <c r="A2339" s="261" t="s">
        <v>728</v>
      </c>
      <c r="B2339" s="261" t="s">
        <v>729</v>
      </c>
      <c r="C2339" s="261" t="s">
        <v>296</v>
      </c>
      <c r="D2339" s="261" t="s">
        <v>2187</v>
      </c>
      <c r="E2339" s="261">
        <v>3</v>
      </c>
      <c r="F2339" s="261" t="s">
        <v>2177</v>
      </c>
      <c r="G2339" s="261" t="s">
        <v>33</v>
      </c>
      <c r="H2339" s="261">
        <v>2</v>
      </c>
      <c r="I2339" s="261" t="s">
        <v>17</v>
      </c>
      <c r="J2339" s="261" t="s">
        <v>17</v>
      </c>
      <c r="K2339" s="261" t="s">
        <v>3609</v>
      </c>
      <c r="L2339" s="262">
        <v>45466</v>
      </c>
      <c r="M2339" s="261" t="s">
        <v>20</v>
      </c>
    </row>
    <row r="2340" spans="1:13" x14ac:dyDescent="0.35">
      <c r="A2340" s="259" t="s">
        <v>728</v>
      </c>
      <c r="B2340" s="259" t="s">
        <v>729</v>
      </c>
      <c r="C2340" s="259" t="s">
        <v>296</v>
      </c>
      <c r="D2340" s="259" t="s">
        <v>2189</v>
      </c>
      <c r="E2340" s="259">
        <v>2</v>
      </c>
      <c r="F2340" s="259" t="s">
        <v>2177</v>
      </c>
      <c r="G2340" s="259" t="s">
        <v>33</v>
      </c>
      <c r="H2340" s="259">
        <v>2</v>
      </c>
      <c r="I2340" s="259" t="s">
        <v>17</v>
      </c>
      <c r="J2340" s="259" t="s">
        <v>17</v>
      </c>
      <c r="K2340" s="259" t="s">
        <v>3610</v>
      </c>
      <c r="L2340" s="260">
        <v>45466</v>
      </c>
      <c r="M2340" s="259" t="s">
        <v>20</v>
      </c>
    </row>
    <row r="2341" spans="1:13" x14ac:dyDescent="0.35">
      <c r="A2341" s="261" t="s">
        <v>728</v>
      </c>
      <c r="B2341" s="261" t="s">
        <v>729</v>
      </c>
      <c r="C2341" s="261" t="s">
        <v>296</v>
      </c>
      <c r="D2341" s="261" t="s">
        <v>2191</v>
      </c>
      <c r="E2341" s="261">
        <v>2</v>
      </c>
      <c r="F2341" s="261" t="s">
        <v>2177</v>
      </c>
      <c r="G2341" s="261" t="s">
        <v>33</v>
      </c>
      <c r="H2341" s="261">
        <v>2</v>
      </c>
      <c r="I2341" s="261" t="s">
        <v>17</v>
      </c>
      <c r="J2341" s="261" t="s">
        <v>17</v>
      </c>
      <c r="K2341" s="261" t="s">
        <v>3611</v>
      </c>
      <c r="L2341" s="262">
        <v>45466</v>
      </c>
      <c r="M2341" s="261" t="s">
        <v>20</v>
      </c>
    </row>
    <row r="2342" spans="1:13" x14ac:dyDescent="0.35">
      <c r="A2342" s="259" t="s">
        <v>728</v>
      </c>
      <c r="B2342" s="259" t="s">
        <v>729</v>
      </c>
      <c r="C2342" s="259" t="s">
        <v>296</v>
      </c>
      <c r="D2342" s="259" t="s">
        <v>2193</v>
      </c>
      <c r="E2342" s="259">
        <v>0</v>
      </c>
      <c r="F2342" s="259" t="s">
        <v>2177</v>
      </c>
      <c r="G2342" s="259" t="s">
        <v>33</v>
      </c>
      <c r="H2342" s="259">
        <v>2</v>
      </c>
      <c r="I2342" s="259" t="s">
        <v>17</v>
      </c>
      <c r="J2342" s="259" t="s">
        <v>17</v>
      </c>
      <c r="K2342" s="259" t="s">
        <v>3612</v>
      </c>
      <c r="L2342" s="260">
        <v>45466</v>
      </c>
      <c r="M2342" s="259" t="s">
        <v>20</v>
      </c>
    </row>
    <row r="2343" spans="1:13" x14ac:dyDescent="0.35">
      <c r="A2343" s="261" t="s">
        <v>294</v>
      </c>
      <c r="B2343" s="261" t="s">
        <v>295</v>
      </c>
      <c r="C2343" s="261" t="s">
        <v>296</v>
      </c>
      <c r="D2343" s="261" t="s">
        <v>2176</v>
      </c>
      <c r="E2343" s="261">
        <v>0</v>
      </c>
      <c r="F2343" s="261" t="s">
        <v>2177</v>
      </c>
      <c r="G2343" s="261" t="s">
        <v>33</v>
      </c>
      <c r="H2343" s="261">
        <v>2</v>
      </c>
      <c r="I2343" s="261" t="s">
        <v>17</v>
      </c>
      <c r="J2343" s="261" t="s">
        <v>17</v>
      </c>
      <c r="K2343" s="261" t="s">
        <v>3613</v>
      </c>
      <c r="L2343" s="262">
        <v>45466</v>
      </c>
      <c r="M2343" s="261" t="s">
        <v>20</v>
      </c>
    </row>
    <row r="2344" spans="1:13" x14ac:dyDescent="0.35">
      <c r="A2344" s="259" t="s">
        <v>294</v>
      </c>
      <c r="B2344" s="259" t="s">
        <v>295</v>
      </c>
      <c r="C2344" s="259" t="s">
        <v>296</v>
      </c>
      <c r="D2344" s="259" t="s">
        <v>2179</v>
      </c>
      <c r="E2344" s="259">
        <v>0</v>
      </c>
      <c r="F2344" s="259" t="s">
        <v>2177</v>
      </c>
      <c r="G2344" s="259" t="s">
        <v>33</v>
      </c>
      <c r="H2344" s="259">
        <v>2</v>
      </c>
      <c r="I2344" s="259" t="s">
        <v>17</v>
      </c>
      <c r="J2344" s="259" t="s">
        <v>17</v>
      </c>
      <c r="K2344" s="259" t="s">
        <v>3614</v>
      </c>
      <c r="L2344" s="260">
        <v>45466</v>
      </c>
      <c r="M2344" s="259" t="s">
        <v>20</v>
      </c>
    </row>
    <row r="2345" spans="1:13" x14ac:dyDescent="0.35">
      <c r="A2345" s="261" t="s">
        <v>294</v>
      </c>
      <c r="B2345" s="261" t="s">
        <v>295</v>
      </c>
      <c r="C2345" s="261" t="s">
        <v>296</v>
      </c>
      <c r="D2345" s="261" t="s">
        <v>2181</v>
      </c>
      <c r="E2345" s="261">
        <v>0</v>
      </c>
      <c r="F2345" s="261" t="s">
        <v>2177</v>
      </c>
      <c r="G2345" s="261" t="s">
        <v>33</v>
      </c>
      <c r="H2345" s="261">
        <v>2</v>
      </c>
      <c r="I2345" s="261" t="s">
        <v>17</v>
      </c>
      <c r="J2345" s="261" t="s">
        <v>17</v>
      </c>
      <c r="K2345" s="261" t="s">
        <v>3615</v>
      </c>
      <c r="L2345" s="262">
        <v>45466</v>
      </c>
      <c r="M2345" s="261" t="s">
        <v>20</v>
      </c>
    </row>
    <row r="2346" spans="1:13" x14ac:dyDescent="0.35">
      <c r="A2346" s="259" t="s">
        <v>294</v>
      </c>
      <c r="B2346" s="259" t="s">
        <v>295</v>
      </c>
      <c r="C2346" s="259" t="s">
        <v>296</v>
      </c>
      <c r="D2346" s="259" t="s">
        <v>2183</v>
      </c>
      <c r="E2346" s="259">
        <v>3</v>
      </c>
      <c r="F2346" s="259" t="s">
        <v>2177</v>
      </c>
      <c r="G2346" s="259" t="s">
        <v>33</v>
      </c>
      <c r="H2346" s="259">
        <v>2</v>
      </c>
      <c r="I2346" s="259" t="s">
        <v>17</v>
      </c>
      <c r="J2346" s="259" t="s">
        <v>17</v>
      </c>
      <c r="K2346" s="259" t="s">
        <v>3616</v>
      </c>
      <c r="L2346" s="260">
        <v>45466</v>
      </c>
      <c r="M2346" s="259" t="s">
        <v>20</v>
      </c>
    </row>
    <row r="2347" spans="1:13" x14ac:dyDescent="0.35">
      <c r="A2347" s="261" t="s">
        <v>294</v>
      </c>
      <c r="B2347" s="261" t="s">
        <v>295</v>
      </c>
      <c r="C2347" s="261" t="s">
        <v>296</v>
      </c>
      <c r="D2347" s="261" t="s">
        <v>2185</v>
      </c>
      <c r="E2347" s="261">
        <v>3</v>
      </c>
      <c r="F2347" s="261" t="s">
        <v>2177</v>
      </c>
      <c r="G2347" s="261" t="s">
        <v>33</v>
      </c>
      <c r="H2347" s="261">
        <v>2</v>
      </c>
      <c r="I2347" s="261" t="s">
        <v>17</v>
      </c>
      <c r="J2347" s="261" t="s">
        <v>17</v>
      </c>
      <c r="K2347" s="261" t="s">
        <v>3617</v>
      </c>
      <c r="L2347" s="262">
        <v>45466</v>
      </c>
      <c r="M2347" s="261" t="s">
        <v>20</v>
      </c>
    </row>
    <row r="2348" spans="1:13" x14ac:dyDescent="0.35">
      <c r="A2348" s="259" t="s">
        <v>294</v>
      </c>
      <c r="B2348" s="259" t="s">
        <v>295</v>
      </c>
      <c r="C2348" s="259" t="s">
        <v>296</v>
      </c>
      <c r="D2348" s="259" t="s">
        <v>2187</v>
      </c>
      <c r="E2348" s="259">
        <v>3</v>
      </c>
      <c r="F2348" s="259" t="s">
        <v>2177</v>
      </c>
      <c r="G2348" s="259" t="s">
        <v>33</v>
      </c>
      <c r="H2348" s="259">
        <v>2</v>
      </c>
      <c r="I2348" s="259" t="s">
        <v>17</v>
      </c>
      <c r="J2348" s="259" t="s">
        <v>17</v>
      </c>
      <c r="K2348" s="259" t="s">
        <v>3618</v>
      </c>
      <c r="L2348" s="260">
        <v>45466</v>
      </c>
      <c r="M2348" s="259" t="s">
        <v>20</v>
      </c>
    </row>
    <row r="2349" spans="1:13" x14ac:dyDescent="0.35">
      <c r="A2349" s="261" t="s">
        <v>294</v>
      </c>
      <c r="B2349" s="261" t="s">
        <v>295</v>
      </c>
      <c r="C2349" s="261" t="s">
        <v>296</v>
      </c>
      <c r="D2349" s="261" t="s">
        <v>2189</v>
      </c>
      <c r="E2349" s="261">
        <v>2</v>
      </c>
      <c r="F2349" s="261" t="s">
        <v>2177</v>
      </c>
      <c r="G2349" s="261" t="s">
        <v>33</v>
      </c>
      <c r="H2349" s="261">
        <v>2</v>
      </c>
      <c r="I2349" s="261" t="s">
        <v>17</v>
      </c>
      <c r="J2349" s="261" t="s">
        <v>17</v>
      </c>
      <c r="K2349" s="261" t="s">
        <v>3619</v>
      </c>
      <c r="L2349" s="262">
        <v>45466</v>
      </c>
      <c r="M2349" s="261" t="s">
        <v>20</v>
      </c>
    </row>
    <row r="2350" spans="1:13" x14ac:dyDescent="0.35">
      <c r="A2350" s="259" t="s">
        <v>294</v>
      </c>
      <c r="B2350" s="259" t="s">
        <v>295</v>
      </c>
      <c r="C2350" s="259" t="s">
        <v>296</v>
      </c>
      <c r="D2350" s="259" t="s">
        <v>2191</v>
      </c>
      <c r="E2350" s="259">
        <v>1</v>
      </c>
      <c r="F2350" s="259" t="s">
        <v>2177</v>
      </c>
      <c r="G2350" s="259" t="s">
        <v>33</v>
      </c>
      <c r="H2350" s="259">
        <v>2</v>
      </c>
      <c r="I2350" s="259" t="s">
        <v>17</v>
      </c>
      <c r="J2350" s="259" t="s">
        <v>17</v>
      </c>
      <c r="K2350" s="259" t="s">
        <v>3620</v>
      </c>
      <c r="L2350" s="260">
        <v>45466</v>
      </c>
      <c r="M2350" s="259" t="s">
        <v>20</v>
      </c>
    </row>
    <row r="2351" spans="1:13" x14ac:dyDescent="0.35">
      <c r="A2351" s="261" t="s">
        <v>294</v>
      </c>
      <c r="B2351" s="261" t="s">
        <v>295</v>
      </c>
      <c r="C2351" s="261" t="s">
        <v>296</v>
      </c>
      <c r="D2351" s="261" t="s">
        <v>2193</v>
      </c>
      <c r="E2351" s="261">
        <v>0</v>
      </c>
      <c r="F2351" s="261" t="s">
        <v>2177</v>
      </c>
      <c r="G2351" s="261" t="s">
        <v>33</v>
      </c>
      <c r="H2351" s="261">
        <v>2</v>
      </c>
      <c r="I2351" s="261" t="s">
        <v>17</v>
      </c>
      <c r="J2351" s="261" t="s">
        <v>17</v>
      </c>
      <c r="K2351" s="261" t="s">
        <v>3621</v>
      </c>
      <c r="L2351" s="262">
        <v>45466</v>
      </c>
      <c r="M2351" s="261" t="s">
        <v>20</v>
      </c>
    </row>
    <row r="2352" spans="1:13" x14ac:dyDescent="0.35">
      <c r="A2352" s="259" t="s">
        <v>304</v>
      </c>
      <c r="B2352" s="259" t="s">
        <v>305</v>
      </c>
      <c r="C2352" s="259" t="s">
        <v>296</v>
      </c>
      <c r="D2352" s="259" t="s">
        <v>2176</v>
      </c>
      <c r="E2352" s="259">
        <v>0</v>
      </c>
      <c r="F2352" s="259" t="s">
        <v>2177</v>
      </c>
      <c r="G2352" s="259" t="s">
        <v>33</v>
      </c>
      <c r="H2352" s="259">
        <v>2</v>
      </c>
      <c r="I2352" s="259" t="s">
        <v>17</v>
      </c>
      <c r="J2352" s="259" t="s">
        <v>17</v>
      </c>
      <c r="K2352" s="259" t="s">
        <v>3622</v>
      </c>
      <c r="L2352" s="260">
        <v>45466</v>
      </c>
      <c r="M2352" s="259" t="s">
        <v>20</v>
      </c>
    </row>
    <row r="2353" spans="1:13" x14ac:dyDescent="0.35">
      <c r="A2353" s="261" t="s">
        <v>304</v>
      </c>
      <c r="B2353" s="261" t="s">
        <v>305</v>
      </c>
      <c r="C2353" s="261" t="s">
        <v>296</v>
      </c>
      <c r="D2353" s="261" t="s">
        <v>2179</v>
      </c>
      <c r="E2353" s="261">
        <v>0</v>
      </c>
      <c r="F2353" s="261" t="s">
        <v>2177</v>
      </c>
      <c r="G2353" s="261" t="s">
        <v>33</v>
      </c>
      <c r="H2353" s="261">
        <v>2</v>
      </c>
      <c r="I2353" s="261" t="s">
        <v>17</v>
      </c>
      <c r="J2353" s="261" t="s">
        <v>17</v>
      </c>
      <c r="K2353" s="261" t="s">
        <v>3623</v>
      </c>
      <c r="L2353" s="262">
        <v>45466</v>
      </c>
      <c r="M2353" s="261" t="s">
        <v>20</v>
      </c>
    </row>
    <row r="2354" spans="1:13" x14ac:dyDescent="0.35">
      <c r="A2354" s="259" t="s">
        <v>304</v>
      </c>
      <c r="B2354" s="259" t="s">
        <v>305</v>
      </c>
      <c r="C2354" s="259" t="s">
        <v>296</v>
      </c>
      <c r="D2354" s="259" t="s">
        <v>2181</v>
      </c>
      <c r="E2354" s="259">
        <v>0</v>
      </c>
      <c r="F2354" s="259" t="s">
        <v>2177</v>
      </c>
      <c r="G2354" s="259" t="s">
        <v>33</v>
      </c>
      <c r="H2354" s="259">
        <v>2</v>
      </c>
      <c r="I2354" s="259" t="s">
        <v>17</v>
      </c>
      <c r="J2354" s="259" t="s">
        <v>17</v>
      </c>
      <c r="K2354" s="259" t="s">
        <v>3624</v>
      </c>
      <c r="L2354" s="260">
        <v>45466</v>
      </c>
      <c r="M2354" s="259" t="s">
        <v>20</v>
      </c>
    </row>
    <row r="2355" spans="1:13" x14ac:dyDescent="0.35">
      <c r="A2355" s="261" t="s">
        <v>304</v>
      </c>
      <c r="B2355" s="261" t="s">
        <v>305</v>
      </c>
      <c r="C2355" s="261" t="s">
        <v>296</v>
      </c>
      <c r="D2355" s="261" t="s">
        <v>2183</v>
      </c>
      <c r="E2355" s="261">
        <v>1</v>
      </c>
      <c r="F2355" s="261" t="s">
        <v>2177</v>
      </c>
      <c r="G2355" s="261" t="s">
        <v>33</v>
      </c>
      <c r="H2355" s="261">
        <v>2</v>
      </c>
      <c r="I2355" s="261" t="s">
        <v>17</v>
      </c>
      <c r="J2355" s="261" t="s">
        <v>17</v>
      </c>
      <c r="K2355" s="261" t="s">
        <v>3625</v>
      </c>
      <c r="L2355" s="262">
        <v>45466</v>
      </c>
      <c r="M2355" s="261" t="s">
        <v>20</v>
      </c>
    </row>
    <row r="2356" spans="1:13" x14ac:dyDescent="0.35">
      <c r="A2356" s="259" t="s">
        <v>304</v>
      </c>
      <c r="B2356" s="259" t="s">
        <v>305</v>
      </c>
      <c r="C2356" s="259" t="s">
        <v>296</v>
      </c>
      <c r="D2356" s="259" t="s">
        <v>2187</v>
      </c>
      <c r="E2356" s="259">
        <v>3</v>
      </c>
      <c r="F2356" s="259" t="s">
        <v>2177</v>
      </c>
      <c r="G2356" s="259" t="s">
        <v>33</v>
      </c>
      <c r="H2356" s="259">
        <v>2</v>
      </c>
      <c r="I2356" s="259" t="s">
        <v>17</v>
      </c>
      <c r="J2356" s="259" t="s">
        <v>17</v>
      </c>
      <c r="K2356" s="259" t="s">
        <v>3626</v>
      </c>
      <c r="L2356" s="260">
        <v>45466</v>
      </c>
      <c r="M2356" s="259" t="s">
        <v>20</v>
      </c>
    </row>
    <row r="2357" spans="1:13" x14ac:dyDescent="0.35">
      <c r="A2357" s="261" t="s">
        <v>304</v>
      </c>
      <c r="B2357" s="261" t="s">
        <v>305</v>
      </c>
      <c r="C2357" s="261" t="s">
        <v>296</v>
      </c>
      <c r="D2357" s="261" t="s">
        <v>2189</v>
      </c>
      <c r="E2357" s="261">
        <v>1</v>
      </c>
      <c r="F2357" s="261" t="s">
        <v>2177</v>
      </c>
      <c r="G2357" s="261" t="s">
        <v>33</v>
      </c>
      <c r="H2357" s="261">
        <v>2</v>
      </c>
      <c r="I2357" s="261" t="s">
        <v>17</v>
      </c>
      <c r="J2357" s="261" t="s">
        <v>17</v>
      </c>
      <c r="K2357" s="261" t="s">
        <v>3627</v>
      </c>
      <c r="L2357" s="262">
        <v>45466</v>
      </c>
      <c r="M2357" s="261" t="s">
        <v>20</v>
      </c>
    </row>
    <row r="2358" spans="1:13" x14ac:dyDescent="0.35">
      <c r="A2358" s="259" t="s">
        <v>304</v>
      </c>
      <c r="B2358" s="259" t="s">
        <v>305</v>
      </c>
      <c r="C2358" s="259" t="s">
        <v>296</v>
      </c>
      <c r="D2358" s="259" t="s">
        <v>2191</v>
      </c>
      <c r="E2358" s="259">
        <v>1</v>
      </c>
      <c r="F2358" s="259" t="s">
        <v>2177</v>
      </c>
      <c r="G2358" s="259" t="s">
        <v>33</v>
      </c>
      <c r="H2358" s="259">
        <v>2</v>
      </c>
      <c r="I2358" s="259" t="s">
        <v>17</v>
      </c>
      <c r="J2358" s="259" t="s">
        <v>17</v>
      </c>
      <c r="K2358" s="259" t="s">
        <v>3628</v>
      </c>
      <c r="L2358" s="260">
        <v>45466</v>
      </c>
      <c r="M2358" s="259" t="s">
        <v>20</v>
      </c>
    </row>
    <row r="2359" spans="1:13" x14ac:dyDescent="0.35">
      <c r="A2359" s="261" t="s">
        <v>304</v>
      </c>
      <c r="B2359" s="261" t="s">
        <v>305</v>
      </c>
      <c r="C2359" s="261" t="s">
        <v>296</v>
      </c>
      <c r="D2359" s="261" t="s">
        <v>2193</v>
      </c>
      <c r="E2359" s="261">
        <v>0</v>
      </c>
      <c r="F2359" s="261" t="s">
        <v>2177</v>
      </c>
      <c r="G2359" s="261" t="s">
        <v>33</v>
      </c>
      <c r="H2359" s="261">
        <v>2</v>
      </c>
      <c r="I2359" s="261" t="s">
        <v>17</v>
      </c>
      <c r="J2359" s="261" t="s">
        <v>17</v>
      </c>
      <c r="K2359" s="261" t="s">
        <v>3629</v>
      </c>
      <c r="L2359" s="262">
        <v>45466</v>
      </c>
      <c r="M2359" s="261" t="s">
        <v>20</v>
      </c>
    </row>
    <row r="2360" spans="1:13" x14ac:dyDescent="0.35">
      <c r="A2360" s="259" t="s">
        <v>316</v>
      </c>
      <c r="B2360" s="259" t="s">
        <v>317</v>
      </c>
      <c r="C2360" s="259" t="s">
        <v>296</v>
      </c>
      <c r="D2360" s="259" t="s">
        <v>2176</v>
      </c>
      <c r="E2360" s="259">
        <v>0</v>
      </c>
      <c r="F2360" s="259" t="s">
        <v>2177</v>
      </c>
      <c r="G2360" s="259" t="s">
        <v>33</v>
      </c>
      <c r="H2360" s="259">
        <v>2</v>
      </c>
      <c r="I2360" s="259" t="s">
        <v>17</v>
      </c>
      <c r="J2360" s="259" t="s">
        <v>17</v>
      </c>
      <c r="K2360" s="259" t="s">
        <v>3630</v>
      </c>
      <c r="L2360" s="260">
        <v>45466</v>
      </c>
      <c r="M2360" s="259" t="s">
        <v>20</v>
      </c>
    </row>
    <row r="2361" spans="1:13" x14ac:dyDescent="0.35">
      <c r="A2361" s="261" t="s">
        <v>316</v>
      </c>
      <c r="B2361" s="261" t="s">
        <v>317</v>
      </c>
      <c r="C2361" s="261" t="s">
        <v>296</v>
      </c>
      <c r="D2361" s="261" t="s">
        <v>2179</v>
      </c>
      <c r="E2361" s="261">
        <v>0</v>
      </c>
      <c r="F2361" s="261" t="s">
        <v>2177</v>
      </c>
      <c r="G2361" s="261" t="s">
        <v>33</v>
      </c>
      <c r="H2361" s="261">
        <v>2</v>
      </c>
      <c r="I2361" s="261" t="s">
        <v>17</v>
      </c>
      <c r="J2361" s="261" t="s">
        <v>17</v>
      </c>
      <c r="K2361" s="261" t="s">
        <v>3631</v>
      </c>
      <c r="L2361" s="262">
        <v>45466</v>
      </c>
      <c r="M2361" s="261" t="s">
        <v>20</v>
      </c>
    </row>
    <row r="2362" spans="1:13" x14ac:dyDescent="0.35">
      <c r="A2362" s="259" t="s">
        <v>316</v>
      </c>
      <c r="B2362" s="259" t="s">
        <v>317</v>
      </c>
      <c r="C2362" s="259" t="s">
        <v>296</v>
      </c>
      <c r="D2362" s="259" t="s">
        <v>2181</v>
      </c>
      <c r="E2362" s="259">
        <v>0</v>
      </c>
      <c r="F2362" s="259" t="s">
        <v>2177</v>
      </c>
      <c r="G2362" s="259" t="s">
        <v>33</v>
      </c>
      <c r="H2362" s="259">
        <v>2</v>
      </c>
      <c r="I2362" s="259" t="s">
        <v>17</v>
      </c>
      <c r="J2362" s="259" t="s">
        <v>17</v>
      </c>
      <c r="K2362" s="259" t="s">
        <v>3632</v>
      </c>
      <c r="L2362" s="260">
        <v>45466</v>
      </c>
      <c r="M2362" s="259" t="s">
        <v>20</v>
      </c>
    </row>
    <row r="2363" spans="1:13" x14ac:dyDescent="0.35">
      <c r="A2363" s="261" t="s">
        <v>316</v>
      </c>
      <c r="B2363" s="261" t="s">
        <v>317</v>
      </c>
      <c r="C2363" s="261" t="s">
        <v>296</v>
      </c>
      <c r="D2363" s="261" t="s">
        <v>2183</v>
      </c>
      <c r="E2363" s="261">
        <v>0</v>
      </c>
      <c r="F2363" s="261" t="s">
        <v>2177</v>
      </c>
      <c r="G2363" s="261" t="s">
        <v>33</v>
      </c>
      <c r="H2363" s="261">
        <v>2</v>
      </c>
      <c r="I2363" s="261" t="s">
        <v>17</v>
      </c>
      <c r="J2363" s="261" t="s">
        <v>17</v>
      </c>
      <c r="K2363" s="261" t="s">
        <v>3633</v>
      </c>
      <c r="L2363" s="262">
        <v>45466</v>
      </c>
      <c r="M2363" s="261" t="s">
        <v>20</v>
      </c>
    </row>
    <row r="2364" spans="1:13" x14ac:dyDescent="0.35">
      <c r="A2364" s="259" t="s">
        <v>316</v>
      </c>
      <c r="B2364" s="259" t="s">
        <v>317</v>
      </c>
      <c r="C2364" s="259" t="s">
        <v>296</v>
      </c>
      <c r="D2364" s="259" t="s">
        <v>2185</v>
      </c>
      <c r="E2364" s="259">
        <v>3</v>
      </c>
      <c r="F2364" s="259" t="s">
        <v>2177</v>
      </c>
      <c r="G2364" s="259" t="s">
        <v>33</v>
      </c>
      <c r="H2364" s="259">
        <v>2</v>
      </c>
      <c r="I2364" s="259" t="s">
        <v>17</v>
      </c>
      <c r="J2364" s="259" t="s">
        <v>17</v>
      </c>
      <c r="K2364" s="259" t="s">
        <v>3634</v>
      </c>
      <c r="L2364" s="260">
        <v>45466</v>
      </c>
      <c r="M2364" s="259" t="s">
        <v>20</v>
      </c>
    </row>
    <row r="2365" spans="1:13" x14ac:dyDescent="0.35">
      <c r="A2365" s="261" t="s">
        <v>316</v>
      </c>
      <c r="B2365" s="261" t="s">
        <v>317</v>
      </c>
      <c r="C2365" s="261" t="s">
        <v>296</v>
      </c>
      <c r="D2365" s="261" t="s">
        <v>2187</v>
      </c>
      <c r="E2365" s="261">
        <v>3</v>
      </c>
      <c r="F2365" s="261" t="s">
        <v>2177</v>
      </c>
      <c r="G2365" s="261" t="s">
        <v>33</v>
      </c>
      <c r="H2365" s="261">
        <v>2</v>
      </c>
      <c r="I2365" s="261" t="s">
        <v>17</v>
      </c>
      <c r="J2365" s="261" t="s">
        <v>17</v>
      </c>
      <c r="K2365" s="261" t="s">
        <v>3635</v>
      </c>
      <c r="L2365" s="262">
        <v>45466</v>
      </c>
      <c r="M2365" s="261" t="s">
        <v>20</v>
      </c>
    </row>
    <row r="2366" spans="1:13" x14ac:dyDescent="0.35">
      <c r="A2366" s="259" t="s">
        <v>316</v>
      </c>
      <c r="B2366" s="259" t="s">
        <v>317</v>
      </c>
      <c r="C2366" s="259" t="s">
        <v>296</v>
      </c>
      <c r="D2366" s="259" t="s">
        <v>2189</v>
      </c>
      <c r="E2366" s="259">
        <v>0</v>
      </c>
      <c r="F2366" s="259" t="s">
        <v>2177</v>
      </c>
      <c r="G2366" s="259" t="s">
        <v>33</v>
      </c>
      <c r="H2366" s="259">
        <v>2</v>
      </c>
      <c r="I2366" s="259" t="s">
        <v>17</v>
      </c>
      <c r="J2366" s="259" t="s">
        <v>17</v>
      </c>
      <c r="K2366" s="259" t="s">
        <v>3636</v>
      </c>
      <c r="L2366" s="260">
        <v>45466</v>
      </c>
      <c r="M2366" s="259" t="s">
        <v>20</v>
      </c>
    </row>
    <row r="2367" spans="1:13" x14ac:dyDescent="0.35">
      <c r="A2367" s="261" t="s">
        <v>316</v>
      </c>
      <c r="B2367" s="261" t="s">
        <v>317</v>
      </c>
      <c r="C2367" s="261" t="s">
        <v>296</v>
      </c>
      <c r="D2367" s="261" t="s">
        <v>2191</v>
      </c>
      <c r="E2367" s="261">
        <v>1</v>
      </c>
      <c r="F2367" s="261" t="s">
        <v>2177</v>
      </c>
      <c r="G2367" s="261" t="s">
        <v>33</v>
      </c>
      <c r="H2367" s="261">
        <v>2</v>
      </c>
      <c r="I2367" s="261" t="s">
        <v>17</v>
      </c>
      <c r="J2367" s="261" t="s">
        <v>17</v>
      </c>
      <c r="K2367" s="261" t="s">
        <v>3637</v>
      </c>
      <c r="L2367" s="262">
        <v>45466</v>
      </c>
      <c r="M2367" s="261" t="s">
        <v>20</v>
      </c>
    </row>
    <row r="2368" spans="1:13" x14ac:dyDescent="0.35">
      <c r="A2368" s="259" t="s">
        <v>316</v>
      </c>
      <c r="B2368" s="259" t="s">
        <v>317</v>
      </c>
      <c r="C2368" s="259" t="s">
        <v>296</v>
      </c>
      <c r="D2368" s="259" t="s">
        <v>2193</v>
      </c>
      <c r="E2368" s="259">
        <v>0</v>
      </c>
      <c r="F2368" s="259" t="s">
        <v>2177</v>
      </c>
      <c r="G2368" s="259" t="s">
        <v>33</v>
      </c>
      <c r="H2368" s="259">
        <v>2</v>
      </c>
      <c r="I2368" s="259" t="s">
        <v>17</v>
      </c>
      <c r="J2368" s="259" t="s">
        <v>17</v>
      </c>
      <c r="K2368" s="259" t="s">
        <v>3638</v>
      </c>
      <c r="L2368" s="260">
        <v>45466</v>
      </c>
      <c r="M2368" s="259" t="s">
        <v>20</v>
      </c>
    </row>
    <row r="2369" spans="1:13" x14ac:dyDescent="0.35">
      <c r="A2369" s="261" t="s">
        <v>1558</v>
      </c>
      <c r="B2369" s="261" t="s">
        <v>1559</v>
      </c>
      <c r="C2369" s="261" t="s">
        <v>1560</v>
      </c>
      <c r="D2369" s="261" t="s">
        <v>2176</v>
      </c>
      <c r="E2369" s="261">
        <v>0</v>
      </c>
      <c r="F2369" s="261" t="s">
        <v>2177</v>
      </c>
      <c r="G2369" s="261" t="s">
        <v>33</v>
      </c>
      <c r="H2369" s="261">
        <v>2</v>
      </c>
      <c r="I2369" s="261" t="s">
        <v>17</v>
      </c>
      <c r="J2369" s="261" t="s">
        <v>17</v>
      </c>
      <c r="K2369" s="261" t="s">
        <v>3639</v>
      </c>
      <c r="L2369" s="262">
        <v>45466</v>
      </c>
      <c r="M2369" s="261" t="s">
        <v>20</v>
      </c>
    </row>
    <row r="2370" spans="1:13" x14ac:dyDescent="0.35">
      <c r="A2370" s="259" t="s">
        <v>1558</v>
      </c>
      <c r="B2370" s="259" t="s">
        <v>1559</v>
      </c>
      <c r="C2370" s="259" t="s">
        <v>1560</v>
      </c>
      <c r="D2370" s="259" t="s">
        <v>2179</v>
      </c>
      <c r="E2370" s="259">
        <v>0</v>
      </c>
      <c r="F2370" s="259" t="s">
        <v>2177</v>
      </c>
      <c r="G2370" s="259" t="s">
        <v>33</v>
      </c>
      <c r="H2370" s="259">
        <v>2</v>
      </c>
      <c r="I2370" s="259" t="s">
        <v>17</v>
      </c>
      <c r="J2370" s="259" t="s">
        <v>17</v>
      </c>
      <c r="K2370" s="259" t="s">
        <v>3640</v>
      </c>
      <c r="L2370" s="260">
        <v>45466</v>
      </c>
      <c r="M2370" s="259" t="s">
        <v>20</v>
      </c>
    </row>
    <row r="2371" spans="1:13" x14ac:dyDescent="0.35">
      <c r="A2371" s="261" t="s">
        <v>1558</v>
      </c>
      <c r="B2371" s="261" t="s">
        <v>1559</v>
      </c>
      <c r="C2371" s="261" t="s">
        <v>1560</v>
      </c>
      <c r="D2371" s="261" t="s">
        <v>2181</v>
      </c>
      <c r="E2371" s="261">
        <v>0</v>
      </c>
      <c r="F2371" s="261" t="s">
        <v>2177</v>
      </c>
      <c r="G2371" s="261" t="s">
        <v>33</v>
      </c>
      <c r="H2371" s="261">
        <v>2</v>
      </c>
      <c r="I2371" s="261" t="s">
        <v>17</v>
      </c>
      <c r="J2371" s="261" t="s">
        <v>17</v>
      </c>
      <c r="K2371" s="261" t="s">
        <v>3641</v>
      </c>
      <c r="L2371" s="262">
        <v>45466</v>
      </c>
      <c r="M2371" s="261" t="s">
        <v>20</v>
      </c>
    </row>
    <row r="2372" spans="1:13" x14ac:dyDescent="0.35">
      <c r="A2372" s="259" t="s">
        <v>1558</v>
      </c>
      <c r="B2372" s="259" t="s">
        <v>1559</v>
      </c>
      <c r="C2372" s="259" t="s">
        <v>1560</v>
      </c>
      <c r="D2372" s="259" t="s">
        <v>2183</v>
      </c>
      <c r="E2372" s="259">
        <v>1</v>
      </c>
      <c r="F2372" s="259" t="s">
        <v>2177</v>
      </c>
      <c r="G2372" s="259" t="s">
        <v>33</v>
      </c>
      <c r="H2372" s="259">
        <v>2</v>
      </c>
      <c r="I2372" s="259" t="s">
        <v>17</v>
      </c>
      <c r="J2372" s="259" t="s">
        <v>17</v>
      </c>
      <c r="K2372" s="259" t="s">
        <v>3642</v>
      </c>
      <c r="L2372" s="260">
        <v>45466</v>
      </c>
      <c r="M2372" s="259" t="s">
        <v>20</v>
      </c>
    </row>
    <row r="2373" spans="1:13" x14ac:dyDescent="0.35">
      <c r="A2373" s="261" t="s">
        <v>1558</v>
      </c>
      <c r="B2373" s="261" t="s">
        <v>1559</v>
      </c>
      <c r="C2373" s="261" t="s">
        <v>1560</v>
      </c>
      <c r="D2373" s="261" t="s">
        <v>2185</v>
      </c>
      <c r="E2373" s="261">
        <v>3</v>
      </c>
      <c r="F2373" s="261" t="s">
        <v>2177</v>
      </c>
      <c r="G2373" s="261" t="s">
        <v>33</v>
      </c>
      <c r="H2373" s="261">
        <v>2</v>
      </c>
      <c r="I2373" s="261" t="s">
        <v>17</v>
      </c>
      <c r="J2373" s="261" t="s">
        <v>17</v>
      </c>
      <c r="K2373" s="261" t="s">
        <v>3643</v>
      </c>
      <c r="L2373" s="262">
        <v>45466</v>
      </c>
      <c r="M2373" s="261" t="s">
        <v>20</v>
      </c>
    </row>
    <row r="2374" spans="1:13" x14ac:dyDescent="0.35">
      <c r="A2374" s="259" t="s">
        <v>1558</v>
      </c>
      <c r="B2374" s="259" t="s">
        <v>1559</v>
      </c>
      <c r="C2374" s="259" t="s">
        <v>1560</v>
      </c>
      <c r="D2374" s="259" t="s">
        <v>2187</v>
      </c>
      <c r="E2374" s="259">
        <v>0</v>
      </c>
      <c r="F2374" s="259" t="s">
        <v>2177</v>
      </c>
      <c r="G2374" s="259" t="s">
        <v>33</v>
      </c>
      <c r="H2374" s="259">
        <v>2</v>
      </c>
      <c r="I2374" s="259" t="s">
        <v>17</v>
      </c>
      <c r="J2374" s="259" t="s">
        <v>17</v>
      </c>
      <c r="K2374" s="259" t="s">
        <v>3644</v>
      </c>
      <c r="L2374" s="260">
        <v>45466</v>
      </c>
      <c r="M2374" s="259" t="s">
        <v>20</v>
      </c>
    </row>
    <row r="2375" spans="1:13" x14ac:dyDescent="0.35">
      <c r="A2375" s="261" t="s">
        <v>1558</v>
      </c>
      <c r="B2375" s="261" t="s">
        <v>1559</v>
      </c>
      <c r="C2375" s="261" t="s">
        <v>1560</v>
      </c>
      <c r="D2375" s="261" t="s">
        <v>2189</v>
      </c>
      <c r="E2375" s="261">
        <v>2</v>
      </c>
      <c r="F2375" s="261" t="s">
        <v>2177</v>
      </c>
      <c r="G2375" s="261" t="s">
        <v>33</v>
      </c>
      <c r="H2375" s="261">
        <v>2</v>
      </c>
      <c r="I2375" s="261" t="s">
        <v>17</v>
      </c>
      <c r="J2375" s="261" t="s">
        <v>17</v>
      </c>
      <c r="K2375" s="261" t="s">
        <v>3645</v>
      </c>
      <c r="L2375" s="262">
        <v>45466</v>
      </c>
      <c r="M2375" s="261" t="s">
        <v>20</v>
      </c>
    </row>
    <row r="2376" spans="1:13" x14ac:dyDescent="0.35">
      <c r="A2376" s="259" t="s">
        <v>1558</v>
      </c>
      <c r="B2376" s="259" t="s">
        <v>1559</v>
      </c>
      <c r="C2376" s="259" t="s">
        <v>1560</v>
      </c>
      <c r="D2376" s="259" t="s">
        <v>2191</v>
      </c>
      <c r="E2376" s="259">
        <v>1</v>
      </c>
      <c r="F2376" s="259" t="s">
        <v>2177</v>
      </c>
      <c r="G2376" s="259" t="s">
        <v>33</v>
      </c>
      <c r="H2376" s="259">
        <v>2</v>
      </c>
      <c r="I2376" s="259" t="s">
        <v>17</v>
      </c>
      <c r="J2376" s="259" t="s">
        <v>17</v>
      </c>
      <c r="K2376" s="259" t="s">
        <v>3646</v>
      </c>
      <c r="L2376" s="260">
        <v>45466</v>
      </c>
      <c r="M2376" s="259" t="s">
        <v>20</v>
      </c>
    </row>
    <row r="2377" spans="1:13" x14ac:dyDescent="0.35">
      <c r="A2377" s="261" t="s">
        <v>1558</v>
      </c>
      <c r="B2377" s="261" t="s">
        <v>1559</v>
      </c>
      <c r="C2377" s="261" t="s">
        <v>1560</v>
      </c>
      <c r="D2377" s="261" t="s">
        <v>2193</v>
      </c>
      <c r="E2377" s="261">
        <v>0</v>
      </c>
      <c r="F2377" s="261" t="s">
        <v>2177</v>
      </c>
      <c r="G2377" s="261" t="s">
        <v>33</v>
      </c>
      <c r="H2377" s="261">
        <v>2</v>
      </c>
      <c r="I2377" s="261" t="s">
        <v>17</v>
      </c>
      <c r="J2377" s="261" t="s">
        <v>17</v>
      </c>
      <c r="K2377" s="261" t="s">
        <v>3647</v>
      </c>
      <c r="L2377" s="262">
        <v>45466</v>
      </c>
      <c r="M2377" s="261" t="s">
        <v>20</v>
      </c>
    </row>
    <row r="2378" spans="1:13" x14ac:dyDescent="0.35">
      <c r="A2378" s="259" t="s">
        <v>185</v>
      </c>
      <c r="B2378" s="259" t="s">
        <v>186</v>
      </c>
      <c r="C2378" s="259" t="s">
        <v>187</v>
      </c>
      <c r="D2378" s="259" t="s">
        <v>991</v>
      </c>
      <c r="E2378" s="259">
        <v>302510</v>
      </c>
      <c r="F2378" s="259" t="s">
        <v>3648</v>
      </c>
      <c r="G2378" s="259" t="s">
        <v>884</v>
      </c>
      <c r="H2378" s="259">
        <v>2</v>
      </c>
      <c r="I2378" s="259" t="s">
        <v>3649</v>
      </c>
      <c r="J2378" s="259" t="s">
        <v>3650</v>
      </c>
      <c r="K2378" s="259" t="s">
        <v>3651</v>
      </c>
      <c r="L2378" s="260">
        <v>45470</v>
      </c>
      <c r="M2378" s="259" t="s">
        <v>439</v>
      </c>
    </row>
    <row r="2379" spans="1:13" x14ac:dyDescent="0.35">
      <c r="A2379" s="261" t="s">
        <v>185</v>
      </c>
      <c r="B2379" s="261" t="s">
        <v>186</v>
      </c>
      <c r="C2379" s="261" t="s">
        <v>187</v>
      </c>
      <c r="D2379" s="261" t="s">
        <v>996</v>
      </c>
      <c r="E2379" s="261">
        <v>0</v>
      </c>
      <c r="F2379" s="261" t="s">
        <v>3652</v>
      </c>
      <c r="G2379" s="261" t="s">
        <v>884</v>
      </c>
      <c r="H2379" s="261">
        <v>2</v>
      </c>
      <c r="I2379" s="261" t="s">
        <v>3653</v>
      </c>
      <c r="J2379" s="261" t="s">
        <v>3654</v>
      </c>
      <c r="K2379" s="261" t="s">
        <v>3655</v>
      </c>
      <c r="L2379" s="262">
        <v>45470</v>
      </c>
      <c r="M2379" s="261" t="s">
        <v>439</v>
      </c>
    </row>
    <row r="2380" spans="1:13" x14ac:dyDescent="0.35">
      <c r="A2380" s="259" t="s">
        <v>185</v>
      </c>
      <c r="B2380" s="259" t="s">
        <v>186</v>
      </c>
      <c r="C2380" s="259" t="s">
        <v>187</v>
      </c>
      <c r="D2380" s="259" t="s">
        <v>1002</v>
      </c>
      <c r="E2380" s="259" t="s">
        <v>17</v>
      </c>
      <c r="F2380" s="259" t="s">
        <v>3652</v>
      </c>
      <c r="G2380" s="259" t="s">
        <v>884</v>
      </c>
      <c r="H2380" s="259">
        <v>2</v>
      </c>
      <c r="I2380" s="259" t="s">
        <v>3653</v>
      </c>
      <c r="J2380" s="259" t="s">
        <v>3654</v>
      </c>
      <c r="K2380" s="259" t="s">
        <v>3656</v>
      </c>
      <c r="L2380" s="260">
        <v>45470</v>
      </c>
      <c r="M2380" s="259" t="s">
        <v>439</v>
      </c>
    </row>
    <row r="2381" spans="1:13" x14ac:dyDescent="0.35">
      <c r="A2381" s="261" t="s">
        <v>185</v>
      </c>
      <c r="B2381" s="261" t="s">
        <v>186</v>
      </c>
      <c r="C2381" s="261" t="s">
        <v>187</v>
      </c>
      <c r="D2381" s="261" t="s">
        <v>823</v>
      </c>
      <c r="E2381" s="261" t="s">
        <v>17</v>
      </c>
      <c r="F2381" s="261" t="s">
        <v>3652</v>
      </c>
      <c r="G2381" s="261" t="s">
        <v>884</v>
      </c>
      <c r="H2381" s="261">
        <v>2</v>
      </c>
      <c r="I2381" s="261" t="s">
        <v>3653</v>
      </c>
      <c r="J2381" s="261" t="s">
        <v>3654</v>
      </c>
      <c r="K2381" s="261" t="s">
        <v>3657</v>
      </c>
      <c r="L2381" s="262">
        <v>45470</v>
      </c>
      <c r="M2381" s="261" t="s">
        <v>439</v>
      </c>
    </row>
    <row r="2382" spans="1:13" x14ac:dyDescent="0.35">
      <c r="A2382" s="259" t="s">
        <v>185</v>
      </c>
      <c r="B2382" s="259" t="s">
        <v>186</v>
      </c>
      <c r="C2382" s="259" t="s">
        <v>187</v>
      </c>
      <c r="D2382" s="259" t="s">
        <v>404</v>
      </c>
      <c r="E2382" s="259">
        <v>2</v>
      </c>
      <c r="F2382" s="259" t="s">
        <v>3652</v>
      </c>
      <c r="G2382" s="259" t="s">
        <v>884</v>
      </c>
      <c r="H2382" s="259">
        <v>2</v>
      </c>
      <c r="I2382" s="259" t="s">
        <v>3653</v>
      </c>
      <c r="J2382" s="259" t="s">
        <v>3658</v>
      </c>
      <c r="K2382" s="259" t="s">
        <v>3659</v>
      </c>
      <c r="L2382" s="260">
        <v>45470</v>
      </c>
      <c r="M2382" s="259" t="s">
        <v>439</v>
      </c>
    </row>
    <row r="2383" spans="1:13" x14ac:dyDescent="0.35">
      <c r="A2383" s="261" t="s">
        <v>1688</v>
      </c>
      <c r="B2383" s="261" t="s">
        <v>1689</v>
      </c>
      <c r="C2383" s="261" t="s">
        <v>1690</v>
      </c>
      <c r="D2383" s="261" t="s">
        <v>26</v>
      </c>
      <c r="E2383" s="261" t="s">
        <v>17</v>
      </c>
      <c r="F2383" s="261" t="s">
        <v>17</v>
      </c>
      <c r="G2383" s="261" t="s">
        <v>17</v>
      </c>
      <c r="H2383" s="261" t="s">
        <v>17</v>
      </c>
      <c r="I2383" s="261" t="s">
        <v>17</v>
      </c>
      <c r="J2383" s="261" t="s">
        <v>17</v>
      </c>
      <c r="K2383" s="261" t="s">
        <v>3660</v>
      </c>
      <c r="L2383" s="262">
        <v>45470</v>
      </c>
      <c r="M2383" s="261" t="s">
        <v>439</v>
      </c>
    </row>
    <row r="2384" spans="1:13" x14ac:dyDescent="0.35">
      <c r="A2384" s="259" t="s">
        <v>1688</v>
      </c>
      <c r="B2384" s="259" t="s">
        <v>1689</v>
      </c>
      <c r="C2384" s="259" t="s">
        <v>1690</v>
      </c>
      <c r="D2384" s="259" t="s">
        <v>28</v>
      </c>
      <c r="E2384" s="259" t="s">
        <v>17</v>
      </c>
      <c r="F2384" s="259" t="s">
        <v>17</v>
      </c>
      <c r="G2384" s="259" t="s">
        <v>17</v>
      </c>
      <c r="H2384" s="259" t="s">
        <v>17</v>
      </c>
      <c r="I2384" s="259" t="s">
        <v>17</v>
      </c>
      <c r="J2384" s="259" t="s">
        <v>17</v>
      </c>
      <c r="K2384" s="259" t="s">
        <v>3661</v>
      </c>
      <c r="L2384" s="260">
        <v>45470</v>
      </c>
      <c r="M2384" s="259" t="s">
        <v>439</v>
      </c>
    </row>
    <row r="2385" spans="1:13" x14ac:dyDescent="0.35">
      <c r="A2385" s="261" t="s">
        <v>1688</v>
      </c>
      <c r="B2385" s="261" t="s">
        <v>1689</v>
      </c>
      <c r="C2385" s="261" t="s">
        <v>1690</v>
      </c>
      <c r="D2385" s="261" t="s">
        <v>16</v>
      </c>
      <c r="E2385" s="261" t="s">
        <v>17</v>
      </c>
      <c r="F2385" s="261" t="s">
        <v>17</v>
      </c>
      <c r="G2385" s="261" t="s">
        <v>17</v>
      </c>
      <c r="H2385" s="261" t="s">
        <v>17</v>
      </c>
      <c r="I2385" s="261" t="s">
        <v>17</v>
      </c>
      <c r="J2385" s="261" t="s">
        <v>17</v>
      </c>
      <c r="K2385" s="261" t="s">
        <v>3662</v>
      </c>
      <c r="L2385" s="262">
        <v>45470</v>
      </c>
      <c r="M2385" s="261" t="s">
        <v>439</v>
      </c>
    </row>
    <row r="2386" spans="1:13" x14ac:dyDescent="0.35">
      <c r="A2386" s="259" t="s">
        <v>1688</v>
      </c>
      <c r="B2386" s="259" t="s">
        <v>1689</v>
      </c>
      <c r="C2386" s="259" t="s">
        <v>1690</v>
      </c>
      <c r="D2386" s="259" t="s">
        <v>21</v>
      </c>
      <c r="E2386" s="259" t="s">
        <v>17</v>
      </c>
      <c r="F2386" s="259" t="s">
        <v>17</v>
      </c>
      <c r="G2386" s="259" t="s">
        <v>17</v>
      </c>
      <c r="H2386" s="259" t="s">
        <v>17</v>
      </c>
      <c r="I2386" s="259" t="s">
        <v>17</v>
      </c>
      <c r="J2386" s="259" t="s">
        <v>17</v>
      </c>
      <c r="K2386" s="259" t="s">
        <v>3663</v>
      </c>
      <c r="L2386" s="260">
        <v>45470</v>
      </c>
      <c r="M2386" s="259" t="s">
        <v>439</v>
      </c>
    </row>
    <row r="2387" spans="1:13" x14ac:dyDescent="0.35">
      <c r="A2387" s="261" t="s">
        <v>1688</v>
      </c>
      <c r="B2387" s="261" t="s">
        <v>1689</v>
      </c>
      <c r="C2387" s="261" t="s">
        <v>1690</v>
      </c>
      <c r="D2387" s="261" t="s">
        <v>768</v>
      </c>
      <c r="E2387" s="261" t="s">
        <v>17</v>
      </c>
      <c r="F2387" s="261" t="s">
        <v>17</v>
      </c>
      <c r="G2387" s="261" t="s">
        <v>17</v>
      </c>
      <c r="H2387" s="261" t="s">
        <v>17</v>
      </c>
      <c r="I2387" s="261" t="s">
        <v>17</v>
      </c>
      <c r="J2387" s="261" t="s">
        <v>17</v>
      </c>
      <c r="K2387" s="261" t="s">
        <v>3664</v>
      </c>
      <c r="L2387" s="262">
        <v>45470</v>
      </c>
      <c r="M2387" s="261" t="s">
        <v>439</v>
      </c>
    </row>
    <row r="2388" spans="1:13" x14ac:dyDescent="0.35">
      <c r="A2388" s="259" t="s">
        <v>1688</v>
      </c>
      <c r="B2388" s="259" t="s">
        <v>1689</v>
      </c>
      <c r="C2388" s="259" t="s">
        <v>1690</v>
      </c>
      <c r="D2388" s="259" t="s">
        <v>24</v>
      </c>
      <c r="E2388" s="259" t="s">
        <v>17</v>
      </c>
      <c r="F2388" s="259" t="s">
        <v>17</v>
      </c>
      <c r="G2388" s="259" t="s">
        <v>17</v>
      </c>
      <c r="H2388" s="259" t="s">
        <v>17</v>
      </c>
      <c r="I2388" s="259" t="s">
        <v>17</v>
      </c>
      <c r="J2388" s="259" t="s">
        <v>17</v>
      </c>
      <c r="K2388" s="259" t="s">
        <v>3665</v>
      </c>
      <c r="L2388" s="260">
        <v>45470</v>
      </c>
      <c r="M2388" s="259" t="s">
        <v>439</v>
      </c>
    </row>
    <row r="2389" spans="1:13" x14ac:dyDescent="0.35">
      <c r="A2389" s="261" t="s">
        <v>1695</v>
      </c>
      <c r="B2389" s="261" t="s">
        <v>1696</v>
      </c>
      <c r="C2389" s="261" t="s">
        <v>1690</v>
      </c>
      <c r="D2389" s="261" t="s">
        <v>40</v>
      </c>
      <c r="E2389" s="261" t="s">
        <v>17</v>
      </c>
      <c r="F2389" s="261" t="s">
        <v>17</v>
      </c>
      <c r="G2389" s="261" t="s">
        <v>17</v>
      </c>
      <c r="H2389" s="261" t="s">
        <v>17</v>
      </c>
      <c r="I2389" s="261" t="s">
        <v>17</v>
      </c>
      <c r="J2389" s="261" t="s">
        <v>17</v>
      </c>
      <c r="K2389" s="261" t="s">
        <v>3666</v>
      </c>
      <c r="L2389" s="262">
        <v>45470</v>
      </c>
      <c r="M2389" s="261" t="s">
        <v>439</v>
      </c>
    </row>
    <row r="2390" spans="1:13" x14ac:dyDescent="0.35">
      <c r="A2390" s="259" t="s">
        <v>585</v>
      </c>
      <c r="B2390" s="259" t="s">
        <v>586</v>
      </c>
      <c r="C2390" s="259" t="s">
        <v>587</v>
      </c>
      <c r="D2390" s="259" t="s">
        <v>2176</v>
      </c>
      <c r="E2390" s="259">
        <v>2</v>
      </c>
      <c r="F2390" s="259" t="s">
        <v>2177</v>
      </c>
      <c r="G2390" s="259" t="s">
        <v>33</v>
      </c>
      <c r="H2390" s="259">
        <v>2</v>
      </c>
      <c r="I2390" s="259" t="s">
        <v>17</v>
      </c>
      <c r="J2390" s="259" t="s">
        <v>17</v>
      </c>
      <c r="K2390" s="259" t="s">
        <v>3667</v>
      </c>
      <c r="L2390" s="260">
        <v>45470</v>
      </c>
      <c r="M2390" s="259" t="s">
        <v>20</v>
      </c>
    </row>
    <row r="2391" spans="1:13" x14ac:dyDescent="0.35">
      <c r="A2391" s="261" t="s">
        <v>585</v>
      </c>
      <c r="B2391" s="261" t="s">
        <v>586</v>
      </c>
      <c r="C2391" s="261" t="s">
        <v>587</v>
      </c>
      <c r="D2391" s="261" t="s">
        <v>2179</v>
      </c>
      <c r="E2391" s="261">
        <v>1</v>
      </c>
      <c r="F2391" s="261" t="s">
        <v>2177</v>
      </c>
      <c r="G2391" s="261" t="s">
        <v>33</v>
      </c>
      <c r="H2391" s="261">
        <v>2</v>
      </c>
      <c r="I2391" s="261" t="s">
        <v>17</v>
      </c>
      <c r="J2391" s="261" t="s">
        <v>17</v>
      </c>
      <c r="K2391" s="261" t="s">
        <v>3668</v>
      </c>
      <c r="L2391" s="262">
        <v>45470</v>
      </c>
      <c r="M2391" s="261" t="s">
        <v>20</v>
      </c>
    </row>
    <row r="2392" spans="1:13" x14ac:dyDescent="0.35">
      <c r="A2392" s="259" t="s">
        <v>585</v>
      </c>
      <c r="B2392" s="259" t="s">
        <v>586</v>
      </c>
      <c r="C2392" s="259" t="s">
        <v>587</v>
      </c>
      <c r="D2392" s="259" t="s">
        <v>2181</v>
      </c>
      <c r="E2392" s="259">
        <v>0</v>
      </c>
      <c r="F2392" s="259" t="s">
        <v>2177</v>
      </c>
      <c r="G2392" s="259" t="s">
        <v>33</v>
      </c>
      <c r="H2392" s="259">
        <v>2</v>
      </c>
      <c r="I2392" s="259" t="s">
        <v>17</v>
      </c>
      <c r="J2392" s="259" t="s">
        <v>17</v>
      </c>
      <c r="K2392" s="259" t="s">
        <v>3669</v>
      </c>
      <c r="L2392" s="260">
        <v>45470</v>
      </c>
      <c r="M2392" s="259" t="s">
        <v>20</v>
      </c>
    </row>
    <row r="2393" spans="1:13" x14ac:dyDescent="0.35">
      <c r="A2393" s="261" t="s">
        <v>585</v>
      </c>
      <c r="B2393" s="261" t="s">
        <v>586</v>
      </c>
      <c r="C2393" s="261" t="s">
        <v>587</v>
      </c>
      <c r="D2393" s="261" t="s">
        <v>2183</v>
      </c>
      <c r="E2393" s="261">
        <v>0</v>
      </c>
      <c r="F2393" s="261" t="s">
        <v>2177</v>
      </c>
      <c r="G2393" s="261" t="s">
        <v>33</v>
      </c>
      <c r="H2393" s="261">
        <v>2</v>
      </c>
      <c r="I2393" s="261" t="s">
        <v>17</v>
      </c>
      <c r="J2393" s="261" t="s">
        <v>17</v>
      </c>
      <c r="K2393" s="261" t="s">
        <v>3670</v>
      </c>
      <c r="L2393" s="262">
        <v>45470</v>
      </c>
      <c r="M2393" s="261" t="s">
        <v>20</v>
      </c>
    </row>
    <row r="2394" spans="1:13" x14ac:dyDescent="0.35">
      <c r="A2394" s="259" t="s">
        <v>585</v>
      </c>
      <c r="B2394" s="259" t="s">
        <v>586</v>
      </c>
      <c r="C2394" s="259" t="s">
        <v>587</v>
      </c>
      <c r="D2394" s="259" t="s">
        <v>2185</v>
      </c>
      <c r="E2394" s="259">
        <v>2</v>
      </c>
      <c r="F2394" s="259" t="s">
        <v>2177</v>
      </c>
      <c r="G2394" s="259" t="s">
        <v>33</v>
      </c>
      <c r="H2394" s="259">
        <v>2</v>
      </c>
      <c r="I2394" s="259" t="s">
        <v>17</v>
      </c>
      <c r="J2394" s="259" t="s">
        <v>17</v>
      </c>
      <c r="K2394" s="259" t="s">
        <v>3671</v>
      </c>
      <c r="L2394" s="260">
        <v>45470</v>
      </c>
      <c r="M2394" s="259" t="s">
        <v>20</v>
      </c>
    </row>
    <row r="2395" spans="1:13" x14ac:dyDescent="0.35">
      <c r="A2395" s="261" t="s">
        <v>585</v>
      </c>
      <c r="B2395" s="261" t="s">
        <v>586</v>
      </c>
      <c r="C2395" s="261" t="s">
        <v>587</v>
      </c>
      <c r="D2395" s="261" t="s">
        <v>2187</v>
      </c>
      <c r="E2395" s="261">
        <v>1</v>
      </c>
      <c r="F2395" s="261" t="s">
        <v>2177</v>
      </c>
      <c r="G2395" s="261" t="s">
        <v>33</v>
      </c>
      <c r="H2395" s="261">
        <v>2</v>
      </c>
      <c r="I2395" s="261" t="s">
        <v>17</v>
      </c>
      <c r="J2395" s="261" t="s">
        <v>17</v>
      </c>
      <c r="K2395" s="261" t="s">
        <v>3672</v>
      </c>
      <c r="L2395" s="262">
        <v>45470</v>
      </c>
      <c r="M2395" s="261" t="s">
        <v>20</v>
      </c>
    </row>
    <row r="2396" spans="1:13" x14ac:dyDescent="0.35">
      <c r="A2396" s="259" t="s">
        <v>585</v>
      </c>
      <c r="B2396" s="259" t="s">
        <v>586</v>
      </c>
      <c r="C2396" s="259" t="s">
        <v>587</v>
      </c>
      <c r="D2396" s="259" t="s">
        <v>2189</v>
      </c>
      <c r="E2396" s="259">
        <v>2</v>
      </c>
      <c r="F2396" s="259" t="s">
        <v>2177</v>
      </c>
      <c r="G2396" s="259" t="s">
        <v>33</v>
      </c>
      <c r="H2396" s="259">
        <v>2</v>
      </c>
      <c r="I2396" s="259" t="s">
        <v>17</v>
      </c>
      <c r="J2396" s="259" t="s">
        <v>17</v>
      </c>
      <c r="K2396" s="259" t="s">
        <v>3673</v>
      </c>
      <c r="L2396" s="260">
        <v>45470</v>
      </c>
      <c r="M2396" s="259" t="s">
        <v>20</v>
      </c>
    </row>
    <row r="2397" spans="1:13" x14ac:dyDescent="0.35">
      <c r="A2397" s="261" t="s">
        <v>585</v>
      </c>
      <c r="B2397" s="261" t="s">
        <v>586</v>
      </c>
      <c r="C2397" s="261" t="s">
        <v>587</v>
      </c>
      <c r="D2397" s="261" t="s">
        <v>2191</v>
      </c>
      <c r="E2397" s="261">
        <v>0</v>
      </c>
      <c r="F2397" s="261" t="s">
        <v>2177</v>
      </c>
      <c r="G2397" s="261" t="s">
        <v>33</v>
      </c>
      <c r="H2397" s="261">
        <v>2</v>
      </c>
      <c r="I2397" s="261" t="s">
        <v>17</v>
      </c>
      <c r="J2397" s="261" t="s">
        <v>17</v>
      </c>
      <c r="K2397" s="261" t="s">
        <v>3674</v>
      </c>
      <c r="L2397" s="262">
        <v>45470</v>
      </c>
      <c r="M2397" s="261" t="s">
        <v>20</v>
      </c>
    </row>
    <row r="2398" spans="1:13" x14ac:dyDescent="0.35">
      <c r="A2398" s="259" t="s">
        <v>585</v>
      </c>
      <c r="B2398" s="259" t="s">
        <v>586</v>
      </c>
      <c r="C2398" s="259" t="s">
        <v>587</v>
      </c>
      <c r="D2398" s="259" t="s">
        <v>2193</v>
      </c>
      <c r="E2398" s="259">
        <v>0</v>
      </c>
      <c r="F2398" s="259" t="s">
        <v>2177</v>
      </c>
      <c r="G2398" s="259" t="s">
        <v>33</v>
      </c>
      <c r="H2398" s="259">
        <v>2</v>
      </c>
      <c r="I2398" s="259" t="s">
        <v>17</v>
      </c>
      <c r="J2398" s="259" t="s">
        <v>17</v>
      </c>
      <c r="K2398" s="259" t="s">
        <v>3675</v>
      </c>
      <c r="L2398" s="260">
        <v>45470</v>
      </c>
      <c r="M2398" s="259" t="s">
        <v>20</v>
      </c>
    </row>
    <row r="2399" spans="1:13" x14ac:dyDescent="0.35">
      <c r="A2399" s="261" t="s">
        <v>719</v>
      </c>
      <c r="B2399" s="261" t="s">
        <v>720</v>
      </c>
      <c r="C2399" s="261" t="s">
        <v>721</v>
      </c>
      <c r="D2399" s="261" t="s">
        <v>635</v>
      </c>
      <c r="E2399" s="261">
        <v>6</v>
      </c>
      <c r="F2399" s="261" t="s">
        <v>3676</v>
      </c>
      <c r="G2399" s="261" t="s">
        <v>884</v>
      </c>
      <c r="H2399" s="261">
        <v>2</v>
      </c>
      <c r="I2399" s="261" t="s">
        <v>790</v>
      </c>
      <c r="J2399" s="261" t="s">
        <v>3677</v>
      </c>
      <c r="K2399" s="261" t="s">
        <v>3678</v>
      </c>
      <c r="L2399" s="262">
        <v>45473</v>
      </c>
      <c r="M2399" s="261" t="s">
        <v>439</v>
      </c>
    </row>
    <row r="2400" spans="1:13" x14ac:dyDescent="0.35">
      <c r="A2400" s="259" t="s">
        <v>719</v>
      </c>
      <c r="B2400" s="259" t="s">
        <v>720</v>
      </c>
      <c r="C2400" s="259" t="s">
        <v>721</v>
      </c>
      <c r="D2400" s="259" t="s">
        <v>793</v>
      </c>
      <c r="E2400" s="259">
        <v>6</v>
      </c>
      <c r="F2400" s="259" t="s">
        <v>3676</v>
      </c>
      <c r="G2400" s="259" t="s">
        <v>884</v>
      </c>
      <c r="H2400" s="259">
        <v>2</v>
      </c>
      <c r="I2400" s="259" t="s">
        <v>790</v>
      </c>
      <c r="J2400" s="259" t="s">
        <v>3679</v>
      </c>
      <c r="K2400" s="259" t="s">
        <v>3680</v>
      </c>
      <c r="L2400" s="260">
        <v>45473</v>
      </c>
      <c r="M2400" s="259" t="s">
        <v>439</v>
      </c>
    </row>
    <row r="2401" spans="1:13" x14ac:dyDescent="0.35">
      <c r="A2401" s="261" t="s">
        <v>719</v>
      </c>
      <c r="B2401" s="261" t="s">
        <v>720</v>
      </c>
      <c r="C2401" s="261" t="s">
        <v>721</v>
      </c>
      <c r="D2401" s="261" t="s">
        <v>986</v>
      </c>
      <c r="E2401" s="261">
        <v>154399</v>
      </c>
      <c r="F2401" s="261" t="s">
        <v>3681</v>
      </c>
      <c r="G2401" s="261" t="s">
        <v>884</v>
      </c>
      <c r="H2401" s="261">
        <v>2</v>
      </c>
      <c r="I2401" s="261" t="s">
        <v>3682</v>
      </c>
      <c r="J2401" s="261" t="s">
        <v>3683</v>
      </c>
      <c r="K2401" s="261" t="s">
        <v>3684</v>
      </c>
      <c r="L2401" s="262">
        <v>45473</v>
      </c>
      <c r="M2401" s="261" t="s">
        <v>439</v>
      </c>
    </row>
    <row r="2402" spans="1:13" x14ac:dyDescent="0.35">
      <c r="A2402" s="259" t="s">
        <v>719</v>
      </c>
      <c r="B2402" s="259" t="s">
        <v>720</v>
      </c>
      <c r="C2402" s="259" t="s">
        <v>721</v>
      </c>
      <c r="D2402" s="259" t="s">
        <v>991</v>
      </c>
      <c r="E2402" s="259">
        <v>2552192</v>
      </c>
      <c r="F2402" s="259" t="s">
        <v>3685</v>
      </c>
      <c r="G2402" s="259" t="s">
        <v>884</v>
      </c>
      <c r="H2402" s="259">
        <v>2</v>
      </c>
      <c r="I2402" s="259" t="s">
        <v>3686</v>
      </c>
      <c r="J2402" s="259" t="s">
        <v>3687</v>
      </c>
      <c r="K2402" s="259" t="s">
        <v>3688</v>
      </c>
      <c r="L2402" s="260">
        <v>45473</v>
      </c>
      <c r="M2402" s="259" t="s">
        <v>439</v>
      </c>
    </row>
    <row r="2403" spans="1:13" x14ac:dyDescent="0.35">
      <c r="A2403" s="261" t="s">
        <v>719</v>
      </c>
      <c r="B2403" s="261" t="s">
        <v>720</v>
      </c>
      <c r="C2403" s="261" t="s">
        <v>721</v>
      </c>
      <c r="D2403" s="261" t="s">
        <v>996</v>
      </c>
      <c r="E2403" s="261">
        <v>353283</v>
      </c>
      <c r="F2403" s="261" t="s">
        <v>3689</v>
      </c>
      <c r="G2403" s="261" t="s">
        <v>884</v>
      </c>
      <c r="H2403" s="261">
        <v>2</v>
      </c>
      <c r="I2403" s="261" t="s">
        <v>3690</v>
      </c>
      <c r="J2403" s="261" t="s">
        <v>3691</v>
      </c>
      <c r="K2403" s="261" t="s">
        <v>3692</v>
      </c>
      <c r="L2403" s="262">
        <v>45473</v>
      </c>
      <c r="M2403" s="261" t="s">
        <v>439</v>
      </c>
    </row>
    <row r="2404" spans="1:13" x14ac:dyDescent="0.35">
      <c r="A2404" s="259" t="s">
        <v>719</v>
      </c>
      <c r="B2404" s="259" t="s">
        <v>720</v>
      </c>
      <c r="C2404" s="259" t="s">
        <v>721</v>
      </c>
      <c r="D2404" s="259" t="s">
        <v>999</v>
      </c>
      <c r="E2404" s="259">
        <v>154399</v>
      </c>
      <c r="F2404" s="259" t="s">
        <v>3681</v>
      </c>
      <c r="G2404" s="259" t="s">
        <v>884</v>
      </c>
      <c r="H2404" s="259">
        <v>2</v>
      </c>
      <c r="I2404" s="259" t="s">
        <v>3682</v>
      </c>
      <c r="J2404" s="259" t="s">
        <v>3693</v>
      </c>
      <c r="K2404" s="259" t="s">
        <v>3694</v>
      </c>
      <c r="L2404" s="260">
        <v>45473</v>
      </c>
      <c r="M2404" s="259" t="s">
        <v>439</v>
      </c>
    </row>
    <row r="2405" spans="1:13" x14ac:dyDescent="0.35">
      <c r="A2405" s="261" t="s">
        <v>719</v>
      </c>
      <c r="B2405" s="261" t="s">
        <v>720</v>
      </c>
      <c r="C2405" s="261" t="s">
        <v>721</v>
      </c>
      <c r="D2405" s="261" t="s">
        <v>1002</v>
      </c>
      <c r="E2405" s="261">
        <v>0</v>
      </c>
      <c r="F2405" s="261" t="s">
        <v>3695</v>
      </c>
      <c r="G2405" s="261" t="s">
        <v>884</v>
      </c>
      <c r="H2405" s="261">
        <v>2</v>
      </c>
      <c r="I2405" s="261" t="s">
        <v>3696</v>
      </c>
      <c r="J2405" s="261" t="s">
        <v>3697</v>
      </c>
      <c r="K2405" s="261" t="s">
        <v>3698</v>
      </c>
      <c r="L2405" s="262">
        <v>45473</v>
      </c>
      <c r="M2405" s="261" t="s">
        <v>439</v>
      </c>
    </row>
    <row r="2406" spans="1:13" x14ac:dyDescent="0.35">
      <c r="A2406" s="259" t="s">
        <v>719</v>
      </c>
      <c r="B2406" s="259" t="s">
        <v>720</v>
      </c>
      <c r="C2406" s="259" t="s">
        <v>721</v>
      </c>
      <c r="D2406" s="259" t="s">
        <v>823</v>
      </c>
      <c r="E2406" s="259">
        <v>0</v>
      </c>
      <c r="F2406" s="259" t="s">
        <v>3699</v>
      </c>
      <c r="G2406" s="259" t="s">
        <v>884</v>
      </c>
      <c r="H2406" s="259">
        <v>2</v>
      </c>
      <c r="I2406" s="259" t="s">
        <v>3700</v>
      </c>
      <c r="J2406" s="259" t="s">
        <v>3701</v>
      </c>
      <c r="K2406" s="259" t="s">
        <v>3702</v>
      </c>
      <c r="L2406" s="260">
        <v>45473</v>
      </c>
      <c r="M2406" s="259" t="s">
        <v>439</v>
      </c>
    </row>
    <row r="2407" spans="1:13" x14ac:dyDescent="0.35">
      <c r="A2407" s="261" t="s">
        <v>719</v>
      </c>
      <c r="B2407" s="261" t="s">
        <v>720</v>
      </c>
      <c r="C2407" s="261" t="s">
        <v>721</v>
      </c>
      <c r="D2407" s="261" t="s">
        <v>404</v>
      </c>
      <c r="E2407" s="261">
        <v>2</v>
      </c>
      <c r="F2407" s="261" t="s">
        <v>3703</v>
      </c>
      <c r="G2407" s="261" t="s">
        <v>22</v>
      </c>
      <c r="H2407" s="261">
        <v>3</v>
      </c>
      <c r="I2407" s="261" t="s">
        <v>3704</v>
      </c>
      <c r="J2407" s="261" t="s">
        <v>3705</v>
      </c>
      <c r="K2407" s="261" t="s">
        <v>3706</v>
      </c>
      <c r="L2407" s="262">
        <v>45473</v>
      </c>
      <c r="M2407" s="261" t="s">
        <v>439</v>
      </c>
    </row>
    <row r="2408" spans="1:13" x14ac:dyDescent="0.35">
      <c r="A2408" s="259" t="s">
        <v>289</v>
      </c>
      <c r="B2408" s="259" t="s">
        <v>290</v>
      </c>
      <c r="C2408" s="259" t="s">
        <v>291</v>
      </c>
      <c r="D2408" s="259" t="s">
        <v>40</v>
      </c>
      <c r="E2408" s="259">
        <v>6000</v>
      </c>
      <c r="F2408" s="259" t="s">
        <v>3707</v>
      </c>
      <c r="G2408" s="259" t="s">
        <v>884</v>
      </c>
      <c r="H2408" s="259">
        <v>2</v>
      </c>
      <c r="I2408" s="259" t="s">
        <v>3708</v>
      </c>
      <c r="J2408" s="259" t="s">
        <v>3709</v>
      </c>
      <c r="K2408" s="259" t="s">
        <v>3710</v>
      </c>
      <c r="L2408" s="260">
        <v>45473</v>
      </c>
      <c r="M2408" s="259" t="s">
        <v>20</v>
      </c>
    </row>
    <row r="2409" spans="1:13" x14ac:dyDescent="0.35">
      <c r="A2409" s="261" t="s">
        <v>78</v>
      </c>
      <c r="B2409" s="261" t="s">
        <v>79</v>
      </c>
      <c r="C2409" s="261" t="s">
        <v>80</v>
      </c>
      <c r="D2409" s="261" t="s">
        <v>949</v>
      </c>
      <c r="E2409" s="261">
        <v>10426919</v>
      </c>
      <c r="F2409" s="261" t="s">
        <v>3711</v>
      </c>
      <c r="G2409" s="261" t="s">
        <v>884</v>
      </c>
      <c r="H2409" s="261">
        <v>2</v>
      </c>
      <c r="I2409" s="261" t="s">
        <v>3712</v>
      </c>
      <c r="J2409" s="261" t="s">
        <v>3713</v>
      </c>
      <c r="K2409" s="261" t="s">
        <v>3714</v>
      </c>
      <c r="L2409" s="262">
        <v>45473</v>
      </c>
      <c r="M2409" s="261" t="s">
        <v>20</v>
      </c>
    </row>
    <row r="2410" spans="1:13" x14ac:dyDescent="0.35">
      <c r="A2410" s="259" t="s">
        <v>78</v>
      </c>
      <c r="B2410" s="259" t="s">
        <v>79</v>
      </c>
      <c r="C2410" s="259" t="s">
        <v>80</v>
      </c>
      <c r="D2410" s="259" t="s">
        <v>694</v>
      </c>
      <c r="E2410" s="259">
        <v>9776</v>
      </c>
      <c r="F2410" s="259" t="s">
        <v>3715</v>
      </c>
      <c r="G2410" s="259" t="s">
        <v>492</v>
      </c>
      <c r="H2410" s="259">
        <v>1</v>
      </c>
      <c r="I2410" s="259" t="s">
        <v>3716</v>
      </c>
      <c r="J2410" s="259" t="s">
        <v>3717</v>
      </c>
      <c r="K2410" s="259" t="s">
        <v>3718</v>
      </c>
      <c r="L2410" s="260">
        <v>45473</v>
      </c>
      <c r="M2410" s="259" t="s">
        <v>20</v>
      </c>
    </row>
    <row r="2411" spans="1:13" x14ac:dyDescent="0.35">
      <c r="A2411" s="261" t="s">
        <v>78</v>
      </c>
      <c r="B2411" s="261" t="s">
        <v>79</v>
      </c>
      <c r="C2411" s="261" t="s">
        <v>80</v>
      </c>
      <c r="D2411" s="261" t="s">
        <v>958</v>
      </c>
      <c r="E2411" s="261">
        <v>649940</v>
      </c>
      <c r="F2411" s="261" t="s">
        <v>3719</v>
      </c>
      <c r="G2411" s="261" t="s">
        <v>884</v>
      </c>
      <c r="H2411" s="261">
        <v>2</v>
      </c>
      <c r="I2411" s="261" t="s">
        <v>3720</v>
      </c>
      <c r="J2411" s="261" t="s">
        <v>3721</v>
      </c>
      <c r="K2411" s="261" t="s">
        <v>3722</v>
      </c>
      <c r="L2411" s="262">
        <v>45473</v>
      </c>
      <c r="M2411" s="261" t="s">
        <v>20</v>
      </c>
    </row>
    <row r="2412" spans="1:13" x14ac:dyDescent="0.35">
      <c r="A2412" s="259" t="s">
        <v>78</v>
      </c>
      <c r="B2412" s="259" t="s">
        <v>79</v>
      </c>
      <c r="C2412" s="259" t="s">
        <v>80</v>
      </c>
      <c r="D2412" s="259" t="s">
        <v>963</v>
      </c>
      <c r="E2412" s="259">
        <v>187178</v>
      </c>
      <c r="F2412" s="259" t="s">
        <v>3723</v>
      </c>
      <c r="G2412" s="259" t="s">
        <v>884</v>
      </c>
      <c r="H2412" s="259">
        <v>2</v>
      </c>
      <c r="I2412" s="259" t="s">
        <v>3724</v>
      </c>
      <c r="J2412" s="259" t="s">
        <v>3725</v>
      </c>
      <c r="K2412" s="259" t="s">
        <v>3726</v>
      </c>
      <c r="L2412" s="260">
        <v>45473</v>
      </c>
      <c r="M2412" s="259" t="s">
        <v>20</v>
      </c>
    </row>
    <row r="2413" spans="1:13" x14ac:dyDescent="0.35">
      <c r="A2413" s="261" t="s">
        <v>78</v>
      </c>
      <c r="B2413" s="261" t="s">
        <v>79</v>
      </c>
      <c r="C2413" s="261" t="s">
        <v>80</v>
      </c>
      <c r="D2413" s="261" t="s">
        <v>568</v>
      </c>
      <c r="E2413" s="261">
        <v>187178</v>
      </c>
      <c r="F2413" s="261" t="s">
        <v>3723</v>
      </c>
      <c r="G2413" s="261" t="s">
        <v>884</v>
      </c>
      <c r="H2413" s="261">
        <v>2</v>
      </c>
      <c r="I2413" s="261" t="s">
        <v>3724</v>
      </c>
      <c r="J2413" s="261" t="s">
        <v>3727</v>
      </c>
      <c r="K2413" s="261" t="s">
        <v>3728</v>
      </c>
      <c r="L2413" s="262">
        <v>45473</v>
      </c>
      <c r="M2413" s="261" t="s">
        <v>20</v>
      </c>
    </row>
    <row r="2414" spans="1:13" x14ac:dyDescent="0.35">
      <c r="A2414" s="259" t="s">
        <v>78</v>
      </c>
      <c r="B2414" s="259" t="s">
        <v>79</v>
      </c>
      <c r="C2414" s="259" t="s">
        <v>80</v>
      </c>
      <c r="D2414" s="259" t="s">
        <v>986</v>
      </c>
      <c r="E2414" s="259">
        <v>187178</v>
      </c>
      <c r="F2414" s="259" t="s">
        <v>3723</v>
      </c>
      <c r="G2414" s="259" t="s">
        <v>884</v>
      </c>
      <c r="H2414" s="259">
        <v>2</v>
      </c>
      <c r="I2414" s="259" t="s">
        <v>3724</v>
      </c>
      <c r="J2414" s="259" t="s">
        <v>3729</v>
      </c>
      <c r="K2414" s="259" t="s">
        <v>3730</v>
      </c>
      <c r="L2414" s="260">
        <v>45473</v>
      </c>
      <c r="M2414" s="259" t="s">
        <v>20</v>
      </c>
    </row>
    <row r="2415" spans="1:13" x14ac:dyDescent="0.35">
      <c r="A2415" s="261" t="s">
        <v>78</v>
      </c>
      <c r="B2415" s="261" t="s">
        <v>79</v>
      </c>
      <c r="C2415" s="261" t="s">
        <v>80</v>
      </c>
      <c r="D2415" s="261" t="s">
        <v>991</v>
      </c>
      <c r="E2415" s="261">
        <v>462762</v>
      </c>
      <c r="F2415" s="261" t="s">
        <v>3719</v>
      </c>
      <c r="G2415" s="261" t="s">
        <v>884</v>
      </c>
      <c r="H2415" s="261">
        <v>2</v>
      </c>
      <c r="I2415" s="261" t="s">
        <v>3720</v>
      </c>
      <c r="J2415" s="261" t="s">
        <v>3731</v>
      </c>
      <c r="K2415" s="261" t="s">
        <v>3732</v>
      </c>
      <c r="L2415" s="262">
        <v>45473</v>
      </c>
      <c r="M2415" s="261" t="s">
        <v>20</v>
      </c>
    </row>
    <row r="2416" spans="1:13" x14ac:dyDescent="0.35">
      <c r="A2416" s="259" t="s">
        <v>78</v>
      </c>
      <c r="B2416" s="259" t="s">
        <v>79</v>
      </c>
      <c r="C2416" s="259" t="s">
        <v>80</v>
      </c>
      <c r="D2416" s="259" t="s">
        <v>996</v>
      </c>
      <c r="E2416" s="259">
        <v>0</v>
      </c>
      <c r="F2416" s="259" t="s">
        <v>3723</v>
      </c>
      <c r="G2416" s="259" t="s">
        <v>884</v>
      </c>
      <c r="H2416" s="259">
        <v>2</v>
      </c>
      <c r="I2416" s="259" t="s">
        <v>3724</v>
      </c>
      <c r="J2416" s="259" t="s">
        <v>3733</v>
      </c>
      <c r="K2416" s="259" t="s">
        <v>3734</v>
      </c>
      <c r="L2416" s="260">
        <v>45473</v>
      </c>
      <c r="M2416" s="259" t="s">
        <v>20</v>
      </c>
    </row>
    <row r="2417" spans="1:13" x14ac:dyDescent="0.35">
      <c r="A2417" s="261" t="s">
        <v>78</v>
      </c>
      <c r="B2417" s="261" t="s">
        <v>79</v>
      </c>
      <c r="C2417" s="261" t="s">
        <v>80</v>
      </c>
      <c r="D2417" s="261" t="s">
        <v>999</v>
      </c>
      <c r="E2417" s="261">
        <v>187178</v>
      </c>
      <c r="F2417" s="261" t="s">
        <v>3723</v>
      </c>
      <c r="G2417" s="261" t="s">
        <v>884</v>
      </c>
      <c r="H2417" s="261">
        <v>2</v>
      </c>
      <c r="I2417" s="261" t="s">
        <v>3724</v>
      </c>
      <c r="J2417" s="261" t="s">
        <v>3735</v>
      </c>
      <c r="K2417" s="261" t="s">
        <v>3736</v>
      </c>
      <c r="L2417" s="262">
        <v>45473</v>
      </c>
      <c r="M2417" s="261" t="s">
        <v>20</v>
      </c>
    </row>
    <row r="2418" spans="1:13" x14ac:dyDescent="0.35">
      <c r="A2418" s="259" t="s">
        <v>78</v>
      </c>
      <c r="B2418" s="259" t="s">
        <v>79</v>
      </c>
      <c r="C2418" s="259" t="s">
        <v>80</v>
      </c>
      <c r="D2418" s="259" t="s">
        <v>1002</v>
      </c>
      <c r="E2418" s="259" t="s">
        <v>17</v>
      </c>
      <c r="F2418" s="259" t="s">
        <v>3723</v>
      </c>
      <c r="G2418" s="259" t="s">
        <v>22</v>
      </c>
      <c r="H2418" s="259">
        <v>3</v>
      </c>
      <c r="I2418" s="259" t="s">
        <v>3724</v>
      </c>
      <c r="J2418" s="259" t="s">
        <v>3737</v>
      </c>
      <c r="K2418" s="259" t="s">
        <v>3738</v>
      </c>
      <c r="L2418" s="260">
        <v>45473</v>
      </c>
      <c r="M2418" s="259" t="s">
        <v>20</v>
      </c>
    </row>
    <row r="2419" spans="1:13" x14ac:dyDescent="0.35">
      <c r="A2419" s="261" t="s">
        <v>78</v>
      </c>
      <c r="B2419" s="261" t="s">
        <v>79</v>
      </c>
      <c r="C2419" s="261" t="s">
        <v>80</v>
      </c>
      <c r="D2419" s="261" t="s">
        <v>823</v>
      </c>
      <c r="E2419" s="261" t="s">
        <v>17</v>
      </c>
      <c r="F2419" s="261" t="s">
        <v>3723</v>
      </c>
      <c r="G2419" s="261" t="s">
        <v>22</v>
      </c>
      <c r="H2419" s="261">
        <v>3</v>
      </c>
      <c r="I2419" s="261" t="s">
        <v>3724</v>
      </c>
      <c r="J2419" s="261" t="s">
        <v>3737</v>
      </c>
      <c r="K2419" s="261" t="s">
        <v>3739</v>
      </c>
      <c r="L2419" s="262">
        <v>45473</v>
      </c>
      <c r="M2419" s="261" t="s">
        <v>20</v>
      </c>
    </row>
    <row r="2420" spans="1:13" x14ac:dyDescent="0.35">
      <c r="A2420" s="259" t="s">
        <v>78</v>
      </c>
      <c r="B2420" s="259" t="s">
        <v>79</v>
      </c>
      <c r="C2420" s="259" t="s">
        <v>80</v>
      </c>
      <c r="D2420" s="259" t="s">
        <v>404</v>
      </c>
      <c r="E2420" s="259">
        <v>1</v>
      </c>
      <c r="F2420" s="259" t="s">
        <v>3723</v>
      </c>
      <c r="G2420" s="259" t="s">
        <v>884</v>
      </c>
      <c r="H2420" s="259">
        <v>2</v>
      </c>
      <c r="I2420" s="259" t="s">
        <v>3724</v>
      </c>
      <c r="J2420" s="259" t="s">
        <v>3740</v>
      </c>
      <c r="K2420" s="259" t="s">
        <v>3741</v>
      </c>
      <c r="L2420" s="260">
        <v>45473</v>
      </c>
      <c r="M2420" s="259" t="s">
        <v>20</v>
      </c>
    </row>
    <row r="2421" spans="1:13" x14ac:dyDescent="0.35">
      <c r="A2421" s="261" t="s">
        <v>473</v>
      </c>
      <c r="B2421" s="261" t="s">
        <v>474</v>
      </c>
      <c r="C2421" s="261" t="s">
        <v>475</v>
      </c>
      <c r="D2421" s="261" t="s">
        <v>949</v>
      </c>
      <c r="E2421" s="261">
        <v>284678946</v>
      </c>
      <c r="F2421" s="261" t="s">
        <v>3742</v>
      </c>
      <c r="G2421" s="261" t="s">
        <v>884</v>
      </c>
      <c r="H2421" s="261">
        <v>2</v>
      </c>
      <c r="I2421" s="261" t="s">
        <v>3742</v>
      </c>
      <c r="J2421" s="261" t="s">
        <v>3743</v>
      </c>
      <c r="K2421" s="261" t="s">
        <v>3744</v>
      </c>
      <c r="L2421" s="262">
        <v>45473</v>
      </c>
      <c r="M2421" s="261" t="s">
        <v>20</v>
      </c>
    </row>
    <row r="2422" spans="1:13" x14ac:dyDescent="0.35">
      <c r="A2422" s="259" t="s">
        <v>473</v>
      </c>
      <c r="B2422" s="259" t="s">
        <v>474</v>
      </c>
      <c r="C2422" s="259" t="s">
        <v>475</v>
      </c>
      <c r="D2422" s="259" t="s">
        <v>694</v>
      </c>
      <c r="E2422" s="259">
        <v>566255</v>
      </c>
      <c r="F2422" s="259" t="s">
        <v>3742</v>
      </c>
      <c r="G2422" s="259" t="s">
        <v>884</v>
      </c>
      <c r="H2422" s="259">
        <v>2</v>
      </c>
      <c r="I2422" s="259" t="s">
        <v>3742</v>
      </c>
      <c r="J2422" s="259" t="s">
        <v>3745</v>
      </c>
      <c r="K2422" s="259" t="s">
        <v>3746</v>
      </c>
      <c r="L2422" s="260">
        <v>45473</v>
      </c>
      <c r="M2422" s="259" t="s">
        <v>20</v>
      </c>
    </row>
    <row r="2423" spans="1:13" x14ac:dyDescent="0.35">
      <c r="A2423" s="261" t="s">
        <v>473</v>
      </c>
      <c r="B2423" s="261" t="s">
        <v>474</v>
      </c>
      <c r="C2423" s="261" t="s">
        <v>475</v>
      </c>
      <c r="D2423" s="261" t="s">
        <v>958</v>
      </c>
      <c r="E2423" s="261">
        <v>201623560</v>
      </c>
      <c r="F2423" s="261" t="s">
        <v>3742</v>
      </c>
      <c r="G2423" s="261" t="s">
        <v>884</v>
      </c>
      <c r="H2423" s="261">
        <v>2</v>
      </c>
      <c r="I2423" s="261" t="s">
        <v>3742</v>
      </c>
      <c r="J2423" s="261" t="s">
        <v>3747</v>
      </c>
      <c r="K2423" s="261" t="s">
        <v>3748</v>
      </c>
      <c r="L2423" s="262">
        <v>45473</v>
      </c>
      <c r="M2423" s="261" t="s">
        <v>20</v>
      </c>
    </row>
    <row r="2424" spans="1:13" x14ac:dyDescent="0.35">
      <c r="A2424" s="259" t="s">
        <v>473</v>
      </c>
      <c r="B2424" s="259" t="s">
        <v>474</v>
      </c>
      <c r="C2424" s="259" t="s">
        <v>475</v>
      </c>
      <c r="D2424" s="259" t="s">
        <v>963</v>
      </c>
      <c r="E2424" s="259">
        <v>39600186</v>
      </c>
      <c r="F2424" s="259" t="s">
        <v>3742</v>
      </c>
      <c r="G2424" s="259" t="s">
        <v>884</v>
      </c>
      <c r="H2424" s="259">
        <v>2</v>
      </c>
      <c r="I2424" s="259" t="s">
        <v>3742</v>
      </c>
      <c r="J2424" s="259" t="s">
        <v>3749</v>
      </c>
      <c r="K2424" s="259" t="s">
        <v>3750</v>
      </c>
      <c r="L2424" s="260">
        <v>45473</v>
      </c>
      <c r="M2424" s="259" t="s">
        <v>20</v>
      </c>
    </row>
    <row r="2425" spans="1:13" x14ac:dyDescent="0.35">
      <c r="A2425" s="261" t="s">
        <v>473</v>
      </c>
      <c r="B2425" s="261" t="s">
        <v>474</v>
      </c>
      <c r="C2425" s="261" t="s">
        <v>475</v>
      </c>
      <c r="D2425" s="261" t="s">
        <v>568</v>
      </c>
      <c r="E2425" s="261">
        <v>20199090</v>
      </c>
      <c r="F2425" s="261" t="s">
        <v>3742</v>
      </c>
      <c r="G2425" s="261" t="s">
        <v>22</v>
      </c>
      <c r="H2425" s="261">
        <v>3</v>
      </c>
      <c r="I2425" s="261" t="s">
        <v>3742</v>
      </c>
      <c r="J2425" s="261" t="s">
        <v>3751</v>
      </c>
      <c r="K2425" s="261" t="s">
        <v>3752</v>
      </c>
      <c r="L2425" s="262">
        <v>45473</v>
      </c>
      <c r="M2425" s="261" t="s">
        <v>20</v>
      </c>
    </row>
    <row r="2426" spans="1:13" x14ac:dyDescent="0.35">
      <c r="A2426" s="259" t="s">
        <v>473</v>
      </c>
      <c r="B2426" s="259" t="s">
        <v>474</v>
      </c>
      <c r="C2426" s="259" t="s">
        <v>475</v>
      </c>
      <c r="D2426" s="259" t="s">
        <v>635</v>
      </c>
      <c r="E2426" s="259">
        <v>3143</v>
      </c>
      <c r="F2426" s="259" t="s">
        <v>3742</v>
      </c>
      <c r="G2426" s="259" t="s">
        <v>22</v>
      </c>
      <c r="H2426" s="259">
        <v>3</v>
      </c>
      <c r="I2426" s="259" t="s">
        <v>3742</v>
      </c>
      <c r="J2426" s="259" t="s">
        <v>3753</v>
      </c>
      <c r="K2426" s="259" t="s">
        <v>3754</v>
      </c>
      <c r="L2426" s="260">
        <v>45473</v>
      </c>
      <c r="M2426" s="259" t="s">
        <v>20</v>
      </c>
    </row>
    <row r="2427" spans="1:13" x14ac:dyDescent="0.35">
      <c r="A2427" s="261" t="s">
        <v>473</v>
      </c>
      <c r="B2427" s="261" t="s">
        <v>474</v>
      </c>
      <c r="C2427" s="261" t="s">
        <v>475</v>
      </c>
      <c r="D2427" s="261" t="s">
        <v>793</v>
      </c>
      <c r="E2427" s="261">
        <v>3143</v>
      </c>
      <c r="F2427" s="261" t="s">
        <v>3742</v>
      </c>
      <c r="G2427" s="261" t="s">
        <v>22</v>
      </c>
      <c r="H2427" s="261">
        <v>3</v>
      </c>
      <c r="I2427" s="261" t="s">
        <v>3742</v>
      </c>
      <c r="J2427" s="261" t="s">
        <v>3755</v>
      </c>
      <c r="K2427" s="261" t="s">
        <v>3756</v>
      </c>
      <c r="L2427" s="262">
        <v>45473</v>
      </c>
      <c r="M2427" s="261" t="s">
        <v>20</v>
      </c>
    </row>
    <row r="2428" spans="1:13" x14ac:dyDescent="0.35">
      <c r="A2428" s="259" t="s">
        <v>473</v>
      </c>
      <c r="B2428" s="259" t="s">
        <v>474</v>
      </c>
      <c r="C2428" s="259" t="s">
        <v>475</v>
      </c>
      <c r="D2428" s="259" t="s">
        <v>986</v>
      </c>
      <c r="E2428" s="259">
        <v>22143830</v>
      </c>
      <c r="F2428" s="259" t="s">
        <v>3742</v>
      </c>
      <c r="G2428" s="259" t="s">
        <v>884</v>
      </c>
      <c r="H2428" s="259">
        <v>2</v>
      </c>
      <c r="I2428" s="259" t="s">
        <v>3742</v>
      </c>
      <c r="J2428" s="259" t="s">
        <v>3757</v>
      </c>
      <c r="K2428" s="259" t="s">
        <v>3758</v>
      </c>
      <c r="L2428" s="260">
        <v>45473</v>
      </c>
      <c r="M2428" s="259" t="s">
        <v>20</v>
      </c>
    </row>
    <row r="2429" spans="1:13" x14ac:dyDescent="0.35">
      <c r="A2429" s="261" t="s">
        <v>473</v>
      </c>
      <c r="B2429" s="261" t="s">
        <v>474</v>
      </c>
      <c r="C2429" s="261" t="s">
        <v>475</v>
      </c>
      <c r="D2429" s="261" t="s">
        <v>991</v>
      </c>
      <c r="E2429" s="261">
        <v>162023374</v>
      </c>
      <c r="F2429" s="261" t="s">
        <v>3742</v>
      </c>
      <c r="G2429" s="261" t="s">
        <v>884</v>
      </c>
      <c r="H2429" s="261">
        <v>2</v>
      </c>
      <c r="I2429" s="261" t="s">
        <v>3742</v>
      </c>
      <c r="J2429" s="261" t="s">
        <v>3759</v>
      </c>
      <c r="K2429" s="261" t="s">
        <v>3760</v>
      </c>
      <c r="L2429" s="262">
        <v>45473</v>
      </c>
      <c r="M2429" s="261" t="s">
        <v>20</v>
      </c>
    </row>
    <row r="2430" spans="1:13" x14ac:dyDescent="0.35">
      <c r="A2430" s="259" t="s">
        <v>473</v>
      </c>
      <c r="B2430" s="259" t="s">
        <v>474</v>
      </c>
      <c r="C2430" s="259" t="s">
        <v>475</v>
      </c>
      <c r="D2430" s="259" t="s">
        <v>996</v>
      </c>
      <c r="E2430" s="259">
        <v>17456356</v>
      </c>
      <c r="F2430" s="259" t="s">
        <v>3742</v>
      </c>
      <c r="G2430" s="259" t="s">
        <v>884</v>
      </c>
      <c r="H2430" s="259">
        <v>2</v>
      </c>
      <c r="I2430" s="259" t="s">
        <v>3742</v>
      </c>
      <c r="J2430" s="259" t="s">
        <v>3759</v>
      </c>
      <c r="K2430" s="259" t="s">
        <v>3761</v>
      </c>
      <c r="L2430" s="260">
        <v>45473</v>
      </c>
      <c r="M2430" s="259" t="s">
        <v>20</v>
      </c>
    </row>
    <row r="2431" spans="1:13" x14ac:dyDescent="0.35">
      <c r="A2431" s="261" t="s">
        <v>473</v>
      </c>
      <c r="B2431" s="261" t="s">
        <v>474</v>
      </c>
      <c r="C2431" s="261" t="s">
        <v>475</v>
      </c>
      <c r="D2431" s="261" t="s">
        <v>999</v>
      </c>
      <c r="E2431" s="261">
        <v>13400545</v>
      </c>
      <c r="F2431" s="261" t="s">
        <v>3742</v>
      </c>
      <c r="G2431" s="261" t="s">
        <v>884</v>
      </c>
      <c r="H2431" s="261">
        <v>2</v>
      </c>
      <c r="I2431" s="261" t="s">
        <v>3742</v>
      </c>
      <c r="J2431" s="261" t="s">
        <v>3759</v>
      </c>
      <c r="K2431" s="261" t="s">
        <v>3762</v>
      </c>
      <c r="L2431" s="262">
        <v>45473</v>
      </c>
      <c r="M2431" s="261" t="s">
        <v>20</v>
      </c>
    </row>
    <row r="2432" spans="1:13" x14ac:dyDescent="0.35">
      <c r="A2432" s="259" t="s">
        <v>473</v>
      </c>
      <c r="B2432" s="259" t="s">
        <v>474</v>
      </c>
      <c r="C2432" s="259" t="s">
        <v>475</v>
      </c>
      <c r="D2432" s="259" t="s">
        <v>1002</v>
      </c>
      <c r="E2432" s="259">
        <v>8676627</v>
      </c>
      <c r="F2432" s="259" t="s">
        <v>3742</v>
      </c>
      <c r="G2432" s="259" t="s">
        <v>884</v>
      </c>
      <c r="H2432" s="259">
        <v>2</v>
      </c>
      <c r="I2432" s="259" t="s">
        <v>3742</v>
      </c>
      <c r="J2432" s="259" t="s">
        <v>3759</v>
      </c>
      <c r="K2432" s="259" t="s">
        <v>3763</v>
      </c>
      <c r="L2432" s="260">
        <v>45473</v>
      </c>
      <c r="M2432" s="259" t="s">
        <v>20</v>
      </c>
    </row>
    <row r="2433" spans="1:13" x14ac:dyDescent="0.35">
      <c r="A2433" s="261" t="s">
        <v>473</v>
      </c>
      <c r="B2433" s="261" t="s">
        <v>474</v>
      </c>
      <c r="C2433" s="261" t="s">
        <v>475</v>
      </c>
      <c r="D2433" s="261" t="s">
        <v>823</v>
      </c>
      <c r="E2433" s="261">
        <v>66658</v>
      </c>
      <c r="F2433" s="261" t="s">
        <v>3742</v>
      </c>
      <c r="G2433" s="261" t="s">
        <v>884</v>
      </c>
      <c r="H2433" s="261">
        <v>2</v>
      </c>
      <c r="I2433" s="261" t="s">
        <v>3742</v>
      </c>
      <c r="J2433" s="261" t="s">
        <v>3759</v>
      </c>
      <c r="K2433" s="261" t="s">
        <v>3764</v>
      </c>
      <c r="L2433" s="262">
        <v>45473</v>
      </c>
      <c r="M2433" s="261" t="s">
        <v>20</v>
      </c>
    </row>
    <row r="2434" spans="1:13" x14ac:dyDescent="0.35">
      <c r="A2434" s="259" t="s">
        <v>463</v>
      </c>
      <c r="B2434" s="259" t="s">
        <v>464</v>
      </c>
      <c r="C2434" s="259" t="s">
        <v>465</v>
      </c>
      <c r="D2434" s="259" t="s">
        <v>949</v>
      </c>
      <c r="E2434" s="259">
        <v>95406832</v>
      </c>
      <c r="F2434" s="259" t="s">
        <v>3742</v>
      </c>
      <c r="G2434" s="259" t="s">
        <v>884</v>
      </c>
      <c r="H2434" s="259">
        <v>2</v>
      </c>
      <c r="I2434" s="259" t="s">
        <v>3742</v>
      </c>
      <c r="J2434" s="259" t="s">
        <v>3765</v>
      </c>
      <c r="K2434" s="259" t="s">
        <v>3766</v>
      </c>
      <c r="L2434" s="260">
        <v>45473</v>
      </c>
      <c r="M2434" s="259" t="s">
        <v>20</v>
      </c>
    </row>
    <row r="2435" spans="1:13" x14ac:dyDescent="0.35">
      <c r="A2435" s="261" t="s">
        <v>463</v>
      </c>
      <c r="B2435" s="261" t="s">
        <v>464</v>
      </c>
      <c r="C2435" s="261" t="s">
        <v>465</v>
      </c>
      <c r="D2435" s="261" t="s">
        <v>694</v>
      </c>
      <c r="E2435" s="261">
        <v>150195</v>
      </c>
      <c r="F2435" s="261" t="s">
        <v>3742</v>
      </c>
      <c r="G2435" s="261" t="s">
        <v>884</v>
      </c>
      <c r="H2435" s="261">
        <v>2</v>
      </c>
      <c r="I2435" s="261" t="s">
        <v>3742</v>
      </c>
      <c r="J2435" s="261" t="s">
        <v>3767</v>
      </c>
      <c r="K2435" s="261" t="s">
        <v>3768</v>
      </c>
      <c r="L2435" s="262">
        <v>45473</v>
      </c>
      <c r="M2435" s="261" t="s">
        <v>20</v>
      </c>
    </row>
    <row r="2436" spans="1:13" x14ac:dyDescent="0.35">
      <c r="A2436" s="259" t="s">
        <v>463</v>
      </c>
      <c r="B2436" s="259" t="s">
        <v>464</v>
      </c>
      <c r="C2436" s="259" t="s">
        <v>465</v>
      </c>
      <c r="D2436" s="259" t="s">
        <v>958</v>
      </c>
      <c r="E2436" s="259">
        <v>16385841</v>
      </c>
      <c r="F2436" s="259" t="s">
        <v>3742</v>
      </c>
      <c r="G2436" s="259" t="s">
        <v>884</v>
      </c>
      <c r="H2436" s="259">
        <v>2</v>
      </c>
      <c r="I2436" s="259" t="s">
        <v>3742</v>
      </c>
      <c r="J2436" s="259" t="s">
        <v>3769</v>
      </c>
      <c r="K2436" s="259" t="s">
        <v>3770</v>
      </c>
      <c r="L2436" s="260">
        <v>45473</v>
      </c>
      <c r="M2436" s="259" t="s">
        <v>20</v>
      </c>
    </row>
    <row r="2437" spans="1:13" x14ac:dyDescent="0.35">
      <c r="A2437" s="261" t="s">
        <v>463</v>
      </c>
      <c r="B2437" s="261" t="s">
        <v>464</v>
      </c>
      <c r="C2437" s="261" t="s">
        <v>465</v>
      </c>
      <c r="D2437" s="261" t="s">
        <v>963</v>
      </c>
      <c r="E2437" s="261">
        <v>853555</v>
      </c>
      <c r="F2437" s="261" t="s">
        <v>3742</v>
      </c>
      <c r="G2437" s="261" t="s">
        <v>884</v>
      </c>
      <c r="H2437" s="261">
        <v>2</v>
      </c>
      <c r="I2437" s="261" t="s">
        <v>3742</v>
      </c>
      <c r="J2437" s="261" t="s">
        <v>3771</v>
      </c>
      <c r="K2437" s="261" t="s">
        <v>3772</v>
      </c>
      <c r="L2437" s="262">
        <v>45473</v>
      </c>
      <c r="M2437" s="261" t="s">
        <v>20</v>
      </c>
    </row>
    <row r="2438" spans="1:13" x14ac:dyDescent="0.35">
      <c r="A2438" s="259" t="s">
        <v>463</v>
      </c>
      <c r="B2438" s="259" t="s">
        <v>464</v>
      </c>
      <c r="C2438" s="259" t="s">
        <v>465</v>
      </c>
      <c r="D2438" s="259" t="s">
        <v>568</v>
      </c>
      <c r="E2438" s="259">
        <v>507178</v>
      </c>
      <c r="F2438" s="259" t="s">
        <v>3742</v>
      </c>
      <c r="G2438" s="259" t="s">
        <v>884</v>
      </c>
      <c r="H2438" s="259">
        <v>2</v>
      </c>
      <c r="I2438" s="259" t="s">
        <v>3742</v>
      </c>
      <c r="J2438" s="259" t="s">
        <v>3773</v>
      </c>
      <c r="K2438" s="259" t="s">
        <v>3774</v>
      </c>
      <c r="L2438" s="260">
        <v>45473</v>
      </c>
      <c r="M2438" s="259" t="s">
        <v>20</v>
      </c>
    </row>
    <row r="2439" spans="1:13" x14ac:dyDescent="0.35">
      <c r="A2439" s="261" t="s">
        <v>463</v>
      </c>
      <c r="B2439" s="261" t="s">
        <v>464</v>
      </c>
      <c r="C2439" s="261" t="s">
        <v>465</v>
      </c>
      <c r="D2439" s="261" t="s">
        <v>635</v>
      </c>
      <c r="E2439" s="261">
        <v>6</v>
      </c>
      <c r="F2439" s="261" t="s">
        <v>3742</v>
      </c>
      <c r="G2439" s="261" t="s">
        <v>22</v>
      </c>
      <c r="H2439" s="261">
        <v>3</v>
      </c>
      <c r="I2439" s="261" t="s">
        <v>3742</v>
      </c>
      <c r="J2439" s="261" t="s">
        <v>3775</v>
      </c>
      <c r="K2439" s="261" t="s">
        <v>3776</v>
      </c>
      <c r="L2439" s="262">
        <v>45473</v>
      </c>
      <c r="M2439" s="261" t="s">
        <v>20</v>
      </c>
    </row>
    <row r="2440" spans="1:13" x14ac:dyDescent="0.35">
      <c r="A2440" s="259" t="s">
        <v>463</v>
      </c>
      <c r="B2440" s="259" t="s">
        <v>464</v>
      </c>
      <c r="C2440" s="259" t="s">
        <v>465</v>
      </c>
      <c r="D2440" s="259" t="s">
        <v>793</v>
      </c>
      <c r="E2440" s="259">
        <v>6</v>
      </c>
      <c r="F2440" s="259" t="s">
        <v>3742</v>
      </c>
      <c r="G2440" s="259" t="s">
        <v>22</v>
      </c>
      <c r="H2440" s="259">
        <v>3</v>
      </c>
      <c r="I2440" s="259" t="s">
        <v>3742</v>
      </c>
      <c r="J2440" s="259" t="s">
        <v>3775</v>
      </c>
      <c r="K2440" s="259" t="s">
        <v>3777</v>
      </c>
      <c r="L2440" s="260">
        <v>45473</v>
      </c>
      <c r="M2440" s="259" t="s">
        <v>20</v>
      </c>
    </row>
    <row r="2441" spans="1:13" x14ac:dyDescent="0.35">
      <c r="A2441" s="261" t="s">
        <v>463</v>
      </c>
      <c r="B2441" s="261" t="s">
        <v>464</v>
      </c>
      <c r="C2441" s="261" t="s">
        <v>465</v>
      </c>
      <c r="D2441" s="261" t="s">
        <v>986</v>
      </c>
      <c r="E2441" s="261">
        <v>419457</v>
      </c>
      <c r="F2441" s="261" t="s">
        <v>3742</v>
      </c>
      <c r="G2441" s="261" t="s">
        <v>884</v>
      </c>
      <c r="H2441" s="261">
        <v>2</v>
      </c>
      <c r="I2441" s="261" t="s">
        <v>3742</v>
      </c>
      <c r="J2441" s="261" t="s">
        <v>3778</v>
      </c>
      <c r="K2441" s="261" t="s">
        <v>3779</v>
      </c>
      <c r="L2441" s="262">
        <v>45473</v>
      </c>
      <c r="M2441" s="261" t="s">
        <v>20</v>
      </c>
    </row>
    <row r="2442" spans="1:13" x14ac:dyDescent="0.35">
      <c r="A2442" s="259" t="s">
        <v>463</v>
      </c>
      <c r="B2442" s="259" t="s">
        <v>464</v>
      </c>
      <c r="C2442" s="259" t="s">
        <v>465</v>
      </c>
      <c r="D2442" s="259" t="s">
        <v>991</v>
      </c>
      <c r="E2442" s="259">
        <v>15532286</v>
      </c>
      <c r="F2442" s="259" t="s">
        <v>3742</v>
      </c>
      <c r="G2442" s="259" t="s">
        <v>884</v>
      </c>
      <c r="H2442" s="259">
        <v>2</v>
      </c>
      <c r="I2442" s="259" t="s">
        <v>3742</v>
      </c>
      <c r="J2442" s="259" t="s">
        <v>3780</v>
      </c>
      <c r="K2442" s="259" t="s">
        <v>3781</v>
      </c>
      <c r="L2442" s="260">
        <v>45473</v>
      </c>
      <c r="M2442" s="259" t="s">
        <v>20</v>
      </c>
    </row>
    <row r="2443" spans="1:13" x14ac:dyDescent="0.35">
      <c r="A2443" s="261" t="s">
        <v>463</v>
      </c>
      <c r="B2443" s="261" t="s">
        <v>464</v>
      </c>
      <c r="C2443" s="261" t="s">
        <v>465</v>
      </c>
      <c r="D2443" s="261" t="s">
        <v>996</v>
      </c>
      <c r="E2443" s="261">
        <v>434098</v>
      </c>
      <c r="F2443" s="261" t="s">
        <v>3742</v>
      </c>
      <c r="G2443" s="261" t="s">
        <v>884</v>
      </c>
      <c r="H2443" s="261">
        <v>2</v>
      </c>
      <c r="I2443" s="261" t="s">
        <v>3742</v>
      </c>
      <c r="J2443" s="261" t="s">
        <v>3780</v>
      </c>
      <c r="K2443" s="261" t="s">
        <v>3782</v>
      </c>
      <c r="L2443" s="262">
        <v>45473</v>
      </c>
      <c r="M2443" s="261" t="s">
        <v>20</v>
      </c>
    </row>
    <row r="2444" spans="1:13" x14ac:dyDescent="0.35">
      <c r="A2444" s="259" t="s">
        <v>463</v>
      </c>
      <c r="B2444" s="259" t="s">
        <v>464</v>
      </c>
      <c r="C2444" s="259" t="s">
        <v>465</v>
      </c>
      <c r="D2444" s="259" t="s">
        <v>999</v>
      </c>
      <c r="E2444" s="259">
        <v>361857</v>
      </c>
      <c r="F2444" s="259" t="s">
        <v>3742</v>
      </c>
      <c r="G2444" s="259" t="s">
        <v>884</v>
      </c>
      <c r="H2444" s="259">
        <v>2</v>
      </c>
      <c r="I2444" s="259" t="s">
        <v>3742</v>
      </c>
      <c r="J2444" s="259" t="s">
        <v>3780</v>
      </c>
      <c r="K2444" s="259" t="s">
        <v>3783</v>
      </c>
      <c r="L2444" s="260">
        <v>45473</v>
      </c>
      <c r="M2444" s="259" t="s">
        <v>20</v>
      </c>
    </row>
    <row r="2445" spans="1:13" x14ac:dyDescent="0.35">
      <c r="A2445" s="261" t="s">
        <v>463</v>
      </c>
      <c r="B2445" s="261" t="s">
        <v>464</v>
      </c>
      <c r="C2445" s="261" t="s">
        <v>465</v>
      </c>
      <c r="D2445" s="261" t="s">
        <v>1002</v>
      </c>
      <c r="E2445" s="261">
        <v>51200</v>
      </c>
      <c r="F2445" s="261" t="s">
        <v>3742</v>
      </c>
      <c r="G2445" s="261" t="s">
        <v>22</v>
      </c>
      <c r="H2445" s="261">
        <v>3</v>
      </c>
      <c r="I2445" s="261" t="s">
        <v>3742</v>
      </c>
      <c r="J2445" s="261" t="s">
        <v>3780</v>
      </c>
      <c r="K2445" s="261" t="s">
        <v>3784</v>
      </c>
      <c r="L2445" s="262">
        <v>45473</v>
      </c>
      <c r="M2445" s="261" t="s">
        <v>20</v>
      </c>
    </row>
    <row r="2446" spans="1:13" x14ac:dyDescent="0.35">
      <c r="A2446" s="259" t="s">
        <v>463</v>
      </c>
      <c r="B2446" s="259" t="s">
        <v>464</v>
      </c>
      <c r="C2446" s="259" t="s">
        <v>465</v>
      </c>
      <c r="D2446" s="259" t="s">
        <v>823</v>
      </c>
      <c r="E2446" s="259">
        <v>6400</v>
      </c>
      <c r="F2446" s="259" t="s">
        <v>3742</v>
      </c>
      <c r="G2446" s="259" t="s">
        <v>22</v>
      </c>
      <c r="H2446" s="259">
        <v>3</v>
      </c>
      <c r="I2446" s="259" t="s">
        <v>3742</v>
      </c>
      <c r="J2446" s="259" t="s">
        <v>3780</v>
      </c>
      <c r="K2446" s="259" t="s">
        <v>3785</v>
      </c>
      <c r="L2446" s="260">
        <v>45473</v>
      </c>
      <c r="M2446" s="259" t="s">
        <v>20</v>
      </c>
    </row>
    <row r="2447" spans="1:13" x14ac:dyDescent="0.35">
      <c r="A2447" s="261" t="s">
        <v>463</v>
      </c>
      <c r="B2447" s="261" t="s">
        <v>464</v>
      </c>
      <c r="C2447" s="261" t="s">
        <v>465</v>
      </c>
      <c r="D2447" s="261" t="s">
        <v>404</v>
      </c>
      <c r="E2447" s="261">
        <v>3</v>
      </c>
      <c r="F2447" s="261" t="s">
        <v>3742</v>
      </c>
      <c r="G2447" s="261" t="s">
        <v>884</v>
      </c>
      <c r="H2447" s="261">
        <v>2</v>
      </c>
      <c r="I2447" s="261" t="s">
        <v>3742</v>
      </c>
      <c r="J2447" s="261" t="s">
        <v>3786</v>
      </c>
      <c r="K2447" s="261" t="s">
        <v>3787</v>
      </c>
      <c r="L2447" s="262">
        <v>45473</v>
      </c>
      <c r="M2447" s="261" t="s">
        <v>20</v>
      </c>
    </row>
    <row r="2448" spans="1:13" x14ac:dyDescent="0.35">
      <c r="A2448" s="259" t="s">
        <v>737</v>
      </c>
      <c r="B2448" s="259" t="s">
        <v>738</v>
      </c>
      <c r="C2448" s="259" t="s">
        <v>739</v>
      </c>
      <c r="D2448" s="259" t="s">
        <v>2176</v>
      </c>
      <c r="E2448" s="259">
        <v>0</v>
      </c>
      <c r="F2448" s="259" t="s">
        <v>2177</v>
      </c>
      <c r="G2448" s="259" t="s">
        <v>33</v>
      </c>
      <c r="H2448" s="259">
        <v>2</v>
      </c>
      <c r="I2448" s="259" t="s">
        <v>17</v>
      </c>
      <c r="J2448" s="259" t="s">
        <v>17</v>
      </c>
      <c r="K2448" s="259" t="s">
        <v>3788</v>
      </c>
      <c r="L2448" s="260">
        <v>45474</v>
      </c>
      <c r="M2448" s="259" t="s">
        <v>20</v>
      </c>
    </row>
    <row r="2449" spans="1:13" x14ac:dyDescent="0.35">
      <c r="A2449" s="261" t="s">
        <v>737</v>
      </c>
      <c r="B2449" s="261" t="s">
        <v>738</v>
      </c>
      <c r="C2449" s="261" t="s">
        <v>739</v>
      </c>
      <c r="D2449" s="261" t="s">
        <v>2179</v>
      </c>
      <c r="E2449" s="261">
        <v>0</v>
      </c>
      <c r="F2449" s="261" t="s">
        <v>2177</v>
      </c>
      <c r="G2449" s="261" t="s">
        <v>33</v>
      </c>
      <c r="H2449" s="261">
        <v>2</v>
      </c>
      <c r="I2449" s="261" t="s">
        <v>17</v>
      </c>
      <c r="J2449" s="261" t="s">
        <v>17</v>
      </c>
      <c r="K2449" s="261" t="s">
        <v>3789</v>
      </c>
      <c r="L2449" s="262">
        <v>45474</v>
      </c>
      <c r="M2449" s="261" t="s">
        <v>20</v>
      </c>
    </row>
    <row r="2450" spans="1:13" x14ac:dyDescent="0.35">
      <c r="A2450" s="259" t="s">
        <v>737</v>
      </c>
      <c r="B2450" s="259" t="s">
        <v>738</v>
      </c>
      <c r="C2450" s="259" t="s">
        <v>739</v>
      </c>
      <c r="D2450" s="259" t="s">
        <v>2181</v>
      </c>
      <c r="E2450" s="259">
        <v>0</v>
      </c>
      <c r="F2450" s="259" t="s">
        <v>2177</v>
      </c>
      <c r="G2450" s="259" t="s">
        <v>33</v>
      </c>
      <c r="H2450" s="259">
        <v>2</v>
      </c>
      <c r="I2450" s="259" t="s">
        <v>17</v>
      </c>
      <c r="J2450" s="259" t="s">
        <v>17</v>
      </c>
      <c r="K2450" s="259" t="s">
        <v>3790</v>
      </c>
      <c r="L2450" s="260">
        <v>45474</v>
      </c>
      <c r="M2450" s="259" t="s">
        <v>20</v>
      </c>
    </row>
    <row r="2451" spans="1:13" x14ac:dyDescent="0.35">
      <c r="A2451" s="261" t="s">
        <v>737</v>
      </c>
      <c r="B2451" s="261" t="s">
        <v>738</v>
      </c>
      <c r="C2451" s="261" t="s">
        <v>739</v>
      </c>
      <c r="D2451" s="261" t="s">
        <v>2183</v>
      </c>
      <c r="E2451" s="261">
        <v>0</v>
      </c>
      <c r="F2451" s="261" t="s">
        <v>2177</v>
      </c>
      <c r="G2451" s="261" t="s">
        <v>33</v>
      </c>
      <c r="H2451" s="261">
        <v>2</v>
      </c>
      <c r="I2451" s="261" t="s">
        <v>17</v>
      </c>
      <c r="J2451" s="261" t="s">
        <v>17</v>
      </c>
      <c r="K2451" s="261" t="s">
        <v>3791</v>
      </c>
      <c r="L2451" s="262">
        <v>45474</v>
      </c>
      <c r="M2451" s="261" t="s">
        <v>20</v>
      </c>
    </row>
    <row r="2452" spans="1:13" x14ac:dyDescent="0.35">
      <c r="A2452" s="259" t="s">
        <v>737</v>
      </c>
      <c r="B2452" s="259" t="s">
        <v>738</v>
      </c>
      <c r="C2452" s="259" t="s">
        <v>739</v>
      </c>
      <c r="D2452" s="259" t="s">
        <v>2185</v>
      </c>
      <c r="E2452" s="259">
        <v>3</v>
      </c>
      <c r="F2452" s="259" t="s">
        <v>2177</v>
      </c>
      <c r="G2452" s="259" t="s">
        <v>33</v>
      </c>
      <c r="H2452" s="259">
        <v>2</v>
      </c>
      <c r="I2452" s="259" t="s">
        <v>17</v>
      </c>
      <c r="J2452" s="259" t="s">
        <v>17</v>
      </c>
      <c r="K2452" s="259" t="s">
        <v>3792</v>
      </c>
      <c r="L2452" s="260">
        <v>45474</v>
      </c>
      <c r="M2452" s="259" t="s">
        <v>20</v>
      </c>
    </row>
    <row r="2453" spans="1:13" x14ac:dyDescent="0.35">
      <c r="A2453" s="261" t="s">
        <v>737</v>
      </c>
      <c r="B2453" s="261" t="s">
        <v>738</v>
      </c>
      <c r="C2453" s="261" t="s">
        <v>739</v>
      </c>
      <c r="D2453" s="261" t="s">
        <v>2187</v>
      </c>
      <c r="E2453" s="261">
        <v>0</v>
      </c>
      <c r="F2453" s="261" t="s">
        <v>2177</v>
      </c>
      <c r="G2453" s="261" t="s">
        <v>33</v>
      </c>
      <c r="H2453" s="261">
        <v>2</v>
      </c>
      <c r="I2453" s="261" t="s">
        <v>17</v>
      </c>
      <c r="J2453" s="261" t="s">
        <v>17</v>
      </c>
      <c r="K2453" s="261" t="s">
        <v>3793</v>
      </c>
      <c r="L2453" s="262">
        <v>45474</v>
      </c>
      <c r="M2453" s="261" t="s">
        <v>20</v>
      </c>
    </row>
    <row r="2454" spans="1:13" x14ac:dyDescent="0.35">
      <c r="A2454" s="259" t="s">
        <v>737</v>
      </c>
      <c r="B2454" s="259" t="s">
        <v>738</v>
      </c>
      <c r="C2454" s="259" t="s">
        <v>739</v>
      </c>
      <c r="D2454" s="259" t="s">
        <v>2189</v>
      </c>
      <c r="E2454" s="259">
        <v>0</v>
      </c>
      <c r="F2454" s="259" t="s">
        <v>2177</v>
      </c>
      <c r="G2454" s="259" t="s">
        <v>33</v>
      </c>
      <c r="H2454" s="259">
        <v>2</v>
      </c>
      <c r="I2454" s="259" t="s">
        <v>17</v>
      </c>
      <c r="J2454" s="259" t="s">
        <v>17</v>
      </c>
      <c r="K2454" s="259" t="s">
        <v>3794</v>
      </c>
      <c r="L2454" s="260">
        <v>45474</v>
      </c>
      <c r="M2454" s="259" t="s">
        <v>20</v>
      </c>
    </row>
    <row r="2455" spans="1:13" x14ac:dyDescent="0.35">
      <c r="A2455" s="261" t="s">
        <v>737</v>
      </c>
      <c r="B2455" s="261" t="s">
        <v>738</v>
      </c>
      <c r="C2455" s="261" t="s">
        <v>739</v>
      </c>
      <c r="D2455" s="261" t="s">
        <v>2191</v>
      </c>
      <c r="E2455" s="261">
        <v>0</v>
      </c>
      <c r="F2455" s="261" t="s">
        <v>2177</v>
      </c>
      <c r="G2455" s="261" t="s">
        <v>33</v>
      </c>
      <c r="H2455" s="261">
        <v>2</v>
      </c>
      <c r="I2455" s="261" t="s">
        <v>17</v>
      </c>
      <c r="J2455" s="261" t="s">
        <v>17</v>
      </c>
      <c r="K2455" s="261" t="s">
        <v>3795</v>
      </c>
      <c r="L2455" s="262">
        <v>45474</v>
      </c>
      <c r="M2455" s="261" t="s">
        <v>20</v>
      </c>
    </row>
    <row r="2456" spans="1:13" x14ac:dyDescent="0.35">
      <c r="A2456" s="259" t="s">
        <v>737</v>
      </c>
      <c r="B2456" s="259" t="s">
        <v>738</v>
      </c>
      <c r="C2456" s="259" t="s">
        <v>739</v>
      </c>
      <c r="D2456" s="259" t="s">
        <v>2193</v>
      </c>
      <c r="E2456" s="259">
        <v>0</v>
      </c>
      <c r="F2456" s="259" t="s">
        <v>2177</v>
      </c>
      <c r="G2456" s="259" t="s">
        <v>33</v>
      </c>
      <c r="H2456" s="259">
        <v>2</v>
      </c>
      <c r="I2456" s="259" t="s">
        <v>17</v>
      </c>
      <c r="J2456" s="259" t="s">
        <v>17</v>
      </c>
      <c r="K2456" s="259" t="s">
        <v>3796</v>
      </c>
      <c r="L2456" s="260">
        <v>45474</v>
      </c>
      <c r="M2456" s="259" t="s">
        <v>20</v>
      </c>
    </row>
    <row r="2457" spans="1:13" x14ac:dyDescent="0.35">
      <c r="A2457" s="261" t="s">
        <v>30</v>
      </c>
      <c r="B2457" s="261" t="s">
        <v>31</v>
      </c>
      <c r="C2457" s="261" t="s">
        <v>32</v>
      </c>
      <c r="D2457" s="261" t="s">
        <v>2176</v>
      </c>
      <c r="E2457" s="261">
        <v>0</v>
      </c>
      <c r="F2457" s="261" t="s">
        <v>2177</v>
      </c>
      <c r="G2457" s="261" t="s">
        <v>33</v>
      </c>
      <c r="H2457" s="261">
        <v>2</v>
      </c>
      <c r="I2457" s="261" t="s">
        <v>17</v>
      </c>
      <c r="J2457" s="261" t="s">
        <v>17</v>
      </c>
      <c r="K2457" s="261" t="s">
        <v>3797</v>
      </c>
      <c r="L2457" s="262">
        <v>45475</v>
      </c>
      <c r="M2457" s="261" t="s">
        <v>20</v>
      </c>
    </row>
    <row r="2458" spans="1:13" x14ac:dyDescent="0.35">
      <c r="A2458" s="259" t="s">
        <v>30</v>
      </c>
      <c r="B2458" s="259" t="s">
        <v>31</v>
      </c>
      <c r="C2458" s="259" t="s">
        <v>32</v>
      </c>
      <c r="D2458" s="259" t="s">
        <v>2179</v>
      </c>
      <c r="E2458" s="259">
        <v>0</v>
      </c>
      <c r="F2458" s="259" t="s">
        <v>2177</v>
      </c>
      <c r="G2458" s="259" t="s">
        <v>33</v>
      </c>
      <c r="H2458" s="259">
        <v>2</v>
      </c>
      <c r="I2458" s="259" t="s">
        <v>17</v>
      </c>
      <c r="J2458" s="259" t="s">
        <v>17</v>
      </c>
      <c r="K2458" s="259" t="s">
        <v>3798</v>
      </c>
      <c r="L2458" s="260">
        <v>45475</v>
      </c>
      <c r="M2458" s="259" t="s">
        <v>20</v>
      </c>
    </row>
    <row r="2459" spans="1:13" x14ac:dyDescent="0.35">
      <c r="A2459" s="261" t="s">
        <v>30</v>
      </c>
      <c r="B2459" s="261" t="s">
        <v>31</v>
      </c>
      <c r="C2459" s="261" t="s">
        <v>32</v>
      </c>
      <c r="D2459" s="261" t="s">
        <v>2181</v>
      </c>
      <c r="E2459" s="261">
        <v>0</v>
      </c>
      <c r="F2459" s="261" t="s">
        <v>2177</v>
      </c>
      <c r="G2459" s="261" t="s">
        <v>33</v>
      </c>
      <c r="H2459" s="261">
        <v>2</v>
      </c>
      <c r="I2459" s="261" t="s">
        <v>17</v>
      </c>
      <c r="J2459" s="261" t="s">
        <v>17</v>
      </c>
      <c r="K2459" s="261" t="s">
        <v>3799</v>
      </c>
      <c r="L2459" s="262">
        <v>45475</v>
      </c>
      <c r="M2459" s="261" t="s">
        <v>20</v>
      </c>
    </row>
    <row r="2460" spans="1:13" x14ac:dyDescent="0.35">
      <c r="A2460" s="259" t="s">
        <v>30</v>
      </c>
      <c r="B2460" s="259" t="s">
        <v>31</v>
      </c>
      <c r="C2460" s="259" t="s">
        <v>32</v>
      </c>
      <c r="D2460" s="259" t="s">
        <v>2183</v>
      </c>
      <c r="E2460" s="259">
        <v>0</v>
      </c>
      <c r="F2460" s="259" t="s">
        <v>2177</v>
      </c>
      <c r="G2460" s="259" t="s">
        <v>33</v>
      </c>
      <c r="H2460" s="259">
        <v>2</v>
      </c>
      <c r="I2460" s="259" t="s">
        <v>17</v>
      </c>
      <c r="J2460" s="259" t="s">
        <v>17</v>
      </c>
      <c r="K2460" s="259" t="s">
        <v>3800</v>
      </c>
      <c r="L2460" s="260">
        <v>45475</v>
      </c>
      <c r="M2460" s="259" t="s">
        <v>20</v>
      </c>
    </row>
    <row r="2461" spans="1:13" x14ac:dyDescent="0.35">
      <c r="A2461" s="261" t="s">
        <v>30</v>
      </c>
      <c r="B2461" s="261" t="s">
        <v>31</v>
      </c>
      <c r="C2461" s="261" t="s">
        <v>32</v>
      </c>
      <c r="D2461" s="261" t="s">
        <v>2185</v>
      </c>
      <c r="E2461" s="261">
        <v>1</v>
      </c>
      <c r="F2461" s="261" t="s">
        <v>2177</v>
      </c>
      <c r="G2461" s="261" t="s">
        <v>33</v>
      </c>
      <c r="H2461" s="261">
        <v>2</v>
      </c>
      <c r="I2461" s="261" t="s">
        <v>17</v>
      </c>
      <c r="J2461" s="261" t="s">
        <v>17</v>
      </c>
      <c r="K2461" s="261" t="s">
        <v>3801</v>
      </c>
      <c r="L2461" s="262">
        <v>45475</v>
      </c>
      <c r="M2461" s="261" t="s">
        <v>20</v>
      </c>
    </row>
    <row r="2462" spans="1:13" x14ac:dyDescent="0.35">
      <c r="A2462" s="259" t="s">
        <v>30</v>
      </c>
      <c r="B2462" s="259" t="s">
        <v>31</v>
      </c>
      <c r="C2462" s="259" t="s">
        <v>32</v>
      </c>
      <c r="D2462" s="259" t="s">
        <v>2187</v>
      </c>
      <c r="E2462" s="259">
        <v>1</v>
      </c>
      <c r="F2462" s="259" t="s">
        <v>2177</v>
      </c>
      <c r="G2462" s="259" t="s">
        <v>33</v>
      </c>
      <c r="H2462" s="259">
        <v>2</v>
      </c>
      <c r="I2462" s="259" t="s">
        <v>17</v>
      </c>
      <c r="J2462" s="259" t="s">
        <v>17</v>
      </c>
      <c r="K2462" s="259" t="s">
        <v>3802</v>
      </c>
      <c r="L2462" s="260">
        <v>45475</v>
      </c>
      <c r="M2462" s="259" t="s">
        <v>20</v>
      </c>
    </row>
    <row r="2463" spans="1:13" x14ac:dyDescent="0.35">
      <c r="A2463" s="261" t="s">
        <v>30</v>
      </c>
      <c r="B2463" s="261" t="s">
        <v>31</v>
      </c>
      <c r="C2463" s="261" t="s">
        <v>32</v>
      </c>
      <c r="D2463" s="261" t="s">
        <v>2189</v>
      </c>
      <c r="E2463" s="261">
        <v>0</v>
      </c>
      <c r="F2463" s="261" t="s">
        <v>2177</v>
      </c>
      <c r="G2463" s="261" t="s">
        <v>33</v>
      </c>
      <c r="H2463" s="261">
        <v>2</v>
      </c>
      <c r="I2463" s="261" t="s">
        <v>17</v>
      </c>
      <c r="J2463" s="261" t="s">
        <v>17</v>
      </c>
      <c r="K2463" s="261" t="s">
        <v>3803</v>
      </c>
      <c r="L2463" s="262">
        <v>45475</v>
      </c>
      <c r="M2463" s="261" t="s">
        <v>20</v>
      </c>
    </row>
    <row r="2464" spans="1:13" x14ac:dyDescent="0.35">
      <c r="A2464" s="259" t="s">
        <v>30</v>
      </c>
      <c r="B2464" s="259" t="s">
        <v>31</v>
      </c>
      <c r="C2464" s="259" t="s">
        <v>32</v>
      </c>
      <c r="D2464" s="259" t="s">
        <v>2191</v>
      </c>
      <c r="E2464" s="259">
        <v>0</v>
      </c>
      <c r="F2464" s="259" t="s">
        <v>2177</v>
      </c>
      <c r="G2464" s="259" t="s">
        <v>33</v>
      </c>
      <c r="H2464" s="259">
        <v>2</v>
      </c>
      <c r="I2464" s="259" t="s">
        <v>17</v>
      </c>
      <c r="J2464" s="259" t="s">
        <v>17</v>
      </c>
      <c r="K2464" s="259" t="s">
        <v>3804</v>
      </c>
      <c r="L2464" s="260">
        <v>45475</v>
      </c>
      <c r="M2464" s="259" t="s">
        <v>20</v>
      </c>
    </row>
    <row r="2465" spans="1:13" x14ac:dyDescent="0.35">
      <c r="A2465" s="261" t="s">
        <v>30</v>
      </c>
      <c r="B2465" s="261" t="s">
        <v>31</v>
      </c>
      <c r="C2465" s="261" t="s">
        <v>32</v>
      </c>
      <c r="D2465" s="261" t="s">
        <v>2193</v>
      </c>
      <c r="E2465" s="261">
        <v>0</v>
      </c>
      <c r="F2465" s="261" t="s">
        <v>2177</v>
      </c>
      <c r="G2465" s="261" t="s">
        <v>33</v>
      </c>
      <c r="H2465" s="261">
        <v>2</v>
      </c>
      <c r="I2465" s="261" t="s">
        <v>17</v>
      </c>
      <c r="J2465" s="261" t="s">
        <v>17</v>
      </c>
      <c r="K2465" s="261" t="s">
        <v>3805</v>
      </c>
      <c r="L2465" s="262">
        <v>45475</v>
      </c>
      <c r="M2465" s="261" t="s">
        <v>20</v>
      </c>
    </row>
    <row r="2466" spans="1:13" x14ac:dyDescent="0.35">
      <c r="A2466" s="259" t="s">
        <v>160</v>
      </c>
      <c r="B2466" s="259" t="s">
        <v>161</v>
      </c>
      <c r="C2466" s="259" t="s">
        <v>141</v>
      </c>
      <c r="D2466" s="259" t="s">
        <v>2183</v>
      </c>
      <c r="E2466" s="259">
        <v>0</v>
      </c>
      <c r="F2466" s="259" t="s">
        <v>2177</v>
      </c>
      <c r="G2466" s="259" t="s">
        <v>33</v>
      </c>
      <c r="H2466" s="259">
        <v>2</v>
      </c>
      <c r="I2466" s="259" t="s">
        <v>17</v>
      </c>
      <c r="J2466" s="259" t="s">
        <v>17</v>
      </c>
      <c r="K2466" s="259" t="s">
        <v>3806</v>
      </c>
      <c r="L2466" s="260">
        <v>45479</v>
      </c>
      <c r="M2466" s="259" t="s">
        <v>20</v>
      </c>
    </row>
    <row r="2467" spans="1:13" x14ac:dyDescent="0.35">
      <c r="A2467" s="261" t="s">
        <v>304</v>
      </c>
      <c r="B2467" s="261" t="s">
        <v>305</v>
      </c>
      <c r="C2467" s="261" t="s">
        <v>296</v>
      </c>
      <c r="D2467" s="261" t="s">
        <v>2185</v>
      </c>
      <c r="E2467" s="261">
        <v>3</v>
      </c>
      <c r="F2467" s="261" t="s">
        <v>2177</v>
      </c>
      <c r="G2467" s="261" t="s">
        <v>33</v>
      </c>
      <c r="H2467" s="261">
        <v>2</v>
      </c>
      <c r="I2467" s="261" t="s">
        <v>17</v>
      </c>
      <c r="J2467" s="261" t="s">
        <v>17</v>
      </c>
      <c r="K2467" s="261" t="s">
        <v>3807</v>
      </c>
      <c r="L2467" s="262">
        <v>45479</v>
      </c>
      <c r="M2467" s="261" t="s">
        <v>20</v>
      </c>
    </row>
    <row r="2468" spans="1:13" x14ac:dyDescent="0.35">
      <c r="A2468" s="259" t="s">
        <v>786</v>
      </c>
      <c r="B2468" s="259" t="s">
        <v>787</v>
      </c>
      <c r="C2468" s="259" t="s">
        <v>788</v>
      </c>
      <c r="D2468" s="259" t="s">
        <v>2176</v>
      </c>
      <c r="E2468" s="259">
        <v>0</v>
      </c>
      <c r="F2468" s="259" t="s">
        <v>2177</v>
      </c>
      <c r="G2468" s="259" t="s">
        <v>33</v>
      </c>
      <c r="H2468" s="259">
        <v>2</v>
      </c>
      <c r="I2468" s="259" t="s">
        <v>17</v>
      </c>
      <c r="J2468" s="259" t="s">
        <v>17</v>
      </c>
      <c r="K2468" s="259" t="s">
        <v>3808</v>
      </c>
      <c r="L2468" s="260">
        <v>45481</v>
      </c>
      <c r="M2468" s="259" t="s">
        <v>20</v>
      </c>
    </row>
    <row r="2469" spans="1:13" x14ac:dyDescent="0.35">
      <c r="A2469" s="261" t="s">
        <v>786</v>
      </c>
      <c r="B2469" s="261" t="s">
        <v>787</v>
      </c>
      <c r="C2469" s="261" t="s">
        <v>788</v>
      </c>
      <c r="D2469" s="261" t="s">
        <v>2179</v>
      </c>
      <c r="E2469" s="261">
        <v>0</v>
      </c>
      <c r="F2469" s="261" t="s">
        <v>2177</v>
      </c>
      <c r="G2469" s="261" t="s">
        <v>33</v>
      </c>
      <c r="H2469" s="261">
        <v>2</v>
      </c>
      <c r="I2469" s="261" t="s">
        <v>17</v>
      </c>
      <c r="J2469" s="261" t="s">
        <v>17</v>
      </c>
      <c r="K2469" s="261" t="s">
        <v>3809</v>
      </c>
      <c r="L2469" s="262">
        <v>45481</v>
      </c>
      <c r="M2469" s="261" t="s">
        <v>20</v>
      </c>
    </row>
    <row r="2470" spans="1:13" x14ac:dyDescent="0.35">
      <c r="A2470" s="259" t="s">
        <v>786</v>
      </c>
      <c r="B2470" s="259" t="s">
        <v>787</v>
      </c>
      <c r="C2470" s="259" t="s">
        <v>788</v>
      </c>
      <c r="D2470" s="259" t="s">
        <v>2181</v>
      </c>
      <c r="E2470" s="259">
        <v>0</v>
      </c>
      <c r="F2470" s="259" t="s">
        <v>2177</v>
      </c>
      <c r="G2470" s="259" t="s">
        <v>33</v>
      </c>
      <c r="H2470" s="259">
        <v>2</v>
      </c>
      <c r="I2470" s="259" t="s">
        <v>17</v>
      </c>
      <c r="J2470" s="259" t="s">
        <v>17</v>
      </c>
      <c r="K2470" s="259" t="s">
        <v>3810</v>
      </c>
      <c r="L2470" s="260">
        <v>45481</v>
      </c>
      <c r="M2470" s="259" t="s">
        <v>20</v>
      </c>
    </row>
    <row r="2471" spans="1:13" x14ac:dyDescent="0.35">
      <c r="A2471" s="261" t="s">
        <v>786</v>
      </c>
      <c r="B2471" s="261" t="s">
        <v>787</v>
      </c>
      <c r="C2471" s="261" t="s">
        <v>788</v>
      </c>
      <c r="D2471" s="261" t="s">
        <v>2183</v>
      </c>
      <c r="E2471" s="261">
        <v>0</v>
      </c>
      <c r="F2471" s="261" t="s">
        <v>2177</v>
      </c>
      <c r="G2471" s="261" t="s">
        <v>33</v>
      </c>
      <c r="H2471" s="261">
        <v>2</v>
      </c>
      <c r="I2471" s="261" t="s">
        <v>17</v>
      </c>
      <c r="J2471" s="261" t="s">
        <v>17</v>
      </c>
      <c r="K2471" s="261" t="s">
        <v>3811</v>
      </c>
      <c r="L2471" s="262">
        <v>45481</v>
      </c>
      <c r="M2471" s="261" t="s">
        <v>20</v>
      </c>
    </row>
    <row r="2472" spans="1:13" x14ac:dyDescent="0.35">
      <c r="A2472" s="259" t="s">
        <v>786</v>
      </c>
      <c r="B2472" s="259" t="s">
        <v>787</v>
      </c>
      <c r="C2472" s="259" t="s">
        <v>788</v>
      </c>
      <c r="D2472" s="259" t="s">
        <v>2185</v>
      </c>
      <c r="E2472" s="259">
        <v>3</v>
      </c>
      <c r="F2472" s="259" t="s">
        <v>2177</v>
      </c>
      <c r="G2472" s="259" t="s">
        <v>33</v>
      </c>
      <c r="H2472" s="259">
        <v>2</v>
      </c>
      <c r="I2472" s="259" t="s">
        <v>17</v>
      </c>
      <c r="J2472" s="259" t="s">
        <v>17</v>
      </c>
      <c r="K2472" s="259" t="s">
        <v>3812</v>
      </c>
      <c r="L2472" s="260">
        <v>45481</v>
      </c>
      <c r="M2472" s="259" t="s">
        <v>20</v>
      </c>
    </row>
    <row r="2473" spans="1:13" x14ac:dyDescent="0.35">
      <c r="A2473" s="261" t="s">
        <v>786</v>
      </c>
      <c r="B2473" s="261" t="s">
        <v>787</v>
      </c>
      <c r="C2473" s="261" t="s">
        <v>788</v>
      </c>
      <c r="D2473" s="261" t="s">
        <v>2187</v>
      </c>
      <c r="E2473" s="261">
        <v>2</v>
      </c>
      <c r="F2473" s="261" t="s">
        <v>2177</v>
      </c>
      <c r="G2473" s="261" t="s">
        <v>33</v>
      </c>
      <c r="H2473" s="261">
        <v>2</v>
      </c>
      <c r="I2473" s="261" t="s">
        <v>17</v>
      </c>
      <c r="J2473" s="261" t="s">
        <v>17</v>
      </c>
      <c r="K2473" s="261" t="s">
        <v>3813</v>
      </c>
      <c r="L2473" s="262">
        <v>45481</v>
      </c>
      <c r="M2473" s="261" t="s">
        <v>20</v>
      </c>
    </row>
    <row r="2474" spans="1:13" x14ac:dyDescent="0.35">
      <c r="A2474" s="259" t="s">
        <v>786</v>
      </c>
      <c r="B2474" s="259" t="s">
        <v>787</v>
      </c>
      <c r="C2474" s="259" t="s">
        <v>788</v>
      </c>
      <c r="D2474" s="259" t="s">
        <v>2189</v>
      </c>
      <c r="E2474" s="259">
        <v>0</v>
      </c>
      <c r="F2474" s="259" t="s">
        <v>2177</v>
      </c>
      <c r="G2474" s="259" t="s">
        <v>33</v>
      </c>
      <c r="H2474" s="259">
        <v>2</v>
      </c>
      <c r="I2474" s="259" t="s">
        <v>17</v>
      </c>
      <c r="J2474" s="259" t="s">
        <v>17</v>
      </c>
      <c r="K2474" s="259" t="s">
        <v>3814</v>
      </c>
      <c r="L2474" s="260">
        <v>45481</v>
      </c>
      <c r="M2474" s="259" t="s">
        <v>20</v>
      </c>
    </row>
    <row r="2475" spans="1:13" x14ac:dyDescent="0.35">
      <c r="A2475" s="261" t="s">
        <v>786</v>
      </c>
      <c r="B2475" s="261" t="s">
        <v>787</v>
      </c>
      <c r="C2475" s="261" t="s">
        <v>788</v>
      </c>
      <c r="D2475" s="261" t="s">
        <v>2191</v>
      </c>
      <c r="E2475" s="261">
        <v>0</v>
      </c>
      <c r="F2475" s="261" t="s">
        <v>2177</v>
      </c>
      <c r="G2475" s="261" t="s">
        <v>33</v>
      </c>
      <c r="H2475" s="261">
        <v>2</v>
      </c>
      <c r="I2475" s="261" t="s">
        <v>17</v>
      </c>
      <c r="J2475" s="261" t="s">
        <v>17</v>
      </c>
      <c r="K2475" s="261" t="s">
        <v>3815</v>
      </c>
      <c r="L2475" s="262">
        <v>45481</v>
      </c>
      <c r="M2475" s="261" t="s">
        <v>20</v>
      </c>
    </row>
    <row r="2476" spans="1:13" x14ac:dyDescent="0.35">
      <c r="A2476" s="259" t="s">
        <v>786</v>
      </c>
      <c r="B2476" s="259" t="s">
        <v>787</v>
      </c>
      <c r="C2476" s="259" t="s">
        <v>788</v>
      </c>
      <c r="D2476" s="259" t="s">
        <v>2193</v>
      </c>
      <c r="E2476" s="259">
        <v>0</v>
      </c>
      <c r="F2476" s="259" t="s">
        <v>2177</v>
      </c>
      <c r="G2476" s="259" t="s">
        <v>33</v>
      </c>
      <c r="H2476" s="259">
        <v>2</v>
      </c>
      <c r="I2476" s="259" t="s">
        <v>17</v>
      </c>
      <c r="J2476" s="259" t="s">
        <v>17</v>
      </c>
      <c r="K2476" s="259" t="s">
        <v>3816</v>
      </c>
      <c r="L2476" s="260">
        <v>45481</v>
      </c>
      <c r="M2476" s="259" t="s">
        <v>20</v>
      </c>
    </row>
    <row r="2477" spans="1:13" x14ac:dyDescent="0.35">
      <c r="A2477" s="261" t="s">
        <v>3817</v>
      </c>
      <c r="B2477" s="261" t="s">
        <v>3818</v>
      </c>
      <c r="C2477" s="261" t="s">
        <v>2495</v>
      </c>
      <c r="D2477" s="261" t="s">
        <v>2176</v>
      </c>
      <c r="E2477" s="261">
        <v>1</v>
      </c>
      <c r="F2477" s="261" t="s">
        <v>2177</v>
      </c>
      <c r="G2477" s="261" t="s">
        <v>33</v>
      </c>
      <c r="H2477" s="261">
        <v>2</v>
      </c>
      <c r="I2477" s="261" t="s">
        <v>17</v>
      </c>
      <c r="J2477" s="261" t="s">
        <v>17</v>
      </c>
      <c r="K2477" s="261" t="s">
        <v>3819</v>
      </c>
      <c r="L2477" s="262">
        <v>45503</v>
      </c>
      <c r="M2477" s="261" t="s">
        <v>20</v>
      </c>
    </row>
    <row r="2478" spans="1:13" x14ac:dyDescent="0.35">
      <c r="A2478" s="259" t="s">
        <v>3817</v>
      </c>
      <c r="B2478" s="259" t="s">
        <v>3818</v>
      </c>
      <c r="C2478" s="259" t="s">
        <v>2495</v>
      </c>
      <c r="D2478" s="259" t="s">
        <v>2179</v>
      </c>
      <c r="E2478" s="259">
        <v>2</v>
      </c>
      <c r="F2478" s="259" t="s">
        <v>2177</v>
      </c>
      <c r="G2478" s="259" t="s">
        <v>33</v>
      </c>
      <c r="H2478" s="259">
        <v>2</v>
      </c>
      <c r="I2478" s="259" t="s">
        <v>17</v>
      </c>
      <c r="J2478" s="259" t="s">
        <v>17</v>
      </c>
      <c r="K2478" s="259" t="s">
        <v>3820</v>
      </c>
      <c r="L2478" s="260">
        <v>45503</v>
      </c>
      <c r="M2478" s="259" t="s">
        <v>20</v>
      </c>
    </row>
    <row r="2479" spans="1:13" x14ac:dyDescent="0.35">
      <c r="A2479" s="261" t="s">
        <v>3817</v>
      </c>
      <c r="B2479" s="261" t="s">
        <v>3818</v>
      </c>
      <c r="C2479" s="261" t="s">
        <v>2495</v>
      </c>
      <c r="D2479" s="261" t="s">
        <v>2181</v>
      </c>
      <c r="E2479" s="261">
        <v>1</v>
      </c>
      <c r="F2479" s="261" t="s">
        <v>2177</v>
      </c>
      <c r="G2479" s="261" t="s">
        <v>33</v>
      </c>
      <c r="H2479" s="261">
        <v>2</v>
      </c>
      <c r="I2479" s="261" t="s">
        <v>17</v>
      </c>
      <c r="J2479" s="261" t="s">
        <v>17</v>
      </c>
      <c r="K2479" s="261" t="s">
        <v>3821</v>
      </c>
      <c r="L2479" s="262">
        <v>45503</v>
      </c>
      <c r="M2479" s="261" t="s">
        <v>20</v>
      </c>
    </row>
    <row r="2480" spans="1:13" x14ac:dyDescent="0.35">
      <c r="A2480" s="259" t="s">
        <v>3817</v>
      </c>
      <c r="B2480" s="259" t="s">
        <v>3818</v>
      </c>
      <c r="C2480" s="259" t="s">
        <v>2495</v>
      </c>
      <c r="D2480" s="259" t="s">
        <v>2183</v>
      </c>
      <c r="E2480" s="259">
        <v>0</v>
      </c>
      <c r="F2480" s="259" t="s">
        <v>2177</v>
      </c>
      <c r="G2480" s="259" t="s">
        <v>33</v>
      </c>
      <c r="H2480" s="259">
        <v>2</v>
      </c>
      <c r="I2480" s="259" t="s">
        <v>17</v>
      </c>
      <c r="J2480" s="259" t="s">
        <v>17</v>
      </c>
      <c r="K2480" s="259" t="s">
        <v>3822</v>
      </c>
      <c r="L2480" s="260">
        <v>45503</v>
      </c>
      <c r="M2480" s="259" t="s">
        <v>20</v>
      </c>
    </row>
    <row r="2481" spans="1:13" x14ac:dyDescent="0.35">
      <c r="A2481" s="261" t="s">
        <v>3817</v>
      </c>
      <c r="B2481" s="261" t="s">
        <v>3818</v>
      </c>
      <c r="C2481" s="261" t="s">
        <v>2495</v>
      </c>
      <c r="D2481" s="261" t="s">
        <v>2185</v>
      </c>
      <c r="E2481" s="261">
        <v>3</v>
      </c>
      <c r="F2481" s="261" t="s">
        <v>2177</v>
      </c>
      <c r="G2481" s="261" t="s">
        <v>33</v>
      </c>
      <c r="H2481" s="261">
        <v>2</v>
      </c>
      <c r="I2481" s="261" t="s">
        <v>17</v>
      </c>
      <c r="J2481" s="261" t="s">
        <v>17</v>
      </c>
      <c r="K2481" s="261" t="s">
        <v>3823</v>
      </c>
      <c r="L2481" s="262">
        <v>45503</v>
      </c>
      <c r="M2481" s="261" t="s">
        <v>20</v>
      </c>
    </row>
    <row r="2482" spans="1:13" x14ac:dyDescent="0.35">
      <c r="A2482" s="259" t="s">
        <v>3817</v>
      </c>
      <c r="B2482" s="259" t="s">
        <v>3818</v>
      </c>
      <c r="C2482" s="259" t="s">
        <v>2495</v>
      </c>
      <c r="D2482" s="259" t="s">
        <v>2187</v>
      </c>
      <c r="E2482" s="259">
        <v>1</v>
      </c>
      <c r="F2482" s="259" t="s">
        <v>2177</v>
      </c>
      <c r="G2482" s="259" t="s">
        <v>33</v>
      </c>
      <c r="H2482" s="259">
        <v>2</v>
      </c>
      <c r="I2482" s="259" t="s">
        <v>17</v>
      </c>
      <c r="J2482" s="259" t="s">
        <v>17</v>
      </c>
      <c r="K2482" s="259" t="s">
        <v>3824</v>
      </c>
      <c r="L2482" s="260">
        <v>45503</v>
      </c>
      <c r="M2482" s="259" t="s">
        <v>20</v>
      </c>
    </row>
    <row r="2483" spans="1:13" x14ac:dyDescent="0.35">
      <c r="A2483" s="261" t="s">
        <v>3817</v>
      </c>
      <c r="B2483" s="261" t="s">
        <v>3818</v>
      </c>
      <c r="C2483" s="261" t="s">
        <v>2495</v>
      </c>
      <c r="D2483" s="261" t="s">
        <v>2189</v>
      </c>
      <c r="E2483" s="261">
        <v>2</v>
      </c>
      <c r="F2483" s="261" t="s">
        <v>2177</v>
      </c>
      <c r="G2483" s="261" t="s">
        <v>33</v>
      </c>
      <c r="H2483" s="261">
        <v>2</v>
      </c>
      <c r="I2483" s="261" t="s">
        <v>17</v>
      </c>
      <c r="J2483" s="261" t="s">
        <v>17</v>
      </c>
      <c r="K2483" s="261" t="s">
        <v>3825</v>
      </c>
      <c r="L2483" s="262">
        <v>45503</v>
      </c>
      <c r="M2483" s="261" t="s">
        <v>20</v>
      </c>
    </row>
    <row r="2484" spans="1:13" x14ac:dyDescent="0.35">
      <c r="A2484" s="259" t="s">
        <v>3817</v>
      </c>
      <c r="B2484" s="259" t="s">
        <v>3818</v>
      </c>
      <c r="C2484" s="259" t="s">
        <v>2495</v>
      </c>
      <c r="D2484" s="259" t="s">
        <v>2191</v>
      </c>
      <c r="E2484" s="259">
        <v>2</v>
      </c>
      <c r="F2484" s="259" t="s">
        <v>2177</v>
      </c>
      <c r="G2484" s="259" t="s">
        <v>33</v>
      </c>
      <c r="H2484" s="259">
        <v>2</v>
      </c>
      <c r="I2484" s="259" t="s">
        <v>17</v>
      </c>
      <c r="J2484" s="259" t="s">
        <v>17</v>
      </c>
      <c r="K2484" s="259" t="s">
        <v>3826</v>
      </c>
      <c r="L2484" s="260">
        <v>45503</v>
      </c>
      <c r="M2484" s="259" t="s">
        <v>20</v>
      </c>
    </row>
    <row r="2485" spans="1:13" x14ac:dyDescent="0.35">
      <c r="A2485" s="261" t="s">
        <v>3817</v>
      </c>
      <c r="B2485" s="261" t="s">
        <v>3818</v>
      </c>
      <c r="C2485" s="261" t="s">
        <v>2495</v>
      </c>
      <c r="D2485" s="261" t="s">
        <v>2193</v>
      </c>
      <c r="E2485" s="261">
        <v>0</v>
      </c>
      <c r="F2485" s="261" t="s">
        <v>2177</v>
      </c>
      <c r="G2485" s="261" t="s">
        <v>33</v>
      </c>
      <c r="H2485" s="261">
        <v>2</v>
      </c>
      <c r="I2485" s="261" t="s">
        <v>17</v>
      </c>
      <c r="J2485" s="261" t="s">
        <v>17</v>
      </c>
      <c r="K2485" s="261" t="s">
        <v>3827</v>
      </c>
      <c r="L2485" s="262">
        <v>45503</v>
      </c>
      <c r="M2485" s="261" t="s">
        <v>20</v>
      </c>
    </row>
    <row r="2486" spans="1:13" x14ac:dyDescent="0.35">
      <c r="A2486" s="259" t="s">
        <v>3828</v>
      </c>
      <c r="B2486" s="259" t="s">
        <v>3829</v>
      </c>
      <c r="C2486" s="259" t="s">
        <v>2495</v>
      </c>
      <c r="D2486" s="259" t="s">
        <v>2176</v>
      </c>
      <c r="E2486" s="259">
        <v>0</v>
      </c>
      <c r="F2486" s="259" t="s">
        <v>2177</v>
      </c>
      <c r="G2486" s="259" t="s">
        <v>33</v>
      </c>
      <c r="H2486" s="259">
        <v>2</v>
      </c>
      <c r="I2486" s="259" t="s">
        <v>17</v>
      </c>
      <c r="J2486" s="259" t="s">
        <v>17</v>
      </c>
      <c r="K2486" s="259" t="s">
        <v>3830</v>
      </c>
      <c r="L2486" s="260">
        <v>45503</v>
      </c>
      <c r="M2486" s="259" t="s">
        <v>20</v>
      </c>
    </row>
    <row r="2487" spans="1:13" x14ac:dyDescent="0.35">
      <c r="A2487" s="261" t="s">
        <v>3828</v>
      </c>
      <c r="B2487" s="261" t="s">
        <v>3829</v>
      </c>
      <c r="C2487" s="261" t="s">
        <v>2495</v>
      </c>
      <c r="D2487" s="261" t="s">
        <v>2179</v>
      </c>
      <c r="E2487" s="261">
        <v>2</v>
      </c>
      <c r="F2487" s="261" t="s">
        <v>2177</v>
      </c>
      <c r="G2487" s="261" t="s">
        <v>33</v>
      </c>
      <c r="H2487" s="261">
        <v>2</v>
      </c>
      <c r="I2487" s="261" t="s">
        <v>17</v>
      </c>
      <c r="J2487" s="261" t="s">
        <v>17</v>
      </c>
      <c r="K2487" s="261" t="s">
        <v>3831</v>
      </c>
      <c r="L2487" s="262">
        <v>45503</v>
      </c>
      <c r="M2487" s="261" t="s">
        <v>20</v>
      </c>
    </row>
    <row r="2488" spans="1:13" x14ac:dyDescent="0.35">
      <c r="A2488" s="259" t="s">
        <v>3828</v>
      </c>
      <c r="B2488" s="259" t="s">
        <v>3829</v>
      </c>
      <c r="C2488" s="259" t="s">
        <v>2495</v>
      </c>
      <c r="D2488" s="259" t="s">
        <v>2181</v>
      </c>
      <c r="E2488" s="259">
        <v>0</v>
      </c>
      <c r="F2488" s="259" t="s">
        <v>2177</v>
      </c>
      <c r="G2488" s="259" t="s">
        <v>33</v>
      </c>
      <c r="H2488" s="259">
        <v>2</v>
      </c>
      <c r="I2488" s="259" t="s">
        <v>17</v>
      </c>
      <c r="J2488" s="259" t="s">
        <v>17</v>
      </c>
      <c r="K2488" s="259" t="s">
        <v>3832</v>
      </c>
      <c r="L2488" s="260">
        <v>45503</v>
      </c>
      <c r="M2488" s="259" t="s">
        <v>20</v>
      </c>
    </row>
    <row r="2489" spans="1:13" x14ac:dyDescent="0.35">
      <c r="A2489" s="261" t="s">
        <v>3828</v>
      </c>
      <c r="B2489" s="261" t="s">
        <v>3829</v>
      </c>
      <c r="C2489" s="261" t="s">
        <v>2495</v>
      </c>
      <c r="D2489" s="261" t="s">
        <v>2183</v>
      </c>
      <c r="E2489" s="261">
        <v>0</v>
      </c>
      <c r="F2489" s="261" t="s">
        <v>2177</v>
      </c>
      <c r="G2489" s="261" t="s">
        <v>33</v>
      </c>
      <c r="H2489" s="261">
        <v>2</v>
      </c>
      <c r="I2489" s="261" t="s">
        <v>17</v>
      </c>
      <c r="J2489" s="261" t="s">
        <v>17</v>
      </c>
      <c r="K2489" s="261" t="s">
        <v>3833</v>
      </c>
      <c r="L2489" s="262">
        <v>45503</v>
      </c>
      <c r="M2489" s="261" t="s">
        <v>20</v>
      </c>
    </row>
    <row r="2490" spans="1:13" x14ac:dyDescent="0.35">
      <c r="A2490" s="259" t="s">
        <v>3828</v>
      </c>
      <c r="B2490" s="259" t="s">
        <v>3829</v>
      </c>
      <c r="C2490" s="259" t="s">
        <v>2495</v>
      </c>
      <c r="D2490" s="259" t="s">
        <v>2185</v>
      </c>
      <c r="E2490" s="259">
        <v>3</v>
      </c>
      <c r="F2490" s="259" t="s">
        <v>2177</v>
      </c>
      <c r="G2490" s="259" t="s">
        <v>33</v>
      </c>
      <c r="H2490" s="259">
        <v>2</v>
      </c>
      <c r="I2490" s="259" t="s">
        <v>17</v>
      </c>
      <c r="J2490" s="259" t="s">
        <v>17</v>
      </c>
      <c r="K2490" s="259" t="s">
        <v>3834</v>
      </c>
      <c r="L2490" s="260">
        <v>45503</v>
      </c>
      <c r="M2490" s="259" t="s">
        <v>20</v>
      </c>
    </row>
    <row r="2491" spans="1:13" x14ac:dyDescent="0.35">
      <c r="A2491" s="261" t="s">
        <v>3828</v>
      </c>
      <c r="B2491" s="261" t="s">
        <v>3829</v>
      </c>
      <c r="C2491" s="261" t="s">
        <v>2495</v>
      </c>
      <c r="D2491" s="261" t="s">
        <v>2187</v>
      </c>
      <c r="E2491" s="261">
        <v>1</v>
      </c>
      <c r="F2491" s="261" t="s">
        <v>2177</v>
      </c>
      <c r="G2491" s="261" t="s">
        <v>33</v>
      </c>
      <c r="H2491" s="261">
        <v>2</v>
      </c>
      <c r="I2491" s="261" t="s">
        <v>17</v>
      </c>
      <c r="J2491" s="261" t="s">
        <v>17</v>
      </c>
      <c r="K2491" s="261" t="s">
        <v>3835</v>
      </c>
      <c r="L2491" s="262">
        <v>45503</v>
      </c>
      <c r="M2491" s="261" t="s">
        <v>20</v>
      </c>
    </row>
    <row r="2492" spans="1:13" x14ac:dyDescent="0.35">
      <c r="A2492" s="259" t="s">
        <v>3828</v>
      </c>
      <c r="B2492" s="259" t="s">
        <v>3829</v>
      </c>
      <c r="C2492" s="259" t="s">
        <v>2495</v>
      </c>
      <c r="D2492" s="259" t="s">
        <v>2189</v>
      </c>
      <c r="E2492" s="259">
        <v>0</v>
      </c>
      <c r="F2492" s="259" t="s">
        <v>2177</v>
      </c>
      <c r="G2492" s="259" t="s">
        <v>33</v>
      </c>
      <c r="H2492" s="259">
        <v>2</v>
      </c>
      <c r="I2492" s="259" t="s">
        <v>17</v>
      </c>
      <c r="J2492" s="259" t="s">
        <v>17</v>
      </c>
      <c r="K2492" s="259" t="s">
        <v>3836</v>
      </c>
      <c r="L2492" s="260">
        <v>45503</v>
      </c>
      <c r="M2492" s="259" t="s">
        <v>20</v>
      </c>
    </row>
    <row r="2493" spans="1:13" x14ac:dyDescent="0.35">
      <c r="A2493" s="261" t="s">
        <v>3828</v>
      </c>
      <c r="B2493" s="261" t="s">
        <v>3829</v>
      </c>
      <c r="C2493" s="261" t="s">
        <v>2495</v>
      </c>
      <c r="D2493" s="261" t="s">
        <v>2191</v>
      </c>
      <c r="E2493" s="261">
        <v>0</v>
      </c>
      <c r="F2493" s="261" t="s">
        <v>2177</v>
      </c>
      <c r="G2493" s="261" t="s">
        <v>33</v>
      </c>
      <c r="H2493" s="261">
        <v>2</v>
      </c>
      <c r="I2493" s="261" t="s">
        <v>17</v>
      </c>
      <c r="J2493" s="261" t="s">
        <v>17</v>
      </c>
      <c r="K2493" s="261" t="s">
        <v>3837</v>
      </c>
      <c r="L2493" s="262">
        <v>45503</v>
      </c>
      <c r="M2493" s="261" t="s">
        <v>20</v>
      </c>
    </row>
    <row r="2494" spans="1:13" x14ac:dyDescent="0.35">
      <c r="A2494" s="259" t="s">
        <v>3828</v>
      </c>
      <c r="B2494" s="259" t="s">
        <v>3829</v>
      </c>
      <c r="C2494" s="259" t="s">
        <v>2495</v>
      </c>
      <c r="D2494" s="259" t="s">
        <v>2193</v>
      </c>
      <c r="E2494" s="259">
        <v>0</v>
      </c>
      <c r="F2494" s="259" t="s">
        <v>2177</v>
      </c>
      <c r="G2494" s="259" t="s">
        <v>33</v>
      </c>
      <c r="H2494" s="259">
        <v>2</v>
      </c>
      <c r="I2494" s="259" t="s">
        <v>17</v>
      </c>
      <c r="J2494" s="259" t="s">
        <v>17</v>
      </c>
      <c r="K2494" s="259" t="s">
        <v>3838</v>
      </c>
      <c r="L2494" s="260">
        <v>45503</v>
      </c>
      <c r="M2494" s="259" t="s">
        <v>20</v>
      </c>
    </row>
    <row r="2495" spans="1:13" x14ac:dyDescent="0.35">
      <c r="A2495" s="261" t="s">
        <v>1118</v>
      </c>
      <c r="B2495" s="261" t="s">
        <v>1119</v>
      </c>
      <c r="C2495" s="261" t="s">
        <v>1120</v>
      </c>
      <c r="D2495" s="261" t="s">
        <v>24</v>
      </c>
      <c r="E2495" s="261" t="s">
        <v>17</v>
      </c>
      <c r="F2495" s="261" t="s">
        <v>17</v>
      </c>
      <c r="G2495" s="261" t="s">
        <v>17</v>
      </c>
      <c r="H2495" s="261" t="s">
        <v>17</v>
      </c>
      <c r="I2495" s="261" t="s">
        <v>17</v>
      </c>
      <c r="J2495" s="261" t="s">
        <v>3839</v>
      </c>
      <c r="K2495" s="261" t="s">
        <v>3840</v>
      </c>
      <c r="L2495" s="262">
        <v>45504</v>
      </c>
      <c r="M2495" s="261" t="s">
        <v>20</v>
      </c>
    </row>
    <row r="2496" spans="1:13" x14ac:dyDescent="0.35">
      <c r="A2496" s="259" t="s">
        <v>786</v>
      </c>
      <c r="B2496" s="259" t="s">
        <v>787</v>
      </c>
      <c r="C2496" s="259" t="s">
        <v>788</v>
      </c>
      <c r="D2496" s="259" t="s">
        <v>694</v>
      </c>
      <c r="E2496" s="259">
        <v>639313</v>
      </c>
      <c r="F2496" s="259" t="s">
        <v>3841</v>
      </c>
      <c r="G2496" s="259" t="s">
        <v>22</v>
      </c>
      <c r="H2496" s="259">
        <v>3</v>
      </c>
      <c r="I2496" s="259" t="s">
        <v>3842</v>
      </c>
      <c r="J2496" s="259" t="s">
        <v>3843</v>
      </c>
      <c r="K2496" s="259" t="s">
        <v>3844</v>
      </c>
      <c r="L2496" s="260">
        <v>45504</v>
      </c>
      <c r="M2496" s="259" t="s">
        <v>20</v>
      </c>
    </row>
    <row r="2497" spans="1:13" x14ac:dyDescent="0.35">
      <c r="A2497" s="261" t="s">
        <v>786</v>
      </c>
      <c r="B2497" s="261" t="s">
        <v>787</v>
      </c>
      <c r="C2497" s="261" t="s">
        <v>788</v>
      </c>
      <c r="D2497" s="261" t="s">
        <v>958</v>
      </c>
      <c r="E2497" s="261">
        <v>7360827</v>
      </c>
      <c r="F2497" s="261" t="s">
        <v>3845</v>
      </c>
      <c r="G2497" s="261" t="s">
        <v>884</v>
      </c>
      <c r="H2497" s="261">
        <v>2</v>
      </c>
      <c r="I2497" s="261" t="s">
        <v>3846</v>
      </c>
      <c r="J2497" s="261" t="s">
        <v>3847</v>
      </c>
      <c r="K2497" s="261" t="s">
        <v>3848</v>
      </c>
      <c r="L2497" s="262">
        <v>45504</v>
      </c>
      <c r="M2497" s="261" t="s">
        <v>20</v>
      </c>
    </row>
    <row r="2498" spans="1:13" x14ac:dyDescent="0.35">
      <c r="A2498" s="259" t="s">
        <v>786</v>
      </c>
      <c r="B2498" s="259" t="s">
        <v>787</v>
      </c>
      <c r="C2498" s="259" t="s">
        <v>788</v>
      </c>
      <c r="D2498" s="259" t="s">
        <v>963</v>
      </c>
      <c r="E2498" s="259">
        <v>2800000</v>
      </c>
      <c r="F2498" s="259" t="s">
        <v>3849</v>
      </c>
      <c r="G2498" s="259" t="s">
        <v>492</v>
      </c>
      <c r="H2498" s="259">
        <v>1</v>
      </c>
      <c r="I2498" s="259" t="s">
        <v>3850</v>
      </c>
      <c r="J2498" s="259" t="s">
        <v>3851</v>
      </c>
      <c r="K2498" s="259" t="s">
        <v>3852</v>
      </c>
      <c r="L2498" s="260">
        <v>45504</v>
      </c>
      <c r="M2498" s="259" t="s">
        <v>20</v>
      </c>
    </row>
    <row r="2499" spans="1:13" x14ac:dyDescent="0.35">
      <c r="A2499" s="261" t="s">
        <v>786</v>
      </c>
      <c r="B2499" s="261" t="s">
        <v>787</v>
      </c>
      <c r="C2499" s="261" t="s">
        <v>788</v>
      </c>
      <c r="D2499" s="261" t="s">
        <v>986</v>
      </c>
      <c r="E2499" s="261">
        <v>2800000</v>
      </c>
      <c r="F2499" s="261" t="s">
        <v>3849</v>
      </c>
      <c r="G2499" s="261" t="s">
        <v>492</v>
      </c>
      <c r="H2499" s="261">
        <v>1</v>
      </c>
      <c r="I2499" s="261" t="s">
        <v>3850</v>
      </c>
      <c r="J2499" s="261" t="s">
        <v>3853</v>
      </c>
      <c r="K2499" s="261" t="s">
        <v>3854</v>
      </c>
      <c r="L2499" s="262">
        <v>45504</v>
      </c>
      <c r="M2499" s="261" t="s">
        <v>20</v>
      </c>
    </row>
    <row r="2500" spans="1:13" x14ac:dyDescent="0.35">
      <c r="A2500" s="259" t="s">
        <v>786</v>
      </c>
      <c r="B2500" s="259" t="s">
        <v>787</v>
      </c>
      <c r="C2500" s="259" t="s">
        <v>788</v>
      </c>
      <c r="D2500" s="259" t="s">
        <v>991</v>
      </c>
      <c r="E2500" s="259">
        <v>4560827</v>
      </c>
      <c r="F2500" s="259" t="s">
        <v>3845</v>
      </c>
      <c r="G2500" s="259" t="s">
        <v>884</v>
      </c>
      <c r="H2500" s="259">
        <v>2</v>
      </c>
      <c r="I2500" s="259" t="s">
        <v>3855</v>
      </c>
      <c r="J2500" s="259" t="s">
        <v>3856</v>
      </c>
      <c r="K2500" s="259" t="s">
        <v>3857</v>
      </c>
      <c r="L2500" s="260">
        <v>45504</v>
      </c>
      <c r="M2500" s="259" t="s">
        <v>20</v>
      </c>
    </row>
    <row r="2501" spans="1:13" x14ac:dyDescent="0.35">
      <c r="A2501" s="261" t="s">
        <v>786</v>
      </c>
      <c r="B2501" s="261" t="s">
        <v>787</v>
      </c>
      <c r="C2501" s="261" t="s">
        <v>788</v>
      </c>
      <c r="D2501" s="261" t="s">
        <v>996</v>
      </c>
      <c r="E2501" s="261">
        <v>0</v>
      </c>
      <c r="F2501" s="261" t="s">
        <v>3849</v>
      </c>
      <c r="G2501" s="261" t="s">
        <v>492</v>
      </c>
      <c r="H2501" s="261">
        <v>1</v>
      </c>
      <c r="I2501" s="261" t="s">
        <v>3850</v>
      </c>
      <c r="J2501" s="261" t="s">
        <v>3858</v>
      </c>
      <c r="K2501" s="261" t="s">
        <v>3859</v>
      </c>
      <c r="L2501" s="262">
        <v>45504</v>
      </c>
      <c r="M2501" s="261" t="s">
        <v>20</v>
      </c>
    </row>
    <row r="2502" spans="1:13" x14ac:dyDescent="0.35">
      <c r="A2502" s="259" t="s">
        <v>786</v>
      </c>
      <c r="B2502" s="259" t="s">
        <v>787</v>
      </c>
      <c r="C2502" s="259" t="s">
        <v>788</v>
      </c>
      <c r="D2502" s="259" t="s">
        <v>999</v>
      </c>
      <c r="E2502" s="259">
        <v>2800000</v>
      </c>
      <c r="F2502" s="259" t="s">
        <v>3849</v>
      </c>
      <c r="G2502" s="259" t="s">
        <v>492</v>
      </c>
      <c r="H2502" s="259">
        <v>1</v>
      </c>
      <c r="I2502" s="259" t="s">
        <v>3850</v>
      </c>
      <c r="J2502" s="259" t="s">
        <v>3860</v>
      </c>
      <c r="K2502" s="259" t="s">
        <v>3861</v>
      </c>
      <c r="L2502" s="260">
        <v>45504</v>
      </c>
      <c r="M2502" s="259" t="s">
        <v>20</v>
      </c>
    </row>
    <row r="2503" spans="1:13" x14ac:dyDescent="0.35">
      <c r="A2503" s="261" t="s">
        <v>786</v>
      </c>
      <c r="B2503" s="261" t="s">
        <v>787</v>
      </c>
      <c r="C2503" s="261" t="s">
        <v>788</v>
      </c>
      <c r="D2503" s="261" t="s">
        <v>1002</v>
      </c>
      <c r="E2503" s="261">
        <v>0</v>
      </c>
      <c r="F2503" s="261" t="s">
        <v>3849</v>
      </c>
      <c r="G2503" s="261" t="s">
        <v>492</v>
      </c>
      <c r="H2503" s="261">
        <v>1</v>
      </c>
      <c r="I2503" s="261" t="s">
        <v>3850</v>
      </c>
      <c r="J2503" s="261" t="s">
        <v>3862</v>
      </c>
      <c r="K2503" s="261" t="s">
        <v>3863</v>
      </c>
      <c r="L2503" s="262">
        <v>45504</v>
      </c>
      <c r="M2503" s="261" t="s">
        <v>20</v>
      </c>
    </row>
    <row r="2504" spans="1:13" x14ac:dyDescent="0.35">
      <c r="A2504" s="259" t="s">
        <v>786</v>
      </c>
      <c r="B2504" s="259" t="s">
        <v>787</v>
      </c>
      <c r="C2504" s="259" t="s">
        <v>788</v>
      </c>
      <c r="D2504" s="259" t="s">
        <v>823</v>
      </c>
      <c r="E2504" s="259">
        <v>0</v>
      </c>
      <c r="F2504" s="259" t="s">
        <v>3849</v>
      </c>
      <c r="G2504" s="259" t="s">
        <v>492</v>
      </c>
      <c r="H2504" s="259">
        <v>1</v>
      </c>
      <c r="I2504" s="259" t="s">
        <v>3850</v>
      </c>
      <c r="J2504" s="259" t="s">
        <v>3864</v>
      </c>
      <c r="K2504" s="259" t="s">
        <v>3865</v>
      </c>
      <c r="L2504" s="260">
        <v>45504</v>
      </c>
      <c r="M2504" s="259" t="s">
        <v>20</v>
      </c>
    </row>
    <row r="2505" spans="1:13" x14ac:dyDescent="0.35">
      <c r="A2505" s="261" t="s">
        <v>3866</v>
      </c>
      <c r="B2505" s="261" t="s">
        <v>3867</v>
      </c>
      <c r="C2505" s="261" t="s">
        <v>125</v>
      </c>
      <c r="D2505" s="261" t="s">
        <v>949</v>
      </c>
      <c r="E2505" s="261">
        <v>27139000</v>
      </c>
      <c r="F2505" s="261" t="s">
        <v>3868</v>
      </c>
      <c r="G2505" s="261" t="s">
        <v>884</v>
      </c>
      <c r="H2505" s="261">
        <v>2</v>
      </c>
      <c r="I2505" s="261" t="s">
        <v>1965</v>
      </c>
      <c r="J2505" s="261" t="s">
        <v>3869</v>
      </c>
      <c r="K2505" s="261" t="s">
        <v>3870</v>
      </c>
      <c r="L2505" s="262">
        <v>45504</v>
      </c>
      <c r="M2505" s="261" t="s">
        <v>20</v>
      </c>
    </row>
    <row r="2506" spans="1:13" x14ac:dyDescent="0.35">
      <c r="A2506" s="259" t="s">
        <v>3866</v>
      </c>
      <c r="B2506" s="259" t="s">
        <v>3867</v>
      </c>
      <c r="C2506" s="259" t="s">
        <v>125</v>
      </c>
      <c r="D2506" s="259" t="s">
        <v>694</v>
      </c>
      <c r="E2506" s="259">
        <v>1186408</v>
      </c>
      <c r="F2506" s="259" t="s">
        <v>3871</v>
      </c>
      <c r="G2506" s="259" t="s">
        <v>492</v>
      </c>
      <c r="H2506" s="259">
        <v>1</v>
      </c>
      <c r="I2506" s="259" t="s">
        <v>3872</v>
      </c>
      <c r="J2506" s="259" t="s">
        <v>3873</v>
      </c>
      <c r="K2506" s="259" t="s">
        <v>3874</v>
      </c>
      <c r="L2506" s="260">
        <v>45504</v>
      </c>
      <c r="M2506" s="259" t="s">
        <v>20</v>
      </c>
    </row>
    <row r="2507" spans="1:13" x14ac:dyDescent="0.35">
      <c r="A2507" s="261" t="s">
        <v>3866</v>
      </c>
      <c r="B2507" s="261" t="s">
        <v>3867</v>
      </c>
      <c r="C2507" s="261" t="s">
        <v>125</v>
      </c>
      <c r="D2507" s="261" t="s">
        <v>958</v>
      </c>
      <c r="E2507" s="261">
        <v>27139000</v>
      </c>
      <c r="F2507" s="261" t="s">
        <v>3868</v>
      </c>
      <c r="G2507" s="261" t="s">
        <v>884</v>
      </c>
      <c r="H2507" s="261">
        <v>2</v>
      </c>
      <c r="I2507" s="261" t="s">
        <v>1965</v>
      </c>
      <c r="J2507" s="261" t="s">
        <v>3875</v>
      </c>
      <c r="K2507" s="261" t="s">
        <v>3876</v>
      </c>
      <c r="L2507" s="262">
        <v>45504</v>
      </c>
      <c r="M2507" s="261" t="s">
        <v>20</v>
      </c>
    </row>
    <row r="2508" spans="1:13" x14ac:dyDescent="0.35">
      <c r="A2508" s="259" t="s">
        <v>3866</v>
      </c>
      <c r="B2508" s="259" t="s">
        <v>3867</v>
      </c>
      <c r="C2508" s="259" t="s">
        <v>125</v>
      </c>
      <c r="D2508" s="259" t="s">
        <v>963</v>
      </c>
      <c r="E2508" s="259">
        <v>9900000</v>
      </c>
      <c r="F2508" s="259" t="s">
        <v>3877</v>
      </c>
      <c r="G2508" s="259" t="s">
        <v>884</v>
      </c>
      <c r="H2508" s="259">
        <v>2</v>
      </c>
      <c r="I2508" s="259" t="s">
        <v>3878</v>
      </c>
      <c r="J2508" s="259" t="s">
        <v>3879</v>
      </c>
      <c r="K2508" s="259" t="s">
        <v>3880</v>
      </c>
      <c r="L2508" s="260">
        <v>45504</v>
      </c>
      <c r="M2508" s="259" t="s">
        <v>20</v>
      </c>
    </row>
    <row r="2509" spans="1:13" x14ac:dyDescent="0.35">
      <c r="A2509" s="261" t="s">
        <v>3866</v>
      </c>
      <c r="B2509" s="261" t="s">
        <v>3867</v>
      </c>
      <c r="C2509" s="261" t="s">
        <v>125</v>
      </c>
      <c r="D2509" s="261" t="s">
        <v>38</v>
      </c>
      <c r="E2509" s="261" t="s">
        <v>17</v>
      </c>
      <c r="F2509" s="261" t="s">
        <v>17</v>
      </c>
      <c r="G2509" s="261" t="s">
        <v>17</v>
      </c>
      <c r="H2509" s="261" t="s">
        <v>17</v>
      </c>
      <c r="I2509" s="261" t="s">
        <v>17</v>
      </c>
      <c r="J2509" s="261" t="s">
        <v>17</v>
      </c>
      <c r="K2509" s="261" t="s">
        <v>3881</v>
      </c>
      <c r="L2509" s="262">
        <v>45504</v>
      </c>
      <c r="M2509" s="261" t="s">
        <v>20</v>
      </c>
    </row>
    <row r="2510" spans="1:13" x14ac:dyDescent="0.35">
      <c r="A2510" s="259" t="s">
        <v>3866</v>
      </c>
      <c r="B2510" s="259" t="s">
        <v>3867</v>
      </c>
      <c r="C2510" s="259" t="s">
        <v>125</v>
      </c>
      <c r="D2510" s="259" t="s">
        <v>40</v>
      </c>
      <c r="E2510" s="259" t="s">
        <v>17</v>
      </c>
      <c r="F2510" s="259" t="s">
        <v>17</v>
      </c>
      <c r="G2510" s="259" t="s">
        <v>17</v>
      </c>
      <c r="H2510" s="259" t="s">
        <v>17</v>
      </c>
      <c r="I2510" s="259" t="s">
        <v>17</v>
      </c>
      <c r="J2510" s="259" t="s">
        <v>17</v>
      </c>
      <c r="K2510" s="259" t="s">
        <v>3882</v>
      </c>
      <c r="L2510" s="260">
        <v>45504</v>
      </c>
      <c r="M2510" s="259" t="s">
        <v>20</v>
      </c>
    </row>
    <row r="2511" spans="1:13" x14ac:dyDescent="0.35">
      <c r="A2511" s="261" t="s">
        <v>3866</v>
      </c>
      <c r="B2511" s="261" t="s">
        <v>3867</v>
      </c>
      <c r="C2511" s="261" t="s">
        <v>125</v>
      </c>
      <c r="D2511" s="261" t="s">
        <v>16</v>
      </c>
      <c r="E2511" s="261" t="s">
        <v>17</v>
      </c>
      <c r="F2511" s="261" t="s">
        <v>17</v>
      </c>
      <c r="G2511" s="261" t="s">
        <v>17</v>
      </c>
      <c r="H2511" s="261" t="s">
        <v>17</v>
      </c>
      <c r="I2511" s="261" t="s">
        <v>17</v>
      </c>
      <c r="J2511" s="261" t="s">
        <v>17</v>
      </c>
      <c r="K2511" s="261" t="s">
        <v>3883</v>
      </c>
      <c r="L2511" s="262">
        <v>45504</v>
      </c>
      <c r="M2511" s="261" t="s">
        <v>20</v>
      </c>
    </row>
    <row r="2512" spans="1:13" x14ac:dyDescent="0.35">
      <c r="A2512" s="259" t="s">
        <v>3866</v>
      </c>
      <c r="B2512" s="259" t="s">
        <v>3867</v>
      </c>
      <c r="C2512" s="259" t="s">
        <v>125</v>
      </c>
      <c r="D2512" s="259" t="s">
        <v>21</v>
      </c>
      <c r="E2512" s="259" t="s">
        <v>17</v>
      </c>
      <c r="F2512" s="259" t="s">
        <v>17</v>
      </c>
      <c r="G2512" s="259" t="s">
        <v>17</v>
      </c>
      <c r="H2512" s="259" t="s">
        <v>17</v>
      </c>
      <c r="I2512" s="259" t="s">
        <v>17</v>
      </c>
      <c r="J2512" s="259" t="s">
        <v>17</v>
      </c>
      <c r="K2512" s="259" t="s">
        <v>3884</v>
      </c>
      <c r="L2512" s="260">
        <v>45504</v>
      </c>
      <c r="M2512" s="259" t="s">
        <v>20</v>
      </c>
    </row>
    <row r="2513" spans="1:13" x14ac:dyDescent="0.35">
      <c r="A2513" s="261" t="s">
        <v>3866</v>
      </c>
      <c r="B2513" s="261" t="s">
        <v>3867</v>
      </c>
      <c r="C2513" s="261" t="s">
        <v>125</v>
      </c>
      <c r="D2513" s="261" t="s">
        <v>768</v>
      </c>
      <c r="E2513" s="261" t="s">
        <v>17</v>
      </c>
      <c r="F2513" s="261" t="s">
        <v>17</v>
      </c>
      <c r="G2513" s="261" t="s">
        <v>17</v>
      </c>
      <c r="H2513" s="261" t="s">
        <v>17</v>
      </c>
      <c r="I2513" s="261" t="s">
        <v>17</v>
      </c>
      <c r="J2513" s="261" t="s">
        <v>17</v>
      </c>
      <c r="K2513" s="261" t="s">
        <v>3885</v>
      </c>
      <c r="L2513" s="262">
        <v>45504</v>
      </c>
      <c r="M2513" s="261" t="s">
        <v>20</v>
      </c>
    </row>
    <row r="2514" spans="1:13" x14ac:dyDescent="0.35">
      <c r="A2514" s="259" t="s">
        <v>3866</v>
      </c>
      <c r="B2514" s="259" t="s">
        <v>3867</v>
      </c>
      <c r="C2514" s="259" t="s">
        <v>125</v>
      </c>
      <c r="D2514" s="259" t="s">
        <v>24</v>
      </c>
      <c r="E2514" s="259" t="s">
        <v>17</v>
      </c>
      <c r="F2514" s="259" t="s">
        <v>17</v>
      </c>
      <c r="G2514" s="259" t="s">
        <v>17</v>
      </c>
      <c r="H2514" s="259" t="s">
        <v>17</v>
      </c>
      <c r="I2514" s="259" t="s">
        <v>17</v>
      </c>
      <c r="J2514" s="259" t="s">
        <v>17</v>
      </c>
      <c r="K2514" s="259" t="s">
        <v>3886</v>
      </c>
      <c r="L2514" s="260">
        <v>45504</v>
      </c>
      <c r="M2514" s="259" t="s">
        <v>20</v>
      </c>
    </row>
    <row r="2515" spans="1:13" x14ac:dyDescent="0.35">
      <c r="A2515" s="261" t="s">
        <v>3866</v>
      </c>
      <c r="B2515" s="261" t="s">
        <v>3867</v>
      </c>
      <c r="C2515" s="261" t="s">
        <v>125</v>
      </c>
      <c r="D2515" s="261" t="s">
        <v>986</v>
      </c>
      <c r="E2515" s="261">
        <v>4300000</v>
      </c>
      <c r="F2515" s="261" t="s">
        <v>3887</v>
      </c>
      <c r="G2515" s="261" t="s">
        <v>884</v>
      </c>
      <c r="H2515" s="261">
        <v>2</v>
      </c>
      <c r="I2515" s="261" t="s">
        <v>3888</v>
      </c>
      <c r="J2515" s="261" t="s">
        <v>3889</v>
      </c>
      <c r="K2515" s="261" t="s">
        <v>3890</v>
      </c>
      <c r="L2515" s="262">
        <v>45504</v>
      </c>
      <c r="M2515" s="261" t="s">
        <v>20</v>
      </c>
    </row>
    <row r="2516" spans="1:13" x14ac:dyDescent="0.35">
      <c r="A2516" s="259" t="s">
        <v>3866</v>
      </c>
      <c r="B2516" s="259" t="s">
        <v>3867</v>
      </c>
      <c r="C2516" s="259" t="s">
        <v>125</v>
      </c>
      <c r="D2516" s="259" t="s">
        <v>991</v>
      </c>
      <c r="E2516" s="259">
        <v>17239000</v>
      </c>
      <c r="F2516" s="259" t="s">
        <v>3891</v>
      </c>
      <c r="G2516" s="259" t="s">
        <v>884</v>
      </c>
      <c r="H2516" s="259">
        <v>2</v>
      </c>
      <c r="I2516" s="259" t="s">
        <v>3892</v>
      </c>
      <c r="J2516" s="259" t="s">
        <v>3893</v>
      </c>
      <c r="K2516" s="259" t="s">
        <v>3894</v>
      </c>
      <c r="L2516" s="260">
        <v>45504</v>
      </c>
      <c r="M2516" s="259" t="s">
        <v>20</v>
      </c>
    </row>
    <row r="2517" spans="1:13" x14ac:dyDescent="0.35">
      <c r="A2517" s="261" t="s">
        <v>3866</v>
      </c>
      <c r="B2517" s="261" t="s">
        <v>3867</v>
      </c>
      <c r="C2517" s="261" t="s">
        <v>125</v>
      </c>
      <c r="D2517" s="261" t="s">
        <v>996</v>
      </c>
      <c r="E2517" s="261">
        <v>5600000</v>
      </c>
      <c r="F2517" s="261" t="s">
        <v>3895</v>
      </c>
      <c r="G2517" s="261" t="s">
        <v>884</v>
      </c>
      <c r="H2517" s="261">
        <v>2</v>
      </c>
      <c r="I2517" s="261" t="s">
        <v>3896</v>
      </c>
      <c r="J2517" s="261" t="s">
        <v>3897</v>
      </c>
      <c r="K2517" s="261" t="s">
        <v>3898</v>
      </c>
      <c r="L2517" s="262">
        <v>45504</v>
      </c>
      <c r="M2517" s="261" t="s">
        <v>20</v>
      </c>
    </row>
    <row r="2518" spans="1:13" x14ac:dyDescent="0.35">
      <c r="A2518" s="259" t="s">
        <v>3866</v>
      </c>
      <c r="B2518" s="259" t="s">
        <v>3867</v>
      </c>
      <c r="C2518" s="259" t="s">
        <v>125</v>
      </c>
      <c r="D2518" s="259" t="s">
        <v>999</v>
      </c>
      <c r="E2518" s="259">
        <v>3023064</v>
      </c>
      <c r="F2518" s="259" t="s">
        <v>3887</v>
      </c>
      <c r="G2518" s="259" t="s">
        <v>884</v>
      </c>
      <c r="H2518" s="259">
        <v>2</v>
      </c>
      <c r="I2518" s="259" t="s">
        <v>3888</v>
      </c>
      <c r="J2518" s="259" t="s">
        <v>3899</v>
      </c>
      <c r="K2518" s="259" t="s">
        <v>3900</v>
      </c>
      <c r="L2518" s="260">
        <v>45504</v>
      </c>
      <c r="M2518" s="259" t="s">
        <v>20</v>
      </c>
    </row>
    <row r="2519" spans="1:13" x14ac:dyDescent="0.35">
      <c r="A2519" s="261" t="s">
        <v>3866</v>
      </c>
      <c r="B2519" s="261" t="s">
        <v>3867</v>
      </c>
      <c r="C2519" s="261" t="s">
        <v>125</v>
      </c>
      <c r="D2519" s="261" t="s">
        <v>1002</v>
      </c>
      <c r="E2519" s="261">
        <v>1276936</v>
      </c>
      <c r="F2519" s="261" t="s">
        <v>3887</v>
      </c>
      <c r="G2519" s="261" t="s">
        <v>22</v>
      </c>
      <c r="H2519" s="261">
        <v>3</v>
      </c>
      <c r="I2519" s="261" t="s">
        <v>3888</v>
      </c>
      <c r="J2519" s="261" t="s">
        <v>3901</v>
      </c>
      <c r="K2519" s="261" t="s">
        <v>3902</v>
      </c>
      <c r="L2519" s="262">
        <v>45504</v>
      </c>
      <c r="M2519" s="261" t="s">
        <v>20</v>
      </c>
    </row>
    <row r="2520" spans="1:13" x14ac:dyDescent="0.35">
      <c r="A2520" s="259" t="s">
        <v>3866</v>
      </c>
      <c r="B2520" s="259" t="s">
        <v>3867</v>
      </c>
      <c r="C2520" s="259" t="s">
        <v>125</v>
      </c>
      <c r="D2520" s="259" t="s">
        <v>823</v>
      </c>
      <c r="E2520" s="259" t="s">
        <v>17</v>
      </c>
      <c r="F2520" s="259" t="s">
        <v>3887</v>
      </c>
      <c r="G2520" s="259" t="s">
        <v>22</v>
      </c>
      <c r="H2520" s="259">
        <v>3</v>
      </c>
      <c r="I2520" s="259" t="s">
        <v>3888</v>
      </c>
      <c r="J2520" s="259" t="s">
        <v>3903</v>
      </c>
      <c r="K2520" s="259" t="s">
        <v>3904</v>
      </c>
      <c r="L2520" s="260">
        <v>45504</v>
      </c>
      <c r="M2520" s="259" t="s">
        <v>20</v>
      </c>
    </row>
    <row r="2521" spans="1:13" x14ac:dyDescent="0.35">
      <c r="A2521" s="261" t="s">
        <v>3866</v>
      </c>
      <c r="B2521" s="261" t="s">
        <v>3867</v>
      </c>
      <c r="C2521" s="261" t="s">
        <v>125</v>
      </c>
      <c r="D2521" s="261" t="s">
        <v>26</v>
      </c>
      <c r="E2521" s="261" t="s">
        <v>17</v>
      </c>
      <c r="F2521" s="261" t="s">
        <v>17</v>
      </c>
      <c r="G2521" s="261" t="s">
        <v>17</v>
      </c>
      <c r="H2521" s="261" t="s">
        <v>17</v>
      </c>
      <c r="I2521" s="261" t="s">
        <v>17</v>
      </c>
      <c r="J2521" s="261" t="s">
        <v>17</v>
      </c>
      <c r="K2521" s="261" t="s">
        <v>3905</v>
      </c>
      <c r="L2521" s="262">
        <v>45504</v>
      </c>
      <c r="M2521" s="261" t="s">
        <v>20</v>
      </c>
    </row>
    <row r="2522" spans="1:13" x14ac:dyDescent="0.35">
      <c r="A2522" s="259" t="s">
        <v>3866</v>
      </c>
      <c r="B2522" s="259" t="s">
        <v>3867</v>
      </c>
      <c r="C2522" s="259" t="s">
        <v>125</v>
      </c>
      <c r="D2522" s="259" t="s">
        <v>28</v>
      </c>
      <c r="E2522" s="259" t="s">
        <v>17</v>
      </c>
      <c r="F2522" s="259" t="s">
        <v>17</v>
      </c>
      <c r="G2522" s="259" t="s">
        <v>17</v>
      </c>
      <c r="H2522" s="259" t="s">
        <v>17</v>
      </c>
      <c r="I2522" s="259" t="s">
        <v>17</v>
      </c>
      <c r="J2522" s="259" t="s">
        <v>17</v>
      </c>
      <c r="K2522" s="259" t="s">
        <v>3906</v>
      </c>
      <c r="L2522" s="260">
        <v>45504</v>
      </c>
      <c r="M2522" s="259" t="s">
        <v>20</v>
      </c>
    </row>
    <row r="2523" spans="1:13" x14ac:dyDescent="0.35">
      <c r="A2523" s="261" t="s">
        <v>374</v>
      </c>
      <c r="B2523" s="261" t="s">
        <v>375</v>
      </c>
      <c r="C2523" s="261" t="s">
        <v>338</v>
      </c>
      <c r="D2523" s="261" t="s">
        <v>986</v>
      </c>
      <c r="E2523" s="261" t="s">
        <v>17</v>
      </c>
      <c r="F2523" s="261" t="s">
        <v>512</v>
      </c>
      <c r="G2523" s="261" t="s">
        <v>17</v>
      </c>
      <c r="H2523" s="261" t="s">
        <v>17</v>
      </c>
      <c r="I2523" s="261" t="s">
        <v>512</v>
      </c>
      <c r="J2523" s="261" t="s">
        <v>3907</v>
      </c>
      <c r="K2523" s="261" t="s">
        <v>3908</v>
      </c>
      <c r="L2523" s="262">
        <v>45504</v>
      </c>
      <c r="M2523" s="261" t="s">
        <v>439</v>
      </c>
    </row>
    <row r="2524" spans="1:13" x14ac:dyDescent="0.35">
      <c r="A2524" s="259" t="s">
        <v>374</v>
      </c>
      <c r="B2524" s="259" t="s">
        <v>375</v>
      </c>
      <c r="C2524" s="259" t="s">
        <v>338</v>
      </c>
      <c r="D2524" s="259" t="s">
        <v>991</v>
      </c>
      <c r="E2524" s="259" t="s">
        <v>17</v>
      </c>
      <c r="F2524" s="259" t="s">
        <v>512</v>
      </c>
      <c r="G2524" s="259" t="s">
        <v>17</v>
      </c>
      <c r="H2524" s="259" t="s">
        <v>17</v>
      </c>
      <c r="I2524" s="259" t="s">
        <v>512</v>
      </c>
      <c r="J2524" s="259" t="s">
        <v>1759</v>
      </c>
      <c r="K2524" s="259" t="s">
        <v>3909</v>
      </c>
      <c r="L2524" s="260">
        <v>45504</v>
      </c>
      <c r="M2524" s="259" t="s">
        <v>439</v>
      </c>
    </row>
    <row r="2525" spans="1:13" x14ac:dyDescent="0.35">
      <c r="A2525" s="261" t="s">
        <v>374</v>
      </c>
      <c r="B2525" s="261" t="s">
        <v>375</v>
      </c>
      <c r="C2525" s="261" t="s">
        <v>338</v>
      </c>
      <c r="D2525" s="261" t="s">
        <v>996</v>
      </c>
      <c r="E2525" s="261" t="s">
        <v>17</v>
      </c>
      <c r="F2525" s="261" t="s">
        <v>512</v>
      </c>
      <c r="G2525" s="261" t="s">
        <v>17</v>
      </c>
      <c r="H2525" s="261" t="s">
        <v>17</v>
      </c>
      <c r="I2525" s="261" t="s">
        <v>512</v>
      </c>
      <c r="J2525" s="261" t="s">
        <v>1759</v>
      </c>
      <c r="K2525" s="261" t="s">
        <v>3910</v>
      </c>
      <c r="L2525" s="262">
        <v>45504</v>
      </c>
      <c r="M2525" s="261" t="s">
        <v>439</v>
      </c>
    </row>
    <row r="2526" spans="1:13" x14ac:dyDescent="0.35">
      <c r="A2526" s="259" t="s">
        <v>374</v>
      </c>
      <c r="B2526" s="259" t="s">
        <v>375</v>
      </c>
      <c r="C2526" s="259" t="s">
        <v>338</v>
      </c>
      <c r="D2526" s="259" t="s">
        <v>999</v>
      </c>
      <c r="E2526" s="259" t="s">
        <v>17</v>
      </c>
      <c r="F2526" s="259" t="s">
        <v>512</v>
      </c>
      <c r="G2526" s="259" t="s">
        <v>17</v>
      </c>
      <c r="H2526" s="259" t="s">
        <v>17</v>
      </c>
      <c r="I2526" s="259" t="s">
        <v>512</v>
      </c>
      <c r="J2526" s="259" t="s">
        <v>1759</v>
      </c>
      <c r="K2526" s="259" t="s">
        <v>3911</v>
      </c>
      <c r="L2526" s="260">
        <v>45504</v>
      </c>
      <c r="M2526" s="259" t="s">
        <v>439</v>
      </c>
    </row>
    <row r="2527" spans="1:13" x14ac:dyDescent="0.35">
      <c r="A2527" s="261" t="s">
        <v>374</v>
      </c>
      <c r="B2527" s="261" t="s">
        <v>375</v>
      </c>
      <c r="C2527" s="261" t="s">
        <v>338</v>
      </c>
      <c r="D2527" s="261" t="s">
        <v>1002</v>
      </c>
      <c r="E2527" s="261" t="s">
        <v>17</v>
      </c>
      <c r="F2527" s="261" t="s">
        <v>512</v>
      </c>
      <c r="G2527" s="261" t="s">
        <v>17</v>
      </c>
      <c r="H2527" s="261" t="s">
        <v>17</v>
      </c>
      <c r="I2527" s="261" t="s">
        <v>512</v>
      </c>
      <c r="J2527" s="261" t="s">
        <v>1759</v>
      </c>
      <c r="K2527" s="261" t="s">
        <v>3912</v>
      </c>
      <c r="L2527" s="262">
        <v>45504</v>
      </c>
      <c r="M2527" s="261" t="s">
        <v>439</v>
      </c>
    </row>
    <row r="2528" spans="1:13" x14ac:dyDescent="0.35">
      <c r="A2528" s="259" t="s">
        <v>374</v>
      </c>
      <c r="B2528" s="259" t="s">
        <v>375</v>
      </c>
      <c r="C2528" s="259" t="s">
        <v>338</v>
      </c>
      <c r="D2528" s="259" t="s">
        <v>823</v>
      </c>
      <c r="E2528" s="259" t="s">
        <v>17</v>
      </c>
      <c r="F2528" s="259" t="s">
        <v>512</v>
      </c>
      <c r="G2528" s="259" t="s">
        <v>17</v>
      </c>
      <c r="H2528" s="259" t="s">
        <v>17</v>
      </c>
      <c r="I2528" s="259" t="s">
        <v>512</v>
      </c>
      <c r="J2528" s="259" t="s">
        <v>1759</v>
      </c>
      <c r="K2528" s="259" t="s">
        <v>3913</v>
      </c>
      <c r="L2528" s="260">
        <v>45504</v>
      </c>
      <c r="M2528" s="259" t="s">
        <v>439</v>
      </c>
    </row>
    <row r="2529" spans="1:13" x14ac:dyDescent="0.35">
      <c r="A2529" s="261" t="s">
        <v>374</v>
      </c>
      <c r="B2529" s="261" t="s">
        <v>375</v>
      </c>
      <c r="C2529" s="261" t="s">
        <v>338</v>
      </c>
      <c r="D2529" s="261" t="s">
        <v>404</v>
      </c>
      <c r="E2529" s="261">
        <v>2</v>
      </c>
      <c r="F2529" s="261" t="s">
        <v>3914</v>
      </c>
      <c r="G2529" s="261" t="s">
        <v>884</v>
      </c>
      <c r="H2529" s="261">
        <v>2</v>
      </c>
      <c r="I2529" s="261" t="s">
        <v>3915</v>
      </c>
      <c r="J2529" s="261" t="s">
        <v>3916</v>
      </c>
      <c r="K2529" s="261" t="s">
        <v>3917</v>
      </c>
      <c r="L2529" s="262">
        <v>45504</v>
      </c>
      <c r="M2529" s="261" t="s">
        <v>439</v>
      </c>
    </row>
    <row r="2530" spans="1:13" x14ac:dyDescent="0.35">
      <c r="A2530" s="259" t="s">
        <v>3918</v>
      </c>
      <c r="B2530" s="259" t="s">
        <v>3919</v>
      </c>
      <c r="C2530" s="259" t="s">
        <v>1648</v>
      </c>
      <c r="D2530" s="259" t="s">
        <v>949</v>
      </c>
      <c r="E2530" s="259">
        <v>34943265</v>
      </c>
      <c r="F2530" s="259" t="s">
        <v>3920</v>
      </c>
      <c r="G2530" s="259" t="s">
        <v>884</v>
      </c>
      <c r="H2530" s="259">
        <v>2</v>
      </c>
      <c r="I2530" s="259" t="s">
        <v>3921</v>
      </c>
      <c r="J2530" s="259" t="s">
        <v>3922</v>
      </c>
      <c r="K2530" s="259" t="s">
        <v>3923</v>
      </c>
      <c r="L2530" s="260">
        <v>45504</v>
      </c>
      <c r="M2530" s="259" t="s">
        <v>20</v>
      </c>
    </row>
    <row r="2531" spans="1:13" x14ac:dyDescent="0.35">
      <c r="A2531" s="261" t="s">
        <v>3918</v>
      </c>
      <c r="B2531" s="261" t="s">
        <v>3919</v>
      </c>
      <c r="C2531" s="261" t="s">
        <v>1648</v>
      </c>
      <c r="D2531" s="261" t="s">
        <v>694</v>
      </c>
      <c r="E2531" s="261">
        <v>477989.66</v>
      </c>
      <c r="F2531" s="261" t="s">
        <v>3924</v>
      </c>
      <c r="G2531" s="261" t="s">
        <v>884</v>
      </c>
      <c r="H2531" s="261">
        <v>2</v>
      </c>
      <c r="I2531" s="261" t="s">
        <v>3925</v>
      </c>
      <c r="J2531" s="261" t="s">
        <v>3926</v>
      </c>
      <c r="K2531" s="261" t="s">
        <v>3927</v>
      </c>
      <c r="L2531" s="262">
        <v>45504</v>
      </c>
      <c r="M2531" s="261" t="s">
        <v>20</v>
      </c>
    </row>
    <row r="2532" spans="1:13" x14ac:dyDescent="0.35">
      <c r="A2532" s="259" t="s">
        <v>3918</v>
      </c>
      <c r="B2532" s="259" t="s">
        <v>3919</v>
      </c>
      <c r="C2532" s="259" t="s">
        <v>1648</v>
      </c>
      <c r="D2532" s="259" t="s">
        <v>958</v>
      </c>
      <c r="E2532" s="259">
        <v>17954461</v>
      </c>
      <c r="F2532" s="259" t="s">
        <v>3928</v>
      </c>
      <c r="G2532" s="259" t="s">
        <v>884</v>
      </c>
      <c r="H2532" s="259">
        <v>2</v>
      </c>
      <c r="I2532" s="259" t="s">
        <v>3929</v>
      </c>
      <c r="J2532" s="259" t="s">
        <v>3930</v>
      </c>
      <c r="K2532" s="259" t="s">
        <v>3931</v>
      </c>
      <c r="L2532" s="260">
        <v>45504</v>
      </c>
      <c r="M2532" s="259" t="s">
        <v>20</v>
      </c>
    </row>
    <row r="2533" spans="1:13" x14ac:dyDescent="0.35">
      <c r="A2533" s="261" t="s">
        <v>3918</v>
      </c>
      <c r="B2533" s="261" t="s">
        <v>3919</v>
      </c>
      <c r="C2533" s="261" t="s">
        <v>1648</v>
      </c>
      <c r="D2533" s="261" t="s">
        <v>963</v>
      </c>
      <c r="E2533" s="261">
        <v>17954461</v>
      </c>
      <c r="F2533" s="261" t="s">
        <v>3928</v>
      </c>
      <c r="G2533" s="261" t="s">
        <v>884</v>
      </c>
      <c r="H2533" s="261">
        <v>2</v>
      </c>
      <c r="I2533" s="261" t="s">
        <v>3929</v>
      </c>
      <c r="J2533" s="261" t="s">
        <v>3932</v>
      </c>
      <c r="K2533" s="261" t="s">
        <v>3933</v>
      </c>
      <c r="L2533" s="262">
        <v>45504</v>
      </c>
      <c r="M2533" s="261" t="s">
        <v>20</v>
      </c>
    </row>
    <row r="2534" spans="1:13" x14ac:dyDescent="0.35">
      <c r="A2534" s="259" t="s">
        <v>3918</v>
      </c>
      <c r="B2534" s="259" t="s">
        <v>3919</v>
      </c>
      <c r="C2534" s="259" t="s">
        <v>1648</v>
      </c>
      <c r="D2534" s="259" t="s">
        <v>568</v>
      </c>
      <c r="E2534" s="259">
        <v>342</v>
      </c>
      <c r="F2534" s="259" t="s">
        <v>3934</v>
      </c>
      <c r="G2534" s="259" t="s">
        <v>884</v>
      </c>
      <c r="H2534" s="259">
        <v>2</v>
      </c>
      <c r="I2534" s="259" t="s">
        <v>3935</v>
      </c>
      <c r="J2534" s="259" t="s">
        <v>3936</v>
      </c>
      <c r="K2534" s="259" t="s">
        <v>3937</v>
      </c>
      <c r="L2534" s="260">
        <v>45504</v>
      </c>
      <c r="M2534" s="259" t="s">
        <v>20</v>
      </c>
    </row>
    <row r="2535" spans="1:13" x14ac:dyDescent="0.35">
      <c r="A2535" s="261" t="s">
        <v>3918</v>
      </c>
      <c r="B2535" s="261" t="s">
        <v>3919</v>
      </c>
      <c r="C2535" s="261" t="s">
        <v>1648</v>
      </c>
      <c r="D2535" s="261" t="s">
        <v>40</v>
      </c>
      <c r="E2535" s="261" t="s">
        <v>17</v>
      </c>
      <c r="F2535" s="261" t="s">
        <v>17</v>
      </c>
      <c r="G2535" s="261" t="s">
        <v>22</v>
      </c>
      <c r="H2535" s="261">
        <v>3</v>
      </c>
      <c r="I2535" s="261" t="s">
        <v>17</v>
      </c>
      <c r="J2535" s="261" t="s">
        <v>3938</v>
      </c>
      <c r="K2535" s="261" t="s">
        <v>3939</v>
      </c>
      <c r="L2535" s="262">
        <v>45504</v>
      </c>
      <c r="M2535" s="261" t="s">
        <v>20</v>
      </c>
    </row>
    <row r="2536" spans="1:13" x14ac:dyDescent="0.35">
      <c r="A2536" s="259" t="s">
        <v>3918</v>
      </c>
      <c r="B2536" s="259" t="s">
        <v>3919</v>
      </c>
      <c r="C2536" s="259" t="s">
        <v>1648</v>
      </c>
      <c r="D2536" s="259" t="s">
        <v>635</v>
      </c>
      <c r="E2536" s="259" t="s">
        <v>17</v>
      </c>
      <c r="F2536" s="259" t="s">
        <v>17</v>
      </c>
      <c r="G2536" s="259" t="s">
        <v>22</v>
      </c>
      <c r="H2536" s="259">
        <v>3</v>
      </c>
      <c r="I2536" s="259" t="s">
        <v>17</v>
      </c>
      <c r="J2536" s="259" t="s">
        <v>3940</v>
      </c>
      <c r="K2536" s="259" t="s">
        <v>3941</v>
      </c>
      <c r="L2536" s="260">
        <v>45504</v>
      </c>
      <c r="M2536" s="259" t="s">
        <v>20</v>
      </c>
    </row>
    <row r="2537" spans="1:13" x14ac:dyDescent="0.35">
      <c r="A2537" s="261" t="s">
        <v>3918</v>
      </c>
      <c r="B2537" s="261" t="s">
        <v>3919</v>
      </c>
      <c r="C2537" s="261" t="s">
        <v>1648</v>
      </c>
      <c r="D2537" s="261" t="s">
        <v>793</v>
      </c>
      <c r="E2537" s="261" t="s">
        <v>17</v>
      </c>
      <c r="F2537" s="261" t="s">
        <v>17</v>
      </c>
      <c r="G2537" s="261" t="s">
        <v>22</v>
      </c>
      <c r="H2537" s="261">
        <v>3</v>
      </c>
      <c r="I2537" s="261" t="s">
        <v>17</v>
      </c>
      <c r="J2537" s="261" t="s">
        <v>3940</v>
      </c>
      <c r="K2537" s="261" t="s">
        <v>3942</v>
      </c>
      <c r="L2537" s="262">
        <v>45504</v>
      </c>
      <c r="M2537" s="261" t="s">
        <v>20</v>
      </c>
    </row>
    <row r="2538" spans="1:13" x14ac:dyDescent="0.35">
      <c r="A2538" s="259" t="s">
        <v>3918</v>
      </c>
      <c r="B2538" s="259" t="s">
        <v>3919</v>
      </c>
      <c r="C2538" s="259" t="s">
        <v>1648</v>
      </c>
      <c r="D2538" s="259" t="s">
        <v>986</v>
      </c>
      <c r="E2538" s="259">
        <v>3300000</v>
      </c>
      <c r="F2538" s="259" t="s">
        <v>3943</v>
      </c>
      <c r="G2538" s="259" t="s">
        <v>884</v>
      </c>
      <c r="H2538" s="259">
        <v>2</v>
      </c>
      <c r="I2538" s="259" t="s">
        <v>3944</v>
      </c>
      <c r="J2538" s="259" t="s">
        <v>3945</v>
      </c>
      <c r="K2538" s="259" t="s">
        <v>3946</v>
      </c>
      <c r="L2538" s="260">
        <v>45504</v>
      </c>
      <c r="M2538" s="259" t="s">
        <v>20</v>
      </c>
    </row>
    <row r="2539" spans="1:13" x14ac:dyDescent="0.35">
      <c r="A2539" s="261" t="s">
        <v>3918</v>
      </c>
      <c r="B2539" s="261" t="s">
        <v>3919</v>
      </c>
      <c r="C2539" s="261" t="s">
        <v>1648</v>
      </c>
      <c r="D2539" s="261" t="s">
        <v>991</v>
      </c>
      <c r="E2539" s="261">
        <v>0</v>
      </c>
      <c r="F2539" s="261" t="s">
        <v>3928</v>
      </c>
      <c r="G2539" s="261" t="s">
        <v>884</v>
      </c>
      <c r="H2539" s="261">
        <v>2</v>
      </c>
      <c r="I2539" s="261" t="s">
        <v>3929</v>
      </c>
      <c r="J2539" s="261" t="s">
        <v>3947</v>
      </c>
      <c r="K2539" s="261" t="s">
        <v>3948</v>
      </c>
      <c r="L2539" s="262">
        <v>45504</v>
      </c>
      <c r="M2539" s="261" t="s">
        <v>20</v>
      </c>
    </row>
    <row r="2540" spans="1:13" x14ac:dyDescent="0.35">
      <c r="A2540" s="259" t="s">
        <v>3918</v>
      </c>
      <c r="B2540" s="259" t="s">
        <v>3919</v>
      </c>
      <c r="C2540" s="259" t="s">
        <v>1648</v>
      </c>
      <c r="D2540" s="259" t="s">
        <v>996</v>
      </c>
      <c r="E2540" s="259">
        <v>14654461</v>
      </c>
      <c r="F2540" s="259" t="s">
        <v>3949</v>
      </c>
      <c r="G2540" s="259" t="s">
        <v>884</v>
      </c>
      <c r="H2540" s="259">
        <v>2</v>
      </c>
      <c r="I2540" s="259" t="s">
        <v>3950</v>
      </c>
      <c r="J2540" s="259" t="s">
        <v>3951</v>
      </c>
      <c r="K2540" s="259" t="s">
        <v>3952</v>
      </c>
      <c r="L2540" s="260">
        <v>45504</v>
      </c>
      <c r="M2540" s="259" t="s">
        <v>20</v>
      </c>
    </row>
    <row r="2541" spans="1:13" x14ac:dyDescent="0.35">
      <c r="A2541" s="261" t="s">
        <v>3918</v>
      </c>
      <c r="B2541" s="261" t="s">
        <v>3919</v>
      </c>
      <c r="C2541" s="261" t="s">
        <v>1648</v>
      </c>
      <c r="D2541" s="261" t="s">
        <v>999</v>
      </c>
      <c r="E2541" s="261">
        <v>2789849</v>
      </c>
      <c r="F2541" s="261" t="s">
        <v>3943</v>
      </c>
      <c r="G2541" s="261" t="s">
        <v>884</v>
      </c>
      <c r="H2541" s="261">
        <v>2</v>
      </c>
      <c r="I2541" s="261" t="s">
        <v>3944</v>
      </c>
      <c r="J2541" s="261" t="s">
        <v>3953</v>
      </c>
      <c r="K2541" s="261" t="s">
        <v>3954</v>
      </c>
      <c r="L2541" s="262">
        <v>45504</v>
      </c>
      <c r="M2541" s="261" t="s">
        <v>20</v>
      </c>
    </row>
    <row r="2542" spans="1:13" x14ac:dyDescent="0.35">
      <c r="A2542" s="259" t="s">
        <v>3918</v>
      </c>
      <c r="B2542" s="259" t="s">
        <v>3919</v>
      </c>
      <c r="C2542" s="259" t="s">
        <v>1648</v>
      </c>
      <c r="D2542" s="259" t="s">
        <v>1002</v>
      </c>
      <c r="E2542" s="259">
        <v>510151</v>
      </c>
      <c r="F2542" s="259" t="s">
        <v>3955</v>
      </c>
      <c r="G2542" s="259" t="s">
        <v>884</v>
      </c>
      <c r="H2542" s="259">
        <v>2</v>
      </c>
      <c r="I2542" s="259" t="s">
        <v>3956</v>
      </c>
      <c r="J2542" s="259" t="s">
        <v>3957</v>
      </c>
      <c r="K2542" s="259" t="s">
        <v>3958</v>
      </c>
      <c r="L2542" s="260">
        <v>45504</v>
      </c>
      <c r="M2542" s="259" t="s">
        <v>20</v>
      </c>
    </row>
    <row r="2543" spans="1:13" x14ac:dyDescent="0.35">
      <c r="A2543" s="261" t="s">
        <v>3918</v>
      </c>
      <c r="B2543" s="261" t="s">
        <v>3919</v>
      </c>
      <c r="C2543" s="261" t="s">
        <v>1648</v>
      </c>
      <c r="D2543" s="261" t="s">
        <v>823</v>
      </c>
      <c r="E2543" s="261">
        <v>0</v>
      </c>
      <c r="F2543" s="261" t="s">
        <v>3955</v>
      </c>
      <c r="G2543" s="261" t="s">
        <v>22</v>
      </c>
      <c r="H2543" s="261">
        <v>3</v>
      </c>
      <c r="I2543" s="261" t="s">
        <v>3956</v>
      </c>
      <c r="J2543" s="261" t="s">
        <v>3959</v>
      </c>
      <c r="K2543" s="261" t="s">
        <v>3960</v>
      </c>
      <c r="L2543" s="262">
        <v>45504</v>
      </c>
      <c r="M2543" s="261" t="s">
        <v>20</v>
      </c>
    </row>
    <row r="2544" spans="1:13" x14ac:dyDescent="0.35">
      <c r="A2544" s="259" t="s">
        <v>3918</v>
      </c>
      <c r="B2544" s="259" t="s">
        <v>3919</v>
      </c>
      <c r="C2544" s="259" t="s">
        <v>1648</v>
      </c>
      <c r="D2544" s="259" t="s">
        <v>404</v>
      </c>
      <c r="E2544" s="259">
        <v>4</v>
      </c>
      <c r="F2544" s="259" t="s">
        <v>3955</v>
      </c>
      <c r="G2544" s="259" t="s">
        <v>884</v>
      </c>
      <c r="H2544" s="259">
        <v>2</v>
      </c>
      <c r="I2544" s="259" t="s">
        <v>3956</v>
      </c>
      <c r="J2544" s="259" t="s">
        <v>3961</v>
      </c>
      <c r="K2544" s="259" t="s">
        <v>3962</v>
      </c>
      <c r="L2544" s="260">
        <v>45504</v>
      </c>
      <c r="M2544" s="259" t="s">
        <v>20</v>
      </c>
    </row>
    <row r="2545" spans="1:13" x14ac:dyDescent="0.35">
      <c r="A2545" s="261" t="s">
        <v>3918</v>
      </c>
      <c r="B2545" s="261" t="s">
        <v>3919</v>
      </c>
      <c r="C2545" s="261" t="s">
        <v>1648</v>
      </c>
      <c r="D2545" s="261" t="s">
        <v>26</v>
      </c>
      <c r="E2545" s="261" t="s">
        <v>17</v>
      </c>
      <c r="F2545" s="261" t="s">
        <v>17</v>
      </c>
      <c r="G2545" s="261" t="s">
        <v>22</v>
      </c>
      <c r="H2545" s="261">
        <v>3</v>
      </c>
      <c r="I2545" s="261" t="s">
        <v>17</v>
      </c>
      <c r="J2545" s="261" t="s">
        <v>3963</v>
      </c>
      <c r="K2545" s="261" t="s">
        <v>3964</v>
      </c>
      <c r="L2545" s="262">
        <v>45504</v>
      </c>
      <c r="M2545" s="261" t="s">
        <v>20</v>
      </c>
    </row>
    <row r="2546" spans="1:13" x14ac:dyDescent="0.35">
      <c r="A2546" s="259" t="s">
        <v>3918</v>
      </c>
      <c r="B2546" s="259" t="s">
        <v>3919</v>
      </c>
      <c r="C2546" s="259" t="s">
        <v>1648</v>
      </c>
      <c r="D2546" s="259" t="s">
        <v>28</v>
      </c>
      <c r="E2546" s="259" t="s">
        <v>17</v>
      </c>
      <c r="F2546" s="259" t="s">
        <v>17</v>
      </c>
      <c r="G2546" s="259" t="s">
        <v>22</v>
      </c>
      <c r="H2546" s="259">
        <v>3</v>
      </c>
      <c r="I2546" s="259" t="s">
        <v>17</v>
      </c>
      <c r="J2546" s="259" t="s">
        <v>3965</v>
      </c>
      <c r="K2546" s="259" t="s">
        <v>3966</v>
      </c>
      <c r="L2546" s="260">
        <v>45504</v>
      </c>
      <c r="M2546" s="259" t="s">
        <v>20</v>
      </c>
    </row>
    <row r="2547" spans="1:13" x14ac:dyDescent="0.35">
      <c r="A2547" s="261" t="s">
        <v>3918</v>
      </c>
      <c r="B2547" s="261" t="s">
        <v>3919</v>
      </c>
      <c r="C2547" s="261" t="s">
        <v>1648</v>
      </c>
      <c r="D2547" s="261" t="s">
        <v>38</v>
      </c>
      <c r="E2547" s="261">
        <v>3342</v>
      </c>
      <c r="F2547" s="261" t="s">
        <v>3967</v>
      </c>
      <c r="G2547" s="261" t="s">
        <v>884</v>
      </c>
      <c r="H2547" s="261">
        <v>2</v>
      </c>
      <c r="I2547" s="261" t="s">
        <v>3968</v>
      </c>
      <c r="J2547" s="261" t="s">
        <v>3969</v>
      </c>
      <c r="K2547" s="261" t="s">
        <v>3970</v>
      </c>
      <c r="L2547" s="262">
        <v>45504</v>
      </c>
      <c r="M2547" s="261" t="s">
        <v>20</v>
      </c>
    </row>
    <row r="2548" spans="1:13" x14ac:dyDescent="0.35">
      <c r="A2548" s="259" t="s">
        <v>3918</v>
      </c>
      <c r="B2548" s="259" t="s">
        <v>3919</v>
      </c>
      <c r="C2548" s="259" t="s">
        <v>1648</v>
      </c>
      <c r="D2548" s="259" t="s">
        <v>16</v>
      </c>
      <c r="E2548" s="259" t="s">
        <v>17</v>
      </c>
      <c r="F2548" s="259" t="s">
        <v>17</v>
      </c>
      <c r="G2548" s="259" t="s">
        <v>22</v>
      </c>
      <c r="H2548" s="259">
        <v>3</v>
      </c>
      <c r="I2548" s="259" t="s">
        <v>17</v>
      </c>
      <c r="J2548" s="259" t="s">
        <v>3971</v>
      </c>
      <c r="K2548" s="259" t="s">
        <v>3972</v>
      </c>
      <c r="L2548" s="260">
        <v>45504</v>
      </c>
      <c r="M2548" s="259" t="s">
        <v>20</v>
      </c>
    </row>
    <row r="2549" spans="1:13" x14ac:dyDescent="0.35">
      <c r="A2549" s="261" t="s">
        <v>3918</v>
      </c>
      <c r="B2549" s="261" t="s">
        <v>3919</v>
      </c>
      <c r="C2549" s="261" t="s">
        <v>1648</v>
      </c>
      <c r="D2549" s="261" t="s">
        <v>21</v>
      </c>
      <c r="E2549" s="261" t="s">
        <v>17</v>
      </c>
      <c r="F2549" s="261" t="s">
        <v>17</v>
      </c>
      <c r="G2549" s="261" t="s">
        <v>22</v>
      </c>
      <c r="H2549" s="261">
        <v>3</v>
      </c>
      <c r="I2549" s="261" t="s">
        <v>17</v>
      </c>
      <c r="J2549" s="261" t="s">
        <v>3973</v>
      </c>
      <c r="K2549" s="261" t="s">
        <v>3974</v>
      </c>
      <c r="L2549" s="262">
        <v>45504</v>
      </c>
      <c r="M2549" s="261" t="s">
        <v>20</v>
      </c>
    </row>
    <row r="2550" spans="1:13" x14ac:dyDescent="0.35">
      <c r="A2550" s="259" t="s">
        <v>3918</v>
      </c>
      <c r="B2550" s="259" t="s">
        <v>3919</v>
      </c>
      <c r="C2550" s="259" t="s">
        <v>1648</v>
      </c>
      <c r="D2550" s="259" t="s">
        <v>768</v>
      </c>
      <c r="E2550" s="259">
        <v>34943265</v>
      </c>
      <c r="F2550" s="259" t="s">
        <v>3975</v>
      </c>
      <c r="G2550" s="259" t="s">
        <v>884</v>
      </c>
      <c r="H2550" s="259">
        <v>2</v>
      </c>
      <c r="I2550" s="259" t="s">
        <v>17</v>
      </c>
      <c r="J2550" s="259" t="s">
        <v>3976</v>
      </c>
      <c r="K2550" s="259" t="s">
        <v>3977</v>
      </c>
      <c r="L2550" s="260">
        <v>45504</v>
      </c>
      <c r="M2550" s="259" t="s">
        <v>20</v>
      </c>
    </row>
    <row r="2551" spans="1:13" x14ac:dyDescent="0.35">
      <c r="A2551" s="261" t="s">
        <v>3918</v>
      </c>
      <c r="B2551" s="261" t="s">
        <v>3919</v>
      </c>
      <c r="C2551" s="261" t="s">
        <v>1648</v>
      </c>
      <c r="D2551" s="261" t="s">
        <v>24</v>
      </c>
      <c r="E2551" s="261" t="s">
        <v>17</v>
      </c>
      <c r="F2551" s="261" t="s">
        <v>17</v>
      </c>
      <c r="G2551" s="261" t="s">
        <v>22</v>
      </c>
      <c r="H2551" s="261">
        <v>3</v>
      </c>
      <c r="I2551" s="261" t="s">
        <v>17</v>
      </c>
      <c r="J2551" s="261" t="s">
        <v>3978</v>
      </c>
      <c r="K2551" s="261" t="s">
        <v>3979</v>
      </c>
      <c r="L2551" s="262">
        <v>45504</v>
      </c>
      <c r="M2551" s="261" t="s">
        <v>20</v>
      </c>
    </row>
    <row r="2552" spans="1:13" x14ac:dyDescent="0.35">
      <c r="A2552" s="259" t="s">
        <v>3980</v>
      </c>
      <c r="B2552" s="259" t="s">
        <v>3981</v>
      </c>
      <c r="C2552" s="259" t="s">
        <v>1648</v>
      </c>
      <c r="D2552" s="259" t="s">
        <v>694</v>
      </c>
      <c r="E2552" s="259">
        <v>786380</v>
      </c>
      <c r="F2552" s="259" t="s">
        <v>1649</v>
      </c>
      <c r="G2552" s="259" t="s">
        <v>884</v>
      </c>
      <c r="H2552" s="259">
        <v>2</v>
      </c>
      <c r="I2552" s="259" t="s">
        <v>1650</v>
      </c>
      <c r="J2552" s="259" t="s">
        <v>3982</v>
      </c>
      <c r="K2552" s="259" t="s">
        <v>3983</v>
      </c>
      <c r="L2552" s="260">
        <v>45504</v>
      </c>
      <c r="M2552" s="259" t="s">
        <v>439</v>
      </c>
    </row>
    <row r="2553" spans="1:13" x14ac:dyDescent="0.35">
      <c r="A2553" s="261" t="s">
        <v>3980</v>
      </c>
      <c r="B2553" s="261" t="s">
        <v>3981</v>
      </c>
      <c r="C2553" s="261" t="s">
        <v>1648</v>
      </c>
      <c r="D2553" s="261" t="s">
        <v>40</v>
      </c>
      <c r="E2553" s="261">
        <v>202</v>
      </c>
      <c r="F2553" s="261" t="s">
        <v>1565</v>
      </c>
      <c r="G2553" s="261" t="s">
        <v>884</v>
      </c>
      <c r="H2553" s="261">
        <v>2</v>
      </c>
      <c r="I2553" s="261" t="s">
        <v>1653</v>
      </c>
      <c r="J2553" s="261" t="s">
        <v>1654</v>
      </c>
      <c r="K2553" s="261" t="s">
        <v>3984</v>
      </c>
      <c r="L2553" s="262">
        <v>45504</v>
      </c>
      <c r="M2553" s="261" t="s">
        <v>20</v>
      </c>
    </row>
    <row r="2554" spans="1:13" x14ac:dyDescent="0.35">
      <c r="A2554" s="259" t="s">
        <v>3980</v>
      </c>
      <c r="B2554" s="259" t="s">
        <v>3981</v>
      </c>
      <c r="C2554" s="259" t="s">
        <v>1648</v>
      </c>
      <c r="D2554" s="259" t="s">
        <v>404</v>
      </c>
      <c r="E2554" s="259">
        <v>4</v>
      </c>
      <c r="F2554" s="259" t="s">
        <v>3985</v>
      </c>
      <c r="G2554" s="259" t="s">
        <v>884</v>
      </c>
      <c r="H2554" s="259">
        <v>2</v>
      </c>
      <c r="I2554" s="259" t="s">
        <v>3986</v>
      </c>
      <c r="J2554" s="259" t="s">
        <v>3961</v>
      </c>
      <c r="K2554" s="259" t="s">
        <v>3987</v>
      </c>
      <c r="L2554" s="260">
        <v>45504</v>
      </c>
      <c r="M2554" s="259" t="s">
        <v>20</v>
      </c>
    </row>
    <row r="2555" spans="1:13" x14ac:dyDescent="0.35">
      <c r="A2555" s="261" t="s">
        <v>3980</v>
      </c>
      <c r="B2555" s="261" t="s">
        <v>3981</v>
      </c>
      <c r="C2555" s="261" t="s">
        <v>1648</v>
      </c>
      <c r="D2555" s="261" t="s">
        <v>26</v>
      </c>
      <c r="E2555" s="261" t="s">
        <v>17</v>
      </c>
      <c r="F2555" s="261" t="s">
        <v>17</v>
      </c>
      <c r="G2555" s="261" t="s">
        <v>17</v>
      </c>
      <c r="H2555" s="261" t="s">
        <v>17</v>
      </c>
      <c r="I2555" s="261" t="s">
        <v>17</v>
      </c>
      <c r="J2555" s="261" t="s">
        <v>2074</v>
      </c>
      <c r="K2555" s="261" t="s">
        <v>3988</v>
      </c>
      <c r="L2555" s="262">
        <v>45504</v>
      </c>
      <c r="M2555" s="261" t="s">
        <v>20</v>
      </c>
    </row>
    <row r="2556" spans="1:13" x14ac:dyDescent="0.35">
      <c r="A2556" s="259" t="s">
        <v>3980</v>
      </c>
      <c r="B2556" s="259" t="s">
        <v>3981</v>
      </c>
      <c r="C2556" s="259" t="s">
        <v>1648</v>
      </c>
      <c r="D2556" s="259" t="s">
        <v>28</v>
      </c>
      <c r="E2556" s="259" t="s">
        <v>17</v>
      </c>
      <c r="F2556" s="259" t="s">
        <v>17</v>
      </c>
      <c r="G2556" s="259" t="s">
        <v>17</v>
      </c>
      <c r="H2556" s="259" t="s">
        <v>17</v>
      </c>
      <c r="I2556" s="259" t="s">
        <v>17</v>
      </c>
      <c r="J2556" s="259" t="s">
        <v>2074</v>
      </c>
      <c r="K2556" s="259" t="s">
        <v>3989</v>
      </c>
      <c r="L2556" s="260">
        <v>45504</v>
      </c>
      <c r="M2556" s="259" t="s">
        <v>20</v>
      </c>
    </row>
    <row r="2557" spans="1:13" x14ac:dyDescent="0.35">
      <c r="A2557" s="261" t="s">
        <v>3980</v>
      </c>
      <c r="B2557" s="261" t="s">
        <v>3981</v>
      </c>
      <c r="C2557" s="261" t="s">
        <v>1648</v>
      </c>
      <c r="D2557" s="261" t="s">
        <v>38</v>
      </c>
      <c r="E2557" s="261">
        <v>3342</v>
      </c>
      <c r="F2557" s="261" t="s">
        <v>3967</v>
      </c>
      <c r="G2557" s="261" t="s">
        <v>884</v>
      </c>
      <c r="H2557" s="261">
        <v>2</v>
      </c>
      <c r="I2557" s="261" t="s">
        <v>3968</v>
      </c>
      <c r="J2557" s="261" t="s">
        <v>3969</v>
      </c>
      <c r="K2557" s="261" t="s">
        <v>3990</v>
      </c>
      <c r="L2557" s="262">
        <v>45504</v>
      </c>
      <c r="M2557" s="261" t="s">
        <v>20</v>
      </c>
    </row>
    <row r="2558" spans="1:13" x14ac:dyDescent="0.35">
      <c r="A2558" s="259" t="s">
        <v>3980</v>
      </c>
      <c r="B2558" s="259" t="s">
        <v>3981</v>
      </c>
      <c r="C2558" s="259" t="s">
        <v>1648</v>
      </c>
      <c r="D2558" s="259" t="s">
        <v>16</v>
      </c>
      <c r="E2558" s="259">
        <v>6661</v>
      </c>
      <c r="F2558" s="259" t="s">
        <v>1565</v>
      </c>
      <c r="G2558" s="259" t="s">
        <v>884</v>
      </c>
      <c r="H2558" s="259">
        <v>2</v>
      </c>
      <c r="I2558" s="259" t="s">
        <v>1653</v>
      </c>
      <c r="J2558" s="259" t="s">
        <v>1664</v>
      </c>
      <c r="K2558" s="259" t="s">
        <v>3991</v>
      </c>
      <c r="L2558" s="260">
        <v>45504</v>
      </c>
      <c r="M2558" s="259" t="s">
        <v>20</v>
      </c>
    </row>
    <row r="2559" spans="1:13" x14ac:dyDescent="0.35">
      <c r="A2559" s="261" t="s">
        <v>3980</v>
      </c>
      <c r="B2559" s="261" t="s">
        <v>3981</v>
      </c>
      <c r="C2559" s="261" t="s">
        <v>1648</v>
      </c>
      <c r="D2559" s="261" t="s">
        <v>21</v>
      </c>
      <c r="E2559" s="261">
        <v>1773</v>
      </c>
      <c r="F2559" s="261" t="s">
        <v>1666</v>
      </c>
      <c r="G2559" s="261" t="s">
        <v>884</v>
      </c>
      <c r="H2559" s="261">
        <v>2</v>
      </c>
      <c r="I2559" s="261" t="s">
        <v>1667</v>
      </c>
      <c r="J2559" s="261" t="s">
        <v>1668</v>
      </c>
      <c r="K2559" s="261" t="s">
        <v>3992</v>
      </c>
      <c r="L2559" s="262">
        <v>45504</v>
      </c>
      <c r="M2559" s="261" t="s">
        <v>20</v>
      </c>
    </row>
    <row r="2560" spans="1:13" x14ac:dyDescent="0.35">
      <c r="A2560" s="259" t="s">
        <v>3980</v>
      </c>
      <c r="B2560" s="259" t="s">
        <v>3981</v>
      </c>
      <c r="C2560" s="259" t="s">
        <v>1648</v>
      </c>
      <c r="D2560" s="259" t="s">
        <v>768</v>
      </c>
      <c r="E2560" s="259" t="s">
        <v>17</v>
      </c>
      <c r="F2560" s="259" t="s">
        <v>17</v>
      </c>
      <c r="G2560" s="259" t="s">
        <v>17</v>
      </c>
      <c r="H2560" s="259" t="s">
        <v>17</v>
      </c>
      <c r="I2560" s="259" t="s">
        <v>17</v>
      </c>
      <c r="J2560" s="259" t="s">
        <v>3993</v>
      </c>
      <c r="K2560" s="259" t="s">
        <v>3994</v>
      </c>
      <c r="L2560" s="260">
        <v>45504</v>
      </c>
      <c r="M2560" s="259" t="s">
        <v>20</v>
      </c>
    </row>
    <row r="2561" spans="1:13" x14ac:dyDescent="0.35">
      <c r="A2561" s="261" t="s">
        <v>3980</v>
      </c>
      <c r="B2561" s="261" t="s">
        <v>3981</v>
      </c>
      <c r="C2561" s="261" t="s">
        <v>1648</v>
      </c>
      <c r="D2561" s="261" t="s">
        <v>24</v>
      </c>
      <c r="E2561" s="261" t="s">
        <v>17</v>
      </c>
      <c r="F2561" s="261" t="s">
        <v>512</v>
      </c>
      <c r="G2561" s="261" t="s">
        <v>17</v>
      </c>
      <c r="H2561" s="261" t="s">
        <v>17</v>
      </c>
      <c r="I2561" s="261" t="s">
        <v>512</v>
      </c>
      <c r="J2561" s="261" t="s">
        <v>3995</v>
      </c>
      <c r="K2561" s="261" t="s">
        <v>3996</v>
      </c>
      <c r="L2561" s="262">
        <v>45504</v>
      </c>
      <c r="M2561" s="261" t="s">
        <v>20</v>
      </c>
    </row>
    <row r="2562" spans="1:13" x14ac:dyDescent="0.35">
      <c r="A2562" s="259" t="s">
        <v>3997</v>
      </c>
      <c r="B2562" s="259" t="s">
        <v>3998</v>
      </c>
      <c r="C2562" s="259" t="s">
        <v>2495</v>
      </c>
      <c r="D2562" s="259" t="s">
        <v>2176</v>
      </c>
      <c r="E2562" s="259">
        <v>0</v>
      </c>
      <c r="F2562" s="259" t="s">
        <v>2177</v>
      </c>
      <c r="G2562" s="259" t="s">
        <v>33</v>
      </c>
      <c r="H2562" s="259">
        <v>2</v>
      </c>
      <c r="I2562" s="259" t="s">
        <v>17</v>
      </c>
      <c r="J2562" s="259" t="s">
        <v>17</v>
      </c>
      <c r="K2562" s="259" t="s">
        <v>3999</v>
      </c>
      <c r="L2562" s="260">
        <v>45505</v>
      </c>
      <c r="M2562" s="259" t="s">
        <v>20</v>
      </c>
    </row>
    <row r="2563" spans="1:13" x14ac:dyDescent="0.35">
      <c r="A2563" s="261" t="s">
        <v>3997</v>
      </c>
      <c r="B2563" s="261" t="s">
        <v>3998</v>
      </c>
      <c r="C2563" s="261" t="s">
        <v>2495</v>
      </c>
      <c r="D2563" s="261" t="s">
        <v>2179</v>
      </c>
      <c r="E2563" s="261">
        <v>2</v>
      </c>
      <c r="F2563" s="261" t="s">
        <v>2177</v>
      </c>
      <c r="G2563" s="261" t="s">
        <v>33</v>
      </c>
      <c r="H2563" s="261">
        <v>2</v>
      </c>
      <c r="I2563" s="261" t="s">
        <v>17</v>
      </c>
      <c r="J2563" s="261" t="s">
        <v>17</v>
      </c>
      <c r="K2563" s="261" t="s">
        <v>4000</v>
      </c>
      <c r="L2563" s="262">
        <v>45505</v>
      </c>
      <c r="M2563" s="261" t="s">
        <v>20</v>
      </c>
    </row>
    <row r="2564" spans="1:13" x14ac:dyDescent="0.35">
      <c r="A2564" s="259" t="s">
        <v>3997</v>
      </c>
      <c r="B2564" s="259" t="s">
        <v>3998</v>
      </c>
      <c r="C2564" s="259" t="s">
        <v>2495</v>
      </c>
      <c r="D2564" s="259" t="s">
        <v>2181</v>
      </c>
      <c r="E2564" s="259">
        <v>0</v>
      </c>
      <c r="F2564" s="259" t="s">
        <v>2177</v>
      </c>
      <c r="G2564" s="259" t="s">
        <v>33</v>
      </c>
      <c r="H2564" s="259">
        <v>2</v>
      </c>
      <c r="I2564" s="259" t="s">
        <v>17</v>
      </c>
      <c r="J2564" s="259" t="s">
        <v>17</v>
      </c>
      <c r="K2564" s="259" t="s">
        <v>4001</v>
      </c>
      <c r="L2564" s="260">
        <v>45505</v>
      </c>
      <c r="M2564" s="259" t="s">
        <v>20</v>
      </c>
    </row>
    <row r="2565" spans="1:13" x14ac:dyDescent="0.35">
      <c r="A2565" s="261" t="s">
        <v>3997</v>
      </c>
      <c r="B2565" s="261" t="s">
        <v>3998</v>
      </c>
      <c r="C2565" s="261" t="s">
        <v>2495</v>
      </c>
      <c r="D2565" s="261" t="s">
        <v>2183</v>
      </c>
      <c r="E2565" s="261">
        <v>0</v>
      </c>
      <c r="F2565" s="261" t="s">
        <v>2177</v>
      </c>
      <c r="G2565" s="261" t="s">
        <v>33</v>
      </c>
      <c r="H2565" s="261">
        <v>2</v>
      </c>
      <c r="I2565" s="261" t="s">
        <v>17</v>
      </c>
      <c r="J2565" s="261" t="s">
        <v>17</v>
      </c>
      <c r="K2565" s="261" t="s">
        <v>4002</v>
      </c>
      <c r="L2565" s="262">
        <v>45505</v>
      </c>
      <c r="M2565" s="261" t="s">
        <v>20</v>
      </c>
    </row>
    <row r="2566" spans="1:13" x14ac:dyDescent="0.35">
      <c r="A2566" s="259" t="s">
        <v>3997</v>
      </c>
      <c r="B2566" s="259" t="s">
        <v>3998</v>
      </c>
      <c r="C2566" s="259" t="s">
        <v>2495</v>
      </c>
      <c r="D2566" s="259" t="s">
        <v>2185</v>
      </c>
      <c r="E2566" s="259">
        <v>3</v>
      </c>
      <c r="F2566" s="259" t="s">
        <v>2177</v>
      </c>
      <c r="G2566" s="259" t="s">
        <v>33</v>
      </c>
      <c r="H2566" s="259">
        <v>2</v>
      </c>
      <c r="I2566" s="259" t="s">
        <v>17</v>
      </c>
      <c r="J2566" s="259" t="s">
        <v>17</v>
      </c>
      <c r="K2566" s="259" t="s">
        <v>4003</v>
      </c>
      <c r="L2566" s="260">
        <v>45505</v>
      </c>
      <c r="M2566" s="259" t="s">
        <v>20</v>
      </c>
    </row>
    <row r="2567" spans="1:13" x14ac:dyDescent="0.35">
      <c r="A2567" s="261" t="s">
        <v>3997</v>
      </c>
      <c r="B2567" s="261" t="s">
        <v>3998</v>
      </c>
      <c r="C2567" s="261" t="s">
        <v>2495</v>
      </c>
      <c r="D2567" s="261" t="s">
        <v>2187</v>
      </c>
      <c r="E2567" s="261">
        <v>1</v>
      </c>
      <c r="F2567" s="261" t="s">
        <v>2177</v>
      </c>
      <c r="G2567" s="261" t="s">
        <v>33</v>
      </c>
      <c r="H2567" s="261">
        <v>2</v>
      </c>
      <c r="I2567" s="261" t="s">
        <v>17</v>
      </c>
      <c r="J2567" s="261" t="s">
        <v>17</v>
      </c>
      <c r="K2567" s="261" t="s">
        <v>4004</v>
      </c>
      <c r="L2567" s="262">
        <v>45505</v>
      </c>
      <c r="M2567" s="261" t="s">
        <v>20</v>
      </c>
    </row>
    <row r="2568" spans="1:13" x14ac:dyDescent="0.35">
      <c r="A2568" s="259" t="s">
        <v>3997</v>
      </c>
      <c r="B2568" s="259" t="s">
        <v>3998</v>
      </c>
      <c r="C2568" s="259" t="s">
        <v>2495</v>
      </c>
      <c r="D2568" s="259" t="s">
        <v>2189</v>
      </c>
      <c r="E2568" s="259">
        <v>0</v>
      </c>
      <c r="F2568" s="259" t="s">
        <v>2177</v>
      </c>
      <c r="G2568" s="259" t="s">
        <v>33</v>
      </c>
      <c r="H2568" s="259">
        <v>2</v>
      </c>
      <c r="I2568" s="259" t="s">
        <v>17</v>
      </c>
      <c r="J2568" s="259" t="s">
        <v>17</v>
      </c>
      <c r="K2568" s="259" t="s">
        <v>4005</v>
      </c>
      <c r="L2568" s="260">
        <v>45505</v>
      </c>
      <c r="M2568" s="259" t="s">
        <v>20</v>
      </c>
    </row>
    <row r="2569" spans="1:13" x14ac:dyDescent="0.35">
      <c r="A2569" s="261" t="s">
        <v>3997</v>
      </c>
      <c r="B2569" s="261" t="s">
        <v>3998</v>
      </c>
      <c r="C2569" s="261" t="s">
        <v>2495</v>
      </c>
      <c r="D2569" s="261" t="s">
        <v>2191</v>
      </c>
      <c r="E2569" s="261">
        <v>0</v>
      </c>
      <c r="F2569" s="261" t="s">
        <v>2177</v>
      </c>
      <c r="G2569" s="261" t="s">
        <v>33</v>
      </c>
      <c r="H2569" s="261">
        <v>2</v>
      </c>
      <c r="I2569" s="261" t="s">
        <v>17</v>
      </c>
      <c r="J2569" s="261" t="s">
        <v>17</v>
      </c>
      <c r="K2569" s="261" t="s">
        <v>4006</v>
      </c>
      <c r="L2569" s="262">
        <v>45505</v>
      </c>
      <c r="M2569" s="261" t="s">
        <v>20</v>
      </c>
    </row>
    <row r="2570" spans="1:13" x14ac:dyDescent="0.35">
      <c r="A2570" s="259" t="s">
        <v>3997</v>
      </c>
      <c r="B2570" s="259" t="s">
        <v>3998</v>
      </c>
      <c r="C2570" s="259" t="s">
        <v>2495</v>
      </c>
      <c r="D2570" s="259" t="s">
        <v>2193</v>
      </c>
      <c r="E2570" s="259">
        <v>0</v>
      </c>
      <c r="F2570" s="259" t="s">
        <v>2177</v>
      </c>
      <c r="G2570" s="259" t="s">
        <v>33</v>
      </c>
      <c r="H2570" s="259">
        <v>2</v>
      </c>
      <c r="I2570" s="259" t="s">
        <v>17</v>
      </c>
      <c r="J2570" s="259" t="s">
        <v>17</v>
      </c>
      <c r="K2570" s="259" t="s">
        <v>4007</v>
      </c>
      <c r="L2570" s="260">
        <v>45505</v>
      </c>
      <c r="M2570" s="259" t="s">
        <v>20</v>
      </c>
    </row>
    <row r="2571" spans="1:13" x14ac:dyDescent="0.35">
      <c r="A2571" s="261" t="s">
        <v>4008</v>
      </c>
      <c r="B2571" s="261" t="s">
        <v>4009</v>
      </c>
      <c r="C2571" s="261" t="s">
        <v>101</v>
      </c>
      <c r="D2571" s="261" t="s">
        <v>2176</v>
      </c>
      <c r="E2571" s="261">
        <v>2</v>
      </c>
      <c r="F2571" s="261" t="s">
        <v>2177</v>
      </c>
      <c r="G2571" s="261" t="s">
        <v>33</v>
      </c>
      <c r="H2571" s="261">
        <v>2</v>
      </c>
      <c r="I2571" s="261" t="s">
        <v>17</v>
      </c>
      <c r="J2571" s="261" t="s">
        <v>17</v>
      </c>
      <c r="K2571" s="261" t="s">
        <v>4010</v>
      </c>
      <c r="L2571" s="262">
        <v>45516</v>
      </c>
      <c r="M2571" s="261" t="s">
        <v>20</v>
      </c>
    </row>
    <row r="2572" spans="1:13" x14ac:dyDescent="0.35">
      <c r="A2572" s="259" t="s">
        <v>4008</v>
      </c>
      <c r="B2572" s="259" t="s">
        <v>4009</v>
      </c>
      <c r="C2572" s="259" t="s">
        <v>101</v>
      </c>
      <c r="D2572" s="259" t="s">
        <v>2179</v>
      </c>
      <c r="E2572" s="259">
        <v>2</v>
      </c>
      <c r="F2572" s="259" t="s">
        <v>2177</v>
      </c>
      <c r="G2572" s="259" t="s">
        <v>33</v>
      </c>
      <c r="H2572" s="259">
        <v>2</v>
      </c>
      <c r="I2572" s="259" t="s">
        <v>17</v>
      </c>
      <c r="J2572" s="259" t="s">
        <v>17</v>
      </c>
      <c r="K2572" s="259" t="s">
        <v>4011</v>
      </c>
      <c r="L2572" s="260">
        <v>45516</v>
      </c>
      <c r="M2572" s="259" t="s">
        <v>20</v>
      </c>
    </row>
    <row r="2573" spans="1:13" x14ac:dyDescent="0.35">
      <c r="A2573" s="261" t="s">
        <v>4008</v>
      </c>
      <c r="B2573" s="261" t="s">
        <v>4009</v>
      </c>
      <c r="C2573" s="261" t="s">
        <v>101</v>
      </c>
      <c r="D2573" s="261" t="s">
        <v>2181</v>
      </c>
      <c r="E2573" s="261">
        <v>1</v>
      </c>
      <c r="F2573" s="261" t="s">
        <v>2177</v>
      </c>
      <c r="G2573" s="261" t="s">
        <v>33</v>
      </c>
      <c r="H2573" s="261">
        <v>2</v>
      </c>
      <c r="I2573" s="261" t="s">
        <v>17</v>
      </c>
      <c r="J2573" s="261" t="s">
        <v>17</v>
      </c>
      <c r="K2573" s="261" t="s">
        <v>4012</v>
      </c>
      <c r="L2573" s="262">
        <v>45516</v>
      </c>
      <c r="M2573" s="261" t="s">
        <v>20</v>
      </c>
    </row>
    <row r="2574" spans="1:13" x14ac:dyDescent="0.35">
      <c r="A2574" s="259" t="s">
        <v>4008</v>
      </c>
      <c r="B2574" s="259" t="s">
        <v>4009</v>
      </c>
      <c r="C2574" s="259" t="s">
        <v>101</v>
      </c>
      <c r="D2574" s="259" t="s">
        <v>2183</v>
      </c>
      <c r="E2574" s="259">
        <v>0</v>
      </c>
      <c r="F2574" s="259" t="s">
        <v>2177</v>
      </c>
      <c r="G2574" s="259" t="s">
        <v>33</v>
      </c>
      <c r="H2574" s="259">
        <v>2</v>
      </c>
      <c r="I2574" s="259" t="s">
        <v>17</v>
      </c>
      <c r="J2574" s="259" t="s">
        <v>17</v>
      </c>
      <c r="K2574" s="259" t="s">
        <v>4013</v>
      </c>
      <c r="L2574" s="260">
        <v>45516</v>
      </c>
      <c r="M2574" s="259" t="s">
        <v>20</v>
      </c>
    </row>
    <row r="2575" spans="1:13" x14ac:dyDescent="0.35">
      <c r="A2575" s="261" t="s">
        <v>4008</v>
      </c>
      <c r="B2575" s="261" t="s">
        <v>4009</v>
      </c>
      <c r="C2575" s="261" t="s">
        <v>101</v>
      </c>
      <c r="D2575" s="261" t="s">
        <v>2185</v>
      </c>
      <c r="E2575" s="261">
        <v>2</v>
      </c>
      <c r="F2575" s="261" t="s">
        <v>2177</v>
      </c>
      <c r="G2575" s="261" t="s">
        <v>33</v>
      </c>
      <c r="H2575" s="261">
        <v>2</v>
      </c>
      <c r="I2575" s="261" t="s">
        <v>17</v>
      </c>
      <c r="J2575" s="261" t="s">
        <v>17</v>
      </c>
      <c r="K2575" s="261" t="s">
        <v>4014</v>
      </c>
      <c r="L2575" s="262">
        <v>45516</v>
      </c>
      <c r="M2575" s="261" t="s">
        <v>20</v>
      </c>
    </row>
    <row r="2576" spans="1:13" x14ac:dyDescent="0.35">
      <c r="A2576" s="259" t="s">
        <v>4008</v>
      </c>
      <c r="B2576" s="259" t="s">
        <v>4009</v>
      </c>
      <c r="C2576" s="259" t="s">
        <v>101</v>
      </c>
      <c r="D2576" s="259" t="s">
        <v>2187</v>
      </c>
      <c r="E2576" s="259">
        <v>1</v>
      </c>
      <c r="F2576" s="259" t="s">
        <v>2177</v>
      </c>
      <c r="G2576" s="259" t="s">
        <v>33</v>
      </c>
      <c r="H2576" s="259">
        <v>2</v>
      </c>
      <c r="I2576" s="259" t="s">
        <v>17</v>
      </c>
      <c r="J2576" s="259" t="s">
        <v>17</v>
      </c>
      <c r="K2576" s="259" t="s">
        <v>4015</v>
      </c>
      <c r="L2576" s="260">
        <v>45516</v>
      </c>
      <c r="M2576" s="259" t="s">
        <v>20</v>
      </c>
    </row>
    <row r="2577" spans="1:13" x14ac:dyDescent="0.35">
      <c r="A2577" s="261" t="s">
        <v>4008</v>
      </c>
      <c r="B2577" s="261" t="s">
        <v>4009</v>
      </c>
      <c r="C2577" s="261" t="s">
        <v>101</v>
      </c>
      <c r="D2577" s="261" t="s">
        <v>2189</v>
      </c>
      <c r="E2577" s="261">
        <v>3</v>
      </c>
      <c r="F2577" s="261" t="s">
        <v>2177</v>
      </c>
      <c r="G2577" s="261" t="s">
        <v>33</v>
      </c>
      <c r="H2577" s="261">
        <v>2</v>
      </c>
      <c r="I2577" s="261" t="s">
        <v>17</v>
      </c>
      <c r="J2577" s="261" t="s">
        <v>17</v>
      </c>
      <c r="K2577" s="261" t="s">
        <v>4016</v>
      </c>
      <c r="L2577" s="262">
        <v>45516</v>
      </c>
      <c r="M2577" s="261" t="s">
        <v>20</v>
      </c>
    </row>
    <row r="2578" spans="1:13" x14ac:dyDescent="0.35">
      <c r="A2578" s="259" t="s">
        <v>4008</v>
      </c>
      <c r="B2578" s="259" t="s">
        <v>4009</v>
      </c>
      <c r="C2578" s="259" t="s">
        <v>101</v>
      </c>
      <c r="D2578" s="259" t="s">
        <v>2191</v>
      </c>
      <c r="E2578" s="259">
        <v>2</v>
      </c>
      <c r="F2578" s="259" t="s">
        <v>2177</v>
      </c>
      <c r="G2578" s="259" t="s">
        <v>33</v>
      </c>
      <c r="H2578" s="259">
        <v>2</v>
      </c>
      <c r="I2578" s="259" t="s">
        <v>17</v>
      </c>
      <c r="J2578" s="259" t="s">
        <v>17</v>
      </c>
      <c r="K2578" s="259" t="s">
        <v>4017</v>
      </c>
      <c r="L2578" s="260">
        <v>45516</v>
      </c>
      <c r="M2578" s="259" t="s">
        <v>20</v>
      </c>
    </row>
    <row r="2579" spans="1:13" x14ac:dyDescent="0.35">
      <c r="A2579" s="261" t="s">
        <v>4008</v>
      </c>
      <c r="B2579" s="261" t="s">
        <v>4009</v>
      </c>
      <c r="C2579" s="261" t="s">
        <v>101</v>
      </c>
      <c r="D2579" s="261" t="s">
        <v>2193</v>
      </c>
      <c r="E2579" s="261">
        <v>0</v>
      </c>
      <c r="F2579" s="261" t="s">
        <v>2177</v>
      </c>
      <c r="G2579" s="261" t="s">
        <v>33</v>
      </c>
      <c r="H2579" s="261">
        <v>2</v>
      </c>
      <c r="I2579" s="261" t="s">
        <v>17</v>
      </c>
      <c r="J2579" s="261" t="s">
        <v>17</v>
      </c>
      <c r="K2579" s="261" t="s">
        <v>4018</v>
      </c>
      <c r="L2579" s="262">
        <v>45516</v>
      </c>
      <c r="M2579" s="261" t="s">
        <v>20</v>
      </c>
    </row>
    <row r="2580" spans="1:13" x14ac:dyDescent="0.35">
      <c r="A2580" s="259" t="s">
        <v>4019</v>
      </c>
      <c r="B2580" s="259" t="s">
        <v>4020</v>
      </c>
      <c r="C2580" s="259" t="s">
        <v>101</v>
      </c>
      <c r="D2580" s="259" t="s">
        <v>2176</v>
      </c>
      <c r="E2580" s="259">
        <v>2</v>
      </c>
      <c r="F2580" s="259" t="s">
        <v>2177</v>
      </c>
      <c r="G2580" s="259" t="s">
        <v>33</v>
      </c>
      <c r="H2580" s="259">
        <v>2</v>
      </c>
      <c r="I2580" s="259" t="s">
        <v>17</v>
      </c>
      <c r="J2580" s="259" t="s">
        <v>17</v>
      </c>
      <c r="K2580" s="259" t="s">
        <v>4021</v>
      </c>
      <c r="L2580" s="260">
        <v>45517</v>
      </c>
      <c r="M2580" s="259" t="s">
        <v>20</v>
      </c>
    </row>
    <row r="2581" spans="1:13" x14ac:dyDescent="0.35">
      <c r="A2581" s="261" t="s">
        <v>4019</v>
      </c>
      <c r="B2581" s="261" t="s">
        <v>4020</v>
      </c>
      <c r="C2581" s="261" t="s">
        <v>101</v>
      </c>
      <c r="D2581" s="261" t="s">
        <v>2179</v>
      </c>
      <c r="E2581" s="261">
        <v>2</v>
      </c>
      <c r="F2581" s="261" t="s">
        <v>2177</v>
      </c>
      <c r="G2581" s="261" t="s">
        <v>33</v>
      </c>
      <c r="H2581" s="261">
        <v>2</v>
      </c>
      <c r="I2581" s="261" t="s">
        <v>17</v>
      </c>
      <c r="J2581" s="261" t="s">
        <v>17</v>
      </c>
      <c r="K2581" s="261" t="s">
        <v>4022</v>
      </c>
      <c r="L2581" s="262">
        <v>45517</v>
      </c>
      <c r="M2581" s="261" t="s">
        <v>20</v>
      </c>
    </row>
    <row r="2582" spans="1:13" x14ac:dyDescent="0.35">
      <c r="A2582" s="259" t="s">
        <v>4019</v>
      </c>
      <c r="B2582" s="259" t="s">
        <v>4020</v>
      </c>
      <c r="C2582" s="259" t="s">
        <v>101</v>
      </c>
      <c r="D2582" s="259" t="s">
        <v>2181</v>
      </c>
      <c r="E2582" s="259">
        <v>2</v>
      </c>
      <c r="F2582" s="259" t="s">
        <v>2177</v>
      </c>
      <c r="G2582" s="259" t="s">
        <v>33</v>
      </c>
      <c r="H2582" s="259">
        <v>2</v>
      </c>
      <c r="I2582" s="259" t="s">
        <v>17</v>
      </c>
      <c r="J2582" s="259" t="s">
        <v>17</v>
      </c>
      <c r="K2582" s="259" t="s">
        <v>4023</v>
      </c>
      <c r="L2582" s="260">
        <v>45517</v>
      </c>
      <c r="M2582" s="259" t="s">
        <v>20</v>
      </c>
    </row>
    <row r="2583" spans="1:13" x14ac:dyDescent="0.35">
      <c r="A2583" s="261" t="s">
        <v>4019</v>
      </c>
      <c r="B2583" s="261" t="s">
        <v>4020</v>
      </c>
      <c r="C2583" s="261" t="s">
        <v>101</v>
      </c>
      <c r="D2583" s="261" t="s">
        <v>2183</v>
      </c>
      <c r="E2583" s="261">
        <v>0</v>
      </c>
      <c r="F2583" s="261" t="s">
        <v>2177</v>
      </c>
      <c r="G2583" s="261" t="s">
        <v>33</v>
      </c>
      <c r="H2583" s="261">
        <v>2</v>
      </c>
      <c r="I2583" s="261" t="s">
        <v>17</v>
      </c>
      <c r="J2583" s="261" t="s">
        <v>17</v>
      </c>
      <c r="K2583" s="261" t="s">
        <v>4024</v>
      </c>
      <c r="L2583" s="262">
        <v>45517</v>
      </c>
      <c r="M2583" s="261" t="s">
        <v>20</v>
      </c>
    </row>
    <row r="2584" spans="1:13" x14ac:dyDescent="0.35">
      <c r="A2584" s="259" t="s">
        <v>4019</v>
      </c>
      <c r="B2584" s="259" t="s">
        <v>4020</v>
      </c>
      <c r="C2584" s="259" t="s">
        <v>101</v>
      </c>
      <c r="D2584" s="259" t="s">
        <v>2185</v>
      </c>
      <c r="E2584" s="259">
        <v>3</v>
      </c>
      <c r="F2584" s="259" t="s">
        <v>2177</v>
      </c>
      <c r="G2584" s="259" t="s">
        <v>33</v>
      </c>
      <c r="H2584" s="259">
        <v>2</v>
      </c>
      <c r="I2584" s="259" t="s">
        <v>17</v>
      </c>
      <c r="J2584" s="259" t="s">
        <v>17</v>
      </c>
      <c r="K2584" s="259" t="s">
        <v>4025</v>
      </c>
      <c r="L2584" s="260">
        <v>45517</v>
      </c>
      <c r="M2584" s="259" t="s">
        <v>20</v>
      </c>
    </row>
    <row r="2585" spans="1:13" x14ac:dyDescent="0.35">
      <c r="A2585" s="261" t="s">
        <v>4019</v>
      </c>
      <c r="B2585" s="261" t="s">
        <v>4020</v>
      </c>
      <c r="C2585" s="261" t="s">
        <v>101</v>
      </c>
      <c r="D2585" s="261" t="s">
        <v>2187</v>
      </c>
      <c r="E2585" s="261">
        <v>1</v>
      </c>
      <c r="F2585" s="261" t="s">
        <v>2177</v>
      </c>
      <c r="G2585" s="261" t="s">
        <v>33</v>
      </c>
      <c r="H2585" s="261">
        <v>2</v>
      </c>
      <c r="I2585" s="261" t="s">
        <v>17</v>
      </c>
      <c r="J2585" s="261" t="s">
        <v>17</v>
      </c>
      <c r="K2585" s="261" t="s">
        <v>4026</v>
      </c>
      <c r="L2585" s="262">
        <v>45517</v>
      </c>
      <c r="M2585" s="261" t="s">
        <v>20</v>
      </c>
    </row>
    <row r="2586" spans="1:13" x14ac:dyDescent="0.35">
      <c r="A2586" s="259" t="s">
        <v>4019</v>
      </c>
      <c r="B2586" s="259" t="s">
        <v>4020</v>
      </c>
      <c r="C2586" s="259" t="s">
        <v>101</v>
      </c>
      <c r="D2586" s="259" t="s">
        <v>2189</v>
      </c>
      <c r="E2586" s="259">
        <v>3</v>
      </c>
      <c r="F2586" s="259" t="s">
        <v>2177</v>
      </c>
      <c r="G2586" s="259" t="s">
        <v>33</v>
      </c>
      <c r="H2586" s="259">
        <v>2</v>
      </c>
      <c r="I2586" s="259" t="s">
        <v>17</v>
      </c>
      <c r="J2586" s="259" t="s">
        <v>17</v>
      </c>
      <c r="K2586" s="259" t="s">
        <v>4027</v>
      </c>
      <c r="L2586" s="260">
        <v>45517</v>
      </c>
      <c r="M2586" s="259" t="s">
        <v>20</v>
      </c>
    </row>
    <row r="2587" spans="1:13" x14ac:dyDescent="0.35">
      <c r="A2587" s="261" t="s">
        <v>4019</v>
      </c>
      <c r="B2587" s="261" t="s">
        <v>4020</v>
      </c>
      <c r="C2587" s="261" t="s">
        <v>101</v>
      </c>
      <c r="D2587" s="261" t="s">
        <v>2191</v>
      </c>
      <c r="E2587" s="261">
        <v>3</v>
      </c>
      <c r="F2587" s="261" t="s">
        <v>2177</v>
      </c>
      <c r="G2587" s="261" t="s">
        <v>33</v>
      </c>
      <c r="H2587" s="261">
        <v>2</v>
      </c>
      <c r="I2587" s="261" t="s">
        <v>17</v>
      </c>
      <c r="J2587" s="261" t="s">
        <v>17</v>
      </c>
      <c r="K2587" s="261" t="s">
        <v>4028</v>
      </c>
      <c r="L2587" s="262">
        <v>45517</v>
      </c>
      <c r="M2587" s="261" t="s">
        <v>20</v>
      </c>
    </row>
    <row r="2588" spans="1:13" x14ac:dyDescent="0.35">
      <c r="A2588" s="259" t="s">
        <v>4019</v>
      </c>
      <c r="B2588" s="259" t="s">
        <v>4020</v>
      </c>
      <c r="C2588" s="259" t="s">
        <v>101</v>
      </c>
      <c r="D2588" s="259" t="s">
        <v>2193</v>
      </c>
      <c r="E2588" s="259">
        <v>0</v>
      </c>
      <c r="F2588" s="259" t="s">
        <v>2177</v>
      </c>
      <c r="G2588" s="259" t="s">
        <v>33</v>
      </c>
      <c r="H2588" s="259">
        <v>2</v>
      </c>
      <c r="I2588" s="259" t="s">
        <v>17</v>
      </c>
      <c r="J2588" s="259" t="s">
        <v>17</v>
      </c>
      <c r="K2588" s="259" t="s">
        <v>4029</v>
      </c>
      <c r="L2588" s="260">
        <v>45517</v>
      </c>
      <c r="M2588" s="259" t="s">
        <v>20</v>
      </c>
    </row>
    <row r="2589" spans="1:13" x14ac:dyDescent="0.35">
      <c r="A2589" s="261" t="s">
        <v>3866</v>
      </c>
      <c r="B2589" s="261" t="s">
        <v>3867</v>
      </c>
      <c r="C2589" s="261" t="s">
        <v>125</v>
      </c>
      <c r="D2589" s="261" t="s">
        <v>2176</v>
      </c>
      <c r="E2589" s="261">
        <v>0</v>
      </c>
      <c r="F2589" s="261" t="s">
        <v>2177</v>
      </c>
      <c r="G2589" s="261" t="s">
        <v>33</v>
      </c>
      <c r="H2589" s="261">
        <v>2</v>
      </c>
      <c r="I2589" s="261" t="s">
        <v>17</v>
      </c>
      <c r="J2589" s="261" t="s">
        <v>17</v>
      </c>
      <c r="K2589" s="261" t="s">
        <v>4030</v>
      </c>
      <c r="L2589" s="262">
        <v>45518</v>
      </c>
      <c r="M2589" s="261" t="s">
        <v>20</v>
      </c>
    </row>
    <row r="2590" spans="1:13" x14ac:dyDescent="0.35">
      <c r="A2590" s="259" t="s">
        <v>3866</v>
      </c>
      <c r="B2590" s="259" t="s">
        <v>3867</v>
      </c>
      <c r="C2590" s="259" t="s">
        <v>125</v>
      </c>
      <c r="D2590" s="259" t="s">
        <v>2179</v>
      </c>
      <c r="E2590" s="259">
        <v>1</v>
      </c>
      <c r="F2590" s="259" t="s">
        <v>2177</v>
      </c>
      <c r="G2590" s="259" t="s">
        <v>33</v>
      </c>
      <c r="H2590" s="259">
        <v>2</v>
      </c>
      <c r="I2590" s="259" t="s">
        <v>17</v>
      </c>
      <c r="J2590" s="259" t="s">
        <v>17</v>
      </c>
      <c r="K2590" s="259" t="s">
        <v>4031</v>
      </c>
      <c r="L2590" s="260">
        <v>45518</v>
      </c>
      <c r="M2590" s="259" t="s">
        <v>20</v>
      </c>
    </row>
    <row r="2591" spans="1:13" x14ac:dyDescent="0.35">
      <c r="A2591" s="261" t="s">
        <v>3866</v>
      </c>
      <c r="B2591" s="261" t="s">
        <v>3867</v>
      </c>
      <c r="C2591" s="261" t="s">
        <v>125</v>
      </c>
      <c r="D2591" s="261" t="s">
        <v>2181</v>
      </c>
      <c r="E2591" s="261">
        <v>2</v>
      </c>
      <c r="F2591" s="261" t="s">
        <v>2177</v>
      </c>
      <c r="G2591" s="261" t="s">
        <v>33</v>
      </c>
      <c r="H2591" s="261">
        <v>2</v>
      </c>
      <c r="I2591" s="261" t="s">
        <v>17</v>
      </c>
      <c r="J2591" s="261" t="s">
        <v>17</v>
      </c>
      <c r="K2591" s="261" t="s">
        <v>4032</v>
      </c>
      <c r="L2591" s="262">
        <v>45518</v>
      </c>
      <c r="M2591" s="261" t="s">
        <v>20</v>
      </c>
    </row>
    <row r="2592" spans="1:13" x14ac:dyDescent="0.35">
      <c r="A2592" s="259" t="s">
        <v>3866</v>
      </c>
      <c r="B2592" s="259" t="s">
        <v>3867</v>
      </c>
      <c r="C2592" s="259" t="s">
        <v>125</v>
      </c>
      <c r="D2592" s="259" t="s">
        <v>2183</v>
      </c>
      <c r="E2592" s="259">
        <v>2</v>
      </c>
      <c r="F2592" s="259" t="s">
        <v>2177</v>
      </c>
      <c r="G2592" s="259" t="s">
        <v>33</v>
      </c>
      <c r="H2592" s="259">
        <v>2</v>
      </c>
      <c r="I2592" s="259" t="s">
        <v>17</v>
      </c>
      <c r="J2592" s="259" t="s">
        <v>17</v>
      </c>
      <c r="K2592" s="259" t="s">
        <v>4033</v>
      </c>
      <c r="L2592" s="260">
        <v>45518</v>
      </c>
      <c r="M2592" s="259" t="s">
        <v>20</v>
      </c>
    </row>
    <row r="2593" spans="1:13" x14ac:dyDescent="0.35">
      <c r="A2593" s="261" t="s">
        <v>3866</v>
      </c>
      <c r="B2593" s="261" t="s">
        <v>3867</v>
      </c>
      <c r="C2593" s="261" t="s">
        <v>125</v>
      </c>
      <c r="D2593" s="261" t="s">
        <v>2185</v>
      </c>
      <c r="E2593" s="261">
        <v>3</v>
      </c>
      <c r="F2593" s="261" t="s">
        <v>2177</v>
      </c>
      <c r="G2593" s="261" t="s">
        <v>33</v>
      </c>
      <c r="H2593" s="261">
        <v>2</v>
      </c>
      <c r="I2593" s="261" t="s">
        <v>17</v>
      </c>
      <c r="J2593" s="261" t="s">
        <v>17</v>
      </c>
      <c r="K2593" s="261" t="s">
        <v>4034</v>
      </c>
      <c r="L2593" s="262">
        <v>45518</v>
      </c>
      <c r="M2593" s="261" t="s">
        <v>20</v>
      </c>
    </row>
    <row r="2594" spans="1:13" x14ac:dyDescent="0.35">
      <c r="A2594" s="259" t="s">
        <v>3866</v>
      </c>
      <c r="B2594" s="259" t="s">
        <v>3867</v>
      </c>
      <c r="C2594" s="259" t="s">
        <v>125</v>
      </c>
      <c r="D2594" s="259" t="s">
        <v>2187</v>
      </c>
      <c r="E2594" s="259">
        <v>1</v>
      </c>
      <c r="F2594" s="259" t="s">
        <v>2177</v>
      </c>
      <c r="G2594" s="259" t="s">
        <v>33</v>
      </c>
      <c r="H2594" s="259">
        <v>2</v>
      </c>
      <c r="I2594" s="259" t="s">
        <v>17</v>
      </c>
      <c r="J2594" s="259" t="s">
        <v>17</v>
      </c>
      <c r="K2594" s="259" t="s">
        <v>4035</v>
      </c>
      <c r="L2594" s="260">
        <v>45518</v>
      </c>
      <c r="M2594" s="259" t="s">
        <v>20</v>
      </c>
    </row>
    <row r="2595" spans="1:13" x14ac:dyDescent="0.35">
      <c r="A2595" s="261" t="s">
        <v>3866</v>
      </c>
      <c r="B2595" s="261" t="s">
        <v>3867</v>
      </c>
      <c r="C2595" s="261" t="s">
        <v>125</v>
      </c>
      <c r="D2595" s="261" t="s">
        <v>2189</v>
      </c>
      <c r="E2595" s="261">
        <v>2</v>
      </c>
      <c r="F2595" s="261" t="s">
        <v>2177</v>
      </c>
      <c r="G2595" s="261" t="s">
        <v>33</v>
      </c>
      <c r="H2595" s="261">
        <v>2</v>
      </c>
      <c r="I2595" s="261" t="s">
        <v>17</v>
      </c>
      <c r="J2595" s="261" t="s">
        <v>17</v>
      </c>
      <c r="K2595" s="261" t="s">
        <v>4036</v>
      </c>
      <c r="L2595" s="262">
        <v>45518</v>
      </c>
      <c r="M2595" s="261" t="s">
        <v>20</v>
      </c>
    </row>
    <row r="2596" spans="1:13" x14ac:dyDescent="0.35">
      <c r="A2596" s="259" t="s">
        <v>3866</v>
      </c>
      <c r="B2596" s="259" t="s">
        <v>3867</v>
      </c>
      <c r="C2596" s="259" t="s">
        <v>125</v>
      </c>
      <c r="D2596" s="259" t="s">
        <v>2191</v>
      </c>
      <c r="E2596" s="259">
        <v>1</v>
      </c>
      <c r="F2596" s="259" t="s">
        <v>2177</v>
      </c>
      <c r="G2596" s="259" t="s">
        <v>33</v>
      </c>
      <c r="H2596" s="259">
        <v>2</v>
      </c>
      <c r="I2596" s="259" t="s">
        <v>17</v>
      </c>
      <c r="J2596" s="259" t="s">
        <v>17</v>
      </c>
      <c r="K2596" s="259" t="s">
        <v>4037</v>
      </c>
      <c r="L2596" s="260">
        <v>45518</v>
      </c>
      <c r="M2596" s="259" t="s">
        <v>20</v>
      </c>
    </row>
    <row r="2597" spans="1:13" x14ac:dyDescent="0.35">
      <c r="A2597" s="261" t="s">
        <v>3866</v>
      </c>
      <c r="B2597" s="261" t="s">
        <v>3867</v>
      </c>
      <c r="C2597" s="261" t="s">
        <v>125</v>
      </c>
      <c r="D2597" s="261" t="s">
        <v>2193</v>
      </c>
      <c r="E2597" s="261">
        <v>3</v>
      </c>
      <c r="F2597" s="261" t="s">
        <v>2177</v>
      </c>
      <c r="G2597" s="261" t="s">
        <v>33</v>
      </c>
      <c r="H2597" s="261">
        <v>2</v>
      </c>
      <c r="I2597" s="261" t="s">
        <v>17</v>
      </c>
      <c r="J2597" s="261" t="s">
        <v>17</v>
      </c>
      <c r="K2597" s="261" t="s">
        <v>4038</v>
      </c>
      <c r="L2597" s="262">
        <v>45518</v>
      </c>
      <c r="M2597" s="261" t="s">
        <v>20</v>
      </c>
    </row>
    <row r="2598" spans="1:13" x14ac:dyDescent="0.35">
      <c r="A2598" s="259" t="s">
        <v>3980</v>
      </c>
      <c r="B2598" s="259" t="s">
        <v>3981</v>
      </c>
      <c r="C2598" s="259" t="s">
        <v>1648</v>
      </c>
      <c r="D2598" s="259" t="s">
        <v>2176</v>
      </c>
      <c r="E2598" s="259">
        <v>0</v>
      </c>
      <c r="F2598" s="259" t="s">
        <v>2177</v>
      </c>
      <c r="G2598" s="259" t="s">
        <v>33</v>
      </c>
      <c r="H2598" s="259">
        <v>2</v>
      </c>
      <c r="I2598" s="259" t="s">
        <v>17</v>
      </c>
      <c r="J2598" s="259" t="s">
        <v>17</v>
      </c>
      <c r="K2598" s="259" t="s">
        <v>4039</v>
      </c>
      <c r="L2598" s="260">
        <v>45520</v>
      </c>
      <c r="M2598" s="259" t="s">
        <v>20</v>
      </c>
    </row>
    <row r="2599" spans="1:13" x14ac:dyDescent="0.35">
      <c r="A2599" s="261" t="s">
        <v>3980</v>
      </c>
      <c r="B2599" s="261" t="s">
        <v>3981</v>
      </c>
      <c r="C2599" s="261" t="s">
        <v>1648</v>
      </c>
      <c r="D2599" s="261" t="s">
        <v>2179</v>
      </c>
      <c r="E2599" s="261">
        <v>1</v>
      </c>
      <c r="F2599" s="261" t="s">
        <v>2177</v>
      </c>
      <c r="G2599" s="261" t="s">
        <v>33</v>
      </c>
      <c r="H2599" s="261">
        <v>2</v>
      </c>
      <c r="I2599" s="261" t="s">
        <v>17</v>
      </c>
      <c r="J2599" s="261" t="s">
        <v>17</v>
      </c>
      <c r="K2599" s="261" t="s">
        <v>4040</v>
      </c>
      <c r="L2599" s="262">
        <v>45520</v>
      </c>
      <c r="M2599" s="261" t="s">
        <v>20</v>
      </c>
    </row>
    <row r="2600" spans="1:13" x14ac:dyDescent="0.35">
      <c r="A2600" s="259" t="s">
        <v>3980</v>
      </c>
      <c r="B2600" s="259" t="s">
        <v>3981</v>
      </c>
      <c r="C2600" s="259" t="s">
        <v>1648</v>
      </c>
      <c r="D2600" s="259" t="s">
        <v>2181</v>
      </c>
      <c r="E2600" s="259">
        <v>1</v>
      </c>
      <c r="F2600" s="259" t="s">
        <v>2177</v>
      </c>
      <c r="G2600" s="259" t="s">
        <v>33</v>
      </c>
      <c r="H2600" s="259">
        <v>2</v>
      </c>
      <c r="I2600" s="259" t="s">
        <v>17</v>
      </c>
      <c r="J2600" s="259" t="s">
        <v>17</v>
      </c>
      <c r="K2600" s="259" t="s">
        <v>4041</v>
      </c>
      <c r="L2600" s="260">
        <v>45520</v>
      </c>
      <c r="M2600" s="259" t="s">
        <v>20</v>
      </c>
    </row>
    <row r="2601" spans="1:13" x14ac:dyDescent="0.35">
      <c r="A2601" s="261" t="s">
        <v>3980</v>
      </c>
      <c r="B2601" s="261" t="s">
        <v>3981</v>
      </c>
      <c r="C2601" s="261" t="s">
        <v>1648</v>
      </c>
      <c r="D2601" s="261" t="s">
        <v>2183</v>
      </c>
      <c r="E2601" s="261">
        <v>3</v>
      </c>
      <c r="F2601" s="261" t="s">
        <v>2177</v>
      </c>
      <c r="G2601" s="261" t="s">
        <v>33</v>
      </c>
      <c r="H2601" s="261">
        <v>2</v>
      </c>
      <c r="I2601" s="261" t="s">
        <v>17</v>
      </c>
      <c r="J2601" s="261" t="s">
        <v>17</v>
      </c>
      <c r="K2601" s="261" t="s">
        <v>4042</v>
      </c>
      <c r="L2601" s="262">
        <v>45520</v>
      </c>
      <c r="M2601" s="261" t="s">
        <v>20</v>
      </c>
    </row>
    <row r="2602" spans="1:13" x14ac:dyDescent="0.35">
      <c r="A2602" s="259" t="s">
        <v>3980</v>
      </c>
      <c r="B2602" s="259" t="s">
        <v>3981</v>
      </c>
      <c r="C2602" s="259" t="s">
        <v>1648</v>
      </c>
      <c r="D2602" s="259" t="s">
        <v>2185</v>
      </c>
      <c r="E2602" s="259">
        <v>3</v>
      </c>
      <c r="F2602" s="259" t="s">
        <v>2177</v>
      </c>
      <c r="G2602" s="259" t="s">
        <v>33</v>
      </c>
      <c r="H2602" s="259">
        <v>2</v>
      </c>
      <c r="I2602" s="259" t="s">
        <v>17</v>
      </c>
      <c r="J2602" s="259" t="s">
        <v>17</v>
      </c>
      <c r="K2602" s="259" t="s">
        <v>4043</v>
      </c>
      <c r="L2602" s="260">
        <v>45520</v>
      </c>
      <c r="M2602" s="259" t="s">
        <v>20</v>
      </c>
    </row>
    <row r="2603" spans="1:13" x14ac:dyDescent="0.35">
      <c r="A2603" s="261" t="s">
        <v>3980</v>
      </c>
      <c r="B2603" s="261" t="s">
        <v>3981</v>
      </c>
      <c r="C2603" s="261" t="s">
        <v>1648</v>
      </c>
      <c r="D2603" s="261" t="s">
        <v>2187</v>
      </c>
      <c r="E2603" s="261">
        <v>1</v>
      </c>
      <c r="F2603" s="261" t="s">
        <v>2177</v>
      </c>
      <c r="G2603" s="261" t="s">
        <v>33</v>
      </c>
      <c r="H2603" s="261">
        <v>2</v>
      </c>
      <c r="I2603" s="261" t="s">
        <v>17</v>
      </c>
      <c r="J2603" s="261" t="s">
        <v>17</v>
      </c>
      <c r="K2603" s="261" t="s">
        <v>4044</v>
      </c>
      <c r="L2603" s="262">
        <v>45520</v>
      </c>
      <c r="M2603" s="261" t="s">
        <v>20</v>
      </c>
    </row>
    <row r="2604" spans="1:13" x14ac:dyDescent="0.35">
      <c r="A2604" s="259" t="s">
        <v>3980</v>
      </c>
      <c r="B2604" s="259" t="s">
        <v>3981</v>
      </c>
      <c r="C2604" s="259" t="s">
        <v>1648</v>
      </c>
      <c r="D2604" s="259" t="s">
        <v>2189</v>
      </c>
      <c r="E2604" s="259">
        <v>3</v>
      </c>
      <c r="F2604" s="259" t="s">
        <v>2177</v>
      </c>
      <c r="G2604" s="259" t="s">
        <v>33</v>
      </c>
      <c r="H2604" s="259">
        <v>2</v>
      </c>
      <c r="I2604" s="259" t="s">
        <v>17</v>
      </c>
      <c r="J2604" s="259" t="s">
        <v>17</v>
      </c>
      <c r="K2604" s="259" t="s">
        <v>4045</v>
      </c>
      <c r="L2604" s="260">
        <v>45520</v>
      </c>
      <c r="M2604" s="259" t="s">
        <v>20</v>
      </c>
    </row>
    <row r="2605" spans="1:13" x14ac:dyDescent="0.35">
      <c r="A2605" s="261" t="s">
        <v>3980</v>
      </c>
      <c r="B2605" s="261" t="s">
        <v>3981</v>
      </c>
      <c r="C2605" s="261" t="s">
        <v>1648</v>
      </c>
      <c r="D2605" s="261" t="s">
        <v>2191</v>
      </c>
      <c r="E2605" s="261">
        <v>2</v>
      </c>
      <c r="F2605" s="261" t="s">
        <v>2177</v>
      </c>
      <c r="G2605" s="261" t="s">
        <v>33</v>
      </c>
      <c r="H2605" s="261">
        <v>2</v>
      </c>
      <c r="I2605" s="261" t="s">
        <v>17</v>
      </c>
      <c r="J2605" s="261" t="s">
        <v>17</v>
      </c>
      <c r="K2605" s="261" t="s">
        <v>4046</v>
      </c>
      <c r="L2605" s="262">
        <v>45520</v>
      </c>
      <c r="M2605" s="261" t="s">
        <v>20</v>
      </c>
    </row>
    <row r="2606" spans="1:13" x14ac:dyDescent="0.35">
      <c r="A2606" s="259" t="s">
        <v>3980</v>
      </c>
      <c r="B2606" s="259" t="s">
        <v>3981</v>
      </c>
      <c r="C2606" s="259" t="s">
        <v>1648</v>
      </c>
      <c r="D2606" s="259" t="s">
        <v>2193</v>
      </c>
      <c r="E2606" s="259">
        <v>1</v>
      </c>
      <c r="F2606" s="259" t="s">
        <v>2177</v>
      </c>
      <c r="G2606" s="259" t="s">
        <v>33</v>
      </c>
      <c r="H2606" s="259">
        <v>2</v>
      </c>
      <c r="I2606" s="259" t="s">
        <v>17</v>
      </c>
      <c r="J2606" s="259" t="s">
        <v>17</v>
      </c>
      <c r="K2606" s="259" t="s">
        <v>4047</v>
      </c>
      <c r="L2606" s="260">
        <v>45520</v>
      </c>
      <c r="M2606" s="259" t="s">
        <v>20</v>
      </c>
    </row>
    <row r="2607" spans="1:13" x14ac:dyDescent="0.35">
      <c r="A2607" s="261" t="s">
        <v>3918</v>
      </c>
      <c r="B2607" s="261" t="s">
        <v>3919</v>
      </c>
      <c r="C2607" s="261" t="s">
        <v>1648</v>
      </c>
      <c r="D2607" s="261" t="s">
        <v>2176</v>
      </c>
      <c r="E2607" s="261">
        <v>0</v>
      </c>
      <c r="F2607" s="261" t="s">
        <v>2177</v>
      </c>
      <c r="G2607" s="261" t="s">
        <v>33</v>
      </c>
      <c r="H2607" s="261">
        <v>2</v>
      </c>
      <c r="I2607" s="261" t="s">
        <v>17</v>
      </c>
      <c r="J2607" s="261" t="s">
        <v>17</v>
      </c>
      <c r="K2607" s="261" t="s">
        <v>4048</v>
      </c>
      <c r="L2607" s="262">
        <v>45520</v>
      </c>
      <c r="M2607" s="261" t="s">
        <v>20</v>
      </c>
    </row>
    <row r="2608" spans="1:13" x14ac:dyDescent="0.35">
      <c r="A2608" s="259" t="s">
        <v>3918</v>
      </c>
      <c r="B2608" s="259" t="s">
        <v>3919</v>
      </c>
      <c r="C2608" s="259" t="s">
        <v>1648</v>
      </c>
      <c r="D2608" s="259" t="s">
        <v>2179</v>
      </c>
      <c r="E2608" s="259">
        <v>1</v>
      </c>
      <c r="F2608" s="259" t="s">
        <v>2177</v>
      </c>
      <c r="G2608" s="259" t="s">
        <v>33</v>
      </c>
      <c r="H2608" s="259">
        <v>2</v>
      </c>
      <c r="I2608" s="259" t="s">
        <v>17</v>
      </c>
      <c r="J2608" s="259" t="s">
        <v>17</v>
      </c>
      <c r="K2608" s="259" t="s">
        <v>4049</v>
      </c>
      <c r="L2608" s="260">
        <v>45520</v>
      </c>
      <c r="M2608" s="259" t="s">
        <v>20</v>
      </c>
    </row>
    <row r="2609" spans="1:13" x14ac:dyDescent="0.35">
      <c r="A2609" s="261" t="s">
        <v>3918</v>
      </c>
      <c r="B2609" s="261" t="s">
        <v>3919</v>
      </c>
      <c r="C2609" s="261" t="s">
        <v>1648</v>
      </c>
      <c r="D2609" s="261" t="s">
        <v>2181</v>
      </c>
      <c r="E2609" s="261">
        <v>0</v>
      </c>
      <c r="F2609" s="261" t="s">
        <v>2177</v>
      </c>
      <c r="G2609" s="261" t="s">
        <v>33</v>
      </c>
      <c r="H2609" s="261">
        <v>2</v>
      </c>
      <c r="I2609" s="261" t="s">
        <v>17</v>
      </c>
      <c r="J2609" s="261" t="s">
        <v>17</v>
      </c>
      <c r="K2609" s="261" t="s">
        <v>4050</v>
      </c>
      <c r="L2609" s="262">
        <v>45520</v>
      </c>
      <c r="M2609" s="261" t="s">
        <v>20</v>
      </c>
    </row>
    <row r="2610" spans="1:13" x14ac:dyDescent="0.35">
      <c r="A2610" s="259" t="s">
        <v>3918</v>
      </c>
      <c r="B2610" s="259" t="s">
        <v>3919</v>
      </c>
      <c r="C2610" s="259" t="s">
        <v>1648</v>
      </c>
      <c r="D2610" s="259" t="s">
        <v>2183</v>
      </c>
      <c r="E2610" s="259">
        <v>0</v>
      </c>
      <c r="F2610" s="259" t="s">
        <v>2177</v>
      </c>
      <c r="G2610" s="259" t="s">
        <v>33</v>
      </c>
      <c r="H2610" s="259">
        <v>2</v>
      </c>
      <c r="I2610" s="259" t="s">
        <v>17</v>
      </c>
      <c r="J2610" s="259" t="s">
        <v>17</v>
      </c>
      <c r="K2610" s="259" t="s">
        <v>4051</v>
      </c>
      <c r="L2610" s="260">
        <v>45520</v>
      </c>
      <c r="M2610" s="259" t="s">
        <v>20</v>
      </c>
    </row>
    <row r="2611" spans="1:13" x14ac:dyDescent="0.35">
      <c r="A2611" s="261" t="s">
        <v>3918</v>
      </c>
      <c r="B2611" s="261" t="s">
        <v>3919</v>
      </c>
      <c r="C2611" s="261" t="s">
        <v>1648</v>
      </c>
      <c r="D2611" s="261" t="s">
        <v>2185</v>
      </c>
      <c r="E2611" s="261">
        <v>1</v>
      </c>
      <c r="F2611" s="261" t="s">
        <v>2177</v>
      </c>
      <c r="G2611" s="261" t="s">
        <v>33</v>
      </c>
      <c r="H2611" s="261">
        <v>2</v>
      </c>
      <c r="I2611" s="261" t="s">
        <v>17</v>
      </c>
      <c r="J2611" s="261" t="s">
        <v>17</v>
      </c>
      <c r="K2611" s="261" t="s">
        <v>4052</v>
      </c>
      <c r="L2611" s="262">
        <v>45520</v>
      </c>
      <c r="M2611" s="261" t="s">
        <v>20</v>
      </c>
    </row>
    <row r="2612" spans="1:13" x14ac:dyDescent="0.35">
      <c r="A2612" s="259" t="s">
        <v>3918</v>
      </c>
      <c r="B2612" s="259" t="s">
        <v>3919</v>
      </c>
      <c r="C2612" s="259" t="s">
        <v>1648</v>
      </c>
      <c r="D2612" s="259" t="s">
        <v>2187</v>
      </c>
      <c r="E2612" s="259">
        <v>1</v>
      </c>
      <c r="F2612" s="259" t="s">
        <v>2177</v>
      </c>
      <c r="G2612" s="259" t="s">
        <v>33</v>
      </c>
      <c r="H2612" s="259">
        <v>2</v>
      </c>
      <c r="I2612" s="259" t="s">
        <v>17</v>
      </c>
      <c r="J2612" s="259" t="s">
        <v>17</v>
      </c>
      <c r="K2612" s="259" t="s">
        <v>4053</v>
      </c>
      <c r="L2612" s="260">
        <v>45520</v>
      </c>
      <c r="M2612" s="259" t="s">
        <v>20</v>
      </c>
    </row>
    <row r="2613" spans="1:13" x14ac:dyDescent="0.35">
      <c r="A2613" s="261" t="s">
        <v>3918</v>
      </c>
      <c r="B2613" s="261" t="s">
        <v>3919</v>
      </c>
      <c r="C2613" s="261" t="s">
        <v>1648</v>
      </c>
      <c r="D2613" s="261" t="s">
        <v>2189</v>
      </c>
      <c r="E2613" s="261">
        <v>0</v>
      </c>
      <c r="F2613" s="261" t="s">
        <v>2177</v>
      </c>
      <c r="G2613" s="261" t="s">
        <v>33</v>
      </c>
      <c r="H2613" s="261">
        <v>2</v>
      </c>
      <c r="I2613" s="261" t="s">
        <v>17</v>
      </c>
      <c r="J2613" s="261" t="s">
        <v>17</v>
      </c>
      <c r="K2613" s="261" t="s">
        <v>4054</v>
      </c>
      <c r="L2613" s="262">
        <v>45520</v>
      </c>
      <c r="M2613" s="261" t="s">
        <v>20</v>
      </c>
    </row>
    <row r="2614" spans="1:13" x14ac:dyDescent="0.35">
      <c r="A2614" s="259" t="s">
        <v>3918</v>
      </c>
      <c r="B2614" s="259" t="s">
        <v>3919</v>
      </c>
      <c r="C2614" s="259" t="s">
        <v>1648</v>
      </c>
      <c r="D2614" s="259" t="s">
        <v>2191</v>
      </c>
      <c r="E2614" s="259">
        <v>0</v>
      </c>
      <c r="F2614" s="259" t="s">
        <v>2177</v>
      </c>
      <c r="G2614" s="259" t="s">
        <v>33</v>
      </c>
      <c r="H2614" s="259">
        <v>2</v>
      </c>
      <c r="I2614" s="259" t="s">
        <v>17</v>
      </c>
      <c r="J2614" s="259" t="s">
        <v>17</v>
      </c>
      <c r="K2614" s="259" t="s">
        <v>4055</v>
      </c>
      <c r="L2614" s="260">
        <v>45520</v>
      </c>
      <c r="M2614" s="259" t="s">
        <v>20</v>
      </c>
    </row>
    <row r="2615" spans="1:13" x14ac:dyDescent="0.35">
      <c r="A2615" s="261" t="s">
        <v>3918</v>
      </c>
      <c r="B2615" s="261" t="s">
        <v>3919</v>
      </c>
      <c r="C2615" s="261" t="s">
        <v>1648</v>
      </c>
      <c r="D2615" s="261" t="s">
        <v>2193</v>
      </c>
      <c r="E2615" s="261">
        <v>0</v>
      </c>
      <c r="F2615" s="261" t="s">
        <v>2177</v>
      </c>
      <c r="G2615" s="261" t="s">
        <v>33</v>
      </c>
      <c r="H2615" s="261">
        <v>2</v>
      </c>
      <c r="I2615" s="261" t="s">
        <v>17</v>
      </c>
      <c r="J2615" s="261" t="s">
        <v>17</v>
      </c>
      <c r="K2615" s="261" t="s">
        <v>4056</v>
      </c>
      <c r="L2615" s="262">
        <v>45520</v>
      </c>
      <c r="M2615" s="261" t="s">
        <v>20</v>
      </c>
    </row>
    <row r="2616" spans="1:13" x14ac:dyDescent="0.35">
      <c r="A2616" s="259" t="s">
        <v>4057</v>
      </c>
      <c r="B2616" s="259" t="s">
        <v>4058</v>
      </c>
      <c r="C2616" s="259" t="s">
        <v>2769</v>
      </c>
      <c r="D2616" s="259" t="s">
        <v>2176</v>
      </c>
      <c r="E2616" s="259">
        <v>0</v>
      </c>
      <c r="F2616" s="259" t="s">
        <v>2177</v>
      </c>
      <c r="G2616" s="259" t="s">
        <v>33</v>
      </c>
      <c r="H2616" s="259">
        <v>2</v>
      </c>
      <c r="I2616" s="259" t="s">
        <v>17</v>
      </c>
      <c r="J2616" s="259" t="s">
        <v>17</v>
      </c>
      <c r="K2616" s="259" t="s">
        <v>4059</v>
      </c>
      <c r="L2616" s="260">
        <v>45524</v>
      </c>
      <c r="M2616" s="259" t="s">
        <v>20</v>
      </c>
    </row>
    <row r="2617" spans="1:13" x14ac:dyDescent="0.35">
      <c r="A2617" s="261" t="s">
        <v>4057</v>
      </c>
      <c r="B2617" s="261" t="s">
        <v>4058</v>
      </c>
      <c r="C2617" s="261" t="s">
        <v>2769</v>
      </c>
      <c r="D2617" s="261" t="s">
        <v>2179</v>
      </c>
      <c r="E2617" s="261">
        <v>0</v>
      </c>
      <c r="F2617" s="261" t="s">
        <v>2177</v>
      </c>
      <c r="G2617" s="261" t="s">
        <v>33</v>
      </c>
      <c r="H2617" s="261">
        <v>2</v>
      </c>
      <c r="I2617" s="261" t="s">
        <v>17</v>
      </c>
      <c r="J2617" s="261" t="s">
        <v>17</v>
      </c>
      <c r="K2617" s="261" t="s">
        <v>4060</v>
      </c>
      <c r="L2617" s="262">
        <v>45524</v>
      </c>
      <c r="M2617" s="261" t="s">
        <v>20</v>
      </c>
    </row>
    <row r="2618" spans="1:13" x14ac:dyDescent="0.35">
      <c r="A2618" s="259" t="s">
        <v>4057</v>
      </c>
      <c r="B2618" s="259" t="s">
        <v>4058</v>
      </c>
      <c r="C2618" s="259" t="s">
        <v>2769</v>
      </c>
      <c r="D2618" s="259" t="s">
        <v>2181</v>
      </c>
      <c r="E2618" s="259">
        <v>0</v>
      </c>
      <c r="F2618" s="259" t="s">
        <v>2177</v>
      </c>
      <c r="G2618" s="259" t="s">
        <v>33</v>
      </c>
      <c r="H2618" s="259">
        <v>2</v>
      </c>
      <c r="I2618" s="259" t="s">
        <v>17</v>
      </c>
      <c r="J2618" s="259" t="s">
        <v>17</v>
      </c>
      <c r="K2618" s="259" t="s">
        <v>4061</v>
      </c>
      <c r="L2618" s="260">
        <v>45524</v>
      </c>
      <c r="M2618" s="259" t="s">
        <v>20</v>
      </c>
    </row>
    <row r="2619" spans="1:13" x14ac:dyDescent="0.35">
      <c r="A2619" s="261" t="s">
        <v>4057</v>
      </c>
      <c r="B2619" s="261" t="s">
        <v>4058</v>
      </c>
      <c r="C2619" s="261" t="s">
        <v>2769</v>
      </c>
      <c r="D2619" s="261" t="s">
        <v>2183</v>
      </c>
      <c r="E2619" s="261">
        <v>0</v>
      </c>
      <c r="F2619" s="261" t="s">
        <v>2177</v>
      </c>
      <c r="G2619" s="261" t="s">
        <v>33</v>
      </c>
      <c r="H2619" s="261">
        <v>2</v>
      </c>
      <c r="I2619" s="261" t="s">
        <v>17</v>
      </c>
      <c r="J2619" s="261" t="s">
        <v>17</v>
      </c>
      <c r="K2619" s="261" t="s">
        <v>4062</v>
      </c>
      <c r="L2619" s="262">
        <v>45524</v>
      </c>
      <c r="M2619" s="261" t="s">
        <v>20</v>
      </c>
    </row>
    <row r="2620" spans="1:13" x14ac:dyDescent="0.35">
      <c r="A2620" s="259" t="s">
        <v>4057</v>
      </c>
      <c r="B2620" s="259" t="s">
        <v>4058</v>
      </c>
      <c r="C2620" s="259" t="s">
        <v>2769</v>
      </c>
      <c r="D2620" s="259" t="s">
        <v>2185</v>
      </c>
      <c r="E2620" s="259">
        <v>1</v>
      </c>
      <c r="F2620" s="259" t="s">
        <v>2177</v>
      </c>
      <c r="G2620" s="259" t="s">
        <v>33</v>
      </c>
      <c r="H2620" s="259">
        <v>2</v>
      </c>
      <c r="I2620" s="259" t="s">
        <v>17</v>
      </c>
      <c r="J2620" s="259" t="s">
        <v>17</v>
      </c>
      <c r="K2620" s="259" t="s">
        <v>4063</v>
      </c>
      <c r="L2620" s="260">
        <v>45524</v>
      </c>
      <c r="M2620" s="259" t="s">
        <v>20</v>
      </c>
    </row>
    <row r="2621" spans="1:13" x14ac:dyDescent="0.35">
      <c r="A2621" s="261" t="s">
        <v>4057</v>
      </c>
      <c r="B2621" s="261" t="s">
        <v>4058</v>
      </c>
      <c r="C2621" s="261" t="s">
        <v>2769</v>
      </c>
      <c r="D2621" s="261" t="s">
        <v>2187</v>
      </c>
      <c r="E2621" s="261">
        <v>0</v>
      </c>
      <c r="F2621" s="261" t="s">
        <v>2177</v>
      </c>
      <c r="G2621" s="261" t="s">
        <v>33</v>
      </c>
      <c r="H2621" s="261">
        <v>2</v>
      </c>
      <c r="I2621" s="261" t="s">
        <v>17</v>
      </c>
      <c r="J2621" s="261" t="s">
        <v>17</v>
      </c>
      <c r="K2621" s="261" t="s">
        <v>4064</v>
      </c>
      <c r="L2621" s="262">
        <v>45524</v>
      </c>
      <c r="M2621" s="261" t="s">
        <v>20</v>
      </c>
    </row>
    <row r="2622" spans="1:13" x14ac:dyDescent="0.35">
      <c r="A2622" s="259" t="s">
        <v>4057</v>
      </c>
      <c r="B2622" s="259" t="s">
        <v>4058</v>
      </c>
      <c r="C2622" s="259" t="s">
        <v>2769</v>
      </c>
      <c r="D2622" s="259" t="s">
        <v>2189</v>
      </c>
      <c r="E2622" s="259">
        <v>0</v>
      </c>
      <c r="F2622" s="259" t="s">
        <v>2177</v>
      </c>
      <c r="G2622" s="259" t="s">
        <v>33</v>
      </c>
      <c r="H2622" s="259">
        <v>2</v>
      </c>
      <c r="I2622" s="259" t="s">
        <v>17</v>
      </c>
      <c r="J2622" s="259" t="s">
        <v>17</v>
      </c>
      <c r="K2622" s="259" t="s">
        <v>4065</v>
      </c>
      <c r="L2622" s="260">
        <v>45524</v>
      </c>
      <c r="M2622" s="259" t="s">
        <v>20</v>
      </c>
    </row>
    <row r="2623" spans="1:13" x14ac:dyDescent="0.35">
      <c r="A2623" s="261" t="s">
        <v>4057</v>
      </c>
      <c r="B2623" s="261" t="s">
        <v>4058</v>
      </c>
      <c r="C2623" s="261" t="s">
        <v>2769</v>
      </c>
      <c r="D2623" s="261" t="s">
        <v>2191</v>
      </c>
      <c r="E2623" s="261">
        <v>0</v>
      </c>
      <c r="F2623" s="261" t="s">
        <v>2177</v>
      </c>
      <c r="G2623" s="261" t="s">
        <v>33</v>
      </c>
      <c r="H2623" s="261">
        <v>2</v>
      </c>
      <c r="I2623" s="261" t="s">
        <v>17</v>
      </c>
      <c r="J2623" s="261" t="s">
        <v>17</v>
      </c>
      <c r="K2623" s="261" t="s">
        <v>4066</v>
      </c>
      <c r="L2623" s="262">
        <v>45524</v>
      </c>
      <c r="M2623" s="261" t="s">
        <v>20</v>
      </c>
    </row>
    <row r="2624" spans="1:13" x14ac:dyDescent="0.35">
      <c r="A2624" s="259" t="s">
        <v>4057</v>
      </c>
      <c r="B2624" s="259" t="s">
        <v>4058</v>
      </c>
      <c r="C2624" s="259" t="s">
        <v>2769</v>
      </c>
      <c r="D2624" s="259" t="s">
        <v>2193</v>
      </c>
      <c r="E2624" s="259">
        <v>0</v>
      </c>
      <c r="F2624" s="259" t="s">
        <v>2177</v>
      </c>
      <c r="G2624" s="259" t="s">
        <v>33</v>
      </c>
      <c r="H2624" s="259">
        <v>2</v>
      </c>
      <c r="I2624" s="259" t="s">
        <v>17</v>
      </c>
      <c r="J2624" s="259" t="s">
        <v>17</v>
      </c>
      <c r="K2624" s="259" t="s">
        <v>4067</v>
      </c>
      <c r="L2624" s="260">
        <v>45524</v>
      </c>
      <c r="M2624" s="259" t="s">
        <v>20</v>
      </c>
    </row>
    <row r="2625" spans="1:13" x14ac:dyDescent="0.35">
      <c r="A2625" s="261" t="s">
        <v>4068</v>
      </c>
      <c r="B2625" s="261" t="s">
        <v>4069</v>
      </c>
      <c r="C2625" s="261" t="s">
        <v>2554</v>
      </c>
      <c r="D2625" s="261" t="s">
        <v>949</v>
      </c>
      <c r="E2625" s="261">
        <v>55959830</v>
      </c>
      <c r="F2625" s="261" t="s">
        <v>4070</v>
      </c>
      <c r="G2625" s="261" t="s">
        <v>884</v>
      </c>
      <c r="H2625" s="261">
        <v>2</v>
      </c>
      <c r="I2625" s="261" t="s">
        <v>4071</v>
      </c>
      <c r="J2625" s="261" t="s">
        <v>4072</v>
      </c>
      <c r="K2625" s="261" t="s">
        <v>4073</v>
      </c>
      <c r="L2625" s="262">
        <v>45525</v>
      </c>
      <c r="M2625" s="261" t="s">
        <v>20</v>
      </c>
    </row>
    <row r="2626" spans="1:13" x14ac:dyDescent="0.35">
      <c r="A2626" s="259" t="s">
        <v>4068</v>
      </c>
      <c r="B2626" s="259" t="s">
        <v>4069</v>
      </c>
      <c r="C2626" s="259" t="s">
        <v>2554</v>
      </c>
      <c r="D2626" s="259" t="s">
        <v>40</v>
      </c>
      <c r="E2626" s="259" t="s">
        <v>17</v>
      </c>
      <c r="F2626" s="259" t="s">
        <v>17</v>
      </c>
      <c r="G2626" s="259" t="s">
        <v>17</v>
      </c>
      <c r="H2626" s="259" t="s">
        <v>17</v>
      </c>
      <c r="I2626" s="259" t="s">
        <v>17</v>
      </c>
      <c r="J2626" s="259" t="s">
        <v>4074</v>
      </c>
      <c r="K2626" s="259" t="s">
        <v>4075</v>
      </c>
      <c r="L2626" s="260">
        <v>45525</v>
      </c>
      <c r="M2626" s="259" t="s">
        <v>20</v>
      </c>
    </row>
    <row r="2627" spans="1:13" x14ac:dyDescent="0.35">
      <c r="A2627" s="261" t="s">
        <v>4068</v>
      </c>
      <c r="B2627" s="261" t="s">
        <v>4069</v>
      </c>
      <c r="C2627" s="261" t="s">
        <v>2554</v>
      </c>
      <c r="D2627" s="261" t="s">
        <v>1002</v>
      </c>
      <c r="E2627" s="261">
        <v>5113170</v>
      </c>
      <c r="F2627" s="261" t="s">
        <v>4076</v>
      </c>
      <c r="G2627" s="261" t="s">
        <v>884</v>
      </c>
      <c r="H2627" s="261">
        <v>2</v>
      </c>
      <c r="I2627" s="261" t="s">
        <v>4077</v>
      </c>
      <c r="J2627" s="261" t="s">
        <v>4078</v>
      </c>
      <c r="K2627" s="261" t="s">
        <v>4079</v>
      </c>
      <c r="L2627" s="262">
        <v>45525</v>
      </c>
      <c r="M2627" s="261" t="s">
        <v>20</v>
      </c>
    </row>
    <row r="2628" spans="1:13" x14ac:dyDescent="0.35">
      <c r="A2628" s="259" t="s">
        <v>4068</v>
      </c>
      <c r="B2628" s="259" t="s">
        <v>4069</v>
      </c>
      <c r="C2628" s="259" t="s">
        <v>2554</v>
      </c>
      <c r="D2628" s="259" t="s">
        <v>823</v>
      </c>
      <c r="E2628" s="259" t="s">
        <v>17</v>
      </c>
      <c r="F2628" s="259" t="s">
        <v>4076</v>
      </c>
      <c r="G2628" s="259" t="s">
        <v>884</v>
      </c>
      <c r="H2628" s="259">
        <v>2</v>
      </c>
      <c r="I2628" s="259" t="s">
        <v>4077</v>
      </c>
      <c r="J2628" s="259" t="s">
        <v>4078</v>
      </c>
      <c r="K2628" s="259" t="s">
        <v>4080</v>
      </c>
      <c r="L2628" s="260">
        <v>45525</v>
      </c>
      <c r="M2628" s="259" t="s">
        <v>20</v>
      </c>
    </row>
    <row r="2629" spans="1:13" x14ac:dyDescent="0.35">
      <c r="A2629" s="261" t="s">
        <v>4068</v>
      </c>
      <c r="B2629" s="261" t="s">
        <v>4069</v>
      </c>
      <c r="C2629" s="261" t="s">
        <v>2554</v>
      </c>
      <c r="D2629" s="261" t="s">
        <v>26</v>
      </c>
      <c r="E2629" s="261" t="s">
        <v>17</v>
      </c>
      <c r="F2629" s="261" t="s">
        <v>17</v>
      </c>
      <c r="G2629" s="261" t="s">
        <v>17</v>
      </c>
      <c r="H2629" s="261" t="s">
        <v>17</v>
      </c>
      <c r="I2629" s="261" t="s">
        <v>17</v>
      </c>
      <c r="J2629" s="261" t="s">
        <v>4081</v>
      </c>
      <c r="K2629" s="261" t="s">
        <v>4082</v>
      </c>
      <c r="L2629" s="262">
        <v>45525</v>
      </c>
      <c r="M2629" s="261" t="s">
        <v>20</v>
      </c>
    </row>
    <row r="2630" spans="1:13" x14ac:dyDescent="0.35">
      <c r="A2630" s="259" t="s">
        <v>4068</v>
      </c>
      <c r="B2630" s="259" t="s">
        <v>4069</v>
      </c>
      <c r="C2630" s="259" t="s">
        <v>2554</v>
      </c>
      <c r="D2630" s="259" t="s">
        <v>28</v>
      </c>
      <c r="E2630" s="259" t="s">
        <v>17</v>
      </c>
      <c r="F2630" s="259" t="s">
        <v>17</v>
      </c>
      <c r="G2630" s="259" t="s">
        <v>17</v>
      </c>
      <c r="H2630" s="259" t="s">
        <v>17</v>
      </c>
      <c r="I2630" s="259" t="s">
        <v>17</v>
      </c>
      <c r="J2630" s="259" t="s">
        <v>4081</v>
      </c>
      <c r="K2630" s="259" t="s">
        <v>4083</v>
      </c>
      <c r="L2630" s="260">
        <v>45525</v>
      </c>
      <c r="M2630" s="259" t="s">
        <v>20</v>
      </c>
    </row>
    <row r="2631" spans="1:13" x14ac:dyDescent="0.35">
      <c r="A2631" s="261" t="s">
        <v>4068</v>
      </c>
      <c r="B2631" s="261" t="s">
        <v>4069</v>
      </c>
      <c r="C2631" s="261" t="s">
        <v>2554</v>
      </c>
      <c r="D2631" s="261" t="s">
        <v>38</v>
      </c>
      <c r="E2631" s="261" t="s">
        <v>17</v>
      </c>
      <c r="F2631" s="261" t="s">
        <v>17</v>
      </c>
      <c r="G2631" s="261" t="s">
        <v>17</v>
      </c>
      <c r="H2631" s="261" t="s">
        <v>17</v>
      </c>
      <c r="I2631" s="261" t="s">
        <v>17</v>
      </c>
      <c r="J2631" s="261" t="s">
        <v>4081</v>
      </c>
      <c r="K2631" s="261" t="s">
        <v>4084</v>
      </c>
      <c r="L2631" s="262">
        <v>45525</v>
      </c>
      <c r="M2631" s="261" t="s">
        <v>20</v>
      </c>
    </row>
    <row r="2632" spans="1:13" x14ac:dyDescent="0.35">
      <c r="A2632" s="259" t="s">
        <v>4068</v>
      </c>
      <c r="B2632" s="259" t="s">
        <v>4069</v>
      </c>
      <c r="C2632" s="259" t="s">
        <v>2554</v>
      </c>
      <c r="D2632" s="259" t="s">
        <v>21</v>
      </c>
      <c r="E2632" s="259" t="s">
        <v>17</v>
      </c>
      <c r="F2632" s="259" t="s">
        <v>17</v>
      </c>
      <c r="G2632" s="259" t="s">
        <v>17</v>
      </c>
      <c r="H2632" s="259" t="s">
        <v>17</v>
      </c>
      <c r="I2632" s="259" t="s">
        <v>17</v>
      </c>
      <c r="J2632" s="259" t="s">
        <v>4081</v>
      </c>
      <c r="K2632" s="259" t="s">
        <v>4085</v>
      </c>
      <c r="L2632" s="260">
        <v>45525</v>
      </c>
      <c r="M2632" s="259" t="s">
        <v>20</v>
      </c>
    </row>
    <row r="2633" spans="1:13" x14ac:dyDescent="0.35">
      <c r="A2633" s="261" t="s">
        <v>4068</v>
      </c>
      <c r="B2633" s="261" t="s">
        <v>4069</v>
      </c>
      <c r="C2633" s="261" t="s">
        <v>2554</v>
      </c>
      <c r="D2633" s="261" t="s">
        <v>768</v>
      </c>
      <c r="E2633" s="261" t="s">
        <v>17</v>
      </c>
      <c r="F2633" s="261" t="s">
        <v>17</v>
      </c>
      <c r="G2633" s="261" t="s">
        <v>17</v>
      </c>
      <c r="H2633" s="261" t="s">
        <v>17</v>
      </c>
      <c r="I2633" s="261" t="s">
        <v>17</v>
      </c>
      <c r="J2633" s="261" t="s">
        <v>4081</v>
      </c>
      <c r="K2633" s="261" t="s">
        <v>4086</v>
      </c>
      <c r="L2633" s="262">
        <v>45525</v>
      </c>
      <c r="M2633" s="261" t="s">
        <v>20</v>
      </c>
    </row>
    <row r="2634" spans="1:13" x14ac:dyDescent="0.35">
      <c r="A2634" s="259" t="s">
        <v>4068</v>
      </c>
      <c r="B2634" s="259" t="s">
        <v>4069</v>
      </c>
      <c r="C2634" s="259" t="s">
        <v>2554</v>
      </c>
      <c r="D2634" s="259" t="s">
        <v>24</v>
      </c>
      <c r="E2634" s="259" t="s">
        <v>17</v>
      </c>
      <c r="F2634" s="259" t="s">
        <v>17</v>
      </c>
      <c r="G2634" s="259" t="s">
        <v>17</v>
      </c>
      <c r="H2634" s="259" t="s">
        <v>17</v>
      </c>
      <c r="I2634" s="259" t="s">
        <v>17</v>
      </c>
      <c r="J2634" s="259" t="s">
        <v>4074</v>
      </c>
      <c r="K2634" s="259" t="s">
        <v>4087</v>
      </c>
      <c r="L2634" s="260">
        <v>45525</v>
      </c>
      <c r="M2634" s="259" t="s">
        <v>20</v>
      </c>
    </row>
    <row r="2635" spans="1:13" x14ac:dyDescent="0.35">
      <c r="A2635" s="261" t="s">
        <v>2552</v>
      </c>
      <c r="B2635" s="261" t="s">
        <v>2553</v>
      </c>
      <c r="C2635" s="261" t="s">
        <v>2554</v>
      </c>
      <c r="D2635" s="261" t="s">
        <v>949</v>
      </c>
      <c r="E2635" s="261">
        <v>55959830</v>
      </c>
      <c r="F2635" s="261" t="s">
        <v>4070</v>
      </c>
      <c r="G2635" s="261" t="s">
        <v>884</v>
      </c>
      <c r="H2635" s="261">
        <v>2</v>
      </c>
      <c r="I2635" s="261" t="s">
        <v>4088</v>
      </c>
      <c r="J2635" s="261" t="s">
        <v>4072</v>
      </c>
      <c r="K2635" s="261" t="s">
        <v>4089</v>
      </c>
      <c r="L2635" s="262">
        <v>45525</v>
      </c>
      <c r="M2635" s="261" t="s">
        <v>20</v>
      </c>
    </row>
    <row r="2636" spans="1:13" x14ac:dyDescent="0.35">
      <c r="A2636" s="259" t="s">
        <v>2552</v>
      </c>
      <c r="B2636" s="259" t="s">
        <v>2553</v>
      </c>
      <c r="C2636" s="259" t="s">
        <v>2554</v>
      </c>
      <c r="D2636" s="259" t="s">
        <v>694</v>
      </c>
      <c r="E2636" s="259">
        <v>36778</v>
      </c>
      <c r="F2636" s="259" t="s">
        <v>4090</v>
      </c>
      <c r="G2636" s="259" t="s">
        <v>884</v>
      </c>
      <c r="H2636" s="259">
        <v>2</v>
      </c>
      <c r="I2636" s="259" t="s">
        <v>4091</v>
      </c>
      <c r="J2636" s="259" t="s">
        <v>4092</v>
      </c>
      <c r="K2636" s="259" t="s">
        <v>4093</v>
      </c>
      <c r="L2636" s="260">
        <v>45525</v>
      </c>
      <c r="M2636" s="259" t="s">
        <v>439</v>
      </c>
    </row>
    <row r="2637" spans="1:13" x14ac:dyDescent="0.35">
      <c r="A2637" s="261" t="s">
        <v>2552</v>
      </c>
      <c r="B2637" s="261" t="s">
        <v>2553</v>
      </c>
      <c r="C2637" s="261" t="s">
        <v>2554</v>
      </c>
      <c r="D2637" s="261" t="s">
        <v>958</v>
      </c>
      <c r="E2637" s="261">
        <v>3472000</v>
      </c>
      <c r="F2637" s="261" t="s">
        <v>4070</v>
      </c>
      <c r="G2637" s="261" t="s">
        <v>884</v>
      </c>
      <c r="H2637" s="261">
        <v>2</v>
      </c>
      <c r="I2637" s="261" t="s">
        <v>4071</v>
      </c>
      <c r="J2637" s="261" t="s">
        <v>4094</v>
      </c>
      <c r="K2637" s="261" t="s">
        <v>4095</v>
      </c>
      <c r="L2637" s="262">
        <v>45525</v>
      </c>
      <c r="M2637" s="261" t="s">
        <v>20</v>
      </c>
    </row>
    <row r="2638" spans="1:13" x14ac:dyDescent="0.35">
      <c r="A2638" s="259" t="s">
        <v>2552</v>
      </c>
      <c r="B2638" s="259" t="s">
        <v>2553</v>
      </c>
      <c r="C2638" s="259" t="s">
        <v>2554</v>
      </c>
      <c r="D2638" s="259" t="s">
        <v>963</v>
      </c>
      <c r="E2638" s="259">
        <v>3472000</v>
      </c>
      <c r="F2638" s="259" t="s">
        <v>4070</v>
      </c>
      <c r="G2638" s="259" t="s">
        <v>884</v>
      </c>
      <c r="H2638" s="259">
        <v>2</v>
      </c>
      <c r="I2638" s="259" t="s">
        <v>4071</v>
      </c>
      <c r="J2638" s="259" t="s">
        <v>4096</v>
      </c>
      <c r="K2638" s="259" t="s">
        <v>4097</v>
      </c>
      <c r="L2638" s="260">
        <v>45525</v>
      </c>
      <c r="M2638" s="259" t="s">
        <v>20</v>
      </c>
    </row>
    <row r="2639" spans="1:13" x14ac:dyDescent="0.35">
      <c r="A2639" s="261" t="s">
        <v>2552</v>
      </c>
      <c r="B2639" s="261" t="s">
        <v>2553</v>
      </c>
      <c r="C2639" s="261" t="s">
        <v>2554</v>
      </c>
      <c r="D2639" s="261" t="s">
        <v>40</v>
      </c>
      <c r="E2639" s="261" t="s">
        <v>17</v>
      </c>
      <c r="F2639" s="261" t="s">
        <v>17</v>
      </c>
      <c r="G2639" s="261" t="s">
        <v>17</v>
      </c>
      <c r="H2639" s="261" t="s">
        <v>17</v>
      </c>
      <c r="I2639" s="261" t="s">
        <v>17</v>
      </c>
      <c r="J2639" s="261" t="s">
        <v>4098</v>
      </c>
      <c r="K2639" s="261" t="s">
        <v>4099</v>
      </c>
      <c r="L2639" s="262">
        <v>45525</v>
      </c>
      <c r="M2639" s="261" t="s">
        <v>20</v>
      </c>
    </row>
    <row r="2640" spans="1:13" x14ac:dyDescent="0.35">
      <c r="A2640" s="259" t="s">
        <v>2552</v>
      </c>
      <c r="B2640" s="259" t="s">
        <v>2553</v>
      </c>
      <c r="C2640" s="259" t="s">
        <v>2554</v>
      </c>
      <c r="D2640" s="259" t="s">
        <v>986</v>
      </c>
      <c r="E2640" s="259">
        <v>1678000</v>
      </c>
      <c r="F2640" s="259" t="s">
        <v>4076</v>
      </c>
      <c r="G2640" s="259" t="s">
        <v>884</v>
      </c>
      <c r="H2640" s="259">
        <v>2</v>
      </c>
      <c r="I2640" s="259" t="s">
        <v>4077</v>
      </c>
      <c r="J2640" s="259" t="s">
        <v>4100</v>
      </c>
      <c r="K2640" s="259" t="s">
        <v>4101</v>
      </c>
      <c r="L2640" s="260">
        <v>45525</v>
      </c>
      <c r="M2640" s="259" t="s">
        <v>20</v>
      </c>
    </row>
    <row r="2641" spans="1:13" x14ac:dyDescent="0.35">
      <c r="A2641" s="261" t="s">
        <v>2552</v>
      </c>
      <c r="B2641" s="261" t="s">
        <v>2553</v>
      </c>
      <c r="C2641" s="261" t="s">
        <v>2554</v>
      </c>
      <c r="D2641" s="261" t="s">
        <v>991</v>
      </c>
      <c r="E2641" s="261">
        <v>0</v>
      </c>
      <c r="F2641" s="261" t="s">
        <v>4076</v>
      </c>
      <c r="G2641" s="261" t="s">
        <v>884</v>
      </c>
      <c r="H2641" s="261">
        <v>2</v>
      </c>
      <c r="I2641" s="261" t="s">
        <v>4077</v>
      </c>
      <c r="J2641" s="261" t="s">
        <v>4102</v>
      </c>
      <c r="K2641" s="261" t="s">
        <v>4103</v>
      </c>
      <c r="L2641" s="262">
        <v>45525</v>
      </c>
      <c r="M2641" s="261" t="s">
        <v>20</v>
      </c>
    </row>
    <row r="2642" spans="1:13" x14ac:dyDescent="0.35">
      <c r="A2642" s="259" t="s">
        <v>2552</v>
      </c>
      <c r="B2642" s="259" t="s">
        <v>2553</v>
      </c>
      <c r="C2642" s="259" t="s">
        <v>2554</v>
      </c>
      <c r="D2642" s="259" t="s">
        <v>996</v>
      </c>
      <c r="E2642" s="259">
        <v>1794000</v>
      </c>
      <c r="F2642" s="259" t="s">
        <v>4076</v>
      </c>
      <c r="G2642" s="259" t="s">
        <v>884</v>
      </c>
      <c r="H2642" s="259">
        <v>2</v>
      </c>
      <c r="I2642" s="259" t="s">
        <v>4077</v>
      </c>
      <c r="J2642" s="259" t="s">
        <v>4104</v>
      </c>
      <c r="K2642" s="259" t="s">
        <v>4105</v>
      </c>
      <c r="L2642" s="260">
        <v>45525</v>
      </c>
      <c r="M2642" s="259" t="s">
        <v>20</v>
      </c>
    </row>
    <row r="2643" spans="1:13" x14ac:dyDescent="0.35">
      <c r="A2643" s="261" t="s">
        <v>2552</v>
      </c>
      <c r="B2643" s="261" t="s">
        <v>2553</v>
      </c>
      <c r="C2643" s="261" t="s">
        <v>2554</v>
      </c>
      <c r="D2643" s="261" t="s">
        <v>999</v>
      </c>
      <c r="E2643" s="261">
        <v>435557</v>
      </c>
      <c r="F2643" s="261" t="s">
        <v>4076</v>
      </c>
      <c r="G2643" s="261" t="s">
        <v>884</v>
      </c>
      <c r="H2643" s="261">
        <v>2</v>
      </c>
      <c r="I2643" s="261" t="s">
        <v>4077</v>
      </c>
      <c r="J2643" s="261" t="s">
        <v>4106</v>
      </c>
      <c r="K2643" s="261" t="s">
        <v>4107</v>
      </c>
      <c r="L2643" s="262">
        <v>45525</v>
      </c>
      <c r="M2643" s="261" t="s">
        <v>20</v>
      </c>
    </row>
    <row r="2644" spans="1:13" x14ac:dyDescent="0.35">
      <c r="A2644" s="259" t="s">
        <v>2552</v>
      </c>
      <c r="B2644" s="259" t="s">
        <v>2553</v>
      </c>
      <c r="C2644" s="259" t="s">
        <v>2554</v>
      </c>
      <c r="D2644" s="259" t="s">
        <v>1002</v>
      </c>
      <c r="E2644" s="259">
        <v>1242443</v>
      </c>
      <c r="F2644" s="259" t="s">
        <v>4076</v>
      </c>
      <c r="G2644" s="259" t="s">
        <v>884</v>
      </c>
      <c r="H2644" s="259">
        <v>2</v>
      </c>
      <c r="I2644" s="259" t="s">
        <v>4077</v>
      </c>
      <c r="J2644" s="259" t="s">
        <v>4106</v>
      </c>
      <c r="K2644" s="259" t="s">
        <v>4108</v>
      </c>
      <c r="L2644" s="260">
        <v>45525</v>
      </c>
      <c r="M2644" s="259" t="s">
        <v>20</v>
      </c>
    </row>
    <row r="2645" spans="1:13" x14ac:dyDescent="0.35">
      <c r="A2645" s="261" t="s">
        <v>2552</v>
      </c>
      <c r="B2645" s="261" t="s">
        <v>2553</v>
      </c>
      <c r="C2645" s="261" t="s">
        <v>2554</v>
      </c>
      <c r="D2645" s="261" t="s">
        <v>823</v>
      </c>
      <c r="E2645" s="261" t="s">
        <v>17</v>
      </c>
      <c r="F2645" s="261" t="s">
        <v>4076</v>
      </c>
      <c r="G2645" s="261" t="s">
        <v>884</v>
      </c>
      <c r="H2645" s="261">
        <v>2</v>
      </c>
      <c r="I2645" s="261" t="s">
        <v>4077</v>
      </c>
      <c r="J2645" s="261" t="s">
        <v>4109</v>
      </c>
      <c r="K2645" s="261" t="s">
        <v>4110</v>
      </c>
      <c r="L2645" s="262">
        <v>45525</v>
      </c>
      <c r="M2645" s="261" t="s">
        <v>20</v>
      </c>
    </row>
    <row r="2646" spans="1:13" x14ac:dyDescent="0.35">
      <c r="A2646" s="259" t="s">
        <v>2552</v>
      </c>
      <c r="B2646" s="259" t="s">
        <v>2553</v>
      </c>
      <c r="C2646" s="259" t="s">
        <v>2554</v>
      </c>
      <c r="D2646" s="259" t="s">
        <v>404</v>
      </c>
      <c r="E2646" s="259">
        <v>5</v>
      </c>
      <c r="F2646" s="259" t="s">
        <v>4111</v>
      </c>
      <c r="G2646" s="259" t="s">
        <v>492</v>
      </c>
      <c r="H2646" s="259">
        <v>1</v>
      </c>
      <c r="I2646" s="259" t="s">
        <v>4112</v>
      </c>
      <c r="J2646" s="259" t="s">
        <v>4113</v>
      </c>
      <c r="K2646" s="259" t="s">
        <v>4114</v>
      </c>
      <c r="L2646" s="260">
        <v>45525</v>
      </c>
      <c r="M2646" s="259" t="s">
        <v>20</v>
      </c>
    </row>
    <row r="2647" spans="1:13" x14ac:dyDescent="0.35">
      <c r="A2647" s="261" t="s">
        <v>2552</v>
      </c>
      <c r="B2647" s="261" t="s">
        <v>2553</v>
      </c>
      <c r="C2647" s="261" t="s">
        <v>2554</v>
      </c>
      <c r="D2647" s="261" t="s">
        <v>26</v>
      </c>
      <c r="E2647" s="261" t="s">
        <v>17</v>
      </c>
      <c r="F2647" s="261" t="s">
        <v>17</v>
      </c>
      <c r="G2647" s="261" t="s">
        <v>17</v>
      </c>
      <c r="H2647" s="261" t="s">
        <v>17</v>
      </c>
      <c r="I2647" s="261" t="s">
        <v>17</v>
      </c>
      <c r="J2647" s="261" t="s">
        <v>4098</v>
      </c>
      <c r="K2647" s="261" t="s">
        <v>4115</v>
      </c>
      <c r="L2647" s="262">
        <v>45525</v>
      </c>
      <c r="M2647" s="261" t="s">
        <v>20</v>
      </c>
    </row>
    <row r="2648" spans="1:13" x14ac:dyDescent="0.35">
      <c r="A2648" s="259" t="s">
        <v>2552</v>
      </c>
      <c r="B2648" s="259" t="s">
        <v>2553</v>
      </c>
      <c r="C2648" s="259" t="s">
        <v>2554</v>
      </c>
      <c r="D2648" s="259" t="s">
        <v>28</v>
      </c>
      <c r="E2648" s="259" t="s">
        <v>17</v>
      </c>
      <c r="F2648" s="259" t="s">
        <v>17</v>
      </c>
      <c r="G2648" s="259" t="s">
        <v>17</v>
      </c>
      <c r="H2648" s="259" t="s">
        <v>17</v>
      </c>
      <c r="I2648" s="259" t="s">
        <v>17</v>
      </c>
      <c r="J2648" s="259" t="s">
        <v>4098</v>
      </c>
      <c r="K2648" s="259" t="s">
        <v>4116</v>
      </c>
      <c r="L2648" s="260">
        <v>45525</v>
      </c>
      <c r="M2648" s="259" t="s">
        <v>20</v>
      </c>
    </row>
    <row r="2649" spans="1:13" x14ac:dyDescent="0.35">
      <c r="A2649" s="261" t="s">
        <v>2552</v>
      </c>
      <c r="B2649" s="261" t="s">
        <v>2553</v>
      </c>
      <c r="C2649" s="261" t="s">
        <v>2554</v>
      </c>
      <c r="D2649" s="261" t="s">
        <v>38</v>
      </c>
      <c r="E2649" s="261" t="s">
        <v>17</v>
      </c>
      <c r="F2649" s="261" t="s">
        <v>17</v>
      </c>
      <c r="G2649" s="261" t="s">
        <v>17</v>
      </c>
      <c r="H2649" s="261" t="s">
        <v>17</v>
      </c>
      <c r="I2649" s="261" t="s">
        <v>17</v>
      </c>
      <c r="J2649" s="261" t="s">
        <v>4098</v>
      </c>
      <c r="K2649" s="261" t="s">
        <v>4117</v>
      </c>
      <c r="L2649" s="262">
        <v>45525</v>
      </c>
      <c r="M2649" s="261" t="s">
        <v>20</v>
      </c>
    </row>
    <row r="2650" spans="1:13" x14ac:dyDescent="0.35">
      <c r="A2650" s="259" t="s">
        <v>2552</v>
      </c>
      <c r="B2650" s="259" t="s">
        <v>2553</v>
      </c>
      <c r="C2650" s="259" t="s">
        <v>2554</v>
      </c>
      <c r="D2650" s="259" t="s">
        <v>16</v>
      </c>
      <c r="E2650" s="259" t="s">
        <v>17</v>
      </c>
      <c r="F2650" s="259" t="s">
        <v>17</v>
      </c>
      <c r="G2650" s="259" t="s">
        <v>17</v>
      </c>
      <c r="H2650" s="259" t="s">
        <v>17</v>
      </c>
      <c r="I2650" s="259" t="s">
        <v>17</v>
      </c>
      <c r="J2650" s="259" t="s">
        <v>4098</v>
      </c>
      <c r="K2650" s="259" t="s">
        <v>4118</v>
      </c>
      <c r="L2650" s="260">
        <v>45525</v>
      </c>
      <c r="M2650" s="259" t="s">
        <v>20</v>
      </c>
    </row>
    <row r="2651" spans="1:13" x14ac:dyDescent="0.35">
      <c r="A2651" s="261" t="s">
        <v>2552</v>
      </c>
      <c r="B2651" s="261" t="s">
        <v>2553</v>
      </c>
      <c r="C2651" s="261" t="s">
        <v>2554</v>
      </c>
      <c r="D2651" s="261" t="s">
        <v>21</v>
      </c>
      <c r="E2651" s="261" t="s">
        <v>17</v>
      </c>
      <c r="F2651" s="261" t="s">
        <v>17</v>
      </c>
      <c r="G2651" s="261" t="s">
        <v>17</v>
      </c>
      <c r="H2651" s="261" t="s">
        <v>17</v>
      </c>
      <c r="I2651" s="261" t="s">
        <v>17</v>
      </c>
      <c r="J2651" s="261" t="s">
        <v>4098</v>
      </c>
      <c r="K2651" s="261" t="s">
        <v>4119</v>
      </c>
      <c r="L2651" s="262">
        <v>45525</v>
      </c>
      <c r="M2651" s="261" t="s">
        <v>20</v>
      </c>
    </row>
    <row r="2652" spans="1:13" x14ac:dyDescent="0.35">
      <c r="A2652" s="259" t="s">
        <v>2552</v>
      </c>
      <c r="B2652" s="259" t="s">
        <v>2553</v>
      </c>
      <c r="C2652" s="259" t="s">
        <v>2554</v>
      </c>
      <c r="D2652" s="259" t="s">
        <v>768</v>
      </c>
      <c r="E2652" s="259" t="s">
        <v>17</v>
      </c>
      <c r="F2652" s="259" t="s">
        <v>17</v>
      </c>
      <c r="G2652" s="259" t="s">
        <v>17</v>
      </c>
      <c r="H2652" s="259" t="s">
        <v>17</v>
      </c>
      <c r="I2652" s="259" t="s">
        <v>17</v>
      </c>
      <c r="J2652" s="259" t="s">
        <v>4098</v>
      </c>
      <c r="K2652" s="259" t="s">
        <v>4120</v>
      </c>
      <c r="L2652" s="260">
        <v>45525</v>
      </c>
      <c r="M2652" s="259" t="s">
        <v>20</v>
      </c>
    </row>
    <row r="2653" spans="1:13" x14ac:dyDescent="0.35">
      <c r="A2653" s="261" t="s">
        <v>2552</v>
      </c>
      <c r="B2653" s="261" t="s">
        <v>2553</v>
      </c>
      <c r="C2653" s="261" t="s">
        <v>2554</v>
      </c>
      <c r="D2653" s="261" t="s">
        <v>24</v>
      </c>
      <c r="E2653" s="261" t="s">
        <v>17</v>
      </c>
      <c r="F2653" s="261" t="s">
        <v>17</v>
      </c>
      <c r="G2653" s="261" t="s">
        <v>17</v>
      </c>
      <c r="H2653" s="261" t="s">
        <v>17</v>
      </c>
      <c r="I2653" s="261" t="s">
        <v>17</v>
      </c>
      <c r="J2653" s="261" t="s">
        <v>4098</v>
      </c>
      <c r="K2653" s="261" t="s">
        <v>4121</v>
      </c>
      <c r="L2653" s="262">
        <v>45525</v>
      </c>
      <c r="M2653" s="261" t="s">
        <v>20</v>
      </c>
    </row>
    <row r="2654" spans="1:13" x14ac:dyDescent="0.35">
      <c r="A2654" s="259" t="s">
        <v>2564</v>
      </c>
      <c r="B2654" s="259" t="s">
        <v>2565</v>
      </c>
      <c r="C2654" s="259" t="s">
        <v>2554</v>
      </c>
      <c r="D2654" s="259" t="s">
        <v>949</v>
      </c>
      <c r="E2654" s="259">
        <v>55959830</v>
      </c>
      <c r="F2654" s="259" t="s">
        <v>4070</v>
      </c>
      <c r="G2654" s="259" t="s">
        <v>884</v>
      </c>
      <c r="H2654" s="259">
        <v>2</v>
      </c>
      <c r="I2654" s="259" t="s">
        <v>4071</v>
      </c>
      <c r="J2654" s="259" t="s">
        <v>4072</v>
      </c>
      <c r="K2654" s="259" t="s">
        <v>4122</v>
      </c>
      <c r="L2654" s="260">
        <v>45525</v>
      </c>
      <c r="M2654" s="259" t="s">
        <v>20</v>
      </c>
    </row>
    <row r="2655" spans="1:13" x14ac:dyDescent="0.35">
      <c r="A2655" s="261" t="s">
        <v>2564</v>
      </c>
      <c r="B2655" s="261" t="s">
        <v>2565</v>
      </c>
      <c r="C2655" s="261" t="s">
        <v>2554</v>
      </c>
      <c r="D2655" s="261" t="s">
        <v>958</v>
      </c>
      <c r="E2655" s="261">
        <v>4873000</v>
      </c>
      <c r="F2655" s="261" t="s">
        <v>4070</v>
      </c>
      <c r="G2655" s="261" t="s">
        <v>884</v>
      </c>
      <c r="H2655" s="261">
        <v>2</v>
      </c>
      <c r="I2655" s="261" t="s">
        <v>4071</v>
      </c>
      <c r="J2655" s="261" t="s">
        <v>4123</v>
      </c>
      <c r="K2655" s="261" t="s">
        <v>4124</v>
      </c>
      <c r="L2655" s="262">
        <v>45525</v>
      </c>
      <c r="M2655" s="261" t="s">
        <v>20</v>
      </c>
    </row>
    <row r="2656" spans="1:13" x14ac:dyDescent="0.35">
      <c r="A2656" s="259" t="s">
        <v>2564</v>
      </c>
      <c r="B2656" s="259" t="s">
        <v>2565</v>
      </c>
      <c r="C2656" s="259" t="s">
        <v>2554</v>
      </c>
      <c r="D2656" s="259" t="s">
        <v>963</v>
      </c>
      <c r="E2656" s="259">
        <v>4873000</v>
      </c>
      <c r="F2656" s="259" t="s">
        <v>4070</v>
      </c>
      <c r="G2656" s="259" t="s">
        <v>884</v>
      </c>
      <c r="H2656" s="259">
        <v>2</v>
      </c>
      <c r="I2656" s="259" t="s">
        <v>4071</v>
      </c>
      <c r="J2656" s="259" t="s">
        <v>4125</v>
      </c>
      <c r="K2656" s="259" t="s">
        <v>4126</v>
      </c>
      <c r="L2656" s="260">
        <v>45525</v>
      </c>
      <c r="M2656" s="259" t="s">
        <v>20</v>
      </c>
    </row>
    <row r="2657" spans="1:13" x14ac:dyDescent="0.35">
      <c r="A2657" s="261" t="s">
        <v>2564</v>
      </c>
      <c r="B2657" s="261" t="s">
        <v>2565</v>
      </c>
      <c r="C2657" s="261" t="s">
        <v>2554</v>
      </c>
      <c r="D2657" s="261" t="s">
        <v>40</v>
      </c>
      <c r="E2657" s="261" t="s">
        <v>17</v>
      </c>
      <c r="F2657" s="261" t="s">
        <v>17</v>
      </c>
      <c r="G2657" s="261" t="s">
        <v>17</v>
      </c>
      <c r="H2657" s="261" t="s">
        <v>17</v>
      </c>
      <c r="I2657" s="261" t="s">
        <v>17</v>
      </c>
      <c r="J2657" s="261" t="s">
        <v>4098</v>
      </c>
      <c r="K2657" s="261" t="s">
        <v>4127</v>
      </c>
      <c r="L2657" s="262">
        <v>45525</v>
      </c>
      <c r="M2657" s="261" t="s">
        <v>20</v>
      </c>
    </row>
    <row r="2658" spans="1:13" x14ac:dyDescent="0.35">
      <c r="A2658" s="259" t="s">
        <v>2564</v>
      </c>
      <c r="B2658" s="259" t="s">
        <v>2565</v>
      </c>
      <c r="C2658" s="259" t="s">
        <v>2554</v>
      </c>
      <c r="D2658" s="259" t="s">
        <v>986</v>
      </c>
      <c r="E2658" s="259">
        <v>1808000</v>
      </c>
      <c r="F2658" s="259" t="s">
        <v>4076</v>
      </c>
      <c r="G2658" s="259" t="s">
        <v>884</v>
      </c>
      <c r="H2658" s="259">
        <v>2</v>
      </c>
      <c r="I2658" s="259" t="s">
        <v>4077</v>
      </c>
      <c r="J2658" s="259" t="s">
        <v>4128</v>
      </c>
      <c r="K2658" s="259" t="s">
        <v>4129</v>
      </c>
      <c r="L2658" s="260">
        <v>45525</v>
      </c>
      <c r="M2658" s="259" t="s">
        <v>20</v>
      </c>
    </row>
    <row r="2659" spans="1:13" x14ac:dyDescent="0.35">
      <c r="A2659" s="261" t="s">
        <v>2564</v>
      </c>
      <c r="B2659" s="261" t="s">
        <v>2565</v>
      </c>
      <c r="C2659" s="261" t="s">
        <v>2554</v>
      </c>
      <c r="D2659" s="261" t="s">
        <v>991</v>
      </c>
      <c r="E2659" s="261">
        <v>0</v>
      </c>
      <c r="F2659" s="261" t="s">
        <v>4076</v>
      </c>
      <c r="G2659" s="261" t="s">
        <v>884</v>
      </c>
      <c r="H2659" s="261">
        <v>2</v>
      </c>
      <c r="I2659" s="261" t="s">
        <v>4077</v>
      </c>
      <c r="J2659" s="261" t="s">
        <v>4130</v>
      </c>
      <c r="K2659" s="261" t="s">
        <v>4131</v>
      </c>
      <c r="L2659" s="262">
        <v>45525</v>
      </c>
      <c r="M2659" s="261" t="s">
        <v>20</v>
      </c>
    </row>
    <row r="2660" spans="1:13" x14ac:dyDescent="0.35">
      <c r="A2660" s="259" t="s">
        <v>2564</v>
      </c>
      <c r="B2660" s="259" t="s">
        <v>2565</v>
      </c>
      <c r="C2660" s="259" t="s">
        <v>2554</v>
      </c>
      <c r="D2660" s="259" t="s">
        <v>996</v>
      </c>
      <c r="E2660" s="259">
        <v>3065000</v>
      </c>
      <c r="F2660" s="259" t="s">
        <v>4076</v>
      </c>
      <c r="G2660" s="259" t="s">
        <v>884</v>
      </c>
      <c r="H2660" s="259">
        <v>2</v>
      </c>
      <c r="I2660" s="259" t="s">
        <v>4077</v>
      </c>
      <c r="J2660" s="259" t="s">
        <v>4132</v>
      </c>
      <c r="K2660" s="259" t="s">
        <v>4133</v>
      </c>
      <c r="L2660" s="260">
        <v>45525</v>
      </c>
      <c r="M2660" s="259" t="s">
        <v>20</v>
      </c>
    </row>
    <row r="2661" spans="1:13" x14ac:dyDescent="0.35">
      <c r="A2661" s="261" t="s">
        <v>2564</v>
      </c>
      <c r="B2661" s="261" t="s">
        <v>2565</v>
      </c>
      <c r="C2661" s="261" t="s">
        <v>2554</v>
      </c>
      <c r="D2661" s="261" t="s">
        <v>999</v>
      </c>
      <c r="E2661" s="261">
        <v>1428987</v>
      </c>
      <c r="F2661" s="261" t="s">
        <v>4076</v>
      </c>
      <c r="G2661" s="261" t="s">
        <v>884</v>
      </c>
      <c r="H2661" s="261">
        <v>2</v>
      </c>
      <c r="I2661" s="261" t="s">
        <v>4077</v>
      </c>
      <c r="J2661" s="261" t="s">
        <v>4128</v>
      </c>
      <c r="K2661" s="261" t="s">
        <v>4134</v>
      </c>
      <c r="L2661" s="262">
        <v>45525</v>
      </c>
      <c r="M2661" s="261" t="s">
        <v>20</v>
      </c>
    </row>
    <row r="2662" spans="1:13" x14ac:dyDescent="0.35">
      <c r="A2662" s="259" t="s">
        <v>2564</v>
      </c>
      <c r="B2662" s="259" t="s">
        <v>2565</v>
      </c>
      <c r="C2662" s="259" t="s">
        <v>2554</v>
      </c>
      <c r="D2662" s="259" t="s">
        <v>1002</v>
      </c>
      <c r="E2662" s="259">
        <v>379013</v>
      </c>
      <c r="F2662" s="259" t="s">
        <v>4076</v>
      </c>
      <c r="G2662" s="259" t="s">
        <v>884</v>
      </c>
      <c r="H2662" s="259">
        <v>2</v>
      </c>
      <c r="I2662" s="259" t="s">
        <v>4077</v>
      </c>
      <c r="J2662" s="259" t="s">
        <v>4128</v>
      </c>
      <c r="K2662" s="259" t="s">
        <v>4135</v>
      </c>
      <c r="L2662" s="260">
        <v>45525</v>
      </c>
      <c r="M2662" s="259" t="s">
        <v>20</v>
      </c>
    </row>
    <row r="2663" spans="1:13" x14ac:dyDescent="0.35">
      <c r="A2663" s="261" t="s">
        <v>2564</v>
      </c>
      <c r="B2663" s="261" t="s">
        <v>2565</v>
      </c>
      <c r="C2663" s="261" t="s">
        <v>2554</v>
      </c>
      <c r="D2663" s="261" t="s">
        <v>823</v>
      </c>
      <c r="E2663" s="261" t="s">
        <v>17</v>
      </c>
      <c r="F2663" s="261" t="s">
        <v>4076</v>
      </c>
      <c r="G2663" s="261" t="s">
        <v>884</v>
      </c>
      <c r="H2663" s="261">
        <v>2</v>
      </c>
      <c r="I2663" s="261" t="s">
        <v>4077</v>
      </c>
      <c r="J2663" s="261" t="s">
        <v>4128</v>
      </c>
      <c r="K2663" s="261" t="s">
        <v>4136</v>
      </c>
      <c r="L2663" s="262">
        <v>45525</v>
      </c>
      <c r="M2663" s="261" t="s">
        <v>20</v>
      </c>
    </row>
    <row r="2664" spans="1:13" x14ac:dyDescent="0.35">
      <c r="A2664" s="259" t="s">
        <v>2564</v>
      </c>
      <c r="B2664" s="259" t="s">
        <v>2565</v>
      </c>
      <c r="C2664" s="259" t="s">
        <v>2554</v>
      </c>
      <c r="D2664" s="259" t="s">
        <v>404</v>
      </c>
      <c r="E2664" s="259">
        <v>4</v>
      </c>
      <c r="F2664" s="259" t="s">
        <v>4111</v>
      </c>
      <c r="G2664" s="259" t="s">
        <v>492</v>
      </c>
      <c r="H2664" s="259">
        <v>1</v>
      </c>
      <c r="I2664" s="259" t="s">
        <v>4112</v>
      </c>
      <c r="J2664" s="259" t="s">
        <v>4137</v>
      </c>
      <c r="K2664" s="259" t="s">
        <v>4138</v>
      </c>
      <c r="L2664" s="260">
        <v>45525</v>
      </c>
      <c r="M2664" s="259" t="s">
        <v>20</v>
      </c>
    </row>
    <row r="2665" spans="1:13" x14ac:dyDescent="0.35">
      <c r="A2665" s="261" t="s">
        <v>2564</v>
      </c>
      <c r="B2665" s="261" t="s">
        <v>2565</v>
      </c>
      <c r="C2665" s="261" t="s">
        <v>2554</v>
      </c>
      <c r="D2665" s="261" t="s">
        <v>26</v>
      </c>
      <c r="E2665" s="261" t="s">
        <v>17</v>
      </c>
      <c r="F2665" s="261" t="s">
        <v>17</v>
      </c>
      <c r="G2665" s="261" t="s">
        <v>17</v>
      </c>
      <c r="H2665" s="261" t="s">
        <v>17</v>
      </c>
      <c r="I2665" s="261" t="s">
        <v>17</v>
      </c>
      <c r="J2665" s="261" t="s">
        <v>1759</v>
      </c>
      <c r="K2665" s="261" t="s">
        <v>4139</v>
      </c>
      <c r="L2665" s="262">
        <v>45525</v>
      </c>
      <c r="M2665" s="261" t="s">
        <v>20</v>
      </c>
    </row>
    <row r="2666" spans="1:13" x14ac:dyDescent="0.35">
      <c r="A2666" s="259" t="s">
        <v>2564</v>
      </c>
      <c r="B2666" s="259" t="s">
        <v>2565</v>
      </c>
      <c r="C2666" s="259" t="s">
        <v>2554</v>
      </c>
      <c r="D2666" s="259" t="s">
        <v>28</v>
      </c>
      <c r="E2666" s="259" t="s">
        <v>17</v>
      </c>
      <c r="F2666" s="259" t="s">
        <v>17</v>
      </c>
      <c r="G2666" s="259" t="s">
        <v>17</v>
      </c>
      <c r="H2666" s="259" t="s">
        <v>17</v>
      </c>
      <c r="I2666" s="259" t="s">
        <v>17</v>
      </c>
      <c r="J2666" s="259" t="s">
        <v>1759</v>
      </c>
      <c r="K2666" s="259" t="s">
        <v>4140</v>
      </c>
      <c r="L2666" s="260">
        <v>45525</v>
      </c>
      <c r="M2666" s="259" t="s">
        <v>20</v>
      </c>
    </row>
    <row r="2667" spans="1:13" x14ac:dyDescent="0.35">
      <c r="A2667" s="261" t="s">
        <v>2564</v>
      </c>
      <c r="B2667" s="261" t="s">
        <v>2565</v>
      </c>
      <c r="C2667" s="261" t="s">
        <v>2554</v>
      </c>
      <c r="D2667" s="261" t="s">
        <v>38</v>
      </c>
      <c r="E2667" s="261" t="s">
        <v>17</v>
      </c>
      <c r="F2667" s="261" t="s">
        <v>17</v>
      </c>
      <c r="G2667" s="261" t="s">
        <v>17</v>
      </c>
      <c r="H2667" s="261" t="s">
        <v>17</v>
      </c>
      <c r="I2667" s="261" t="s">
        <v>17</v>
      </c>
      <c r="J2667" s="261" t="s">
        <v>1759</v>
      </c>
      <c r="K2667" s="261" t="s">
        <v>4141</v>
      </c>
      <c r="L2667" s="262">
        <v>45525</v>
      </c>
      <c r="M2667" s="261" t="s">
        <v>20</v>
      </c>
    </row>
    <row r="2668" spans="1:13" x14ac:dyDescent="0.35">
      <c r="A2668" s="259" t="s">
        <v>2564</v>
      </c>
      <c r="B2668" s="259" t="s">
        <v>2565</v>
      </c>
      <c r="C2668" s="259" t="s">
        <v>2554</v>
      </c>
      <c r="D2668" s="259" t="s">
        <v>16</v>
      </c>
      <c r="E2668" s="259" t="s">
        <v>17</v>
      </c>
      <c r="F2668" s="259" t="s">
        <v>17</v>
      </c>
      <c r="G2668" s="259" t="s">
        <v>17</v>
      </c>
      <c r="H2668" s="259" t="s">
        <v>17</v>
      </c>
      <c r="I2668" s="259" t="s">
        <v>17</v>
      </c>
      <c r="J2668" s="259" t="s">
        <v>1759</v>
      </c>
      <c r="K2668" s="259" t="s">
        <v>4142</v>
      </c>
      <c r="L2668" s="260">
        <v>45525</v>
      </c>
      <c r="M2668" s="259" t="s">
        <v>20</v>
      </c>
    </row>
    <row r="2669" spans="1:13" x14ac:dyDescent="0.35">
      <c r="A2669" s="261" t="s">
        <v>2564</v>
      </c>
      <c r="B2669" s="261" t="s">
        <v>2565</v>
      </c>
      <c r="C2669" s="261" t="s">
        <v>2554</v>
      </c>
      <c r="D2669" s="261" t="s">
        <v>21</v>
      </c>
      <c r="E2669" s="261" t="s">
        <v>17</v>
      </c>
      <c r="F2669" s="261" t="s">
        <v>17</v>
      </c>
      <c r="G2669" s="261" t="s">
        <v>17</v>
      </c>
      <c r="H2669" s="261" t="s">
        <v>17</v>
      </c>
      <c r="I2669" s="261" t="s">
        <v>17</v>
      </c>
      <c r="J2669" s="261" t="s">
        <v>1759</v>
      </c>
      <c r="K2669" s="261" t="s">
        <v>4143</v>
      </c>
      <c r="L2669" s="262">
        <v>45525</v>
      </c>
      <c r="M2669" s="261" t="s">
        <v>20</v>
      </c>
    </row>
    <row r="2670" spans="1:13" x14ac:dyDescent="0.35">
      <c r="A2670" s="259" t="s">
        <v>2564</v>
      </c>
      <c r="B2670" s="259" t="s">
        <v>2565</v>
      </c>
      <c r="C2670" s="259" t="s">
        <v>2554</v>
      </c>
      <c r="D2670" s="259" t="s">
        <v>768</v>
      </c>
      <c r="E2670" s="259" t="s">
        <v>17</v>
      </c>
      <c r="F2670" s="259" t="s">
        <v>17</v>
      </c>
      <c r="G2670" s="259" t="s">
        <v>17</v>
      </c>
      <c r="H2670" s="259" t="s">
        <v>17</v>
      </c>
      <c r="I2670" s="259" t="s">
        <v>17</v>
      </c>
      <c r="J2670" s="259" t="s">
        <v>1759</v>
      </c>
      <c r="K2670" s="259" t="s">
        <v>4144</v>
      </c>
      <c r="L2670" s="260">
        <v>45525</v>
      </c>
      <c r="M2670" s="259" t="s">
        <v>20</v>
      </c>
    </row>
    <row r="2671" spans="1:13" x14ac:dyDescent="0.35">
      <c r="A2671" s="261" t="s">
        <v>2564</v>
      </c>
      <c r="B2671" s="261" t="s">
        <v>2565</v>
      </c>
      <c r="C2671" s="261" t="s">
        <v>2554</v>
      </c>
      <c r="D2671" s="261" t="s">
        <v>24</v>
      </c>
      <c r="E2671" s="261" t="s">
        <v>17</v>
      </c>
      <c r="F2671" s="261" t="s">
        <v>17</v>
      </c>
      <c r="G2671" s="261" t="s">
        <v>17</v>
      </c>
      <c r="H2671" s="261" t="s">
        <v>17</v>
      </c>
      <c r="I2671" s="261" t="s">
        <v>17</v>
      </c>
      <c r="J2671" s="261" t="s">
        <v>1759</v>
      </c>
      <c r="K2671" s="261" t="s">
        <v>4145</v>
      </c>
      <c r="L2671" s="262">
        <v>45525</v>
      </c>
      <c r="M2671" s="261" t="s">
        <v>20</v>
      </c>
    </row>
    <row r="2672" spans="1:13" x14ac:dyDescent="0.35">
      <c r="A2672" s="259" t="s">
        <v>2575</v>
      </c>
      <c r="B2672" s="259" t="s">
        <v>2576</v>
      </c>
      <c r="C2672" s="259" t="s">
        <v>2554</v>
      </c>
      <c r="D2672" s="259" t="s">
        <v>949</v>
      </c>
      <c r="E2672" s="259">
        <v>55959830</v>
      </c>
      <c r="F2672" s="259" t="s">
        <v>4070</v>
      </c>
      <c r="G2672" s="259" t="s">
        <v>884</v>
      </c>
      <c r="H2672" s="259">
        <v>2</v>
      </c>
      <c r="I2672" s="259" t="s">
        <v>4071</v>
      </c>
      <c r="J2672" s="259" t="s">
        <v>4072</v>
      </c>
      <c r="K2672" s="259" t="s">
        <v>4146</v>
      </c>
      <c r="L2672" s="260">
        <v>45525</v>
      </c>
      <c r="M2672" s="259" t="s">
        <v>20</v>
      </c>
    </row>
    <row r="2673" spans="1:13" x14ac:dyDescent="0.35">
      <c r="A2673" s="261" t="s">
        <v>2575</v>
      </c>
      <c r="B2673" s="261" t="s">
        <v>2576</v>
      </c>
      <c r="C2673" s="261" t="s">
        <v>2554</v>
      </c>
      <c r="D2673" s="261" t="s">
        <v>694</v>
      </c>
      <c r="E2673" s="261">
        <v>676577</v>
      </c>
      <c r="F2673" s="261" t="s">
        <v>4147</v>
      </c>
      <c r="G2673" s="261" t="s">
        <v>492</v>
      </c>
      <c r="H2673" s="261">
        <v>1</v>
      </c>
      <c r="I2673" s="261" t="s">
        <v>4148</v>
      </c>
      <c r="J2673" s="261" t="s">
        <v>4149</v>
      </c>
      <c r="K2673" s="261" t="s">
        <v>4150</v>
      </c>
      <c r="L2673" s="262">
        <v>45525</v>
      </c>
      <c r="M2673" s="261" t="s">
        <v>439</v>
      </c>
    </row>
    <row r="2674" spans="1:13" x14ac:dyDescent="0.35">
      <c r="A2674" s="259" t="s">
        <v>2575</v>
      </c>
      <c r="B2674" s="259" t="s">
        <v>2576</v>
      </c>
      <c r="C2674" s="259" t="s">
        <v>2554</v>
      </c>
      <c r="D2674" s="259" t="s">
        <v>958</v>
      </c>
      <c r="E2674" s="259">
        <v>55959830</v>
      </c>
      <c r="F2674" s="259" t="s">
        <v>4070</v>
      </c>
      <c r="G2674" s="259" t="s">
        <v>884</v>
      </c>
      <c r="H2674" s="259">
        <v>2</v>
      </c>
      <c r="I2674" s="259" t="s">
        <v>4071</v>
      </c>
      <c r="J2674" s="259" t="s">
        <v>4151</v>
      </c>
      <c r="K2674" s="259" t="s">
        <v>4152</v>
      </c>
      <c r="L2674" s="260">
        <v>45525</v>
      </c>
      <c r="M2674" s="259" t="s">
        <v>20</v>
      </c>
    </row>
    <row r="2675" spans="1:13" x14ac:dyDescent="0.35">
      <c r="A2675" s="261" t="s">
        <v>2575</v>
      </c>
      <c r="B2675" s="261" t="s">
        <v>2576</v>
      </c>
      <c r="C2675" s="261" t="s">
        <v>2554</v>
      </c>
      <c r="D2675" s="261" t="s">
        <v>963</v>
      </c>
      <c r="E2675" s="261">
        <v>55959830</v>
      </c>
      <c r="F2675" s="261" t="s">
        <v>4070</v>
      </c>
      <c r="G2675" s="261" t="s">
        <v>884</v>
      </c>
      <c r="H2675" s="261">
        <v>2</v>
      </c>
      <c r="I2675" s="261" t="s">
        <v>4071</v>
      </c>
      <c r="J2675" s="261" t="s">
        <v>4153</v>
      </c>
      <c r="K2675" s="261" t="s">
        <v>4154</v>
      </c>
      <c r="L2675" s="262">
        <v>45525</v>
      </c>
      <c r="M2675" s="261" t="s">
        <v>20</v>
      </c>
    </row>
    <row r="2676" spans="1:13" x14ac:dyDescent="0.35">
      <c r="A2676" s="259" t="s">
        <v>2575</v>
      </c>
      <c r="B2676" s="259" t="s">
        <v>2576</v>
      </c>
      <c r="C2676" s="259" t="s">
        <v>2554</v>
      </c>
      <c r="D2676" s="259" t="s">
        <v>40</v>
      </c>
      <c r="E2676" s="259" t="s">
        <v>17</v>
      </c>
      <c r="F2676" s="259" t="s">
        <v>17</v>
      </c>
      <c r="G2676" s="259" t="s">
        <v>17</v>
      </c>
      <c r="H2676" s="259" t="s">
        <v>17</v>
      </c>
      <c r="I2676" s="259" t="s">
        <v>17</v>
      </c>
      <c r="J2676" s="259" t="s">
        <v>517</v>
      </c>
      <c r="K2676" s="259" t="s">
        <v>4155</v>
      </c>
      <c r="L2676" s="260">
        <v>45525</v>
      </c>
      <c r="M2676" s="259" t="s">
        <v>20</v>
      </c>
    </row>
    <row r="2677" spans="1:13" x14ac:dyDescent="0.35">
      <c r="A2677" s="261" t="s">
        <v>2575</v>
      </c>
      <c r="B2677" s="261" t="s">
        <v>2576</v>
      </c>
      <c r="C2677" s="261" t="s">
        <v>2554</v>
      </c>
      <c r="D2677" s="261" t="s">
        <v>986</v>
      </c>
      <c r="E2677" s="261">
        <v>15105000</v>
      </c>
      <c r="F2677" s="261" t="s">
        <v>4076</v>
      </c>
      <c r="G2677" s="261" t="s">
        <v>884</v>
      </c>
      <c r="H2677" s="261">
        <v>2</v>
      </c>
      <c r="I2677" s="261" t="s">
        <v>4077</v>
      </c>
      <c r="J2677" s="261" t="s">
        <v>4156</v>
      </c>
      <c r="K2677" s="261" t="s">
        <v>4157</v>
      </c>
      <c r="L2677" s="262">
        <v>45525</v>
      </c>
      <c r="M2677" s="261" t="s">
        <v>20</v>
      </c>
    </row>
    <row r="2678" spans="1:13" x14ac:dyDescent="0.35">
      <c r="A2678" s="259" t="s">
        <v>2575</v>
      </c>
      <c r="B2678" s="259" t="s">
        <v>2576</v>
      </c>
      <c r="C2678" s="259" t="s">
        <v>2554</v>
      </c>
      <c r="D2678" s="259" t="s">
        <v>991</v>
      </c>
      <c r="E2678" s="259">
        <v>0</v>
      </c>
      <c r="F2678" s="259" t="s">
        <v>4076</v>
      </c>
      <c r="G2678" s="259" t="s">
        <v>884</v>
      </c>
      <c r="H2678" s="259">
        <v>2</v>
      </c>
      <c r="I2678" s="259" t="s">
        <v>4077</v>
      </c>
      <c r="J2678" s="259" t="s">
        <v>4158</v>
      </c>
      <c r="K2678" s="259" t="s">
        <v>4159</v>
      </c>
      <c r="L2678" s="260">
        <v>45525</v>
      </c>
      <c r="M2678" s="259" t="s">
        <v>20</v>
      </c>
    </row>
    <row r="2679" spans="1:13" x14ac:dyDescent="0.35">
      <c r="A2679" s="261" t="s">
        <v>2575</v>
      </c>
      <c r="B2679" s="261" t="s">
        <v>2576</v>
      </c>
      <c r="C2679" s="261" t="s">
        <v>2554</v>
      </c>
      <c r="D2679" s="261" t="s">
        <v>996</v>
      </c>
      <c r="E2679" s="261">
        <v>40854830</v>
      </c>
      <c r="F2679" s="261" t="s">
        <v>4076</v>
      </c>
      <c r="G2679" s="261" t="s">
        <v>884</v>
      </c>
      <c r="H2679" s="261">
        <v>2</v>
      </c>
      <c r="I2679" s="261" t="s">
        <v>4077</v>
      </c>
      <c r="J2679" s="261" t="s">
        <v>4160</v>
      </c>
      <c r="K2679" s="261" t="s">
        <v>4161</v>
      </c>
      <c r="L2679" s="262">
        <v>45525</v>
      </c>
      <c r="M2679" s="261" t="s">
        <v>20</v>
      </c>
    </row>
    <row r="2680" spans="1:13" x14ac:dyDescent="0.35">
      <c r="A2680" s="259" t="s">
        <v>2575</v>
      </c>
      <c r="B2680" s="259" t="s">
        <v>2576</v>
      </c>
      <c r="C2680" s="259" t="s">
        <v>2554</v>
      </c>
      <c r="D2680" s="259" t="s">
        <v>999</v>
      </c>
      <c r="E2680" s="259">
        <v>11613286</v>
      </c>
      <c r="F2680" s="259" t="s">
        <v>4076</v>
      </c>
      <c r="G2680" s="259" t="s">
        <v>884</v>
      </c>
      <c r="H2680" s="259">
        <v>2</v>
      </c>
      <c r="I2680" s="259" t="s">
        <v>4077</v>
      </c>
      <c r="J2680" s="259" t="s">
        <v>4156</v>
      </c>
      <c r="K2680" s="259" t="s">
        <v>4162</v>
      </c>
      <c r="L2680" s="260">
        <v>45525</v>
      </c>
      <c r="M2680" s="259" t="s">
        <v>20</v>
      </c>
    </row>
    <row r="2681" spans="1:13" x14ac:dyDescent="0.35">
      <c r="A2681" s="261" t="s">
        <v>2575</v>
      </c>
      <c r="B2681" s="261" t="s">
        <v>2576</v>
      </c>
      <c r="C2681" s="261" t="s">
        <v>2554</v>
      </c>
      <c r="D2681" s="261" t="s">
        <v>1002</v>
      </c>
      <c r="E2681" s="261">
        <v>3491714</v>
      </c>
      <c r="F2681" s="261" t="s">
        <v>4076</v>
      </c>
      <c r="G2681" s="261" t="s">
        <v>884</v>
      </c>
      <c r="H2681" s="261">
        <v>2</v>
      </c>
      <c r="I2681" s="261" t="s">
        <v>4077</v>
      </c>
      <c r="J2681" s="261" t="s">
        <v>4156</v>
      </c>
      <c r="K2681" s="261" t="s">
        <v>4163</v>
      </c>
      <c r="L2681" s="262">
        <v>45525</v>
      </c>
      <c r="M2681" s="261" t="s">
        <v>20</v>
      </c>
    </row>
    <row r="2682" spans="1:13" x14ac:dyDescent="0.35">
      <c r="A2682" s="259" t="s">
        <v>2575</v>
      </c>
      <c r="B2682" s="259" t="s">
        <v>2576</v>
      </c>
      <c r="C2682" s="259" t="s">
        <v>2554</v>
      </c>
      <c r="D2682" s="259" t="s">
        <v>823</v>
      </c>
      <c r="E2682" s="259" t="s">
        <v>17</v>
      </c>
      <c r="F2682" s="259" t="s">
        <v>4076</v>
      </c>
      <c r="G2682" s="259" t="s">
        <v>884</v>
      </c>
      <c r="H2682" s="259">
        <v>2</v>
      </c>
      <c r="I2682" s="259" t="s">
        <v>4077</v>
      </c>
      <c r="J2682" s="259" t="s">
        <v>4156</v>
      </c>
      <c r="K2682" s="259" t="s">
        <v>4164</v>
      </c>
      <c r="L2682" s="260">
        <v>45525</v>
      </c>
      <c r="M2682" s="259" t="s">
        <v>20</v>
      </c>
    </row>
    <row r="2683" spans="1:13" x14ac:dyDescent="0.35">
      <c r="A2683" s="261" t="s">
        <v>2575</v>
      </c>
      <c r="B2683" s="261" t="s">
        <v>2576</v>
      </c>
      <c r="C2683" s="261" t="s">
        <v>2554</v>
      </c>
      <c r="D2683" s="261" t="s">
        <v>404</v>
      </c>
      <c r="E2683" s="261">
        <v>5</v>
      </c>
      <c r="F2683" s="261" t="s">
        <v>4111</v>
      </c>
      <c r="G2683" s="261" t="s">
        <v>492</v>
      </c>
      <c r="H2683" s="261">
        <v>1</v>
      </c>
      <c r="I2683" s="261" t="s">
        <v>4112</v>
      </c>
      <c r="J2683" s="261" t="s">
        <v>4165</v>
      </c>
      <c r="K2683" s="261" t="s">
        <v>4166</v>
      </c>
      <c r="L2683" s="262">
        <v>45525</v>
      </c>
      <c r="M2683" s="261" t="s">
        <v>20</v>
      </c>
    </row>
    <row r="2684" spans="1:13" x14ac:dyDescent="0.35">
      <c r="A2684" s="259" t="s">
        <v>2575</v>
      </c>
      <c r="B2684" s="259" t="s">
        <v>2576</v>
      </c>
      <c r="C2684" s="259" t="s">
        <v>2554</v>
      </c>
      <c r="D2684" s="259" t="s">
        <v>26</v>
      </c>
      <c r="E2684" s="259" t="s">
        <v>17</v>
      </c>
      <c r="F2684" s="259" t="s">
        <v>17</v>
      </c>
      <c r="G2684" s="259" t="s">
        <v>17</v>
      </c>
      <c r="H2684" s="259" t="s">
        <v>17</v>
      </c>
      <c r="I2684" s="259" t="s">
        <v>17</v>
      </c>
      <c r="J2684" s="259" t="s">
        <v>1759</v>
      </c>
      <c r="K2684" s="259" t="s">
        <v>4167</v>
      </c>
      <c r="L2684" s="260">
        <v>45525</v>
      </c>
      <c r="M2684" s="259" t="s">
        <v>20</v>
      </c>
    </row>
    <row r="2685" spans="1:13" x14ac:dyDescent="0.35">
      <c r="A2685" s="261" t="s">
        <v>2575</v>
      </c>
      <c r="B2685" s="261" t="s">
        <v>2576</v>
      </c>
      <c r="C2685" s="261" t="s">
        <v>2554</v>
      </c>
      <c r="D2685" s="261" t="s">
        <v>28</v>
      </c>
      <c r="E2685" s="261" t="s">
        <v>17</v>
      </c>
      <c r="F2685" s="261" t="s">
        <v>17</v>
      </c>
      <c r="G2685" s="261" t="s">
        <v>17</v>
      </c>
      <c r="H2685" s="261" t="s">
        <v>17</v>
      </c>
      <c r="I2685" s="261" t="s">
        <v>17</v>
      </c>
      <c r="J2685" s="261" t="s">
        <v>1759</v>
      </c>
      <c r="K2685" s="261" t="s">
        <v>4168</v>
      </c>
      <c r="L2685" s="262">
        <v>45525</v>
      </c>
      <c r="M2685" s="261" t="s">
        <v>20</v>
      </c>
    </row>
    <row r="2686" spans="1:13" x14ac:dyDescent="0.35">
      <c r="A2686" s="259" t="s">
        <v>2575</v>
      </c>
      <c r="B2686" s="259" t="s">
        <v>2576</v>
      </c>
      <c r="C2686" s="259" t="s">
        <v>2554</v>
      </c>
      <c r="D2686" s="259" t="s">
        <v>38</v>
      </c>
      <c r="E2686" s="259" t="s">
        <v>17</v>
      </c>
      <c r="F2686" s="259" t="s">
        <v>17</v>
      </c>
      <c r="G2686" s="259" t="s">
        <v>17</v>
      </c>
      <c r="H2686" s="259" t="s">
        <v>17</v>
      </c>
      <c r="I2686" s="259" t="s">
        <v>17</v>
      </c>
      <c r="J2686" s="259" t="s">
        <v>1759</v>
      </c>
      <c r="K2686" s="259" t="s">
        <v>4169</v>
      </c>
      <c r="L2686" s="260">
        <v>45525</v>
      </c>
      <c r="M2686" s="259" t="s">
        <v>20</v>
      </c>
    </row>
    <row r="2687" spans="1:13" x14ac:dyDescent="0.35">
      <c r="A2687" s="261" t="s">
        <v>2575</v>
      </c>
      <c r="B2687" s="261" t="s">
        <v>2576</v>
      </c>
      <c r="C2687" s="261" t="s">
        <v>2554</v>
      </c>
      <c r="D2687" s="261" t="s">
        <v>16</v>
      </c>
      <c r="E2687" s="261" t="s">
        <v>17</v>
      </c>
      <c r="F2687" s="261" t="s">
        <v>17</v>
      </c>
      <c r="G2687" s="261" t="s">
        <v>17</v>
      </c>
      <c r="H2687" s="261" t="s">
        <v>17</v>
      </c>
      <c r="I2687" s="261" t="s">
        <v>17</v>
      </c>
      <c r="J2687" s="261" t="s">
        <v>1759</v>
      </c>
      <c r="K2687" s="261" t="s">
        <v>4170</v>
      </c>
      <c r="L2687" s="262">
        <v>45525</v>
      </c>
      <c r="M2687" s="261" t="s">
        <v>20</v>
      </c>
    </row>
    <row r="2688" spans="1:13" x14ac:dyDescent="0.35">
      <c r="A2688" s="259" t="s">
        <v>2575</v>
      </c>
      <c r="B2688" s="259" t="s">
        <v>2576</v>
      </c>
      <c r="C2688" s="259" t="s">
        <v>2554</v>
      </c>
      <c r="D2688" s="259" t="s">
        <v>21</v>
      </c>
      <c r="E2688" s="259" t="s">
        <v>17</v>
      </c>
      <c r="F2688" s="259" t="s">
        <v>17</v>
      </c>
      <c r="G2688" s="259" t="s">
        <v>17</v>
      </c>
      <c r="H2688" s="259" t="s">
        <v>17</v>
      </c>
      <c r="I2688" s="259" t="s">
        <v>17</v>
      </c>
      <c r="J2688" s="259" t="s">
        <v>1759</v>
      </c>
      <c r="K2688" s="259" t="s">
        <v>4171</v>
      </c>
      <c r="L2688" s="260">
        <v>45525</v>
      </c>
      <c r="M2688" s="259" t="s">
        <v>20</v>
      </c>
    </row>
    <row r="2689" spans="1:13" x14ac:dyDescent="0.35">
      <c r="A2689" s="261" t="s">
        <v>2575</v>
      </c>
      <c r="B2689" s="261" t="s">
        <v>2576</v>
      </c>
      <c r="C2689" s="261" t="s">
        <v>2554</v>
      </c>
      <c r="D2689" s="261" t="s">
        <v>768</v>
      </c>
      <c r="E2689" s="261" t="s">
        <v>17</v>
      </c>
      <c r="F2689" s="261" t="s">
        <v>17</v>
      </c>
      <c r="G2689" s="261" t="s">
        <v>17</v>
      </c>
      <c r="H2689" s="261" t="s">
        <v>17</v>
      </c>
      <c r="I2689" s="261" t="s">
        <v>17</v>
      </c>
      <c r="J2689" s="261" t="s">
        <v>1759</v>
      </c>
      <c r="K2689" s="261" t="s">
        <v>4172</v>
      </c>
      <c r="L2689" s="262">
        <v>45525</v>
      </c>
      <c r="M2689" s="261" t="s">
        <v>20</v>
      </c>
    </row>
    <row r="2690" spans="1:13" x14ac:dyDescent="0.35">
      <c r="A2690" s="259" t="s">
        <v>2575</v>
      </c>
      <c r="B2690" s="259" t="s">
        <v>2576</v>
      </c>
      <c r="C2690" s="259" t="s">
        <v>2554</v>
      </c>
      <c r="D2690" s="259" t="s">
        <v>24</v>
      </c>
      <c r="E2690" s="259" t="s">
        <v>17</v>
      </c>
      <c r="F2690" s="259" t="s">
        <v>17</v>
      </c>
      <c r="G2690" s="259" t="s">
        <v>17</v>
      </c>
      <c r="H2690" s="259" t="s">
        <v>17</v>
      </c>
      <c r="I2690" s="259" t="s">
        <v>17</v>
      </c>
      <c r="J2690" s="259" t="s">
        <v>1759</v>
      </c>
      <c r="K2690" s="259" t="s">
        <v>4173</v>
      </c>
      <c r="L2690" s="260">
        <v>45525</v>
      </c>
      <c r="M2690" s="259" t="s">
        <v>20</v>
      </c>
    </row>
    <row r="2691" spans="1:13" x14ac:dyDescent="0.35">
      <c r="A2691" s="261" t="s">
        <v>4174</v>
      </c>
      <c r="B2691" s="261" t="s">
        <v>4175</v>
      </c>
      <c r="C2691" s="261" t="s">
        <v>2554</v>
      </c>
      <c r="D2691" s="261" t="s">
        <v>949</v>
      </c>
      <c r="E2691" s="261">
        <v>55743830</v>
      </c>
      <c r="F2691" s="261" t="s">
        <v>4176</v>
      </c>
      <c r="G2691" s="261" t="s">
        <v>884</v>
      </c>
      <c r="H2691" s="261">
        <v>2</v>
      </c>
      <c r="I2691" s="261" t="s">
        <v>4177</v>
      </c>
      <c r="J2691" s="261" t="s">
        <v>4178</v>
      </c>
      <c r="K2691" s="261" t="s">
        <v>4179</v>
      </c>
      <c r="L2691" s="262">
        <v>45525</v>
      </c>
      <c r="M2691" s="261" t="s">
        <v>20</v>
      </c>
    </row>
    <row r="2692" spans="1:13" x14ac:dyDescent="0.35">
      <c r="A2692" s="259" t="s">
        <v>4174</v>
      </c>
      <c r="B2692" s="259" t="s">
        <v>4175</v>
      </c>
      <c r="C2692" s="259" t="s">
        <v>2554</v>
      </c>
      <c r="D2692" s="259" t="s">
        <v>1002</v>
      </c>
      <c r="E2692" s="259" t="s">
        <v>17</v>
      </c>
      <c r="F2692" s="259" t="s">
        <v>17</v>
      </c>
      <c r="G2692" s="259" t="s">
        <v>884</v>
      </c>
      <c r="H2692" s="259">
        <v>2</v>
      </c>
      <c r="I2692" s="259" t="s">
        <v>17</v>
      </c>
      <c r="J2692" s="259" t="s">
        <v>4180</v>
      </c>
      <c r="K2692" s="259" t="s">
        <v>4181</v>
      </c>
      <c r="L2692" s="260">
        <v>45525</v>
      </c>
      <c r="M2692" s="259" t="s">
        <v>20</v>
      </c>
    </row>
    <row r="2693" spans="1:13" x14ac:dyDescent="0.35">
      <c r="A2693" s="261" t="s">
        <v>4174</v>
      </c>
      <c r="B2693" s="261" t="s">
        <v>4175</v>
      </c>
      <c r="C2693" s="261" t="s">
        <v>2554</v>
      </c>
      <c r="D2693" s="261" t="s">
        <v>823</v>
      </c>
      <c r="E2693" s="261" t="s">
        <v>17</v>
      </c>
      <c r="F2693" s="261" t="s">
        <v>17</v>
      </c>
      <c r="G2693" s="261" t="s">
        <v>884</v>
      </c>
      <c r="H2693" s="261">
        <v>2</v>
      </c>
      <c r="I2693" s="261" t="s">
        <v>17</v>
      </c>
      <c r="J2693" s="261" t="s">
        <v>4182</v>
      </c>
      <c r="K2693" s="261" t="s">
        <v>4183</v>
      </c>
      <c r="L2693" s="262">
        <v>45525</v>
      </c>
      <c r="M2693" s="261" t="s">
        <v>20</v>
      </c>
    </row>
    <row r="2694" spans="1:13" x14ac:dyDescent="0.35">
      <c r="A2694" s="259" t="s">
        <v>4174</v>
      </c>
      <c r="B2694" s="259" t="s">
        <v>4175</v>
      </c>
      <c r="C2694" s="259" t="s">
        <v>2554</v>
      </c>
      <c r="D2694" s="259" t="s">
        <v>26</v>
      </c>
      <c r="E2694" s="259" t="s">
        <v>17</v>
      </c>
      <c r="F2694" s="259" t="s">
        <v>17</v>
      </c>
      <c r="G2694" s="259" t="s">
        <v>17</v>
      </c>
      <c r="H2694" s="259" t="s">
        <v>17</v>
      </c>
      <c r="I2694" s="259" t="s">
        <v>17</v>
      </c>
      <c r="J2694" s="259" t="s">
        <v>517</v>
      </c>
      <c r="K2694" s="259" t="s">
        <v>4184</v>
      </c>
      <c r="L2694" s="260">
        <v>45525</v>
      </c>
      <c r="M2694" s="259" t="s">
        <v>20</v>
      </c>
    </row>
    <row r="2695" spans="1:13" x14ac:dyDescent="0.35">
      <c r="A2695" s="261" t="s">
        <v>4174</v>
      </c>
      <c r="B2695" s="261" t="s">
        <v>4175</v>
      </c>
      <c r="C2695" s="261" t="s">
        <v>2554</v>
      </c>
      <c r="D2695" s="261" t="s">
        <v>28</v>
      </c>
      <c r="E2695" s="261" t="s">
        <v>17</v>
      </c>
      <c r="F2695" s="261" t="s">
        <v>17</v>
      </c>
      <c r="G2695" s="261" t="s">
        <v>17</v>
      </c>
      <c r="H2695" s="261" t="s">
        <v>17</v>
      </c>
      <c r="I2695" s="261" t="s">
        <v>17</v>
      </c>
      <c r="J2695" s="261" t="s">
        <v>517</v>
      </c>
      <c r="K2695" s="261" t="s">
        <v>4185</v>
      </c>
      <c r="L2695" s="262">
        <v>45525</v>
      </c>
      <c r="M2695" s="261" t="s">
        <v>20</v>
      </c>
    </row>
    <row r="2696" spans="1:13" x14ac:dyDescent="0.35">
      <c r="A2696" s="259" t="s">
        <v>4174</v>
      </c>
      <c r="B2696" s="259" t="s">
        <v>4175</v>
      </c>
      <c r="C2696" s="259" t="s">
        <v>2554</v>
      </c>
      <c r="D2696" s="259" t="s">
        <v>38</v>
      </c>
      <c r="E2696" s="259" t="s">
        <v>17</v>
      </c>
      <c r="F2696" s="259" t="s">
        <v>17</v>
      </c>
      <c r="G2696" s="259" t="s">
        <v>17</v>
      </c>
      <c r="H2696" s="259" t="s">
        <v>17</v>
      </c>
      <c r="I2696" s="259" t="s">
        <v>17</v>
      </c>
      <c r="J2696" s="259" t="s">
        <v>517</v>
      </c>
      <c r="K2696" s="259" t="s">
        <v>4186</v>
      </c>
      <c r="L2696" s="260">
        <v>45525</v>
      </c>
      <c r="M2696" s="259" t="s">
        <v>20</v>
      </c>
    </row>
    <row r="2697" spans="1:13" x14ac:dyDescent="0.35">
      <c r="A2697" s="261" t="s">
        <v>4174</v>
      </c>
      <c r="B2697" s="261" t="s">
        <v>4175</v>
      </c>
      <c r="C2697" s="261" t="s">
        <v>2554</v>
      </c>
      <c r="D2697" s="261" t="s">
        <v>21</v>
      </c>
      <c r="E2697" s="261" t="s">
        <v>17</v>
      </c>
      <c r="F2697" s="261" t="s">
        <v>17</v>
      </c>
      <c r="G2697" s="261" t="s">
        <v>17</v>
      </c>
      <c r="H2697" s="261" t="s">
        <v>17</v>
      </c>
      <c r="I2697" s="261" t="s">
        <v>17</v>
      </c>
      <c r="J2697" s="261" t="s">
        <v>517</v>
      </c>
      <c r="K2697" s="261" t="s">
        <v>4187</v>
      </c>
      <c r="L2697" s="262">
        <v>45525</v>
      </c>
      <c r="M2697" s="261" t="s">
        <v>20</v>
      </c>
    </row>
    <row r="2698" spans="1:13" x14ac:dyDescent="0.35">
      <c r="A2698" s="259" t="s">
        <v>4174</v>
      </c>
      <c r="B2698" s="259" t="s">
        <v>4175</v>
      </c>
      <c r="C2698" s="259" t="s">
        <v>2554</v>
      </c>
      <c r="D2698" s="259" t="s">
        <v>768</v>
      </c>
      <c r="E2698" s="259" t="s">
        <v>17</v>
      </c>
      <c r="F2698" s="259" t="s">
        <v>17</v>
      </c>
      <c r="G2698" s="259" t="s">
        <v>17</v>
      </c>
      <c r="H2698" s="259" t="s">
        <v>17</v>
      </c>
      <c r="I2698" s="259" t="s">
        <v>17</v>
      </c>
      <c r="J2698" s="259" t="s">
        <v>517</v>
      </c>
      <c r="K2698" s="259" t="s">
        <v>4188</v>
      </c>
      <c r="L2698" s="260">
        <v>45525</v>
      </c>
      <c r="M2698" s="259" t="s">
        <v>20</v>
      </c>
    </row>
    <row r="2699" spans="1:13" x14ac:dyDescent="0.35">
      <c r="A2699" s="261" t="s">
        <v>4174</v>
      </c>
      <c r="B2699" s="261" t="s">
        <v>4175</v>
      </c>
      <c r="C2699" s="261" t="s">
        <v>2554</v>
      </c>
      <c r="D2699" s="261" t="s">
        <v>24</v>
      </c>
      <c r="E2699" s="261" t="s">
        <v>17</v>
      </c>
      <c r="F2699" s="261" t="s">
        <v>17</v>
      </c>
      <c r="G2699" s="261" t="s">
        <v>17</v>
      </c>
      <c r="H2699" s="261" t="s">
        <v>17</v>
      </c>
      <c r="I2699" s="261" t="s">
        <v>17</v>
      </c>
      <c r="J2699" s="261" t="s">
        <v>517</v>
      </c>
      <c r="K2699" s="261" t="s">
        <v>4189</v>
      </c>
      <c r="L2699" s="262">
        <v>45525</v>
      </c>
      <c r="M2699" s="261" t="s">
        <v>20</v>
      </c>
    </row>
    <row r="2700" spans="1:13" x14ac:dyDescent="0.35">
      <c r="A2700" s="259" t="s">
        <v>4190</v>
      </c>
      <c r="B2700" s="259" t="s">
        <v>4191</v>
      </c>
      <c r="C2700" s="259" t="s">
        <v>2861</v>
      </c>
      <c r="D2700" s="259" t="s">
        <v>949</v>
      </c>
      <c r="E2700" s="259">
        <v>109033245</v>
      </c>
      <c r="F2700" s="259" t="s">
        <v>4192</v>
      </c>
      <c r="G2700" s="259" t="s">
        <v>492</v>
      </c>
      <c r="H2700" s="259">
        <v>1</v>
      </c>
      <c r="I2700" s="259" t="s">
        <v>4193</v>
      </c>
      <c r="J2700" s="259" t="s">
        <v>4194</v>
      </c>
      <c r="K2700" s="259" t="s">
        <v>4195</v>
      </c>
      <c r="L2700" s="260">
        <v>45525</v>
      </c>
      <c r="M2700" s="259" t="s">
        <v>20</v>
      </c>
    </row>
    <row r="2701" spans="1:13" x14ac:dyDescent="0.35">
      <c r="A2701" s="261" t="s">
        <v>2859</v>
      </c>
      <c r="B2701" s="261" t="s">
        <v>2860</v>
      </c>
      <c r="C2701" s="261" t="s">
        <v>2861</v>
      </c>
      <c r="D2701" s="261" t="s">
        <v>949</v>
      </c>
      <c r="E2701" s="261">
        <v>109033245</v>
      </c>
      <c r="F2701" s="261" t="s">
        <v>4192</v>
      </c>
      <c r="G2701" s="261" t="s">
        <v>492</v>
      </c>
      <c r="H2701" s="261">
        <v>1</v>
      </c>
      <c r="I2701" s="261" t="s">
        <v>4193</v>
      </c>
      <c r="J2701" s="261" t="s">
        <v>4196</v>
      </c>
      <c r="K2701" s="261" t="s">
        <v>4197</v>
      </c>
      <c r="L2701" s="262">
        <v>45525</v>
      </c>
      <c r="M2701" s="261" t="s">
        <v>439</v>
      </c>
    </row>
    <row r="2702" spans="1:13" x14ac:dyDescent="0.35">
      <c r="A2702" s="259" t="s">
        <v>2859</v>
      </c>
      <c r="B2702" s="259" t="s">
        <v>2860</v>
      </c>
      <c r="C2702" s="259" t="s">
        <v>2861</v>
      </c>
      <c r="D2702" s="259" t="s">
        <v>694</v>
      </c>
      <c r="E2702" s="259">
        <v>99949</v>
      </c>
      <c r="F2702" s="259" t="s">
        <v>4198</v>
      </c>
      <c r="G2702" s="259" t="s">
        <v>884</v>
      </c>
      <c r="H2702" s="259">
        <v>2</v>
      </c>
      <c r="I2702" s="259" t="s">
        <v>4199</v>
      </c>
      <c r="J2702" s="259" t="s">
        <v>4200</v>
      </c>
      <c r="K2702" s="259" t="s">
        <v>4201</v>
      </c>
      <c r="L2702" s="260">
        <v>45525</v>
      </c>
      <c r="M2702" s="259" t="s">
        <v>439</v>
      </c>
    </row>
    <row r="2703" spans="1:13" x14ac:dyDescent="0.35">
      <c r="A2703" s="261" t="s">
        <v>2859</v>
      </c>
      <c r="B2703" s="261" t="s">
        <v>2860</v>
      </c>
      <c r="C2703" s="261" t="s">
        <v>2861</v>
      </c>
      <c r="D2703" s="261" t="s">
        <v>958</v>
      </c>
      <c r="E2703" s="261">
        <v>26252442</v>
      </c>
      <c r="F2703" s="261" t="s">
        <v>4202</v>
      </c>
      <c r="G2703" s="261" t="s">
        <v>884</v>
      </c>
      <c r="H2703" s="261">
        <v>2</v>
      </c>
      <c r="I2703" s="261" t="s">
        <v>4203</v>
      </c>
      <c r="J2703" s="261" t="s">
        <v>4204</v>
      </c>
      <c r="K2703" s="261" t="s">
        <v>4205</v>
      </c>
      <c r="L2703" s="262">
        <v>45525</v>
      </c>
      <c r="M2703" s="261" t="s">
        <v>439</v>
      </c>
    </row>
    <row r="2704" spans="1:13" x14ac:dyDescent="0.35">
      <c r="A2704" s="259" t="s">
        <v>2859</v>
      </c>
      <c r="B2704" s="259" t="s">
        <v>2860</v>
      </c>
      <c r="C2704" s="259" t="s">
        <v>2861</v>
      </c>
      <c r="D2704" s="259" t="s">
        <v>40</v>
      </c>
      <c r="E2704" s="259">
        <v>0</v>
      </c>
      <c r="F2704" s="259" t="s">
        <v>17</v>
      </c>
      <c r="G2704" s="259" t="s">
        <v>17</v>
      </c>
      <c r="H2704" s="259" t="s">
        <v>17</v>
      </c>
      <c r="I2704" s="259" t="s">
        <v>17</v>
      </c>
      <c r="J2704" s="259" t="s">
        <v>4206</v>
      </c>
      <c r="K2704" s="259" t="s">
        <v>4207</v>
      </c>
      <c r="L2704" s="260">
        <v>45525</v>
      </c>
      <c r="M2704" s="259" t="s">
        <v>20</v>
      </c>
    </row>
    <row r="2705" spans="1:13" x14ac:dyDescent="0.35">
      <c r="A2705" s="261" t="s">
        <v>2859</v>
      </c>
      <c r="B2705" s="261" t="s">
        <v>2860</v>
      </c>
      <c r="C2705" s="261" t="s">
        <v>2861</v>
      </c>
      <c r="D2705" s="261" t="s">
        <v>996</v>
      </c>
      <c r="E2705" s="261">
        <v>0</v>
      </c>
      <c r="F2705" s="261" t="s">
        <v>17</v>
      </c>
      <c r="G2705" s="261" t="s">
        <v>22</v>
      </c>
      <c r="H2705" s="261">
        <v>3</v>
      </c>
      <c r="I2705" s="261" t="s">
        <v>17</v>
      </c>
      <c r="J2705" s="261" t="s">
        <v>4208</v>
      </c>
      <c r="K2705" s="261" t="s">
        <v>4209</v>
      </c>
      <c r="L2705" s="262">
        <v>45525</v>
      </c>
      <c r="M2705" s="261" t="s">
        <v>20</v>
      </c>
    </row>
    <row r="2706" spans="1:13" x14ac:dyDescent="0.35">
      <c r="A2706" s="259" t="s">
        <v>2859</v>
      </c>
      <c r="B2706" s="259" t="s">
        <v>2860</v>
      </c>
      <c r="C2706" s="259" t="s">
        <v>2861</v>
      </c>
      <c r="D2706" s="259" t="s">
        <v>1002</v>
      </c>
      <c r="E2706" s="259" t="s">
        <v>17</v>
      </c>
      <c r="F2706" s="259" t="s">
        <v>17</v>
      </c>
      <c r="G2706" s="259" t="s">
        <v>17</v>
      </c>
      <c r="H2706" s="259" t="s">
        <v>17</v>
      </c>
      <c r="I2706" s="259" t="s">
        <v>17</v>
      </c>
      <c r="J2706" s="259" t="s">
        <v>4210</v>
      </c>
      <c r="K2706" s="259" t="s">
        <v>4211</v>
      </c>
      <c r="L2706" s="260">
        <v>45525</v>
      </c>
      <c r="M2706" s="259" t="s">
        <v>20</v>
      </c>
    </row>
    <row r="2707" spans="1:13" x14ac:dyDescent="0.35">
      <c r="A2707" s="261" t="s">
        <v>2859</v>
      </c>
      <c r="B2707" s="261" t="s">
        <v>2860</v>
      </c>
      <c r="C2707" s="261" t="s">
        <v>2861</v>
      </c>
      <c r="D2707" s="261" t="s">
        <v>823</v>
      </c>
      <c r="E2707" s="261" t="s">
        <v>17</v>
      </c>
      <c r="F2707" s="261" t="s">
        <v>17</v>
      </c>
      <c r="G2707" s="261" t="s">
        <v>17</v>
      </c>
      <c r="H2707" s="261" t="s">
        <v>17</v>
      </c>
      <c r="I2707" s="261" t="s">
        <v>17</v>
      </c>
      <c r="J2707" s="261" t="s">
        <v>4210</v>
      </c>
      <c r="K2707" s="261" t="s">
        <v>4212</v>
      </c>
      <c r="L2707" s="262">
        <v>45525</v>
      </c>
      <c r="M2707" s="261" t="s">
        <v>20</v>
      </c>
    </row>
    <row r="2708" spans="1:13" x14ac:dyDescent="0.35">
      <c r="A2708" s="259" t="s">
        <v>2859</v>
      </c>
      <c r="B2708" s="259" t="s">
        <v>2860</v>
      </c>
      <c r="C2708" s="259" t="s">
        <v>2861</v>
      </c>
      <c r="D2708" s="259" t="s">
        <v>404</v>
      </c>
      <c r="E2708" s="259">
        <v>4</v>
      </c>
      <c r="F2708" s="259" t="s">
        <v>4213</v>
      </c>
      <c r="G2708" s="259" t="s">
        <v>492</v>
      </c>
      <c r="H2708" s="259">
        <v>1</v>
      </c>
      <c r="I2708" s="259" t="s">
        <v>4214</v>
      </c>
      <c r="J2708" s="259" t="s">
        <v>4215</v>
      </c>
      <c r="K2708" s="259" t="s">
        <v>4216</v>
      </c>
      <c r="L2708" s="260">
        <v>45525</v>
      </c>
      <c r="M2708" s="259" t="s">
        <v>20</v>
      </c>
    </row>
    <row r="2709" spans="1:13" x14ac:dyDescent="0.35">
      <c r="A2709" s="261" t="s">
        <v>2859</v>
      </c>
      <c r="B2709" s="261" t="s">
        <v>2860</v>
      </c>
      <c r="C2709" s="261" t="s">
        <v>2861</v>
      </c>
      <c r="D2709" s="261" t="s">
        <v>26</v>
      </c>
      <c r="E2709" s="261">
        <v>0</v>
      </c>
      <c r="F2709" s="261" t="s">
        <v>17</v>
      </c>
      <c r="G2709" s="261" t="s">
        <v>17</v>
      </c>
      <c r="H2709" s="261" t="s">
        <v>17</v>
      </c>
      <c r="I2709" s="261" t="s">
        <v>17</v>
      </c>
      <c r="J2709" s="261" t="s">
        <v>4217</v>
      </c>
      <c r="K2709" s="261" t="s">
        <v>4218</v>
      </c>
      <c r="L2709" s="262">
        <v>45525</v>
      </c>
      <c r="M2709" s="261" t="s">
        <v>439</v>
      </c>
    </row>
    <row r="2710" spans="1:13" x14ac:dyDescent="0.35">
      <c r="A2710" s="259" t="s">
        <v>2859</v>
      </c>
      <c r="B2710" s="259" t="s">
        <v>2860</v>
      </c>
      <c r="C2710" s="259" t="s">
        <v>2861</v>
      </c>
      <c r="D2710" s="259" t="s">
        <v>28</v>
      </c>
      <c r="E2710" s="259">
        <v>0</v>
      </c>
      <c r="F2710" s="259" t="s">
        <v>17</v>
      </c>
      <c r="G2710" s="259" t="s">
        <v>17</v>
      </c>
      <c r="H2710" s="259" t="s">
        <v>17</v>
      </c>
      <c r="I2710" s="259" t="s">
        <v>17</v>
      </c>
      <c r="J2710" s="259" t="s">
        <v>4217</v>
      </c>
      <c r="K2710" s="259" t="s">
        <v>4219</v>
      </c>
      <c r="L2710" s="260">
        <v>45525</v>
      </c>
      <c r="M2710" s="259" t="s">
        <v>439</v>
      </c>
    </row>
    <row r="2711" spans="1:13" x14ac:dyDescent="0.35">
      <c r="A2711" s="261" t="s">
        <v>2859</v>
      </c>
      <c r="B2711" s="261" t="s">
        <v>2860</v>
      </c>
      <c r="C2711" s="261" t="s">
        <v>2861</v>
      </c>
      <c r="D2711" s="261" t="s">
        <v>38</v>
      </c>
      <c r="E2711" s="261">
        <v>0</v>
      </c>
      <c r="F2711" s="261" t="s">
        <v>17</v>
      </c>
      <c r="G2711" s="261" t="s">
        <v>17</v>
      </c>
      <c r="H2711" s="261" t="s">
        <v>17</v>
      </c>
      <c r="I2711" s="261" t="s">
        <v>17</v>
      </c>
      <c r="J2711" s="261" t="s">
        <v>4206</v>
      </c>
      <c r="K2711" s="261" t="s">
        <v>4220</v>
      </c>
      <c r="L2711" s="262">
        <v>45525</v>
      </c>
      <c r="M2711" s="261" t="s">
        <v>439</v>
      </c>
    </row>
    <row r="2712" spans="1:13" x14ac:dyDescent="0.35">
      <c r="A2712" s="259" t="s">
        <v>2859</v>
      </c>
      <c r="B2712" s="259" t="s">
        <v>2860</v>
      </c>
      <c r="C2712" s="259" t="s">
        <v>2861</v>
      </c>
      <c r="D2712" s="259" t="s">
        <v>16</v>
      </c>
      <c r="E2712" s="259">
        <v>0</v>
      </c>
      <c r="F2712" s="259" t="s">
        <v>17</v>
      </c>
      <c r="G2712" s="259" t="s">
        <v>17</v>
      </c>
      <c r="H2712" s="259" t="s">
        <v>17</v>
      </c>
      <c r="I2712" s="259" t="s">
        <v>17</v>
      </c>
      <c r="J2712" s="259" t="s">
        <v>4206</v>
      </c>
      <c r="K2712" s="259" t="s">
        <v>4221</v>
      </c>
      <c r="L2712" s="260">
        <v>45525</v>
      </c>
      <c r="M2712" s="259" t="s">
        <v>439</v>
      </c>
    </row>
    <row r="2713" spans="1:13" x14ac:dyDescent="0.35">
      <c r="A2713" s="261" t="s">
        <v>2859</v>
      </c>
      <c r="B2713" s="261" t="s">
        <v>2860</v>
      </c>
      <c r="C2713" s="261" t="s">
        <v>2861</v>
      </c>
      <c r="D2713" s="261" t="s">
        <v>21</v>
      </c>
      <c r="E2713" s="261">
        <v>0</v>
      </c>
      <c r="F2713" s="261" t="s">
        <v>17</v>
      </c>
      <c r="G2713" s="261" t="s">
        <v>17</v>
      </c>
      <c r="H2713" s="261" t="s">
        <v>17</v>
      </c>
      <c r="I2713" s="261" t="s">
        <v>17</v>
      </c>
      <c r="J2713" s="261" t="s">
        <v>4206</v>
      </c>
      <c r="K2713" s="261" t="s">
        <v>4222</v>
      </c>
      <c r="L2713" s="262">
        <v>45525</v>
      </c>
      <c r="M2713" s="261" t="s">
        <v>439</v>
      </c>
    </row>
    <row r="2714" spans="1:13" x14ac:dyDescent="0.35">
      <c r="A2714" s="259" t="s">
        <v>2859</v>
      </c>
      <c r="B2714" s="259" t="s">
        <v>2860</v>
      </c>
      <c r="C2714" s="259" t="s">
        <v>2861</v>
      </c>
      <c r="D2714" s="259" t="s">
        <v>768</v>
      </c>
      <c r="E2714" s="259">
        <v>0</v>
      </c>
      <c r="F2714" s="259" t="s">
        <v>17</v>
      </c>
      <c r="G2714" s="259" t="s">
        <v>17</v>
      </c>
      <c r="H2714" s="259" t="s">
        <v>17</v>
      </c>
      <c r="I2714" s="259" t="s">
        <v>17</v>
      </c>
      <c r="J2714" s="259" t="s">
        <v>4206</v>
      </c>
      <c r="K2714" s="259" t="s">
        <v>4223</v>
      </c>
      <c r="L2714" s="260">
        <v>45525</v>
      </c>
      <c r="M2714" s="259" t="s">
        <v>439</v>
      </c>
    </row>
    <row r="2715" spans="1:13" x14ac:dyDescent="0.35">
      <c r="A2715" s="261" t="s">
        <v>2859</v>
      </c>
      <c r="B2715" s="261" t="s">
        <v>2860</v>
      </c>
      <c r="C2715" s="261" t="s">
        <v>2861</v>
      </c>
      <c r="D2715" s="261" t="s">
        <v>24</v>
      </c>
      <c r="E2715" s="261">
        <v>0</v>
      </c>
      <c r="F2715" s="261" t="s">
        <v>17</v>
      </c>
      <c r="G2715" s="261" t="s">
        <v>17</v>
      </c>
      <c r="H2715" s="261" t="s">
        <v>17</v>
      </c>
      <c r="I2715" s="261" t="s">
        <v>17</v>
      </c>
      <c r="J2715" s="261" t="s">
        <v>4206</v>
      </c>
      <c r="K2715" s="261" t="s">
        <v>4224</v>
      </c>
      <c r="L2715" s="262">
        <v>45525</v>
      </c>
      <c r="M2715" s="261" t="s">
        <v>439</v>
      </c>
    </row>
    <row r="2716" spans="1:13" x14ac:dyDescent="0.35">
      <c r="A2716" s="259" t="s">
        <v>4225</v>
      </c>
      <c r="B2716" s="259" t="s">
        <v>4226</v>
      </c>
      <c r="C2716" s="259" t="s">
        <v>2861</v>
      </c>
      <c r="D2716" s="259" t="s">
        <v>949</v>
      </c>
      <c r="E2716" s="259">
        <v>109033245</v>
      </c>
      <c r="F2716" s="259" t="s">
        <v>4192</v>
      </c>
      <c r="G2716" s="259" t="s">
        <v>492</v>
      </c>
      <c r="H2716" s="259">
        <v>1</v>
      </c>
      <c r="I2716" s="259" t="s">
        <v>4193</v>
      </c>
      <c r="J2716" s="259" t="s">
        <v>4194</v>
      </c>
      <c r="K2716" s="259" t="s">
        <v>4227</v>
      </c>
      <c r="L2716" s="260">
        <v>45525</v>
      </c>
      <c r="M2716" s="259" t="s">
        <v>20</v>
      </c>
    </row>
    <row r="2717" spans="1:13" x14ac:dyDescent="0.35">
      <c r="A2717" s="261" t="s">
        <v>4228</v>
      </c>
      <c r="B2717" s="261" t="s">
        <v>4229</v>
      </c>
      <c r="C2717" s="261" t="s">
        <v>2873</v>
      </c>
      <c r="D2717" s="261" t="s">
        <v>949</v>
      </c>
      <c r="E2717" s="261">
        <v>11781559</v>
      </c>
      <c r="F2717" s="261" t="s">
        <v>4230</v>
      </c>
      <c r="G2717" s="261" t="s">
        <v>492</v>
      </c>
      <c r="H2717" s="261">
        <v>1</v>
      </c>
      <c r="I2717" s="261" t="s">
        <v>4231</v>
      </c>
      <c r="J2717" s="261" t="s">
        <v>4232</v>
      </c>
      <c r="K2717" s="261" t="s">
        <v>4233</v>
      </c>
      <c r="L2717" s="262">
        <v>45525</v>
      </c>
      <c r="M2717" s="261" t="s">
        <v>20</v>
      </c>
    </row>
    <row r="2718" spans="1:13" x14ac:dyDescent="0.35">
      <c r="A2718" s="259" t="s">
        <v>4228</v>
      </c>
      <c r="B2718" s="259" t="s">
        <v>4229</v>
      </c>
      <c r="C2718" s="259" t="s">
        <v>2873</v>
      </c>
      <c r="D2718" s="259" t="s">
        <v>694</v>
      </c>
      <c r="E2718" s="259">
        <v>124455</v>
      </c>
      <c r="F2718" s="259" t="s">
        <v>4234</v>
      </c>
      <c r="G2718" s="259" t="s">
        <v>884</v>
      </c>
      <c r="H2718" s="259">
        <v>2</v>
      </c>
      <c r="I2718" s="259" t="s">
        <v>4235</v>
      </c>
      <c r="J2718" s="259" t="s">
        <v>4236</v>
      </c>
      <c r="K2718" s="259" t="s">
        <v>4237</v>
      </c>
      <c r="L2718" s="260">
        <v>45525</v>
      </c>
      <c r="M2718" s="259" t="s">
        <v>20</v>
      </c>
    </row>
    <row r="2719" spans="1:13" x14ac:dyDescent="0.35">
      <c r="A2719" s="261" t="s">
        <v>4228</v>
      </c>
      <c r="B2719" s="261" t="s">
        <v>4229</v>
      </c>
      <c r="C2719" s="261" t="s">
        <v>2873</v>
      </c>
      <c r="D2719" s="261" t="s">
        <v>958</v>
      </c>
      <c r="E2719" s="261">
        <v>4711067</v>
      </c>
      <c r="F2719" s="261" t="s">
        <v>4238</v>
      </c>
      <c r="G2719" s="261" t="s">
        <v>884</v>
      </c>
      <c r="H2719" s="261">
        <v>2</v>
      </c>
      <c r="I2719" s="261" t="s">
        <v>4239</v>
      </c>
      <c r="J2719" s="261" t="s">
        <v>4240</v>
      </c>
      <c r="K2719" s="261" t="s">
        <v>4241</v>
      </c>
      <c r="L2719" s="262">
        <v>45525</v>
      </c>
      <c r="M2719" s="261" t="s">
        <v>20</v>
      </c>
    </row>
    <row r="2720" spans="1:13" x14ac:dyDescent="0.35">
      <c r="A2720" s="259" t="s">
        <v>4228</v>
      </c>
      <c r="B2720" s="259" t="s">
        <v>4229</v>
      </c>
      <c r="C2720" s="259" t="s">
        <v>2873</v>
      </c>
      <c r="D2720" s="259" t="s">
        <v>963</v>
      </c>
      <c r="E2720" s="259">
        <v>319938</v>
      </c>
      <c r="F2720" s="259" t="s">
        <v>4242</v>
      </c>
      <c r="G2720" s="259" t="s">
        <v>884</v>
      </c>
      <c r="H2720" s="259">
        <v>2</v>
      </c>
      <c r="I2720" s="259" t="s">
        <v>4243</v>
      </c>
      <c r="J2720" s="259" t="s">
        <v>4244</v>
      </c>
      <c r="K2720" s="259" t="s">
        <v>4245</v>
      </c>
      <c r="L2720" s="260">
        <v>45525</v>
      </c>
      <c r="M2720" s="259" t="s">
        <v>20</v>
      </c>
    </row>
    <row r="2721" spans="1:13" x14ac:dyDescent="0.35">
      <c r="A2721" s="261" t="s">
        <v>4228</v>
      </c>
      <c r="B2721" s="261" t="s">
        <v>4229</v>
      </c>
      <c r="C2721" s="261" t="s">
        <v>2873</v>
      </c>
      <c r="D2721" s="261" t="s">
        <v>568</v>
      </c>
      <c r="E2721" s="261">
        <v>26984</v>
      </c>
      <c r="F2721" s="261" t="s">
        <v>4246</v>
      </c>
      <c r="G2721" s="261" t="s">
        <v>22</v>
      </c>
      <c r="H2721" s="261">
        <v>3</v>
      </c>
      <c r="I2721" s="261" t="s">
        <v>4247</v>
      </c>
      <c r="J2721" s="261" t="s">
        <v>4248</v>
      </c>
      <c r="K2721" s="261" t="s">
        <v>4249</v>
      </c>
      <c r="L2721" s="262">
        <v>45525</v>
      </c>
      <c r="M2721" s="261" t="s">
        <v>20</v>
      </c>
    </row>
    <row r="2722" spans="1:13" x14ac:dyDescent="0.35">
      <c r="A2722" s="259" t="s">
        <v>4228</v>
      </c>
      <c r="B2722" s="259" t="s">
        <v>4229</v>
      </c>
      <c r="C2722" s="259" t="s">
        <v>2873</v>
      </c>
      <c r="D2722" s="259" t="s">
        <v>40</v>
      </c>
      <c r="E2722" s="259">
        <v>2</v>
      </c>
      <c r="F2722" s="259" t="s">
        <v>4250</v>
      </c>
      <c r="G2722" s="259" t="s">
        <v>17</v>
      </c>
      <c r="H2722" s="259" t="s">
        <v>17</v>
      </c>
      <c r="I2722" s="259" t="s">
        <v>4251</v>
      </c>
      <c r="J2722" s="259" t="s">
        <v>4252</v>
      </c>
      <c r="K2722" s="259" t="s">
        <v>4253</v>
      </c>
      <c r="L2722" s="260">
        <v>45525</v>
      </c>
      <c r="M2722" s="259" t="s">
        <v>20</v>
      </c>
    </row>
    <row r="2723" spans="1:13" x14ac:dyDescent="0.35">
      <c r="A2723" s="261" t="s">
        <v>4228</v>
      </c>
      <c r="B2723" s="261" t="s">
        <v>4229</v>
      </c>
      <c r="C2723" s="261" t="s">
        <v>2873</v>
      </c>
      <c r="D2723" s="261" t="s">
        <v>986</v>
      </c>
      <c r="E2723" s="261">
        <v>65207</v>
      </c>
      <c r="F2723" s="261" t="s">
        <v>4254</v>
      </c>
      <c r="G2723" s="261" t="s">
        <v>884</v>
      </c>
      <c r="H2723" s="261">
        <v>2</v>
      </c>
      <c r="I2723" s="261" t="s">
        <v>4255</v>
      </c>
      <c r="J2723" s="261" t="s">
        <v>4256</v>
      </c>
      <c r="K2723" s="261" t="s">
        <v>4257</v>
      </c>
      <c r="L2723" s="262">
        <v>45525</v>
      </c>
      <c r="M2723" s="261" t="s">
        <v>20</v>
      </c>
    </row>
    <row r="2724" spans="1:13" x14ac:dyDescent="0.35">
      <c r="A2724" s="259" t="s">
        <v>4228</v>
      </c>
      <c r="B2724" s="259" t="s">
        <v>4229</v>
      </c>
      <c r="C2724" s="259" t="s">
        <v>2873</v>
      </c>
      <c r="D2724" s="259" t="s">
        <v>991</v>
      </c>
      <c r="E2724" s="259">
        <v>4391129</v>
      </c>
      <c r="F2724" s="259" t="s">
        <v>4258</v>
      </c>
      <c r="G2724" s="259" t="s">
        <v>884</v>
      </c>
      <c r="H2724" s="259">
        <v>2</v>
      </c>
      <c r="I2724" s="259" t="s">
        <v>4259</v>
      </c>
      <c r="J2724" s="259" t="s">
        <v>4260</v>
      </c>
      <c r="K2724" s="259" t="s">
        <v>4261</v>
      </c>
      <c r="L2724" s="260">
        <v>45525</v>
      </c>
      <c r="M2724" s="259" t="s">
        <v>20</v>
      </c>
    </row>
    <row r="2725" spans="1:13" x14ac:dyDescent="0.35">
      <c r="A2725" s="261" t="s">
        <v>4228</v>
      </c>
      <c r="B2725" s="261" t="s">
        <v>4229</v>
      </c>
      <c r="C2725" s="261" t="s">
        <v>2873</v>
      </c>
      <c r="D2725" s="261" t="s">
        <v>996</v>
      </c>
      <c r="E2725" s="261">
        <v>254731</v>
      </c>
      <c r="F2725" s="261" t="s">
        <v>4262</v>
      </c>
      <c r="G2725" s="261" t="s">
        <v>884</v>
      </c>
      <c r="H2725" s="261">
        <v>2</v>
      </c>
      <c r="I2725" s="261" t="s">
        <v>4263</v>
      </c>
      <c r="J2725" s="261" t="s">
        <v>4264</v>
      </c>
      <c r="K2725" s="261" t="s">
        <v>4265</v>
      </c>
      <c r="L2725" s="262">
        <v>45525</v>
      </c>
      <c r="M2725" s="261" t="s">
        <v>20</v>
      </c>
    </row>
    <row r="2726" spans="1:13" x14ac:dyDescent="0.35">
      <c r="A2726" s="259" t="s">
        <v>4228</v>
      </c>
      <c r="B2726" s="259" t="s">
        <v>4229</v>
      </c>
      <c r="C2726" s="259" t="s">
        <v>2873</v>
      </c>
      <c r="D2726" s="259" t="s">
        <v>999</v>
      </c>
      <c r="E2726" s="259">
        <v>65207</v>
      </c>
      <c r="F2726" s="259" t="s">
        <v>4266</v>
      </c>
      <c r="G2726" s="259" t="s">
        <v>884</v>
      </c>
      <c r="H2726" s="259">
        <v>2</v>
      </c>
      <c r="I2726" s="259" t="s">
        <v>4243</v>
      </c>
      <c r="J2726" s="259" t="s">
        <v>4267</v>
      </c>
      <c r="K2726" s="259" t="s">
        <v>4268</v>
      </c>
      <c r="L2726" s="260">
        <v>45525</v>
      </c>
      <c r="M2726" s="259" t="s">
        <v>20</v>
      </c>
    </row>
    <row r="2727" spans="1:13" x14ac:dyDescent="0.35">
      <c r="A2727" s="261" t="s">
        <v>4228</v>
      </c>
      <c r="B2727" s="261" t="s">
        <v>4229</v>
      </c>
      <c r="C2727" s="261" t="s">
        <v>2873</v>
      </c>
      <c r="D2727" s="261" t="s">
        <v>1002</v>
      </c>
      <c r="E2727" s="261" t="s">
        <v>17</v>
      </c>
      <c r="F2727" s="261" t="s">
        <v>17</v>
      </c>
      <c r="G2727" s="261" t="s">
        <v>17</v>
      </c>
      <c r="H2727" s="261" t="s">
        <v>17</v>
      </c>
      <c r="I2727" s="261" t="s">
        <v>17</v>
      </c>
      <c r="J2727" s="261" t="s">
        <v>4269</v>
      </c>
      <c r="K2727" s="261" t="s">
        <v>4270</v>
      </c>
      <c r="L2727" s="262">
        <v>45525</v>
      </c>
      <c r="M2727" s="261" t="s">
        <v>20</v>
      </c>
    </row>
    <row r="2728" spans="1:13" x14ac:dyDescent="0.35">
      <c r="A2728" s="259" t="s">
        <v>4228</v>
      </c>
      <c r="B2728" s="259" t="s">
        <v>4229</v>
      </c>
      <c r="C2728" s="259" t="s">
        <v>2873</v>
      </c>
      <c r="D2728" s="259" t="s">
        <v>823</v>
      </c>
      <c r="E2728" s="259" t="s">
        <v>17</v>
      </c>
      <c r="F2728" s="259" t="s">
        <v>17</v>
      </c>
      <c r="G2728" s="259" t="s">
        <v>17</v>
      </c>
      <c r="H2728" s="259" t="s">
        <v>17</v>
      </c>
      <c r="I2728" s="259" t="s">
        <v>17</v>
      </c>
      <c r="J2728" s="259" t="s">
        <v>4269</v>
      </c>
      <c r="K2728" s="259" t="s">
        <v>4271</v>
      </c>
      <c r="L2728" s="260">
        <v>45525</v>
      </c>
      <c r="M2728" s="259" t="s">
        <v>20</v>
      </c>
    </row>
    <row r="2729" spans="1:13" x14ac:dyDescent="0.35">
      <c r="A2729" s="261" t="s">
        <v>4228</v>
      </c>
      <c r="B2729" s="261" t="s">
        <v>4229</v>
      </c>
      <c r="C2729" s="261" t="s">
        <v>2873</v>
      </c>
      <c r="D2729" s="261" t="s">
        <v>404</v>
      </c>
      <c r="E2729" s="261">
        <v>4</v>
      </c>
      <c r="F2729" s="261" t="s">
        <v>4272</v>
      </c>
      <c r="G2729" s="261" t="s">
        <v>492</v>
      </c>
      <c r="H2729" s="261">
        <v>1</v>
      </c>
      <c r="I2729" s="261" t="s">
        <v>4243</v>
      </c>
      <c r="J2729" s="261" t="s">
        <v>4273</v>
      </c>
      <c r="K2729" s="261" t="s">
        <v>4274</v>
      </c>
      <c r="L2729" s="262">
        <v>45525</v>
      </c>
      <c r="M2729" s="261" t="s">
        <v>20</v>
      </c>
    </row>
    <row r="2730" spans="1:13" x14ac:dyDescent="0.35">
      <c r="A2730" s="259" t="s">
        <v>4228</v>
      </c>
      <c r="B2730" s="259" t="s">
        <v>4229</v>
      </c>
      <c r="C2730" s="259" t="s">
        <v>2873</v>
      </c>
      <c r="D2730" s="259" t="s">
        <v>26</v>
      </c>
      <c r="E2730" s="259" t="s">
        <v>17</v>
      </c>
      <c r="F2730" s="259" t="s">
        <v>17</v>
      </c>
      <c r="G2730" s="259" t="s">
        <v>17</v>
      </c>
      <c r="H2730" s="259" t="s">
        <v>17</v>
      </c>
      <c r="I2730" s="259" t="s">
        <v>17</v>
      </c>
      <c r="J2730" s="259" t="s">
        <v>4217</v>
      </c>
      <c r="K2730" s="259" t="s">
        <v>4275</v>
      </c>
      <c r="L2730" s="260">
        <v>45525</v>
      </c>
      <c r="M2730" s="259" t="s">
        <v>20</v>
      </c>
    </row>
    <row r="2731" spans="1:13" x14ac:dyDescent="0.35">
      <c r="A2731" s="261" t="s">
        <v>4228</v>
      </c>
      <c r="B2731" s="261" t="s">
        <v>4229</v>
      </c>
      <c r="C2731" s="261" t="s">
        <v>2873</v>
      </c>
      <c r="D2731" s="261" t="s">
        <v>28</v>
      </c>
      <c r="E2731" s="261" t="s">
        <v>17</v>
      </c>
      <c r="F2731" s="261" t="s">
        <v>17</v>
      </c>
      <c r="G2731" s="261" t="s">
        <v>17</v>
      </c>
      <c r="H2731" s="261" t="s">
        <v>17</v>
      </c>
      <c r="I2731" s="261" t="s">
        <v>17</v>
      </c>
      <c r="J2731" s="261" t="s">
        <v>4217</v>
      </c>
      <c r="K2731" s="261" t="s">
        <v>4276</v>
      </c>
      <c r="L2731" s="262">
        <v>45525</v>
      </c>
      <c r="M2731" s="261" t="s">
        <v>20</v>
      </c>
    </row>
    <row r="2732" spans="1:13" x14ac:dyDescent="0.35">
      <c r="A2732" s="259" t="s">
        <v>4228</v>
      </c>
      <c r="B2732" s="259" t="s">
        <v>4229</v>
      </c>
      <c r="C2732" s="259" t="s">
        <v>2873</v>
      </c>
      <c r="D2732" s="259" t="s">
        <v>38</v>
      </c>
      <c r="E2732" s="259" t="s">
        <v>17</v>
      </c>
      <c r="F2732" s="259" t="s">
        <v>17</v>
      </c>
      <c r="G2732" s="259" t="s">
        <v>17</v>
      </c>
      <c r="H2732" s="259" t="s">
        <v>17</v>
      </c>
      <c r="I2732" s="259" t="s">
        <v>17</v>
      </c>
      <c r="J2732" s="259" t="s">
        <v>4206</v>
      </c>
      <c r="K2732" s="259" t="s">
        <v>4277</v>
      </c>
      <c r="L2732" s="260">
        <v>45525</v>
      </c>
      <c r="M2732" s="259" t="s">
        <v>20</v>
      </c>
    </row>
    <row r="2733" spans="1:13" x14ac:dyDescent="0.35">
      <c r="A2733" s="261" t="s">
        <v>4228</v>
      </c>
      <c r="B2733" s="261" t="s">
        <v>4229</v>
      </c>
      <c r="C2733" s="261" t="s">
        <v>2873</v>
      </c>
      <c r="D2733" s="261" t="s">
        <v>16</v>
      </c>
      <c r="E2733" s="261">
        <v>1387</v>
      </c>
      <c r="F2733" s="261" t="s">
        <v>4250</v>
      </c>
      <c r="G2733" s="261" t="s">
        <v>22</v>
      </c>
      <c r="H2733" s="261">
        <v>3</v>
      </c>
      <c r="I2733" s="261" t="s">
        <v>4251</v>
      </c>
      <c r="J2733" s="261" t="s">
        <v>4278</v>
      </c>
      <c r="K2733" s="261" t="s">
        <v>4279</v>
      </c>
      <c r="L2733" s="262">
        <v>45525</v>
      </c>
      <c r="M2733" s="261" t="s">
        <v>20</v>
      </c>
    </row>
    <row r="2734" spans="1:13" x14ac:dyDescent="0.35">
      <c r="A2734" s="259" t="s">
        <v>4228</v>
      </c>
      <c r="B2734" s="259" t="s">
        <v>4229</v>
      </c>
      <c r="C2734" s="259" t="s">
        <v>2873</v>
      </c>
      <c r="D2734" s="259" t="s">
        <v>21</v>
      </c>
      <c r="E2734" s="259" t="s">
        <v>17</v>
      </c>
      <c r="F2734" s="259" t="s">
        <v>17</v>
      </c>
      <c r="G2734" s="259" t="s">
        <v>17</v>
      </c>
      <c r="H2734" s="259" t="s">
        <v>17</v>
      </c>
      <c r="I2734" s="259" t="s">
        <v>17</v>
      </c>
      <c r="J2734" s="259" t="s">
        <v>4206</v>
      </c>
      <c r="K2734" s="259" t="s">
        <v>4280</v>
      </c>
      <c r="L2734" s="260">
        <v>45525</v>
      </c>
      <c r="M2734" s="259" t="s">
        <v>20</v>
      </c>
    </row>
    <row r="2735" spans="1:13" x14ac:dyDescent="0.35">
      <c r="A2735" s="261" t="s">
        <v>4228</v>
      </c>
      <c r="B2735" s="261" t="s">
        <v>4229</v>
      </c>
      <c r="C2735" s="261" t="s">
        <v>2873</v>
      </c>
      <c r="D2735" s="261" t="s">
        <v>768</v>
      </c>
      <c r="E2735" s="261" t="s">
        <v>17</v>
      </c>
      <c r="F2735" s="261" t="s">
        <v>17</v>
      </c>
      <c r="G2735" s="261" t="s">
        <v>17</v>
      </c>
      <c r="H2735" s="261" t="s">
        <v>17</v>
      </c>
      <c r="I2735" s="261" t="s">
        <v>17</v>
      </c>
      <c r="J2735" s="261" t="s">
        <v>4206</v>
      </c>
      <c r="K2735" s="261" t="s">
        <v>4281</v>
      </c>
      <c r="L2735" s="262">
        <v>45525</v>
      </c>
      <c r="M2735" s="261" t="s">
        <v>20</v>
      </c>
    </row>
    <row r="2736" spans="1:13" x14ac:dyDescent="0.35">
      <c r="A2736" s="259" t="s">
        <v>4228</v>
      </c>
      <c r="B2736" s="259" t="s">
        <v>4229</v>
      </c>
      <c r="C2736" s="259" t="s">
        <v>2873</v>
      </c>
      <c r="D2736" s="259" t="s">
        <v>24</v>
      </c>
      <c r="E2736" s="259" t="s">
        <v>17</v>
      </c>
      <c r="F2736" s="259" t="s">
        <v>17</v>
      </c>
      <c r="G2736" s="259" t="s">
        <v>17</v>
      </c>
      <c r="H2736" s="259" t="s">
        <v>17</v>
      </c>
      <c r="I2736" s="259" t="s">
        <v>17</v>
      </c>
      <c r="J2736" s="259" t="s">
        <v>4206</v>
      </c>
      <c r="K2736" s="259" t="s">
        <v>4282</v>
      </c>
      <c r="L2736" s="260">
        <v>45525</v>
      </c>
      <c r="M2736" s="259" t="s">
        <v>20</v>
      </c>
    </row>
    <row r="2737" spans="1:13" x14ac:dyDescent="0.35">
      <c r="A2737" s="261" t="s">
        <v>2871</v>
      </c>
      <c r="B2737" s="261" t="s">
        <v>2872</v>
      </c>
      <c r="C2737" s="261" t="s">
        <v>2873</v>
      </c>
      <c r="D2737" s="261" t="s">
        <v>949</v>
      </c>
      <c r="E2737" s="261">
        <v>11781559</v>
      </c>
      <c r="F2737" s="261" t="s">
        <v>4283</v>
      </c>
      <c r="G2737" s="261" t="s">
        <v>492</v>
      </c>
      <c r="H2737" s="261">
        <v>1</v>
      </c>
      <c r="I2737" s="261" t="s">
        <v>4231</v>
      </c>
      <c r="J2737" s="261" t="s">
        <v>4232</v>
      </c>
      <c r="K2737" s="261" t="s">
        <v>4284</v>
      </c>
      <c r="L2737" s="262">
        <v>45525</v>
      </c>
      <c r="M2737" s="261" t="s">
        <v>439</v>
      </c>
    </row>
    <row r="2738" spans="1:13" x14ac:dyDescent="0.35">
      <c r="A2738" s="259" t="s">
        <v>2871</v>
      </c>
      <c r="B2738" s="259" t="s">
        <v>2872</v>
      </c>
      <c r="C2738" s="259" t="s">
        <v>2873</v>
      </c>
      <c r="D2738" s="259" t="s">
        <v>694</v>
      </c>
      <c r="E2738" s="259">
        <v>63679</v>
      </c>
      <c r="F2738" s="259" t="s">
        <v>4285</v>
      </c>
      <c r="G2738" s="259" t="s">
        <v>884</v>
      </c>
      <c r="H2738" s="259">
        <v>2</v>
      </c>
      <c r="I2738" s="259" t="s">
        <v>4286</v>
      </c>
      <c r="J2738" s="259" t="s">
        <v>4287</v>
      </c>
      <c r="K2738" s="259" t="s">
        <v>4288</v>
      </c>
      <c r="L2738" s="260">
        <v>45525</v>
      </c>
      <c r="M2738" s="259" t="s">
        <v>20</v>
      </c>
    </row>
    <row r="2739" spans="1:13" x14ac:dyDescent="0.35">
      <c r="A2739" s="261" t="s">
        <v>2871</v>
      </c>
      <c r="B2739" s="261" t="s">
        <v>2872</v>
      </c>
      <c r="C2739" s="261" t="s">
        <v>2873</v>
      </c>
      <c r="D2739" s="261" t="s">
        <v>958</v>
      </c>
      <c r="E2739" s="261">
        <v>4566398</v>
      </c>
      <c r="F2739" s="261" t="s">
        <v>4289</v>
      </c>
      <c r="G2739" s="261" t="s">
        <v>884</v>
      </c>
      <c r="H2739" s="261">
        <v>2</v>
      </c>
      <c r="I2739" s="261" t="s">
        <v>4290</v>
      </c>
      <c r="J2739" s="261" t="s">
        <v>4204</v>
      </c>
      <c r="K2739" s="261" t="s">
        <v>4291</v>
      </c>
      <c r="L2739" s="262">
        <v>45525</v>
      </c>
      <c r="M2739" s="261" t="s">
        <v>20</v>
      </c>
    </row>
    <row r="2740" spans="1:13" x14ac:dyDescent="0.35">
      <c r="A2740" s="259" t="s">
        <v>2871</v>
      </c>
      <c r="B2740" s="259" t="s">
        <v>2872</v>
      </c>
      <c r="C2740" s="259" t="s">
        <v>2873</v>
      </c>
      <c r="D2740" s="259" t="s">
        <v>963</v>
      </c>
      <c r="E2740" s="259">
        <v>264590</v>
      </c>
      <c r="F2740" s="259" t="s">
        <v>4292</v>
      </c>
      <c r="G2740" s="259" t="s">
        <v>884</v>
      </c>
      <c r="H2740" s="259">
        <v>2</v>
      </c>
      <c r="I2740" s="259" t="s">
        <v>4293</v>
      </c>
      <c r="J2740" s="259" t="s">
        <v>4294</v>
      </c>
      <c r="K2740" s="259" t="s">
        <v>4295</v>
      </c>
      <c r="L2740" s="260">
        <v>45525</v>
      </c>
      <c r="M2740" s="259" t="s">
        <v>20</v>
      </c>
    </row>
    <row r="2741" spans="1:13" x14ac:dyDescent="0.35">
      <c r="A2741" s="261" t="s">
        <v>2871</v>
      </c>
      <c r="B2741" s="261" t="s">
        <v>2872</v>
      </c>
      <c r="C2741" s="261" t="s">
        <v>2873</v>
      </c>
      <c r="D2741" s="261" t="s">
        <v>568</v>
      </c>
      <c r="E2741" s="261">
        <v>25453</v>
      </c>
      <c r="F2741" s="261" t="s">
        <v>4296</v>
      </c>
      <c r="G2741" s="261" t="s">
        <v>22</v>
      </c>
      <c r="H2741" s="261">
        <v>3</v>
      </c>
      <c r="I2741" s="261" t="s">
        <v>4297</v>
      </c>
      <c r="J2741" s="261" t="s">
        <v>4298</v>
      </c>
      <c r="K2741" s="261" t="s">
        <v>4299</v>
      </c>
      <c r="L2741" s="262">
        <v>45525</v>
      </c>
      <c r="M2741" s="261" t="s">
        <v>439</v>
      </c>
    </row>
    <row r="2742" spans="1:13" x14ac:dyDescent="0.35">
      <c r="A2742" s="259" t="s">
        <v>2871</v>
      </c>
      <c r="B2742" s="259" t="s">
        <v>2872</v>
      </c>
      <c r="C2742" s="259" t="s">
        <v>2873</v>
      </c>
      <c r="D2742" s="259" t="s">
        <v>40</v>
      </c>
      <c r="E2742" s="259" t="s">
        <v>17</v>
      </c>
      <c r="F2742" s="259" t="s">
        <v>17</v>
      </c>
      <c r="G2742" s="259" t="s">
        <v>17</v>
      </c>
      <c r="H2742" s="259" t="s">
        <v>17</v>
      </c>
      <c r="I2742" s="259" t="s">
        <v>17</v>
      </c>
      <c r="J2742" s="259" t="s">
        <v>4206</v>
      </c>
      <c r="K2742" s="259" t="s">
        <v>4300</v>
      </c>
      <c r="L2742" s="260">
        <v>45525</v>
      </c>
      <c r="M2742" s="259" t="s">
        <v>439</v>
      </c>
    </row>
    <row r="2743" spans="1:13" x14ac:dyDescent="0.35">
      <c r="A2743" s="261" t="s">
        <v>2871</v>
      </c>
      <c r="B2743" s="261" t="s">
        <v>2872</v>
      </c>
      <c r="C2743" s="261" t="s">
        <v>2873</v>
      </c>
      <c r="D2743" s="261" t="s">
        <v>986</v>
      </c>
      <c r="E2743" s="261">
        <v>31481</v>
      </c>
      <c r="F2743" s="261" t="s">
        <v>4301</v>
      </c>
      <c r="G2743" s="261" t="s">
        <v>884</v>
      </c>
      <c r="H2743" s="261">
        <v>2</v>
      </c>
      <c r="I2743" s="261" t="s">
        <v>4302</v>
      </c>
      <c r="J2743" s="261" t="s">
        <v>4303</v>
      </c>
      <c r="K2743" s="261" t="s">
        <v>4304</v>
      </c>
      <c r="L2743" s="262">
        <v>45525</v>
      </c>
      <c r="M2743" s="261" t="s">
        <v>20</v>
      </c>
    </row>
    <row r="2744" spans="1:13" x14ac:dyDescent="0.35">
      <c r="A2744" s="259" t="s">
        <v>2871</v>
      </c>
      <c r="B2744" s="259" t="s">
        <v>2872</v>
      </c>
      <c r="C2744" s="259" t="s">
        <v>2873</v>
      </c>
      <c r="D2744" s="259" t="s">
        <v>991</v>
      </c>
      <c r="E2744" s="259">
        <v>4301808</v>
      </c>
      <c r="F2744" s="259" t="s">
        <v>4305</v>
      </c>
      <c r="G2744" s="259" t="s">
        <v>884</v>
      </c>
      <c r="H2744" s="259">
        <v>2</v>
      </c>
      <c r="I2744" s="259" t="s">
        <v>4306</v>
      </c>
      <c r="J2744" s="259" t="s">
        <v>4307</v>
      </c>
      <c r="K2744" s="259" t="s">
        <v>4308</v>
      </c>
      <c r="L2744" s="260">
        <v>45525</v>
      </c>
      <c r="M2744" s="259" t="s">
        <v>20</v>
      </c>
    </row>
    <row r="2745" spans="1:13" x14ac:dyDescent="0.35">
      <c r="A2745" s="261" t="s">
        <v>2871</v>
      </c>
      <c r="B2745" s="261" t="s">
        <v>2872</v>
      </c>
      <c r="C2745" s="261" t="s">
        <v>2873</v>
      </c>
      <c r="D2745" s="261" t="s">
        <v>996</v>
      </c>
      <c r="E2745" s="261">
        <v>233109</v>
      </c>
      <c r="F2745" s="261" t="s">
        <v>4289</v>
      </c>
      <c r="G2745" s="261" t="s">
        <v>884</v>
      </c>
      <c r="H2745" s="261">
        <v>2</v>
      </c>
      <c r="I2745" s="261" t="s">
        <v>4309</v>
      </c>
      <c r="J2745" s="261" t="s">
        <v>4310</v>
      </c>
      <c r="K2745" s="261" t="s">
        <v>4311</v>
      </c>
      <c r="L2745" s="262">
        <v>45525</v>
      </c>
      <c r="M2745" s="261" t="s">
        <v>20</v>
      </c>
    </row>
    <row r="2746" spans="1:13" x14ac:dyDescent="0.35">
      <c r="A2746" s="259" t="s">
        <v>2871</v>
      </c>
      <c r="B2746" s="259" t="s">
        <v>2872</v>
      </c>
      <c r="C2746" s="259" t="s">
        <v>2873</v>
      </c>
      <c r="D2746" s="259" t="s">
        <v>999</v>
      </c>
      <c r="E2746" s="259">
        <v>31481</v>
      </c>
      <c r="F2746" s="259" t="s">
        <v>4312</v>
      </c>
      <c r="G2746" s="259" t="s">
        <v>884</v>
      </c>
      <c r="H2746" s="259">
        <v>2</v>
      </c>
      <c r="I2746" s="259" t="s">
        <v>4293</v>
      </c>
      <c r="J2746" s="259" t="s">
        <v>4313</v>
      </c>
      <c r="K2746" s="259" t="s">
        <v>4314</v>
      </c>
      <c r="L2746" s="260">
        <v>45525</v>
      </c>
      <c r="M2746" s="259" t="s">
        <v>20</v>
      </c>
    </row>
    <row r="2747" spans="1:13" x14ac:dyDescent="0.35">
      <c r="A2747" s="261" t="s">
        <v>2871</v>
      </c>
      <c r="B2747" s="261" t="s">
        <v>2872</v>
      </c>
      <c r="C2747" s="261" t="s">
        <v>2873</v>
      </c>
      <c r="D2747" s="261" t="s">
        <v>1002</v>
      </c>
      <c r="E2747" s="261" t="s">
        <v>17</v>
      </c>
      <c r="F2747" s="261" t="s">
        <v>17</v>
      </c>
      <c r="G2747" s="261" t="s">
        <v>17</v>
      </c>
      <c r="H2747" s="261" t="s">
        <v>17</v>
      </c>
      <c r="I2747" s="261" t="s">
        <v>17</v>
      </c>
      <c r="J2747" s="261" t="s">
        <v>4269</v>
      </c>
      <c r="K2747" s="261" t="s">
        <v>4315</v>
      </c>
      <c r="L2747" s="262">
        <v>45525</v>
      </c>
      <c r="M2747" s="261" t="s">
        <v>20</v>
      </c>
    </row>
    <row r="2748" spans="1:13" x14ac:dyDescent="0.35">
      <c r="A2748" s="259" t="s">
        <v>2871</v>
      </c>
      <c r="B2748" s="259" t="s">
        <v>2872</v>
      </c>
      <c r="C2748" s="259" t="s">
        <v>2873</v>
      </c>
      <c r="D2748" s="259" t="s">
        <v>823</v>
      </c>
      <c r="E2748" s="259" t="s">
        <v>17</v>
      </c>
      <c r="F2748" s="259" t="s">
        <v>17</v>
      </c>
      <c r="G2748" s="259" t="s">
        <v>17</v>
      </c>
      <c r="H2748" s="259" t="s">
        <v>17</v>
      </c>
      <c r="I2748" s="259" t="s">
        <v>17</v>
      </c>
      <c r="J2748" s="259" t="s">
        <v>4269</v>
      </c>
      <c r="K2748" s="259" t="s">
        <v>4316</v>
      </c>
      <c r="L2748" s="260">
        <v>45525</v>
      </c>
      <c r="M2748" s="259" t="s">
        <v>20</v>
      </c>
    </row>
    <row r="2749" spans="1:13" x14ac:dyDescent="0.35">
      <c r="A2749" s="261" t="s">
        <v>2871</v>
      </c>
      <c r="B2749" s="261" t="s">
        <v>2872</v>
      </c>
      <c r="C2749" s="261" t="s">
        <v>2873</v>
      </c>
      <c r="D2749" s="261" t="s">
        <v>404</v>
      </c>
      <c r="E2749" s="261">
        <v>4</v>
      </c>
      <c r="F2749" s="261" t="s">
        <v>4317</v>
      </c>
      <c r="G2749" s="261" t="s">
        <v>492</v>
      </c>
      <c r="H2749" s="261">
        <v>1</v>
      </c>
      <c r="I2749" s="261" t="s">
        <v>4293</v>
      </c>
      <c r="J2749" s="261" t="s">
        <v>4318</v>
      </c>
      <c r="K2749" s="261" t="s">
        <v>4319</v>
      </c>
      <c r="L2749" s="262">
        <v>45525</v>
      </c>
      <c r="M2749" s="261" t="s">
        <v>20</v>
      </c>
    </row>
    <row r="2750" spans="1:13" x14ac:dyDescent="0.35">
      <c r="A2750" s="259" t="s">
        <v>2871</v>
      </c>
      <c r="B2750" s="259" t="s">
        <v>2872</v>
      </c>
      <c r="C2750" s="259" t="s">
        <v>2873</v>
      </c>
      <c r="D2750" s="259" t="s">
        <v>26</v>
      </c>
      <c r="E2750" s="259" t="s">
        <v>17</v>
      </c>
      <c r="F2750" s="259" t="s">
        <v>17</v>
      </c>
      <c r="G2750" s="259" t="s">
        <v>17</v>
      </c>
      <c r="H2750" s="259" t="s">
        <v>17</v>
      </c>
      <c r="I2750" s="259" t="s">
        <v>17</v>
      </c>
      <c r="J2750" s="259" t="s">
        <v>4217</v>
      </c>
      <c r="K2750" s="259" t="s">
        <v>4320</v>
      </c>
      <c r="L2750" s="260">
        <v>45525</v>
      </c>
      <c r="M2750" s="259" t="s">
        <v>20</v>
      </c>
    </row>
    <row r="2751" spans="1:13" x14ac:dyDescent="0.35">
      <c r="A2751" s="261" t="s">
        <v>2871</v>
      </c>
      <c r="B2751" s="261" t="s">
        <v>2872</v>
      </c>
      <c r="C2751" s="261" t="s">
        <v>2873</v>
      </c>
      <c r="D2751" s="261" t="s">
        <v>28</v>
      </c>
      <c r="E2751" s="261" t="s">
        <v>17</v>
      </c>
      <c r="F2751" s="261" t="s">
        <v>17</v>
      </c>
      <c r="G2751" s="261" t="s">
        <v>17</v>
      </c>
      <c r="H2751" s="261" t="s">
        <v>17</v>
      </c>
      <c r="I2751" s="261" t="s">
        <v>17</v>
      </c>
      <c r="J2751" s="261" t="s">
        <v>4217</v>
      </c>
      <c r="K2751" s="261" t="s">
        <v>4321</v>
      </c>
      <c r="L2751" s="262">
        <v>45525</v>
      </c>
      <c r="M2751" s="261" t="s">
        <v>20</v>
      </c>
    </row>
    <row r="2752" spans="1:13" x14ac:dyDescent="0.35">
      <c r="A2752" s="259" t="s">
        <v>2871</v>
      </c>
      <c r="B2752" s="259" t="s">
        <v>2872</v>
      </c>
      <c r="C2752" s="259" t="s">
        <v>2873</v>
      </c>
      <c r="D2752" s="259" t="s">
        <v>38</v>
      </c>
      <c r="E2752" s="259" t="s">
        <v>17</v>
      </c>
      <c r="F2752" s="259" t="s">
        <v>17</v>
      </c>
      <c r="G2752" s="259" t="s">
        <v>17</v>
      </c>
      <c r="H2752" s="259" t="s">
        <v>17</v>
      </c>
      <c r="I2752" s="259" t="s">
        <v>17</v>
      </c>
      <c r="J2752" s="259" t="s">
        <v>4206</v>
      </c>
      <c r="K2752" s="259" t="s">
        <v>4322</v>
      </c>
      <c r="L2752" s="260">
        <v>45525</v>
      </c>
      <c r="M2752" s="259" t="s">
        <v>20</v>
      </c>
    </row>
    <row r="2753" spans="1:13" x14ac:dyDescent="0.35">
      <c r="A2753" s="261" t="s">
        <v>2871</v>
      </c>
      <c r="B2753" s="261" t="s">
        <v>2872</v>
      </c>
      <c r="C2753" s="261" t="s">
        <v>2873</v>
      </c>
      <c r="D2753" s="261" t="s">
        <v>16</v>
      </c>
      <c r="E2753" s="261" t="s">
        <v>17</v>
      </c>
      <c r="F2753" s="261" t="s">
        <v>17</v>
      </c>
      <c r="G2753" s="261" t="s">
        <v>17</v>
      </c>
      <c r="H2753" s="261" t="s">
        <v>17</v>
      </c>
      <c r="I2753" s="261" t="s">
        <v>17</v>
      </c>
      <c r="J2753" s="261" t="s">
        <v>4206</v>
      </c>
      <c r="K2753" s="261" t="s">
        <v>4323</v>
      </c>
      <c r="L2753" s="262">
        <v>45525</v>
      </c>
      <c r="M2753" s="261" t="s">
        <v>20</v>
      </c>
    </row>
    <row r="2754" spans="1:13" x14ac:dyDescent="0.35">
      <c r="A2754" s="259" t="s">
        <v>2871</v>
      </c>
      <c r="B2754" s="259" t="s">
        <v>2872</v>
      </c>
      <c r="C2754" s="259" t="s">
        <v>2873</v>
      </c>
      <c r="D2754" s="259" t="s">
        <v>21</v>
      </c>
      <c r="E2754" s="259" t="s">
        <v>17</v>
      </c>
      <c r="F2754" s="259" t="s">
        <v>17</v>
      </c>
      <c r="G2754" s="259" t="s">
        <v>17</v>
      </c>
      <c r="H2754" s="259" t="s">
        <v>17</v>
      </c>
      <c r="I2754" s="259" t="s">
        <v>17</v>
      </c>
      <c r="J2754" s="259" t="s">
        <v>4206</v>
      </c>
      <c r="K2754" s="259" t="s">
        <v>4324</v>
      </c>
      <c r="L2754" s="260">
        <v>45525</v>
      </c>
      <c r="M2754" s="259" t="s">
        <v>20</v>
      </c>
    </row>
    <row r="2755" spans="1:13" x14ac:dyDescent="0.35">
      <c r="A2755" s="261" t="s">
        <v>2871</v>
      </c>
      <c r="B2755" s="261" t="s">
        <v>2872</v>
      </c>
      <c r="C2755" s="261" t="s">
        <v>2873</v>
      </c>
      <c r="D2755" s="261" t="s">
        <v>768</v>
      </c>
      <c r="E2755" s="261" t="s">
        <v>17</v>
      </c>
      <c r="F2755" s="261" t="s">
        <v>17</v>
      </c>
      <c r="G2755" s="261" t="s">
        <v>17</v>
      </c>
      <c r="H2755" s="261" t="s">
        <v>17</v>
      </c>
      <c r="I2755" s="261" t="s">
        <v>17</v>
      </c>
      <c r="J2755" s="261" t="s">
        <v>4206</v>
      </c>
      <c r="K2755" s="261" t="s">
        <v>4325</v>
      </c>
      <c r="L2755" s="262">
        <v>45525</v>
      </c>
      <c r="M2755" s="261" t="s">
        <v>20</v>
      </c>
    </row>
    <row r="2756" spans="1:13" x14ac:dyDescent="0.35">
      <c r="A2756" s="259" t="s">
        <v>2871</v>
      </c>
      <c r="B2756" s="259" t="s">
        <v>2872</v>
      </c>
      <c r="C2756" s="259" t="s">
        <v>2873</v>
      </c>
      <c r="D2756" s="259" t="s">
        <v>24</v>
      </c>
      <c r="E2756" s="259" t="s">
        <v>17</v>
      </c>
      <c r="F2756" s="259" t="s">
        <v>17</v>
      </c>
      <c r="G2756" s="259" t="s">
        <v>17</v>
      </c>
      <c r="H2756" s="259" t="s">
        <v>17</v>
      </c>
      <c r="I2756" s="259" t="s">
        <v>17</v>
      </c>
      <c r="J2756" s="259" t="s">
        <v>4206</v>
      </c>
      <c r="K2756" s="259" t="s">
        <v>4326</v>
      </c>
      <c r="L2756" s="260">
        <v>45525</v>
      </c>
      <c r="M2756" s="259" t="s">
        <v>20</v>
      </c>
    </row>
    <row r="2757" spans="1:13" x14ac:dyDescent="0.35">
      <c r="A2757" s="261" t="s">
        <v>4327</v>
      </c>
      <c r="B2757" s="261" t="s">
        <v>4328</v>
      </c>
      <c r="C2757" s="261" t="s">
        <v>2873</v>
      </c>
      <c r="D2757" s="261" t="s">
        <v>949</v>
      </c>
      <c r="E2757" s="261">
        <v>11781559</v>
      </c>
      <c r="F2757" s="261" t="s">
        <v>4283</v>
      </c>
      <c r="G2757" s="261" t="s">
        <v>492</v>
      </c>
      <c r="H2757" s="261">
        <v>1</v>
      </c>
      <c r="I2757" s="261" t="s">
        <v>4231</v>
      </c>
      <c r="J2757" s="261" t="s">
        <v>4232</v>
      </c>
      <c r="K2757" s="261" t="s">
        <v>4329</v>
      </c>
      <c r="L2757" s="262">
        <v>45525</v>
      </c>
      <c r="M2757" s="261" t="s">
        <v>20</v>
      </c>
    </row>
    <row r="2758" spans="1:13" x14ac:dyDescent="0.35">
      <c r="A2758" s="259" t="s">
        <v>4327</v>
      </c>
      <c r="B2758" s="259" t="s">
        <v>4328</v>
      </c>
      <c r="C2758" s="259" t="s">
        <v>2873</v>
      </c>
      <c r="D2758" s="259" t="s">
        <v>694</v>
      </c>
      <c r="E2758" s="259">
        <v>60776</v>
      </c>
      <c r="F2758" s="259" t="s">
        <v>4330</v>
      </c>
      <c r="G2758" s="259" t="s">
        <v>884</v>
      </c>
      <c r="H2758" s="259">
        <v>2</v>
      </c>
      <c r="I2758" s="259" t="s">
        <v>4331</v>
      </c>
      <c r="J2758" s="259" t="s">
        <v>4332</v>
      </c>
      <c r="K2758" s="259" t="s">
        <v>4333</v>
      </c>
      <c r="L2758" s="260">
        <v>45525</v>
      </c>
      <c r="M2758" s="259" t="s">
        <v>20</v>
      </c>
    </row>
    <row r="2759" spans="1:13" x14ac:dyDescent="0.35">
      <c r="A2759" s="261" t="s">
        <v>4327</v>
      </c>
      <c r="B2759" s="261" t="s">
        <v>4328</v>
      </c>
      <c r="C2759" s="261" t="s">
        <v>2873</v>
      </c>
      <c r="D2759" s="261" t="s">
        <v>958</v>
      </c>
      <c r="E2759" s="261">
        <v>144669</v>
      </c>
      <c r="F2759" s="261" t="s">
        <v>4334</v>
      </c>
      <c r="G2759" s="261" t="s">
        <v>884</v>
      </c>
      <c r="H2759" s="261">
        <v>2</v>
      </c>
      <c r="I2759" s="261" t="s">
        <v>4335</v>
      </c>
      <c r="J2759" s="261" t="s">
        <v>4336</v>
      </c>
      <c r="K2759" s="261" t="s">
        <v>4337</v>
      </c>
      <c r="L2759" s="262">
        <v>45525</v>
      </c>
      <c r="M2759" s="261" t="s">
        <v>20</v>
      </c>
    </row>
    <row r="2760" spans="1:13" x14ac:dyDescent="0.35">
      <c r="A2760" s="259" t="s">
        <v>4327</v>
      </c>
      <c r="B2760" s="259" t="s">
        <v>4328</v>
      </c>
      <c r="C2760" s="259" t="s">
        <v>2873</v>
      </c>
      <c r="D2760" s="259" t="s">
        <v>963</v>
      </c>
      <c r="E2760" s="259">
        <v>55348</v>
      </c>
      <c r="F2760" s="259" t="s">
        <v>4250</v>
      </c>
      <c r="G2760" s="259" t="s">
        <v>492</v>
      </c>
      <c r="H2760" s="259">
        <v>1</v>
      </c>
      <c r="I2760" s="259" t="s">
        <v>4251</v>
      </c>
      <c r="J2760" s="259" t="s">
        <v>4338</v>
      </c>
      <c r="K2760" s="259" t="s">
        <v>4339</v>
      </c>
      <c r="L2760" s="260">
        <v>45525</v>
      </c>
      <c r="M2760" s="259" t="s">
        <v>20</v>
      </c>
    </row>
    <row r="2761" spans="1:13" x14ac:dyDescent="0.35">
      <c r="A2761" s="261" t="s">
        <v>4327</v>
      </c>
      <c r="B2761" s="261" t="s">
        <v>4328</v>
      </c>
      <c r="C2761" s="261" t="s">
        <v>2873</v>
      </c>
      <c r="D2761" s="261" t="s">
        <v>568</v>
      </c>
      <c r="E2761" s="261">
        <v>1531</v>
      </c>
      <c r="F2761" s="261" t="s">
        <v>4250</v>
      </c>
      <c r="G2761" s="261" t="s">
        <v>492</v>
      </c>
      <c r="H2761" s="261">
        <v>1</v>
      </c>
      <c r="I2761" s="261" t="s">
        <v>4251</v>
      </c>
      <c r="J2761" s="261" t="s">
        <v>4340</v>
      </c>
      <c r="K2761" s="261" t="s">
        <v>4341</v>
      </c>
      <c r="L2761" s="262">
        <v>45525</v>
      </c>
      <c r="M2761" s="261" t="s">
        <v>20</v>
      </c>
    </row>
    <row r="2762" spans="1:13" x14ac:dyDescent="0.35">
      <c r="A2762" s="259" t="s">
        <v>4327</v>
      </c>
      <c r="B2762" s="259" t="s">
        <v>4328</v>
      </c>
      <c r="C2762" s="259" t="s">
        <v>2873</v>
      </c>
      <c r="D2762" s="259" t="s">
        <v>40</v>
      </c>
      <c r="E2762" s="259">
        <v>2</v>
      </c>
      <c r="F2762" s="259" t="s">
        <v>4250</v>
      </c>
      <c r="G2762" s="259" t="s">
        <v>492</v>
      </c>
      <c r="H2762" s="259">
        <v>1</v>
      </c>
      <c r="I2762" s="259" t="s">
        <v>4251</v>
      </c>
      <c r="J2762" s="259" t="s">
        <v>4342</v>
      </c>
      <c r="K2762" s="259" t="s">
        <v>4343</v>
      </c>
      <c r="L2762" s="260">
        <v>45525</v>
      </c>
      <c r="M2762" s="259" t="s">
        <v>20</v>
      </c>
    </row>
    <row r="2763" spans="1:13" x14ac:dyDescent="0.35">
      <c r="A2763" s="261" t="s">
        <v>4327</v>
      </c>
      <c r="B2763" s="261" t="s">
        <v>4328</v>
      </c>
      <c r="C2763" s="261" t="s">
        <v>2873</v>
      </c>
      <c r="D2763" s="261" t="s">
        <v>635</v>
      </c>
      <c r="E2763" s="261">
        <v>0</v>
      </c>
      <c r="F2763" s="261" t="s">
        <v>4250</v>
      </c>
      <c r="G2763" s="261" t="s">
        <v>492</v>
      </c>
      <c r="H2763" s="261">
        <v>1</v>
      </c>
      <c r="I2763" s="261" t="s">
        <v>4251</v>
      </c>
      <c r="J2763" s="261" t="s">
        <v>4344</v>
      </c>
      <c r="K2763" s="261" t="s">
        <v>4345</v>
      </c>
      <c r="L2763" s="262">
        <v>45525</v>
      </c>
      <c r="M2763" s="261" t="s">
        <v>20</v>
      </c>
    </row>
    <row r="2764" spans="1:13" x14ac:dyDescent="0.35">
      <c r="A2764" s="259" t="s">
        <v>4327</v>
      </c>
      <c r="B2764" s="259" t="s">
        <v>4328</v>
      </c>
      <c r="C2764" s="259" t="s">
        <v>2873</v>
      </c>
      <c r="D2764" s="259" t="s">
        <v>986</v>
      </c>
      <c r="E2764" s="259">
        <v>33726</v>
      </c>
      <c r="F2764" s="259" t="s">
        <v>4250</v>
      </c>
      <c r="G2764" s="259" t="s">
        <v>492</v>
      </c>
      <c r="H2764" s="259">
        <v>1</v>
      </c>
      <c r="I2764" s="259" t="s">
        <v>4251</v>
      </c>
      <c r="J2764" s="259" t="s">
        <v>4346</v>
      </c>
      <c r="K2764" s="259" t="s">
        <v>4347</v>
      </c>
      <c r="L2764" s="260">
        <v>45525</v>
      </c>
      <c r="M2764" s="259" t="s">
        <v>20</v>
      </c>
    </row>
    <row r="2765" spans="1:13" x14ac:dyDescent="0.35">
      <c r="A2765" s="261" t="s">
        <v>4327</v>
      </c>
      <c r="B2765" s="261" t="s">
        <v>4328</v>
      </c>
      <c r="C2765" s="261" t="s">
        <v>2873</v>
      </c>
      <c r="D2765" s="261" t="s">
        <v>991</v>
      </c>
      <c r="E2765" s="261">
        <v>89321</v>
      </c>
      <c r="F2765" s="261" t="s">
        <v>4334</v>
      </c>
      <c r="G2765" s="261" t="s">
        <v>884</v>
      </c>
      <c r="H2765" s="261">
        <v>2</v>
      </c>
      <c r="I2765" s="261" t="s">
        <v>4335</v>
      </c>
      <c r="J2765" s="261" t="s">
        <v>4348</v>
      </c>
      <c r="K2765" s="261" t="s">
        <v>4349</v>
      </c>
      <c r="L2765" s="262">
        <v>45525</v>
      </c>
      <c r="M2765" s="261" t="s">
        <v>20</v>
      </c>
    </row>
    <row r="2766" spans="1:13" x14ac:dyDescent="0.35">
      <c r="A2766" s="259" t="s">
        <v>4327</v>
      </c>
      <c r="B2766" s="259" t="s">
        <v>4328</v>
      </c>
      <c r="C2766" s="259" t="s">
        <v>2873</v>
      </c>
      <c r="D2766" s="259" t="s">
        <v>996</v>
      </c>
      <c r="E2766" s="259">
        <v>21622</v>
      </c>
      <c r="F2766" s="259" t="s">
        <v>4250</v>
      </c>
      <c r="G2766" s="259" t="s">
        <v>884</v>
      </c>
      <c r="H2766" s="259">
        <v>2</v>
      </c>
      <c r="I2766" s="259" t="s">
        <v>4251</v>
      </c>
      <c r="J2766" s="259" t="s">
        <v>4350</v>
      </c>
      <c r="K2766" s="259" t="s">
        <v>4351</v>
      </c>
      <c r="L2766" s="260">
        <v>45525</v>
      </c>
      <c r="M2766" s="259" t="s">
        <v>20</v>
      </c>
    </row>
    <row r="2767" spans="1:13" x14ac:dyDescent="0.35">
      <c r="A2767" s="261" t="s">
        <v>4327</v>
      </c>
      <c r="B2767" s="261" t="s">
        <v>4328</v>
      </c>
      <c r="C2767" s="261" t="s">
        <v>2873</v>
      </c>
      <c r="D2767" s="261" t="s">
        <v>999</v>
      </c>
      <c r="E2767" s="261">
        <v>33726</v>
      </c>
      <c r="F2767" s="261" t="s">
        <v>4250</v>
      </c>
      <c r="G2767" s="261" t="s">
        <v>492</v>
      </c>
      <c r="H2767" s="261">
        <v>1</v>
      </c>
      <c r="I2767" s="261" t="s">
        <v>4251</v>
      </c>
      <c r="J2767" s="261" t="s">
        <v>4352</v>
      </c>
      <c r="K2767" s="261" t="s">
        <v>4353</v>
      </c>
      <c r="L2767" s="262">
        <v>45525</v>
      </c>
      <c r="M2767" s="261" t="s">
        <v>20</v>
      </c>
    </row>
    <row r="2768" spans="1:13" x14ac:dyDescent="0.35">
      <c r="A2768" s="259" t="s">
        <v>4327</v>
      </c>
      <c r="B2768" s="259" t="s">
        <v>4328</v>
      </c>
      <c r="C2768" s="259" t="s">
        <v>2873</v>
      </c>
      <c r="D2768" s="259" t="s">
        <v>1002</v>
      </c>
      <c r="E2768" s="259" t="s">
        <v>17</v>
      </c>
      <c r="F2768" s="259" t="s">
        <v>17</v>
      </c>
      <c r="G2768" s="259" t="s">
        <v>17</v>
      </c>
      <c r="H2768" s="259" t="s">
        <v>17</v>
      </c>
      <c r="I2768" s="259" t="s">
        <v>17</v>
      </c>
      <c r="J2768" s="259" t="s">
        <v>4269</v>
      </c>
      <c r="K2768" s="259" t="s">
        <v>4354</v>
      </c>
      <c r="L2768" s="260">
        <v>45525</v>
      </c>
      <c r="M2768" s="259" t="s">
        <v>20</v>
      </c>
    </row>
    <row r="2769" spans="1:13" x14ac:dyDescent="0.35">
      <c r="A2769" s="261" t="s">
        <v>4327</v>
      </c>
      <c r="B2769" s="261" t="s">
        <v>4328</v>
      </c>
      <c r="C2769" s="261" t="s">
        <v>2873</v>
      </c>
      <c r="D2769" s="261" t="s">
        <v>823</v>
      </c>
      <c r="E2769" s="261" t="s">
        <v>17</v>
      </c>
      <c r="F2769" s="261" t="s">
        <v>17</v>
      </c>
      <c r="G2769" s="261" t="s">
        <v>17</v>
      </c>
      <c r="H2769" s="261" t="s">
        <v>17</v>
      </c>
      <c r="I2769" s="261" t="s">
        <v>17</v>
      </c>
      <c r="J2769" s="261" t="s">
        <v>4269</v>
      </c>
      <c r="K2769" s="261" t="s">
        <v>4355</v>
      </c>
      <c r="L2769" s="262">
        <v>45525</v>
      </c>
      <c r="M2769" s="261" t="s">
        <v>20</v>
      </c>
    </row>
    <row r="2770" spans="1:13" x14ac:dyDescent="0.35">
      <c r="A2770" s="259" t="s">
        <v>4327</v>
      </c>
      <c r="B2770" s="259" t="s">
        <v>4328</v>
      </c>
      <c r="C2770" s="259" t="s">
        <v>2873</v>
      </c>
      <c r="D2770" s="259" t="s">
        <v>404</v>
      </c>
      <c r="E2770" s="259">
        <v>3</v>
      </c>
      <c r="F2770" s="259" t="s">
        <v>4250</v>
      </c>
      <c r="G2770" s="259" t="s">
        <v>492</v>
      </c>
      <c r="H2770" s="259">
        <v>1</v>
      </c>
      <c r="I2770" s="259" t="s">
        <v>4251</v>
      </c>
      <c r="J2770" s="259" t="s">
        <v>4356</v>
      </c>
      <c r="K2770" s="259" t="s">
        <v>4357</v>
      </c>
      <c r="L2770" s="260">
        <v>45525</v>
      </c>
      <c r="M2770" s="259" t="s">
        <v>20</v>
      </c>
    </row>
    <row r="2771" spans="1:13" x14ac:dyDescent="0.35">
      <c r="A2771" s="261" t="s">
        <v>4327</v>
      </c>
      <c r="B2771" s="261" t="s">
        <v>4328</v>
      </c>
      <c r="C2771" s="261" t="s">
        <v>2873</v>
      </c>
      <c r="D2771" s="261" t="s">
        <v>26</v>
      </c>
      <c r="E2771" s="261" t="s">
        <v>17</v>
      </c>
      <c r="F2771" s="261" t="s">
        <v>17</v>
      </c>
      <c r="G2771" s="261" t="s">
        <v>17</v>
      </c>
      <c r="H2771" s="261" t="s">
        <v>17</v>
      </c>
      <c r="I2771" s="261" t="s">
        <v>17</v>
      </c>
      <c r="J2771" s="261" t="s">
        <v>4217</v>
      </c>
      <c r="K2771" s="261" t="s">
        <v>4358</v>
      </c>
      <c r="L2771" s="262">
        <v>45525</v>
      </c>
      <c r="M2771" s="261" t="s">
        <v>20</v>
      </c>
    </row>
    <row r="2772" spans="1:13" x14ac:dyDescent="0.35">
      <c r="A2772" s="259" t="s">
        <v>4327</v>
      </c>
      <c r="B2772" s="259" t="s">
        <v>4328</v>
      </c>
      <c r="C2772" s="259" t="s">
        <v>2873</v>
      </c>
      <c r="D2772" s="259" t="s">
        <v>28</v>
      </c>
      <c r="E2772" s="259" t="s">
        <v>17</v>
      </c>
      <c r="F2772" s="259" t="s">
        <v>17</v>
      </c>
      <c r="G2772" s="259" t="s">
        <v>17</v>
      </c>
      <c r="H2772" s="259" t="s">
        <v>17</v>
      </c>
      <c r="I2772" s="259" t="s">
        <v>17</v>
      </c>
      <c r="J2772" s="259" t="s">
        <v>4217</v>
      </c>
      <c r="K2772" s="259" t="s">
        <v>4359</v>
      </c>
      <c r="L2772" s="260">
        <v>45525</v>
      </c>
      <c r="M2772" s="259" t="s">
        <v>20</v>
      </c>
    </row>
    <row r="2773" spans="1:13" x14ac:dyDescent="0.35">
      <c r="A2773" s="261" t="s">
        <v>4327</v>
      </c>
      <c r="B2773" s="261" t="s">
        <v>4328</v>
      </c>
      <c r="C2773" s="261" t="s">
        <v>2873</v>
      </c>
      <c r="D2773" s="261" t="s">
        <v>38</v>
      </c>
      <c r="E2773" s="261" t="s">
        <v>17</v>
      </c>
      <c r="F2773" s="261" t="s">
        <v>17</v>
      </c>
      <c r="G2773" s="261" t="s">
        <v>17</v>
      </c>
      <c r="H2773" s="261" t="s">
        <v>17</v>
      </c>
      <c r="I2773" s="261" t="s">
        <v>17</v>
      </c>
      <c r="J2773" s="261" t="s">
        <v>4206</v>
      </c>
      <c r="K2773" s="261" t="s">
        <v>4360</v>
      </c>
      <c r="L2773" s="262">
        <v>45525</v>
      </c>
      <c r="M2773" s="261" t="s">
        <v>20</v>
      </c>
    </row>
    <row r="2774" spans="1:13" x14ac:dyDescent="0.35">
      <c r="A2774" s="259" t="s">
        <v>4327</v>
      </c>
      <c r="B2774" s="259" t="s">
        <v>4328</v>
      </c>
      <c r="C2774" s="259" t="s">
        <v>2873</v>
      </c>
      <c r="D2774" s="259" t="s">
        <v>16</v>
      </c>
      <c r="E2774" s="259">
        <v>1387</v>
      </c>
      <c r="F2774" s="259" t="s">
        <v>4250</v>
      </c>
      <c r="G2774" s="259" t="s">
        <v>22</v>
      </c>
      <c r="H2774" s="259">
        <v>3</v>
      </c>
      <c r="I2774" s="259" t="s">
        <v>4251</v>
      </c>
      <c r="J2774" s="259" t="s">
        <v>4278</v>
      </c>
      <c r="K2774" s="259" t="s">
        <v>4361</v>
      </c>
      <c r="L2774" s="260">
        <v>45525</v>
      </c>
      <c r="M2774" s="259" t="s">
        <v>20</v>
      </c>
    </row>
    <row r="2775" spans="1:13" x14ac:dyDescent="0.35">
      <c r="A2775" s="261" t="s">
        <v>4327</v>
      </c>
      <c r="B2775" s="261" t="s">
        <v>4328</v>
      </c>
      <c r="C2775" s="261" t="s">
        <v>2873</v>
      </c>
      <c r="D2775" s="261" t="s">
        <v>21</v>
      </c>
      <c r="E2775" s="261" t="s">
        <v>17</v>
      </c>
      <c r="F2775" s="261" t="s">
        <v>17</v>
      </c>
      <c r="G2775" s="261" t="s">
        <v>17</v>
      </c>
      <c r="H2775" s="261" t="s">
        <v>17</v>
      </c>
      <c r="I2775" s="261" t="s">
        <v>17</v>
      </c>
      <c r="J2775" s="261" t="s">
        <v>4206</v>
      </c>
      <c r="K2775" s="261" t="s">
        <v>4362</v>
      </c>
      <c r="L2775" s="262">
        <v>45525</v>
      </c>
      <c r="M2775" s="261" t="s">
        <v>20</v>
      </c>
    </row>
    <row r="2776" spans="1:13" x14ac:dyDescent="0.35">
      <c r="A2776" s="259" t="s">
        <v>4327</v>
      </c>
      <c r="B2776" s="259" t="s">
        <v>4328</v>
      </c>
      <c r="C2776" s="259" t="s">
        <v>2873</v>
      </c>
      <c r="D2776" s="259" t="s">
        <v>768</v>
      </c>
      <c r="E2776" s="259" t="s">
        <v>17</v>
      </c>
      <c r="F2776" s="259" t="s">
        <v>17</v>
      </c>
      <c r="G2776" s="259" t="s">
        <v>17</v>
      </c>
      <c r="H2776" s="259" t="s">
        <v>17</v>
      </c>
      <c r="I2776" s="259" t="s">
        <v>17</v>
      </c>
      <c r="J2776" s="259" t="s">
        <v>4206</v>
      </c>
      <c r="K2776" s="259" t="s">
        <v>4363</v>
      </c>
      <c r="L2776" s="260">
        <v>45525</v>
      </c>
      <c r="M2776" s="259" t="s">
        <v>20</v>
      </c>
    </row>
    <row r="2777" spans="1:13" x14ac:dyDescent="0.35">
      <c r="A2777" s="261" t="s">
        <v>4327</v>
      </c>
      <c r="B2777" s="261" t="s">
        <v>4328</v>
      </c>
      <c r="C2777" s="261" t="s">
        <v>2873</v>
      </c>
      <c r="D2777" s="261" t="s">
        <v>24</v>
      </c>
      <c r="E2777" s="261" t="s">
        <v>17</v>
      </c>
      <c r="F2777" s="261" t="s">
        <v>17</v>
      </c>
      <c r="G2777" s="261" t="s">
        <v>17</v>
      </c>
      <c r="H2777" s="261" t="s">
        <v>17</v>
      </c>
      <c r="I2777" s="261" t="s">
        <v>17</v>
      </c>
      <c r="J2777" s="261" t="s">
        <v>4206</v>
      </c>
      <c r="K2777" s="261" t="s">
        <v>4364</v>
      </c>
      <c r="L2777" s="262">
        <v>45525</v>
      </c>
      <c r="M2777" s="261" t="s">
        <v>20</v>
      </c>
    </row>
    <row r="2778" spans="1:13" x14ac:dyDescent="0.35">
      <c r="A2778" s="259" t="s">
        <v>4068</v>
      </c>
      <c r="B2778" s="259" t="s">
        <v>4069</v>
      </c>
      <c r="C2778" s="259" t="s">
        <v>2554</v>
      </c>
      <c r="D2778" s="259" t="s">
        <v>2176</v>
      </c>
      <c r="E2778" s="259">
        <v>3</v>
      </c>
      <c r="F2778" s="259" t="s">
        <v>2177</v>
      </c>
      <c r="G2778" s="259" t="s">
        <v>33</v>
      </c>
      <c r="H2778" s="259">
        <v>2</v>
      </c>
      <c r="I2778" s="259" t="s">
        <v>17</v>
      </c>
      <c r="J2778" s="259" t="s">
        <v>17</v>
      </c>
      <c r="K2778" s="259" t="s">
        <v>4365</v>
      </c>
      <c r="L2778" s="260">
        <v>45525</v>
      </c>
      <c r="M2778" s="259" t="s">
        <v>20</v>
      </c>
    </row>
    <row r="2779" spans="1:13" x14ac:dyDescent="0.35">
      <c r="A2779" s="261" t="s">
        <v>4068</v>
      </c>
      <c r="B2779" s="261" t="s">
        <v>4069</v>
      </c>
      <c r="C2779" s="261" t="s">
        <v>2554</v>
      </c>
      <c r="D2779" s="261" t="s">
        <v>2179</v>
      </c>
      <c r="E2779" s="261">
        <v>2</v>
      </c>
      <c r="F2779" s="261" t="s">
        <v>2177</v>
      </c>
      <c r="G2779" s="261" t="s">
        <v>33</v>
      </c>
      <c r="H2779" s="261">
        <v>2</v>
      </c>
      <c r="I2779" s="261" t="s">
        <v>17</v>
      </c>
      <c r="J2779" s="261" t="s">
        <v>17</v>
      </c>
      <c r="K2779" s="261" t="s">
        <v>4366</v>
      </c>
      <c r="L2779" s="262">
        <v>45525</v>
      </c>
      <c r="M2779" s="261" t="s">
        <v>20</v>
      </c>
    </row>
    <row r="2780" spans="1:13" x14ac:dyDescent="0.35">
      <c r="A2780" s="259" t="s">
        <v>4068</v>
      </c>
      <c r="B2780" s="259" t="s">
        <v>4069</v>
      </c>
      <c r="C2780" s="259" t="s">
        <v>2554</v>
      </c>
      <c r="D2780" s="259" t="s">
        <v>2181</v>
      </c>
      <c r="E2780" s="259">
        <v>3</v>
      </c>
      <c r="F2780" s="259" t="s">
        <v>2177</v>
      </c>
      <c r="G2780" s="259" t="s">
        <v>33</v>
      </c>
      <c r="H2780" s="259">
        <v>2</v>
      </c>
      <c r="I2780" s="259" t="s">
        <v>17</v>
      </c>
      <c r="J2780" s="259" t="s">
        <v>17</v>
      </c>
      <c r="K2780" s="259" t="s">
        <v>4367</v>
      </c>
      <c r="L2780" s="260">
        <v>45525</v>
      </c>
      <c r="M2780" s="259" t="s">
        <v>20</v>
      </c>
    </row>
    <row r="2781" spans="1:13" x14ac:dyDescent="0.35">
      <c r="A2781" s="261" t="s">
        <v>4068</v>
      </c>
      <c r="B2781" s="261" t="s">
        <v>4069</v>
      </c>
      <c r="C2781" s="261" t="s">
        <v>2554</v>
      </c>
      <c r="D2781" s="261" t="s">
        <v>2183</v>
      </c>
      <c r="E2781" s="261">
        <v>3</v>
      </c>
      <c r="F2781" s="261" t="s">
        <v>2177</v>
      </c>
      <c r="G2781" s="261" t="s">
        <v>33</v>
      </c>
      <c r="H2781" s="261">
        <v>2</v>
      </c>
      <c r="I2781" s="261" t="s">
        <v>17</v>
      </c>
      <c r="J2781" s="261" t="s">
        <v>17</v>
      </c>
      <c r="K2781" s="261" t="s">
        <v>4368</v>
      </c>
      <c r="L2781" s="262">
        <v>45525</v>
      </c>
      <c r="M2781" s="261" t="s">
        <v>20</v>
      </c>
    </row>
    <row r="2782" spans="1:13" x14ac:dyDescent="0.35">
      <c r="A2782" s="259" t="s">
        <v>4068</v>
      </c>
      <c r="B2782" s="259" t="s">
        <v>4069</v>
      </c>
      <c r="C2782" s="259" t="s">
        <v>2554</v>
      </c>
      <c r="D2782" s="259" t="s">
        <v>2185</v>
      </c>
      <c r="E2782" s="259">
        <v>3</v>
      </c>
      <c r="F2782" s="259" t="s">
        <v>2177</v>
      </c>
      <c r="G2782" s="259" t="s">
        <v>33</v>
      </c>
      <c r="H2782" s="259">
        <v>2</v>
      </c>
      <c r="I2782" s="259" t="s">
        <v>17</v>
      </c>
      <c r="J2782" s="259" t="s">
        <v>17</v>
      </c>
      <c r="K2782" s="259" t="s">
        <v>4369</v>
      </c>
      <c r="L2782" s="260">
        <v>45525</v>
      </c>
      <c r="M2782" s="259" t="s">
        <v>20</v>
      </c>
    </row>
    <row r="2783" spans="1:13" x14ac:dyDescent="0.35">
      <c r="A2783" s="261" t="s">
        <v>4068</v>
      </c>
      <c r="B2783" s="261" t="s">
        <v>4069</v>
      </c>
      <c r="C2783" s="261" t="s">
        <v>2554</v>
      </c>
      <c r="D2783" s="261" t="s">
        <v>2187</v>
      </c>
      <c r="E2783" s="261">
        <v>2</v>
      </c>
      <c r="F2783" s="261" t="s">
        <v>2177</v>
      </c>
      <c r="G2783" s="261" t="s">
        <v>33</v>
      </c>
      <c r="H2783" s="261">
        <v>2</v>
      </c>
      <c r="I2783" s="261" t="s">
        <v>17</v>
      </c>
      <c r="J2783" s="261" t="s">
        <v>17</v>
      </c>
      <c r="K2783" s="261" t="s">
        <v>4370</v>
      </c>
      <c r="L2783" s="262">
        <v>45525</v>
      </c>
      <c r="M2783" s="261" t="s">
        <v>20</v>
      </c>
    </row>
    <row r="2784" spans="1:13" x14ac:dyDescent="0.35">
      <c r="A2784" s="259" t="s">
        <v>4068</v>
      </c>
      <c r="B2784" s="259" t="s">
        <v>4069</v>
      </c>
      <c r="C2784" s="259" t="s">
        <v>2554</v>
      </c>
      <c r="D2784" s="259" t="s">
        <v>2189</v>
      </c>
      <c r="E2784" s="259">
        <v>3</v>
      </c>
      <c r="F2784" s="259" t="s">
        <v>2177</v>
      </c>
      <c r="G2784" s="259" t="s">
        <v>33</v>
      </c>
      <c r="H2784" s="259">
        <v>2</v>
      </c>
      <c r="I2784" s="259" t="s">
        <v>17</v>
      </c>
      <c r="J2784" s="259" t="s">
        <v>17</v>
      </c>
      <c r="K2784" s="259" t="s">
        <v>4371</v>
      </c>
      <c r="L2784" s="260">
        <v>45525</v>
      </c>
      <c r="M2784" s="259" t="s">
        <v>20</v>
      </c>
    </row>
    <row r="2785" spans="1:13" x14ac:dyDescent="0.35">
      <c r="A2785" s="261" t="s">
        <v>4068</v>
      </c>
      <c r="B2785" s="261" t="s">
        <v>4069</v>
      </c>
      <c r="C2785" s="261" t="s">
        <v>2554</v>
      </c>
      <c r="D2785" s="261" t="s">
        <v>2191</v>
      </c>
      <c r="E2785" s="261">
        <v>3</v>
      </c>
      <c r="F2785" s="261" t="s">
        <v>2177</v>
      </c>
      <c r="G2785" s="261" t="s">
        <v>33</v>
      </c>
      <c r="H2785" s="261">
        <v>2</v>
      </c>
      <c r="I2785" s="261" t="s">
        <v>17</v>
      </c>
      <c r="J2785" s="261" t="s">
        <v>17</v>
      </c>
      <c r="K2785" s="261" t="s">
        <v>4372</v>
      </c>
      <c r="L2785" s="262">
        <v>45525</v>
      </c>
      <c r="M2785" s="261" t="s">
        <v>20</v>
      </c>
    </row>
    <row r="2786" spans="1:13" x14ac:dyDescent="0.35">
      <c r="A2786" s="259" t="s">
        <v>4068</v>
      </c>
      <c r="B2786" s="259" t="s">
        <v>4069</v>
      </c>
      <c r="C2786" s="259" t="s">
        <v>2554</v>
      </c>
      <c r="D2786" s="259" t="s">
        <v>2193</v>
      </c>
      <c r="E2786" s="259">
        <v>2</v>
      </c>
      <c r="F2786" s="259" t="s">
        <v>2177</v>
      </c>
      <c r="G2786" s="259" t="s">
        <v>33</v>
      </c>
      <c r="H2786" s="259">
        <v>2</v>
      </c>
      <c r="I2786" s="259" t="s">
        <v>17</v>
      </c>
      <c r="J2786" s="259" t="s">
        <v>17</v>
      </c>
      <c r="K2786" s="259" t="s">
        <v>4373</v>
      </c>
      <c r="L2786" s="260">
        <v>45525</v>
      </c>
      <c r="M2786" s="259" t="s">
        <v>20</v>
      </c>
    </row>
    <row r="2787" spans="1:13" x14ac:dyDescent="0.35">
      <c r="A2787" s="261" t="s">
        <v>4174</v>
      </c>
      <c r="B2787" s="261" t="s">
        <v>4175</v>
      </c>
      <c r="C2787" s="261" t="s">
        <v>2554</v>
      </c>
      <c r="D2787" s="261" t="s">
        <v>2176</v>
      </c>
      <c r="E2787" s="261">
        <v>3</v>
      </c>
      <c r="F2787" s="261" t="s">
        <v>2177</v>
      </c>
      <c r="G2787" s="261" t="s">
        <v>33</v>
      </c>
      <c r="H2787" s="261">
        <v>2</v>
      </c>
      <c r="I2787" s="261" t="s">
        <v>17</v>
      </c>
      <c r="J2787" s="261" t="s">
        <v>17</v>
      </c>
      <c r="K2787" s="261" t="s">
        <v>4374</v>
      </c>
      <c r="L2787" s="262">
        <v>45525</v>
      </c>
      <c r="M2787" s="261" t="s">
        <v>20</v>
      </c>
    </row>
    <row r="2788" spans="1:13" x14ac:dyDescent="0.35">
      <c r="A2788" s="259" t="s">
        <v>4174</v>
      </c>
      <c r="B2788" s="259" t="s">
        <v>4175</v>
      </c>
      <c r="C2788" s="259" t="s">
        <v>2554</v>
      </c>
      <c r="D2788" s="259" t="s">
        <v>2179</v>
      </c>
      <c r="E2788" s="259">
        <v>2</v>
      </c>
      <c r="F2788" s="259" t="s">
        <v>2177</v>
      </c>
      <c r="G2788" s="259" t="s">
        <v>33</v>
      </c>
      <c r="H2788" s="259">
        <v>2</v>
      </c>
      <c r="I2788" s="259" t="s">
        <v>17</v>
      </c>
      <c r="J2788" s="259" t="s">
        <v>17</v>
      </c>
      <c r="K2788" s="259" t="s">
        <v>4375</v>
      </c>
      <c r="L2788" s="260">
        <v>45525</v>
      </c>
      <c r="M2788" s="259" t="s">
        <v>20</v>
      </c>
    </row>
    <row r="2789" spans="1:13" x14ac:dyDescent="0.35">
      <c r="A2789" s="261" t="s">
        <v>4174</v>
      </c>
      <c r="B2789" s="261" t="s">
        <v>4175</v>
      </c>
      <c r="C2789" s="261" t="s">
        <v>2554</v>
      </c>
      <c r="D2789" s="261" t="s">
        <v>2181</v>
      </c>
      <c r="E2789" s="261">
        <v>3</v>
      </c>
      <c r="F2789" s="261" t="s">
        <v>2177</v>
      </c>
      <c r="G2789" s="261" t="s">
        <v>33</v>
      </c>
      <c r="H2789" s="261">
        <v>2</v>
      </c>
      <c r="I2789" s="261" t="s">
        <v>17</v>
      </c>
      <c r="J2789" s="261" t="s">
        <v>17</v>
      </c>
      <c r="K2789" s="261" t="s">
        <v>4376</v>
      </c>
      <c r="L2789" s="262">
        <v>45525</v>
      </c>
      <c r="M2789" s="261" t="s">
        <v>20</v>
      </c>
    </row>
    <row r="2790" spans="1:13" x14ac:dyDescent="0.35">
      <c r="A2790" s="259" t="s">
        <v>4174</v>
      </c>
      <c r="B2790" s="259" t="s">
        <v>4175</v>
      </c>
      <c r="C2790" s="259" t="s">
        <v>2554</v>
      </c>
      <c r="D2790" s="259" t="s">
        <v>2183</v>
      </c>
      <c r="E2790" s="259">
        <v>3</v>
      </c>
      <c r="F2790" s="259" t="s">
        <v>2177</v>
      </c>
      <c r="G2790" s="259" t="s">
        <v>33</v>
      </c>
      <c r="H2790" s="259">
        <v>2</v>
      </c>
      <c r="I2790" s="259" t="s">
        <v>17</v>
      </c>
      <c r="J2790" s="259" t="s">
        <v>17</v>
      </c>
      <c r="K2790" s="259" t="s">
        <v>4377</v>
      </c>
      <c r="L2790" s="260">
        <v>45525</v>
      </c>
      <c r="M2790" s="259" t="s">
        <v>20</v>
      </c>
    </row>
    <row r="2791" spans="1:13" x14ac:dyDescent="0.35">
      <c r="A2791" s="261" t="s">
        <v>4174</v>
      </c>
      <c r="B2791" s="261" t="s">
        <v>4175</v>
      </c>
      <c r="C2791" s="261" t="s">
        <v>2554</v>
      </c>
      <c r="D2791" s="261" t="s">
        <v>2185</v>
      </c>
      <c r="E2791" s="261">
        <v>3</v>
      </c>
      <c r="F2791" s="261" t="s">
        <v>2177</v>
      </c>
      <c r="G2791" s="261" t="s">
        <v>33</v>
      </c>
      <c r="H2791" s="261">
        <v>2</v>
      </c>
      <c r="I2791" s="261" t="s">
        <v>17</v>
      </c>
      <c r="J2791" s="261" t="s">
        <v>17</v>
      </c>
      <c r="K2791" s="261" t="s">
        <v>4378</v>
      </c>
      <c r="L2791" s="262">
        <v>45525</v>
      </c>
      <c r="M2791" s="261" t="s">
        <v>20</v>
      </c>
    </row>
    <row r="2792" spans="1:13" x14ac:dyDescent="0.35">
      <c r="A2792" s="259" t="s">
        <v>4174</v>
      </c>
      <c r="B2792" s="259" t="s">
        <v>4175</v>
      </c>
      <c r="C2792" s="259" t="s">
        <v>2554</v>
      </c>
      <c r="D2792" s="259" t="s">
        <v>2187</v>
      </c>
      <c r="E2792" s="259">
        <v>2</v>
      </c>
      <c r="F2792" s="259" t="s">
        <v>2177</v>
      </c>
      <c r="G2792" s="259" t="s">
        <v>33</v>
      </c>
      <c r="H2792" s="259">
        <v>2</v>
      </c>
      <c r="I2792" s="259" t="s">
        <v>17</v>
      </c>
      <c r="J2792" s="259" t="s">
        <v>17</v>
      </c>
      <c r="K2792" s="259" t="s">
        <v>4379</v>
      </c>
      <c r="L2792" s="260">
        <v>45525</v>
      </c>
      <c r="M2792" s="259" t="s">
        <v>20</v>
      </c>
    </row>
    <row r="2793" spans="1:13" x14ac:dyDescent="0.35">
      <c r="A2793" s="261" t="s">
        <v>4174</v>
      </c>
      <c r="B2793" s="261" t="s">
        <v>4175</v>
      </c>
      <c r="C2793" s="261" t="s">
        <v>2554</v>
      </c>
      <c r="D2793" s="261" t="s">
        <v>2189</v>
      </c>
      <c r="E2793" s="261">
        <v>2</v>
      </c>
      <c r="F2793" s="261" t="s">
        <v>2177</v>
      </c>
      <c r="G2793" s="261" t="s">
        <v>33</v>
      </c>
      <c r="H2793" s="261">
        <v>2</v>
      </c>
      <c r="I2793" s="261" t="s">
        <v>17</v>
      </c>
      <c r="J2793" s="261" t="s">
        <v>17</v>
      </c>
      <c r="K2793" s="261" t="s">
        <v>4380</v>
      </c>
      <c r="L2793" s="262">
        <v>45525</v>
      </c>
      <c r="M2793" s="261" t="s">
        <v>20</v>
      </c>
    </row>
    <row r="2794" spans="1:13" x14ac:dyDescent="0.35">
      <c r="A2794" s="259" t="s">
        <v>4174</v>
      </c>
      <c r="B2794" s="259" t="s">
        <v>4175</v>
      </c>
      <c r="C2794" s="259" t="s">
        <v>2554</v>
      </c>
      <c r="D2794" s="259" t="s">
        <v>2191</v>
      </c>
      <c r="E2794" s="259">
        <v>3</v>
      </c>
      <c r="F2794" s="259" t="s">
        <v>2177</v>
      </c>
      <c r="G2794" s="259" t="s">
        <v>33</v>
      </c>
      <c r="H2794" s="259">
        <v>2</v>
      </c>
      <c r="I2794" s="259" t="s">
        <v>17</v>
      </c>
      <c r="J2794" s="259" t="s">
        <v>17</v>
      </c>
      <c r="K2794" s="259" t="s">
        <v>4381</v>
      </c>
      <c r="L2794" s="260">
        <v>45525</v>
      </c>
      <c r="M2794" s="259" t="s">
        <v>20</v>
      </c>
    </row>
    <row r="2795" spans="1:13" x14ac:dyDescent="0.35">
      <c r="A2795" s="261" t="s">
        <v>4174</v>
      </c>
      <c r="B2795" s="261" t="s">
        <v>4175</v>
      </c>
      <c r="C2795" s="261" t="s">
        <v>2554</v>
      </c>
      <c r="D2795" s="261" t="s">
        <v>2193</v>
      </c>
      <c r="E2795" s="261">
        <v>2</v>
      </c>
      <c r="F2795" s="261" t="s">
        <v>2177</v>
      </c>
      <c r="G2795" s="261" t="s">
        <v>33</v>
      </c>
      <c r="H2795" s="261">
        <v>2</v>
      </c>
      <c r="I2795" s="261" t="s">
        <v>17</v>
      </c>
      <c r="J2795" s="261" t="s">
        <v>17</v>
      </c>
      <c r="K2795" s="261" t="s">
        <v>4382</v>
      </c>
      <c r="L2795" s="262">
        <v>45525</v>
      </c>
      <c r="M2795" s="261" t="s">
        <v>20</v>
      </c>
    </row>
    <row r="2796" spans="1:13" x14ac:dyDescent="0.35">
      <c r="A2796" s="259" t="s">
        <v>4190</v>
      </c>
      <c r="B2796" s="259" t="s">
        <v>4191</v>
      </c>
      <c r="C2796" s="259" t="s">
        <v>2861</v>
      </c>
      <c r="D2796" s="259" t="s">
        <v>2176</v>
      </c>
      <c r="E2796" s="259">
        <v>0</v>
      </c>
      <c r="F2796" s="259" t="s">
        <v>2177</v>
      </c>
      <c r="G2796" s="259" t="s">
        <v>33</v>
      </c>
      <c r="H2796" s="259">
        <v>2</v>
      </c>
      <c r="I2796" s="259" t="s">
        <v>17</v>
      </c>
      <c r="J2796" s="259" t="s">
        <v>17</v>
      </c>
      <c r="K2796" s="259" t="s">
        <v>4383</v>
      </c>
      <c r="L2796" s="260">
        <v>45525</v>
      </c>
      <c r="M2796" s="259" t="s">
        <v>20</v>
      </c>
    </row>
    <row r="2797" spans="1:13" x14ac:dyDescent="0.35">
      <c r="A2797" s="261" t="s">
        <v>4190</v>
      </c>
      <c r="B2797" s="261" t="s">
        <v>4191</v>
      </c>
      <c r="C2797" s="261" t="s">
        <v>2861</v>
      </c>
      <c r="D2797" s="261" t="s">
        <v>2179</v>
      </c>
      <c r="E2797" s="261">
        <v>1</v>
      </c>
      <c r="F2797" s="261" t="s">
        <v>2177</v>
      </c>
      <c r="G2797" s="261" t="s">
        <v>33</v>
      </c>
      <c r="H2797" s="261">
        <v>2</v>
      </c>
      <c r="I2797" s="261" t="s">
        <v>17</v>
      </c>
      <c r="J2797" s="261" t="s">
        <v>17</v>
      </c>
      <c r="K2797" s="261" t="s">
        <v>4384</v>
      </c>
      <c r="L2797" s="262">
        <v>45525</v>
      </c>
      <c r="M2797" s="261" t="s">
        <v>20</v>
      </c>
    </row>
    <row r="2798" spans="1:13" x14ac:dyDescent="0.35">
      <c r="A2798" s="259" t="s">
        <v>4190</v>
      </c>
      <c r="B2798" s="259" t="s">
        <v>4191</v>
      </c>
      <c r="C2798" s="259" t="s">
        <v>2861</v>
      </c>
      <c r="D2798" s="259" t="s">
        <v>2181</v>
      </c>
      <c r="E2798" s="259">
        <v>0</v>
      </c>
      <c r="F2798" s="259" t="s">
        <v>2177</v>
      </c>
      <c r="G2798" s="259" t="s">
        <v>33</v>
      </c>
      <c r="H2798" s="259">
        <v>2</v>
      </c>
      <c r="I2798" s="259" t="s">
        <v>17</v>
      </c>
      <c r="J2798" s="259" t="s">
        <v>17</v>
      </c>
      <c r="K2798" s="259" t="s">
        <v>4385</v>
      </c>
      <c r="L2798" s="260">
        <v>45525</v>
      </c>
      <c r="M2798" s="259" t="s">
        <v>20</v>
      </c>
    </row>
    <row r="2799" spans="1:13" x14ac:dyDescent="0.35">
      <c r="A2799" s="261" t="s">
        <v>4190</v>
      </c>
      <c r="B2799" s="261" t="s">
        <v>4191</v>
      </c>
      <c r="C2799" s="261" t="s">
        <v>2861</v>
      </c>
      <c r="D2799" s="261" t="s">
        <v>2183</v>
      </c>
      <c r="E2799" s="261">
        <v>1</v>
      </c>
      <c r="F2799" s="261" t="s">
        <v>2177</v>
      </c>
      <c r="G2799" s="261" t="s">
        <v>33</v>
      </c>
      <c r="H2799" s="261">
        <v>2</v>
      </c>
      <c r="I2799" s="261" t="s">
        <v>17</v>
      </c>
      <c r="J2799" s="261" t="s">
        <v>17</v>
      </c>
      <c r="K2799" s="261" t="s">
        <v>4386</v>
      </c>
      <c r="L2799" s="262">
        <v>45525</v>
      </c>
      <c r="M2799" s="261" t="s">
        <v>20</v>
      </c>
    </row>
    <row r="2800" spans="1:13" x14ac:dyDescent="0.35">
      <c r="A2800" s="259" t="s">
        <v>4190</v>
      </c>
      <c r="B2800" s="259" t="s">
        <v>4191</v>
      </c>
      <c r="C2800" s="259" t="s">
        <v>2861</v>
      </c>
      <c r="D2800" s="259" t="s">
        <v>2185</v>
      </c>
      <c r="E2800" s="259">
        <v>3</v>
      </c>
      <c r="F2800" s="259" t="s">
        <v>2177</v>
      </c>
      <c r="G2800" s="259" t="s">
        <v>33</v>
      </c>
      <c r="H2800" s="259">
        <v>2</v>
      </c>
      <c r="I2800" s="259" t="s">
        <v>17</v>
      </c>
      <c r="J2800" s="259" t="s">
        <v>17</v>
      </c>
      <c r="K2800" s="259" t="s">
        <v>4387</v>
      </c>
      <c r="L2800" s="260">
        <v>45525</v>
      </c>
      <c r="M2800" s="259" t="s">
        <v>20</v>
      </c>
    </row>
    <row r="2801" spans="1:13" x14ac:dyDescent="0.35">
      <c r="A2801" s="261" t="s">
        <v>4190</v>
      </c>
      <c r="B2801" s="261" t="s">
        <v>4191</v>
      </c>
      <c r="C2801" s="261" t="s">
        <v>2861</v>
      </c>
      <c r="D2801" s="261" t="s">
        <v>2187</v>
      </c>
      <c r="E2801" s="261">
        <v>1</v>
      </c>
      <c r="F2801" s="261" t="s">
        <v>2177</v>
      </c>
      <c r="G2801" s="261" t="s">
        <v>33</v>
      </c>
      <c r="H2801" s="261">
        <v>2</v>
      </c>
      <c r="I2801" s="261" t="s">
        <v>17</v>
      </c>
      <c r="J2801" s="261" t="s">
        <v>17</v>
      </c>
      <c r="K2801" s="261" t="s">
        <v>4388</v>
      </c>
      <c r="L2801" s="262">
        <v>45525</v>
      </c>
      <c r="M2801" s="261" t="s">
        <v>20</v>
      </c>
    </row>
    <row r="2802" spans="1:13" x14ac:dyDescent="0.35">
      <c r="A2802" s="259" t="s">
        <v>4190</v>
      </c>
      <c r="B2802" s="259" t="s">
        <v>4191</v>
      </c>
      <c r="C2802" s="259" t="s">
        <v>2861</v>
      </c>
      <c r="D2802" s="259" t="s">
        <v>2189</v>
      </c>
      <c r="E2802" s="259">
        <v>0</v>
      </c>
      <c r="F2802" s="259" t="s">
        <v>2177</v>
      </c>
      <c r="G2802" s="259" t="s">
        <v>33</v>
      </c>
      <c r="H2802" s="259">
        <v>2</v>
      </c>
      <c r="I2802" s="259" t="s">
        <v>17</v>
      </c>
      <c r="J2802" s="259" t="s">
        <v>17</v>
      </c>
      <c r="K2802" s="259" t="s">
        <v>4389</v>
      </c>
      <c r="L2802" s="260">
        <v>45525</v>
      </c>
      <c r="M2802" s="259" t="s">
        <v>20</v>
      </c>
    </row>
    <row r="2803" spans="1:13" x14ac:dyDescent="0.35">
      <c r="A2803" s="261" t="s">
        <v>4190</v>
      </c>
      <c r="B2803" s="261" t="s">
        <v>4191</v>
      </c>
      <c r="C2803" s="261" t="s">
        <v>2861</v>
      </c>
      <c r="D2803" s="261" t="s">
        <v>2191</v>
      </c>
      <c r="E2803" s="261">
        <v>0</v>
      </c>
      <c r="F2803" s="261" t="s">
        <v>2177</v>
      </c>
      <c r="G2803" s="261" t="s">
        <v>33</v>
      </c>
      <c r="H2803" s="261">
        <v>2</v>
      </c>
      <c r="I2803" s="261" t="s">
        <v>17</v>
      </c>
      <c r="J2803" s="261" t="s">
        <v>17</v>
      </c>
      <c r="K2803" s="261" t="s">
        <v>4390</v>
      </c>
      <c r="L2803" s="262">
        <v>45525</v>
      </c>
      <c r="M2803" s="261" t="s">
        <v>20</v>
      </c>
    </row>
    <row r="2804" spans="1:13" x14ac:dyDescent="0.35">
      <c r="A2804" s="259" t="s">
        <v>4190</v>
      </c>
      <c r="B2804" s="259" t="s">
        <v>4191</v>
      </c>
      <c r="C2804" s="259" t="s">
        <v>2861</v>
      </c>
      <c r="D2804" s="259" t="s">
        <v>2193</v>
      </c>
      <c r="E2804" s="259">
        <v>0</v>
      </c>
      <c r="F2804" s="259" t="s">
        <v>2177</v>
      </c>
      <c r="G2804" s="259" t="s">
        <v>33</v>
      </c>
      <c r="H2804" s="259">
        <v>2</v>
      </c>
      <c r="I2804" s="259" t="s">
        <v>17</v>
      </c>
      <c r="J2804" s="259" t="s">
        <v>17</v>
      </c>
      <c r="K2804" s="259" t="s">
        <v>4391</v>
      </c>
      <c r="L2804" s="260">
        <v>45525</v>
      </c>
      <c r="M2804" s="259" t="s">
        <v>20</v>
      </c>
    </row>
    <row r="2805" spans="1:13" x14ac:dyDescent="0.35">
      <c r="A2805" s="261" t="s">
        <v>4225</v>
      </c>
      <c r="B2805" s="261" t="s">
        <v>4226</v>
      </c>
      <c r="C2805" s="261" t="s">
        <v>2861</v>
      </c>
      <c r="D2805" s="261" t="s">
        <v>2176</v>
      </c>
      <c r="E2805" s="261">
        <v>0</v>
      </c>
      <c r="F2805" s="261" t="s">
        <v>2177</v>
      </c>
      <c r="G2805" s="261" t="s">
        <v>33</v>
      </c>
      <c r="H2805" s="261">
        <v>2</v>
      </c>
      <c r="I2805" s="261" t="s">
        <v>17</v>
      </c>
      <c r="J2805" s="261" t="s">
        <v>17</v>
      </c>
      <c r="K2805" s="261" t="s">
        <v>4392</v>
      </c>
      <c r="L2805" s="262">
        <v>45525</v>
      </c>
      <c r="M2805" s="261" t="s">
        <v>20</v>
      </c>
    </row>
    <row r="2806" spans="1:13" x14ac:dyDescent="0.35">
      <c r="A2806" s="259" t="s">
        <v>4225</v>
      </c>
      <c r="B2806" s="259" t="s">
        <v>4226</v>
      </c>
      <c r="C2806" s="259" t="s">
        <v>2861</v>
      </c>
      <c r="D2806" s="259" t="s">
        <v>2179</v>
      </c>
      <c r="E2806" s="259">
        <v>1</v>
      </c>
      <c r="F2806" s="259" t="s">
        <v>2177</v>
      </c>
      <c r="G2806" s="259" t="s">
        <v>33</v>
      </c>
      <c r="H2806" s="259">
        <v>2</v>
      </c>
      <c r="I2806" s="259" t="s">
        <v>17</v>
      </c>
      <c r="J2806" s="259" t="s">
        <v>17</v>
      </c>
      <c r="K2806" s="259" t="s">
        <v>4393</v>
      </c>
      <c r="L2806" s="260">
        <v>45525</v>
      </c>
      <c r="M2806" s="259" t="s">
        <v>20</v>
      </c>
    </row>
    <row r="2807" spans="1:13" x14ac:dyDescent="0.35">
      <c r="A2807" s="261" t="s">
        <v>4225</v>
      </c>
      <c r="B2807" s="261" t="s">
        <v>4226</v>
      </c>
      <c r="C2807" s="261" t="s">
        <v>2861</v>
      </c>
      <c r="D2807" s="261" t="s">
        <v>2181</v>
      </c>
      <c r="E2807" s="261">
        <v>0</v>
      </c>
      <c r="F2807" s="261" t="s">
        <v>2177</v>
      </c>
      <c r="G2807" s="261" t="s">
        <v>33</v>
      </c>
      <c r="H2807" s="261">
        <v>2</v>
      </c>
      <c r="I2807" s="261" t="s">
        <v>17</v>
      </c>
      <c r="J2807" s="261" t="s">
        <v>17</v>
      </c>
      <c r="K2807" s="261" t="s">
        <v>4394</v>
      </c>
      <c r="L2807" s="262">
        <v>45525</v>
      </c>
      <c r="M2807" s="261" t="s">
        <v>20</v>
      </c>
    </row>
    <row r="2808" spans="1:13" x14ac:dyDescent="0.35">
      <c r="A2808" s="259" t="s">
        <v>4225</v>
      </c>
      <c r="B2808" s="259" t="s">
        <v>4226</v>
      </c>
      <c r="C2808" s="259" t="s">
        <v>2861</v>
      </c>
      <c r="D2808" s="259" t="s">
        <v>2183</v>
      </c>
      <c r="E2808" s="259">
        <v>0</v>
      </c>
      <c r="F2808" s="259" t="s">
        <v>2177</v>
      </c>
      <c r="G2808" s="259" t="s">
        <v>33</v>
      </c>
      <c r="H2808" s="259">
        <v>2</v>
      </c>
      <c r="I2808" s="259" t="s">
        <v>17</v>
      </c>
      <c r="J2808" s="259" t="s">
        <v>17</v>
      </c>
      <c r="K2808" s="259" t="s">
        <v>4395</v>
      </c>
      <c r="L2808" s="260">
        <v>45525</v>
      </c>
      <c r="M2808" s="259" t="s">
        <v>20</v>
      </c>
    </row>
    <row r="2809" spans="1:13" x14ac:dyDescent="0.35">
      <c r="A2809" s="261" t="s">
        <v>4225</v>
      </c>
      <c r="B2809" s="261" t="s">
        <v>4226</v>
      </c>
      <c r="C2809" s="261" t="s">
        <v>2861</v>
      </c>
      <c r="D2809" s="261" t="s">
        <v>2185</v>
      </c>
      <c r="E2809" s="261">
        <v>3</v>
      </c>
      <c r="F2809" s="261" t="s">
        <v>2177</v>
      </c>
      <c r="G2809" s="261" t="s">
        <v>33</v>
      </c>
      <c r="H2809" s="261">
        <v>2</v>
      </c>
      <c r="I2809" s="261" t="s">
        <v>17</v>
      </c>
      <c r="J2809" s="261" t="s">
        <v>17</v>
      </c>
      <c r="K2809" s="261" t="s">
        <v>4396</v>
      </c>
      <c r="L2809" s="262">
        <v>45525</v>
      </c>
      <c r="M2809" s="261" t="s">
        <v>20</v>
      </c>
    </row>
    <row r="2810" spans="1:13" x14ac:dyDescent="0.35">
      <c r="A2810" s="259" t="s">
        <v>4225</v>
      </c>
      <c r="B2810" s="259" t="s">
        <v>4226</v>
      </c>
      <c r="C2810" s="259" t="s">
        <v>2861</v>
      </c>
      <c r="D2810" s="259" t="s">
        <v>2187</v>
      </c>
      <c r="E2810" s="259">
        <v>1</v>
      </c>
      <c r="F2810" s="259" t="s">
        <v>2177</v>
      </c>
      <c r="G2810" s="259" t="s">
        <v>33</v>
      </c>
      <c r="H2810" s="259">
        <v>2</v>
      </c>
      <c r="I2810" s="259" t="s">
        <v>17</v>
      </c>
      <c r="J2810" s="259" t="s">
        <v>17</v>
      </c>
      <c r="K2810" s="259" t="s">
        <v>4397</v>
      </c>
      <c r="L2810" s="260">
        <v>45525</v>
      </c>
      <c r="M2810" s="259" t="s">
        <v>20</v>
      </c>
    </row>
    <row r="2811" spans="1:13" x14ac:dyDescent="0.35">
      <c r="A2811" s="261" t="s">
        <v>4225</v>
      </c>
      <c r="B2811" s="261" t="s">
        <v>4226</v>
      </c>
      <c r="C2811" s="261" t="s">
        <v>2861</v>
      </c>
      <c r="D2811" s="261" t="s">
        <v>2189</v>
      </c>
      <c r="E2811" s="261">
        <v>0</v>
      </c>
      <c r="F2811" s="261" t="s">
        <v>2177</v>
      </c>
      <c r="G2811" s="261" t="s">
        <v>33</v>
      </c>
      <c r="H2811" s="261">
        <v>2</v>
      </c>
      <c r="I2811" s="261" t="s">
        <v>17</v>
      </c>
      <c r="J2811" s="261" t="s">
        <v>17</v>
      </c>
      <c r="K2811" s="261" t="s">
        <v>4398</v>
      </c>
      <c r="L2811" s="262">
        <v>45525</v>
      </c>
      <c r="M2811" s="261" t="s">
        <v>20</v>
      </c>
    </row>
    <row r="2812" spans="1:13" x14ac:dyDescent="0.35">
      <c r="A2812" s="259" t="s">
        <v>4225</v>
      </c>
      <c r="B2812" s="259" t="s">
        <v>4226</v>
      </c>
      <c r="C2812" s="259" t="s">
        <v>2861</v>
      </c>
      <c r="D2812" s="259" t="s">
        <v>2191</v>
      </c>
      <c r="E2812" s="259">
        <v>0</v>
      </c>
      <c r="F2812" s="259" t="s">
        <v>2177</v>
      </c>
      <c r="G2812" s="259" t="s">
        <v>33</v>
      </c>
      <c r="H2812" s="259">
        <v>2</v>
      </c>
      <c r="I2812" s="259" t="s">
        <v>17</v>
      </c>
      <c r="J2812" s="259" t="s">
        <v>17</v>
      </c>
      <c r="K2812" s="259" t="s">
        <v>4399</v>
      </c>
      <c r="L2812" s="260">
        <v>45525</v>
      </c>
      <c r="M2812" s="259" t="s">
        <v>20</v>
      </c>
    </row>
    <row r="2813" spans="1:13" x14ac:dyDescent="0.35">
      <c r="A2813" s="261" t="s">
        <v>4225</v>
      </c>
      <c r="B2813" s="261" t="s">
        <v>4226</v>
      </c>
      <c r="C2813" s="261" t="s">
        <v>2861</v>
      </c>
      <c r="D2813" s="261" t="s">
        <v>2193</v>
      </c>
      <c r="E2813" s="261">
        <v>0</v>
      </c>
      <c r="F2813" s="261" t="s">
        <v>2177</v>
      </c>
      <c r="G2813" s="261" t="s">
        <v>33</v>
      </c>
      <c r="H2813" s="261">
        <v>2</v>
      </c>
      <c r="I2813" s="261" t="s">
        <v>17</v>
      </c>
      <c r="J2813" s="261" t="s">
        <v>17</v>
      </c>
      <c r="K2813" s="261" t="s">
        <v>4400</v>
      </c>
      <c r="L2813" s="262">
        <v>45525</v>
      </c>
      <c r="M2813" s="261" t="s">
        <v>20</v>
      </c>
    </row>
    <row r="2814" spans="1:13" x14ac:dyDescent="0.35">
      <c r="A2814" s="259" t="s">
        <v>4228</v>
      </c>
      <c r="B2814" s="259" t="s">
        <v>4229</v>
      </c>
      <c r="C2814" s="259" t="s">
        <v>2873</v>
      </c>
      <c r="D2814" s="259" t="s">
        <v>2176</v>
      </c>
      <c r="E2814" s="259">
        <v>0</v>
      </c>
      <c r="F2814" s="259" t="s">
        <v>2177</v>
      </c>
      <c r="G2814" s="259" t="s">
        <v>33</v>
      </c>
      <c r="H2814" s="259">
        <v>2</v>
      </c>
      <c r="I2814" s="259" t="s">
        <v>17</v>
      </c>
      <c r="J2814" s="259" t="s">
        <v>17</v>
      </c>
      <c r="K2814" s="259" t="s">
        <v>4401</v>
      </c>
      <c r="L2814" s="260">
        <v>45525</v>
      </c>
      <c r="M2814" s="259" t="s">
        <v>20</v>
      </c>
    </row>
    <row r="2815" spans="1:13" x14ac:dyDescent="0.35">
      <c r="A2815" s="261" t="s">
        <v>4228</v>
      </c>
      <c r="B2815" s="261" t="s">
        <v>4229</v>
      </c>
      <c r="C2815" s="261" t="s">
        <v>2873</v>
      </c>
      <c r="D2815" s="261" t="s">
        <v>2179</v>
      </c>
      <c r="E2815" s="261">
        <v>0</v>
      </c>
      <c r="F2815" s="261" t="s">
        <v>2177</v>
      </c>
      <c r="G2815" s="261" t="s">
        <v>33</v>
      </c>
      <c r="H2815" s="261">
        <v>2</v>
      </c>
      <c r="I2815" s="261" t="s">
        <v>17</v>
      </c>
      <c r="J2815" s="261" t="s">
        <v>17</v>
      </c>
      <c r="K2815" s="261" t="s">
        <v>4402</v>
      </c>
      <c r="L2815" s="262">
        <v>45525</v>
      </c>
      <c r="M2815" s="261" t="s">
        <v>20</v>
      </c>
    </row>
    <row r="2816" spans="1:13" x14ac:dyDescent="0.35">
      <c r="A2816" s="259" t="s">
        <v>4228</v>
      </c>
      <c r="B2816" s="259" t="s">
        <v>4229</v>
      </c>
      <c r="C2816" s="259" t="s">
        <v>2873</v>
      </c>
      <c r="D2816" s="259" t="s">
        <v>2181</v>
      </c>
      <c r="E2816" s="259">
        <v>1</v>
      </c>
      <c r="F2816" s="259" t="s">
        <v>2177</v>
      </c>
      <c r="G2816" s="259" t="s">
        <v>33</v>
      </c>
      <c r="H2816" s="259">
        <v>2</v>
      </c>
      <c r="I2816" s="259" t="s">
        <v>17</v>
      </c>
      <c r="J2816" s="259" t="s">
        <v>17</v>
      </c>
      <c r="K2816" s="259" t="s">
        <v>4403</v>
      </c>
      <c r="L2816" s="260">
        <v>45525</v>
      </c>
      <c r="M2816" s="259" t="s">
        <v>20</v>
      </c>
    </row>
    <row r="2817" spans="1:13" x14ac:dyDescent="0.35">
      <c r="A2817" s="261" t="s">
        <v>4228</v>
      </c>
      <c r="B2817" s="261" t="s">
        <v>4229</v>
      </c>
      <c r="C2817" s="261" t="s">
        <v>2873</v>
      </c>
      <c r="D2817" s="261" t="s">
        <v>2183</v>
      </c>
      <c r="E2817" s="261">
        <v>2</v>
      </c>
      <c r="F2817" s="261" t="s">
        <v>2177</v>
      </c>
      <c r="G2817" s="261" t="s">
        <v>33</v>
      </c>
      <c r="H2817" s="261">
        <v>2</v>
      </c>
      <c r="I2817" s="261" t="s">
        <v>17</v>
      </c>
      <c r="J2817" s="261" t="s">
        <v>17</v>
      </c>
      <c r="K2817" s="261" t="s">
        <v>4404</v>
      </c>
      <c r="L2817" s="262">
        <v>45525</v>
      </c>
      <c r="M2817" s="261" t="s">
        <v>20</v>
      </c>
    </row>
    <row r="2818" spans="1:13" x14ac:dyDescent="0.35">
      <c r="A2818" s="259" t="s">
        <v>4228</v>
      </c>
      <c r="B2818" s="259" t="s">
        <v>4229</v>
      </c>
      <c r="C2818" s="259" t="s">
        <v>2873</v>
      </c>
      <c r="D2818" s="259" t="s">
        <v>2185</v>
      </c>
      <c r="E2818" s="259">
        <v>3</v>
      </c>
      <c r="F2818" s="259" t="s">
        <v>2177</v>
      </c>
      <c r="G2818" s="259" t="s">
        <v>33</v>
      </c>
      <c r="H2818" s="259">
        <v>2</v>
      </c>
      <c r="I2818" s="259" t="s">
        <v>17</v>
      </c>
      <c r="J2818" s="259" t="s">
        <v>17</v>
      </c>
      <c r="K2818" s="259" t="s">
        <v>4405</v>
      </c>
      <c r="L2818" s="260">
        <v>45525</v>
      </c>
      <c r="M2818" s="259" t="s">
        <v>20</v>
      </c>
    </row>
    <row r="2819" spans="1:13" x14ac:dyDescent="0.35">
      <c r="A2819" s="261" t="s">
        <v>4228</v>
      </c>
      <c r="B2819" s="261" t="s">
        <v>4229</v>
      </c>
      <c r="C2819" s="261" t="s">
        <v>2873</v>
      </c>
      <c r="D2819" s="261" t="s">
        <v>2187</v>
      </c>
      <c r="E2819" s="261">
        <v>0</v>
      </c>
      <c r="F2819" s="261" t="s">
        <v>2177</v>
      </c>
      <c r="G2819" s="261" t="s">
        <v>33</v>
      </c>
      <c r="H2819" s="261">
        <v>2</v>
      </c>
      <c r="I2819" s="261" t="s">
        <v>17</v>
      </c>
      <c r="J2819" s="261" t="s">
        <v>17</v>
      </c>
      <c r="K2819" s="261" t="s">
        <v>4406</v>
      </c>
      <c r="L2819" s="262">
        <v>45525</v>
      </c>
      <c r="M2819" s="261" t="s">
        <v>20</v>
      </c>
    </row>
    <row r="2820" spans="1:13" x14ac:dyDescent="0.35">
      <c r="A2820" s="259" t="s">
        <v>4228</v>
      </c>
      <c r="B2820" s="259" t="s">
        <v>4229</v>
      </c>
      <c r="C2820" s="259" t="s">
        <v>2873</v>
      </c>
      <c r="D2820" s="259" t="s">
        <v>2189</v>
      </c>
      <c r="E2820" s="259">
        <v>0</v>
      </c>
      <c r="F2820" s="259" t="s">
        <v>2177</v>
      </c>
      <c r="G2820" s="259" t="s">
        <v>33</v>
      </c>
      <c r="H2820" s="259">
        <v>2</v>
      </c>
      <c r="I2820" s="259" t="s">
        <v>17</v>
      </c>
      <c r="J2820" s="259" t="s">
        <v>17</v>
      </c>
      <c r="K2820" s="259" t="s">
        <v>4407</v>
      </c>
      <c r="L2820" s="260">
        <v>45525</v>
      </c>
      <c r="M2820" s="259" t="s">
        <v>20</v>
      </c>
    </row>
    <row r="2821" spans="1:13" x14ac:dyDescent="0.35">
      <c r="A2821" s="261" t="s">
        <v>4228</v>
      </c>
      <c r="B2821" s="261" t="s">
        <v>4229</v>
      </c>
      <c r="C2821" s="261" t="s">
        <v>2873</v>
      </c>
      <c r="D2821" s="261" t="s">
        <v>2191</v>
      </c>
      <c r="E2821" s="261">
        <v>1</v>
      </c>
      <c r="F2821" s="261" t="s">
        <v>2177</v>
      </c>
      <c r="G2821" s="261" t="s">
        <v>33</v>
      </c>
      <c r="H2821" s="261">
        <v>2</v>
      </c>
      <c r="I2821" s="261" t="s">
        <v>17</v>
      </c>
      <c r="J2821" s="261" t="s">
        <v>17</v>
      </c>
      <c r="K2821" s="261" t="s">
        <v>4408</v>
      </c>
      <c r="L2821" s="262">
        <v>45525</v>
      </c>
      <c r="M2821" s="261" t="s">
        <v>20</v>
      </c>
    </row>
    <row r="2822" spans="1:13" x14ac:dyDescent="0.35">
      <c r="A2822" s="259" t="s">
        <v>4228</v>
      </c>
      <c r="B2822" s="259" t="s">
        <v>4229</v>
      </c>
      <c r="C2822" s="259" t="s">
        <v>2873</v>
      </c>
      <c r="D2822" s="259" t="s">
        <v>2193</v>
      </c>
      <c r="E2822" s="259">
        <v>0</v>
      </c>
      <c r="F2822" s="259" t="s">
        <v>2177</v>
      </c>
      <c r="G2822" s="259" t="s">
        <v>33</v>
      </c>
      <c r="H2822" s="259">
        <v>2</v>
      </c>
      <c r="I2822" s="259" t="s">
        <v>17</v>
      </c>
      <c r="J2822" s="259" t="s">
        <v>17</v>
      </c>
      <c r="K2822" s="259" t="s">
        <v>4409</v>
      </c>
      <c r="L2822" s="260">
        <v>45525</v>
      </c>
      <c r="M2822" s="259" t="s">
        <v>20</v>
      </c>
    </row>
    <row r="2823" spans="1:13" x14ac:dyDescent="0.35">
      <c r="A2823" s="261" t="s">
        <v>4327</v>
      </c>
      <c r="B2823" s="261" t="s">
        <v>4328</v>
      </c>
      <c r="C2823" s="261" t="s">
        <v>2873</v>
      </c>
      <c r="D2823" s="261" t="s">
        <v>2176</v>
      </c>
      <c r="E2823" s="261">
        <v>0</v>
      </c>
      <c r="F2823" s="261" t="s">
        <v>2177</v>
      </c>
      <c r="G2823" s="261" t="s">
        <v>33</v>
      </c>
      <c r="H2823" s="261">
        <v>2</v>
      </c>
      <c r="I2823" s="261" t="s">
        <v>17</v>
      </c>
      <c r="J2823" s="261" t="s">
        <v>17</v>
      </c>
      <c r="K2823" s="261" t="s">
        <v>4410</v>
      </c>
      <c r="L2823" s="262">
        <v>45525</v>
      </c>
      <c r="M2823" s="261" t="s">
        <v>20</v>
      </c>
    </row>
    <row r="2824" spans="1:13" x14ac:dyDescent="0.35">
      <c r="A2824" s="259" t="s">
        <v>4327</v>
      </c>
      <c r="B2824" s="259" t="s">
        <v>4328</v>
      </c>
      <c r="C2824" s="259" t="s">
        <v>2873</v>
      </c>
      <c r="D2824" s="259" t="s">
        <v>2179</v>
      </c>
      <c r="E2824" s="259">
        <v>0</v>
      </c>
      <c r="F2824" s="259" t="s">
        <v>2177</v>
      </c>
      <c r="G2824" s="259" t="s">
        <v>33</v>
      </c>
      <c r="H2824" s="259">
        <v>2</v>
      </c>
      <c r="I2824" s="259" t="s">
        <v>17</v>
      </c>
      <c r="J2824" s="259" t="s">
        <v>17</v>
      </c>
      <c r="K2824" s="259" t="s">
        <v>4411</v>
      </c>
      <c r="L2824" s="260">
        <v>45525</v>
      </c>
      <c r="M2824" s="259" t="s">
        <v>20</v>
      </c>
    </row>
    <row r="2825" spans="1:13" x14ac:dyDescent="0.35">
      <c r="A2825" s="261" t="s">
        <v>4327</v>
      </c>
      <c r="B2825" s="261" t="s">
        <v>4328</v>
      </c>
      <c r="C2825" s="261" t="s">
        <v>2873</v>
      </c>
      <c r="D2825" s="261" t="s">
        <v>2181</v>
      </c>
      <c r="E2825" s="261">
        <v>0</v>
      </c>
      <c r="F2825" s="261" t="s">
        <v>2177</v>
      </c>
      <c r="G2825" s="261" t="s">
        <v>33</v>
      </c>
      <c r="H2825" s="261">
        <v>2</v>
      </c>
      <c r="I2825" s="261" t="s">
        <v>17</v>
      </c>
      <c r="J2825" s="261" t="s">
        <v>17</v>
      </c>
      <c r="K2825" s="261" t="s">
        <v>4412</v>
      </c>
      <c r="L2825" s="262">
        <v>45525</v>
      </c>
      <c r="M2825" s="261" t="s">
        <v>20</v>
      </c>
    </row>
    <row r="2826" spans="1:13" x14ac:dyDescent="0.35">
      <c r="A2826" s="259" t="s">
        <v>4327</v>
      </c>
      <c r="B2826" s="259" t="s">
        <v>4328</v>
      </c>
      <c r="C2826" s="259" t="s">
        <v>2873</v>
      </c>
      <c r="D2826" s="259" t="s">
        <v>2183</v>
      </c>
      <c r="E2826" s="259">
        <v>0</v>
      </c>
      <c r="F2826" s="259" t="s">
        <v>2177</v>
      </c>
      <c r="G2826" s="259" t="s">
        <v>33</v>
      </c>
      <c r="H2826" s="259">
        <v>2</v>
      </c>
      <c r="I2826" s="259" t="s">
        <v>17</v>
      </c>
      <c r="J2826" s="259" t="s">
        <v>17</v>
      </c>
      <c r="K2826" s="259" t="s">
        <v>4413</v>
      </c>
      <c r="L2826" s="260">
        <v>45525</v>
      </c>
      <c r="M2826" s="259" t="s">
        <v>20</v>
      </c>
    </row>
    <row r="2827" spans="1:13" x14ac:dyDescent="0.35">
      <c r="A2827" s="261" t="s">
        <v>4327</v>
      </c>
      <c r="B2827" s="261" t="s">
        <v>4328</v>
      </c>
      <c r="C2827" s="261" t="s">
        <v>2873</v>
      </c>
      <c r="D2827" s="261" t="s">
        <v>2185</v>
      </c>
      <c r="E2827" s="261">
        <v>3</v>
      </c>
      <c r="F2827" s="261" t="s">
        <v>2177</v>
      </c>
      <c r="G2827" s="261" t="s">
        <v>33</v>
      </c>
      <c r="H2827" s="261">
        <v>2</v>
      </c>
      <c r="I2827" s="261" t="s">
        <v>17</v>
      </c>
      <c r="J2827" s="261" t="s">
        <v>17</v>
      </c>
      <c r="K2827" s="261" t="s">
        <v>4414</v>
      </c>
      <c r="L2827" s="262">
        <v>45525</v>
      </c>
      <c r="M2827" s="261" t="s">
        <v>20</v>
      </c>
    </row>
    <row r="2828" spans="1:13" x14ac:dyDescent="0.35">
      <c r="A2828" s="259" t="s">
        <v>4327</v>
      </c>
      <c r="B2828" s="259" t="s">
        <v>4328</v>
      </c>
      <c r="C2828" s="259" t="s">
        <v>2873</v>
      </c>
      <c r="D2828" s="259" t="s">
        <v>2187</v>
      </c>
      <c r="E2828" s="259">
        <v>0</v>
      </c>
      <c r="F2828" s="259" t="s">
        <v>2177</v>
      </c>
      <c r="G2828" s="259" t="s">
        <v>33</v>
      </c>
      <c r="H2828" s="259">
        <v>2</v>
      </c>
      <c r="I2828" s="259" t="s">
        <v>17</v>
      </c>
      <c r="J2828" s="259" t="s">
        <v>17</v>
      </c>
      <c r="K2828" s="259" t="s">
        <v>4415</v>
      </c>
      <c r="L2828" s="260">
        <v>45525</v>
      </c>
      <c r="M2828" s="259" t="s">
        <v>20</v>
      </c>
    </row>
    <row r="2829" spans="1:13" x14ac:dyDescent="0.35">
      <c r="A2829" s="261" t="s">
        <v>4327</v>
      </c>
      <c r="B2829" s="261" t="s">
        <v>4328</v>
      </c>
      <c r="C2829" s="261" t="s">
        <v>2873</v>
      </c>
      <c r="D2829" s="261" t="s">
        <v>2189</v>
      </c>
      <c r="E2829" s="261">
        <v>0</v>
      </c>
      <c r="F2829" s="261" t="s">
        <v>2177</v>
      </c>
      <c r="G2829" s="261" t="s">
        <v>33</v>
      </c>
      <c r="H2829" s="261">
        <v>2</v>
      </c>
      <c r="I2829" s="261" t="s">
        <v>17</v>
      </c>
      <c r="J2829" s="261" t="s">
        <v>17</v>
      </c>
      <c r="K2829" s="261" t="s">
        <v>4416</v>
      </c>
      <c r="L2829" s="262">
        <v>45525</v>
      </c>
      <c r="M2829" s="261" t="s">
        <v>20</v>
      </c>
    </row>
    <row r="2830" spans="1:13" x14ac:dyDescent="0.35">
      <c r="A2830" s="259" t="s">
        <v>4327</v>
      </c>
      <c r="B2830" s="259" t="s">
        <v>4328</v>
      </c>
      <c r="C2830" s="259" t="s">
        <v>2873</v>
      </c>
      <c r="D2830" s="259" t="s">
        <v>2191</v>
      </c>
      <c r="E2830" s="259">
        <v>1</v>
      </c>
      <c r="F2830" s="259" t="s">
        <v>2177</v>
      </c>
      <c r="G2830" s="259" t="s">
        <v>33</v>
      </c>
      <c r="H2830" s="259">
        <v>2</v>
      </c>
      <c r="I2830" s="259" t="s">
        <v>17</v>
      </c>
      <c r="J2830" s="259" t="s">
        <v>17</v>
      </c>
      <c r="K2830" s="259" t="s">
        <v>4417</v>
      </c>
      <c r="L2830" s="260">
        <v>45525</v>
      </c>
      <c r="M2830" s="259" t="s">
        <v>20</v>
      </c>
    </row>
    <row r="2831" spans="1:13" x14ac:dyDescent="0.35">
      <c r="A2831" s="261" t="s">
        <v>4327</v>
      </c>
      <c r="B2831" s="261" t="s">
        <v>4328</v>
      </c>
      <c r="C2831" s="261" t="s">
        <v>2873</v>
      </c>
      <c r="D2831" s="261" t="s">
        <v>2193</v>
      </c>
      <c r="E2831" s="261">
        <v>0</v>
      </c>
      <c r="F2831" s="261" t="s">
        <v>2177</v>
      </c>
      <c r="G2831" s="261" t="s">
        <v>33</v>
      </c>
      <c r="H2831" s="261">
        <v>2</v>
      </c>
      <c r="I2831" s="261" t="s">
        <v>17</v>
      </c>
      <c r="J2831" s="261" t="s">
        <v>17</v>
      </c>
      <c r="K2831" s="261" t="s">
        <v>4418</v>
      </c>
      <c r="L2831" s="262">
        <v>45525</v>
      </c>
      <c r="M2831" s="261" t="s">
        <v>20</v>
      </c>
    </row>
    <row r="2832" spans="1:13" x14ac:dyDescent="0.35">
      <c r="A2832" s="259" t="s">
        <v>497</v>
      </c>
      <c r="B2832" s="259" t="s">
        <v>498</v>
      </c>
      <c r="C2832" s="259" t="s">
        <v>499</v>
      </c>
      <c r="D2832" s="259" t="s">
        <v>949</v>
      </c>
      <c r="E2832" s="259">
        <v>275786506</v>
      </c>
      <c r="F2832" s="259" t="s">
        <v>4419</v>
      </c>
      <c r="G2832" s="259" t="s">
        <v>884</v>
      </c>
      <c r="H2832" s="259">
        <v>2</v>
      </c>
      <c r="I2832" s="259" t="s">
        <v>4420</v>
      </c>
      <c r="J2832" s="259" t="s">
        <v>4421</v>
      </c>
      <c r="K2832" s="259" t="s">
        <v>4422</v>
      </c>
      <c r="L2832" s="260">
        <v>45529</v>
      </c>
      <c r="M2832" s="259" t="s">
        <v>20</v>
      </c>
    </row>
    <row r="2833" spans="1:13" x14ac:dyDescent="0.35">
      <c r="A2833" s="261" t="s">
        <v>497</v>
      </c>
      <c r="B2833" s="261" t="s">
        <v>498</v>
      </c>
      <c r="C2833" s="261" t="s">
        <v>499</v>
      </c>
      <c r="D2833" s="261" t="s">
        <v>694</v>
      </c>
      <c r="E2833" s="261">
        <v>412214</v>
      </c>
      <c r="F2833" s="261" t="s">
        <v>4423</v>
      </c>
      <c r="G2833" s="261" t="s">
        <v>492</v>
      </c>
      <c r="H2833" s="261">
        <v>1</v>
      </c>
      <c r="I2833" s="261" t="s">
        <v>4424</v>
      </c>
      <c r="J2833" s="261" t="s">
        <v>4425</v>
      </c>
      <c r="K2833" s="261" t="s">
        <v>4426</v>
      </c>
      <c r="L2833" s="262">
        <v>45529</v>
      </c>
      <c r="M2833" s="261" t="s">
        <v>20</v>
      </c>
    </row>
    <row r="2834" spans="1:13" x14ac:dyDescent="0.35">
      <c r="A2834" s="259" t="s">
        <v>497</v>
      </c>
      <c r="B2834" s="259" t="s">
        <v>498</v>
      </c>
      <c r="C2834" s="259" t="s">
        <v>499</v>
      </c>
      <c r="D2834" s="259" t="s">
        <v>958</v>
      </c>
      <c r="E2834" s="259">
        <v>5601900</v>
      </c>
      <c r="F2834" s="259" t="s">
        <v>4423</v>
      </c>
      <c r="G2834" s="259" t="s">
        <v>884</v>
      </c>
      <c r="H2834" s="259">
        <v>2</v>
      </c>
      <c r="I2834" s="259" t="s">
        <v>4424</v>
      </c>
      <c r="J2834" s="259" t="s">
        <v>4427</v>
      </c>
      <c r="K2834" s="259" t="s">
        <v>4428</v>
      </c>
      <c r="L2834" s="260">
        <v>45529</v>
      </c>
      <c r="M2834" s="259" t="s">
        <v>20</v>
      </c>
    </row>
    <row r="2835" spans="1:13" x14ac:dyDescent="0.35">
      <c r="A2835" s="261" t="s">
        <v>497</v>
      </c>
      <c r="B2835" s="261" t="s">
        <v>498</v>
      </c>
      <c r="C2835" s="261" t="s">
        <v>499</v>
      </c>
      <c r="D2835" s="261" t="s">
        <v>963</v>
      </c>
      <c r="E2835" s="261">
        <v>5601900</v>
      </c>
      <c r="F2835" s="261" t="s">
        <v>4423</v>
      </c>
      <c r="G2835" s="261" t="s">
        <v>884</v>
      </c>
      <c r="H2835" s="261">
        <v>2</v>
      </c>
      <c r="I2835" s="261" t="s">
        <v>4424</v>
      </c>
      <c r="J2835" s="261" t="s">
        <v>4429</v>
      </c>
      <c r="K2835" s="261" t="s">
        <v>4430</v>
      </c>
      <c r="L2835" s="262">
        <v>45529</v>
      </c>
      <c r="M2835" s="261" t="s">
        <v>20</v>
      </c>
    </row>
    <row r="2836" spans="1:13" x14ac:dyDescent="0.35">
      <c r="A2836" s="259" t="s">
        <v>497</v>
      </c>
      <c r="B2836" s="259" t="s">
        <v>498</v>
      </c>
      <c r="C2836" s="259" t="s">
        <v>499</v>
      </c>
      <c r="D2836" s="259" t="s">
        <v>568</v>
      </c>
      <c r="E2836" s="259">
        <v>100000</v>
      </c>
      <c r="F2836" s="259" t="s">
        <v>4431</v>
      </c>
      <c r="G2836" s="259" t="s">
        <v>22</v>
      </c>
      <c r="H2836" s="259">
        <v>3</v>
      </c>
      <c r="I2836" s="259" t="s">
        <v>4432</v>
      </c>
      <c r="J2836" s="259" t="s">
        <v>4433</v>
      </c>
      <c r="K2836" s="259" t="s">
        <v>4434</v>
      </c>
      <c r="L2836" s="260">
        <v>45529</v>
      </c>
      <c r="M2836" s="259" t="s">
        <v>20</v>
      </c>
    </row>
    <row r="2837" spans="1:13" x14ac:dyDescent="0.35">
      <c r="A2837" s="261" t="s">
        <v>497</v>
      </c>
      <c r="B2837" s="261" t="s">
        <v>498</v>
      </c>
      <c r="C2837" s="261" t="s">
        <v>499</v>
      </c>
      <c r="D2837" s="261" t="s">
        <v>40</v>
      </c>
      <c r="E2837" s="261" t="s">
        <v>17</v>
      </c>
      <c r="F2837" s="261" t="s">
        <v>17</v>
      </c>
      <c r="G2837" s="261" t="s">
        <v>17</v>
      </c>
      <c r="H2837" s="261" t="s">
        <v>17</v>
      </c>
      <c r="I2837" s="261" t="s">
        <v>17</v>
      </c>
      <c r="J2837" s="261" t="s">
        <v>4074</v>
      </c>
      <c r="K2837" s="261" t="s">
        <v>4435</v>
      </c>
      <c r="L2837" s="262">
        <v>45529</v>
      </c>
      <c r="M2837" s="261" t="s">
        <v>439</v>
      </c>
    </row>
    <row r="2838" spans="1:13" x14ac:dyDescent="0.35">
      <c r="A2838" s="259" t="s">
        <v>497</v>
      </c>
      <c r="B2838" s="259" t="s">
        <v>498</v>
      </c>
      <c r="C2838" s="259" t="s">
        <v>499</v>
      </c>
      <c r="D2838" s="259" t="s">
        <v>986</v>
      </c>
      <c r="E2838" s="259">
        <v>100000</v>
      </c>
      <c r="F2838" s="259" t="s">
        <v>4436</v>
      </c>
      <c r="G2838" s="259" t="s">
        <v>22</v>
      </c>
      <c r="H2838" s="259">
        <v>3</v>
      </c>
      <c r="I2838" s="259" t="s">
        <v>4437</v>
      </c>
      <c r="J2838" s="259" t="s">
        <v>4438</v>
      </c>
      <c r="K2838" s="259" t="s">
        <v>4439</v>
      </c>
      <c r="L2838" s="260">
        <v>45529</v>
      </c>
      <c r="M2838" s="259" t="s">
        <v>20</v>
      </c>
    </row>
    <row r="2839" spans="1:13" x14ac:dyDescent="0.35">
      <c r="A2839" s="261" t="s">
        <v>497</v>
      </c>
      <c r="B2839" s="261" t="s">
        <v>498</v>
      </c>
      <c r="C2839" s="261" t="s">
        <v>499</v>
      </c>
      <c r="D2839" s="261" t="s">
        <v>991</v>
      </c>
      <c r="E2839" s="261">
        <v>0</v>
      </c>
      <c r="F2839" s="261" t="s">
        <v>17</v>
      </c>
      <c r="G2839" s="261" t="s">
        <v>22</v>
      </c>
      <c r="H2839" s="261">
        <v>3</v>
      </c>
      <c r="I2839" s="261" t="s">
        <v>17</v>
      </c>
      <c r="J2839" s="261" t="s">
        <v>4440</v>
      </c>
      <c r="K2839" s="261" t="s">
        <v>4441</v>
      </c>
      <c r="L2839" s="262">
        <v>45529</v>
      </c>
      <c r="M2839" s="261" t="s">
        <v>20</v>
      </c>
    </row>
    <row r="2840" spans="1:13" x14ac:dyDescent="0.35">
      <c r="A2840" s="259" t="s">
        <v>497</v>
      </c>
      <c r="B2840" s="259" t="s">
        <v>498</v>
      </c>
      <c r="C2840" s="259" t="s">
        <v>499</v>
      </c>
      <c r="D2840" s="259" t="s">
        <v>996</v>
      </c>
      <c r="E2840" s="259">
        <v>5501900</v>
      </c>
      <c r="F2840" s="259" t="s">
        <v>4442</v>
      </c>
      <c r="G2840" s="259" t="s">
        <v>884</v>
      </c>
      <c r="H2840" s="259">
        <v>2</v>
      </c>
      <c r="I2840" s="259" t="s">
        <v>4443</v>
      </c>
      <c r="J2840" s="259" t="s">
        <v>4444</v>
      </c>
      <c r="K2840" s="259" t="s">
        <v>4445</v>
      </c>
      <c r="L2840" s="260">
        <v>45529</v>
      </c>
      <c r="M2840" s="259" t="s">
        <v>20</v>
      </c>
    </row>
    <row r="2841" spans="1:13" x14ac:dyDescent="0.35">
      <c r="A2841" s="261" t="s">
        <v>497</v>
      </c>
      <c r="B2841" s="261" t="s">
        <v>498</v>
      </c>
      <c r="C2841" s="261" t="s">
        <v>499</v>
      </c>
      <c r="D2841" s="261" t="s">
        <v>999</v>
      </c>
      <c r="E2841" s="261">
        <v>100000</v>
      </c>
      <c r="F2841" s="261" t="s">
        <v>4431</v>
      </c>
      <c r="G2841" s="261" t="s">
        <v>22</v>
      </c>
      <c r="H2841" s="261">
        <v>3</v>
      </c>
      <c r="I2841" s="261" t="s">
        <v>4432</v>
      </c>
      <c r="J2841" s="261" t="s">
        <v>4446</v>
      </c>
      <c r="K2841" s="261" t="s">
        <v>4447</v>
      </c>
      <c r="L2841" s="262">
        <v>45529</v>
      </c>
      <c r="M2841" s="261" t="s">
        <v>20</v>
      </c>
    </row>
    <row r="2842" spans="1:13" x14ac:dyDescent="0.35">
      <c r="A2842" s="259" t="s">
        <v>497</v>
      </c>
      <c r="B2842" s="259" t="s">
        <v>498</v>
      </c>
      <c r="C2842" s="259" t="s">
        <v>499</v>
      </c>
      <c r="D2842" s="259" t="s">
        <v>1002</v>
      </c>
      <c r="E2842" s="259" t="s">
        <v>17</v>
      </c>
      <c r="F2842" s="259" t="s">
        <v>17</v>
      </c>
      <c r="G2842" s="259" t="s">
        <v>22</v>
      </c>
      <c r="H2842" s="259">
        <v>3</v>
      </c>
      <c r="I2842" s="259" t="s">
        <v>17</v>
      </c>
      <c r="J2842" s="259" t="s">
        <v>4448</v>
      </c>
      <c r="K2842" s="259" t="s">
        <v>4449</v>
      </c>
      <c r="L2842" s="260">
        <v>45529</v>
      </c>
      <c r="M2842" s="259" t="s">
        <v>20</v>
      </c>
    </row>
    <row r="2843" spans="1:13" x14ac:dyDescent="0.35">
      <c r="A2843" s="261" t="s">
        <v>497</v>
      </c>
      <c r="B2843" s="261" t="s">
        <v>498</v>
      </c>
      <c r="C2843" s="261" t="s">
        <v>499</v>
      </c>
      <c r="D2843" s="261" t="s">
        <v>823</v>
      </c>
      <c r="E2843" s="261" t="s">
        <v>17</v>
      </c>
      <c r="F2843" s="261" t="s">
        <v>17</v>
      </c>
      <c r="G2843" s="261" t="s">
        <v>22</v>
      </c>
      <c r="H2843" s="261">
        <v>3</v>
      </c>
      <c r="I2843" s="261" t="s">
        <v>17</v>
      </c>
      <c r="J2843" s="261" t="s">
        <v>4450</v>
      </c>
      <c r="K2843" s="261" t="s">
        <v>4451</v>
      </c>
      <c r="L2843" s="262">
        <v>45529</v>
      </c>
      <c r="M2843" s="261" t="s">
        <v>20</v>
      </c>
    </row>
    <row r="2844" spans="1:13" x14ac:dyDescent="0.35">
      <c r="A2844" s="259" t="s">
        <v>497</v>
      </c>
      <c r="B2844" s="259" t="s">
        <v>498</v>
      </c>
      <c r="C2844" s="259" t="s">
        <v>499</v>
      </c>
      <c r="D2844" s="259" t="s">
        <v>404</v>
      </c>
      <c r="E2844" s="259">
        <v>4</v>
      </c>
      <c r="F2844" s="259" t="s">
        <v>4452</v>
      </c>
      <c r="G2844" s="259" t="s">
        <v>492</v>
      </c>
      <c r="H2844" s="259">
        <v>1</v>
      </c>
      <c r="I2844" s="259" t="s">
        <v>4453</v>
      </c>
      <c r="J2844" s="259" t="s">
        <v>4454</v>
      </c>
      <c r="K2844" s="259" t="s">
        <v>4455</v>
      </c>
      <c r="L2844" s="260">
        <v>45529</v>
      </c>
      <c r="M2844" s="259" t="s">
        <v>20</v>
      </c>
    </row>
    <row r="2845" spans="1:13" x14ac:dyDescent="0.35">
      <c r="A2845" s="261" t="s">
        <v>2847</v>
      </c>
      <c r="B2845" s="261" t="s">
        <v>2848</v>
      </c>
      <c r="C2845" s="261" t="s">
        <v>2849</v>
      </c>
      <c r="D2845" s="261" t="s">
        <v>949</v>
      </c>
      <c r="E2845" s="261">
        <v>34058800</v>
      </c>
      <c r="F2845" s="261" t="s">
        <v>4456</v>
      </c>
      <c r="G2845" s="261" t="s">
        <v>884</v>
      </c>
      <c r="H2845" s="261">
        <v>2</v>
      </c>
      <c r="I2845" s="261" t="s">
        <v>4457</v>
      </c>
      <c r="J2845" s="261" t="s">
        <v>4458</v>
      </c>
      <c r="K2845" s="261" t="s">
        <v>4459</v>
      </c>
      <c r="L2845" s="262">
        <v>45529</v>
      </c>
      <c r="M2845" s="261" t="s">
        <v>20</v>
      </c>
    </row>
    <row r="2846" spans="1:13" x14ac:dyDescent="0.35">
      <c r="A2846" s="259" t="s">
        <v>2847</v>
      </c>
      <c r="B2846" s="259" t="s">
        <v>2848</v>
      </c>
      <c r="C2846" s="259" t="s">
        <v>2849</v>
      </c>
      <c r="D2846" s="259" t="s">
        <v>694</v>
      </c>
      <c r="E2846" s="259">
        <v>9206</v>
      </c>
      <c r="F2846" s="259" t="s">
        <v>4460</v>
      </c>
      <c r="G2846" s="259" t="s">
        <v>22</v>
      </c>
      <c r="H2846" s="259">
        <v>3</v>
      </c>
      <c r="I2846" s="259" t="s">
        <v>4461</v>
      </c>
      <c r="J2846" s="259" t="s">
        <v>4462</v>
      </c>
      <c r="K2846" s="259" t="s">
        <v>4463</v>
      </c>
      <c r="L2846" s="260">
        <v>45529</v>
      </c>
      <c r="M2846" s="259" t="s">
        <v>20</v>
      </c>
    </row>
    <row r="2847" spans="1:13" x14ac:dyDescent="0.35">
      <c r="A2847" s="261" t="s">
        <v>2847</v>
      </c>
      <c r="B2847" s="261" t="s">
        <v>2848</v>
      </c>
      <c r="C2847" s="261" t="s">
        <v>2849</v>
      </c>
      <c r="D2847" s="261" t="s">
        <v>958</v>
      </c>
      <c r="E2847" s="261">
        <v>11231300</v>
      </c>
      <c r="F2847" s="261" t="s">
        <v>4464</v>
      </c>
      <c r="G2847" s="261" t="s">
        <v>884</v>
      </c>
      <c r="H2847" s="261">
        <v>2</v>
      </c>
      <c r="I2847" s="261" t="s">
        <v>4465</v>
      </c>
      <c r="J2847" s="261" t="s">
        <v>4466</v>
      </c>
      <c r="K2847" s="261" t="s">
        <v>4467</v>
      </c>
      <c r="L2847" s="262">
        <v>45529</v>
      </c>
      <c r="M2847" s="261" t="s">
        <v>439</v>
      </c>
    </row>
    <row r="2848" spans="1:13" x14ac:dyDescent="0.35">
      <c r="A2848" s="259" t="s">
        <v>2847</v>
      </c>
      <c r="B2848" s="259" t="s">
        <v>2848</v>
      </c>
      <c r="C2848" s="259" t="s">
        <v>2849</v>
      </c>
      <c r="D2848" s="259" t="s">
        <v>963</v>
      </c>
      <c r="E2848" s="259">
        <v>11231300</v>
      </c>
      <c r="F2848" s="259" t="s">
        <v>4464</v>
      </c>
      <c r="G2848" s="259" t="s">
        <v>884</v>
      </c>
      <c r="H2848" s="259">
        <v>2</v>
      </c>
      <c r="I2848" s="259" t="s">
        <v>4468</v>
      </c>
      <c r="J2848" s="259" t="s">
        <v>4469</v>
      </c>
      <c r="K2848" s="259" t="s">
        <v>4470</v>
      </c>
      <c r="L2848" s="260">
        <v>45529</v>
      </c>
      <c r="M2848" s="259" t="s">
        <v>439</v>
      </c>
    </row>
    <row r="2849" spans="1:13" x14ac:dyDescent="0.35">
      <c r="A2849" s="261" t="s">
        <v>2847</v>
      </c>
      <c r="B2849" s="261" t="s">
        <v>2848</v>
      </c>
      <c r="C2849" s="261" t="s">
        <v>2849</v>
      </c>
      <c r="D2849" s="261" t="s">
        <v>40</v>
      </c>
      <c r="E2849" s="261" t="s">
        <v>17</v>
      </c>
      <c r="F2849" s="261" t="s">
        <v>17</v>
      </c>
      <c r="G2849" s="261" t="s">
        <v>17</v>
      </c>
      <c r="H2849" s="261" t="s">
        <v>17</v>
      </c>
      <c r="I2849" s="261" t="s">
        <v>17</v>
      </c>
      <c r="J2849" s="261" t="s">
        <v>17</v>
      </c>
      <c r="K2849" s="261" t="s">
        <v>4471</v>
      </c>
      <c r="L2849" s="262">
        <v>45529</v>
      </c>
      <c r="M2849" s="261" t="s">
        <v>20</v>
      </c>
    </row>
    <row r="2850" spans="1:13" x14ac:dyDescent="0.35">
      <c r="A2850" s="259" t="s">
        <v>2847</v>
      </c>
      <c r="B2850" s="259" t="s">
        <v>2848</v>
      </c>
      <c r="C2850" s="259" t="s">
        <v>2849</v>
      </c>
      <c r="D2850" s="259" t="s">
        <v>991</v>
      </c>
      <c r="E2850" s="259">
        <v>0</v>
      </c>
      <c r="F2850" s="259" t="s">
        <v>4472</v>
      </c>
      <c r="G2850" s="259" t="s">
        <v>884</v>
      </c>
      <c r="H2850" s="259">
        <v>2</v>
      </c>
      <c r="I2850" s="259" t="s">
        <v>4473</v>
      </c>
      <c r="J2850" s="259" t="s">
        <v>4474</v>
      </c>
      <c r="K2850" s="259" t="s">
        <v>4475</v>
      </c>
      <c r="L2850" s="260">
        <v>45529</v>
      </c>
      <c r="M2850" s="259" t="s">
        <v>20</v>
      </c>
    </row>
    <row r="2851" spans="1:13" x14ac:dyDescent="0.35">
      <c r="A2851" s="261" t="s">
        <v>2847</v>
      </c>
      <c r="B2851" s="261" t="s">
        <v>2848</v>
      </c>
      <c r="C2851" s="261" t="s">
        <v>2849</v>
      </c>
      <c r="D2851" s="261" t="s">
        <v>1002</v>
      </c>
      <c r="E2851" s="261" t="s">
        <v>17</v>
      </c>
      <c r="F2851" s="261" t="s">
        <v>17</v>
      </c>
      <c r="G2851" s="261" t="s">
        <v>17</v>
      </c>
      <c r="H2851" s="261" t="s">
        <v>17</v>
      </c>
      <c r="I2851" s="261" t="s">
        <v>17</v>
      </c>
      <c r="J2851" s="261" t="s">
        <v>4476</v>
      </c>
      <c r="K2851" s="261" t="s">
        <v>4477</v>
      </c>
      <c r="L2851" s="262">
        <v>45529</v>
      </c>
      <c r="M2851" s="261" t="s">
        <v>20</v>
      </c>
    </row>
    <row r="2852" spans="1:13" x14ac:dyDescent="0.35">
      <c r="A2852" s="259" t="s">
        <v>2847</v>
      </c>
      <c r="B2852" s="259" t="s">
        <v>2848</v>
      </c>
      <c r="C2852" s="259" t="s">
        <v>2849</v>
      </c>
      <c r="D2852" s="259" t="s">
        <v>823</v>
      </c>
      <c r="E2852" s="259" t="s">
        <v>17</v>
      </c>
      <c r="F2852" s="259" t="s">
        <v>17</v>
      </c>
      <c r="G2852" s="259" t="s">
        <v>17</v>
      </c>
      <c r="H2852" s="259" t="s">
        <v>17</v>
      </c>
      <c r="I2852" s="259" t="s">
        <v>17</v>
      </c>
      <c r="J2852" s="259" t="s">
        <v>4478</v>
      </c>
      <c r="K2852" s="259" t="s">
        <v>4479</v>
      </c>
      <c r="L2852" s="260">
        <v>45529</v>
      </c>
      <c r="M2852" s="259" t="s">
        <v>20</v>
      </c>
    </row>
    <row r="2853" spans="1:13" x14ac:dyDescent="0.35">
      <c r="A2853" s="261" t="s">
        <v>2847</v>
      </c>
      <c r="B2853" s="261" t="s">
        <v>2848</v>
      </c>
      <c r="C2853" s="261" t="s">
        <v>2849</v>
      </c>
      <c r="D2853" s="261" t="s">
        <v>404</v>
      </c>
      <c r="E2853" s="261">
        <v>2</v>
      </c>
      <c r="F2853" s="261" t="s">
        <v>4472</v>
      </c>
      <c r="G2853" s="261" t="s">
        <v>492</v>
      </c>
      <c r="H2853" s="261">
        <v>1</v>
      </c>
      <c r="I2853" s="261" t="s">
        <v>4473</v>
      </c>
      <c r="J2853" s="261" t="s">
        <v>4480</v>
      </c>
      <c r="K2853" s="261" t="s">
        <v>4481</v>
      </c>
      <c r="L2853" s="262">
        <v>45529</v>
      </c>
      <c r="M2853" s="261" t="s">
        <v>20</v>
      </c>
    </row>
    <row r="2854" spans="1:13" x14ac:dyDescent="0.35">
      <c r="A2854" s="259" t="s">
        <v>2835</v>
      </c>
      <c r="B2854" s="259" t="s">
        <v>2836</v>
      </c>
      <c r="C2854" s="259" t="s">
        <v>2837</v>
      </c>
      <c r="D2854" s="259" t="s">
        <v>949</v>
      </c>
      <c r="E2854" s="259">
        <v>22037000</v>
      </c>
      <c r="F2854" s="259" t="s">
        <v>4482</v>
      </c>
      <c r="G2854" s="259" t="s">
        <v>492</v>
      </c>
      <c r="H2854" s="259">
        <v>1</v>
      </c>
      <c r="I2854" s="259" t="s">
        <v>4483</v>
      </c>
      <c r="J2854" s="259" t="s">
        <v>4484</v>
      </c>
      <c r="K2854" s="259" t="s">
        <v>4485</v>
      </c>
      <c r="L2854" s="260">
        <v>45529</v>
      </c>
      <c r="M2854" s="259" t="s">
        <v>20</v>
      </c>
    </row>
    <row r="2855" spans="1:13" x14ac:dyDescent="0.35">
      <c r="A2855" s="261" t="s">
        <v>2835</v>
      </c>
      <c r="B2855" s="261" t="s">
        <v>2836</v>
      </c>
      <c r="C2855" s="261" t="s">
        <v>2837</v>
      </c>
      <c r="D2855" s="261" t="s">
        <v>694</v>
      </c>
      <c r="E2855" s="261">
        <v>12966</v>
      </c>
      <c r="F2855" s="261" t="s">
        <v>4486</v>
      </c>
      <c r="G2855" s="261" t="s">
        <v>492</v>
      </c>
      <c r="H2855" s="261">
        <v>1</v>
      </c>
      <c r="I2855" s="261" t="s">
        <v>4487</v>
      </c>
      <c r="J2855" s="261" t="s">
        <v>4488</v>
      </c>
      <c r="K2855" s="261" t="s">
        <v>4489</v>
      </c>
      <c r="L2855" s="262">
        <v>45529</v>
      </c>
      <c r="M2855" s="261" t="s">
        <v>20</v>
      </c>
    </row>
    <row r="2856" spans="1:13" x14ac:dyDescent="0.35">
      <c r="A2856" s="259" t="s">
        <v>2835</v>
      </c>
      <c r="B2856" s="259" t="s">
        <v>2836</v>
      </c>
      <c r="C2856" s="259" t="s">
        <v>2837</v>
      </c>
      <c r="D2856" s="259" t="s">
        <v>958</v>
      </c>
      <c r="E2856" s="259">
        <v>10201000</v>
      </c>
      <c r="F2856" s="259" t="s">
        <v>4490</v>
      </c>
      <c r="G2856" s="259" t="s">
        <v>492</v>
      </c>
      <c r="H2856" s="259">
        <v>1</v>
      </c>
      <c r="I2856" s="259" t="s">
        <v>4491</v>
      </c>
      <c r="J2856" s="259" t="s">
        <v>4492</v>
      </c>
      <c r="K2856" s="259" t="s">
        <v>4493</v>
      </c>
      <c r="L2856" s="260">
        <v>45529</v>
      </c>
      <c r="M2856" s="259" t="s">
        <v>20</v>
      </c>
    </row>
    <row r="2857" spans="1:13" x14ac:dyDescent="0.35">
      <c r="A2857" s="261" t="s">
        <v>2835</v>
      </c>
      <c r="B2857" s="261" t="s">
        <v>2836</v>
      </c>
      <c r="C2857" s="261" t="s">
        <v>2837</v>
      </c>
      <c r="D2857" s="261" t="s">
        <v>963</v>
      </c>
      <c r="E2857" s="261">
        <v>253581</v>
      </c>
      <c r="F2857" s="261" t="s">
        <v>4494</v>
      </c>
      <c r="G2857" s="261" t="s">
        <v>492</v>
      </c>
      <c r="H2857" s="261">
        <v>1</v>
      </c>
      <c r="I2857" s="261" t="s">
        <v>4495</v>
      </c>
      <c r="J2857" s="261" t="s">
        <v>4496</v>
      </c>
      <c r="K2857" s="261" t="s">
        <v>4497</v>
      </c>
      <c r="L2857" s="262">
        <v>45529</v>
      </c>
      <c r="M2857" s="261" t="s">
        <v>20</v>
      </c>
    </row>
    <row r="2858" spans="1:13" x14ac:dyDescent="0.35">
      <c r="A2858" s="259" t="s">
        <v>2835</v>
      </c>
      <c r="B2858" s="259" t="s">
        <v>2836</v>
      </c>
      <c r="C2858" s="259" t="s">
        <v>2837</v>
      </c>
      <c r="D2858" s="259" t="s">
        <v>40</v>
      </c>
      <c r="E2858" s="259">
        <v>32</v>
      </c>
      <c r="F2858" s="259" t="s">
        <v>4498</v>
      </c>
      <c r="G2858" s="259" t="s">
        <v>884</v>
      </c>
      <c r="H2858" s="259">
        <v>2</v>
      </c>
      <c r="I2858" s="259" t="s">
        <v>4499</v>
      </c>
      <c r="J2858" s="259" t="s">
        <v>4500</v>
      </c>
      <c r="K2858" s="259" t="s">
        <v>4501</v>
      </c>
      <c r="L2858" s="260">
        <v>45529</v>
      </c>
      <c r="M2858" s="259" t="s">
        <v>20</v>
      </c>
    </row>
    <row r="2859" spans="1:13" x14ac:dyDescent="0.35">
      <c r="A2859" s="261" t="s">
        <v>2835</v>
      </c>
      <c r="B2859" s="261" t="s">
        <v>2836</v>
      </c>
      <c r="C2859" s="261" t="s">
        <v>2837</v>
      </c>
      <c r="D2859" s="261" t="s">
        <v>635</v>
      </c>
      <c r="E2859" s="261">
        <v>33</v>
      </c>
      <c r="F2859" s="261" t="s">
        <v>4498</v>
      </c>
      <c r="G2859" s="261" t="s">
        <v>884</v>
      </c>
      <c r="H2859" s="261">
        <v>2</v>
      </c>
      <c r="I2859" s="261" t="s">
        <v>4499</v>
      </c>
      <c r="J2859" s="261" t="s">
        <v>4502</v>
      </c>
      <c r="K2859" s="261" t="s">
        <v>4503</v>
      </c>
      <c r="L2859" s="262">
        <v>45529</v>
      </c>
      <c r="M2859" s="261" t="s">
        <v>20</v>
      </c>
    </row>
    <row r="2860" spans="1:13" x14ac:dyDescent="0.35">
      <c r="A2860" s="259" t="s">
        <v>2835</v>
      </c>
      <c r="B2860" s="259" t="s">
        <v>2836</v>
      </c>
      <c r="C2860" s="259" t="s">
        <v>2837</v>
      </c>
      <c r="D2860" s="259" t="s">
        <v>793</v>
      </c>
      <c r="E2860" s="259">
        <v>33</v>
      </c>
      <c r="F2860" s="259" t="s">
        <v>4498</v>
      </c>
      <c r="G2860" s="259" t="s">
        <v>884</v>
      </c>
      <c r="H2860" s="259">
        <v>2</v>
      </c>
      <c r="I2860" s="259" t="s">
        <v>4499</v>
      </c>
      <c r="J2860" s="259" t="s">
        <v>4504</v>
      </c>
      <c r="K2860" s="259" t="s">
        <v>4505</v>
      </c>
      <c r="L2860" s="260">
        <v>45529</v>
      </c>
      <c r="M2860" s="259" t="s">
        <v>20</v>
      </c>
    </row>
    <row r="2861" spans="1:13" x14ac:dyDescent="0.35">
      <c r="A2861" s="261" t="s">
        <v>2835</v>
      </c>
      <c r="B2861" s="261" t="s">
        <v>2836</v>
      </c>
      <c r="C2861" s="261" t="s">
        <v>2837</v>
      </c>
      <c r="D2861" s="261" t="s">
        <v>986</v>
      </c>
      <c r="E2861" s="261">
        <v>77000</v>
      </c>
      <c r="F2861" s="261" t="s">
        <v>4494</v>
      </c>
      <c r="G2861" s="261" t="s">
        <v>884</v>
      </c>
      <c r="H2861" s="261">
        <v>2</v>
      </c>
      <c r="I2861" s="261" t="s">
        <v>4495</v>
      </c>
      <c r="J2861" s="261" t="s">
        <v>4506</v>
      </c>
      <c r="K2861" s="261" t="s">
        <v>4507</v>
      </c>
      <c r="L2861" s="262">
        <v>45529</v>
      </c>
      <c r="M2861" s="261" t="s">
        <v>20</v>
      </c>
    </row>
    <row r="2862" spans="1:13" x14ac:dyDescent="0.35">
      <c r="A2862" s="259" t="s">
        <v>2835</v>
      </c>
      <c r="B2862" s="259" t="s">
        <v>2836</v>
      </c>
      <c r="C2862" s="259" t="s">
        <v>2837</v>
      </c>
      <c r="D2862" s="259" t="s">
        <v>991</v>
      </c>
      <c r="E2862" s="259">
        <v>9947419</v>
      </c>
      <c r="F2862" s="259" t="s">
        <v>4508</v>
      </c>
      <c r="G2862" s="259" t="s">
        <v>884</v>
      </c>
      <c r="H2862" s="259">
        <v>2</v>
      </c>
      <c r="I2862" s="259" t="s">
        <v>4491</v>
      </c>
      <c r="J2862" s="259" t="s">
        <v>4509</v>
      </c>
      <c r="K2862" s="259" t="s">
        <v>4510</v>
      </c>
      <c r="L2862" s="260">
        <v>45529</v>
      </c>
      <c r="M2862" s="259" t="s">
        <v>20</v>
      </c>
    </row>
    <row r="2863" spans="1:13" x14ac:dyDescent="0.35">
      <c r="A2863" s="261" t="s">
        <v>2835</v>
      </c>
      <c r="B2863" s="261" t="s">
        <v>2836</v>
      </c>
      <c r="C2863" s="261" t="s">
        <v>2837</v>
      </c>
      <c r="D2863" s="261" t="s">
        <v>996</v>
      </c>
      <c r="E2863" s="261">
        <v>176581</v>
      </c>
      <c r="F2863" s="261" t="s">
        <v>4494</v>
      </c>
      <c r="G2863" s="261" t="s">
        <v>884</v>
      </c>
      <c r="H2863" s="261">
        <v>2</v>
      </c>
      <c r="I2863" s="261" t="s">
        <v>4495</v>
      </c>
      <c r="J2863" s="261" t="s">
        <v>4511</v>
      </c>
      <c r="K2863" s="261" t="s">
        <v>4512</v>
      </c>
      <c r="L2863" s="262">
        <v>45529</v>
      </c>
      <c r="M2863" s="261" t="s">
        <v>20</v>
      </c>
    </row>
    <row r="2864" spans="1:13" x14ac:dyDescent="0.35">
      <c r="A2864" s="259" t="s">
        <v>2835</v>
      </c>
      <c r="B2864" s="259" t="s">
        <v>2836</v>
      </c>
      <c r="C2864" s="259" t="s">
        <v>2837</v>
      </c>
      <c r="D2864" s="259" t="s">
        <v>999</v>
      </c>
      <c r="E2864" s="259">
        <v>77000</v>
      </c>
      <c r="F2864" s="259" t="s">
        <v>4494</v>
      </c>
      <c r="G2864" s="259" t="s">
        <v>884</v>
      </c>
      <c r="H2864" s="259">
        <v>2</v>
      </c>
      <c r="I2864" s="259" t="s">
        <v>4495</v>
      </c>
      <c r="J2864" s="259" t="s">
        <v>4513</v>
      </c>
      <c r="K2864" s="259" t="s">
        <v>4514</v>
      </c>
      <c r="L2864" s="260">
        <v>45529</v>
      </c>
      <c r="M2864" s="259" t="s">
        <v>20</v>
      </c>
    </row>
    <row r="2865" spans="1:13" x14ac:dyDescent="0.35">
      <c r="A2865" s="261" t="s">
        <v>2835</v>
      </c>
      <c r="B2865" s="261" t="s">
        <v>2836</v>
      </c>
      <c r="C2865" s="261" t="s">
        <v>2837</v>
      </c>
      <c r="D2865" s="261" t="s">
        <v>1002</v>
      </c>
      <c r="E2865" s="261" t="s">
        <v>17</v>
      </c>
      <c r="F2865" s="261" t="s">
        <v>17</v>
      </c>
      <c r="G2865" s="261" t="s">
        <v>884</v>
      </c>
      <c r="H2865" s="261">
        <v>2</v>
      </c>
      <c r="I2865" s="261" t="s">
        <v>17</v>
      </c>
      <c r="J2865" s="261" t="s">
        <v>4513</v>
      </c>
      <c r="K2865" s="261" t="s">
        <v>4515</v>
      </c>
      <c r="L2865" s="262">
        <v>45529</v>
      </c>
      <c r="M2865" s="261" t="s">
        <v>20</v>
      </c>
    </row>
    <row r="2866" spans="1:13" x14ac:dyDescent="0.35">
      <c r="A2866" s="259" t="s">
        <v>2835</v>
      </c>
      <c r="B2866" s="259" t="s">
        <v>2836</v>
      </c>
      <c r="C2866" s="259" t="s">
        <v>2837</v>
      </c>
      <c r="D2866" s="259" t="s">
        <v>823</v>
      </c>
      <c r="E2866" s="259" t="s">
        <v>17</v>
      </c>
      <c r="F2866" s="259" t="s">
        <v>17</v>
      </c>
      <c r="G2866" s="259" t="s">
        <v>884</v>
      </c>
      <c r="H2866" s="259">
        <v>2</v>
      </c>
      <c r="I2866" s="259" t="s">
        <v>17</v>
      </c>
      <c r="J2866" s="259" t="s">
        <v>4513</v>
      </c>
      <c r="K2866" s="259" t="s">
        <v>4516</v>
      </c>
      <c r="L2866" s="260">
        <v>45529</v>
      </c>
      <c r="M2866" s="259" t="s">
        <v>20</v>
      </c>
    </row>
    <row r="2867" spans="1:13" x14ac:dyDescent="0.35">
      <c r="A2867" s="261" t="s">
        <v>2835</v>
      </c>
      <c r="B2867" s="261" t="s">
        <v>2836</v>
      </c>
      <c r="C2867" s="261" t="s">
        <v>2837</v>
      </c>
      <c r="D2867" s="261" t="s">
        <v>404</v>
      </c>
      <c r="E2867" s="261">
        <v>3</v>
      </c>
      <c r="F2867" s="261" t="s">
        <v>4517</v>
      </c>
      <c r="G2867" s="261" t="s">
        <v>884</v>
      </c>
      <c r="H2867" s="261">
        <v>2</v>
      </c>
      <c r="I2867" s="261" t="s">
        <v>4518</v>
      </c>
      <c r="J2867" s="261" t="s">
        <v>4519</v>
      </c>
      <c r="K2867" s="261" t="s">
        <v>4520</v>
      </c>
      <c r="L2867" s="262">
        <v>45529</v>
      </c>
      <c r="M2867" s="261" t="s">
        <v>20</v>
      </c>
    </row>
    <row r="2868" spans="1:13" x14ac:dyDescent="0.35">
      <c r="A2868" s="259" t="s">
        <v>2835</v>
      </c>
      <c r="B2868" s="259" t="s">
        <v>2836</v>
      </c>
      <c r="C2868" s="259" t="s">
        <v>2837</v>
      </c>
      <c r="D2868" s="259" t="s">
        <v>26</v>
      </c>
      <c r="E2868" s="259" t="s">
        <v>17</v>
      </c>
      <c r="F2868" s="259" t="s">
        <v>17</v>
      </c>
      <c r="G2868" s="259" t="s">
        <v>17</v>
      </c>
      <c r="H2868" s="259" t="s">
        <v>17</v>
      </c>
      <c r="I2868" s="259" t="s">
        <v>17</v>
      </c>
      <c r="J2868" s="259" t="s">
        <v>1466</v>
      </c>
      <c r="K2868" s="259" t="s">
        <v>4521</v>
      </c>
      <c r="L2868" s="260">
        <v>45529</v>
      </c>
      <c r="M2868" s="259" t="s">
        <v>20</v>
      </c>
    </row>
    <row r="2869" spans="1:13" x14ac:dyDescent="0.35">
      <c r="A2869" s="261" t="s">
        <v>2835</v>
      </c>
      <c r="B2869" s="261" t="s">
        <v>2836</v>
      </c>
      <c r="C2869" s="261" t="s">
        <v>2837</v>
      </c>
      <c r="D2869" s="261" t="s">
        <v>28</v>
      </c>
      <c r="E2869" s="261" t="s">
        <v>17</v>
      </c>
      <c r="F2869" s="261" t="s">
        <v>17</v>
      </c>
      <c r="G2869" s="261" t="s">
        <v>17</v>
      </c>
      <c r="H2869" s="261" t="s">
        <v>17</v>
      </c>
      <c r="I2869" s="261" t="s">
        <v>17</v>
      </c>
      <c r="J2869" s="261" t="s">
        <v>1466</v>
      </c>
      <c r="K2869" s="261" t="s">
        <v>4522</v>
      </c>
      <c r="L2869" s="262">
        <v>45529</v>
      </c>
      <c r="M2869" s="261" t="s">
        <v>20</v>
      </c>
    </row>
    <row r="2870" spans="1:13" x14ac:dyDescent="0.35">
      <c r="A2870" s="259" t="s">
        <v>2835</v>
      </c>
      <c r="B2870" s="259" t="s">
        <v>2836</v>
      </c>
      <c r="C2870" s="259" t="s">
        <v>2837</v>
      </c>
      <c r="D2870" s="259" t="s">
        <v>38</v>
      </c>
      <c r="E2870" s="259" t="s">
        <v>17</v>
      </c>
      <c r="F2870" s="259" t="s">
        <v>17</v>
      </c>
      <c r="G2870" s="259" t="s">
        <v>17</v>
      </c>
      <c r="H2870" s="259" t="s">
        <v>17</v>
      </c>
      <c r="I2870" s="259" t="s">
        <v>17</v>
      </c>
      <c r="J2870" s="259" t="s">
        <v>1466</v>
      </c>
      <c r="K2870" s="259" t="s">
        <v>4523</v>
      </c>
      <c r="L2870" s="260">
        <v>45529</v>
      </c>
      <c r="M2870" s="259" t="s">
        <v>20</v>
      </c>
    </row>
    <row r="2871" spans="1:13" x14ac:dyDescent="0.35">
      <c r="A2871" s="261" t="s">
        <v>2835</v>
      </c>
      <c r="B2871" s="261" t="s">
        <v>2836</v>
      </c>
      <c r="C2871" s="261" t="s">
        <v>2837</v>
      </c>
      <c r="D2871" s="261" t="s">
        <v>16</v>
      </c>
      <c r="E2871" s="261">
        <v>16120</v>
      </c>
      <c r="F2871" s="261" t="s">
        <v>4498</v>
      </c>
      <c r="G2871" s="261" t="s">
        <v>884</v>
      </c>
      <c r="H2871" s="261">
        <v>2</v>
      </c>
      <c r="I2871" s="261" t="s">
        <v>4499</v>
      </c>
      <c r="J2871" s="261" t="s">
        <v>4524</v>
      </c>
      <c r="K2871" s="261" t="s">
        <v>4525</v>
      </c>
      <c r="L2871" s="262">
        <v>45529</v>
      </c>
      <c r="M2871" s="261" t="s">
        <v>20</v>
      </c>
    </row>
    <row r="2872" spans="1:13" x14ac:dyDescent="0.35">
      <c r="A2872" s="259" t="s">
        <v>2835</v>
      </c>
      <c r="B2872" s="259" t="s">
        <v>2836</v>
      </c>
      <c r="C2872" s="259" t="s">
        <v>2837</v>
      </c>
      <c r="D2872" s="259" t="s">
        <v>21</v>
      </c>
      <c r="E2872" s="259">
        <v>243</v>
      </c>
      <c r="F2872" s="259" t="s">
        <v>4498</v>
      </c>
      <c r="G2872" s="259" t="s">
        <v>884</v>
      </c>
      <c r="H2872" s="259">
        <v>2</v>
      </c>
      <c r="I2872" s="259" t="s">
        <v>4499</v>
      </c>
      <c r="J2872" s="259" t="s">
        <v>4526</v>
      </c>
      <c r="K2872" s="259" t="s">
        <v>4527</v>
      </c>
      <c r="L2872" s="260">
        <v>45529</v>
      </c>
      <c r="M2872" s="259" t="s">
        <v>20</v>
      </c>
    </row>
    <row r="2873" spans="1:13" x14ac:dyDescent="0.35">
      <c r="A2873" s="261" t="s">
        <v>2835</v>
      </c>
      <c r="B2873" s="261" t="s">
        <v>2836</v>
      </c>
      <c r="C2873" s="261" t="s">
        <v>2837</v>
      </c>
      <c r="D2873" s="261" t="s">
        <v>768</v>
      </c>
      <c r="E2873" s="261" t="s">
        <v>17</v>
      </c>
      <c r="F2873" s="261" t="s">
        <v>17</v>
      </c>
      <c r="G2873" s="261" t="s">
        <v>17</v>
      </c>
      <c r="H2873" s="261" t="s">
        <v>17</v>
      </c>
      <c r="I2873" s="261" t="s">
        <v>17</v>
      </c>
      <c r="J2873" s="261" t="s">
        <v>1466</v>
      </c>
      <c r="K2873" s="261" t="s">
        <v>4528</v>
      </c>
      <c r="L2873" s="262">
        <v>45529</v>
      </c>
      <c r="M2873" s="261" t="s">
        <v>20</v>
      </c>
    </row>
    <row r="2874" spans="1:13" x14ac:dyDescent="0.35">
      <c r="A2874" s="259" t="s">
        <v>2835</v>
      </c>
      <c r="B2874" s="259" t="s">
        <v>2836</v>
      </c>
      <c r="C2874" s="259" t="s">
        <v>2837</v>
      </c>
      <c r="D2874" s="259" t="s">
        <v>24</v>
      </c>
      <c r="E2874" s="259" t="s">
        <v>17</v>
      </c>
      <c r="F2874" s="259" t="s">
        <v>17</v>
      </c>
      <c r="G2874" s="259" t="s">
        <v>17</v>
      </c>
      <c r="H2874" s="259" t="s">
        <v>17</v>
      </c>
      <c r="I2874" s="259" t="s">
        <v>17</v>
      </c>
      <c r="J2874" s="259" t="s">
        <v>1466</v>
      </c>
      <c r="K2874" s="259" t="s">
        <v>4529</v>
      </c>
      <c r="L2874" s="260">
        <v>45529</v>
      </c>
      <c r="M2874" s="259" t="s">
        <v>20</v>
      </c>
    </row>
    <row r="2875" spans="1:13" x14ac:dyDescent="0.35">
      <c r="A2875" s="261" t="s">
        <v>3817</v>
      </c>
      <c r="B2875" s="261" t="s">
        <v>3818</v>
      </c>
      <c r="C2875" s="261" t="s">
        <v>2495</v>
      </c>
      <c r="D2875" s="261" t="s">
        <v>694</v>
      </c>
      <c r="E2875" s="261">
        <v>147570</v>
      </c>
      <c r="F2875" s="261" t="s">
        <v>4530</v>
      </c>
      <c r="G2875" s="261" t="s">
        <v>492</v>
      </c>
      <c r="H2875" s="261">
        <v>1</v>
      </c>
      <c r="I2875" s="261" t="s">
        <v>4531</v>
      </c>
      <c r="J2875" s="261" t="s">
        <v>4532</v>
      </c>
      <c r="K2875" s="261" t="s">
        <v>4533</v>
      </c>
      <c r="L2875" s="262">
        <v>45529</v>
      </c>
      <c r="M2875" s="261" t="s">
        <v>20</v>
      </c>
    </row>
    <row r="2876" spans="1:13" x14ac:dyDescent="0.35">
      <c r="A2876" s="259" t="s">
        <v>3817</v>
      </c>
      <c r="B2876" s="259" t="s">
        <v>3818</v>
      </c>
      <c r="C2876" s="259" t="s">
        <v>2495</v>
      </c>
      <c r="D2876" s="259" t="s">
        <v>40</v>
      </c>
      <c r="E2876" s="259" t="s">
        <v>17</v>
      </c>
      <c r="F2876" s="259" t="s">
        <v>17</v>
      </c>
      <c r="G2876" s="259" t="s">
        <v>884</v>
      </c>
      <c r="H2876" s="259">
        <v>2</v>
      </c>
      <c r="I2876" s="259" t="s">
        <v>17</v>
      </c>
      <c r="J2876" s="259" t="s">
        <v>517</v>
      </c>
      <c r="K2876" s="259" t="s">
        <v>4534</v>
      </c>
      <c r="L2876" s="260">
        <v>45529</v>
      </c>
      <c r="M2876" s="259" t="s">
        <v>20</v>
      </c>
    </row>
    <row r="2877" spans="1:13" x14ac:dyDescent="0.35">
      <c r="A2877" s="261" t="s">
        <v>3817</v>
      </c>
      <c r="B2877" s="261" t="s">
        <v>3818</v>
      </c>
      <c r="C2877" s="261" t="s">
        <v>2495</v>
      </c>
      <c r="D2877" s="261" t="s">
        <v>991</v>
      </c>
      <c r="E2877" s="261">
        <v>70026627</v>
      </c>
      <c r="F2877" s="261" t="s">
        <v>4535</v>
      </c>
      <c r="G2877" s="261" t="s">
        <v>492</v>
      </c>
      <c r="H2877" s="261">
        <v>1</v>
      </c>
      <c r="I2877" s="261" t="s">
        <v>4536</v>
      </c>
      <c r="J2877" s="261" t="s">
        <v>4537</v>
      </c>
      <c r="K2877" s="261" t="s">
        <v>4538</v>
      </c>
      <c r="L2877" s="262">
        <v>45529</v>
      </c>
      <c r="M2877" s="261" t="s">
        <v>439</v>
      </c>
    </row>
    <row r="2878" spans="1:13" x14ac:dyDescent="0.35">
      <c r="A2878" s="259" t="s">
        <v>3817</v>
      </c>
      <c r="B2878" s="259" t="s">
        <v>3818</v>
      </c>
      <c r="C2878" s="259" t="s">
        <v>2495</v>
      </c>
      <c r="D2878" s="259" t="s">
        <v>26</v>
      </c>
      <c r="E2878" s="259" t="s">
        <v>17</v>
      </c>
      <c r="F2878" s="259" t="s">
        <v>17</v>
      </c>
      <c r="G2878" s="259" t="s">
        <v>17</v>
      </c>
      <c r="H2878" s="259" t="s">
        <v>17</v>
      </c>
      <c r="I2878" s="259" t="s">
        <v>17</v>
      </c>
      <c r="J2878" s="259" t="s">
        <v>4539</v>
      </c>
      <c r="K2878" s="259" t="s">
        <v>4540</v>
      </c>
      <c r="L2878" s="260">
        <v>45529</v>
      </c>
      <c r="M2878" s="259" t="s">
        <v>20</v>
      </c>
    </row>
    <row r="2879" spans="1:13" x14ac:dyDescent="0.35">
      <c r="A2879" s="261" t="s">
        <v>3817</v>
      </c>
      <c r="B2879" s="261" t="s">
        <v>3818</v>
      </c>
      <c r="C2879" s="261" t="s">
        <v>2495</v>
      </c>
      <c r="D2879" s="261" t="s">
        <v>28</v>
      </c>
      <c r="E2879" s="261" t="s">
        <v>17</v>
      </c>
      <c r="F2879" s="261" t="s">
        <v>17</v>
      </c>
      <c r="G2879" s="261" t="s">
        <v>17</v>
      </c>
      <c r="H2879" s="261" t="s">
        <v>17</v>
      </c>
      <c r="I2879" s="261" t="s">
        <v>17</v>
      </c>
      <c r="J2879" s="261" t="s">
        <v>4539</v>
      </c>
      <c r="K2879" s="261" t="s">
        <v>4541</v>
      </c>
      <c r="L2879" s="262">
        <v>45529</v>
      </c>
      <c r="M2879" s="261" t="s">
        <v>20</v>
      </c>
    </row>
    <row r="2880" spans="1:13" x14ac:dyDescent="0.35">
      <c r="A2880" s="259" t="s">
        <v>3817</v>
      </c>
      <c r="B2880" s="259" t="s">
        <v>3818</v>
      </c>
      <c r="C2880" s="259" t="s">
        <v>2495</v>
      </c>
      <c r="D2880" s="259" t="s">
        <v>38</v>
      </c>
      <c r="E2880" s="259" t="s">
        <v>17</v>
      </c>
      <c r="F2880" s="259" t="s">
        <v>17</v>
      </c>
      <c r="G2880" s="259" t="s">
        <v>17</v>
      </c>
      <c r="H2880" s="259" t="s">
        <v>17</v>
      </c>
      <c r="I2880" s="259" t="s">
        <v>17</v>
      </c>
      <c r="J2880" s="259" t="s">
        <v>4539</v>
      </c>
      <c r="K2880" s="259" t="s">
        <v>4542</v>
      </c>
      <c r="L2880" s="260">
        <v>45529</v>
      </c>
      <c r="M2880" s="259" t="s">
        <v>20</v>
      </c>
    </row>
    <row r="2881" spans="1:13" x14ac:dyDescent="0.35">
      <c r="A2881" s="261" t="s">
        <v>3817</v>
      </c>
      <c r="B2881" s="261" t="s">
        <v>3818</v>
      </c>
      <c r="C2881" s="261" t="s">
        <v>2495</v>
      </c>
      <c r="D2881" s="261" t="s">
        <v>768</v>
      </c>
      <c r="E2881" s="261" t="s">
        <v>17</v>
      </c>
      <c r="F2881" s="261" t="s">
        <v>17</v>
      </c>
      <c r="G2881" s="261" t="s">
        <v>17</v>
      </c>
      <c r="H2881" s="261" t="s">
        <v>17</v>
      </c>
      <c r="I2881" s="261" t="s">
        <v>17</v>
      </c>
      <c r="J2881" s="261" t="s">
        <v>4539</v>
      </c>
      <c r="K2881" s="261" t="s">
        <v>4543</v>
      </c>
      <c r="L2881" s="262">
        <v>45529</v>
      </c>
      <c r="M2881" s="261" t="s">
        <v>20</v>
      </c>
    </row>
    <row r="2882" spans="1:13" x14ac:dyDescent="0.35">
      <c r="A2882" s="259" t="s">
        <v>2493</v>
      </c>
      <c r="B2882" s="259" t="s">
        <v>2494</v>
      </c>
      <c r="C2882" s="259" t="s">
        <v>2495</v>
      </c>
      <c r="D2882" s="259" t="s">
        <v>694</v>
      </c>
      <c r="E2882" s="259">
        <v>710.46</v>
      </c>
      <c r="F2882" s="259" t="s">
        <v>4544</v>
      </c>
      <c r="G2882" s="259" t="s">
        <v>492</v>
      </c>
      <c r="H2882" s="259">
        <v>1</v>
      </c>
      <c r="I2882" s="259" t="s">
        <v>4545</v>
      </c>
      <c r="J2882" s="259" t="s">
        <v>4546</v>
      </c>
      <c r="K2882" s="259" t="s">
        <v>4547</v>
      </c>
      <c r="L2882" s="260">
        <v>45529</v>
      </c>
      <c r="M2882" s="259" t="s">
        <v>20</v>
      </c>
    </row>
    <row r="2883" spans="1:13" x14ac:dyDescent="0.35">
      <c r="A2883" s="261" t="s">
        <v>2493</v>
      </c>
      <c r="B2883" s="261" t="s">
        <v>2494</v>
      </c>
      <c r="C2883" s="261" t="s">
        <v>2495</v>
      </c>
      <c r="D2883" s="261" t="s">
        <v>40</v>
      </c>
      <c r="E2883" s="261" t="s">
        <v>17</v>
      </c>
      <c r="F2883" s="261" t="s">
        <v>17</v>
      </c>
      <c r="G2883" s="261" t="s">
        <v>22</v>
      </c>
      <c r="H2883" s="261">
        <v>3</v>
      </c>
      <c r="I2883" s="261" t="s">
        <v>17</v>
      </c>
      <c r="J2883" s="261" t="s">
        <v>18</v>
      </c>
      <c r="K2883" s="261" t="s">
        <v>4548</v>
      </c>
      <c r="L2883" s="262">
        <v>45529</v>
      </c>
      <c r="M2883" s="261" t="s">
        <v>20</v>
      </c>
    </row>
    <row r="2884" spans="1:13" x14ac:dyDescent="0.35">
      <c r="A2884" s="259" t="s">
        <v>2493</v>
      </c>
      <c r="B2884" s="259" t="s">
        <v>2494</v>
      </c>
      <c r="C2884" s="259" t="s">
        <v>2495</v>
      </c>
      <c r="D2884" s="259" t="s">
        <v>991</v>
      </c>
      <c r="E2884" s="259">
        <v>0</v>
      </c>
      <c r="F2884" s="259" t="s">
        <v>4549</v>
      </c>
      <c r="G2884" s="259" t="s">
        <v>492</v>
      </c>
      <c r="H2884" s="259">
        <v>1</v>
      </c>
      <c r="I2884" s="259" t="s">
        <v>4550</v>
      </c>
      <c r="J2884" s="259" t="s">
        <v>4551</v>
      </c>
      <c r="K2884" s="259" t="s">
        <v>4552</v>
      </c>
      <c r="L2884" s="260">
        <v>45529</v>
      </c>
      <c r="M2884" s="259" t="s">
        <v>20</v>
      </c>
    </row>
    <row r="2885" spans="1:13" x14ac:dyDescent="0.35">
      <c r="A2885" s="261" t="s">
        <v>2493</v>
      </c>
      <c r="B2885" s="261" t="s">
        <v>2494</v>
      </c>
      <c r="C2885" s="261" t="s">
        <v>2495</v>
      </c>
      <c r="D2885" s="261" t="s">
        <v>996</v>
      </c>
      <c r="E2885" s="261">
        <v>0</v>
      </c>
      <c r="F2885" s="261" t="s">
        <v>4549</v>
      </c>
      <c r="G2885" s="261" t="s">
        <v>492</v>
      </c>
      <c r="H2885" s="261">
        <v>1</v>
      </c>
      <c r="I2885" s="261" t="s">
        <v>4550</v>
      </c>
      <c r="J2885" s="261" t="s">
        <v>4551</v>
      </c>
      <c r="K2885" s="261" t="s">
        <v>4553</v>
      </c>
      <c r="L2885" s="262">
        <v>45529</v>
      </c>
      <c r="M2885" s="261" t="s">
        <v>20</v>
      </c>
    </row>
    <row r="2886" spans="1:13" x14ac:dyDescent="0.35">
      <c r="A2886" s="259" t="s">
        <v>2493</v>
      </c>
      <c r="B2886" s="259" t="s">
        <v>2494</v>
      </c>
      <c r="C2886" s="259" t="s">
        <v>2495</v>
      </c>
      <c r="D2886" s="259" t="s">
        <v>1002</v>
      </c>
      <c r="E2886" s="259">
        <v>221737</v>
      </c>
      <c r="F2886" s="259" t="s">
        <v>4554</v>
      </c>
      <c r="G2886" s="259" t="s">
        <v>884</v>
      </c>
      <c r="H2886" s="259">
        <v>2</v>
      </c>
      <c r="I2886" s="259" t="s">
        <v>4555</v>
      </c>
      <c r="J2886" s="259" t="s">
        <v>4556</v>
      </c>
      <c r="K2886" s="259" t="s">
        <v>4557</v>
      </c>
      <c r="L2886" s="260">
        <v>45529</v>
      </c>
      <c r="M2886" s="259" t="s">
        <v>20</v>
      </c>
    </row>
    <row r="2887" spans="1:13" x14ac:dyDescent="0.35">
      <c r="A2887" s="261" t="s">
        <v>2493</v>
      </c>
      <c r="B2887" s="261" t="s">
        <v>2494</v>
      </c>
      <c r="C2887" s="261" t="s">
        <v>2495</v>
      </c>
      <c r="D2887" s="261" t="s">
        <v>823</v>
      </c>
      <c r="E2887" s="261" t="s">
        <v>17</v>
      </c>
      <c r="F2887" s="261" t="s">
        <v>4558</v>
      </c>
      <c r="G2887" s="261" t="s">
        <v>884</v>
      </c>
      <c r="H2887" s="261">
        <v>2</v>
      </c>
      <c r="I2887" s="261" t="s">
        <v>4559</v>
      </c>
      <c r="J2887" s="261" t="s">
        <v>4560</v>
      </c>
      <c r="K2887" s="261" t="s">
        <v>4561</v>
      </c>
      <c r="L2887" s="262">
        <v>45529</v>
      </c>
      <c r="M2887" s="261" t="s">
        <v>20</v>
      </c>
    </row>
    <row r="2888" spans="1:13" x14ac:dyDescent="0.35">
      <c r="A2888" s="259" t="s">
        <v>2493</v>
      </c>
      <c r="B2888" s="259" t="s">
        <v>2494</v>
      </c>
      <c r="C2888" s="259" t="s">
        <v>2495</v>
      </c>
      <c r="D2888" s="259" t="s">
        <v>404</v>
      </c>
      <c r="E2888" s="259">
        <v>3</v>
      </c>
      <c r="F2888" s="259" t="s">
        <v>4549</v>
      </c>
      <c r="G2888" s="259" t="s">
        <v>492</v>
      </c>
      <c r="H2888" s="259">
        <v>1</v>
      </c>
      <c r="I2888" s="259" t="s">
        <v>4550</v>
      </c>
      <c r="J2888" s="259" t="s">
        <v>4562</v>
      </c>
      <c r="K2888" s="259" t="s">
        <v>4563</v>
      </c>
      <c r="L2888" s="260">
        <v>45529</v>
      </c>
      <c r="M2888" s="259" t="s">
        <v>20</v>
      </c>
    </row>
    <row r="2889" spans="1:13" x14ac:dyDescent="0.35">
      <c r="A2889" s="261" t="s">
        <v>2493</v>
      </c>
      <c r="B2889" s="261" t="s">
        <v>2494</v>
      </c>
      <c r="C2889" s="261" t="s">
        <v>2495</v>
      </c>
      <c r="D2889" s="261" t="s">
        <v>26</v>
      </c>
      <c r="E2889" s="261" t="s">
        <v>17</v>
      </c>
      <c r="F2889" s="261" t="s">
        <v>17</v>
      </c>
      <c r="G2889" s="261" t="s">
        <v>17</v>
      </c>
      <c r="H2889" s="261" t="s">
        <v>17</v>
      </c>
      <c r="I2889" s="261" t="s">
        <v>17</v>
      </c>
      <c r="J2889" s="261" t="s">
        <v>4539</v>
      </c>
      <c r="K2889" s="261" t="s">
        <v>4564</v>
      </c>
      <c r="L2889" s="262">
        <v>45529</v>
      </c>
      <c r="M2889" s="261" t="s">
        <v>20</v>
      </c>
    </row>
    <row r="2890" spans="1:13" x14ac:dyDescent="0.35">
      <c r="A2890" s="259" t="s">
        <v>2493</v>
      </c>
      <c r="B2890" s="259" t="s">
        <v>2494</v>
      </c>
      <c r="C2890" s="259" t="s">
        <v>2495</v>
      </c>
      <c r="D2890" s="259" t="s">
        <v>28</v>
      </c>
      <c r="E2890" s="259" t="s">
        <v>17</v>
      </c>
      <c r="F2890" s="259" t="s">
        <v>17</v>
      </c>
      <c r="G2890" s="259" t="s">
        <v>17</v>
      </c>
      <c r="H2890" s="259" t="s">
        <v>17</v>
      </c>
      <c r="I2890" s="259" t="s">
        <v>17</v>
      </c>
      <c r="J2890" s="259" t="s">
        <v>4539</v>
      </c>
      <c r="K2890" s="259" t="s">
        <v>4565</v>
      </c>
      <c r="L2890" s="260">
        <v>45529</v>
      </c>
      <c r="M2890" s="259" t="s">
        <v>20</v>
      </c>
    </row>
    <row r="2891" spans="1:13" x14ac:dyDescent="0.35">
      <c r="A2891" s="261" t="s">
        <v>2493</v>
      </c>
      <c r="B2891" s="261" t="s">
        <v>2494</v>
      </c>
      <c r="C2891" s="261" t="s">
        <v>2495</v>
      </c>
      <c r="D2891" s="261" t="s">
        <v>38</v>
      </c>
      <c r="E2891" s="261" t="s">
        <v>17</v>
      </c>
      <c r="F2891" s="261" t="s">
        <v>17</v>
      </c>
      <c r="G2891" s="261" t="s">
        <v>17</v>
      </c>
      <c r="H2891" s="261" t="s">
        <v>17</v>
      </c>
      <c r="I2891" s="261" t="s">
        <v>17</v>
      </c>
      <c r="J2891" s="261" t="s">
        <v>4539</v>
      </c>
      <c r="K2891" s="261" t="s">
        <v>4566</v>
      </c>
      <c r="L2891" s="262">
        <v>45529</v>
      </c>
      <c r="M2891" s="261" t="s">
        <v>20</v>
      </c>
    </row>
    <row r="2892" spans="1:13" x14ac:dyDescent="0.35">
      <c r="A2892" s="259" t="s">
        <v>2493</v>
      </c>
      <c r="B2892" s="259" t="s">
        <v>2494</v>
      </c>
      <c r="C2892" s="259" t="s">
        <v>2495</v>
      </c>
      <c r="D2892" s="259" t="s">
        <v>16</v>
      </c>
      <c r="E2892" s="259" t="s">
        <v>17</v>
      </c>
      <c r="F2892" s="259" t="s">
        <v>17</v>
      </c>
      <c r="G2892" s="259" t="s">
        <v>17</v>
      </c>
      <c r="H2892" s="259" t="s">
        <v>17</v>
      </c>
      <c r="I2892" s="259" t="s">
        <v>17</v>
      </c>
      <c r="J2892" s="259" t="s">
        <v>4539</v>
      </c>
      <c r="K2892" s="259" t="s">
        <v>4567</v>
      </c>
      <c r="L2892" s="260">
        <v>45529</v>
      </c>
      <c r="M2892" s="259" t="s">
        <v>20</v>
      </c>
    </row>
    <row r="2893" spans="1:13" x14ac:dyDescent="0.35">
      <c r="A2893" s="261" t="s">
        <v>2493</v>
      </c>
      <c r="B2893" s="261" t="s">
        <v>2494</v>
      </c>
      <c r="C2893" s="261" t="s">
        <v>2495</v>
      </c>
      <c r="D2893" s="261" t="s">
        <v>21</v>
      </c>
      <c r="E2893" s="261" t="s">
        <v>17</v>
      </c>
      <c r="F2893" s="261" t="s">
        <v>17</v>
      </c>
      <c r="G2893" s="261" t="s">
        <v>17</v>
      </c>
      <c r="H2893" s="261" t="s">
        <v>17</v>
      </c>
      <c r="I2893" s="261" t="s">
        <v>17</v>
      </c>
      <c r="J2893" s="261" t="s">
        <v>4539</v>
      </c>
      <c r="K2893" s="261" t="s">
        <v>4568</v>
      </c>
      <c r="L2893" s="262">
        <v>45529</v>
      </c>
      <c r="M2893" s="261" t="s">
        <v>20</v>
      </c>
    </row>
    <row r="2894" spans="1:13" x14ac:dyDescent="0.35">
      <c r="A2894" s="259" t="s">
        <v>2493</v>
      </c>
      <c r="B2894" s="259" t="s">
        <v>2494</v>
      </c>
      <c r="C2894" s="259" t="s">
        <v>2495</v>
      </c>
      <c r="D2894" s="259" t="s">
        <v>768</v>
      </c>
      <c r="E2894" s="259" t="s">
        <v>17</v>
      </c>
      <c r="F2894" s="259" t="s">
        <v>17</v>
      </c>
      <c r="G2894" s="259" t="s">
        <v>17</v>
      </c>
      <c r="H2894" s="259" t="s">
        <v>17</v>
      </c>
      <c r="I2894" s="259" t="s">
        <v>17</v>
      </c>
      <c r="J2894" s="259" t="s">
        <v>4539</v>
      </c>
      <c r="K2894" s="259" t="s">
        <v>4569</v>
      </c>
      <c r="L2894" s="260">
        <v>45529</v>
      </c>
      <c r="M2894" s="259" t="s">
        <v>20</v>
      </c>
    </row>
    <row r="2895" spans="1:13" x14ac:dyDescent="0.35">
      <c r="A2895" s="261" t="s">
        <v>2493</v>
      </c>
      <c r="B2895" s="261" t="s">
        <v>2494</v>
      </c>
      <c r="C2895" s="261" t="s">
        <v>2495</v>
      </c>
      <c r="D2895" s="261" t="s">
        <v>24</v>
      </c>
      <c r="E2895" s="261" t="s">
        <v>17</v>
      </c>
      <c r="F2895" s="261" t="s">
        <v>17</v>
      </c>
      <c r="G2895" s="261" t="s">
        <v>17</v>
      </c>
      <c r="H2895" s="261" t="s">
        <v>17</v>
      </c>
      <c r="I2895" s="261" t="s">
        <v>17</v>
      </c>
      <c r="J2895" s="261" t="s">
        <v>4539</v>
      </c>
      <c r="K2895" s="261" t="s">
        <v>4570</v>
      </c>
      <c r="L2895" s="262">
        <v>45529</v>
      </c>
      <c r="M2895" s="261" t="s">
        <v>20</v>
      </c>
    </row>
    <row r="2896" spans="1:13" x14ac:dyDescent="0.35">
      <c r="A2896" s="259" t="s">
        <v>3997</v>
      </c>
      <c r="B2896" s="259" t="s">
        <v>3998</v>
      </c>
      <c r="C2896" s="259" t="s">
        <v>2495</v>
      </c>
      <c r="D2896" s="259" t="s">
        <v>949</v>
      </c>
      <c r="E2896" s="259">
        <v>170818496</v>
      </c>
      <c r="F2896" s="259" t="s">
        <v>4571</v>
      </c>
      <c r="G2896" s="259" t="s">
        <v>492</v>
      </c>
      <c r="H2896" s="259">
        <v>1</v>
      </c>
      <c r="I2896" s="259" t="s">
        <v>4572</v>
      </c>
      <c r="J2896" s="259" t="s">
        <v>4573</v>
      </c>
      <c r="K2896" s="259" t="s">
        <v>4574</v>
      </c>
      <c r="L2896" s="260">
        <v>45529</v>
      </c>
      <c r="M2896" s="259" t="s">
        <v>439</v>
      </c>
    </row>
    <row r="2897" spans="1:13" x14ac:dyDescent="0.35">
      <c r="A2897" s="261" t="s">
        <v>3997</v>
      </c>
      <c r="B2897" s="261" t="s">
        <v>3998</v>
      </c>
      <c r="C2897" s="261" t="s">
        <v>2495</v>
      </c>
      <c r="D2897" s="261" t="s">
        <v>694</v>
      </c>
      <c r="E2897" s="261">
        <v>147570</v>
      </c>
      <c r="F2897" s="261" t="s">
        <v>4530</v>
      </c>
      <c r="G2897" s="261" t="s">
        <v>492</v>
      </c>
      <c r="H2897" s="261">
        <v>1</v>
      </c>
      <c r="I2897" s="261" t="s">
        <v>4531</v>
      </c>
      <c r="J2897" s="261" t="s">
        <v>4575</v>
      </c>
      <c r="K2897" s="261" t="s">
        <v>4576</v>
      </c>
      <c r="L2897" s="262">
        <v>45529</v>
      </c>
      <c r="M2897" s="261" t="s">
        <v>20</v>
      </c>
    </row>
    <row r="2898" spans="1:13" x14ac:dyDescent="0.35">
      <c r="A2898" s="259" t="s">
        <v>3997</v>
      </c>
      <c r="B2898" s="259" t="s">
        <v>3998</v>
      </c>
      <c r="C2898" s="259" t="s">
        <v>2495</v>
      </c>
      <c r="D2898" s="259" t="s">
        <v>958</v>
      </c>
      <c r="E2898" s="259">
        <v>169284911</v>
      </c>
      <c r="F2898" s="259" t="s">
        <v>4571</v>
      </c>
      <c r="G2898" s="259" t="s">
        <v>492</v>
      </c>
      <c r="H2898" s="259">
        <v>1</v>
      </c>
      <c r="I2898" s="259" t="s">
        <v>4572</v>
      </c>
      <c r="J2898" s="259" t="s">
        <v>4577</v>
      </c>
      <c r="K2898" s="259" t="s">
        <v>4578</v>
      </c>
      <c r="L2898" s="260">
        <v>45529</v>
      </c>
      <c r="M2898" s="259" t="s">
        <v>439</v>
      </c>
    </row>
    <row r="2899" spans="1:13" x14ac:dyDescent="0.35">
      <c r="A2899" s="261" t="s">
        <v>3997</v>
      </c>
      <c r="B2899" s="261" t="s">
        <v>3998</v>
      </c>
      <c r="C2899" s="261" t="s">
        <v>2495</v>
      </c>
      <c r="D2899" s="261" t="s">
        <v>963</v>
      </c>
      <c r="E2899" s="261">
        <v>99258284</v>
      </c>
      <c r="F2899" s="261" t="s">
        <v>4579</v>
      </c>
      <c r="G2899" s="261" t="s">
        <v>492</v>
      </c>
      <c r="H2899" s="261">
        <v>1</v>
      </c>
      <c r="I2899" s="261" t="s">
        <v>4580</v>
      </c>
      <c r="J2899" s="261" t="s">
        <v>4581</v>
      </c>
      <c r="K2899" s="261" t="s">
        <v>4582</v>
      </c>
      <c r="L2899" s="262">
        <v>45529</v>
      </c>
      <c r="M2899" s="261" t="s">
        <v>20</v>
      </c>
    </row>
    <row r="2900" spans="1:13" x14ac:dyDescent="0.35">
      <c r="A2900" s="259" t="s">
        <v>3997</v>
      </c>
      <c r="B2900" s="259" t="s">
        <v>3998</v>
      </c>
      <c r="C2900" s="259" t="s">
        <v>2495</v>
      </c>
      <c r="D2900" s="259" t="s">
        <v>568</v>
      </c>
      <c r="E2900" s="259">
        <v>0</v>
      </c>
      <c r="F2900" s="259" t="s">
        <v>17</v>
      </c>
      <c r="G2900" s="259" t="s">
        <v>492</v>
      </c>
      <c r="H2900" s="259">
        <v>1</v>
      </c>
      <c r="I2900" s="259" t="s">
        <v>17</v>
      </c>
      <c r="J2900" s="259" t="s">
        <v>4583</v>
      </c>
      <c r="K2900" s="259" t="s">
        <v>4584</v>
      </c>
      <c r="L2900" s="260">
        <v>45529</v>
      </c>
      <c r="M2900" s="259" t="s">
        <v>20</v>
      </c>
    </row>
    <row r="2901" spans="1:13" x14ac:dyDescent="0.35">
      <c r="A2901" s="261" t="s">
        <v>3997</v>
      </c>
      <c r="B2901" s="261" t="s">
        <v>3998</v>
      </c>
      <c r="C2901" s="261" t="s">
        <v>2495</v>
      </c>
      <c r="D2901" s="261" t="s">
        <v>40</v>
      </c>
      <c r="E2901" s="261">
        <v>0</v>
      </c>
      <c r="F2901" s="261" t="s">
        <v>17</v>
      </c>
      <c r="G2901" s="261" t="s">
        <v>492</v>
      </c>
      <c r="H2901" s="261">
        <v>1</v>
      </c>
      <c r="I2901" s="261" t="s">
        <v>17</v>
      </c>
      <c r="J2901" s="261" t="s">
        <v>4583</v>
      </c>
      <c r="K2901" s="261" t="s">
        <v>4585</v>
      </c>
      <c r="L2901" s="262">
        <v>45529</v>
      </c>
      <c r="M2901" s="261" t="s">
        <v>20</v>
      </c>
    </row>
    <row r="2902" spans="1:13" x14ac:dyDescent="0.35">
      <c r="A2902" s="259" t="s">
        <v>3997</v>
      </c>
      <c r="B2902" s="259" t="s">
        <v>3998</v>
      </c>
      <c r="C2902" s="259" t="s">
        <v>2495</v>
      </c>
      <c r="D2902" s="259" t="s">
        <v>635</v>
      </c>
      <c r="E2902" s="259">
        <v>0</v>
      </c>
      <c r="F2902" s="259" t="s">
        <v>17</v>
      </c>
      <c r="G2902" s="259" t="s">
        <v>492</v>
      </c>
      <c r="H2902" s="259">
        <v>1</v>
      </c>
      <c r="I2902" s="259" t="s">
        <v>17</v>
      </c>
      <c r="J2902" s="259" t="s">
        <v>4586</v>
      </c>
      <c r="K2902" s="259" t="s">
        <v>4587</v>
      </c>
      <c r="L2902" s="260">
        <v>45529</v>
      </c>
      <c r="M2902" s="259" t="s">
        <v>20</v>
      </c>
    </row>
    <row r="2903" spans="1:13" x14ac:dyDescent="0.35">
      <c r="A2903" s="261" t="s">
        <v>3997</v>
      </c>
      <c r="B2903" s="261" t="s">
        <v>3998</v>
      </c>
      <c r="C2903" s="261" t="s">
        <v>2495</v>
      </c>
      <c r="D2903" s="261" t="s">
        <v>793</v>
      </c>
      <c r="E2903" s="261">
        <v>67</v>
      </c>
      <c r="F2903" s="261" t="s">
        <v>4588</v>
      </c>
      <c r="G2903" s="261" t="s">
        <v>492</v>
      </c>
      <c r="H2903" s="261">
        <v>1</v>
      </c>
      <c r="I2903" s="261" t="s">
        <v>4589</v>
      </c>
      <c r="J2903" s="261" t="s">
        <v>4590</v>
      </c>
      <c r="K2903" s="261" t="s">
        <v>4591</v>
      </c>
      <c r="L2903" s="262">
        <v>45529</v>
      </c>
      <c r="M2903" s="261" t="s">
        <v>20</v>
      </c>
    </row>
    <row r="2904" spans="1:13" x14ac:dyDescent="0.35">
      <c r="A2904" s="259" t="s">
        <v>3997</v>
      </c>
      <c r="B2904" s="259" t="s">
        <v>3998</v>
      </c>
      <c r="C2904" s="259" t="s">
        <v>2495</v>
      </c>
      <c r="D2904" s="259" t="s">
        <v>986</v>
      </c>
      <c r="E2904" s="259">
        <v>38363670</v>
      </c>
      <c r="F2904" s="259" t="s">
        <v>4579</v>
      </c>
      <c r="G2904" s="259" t="s">
        <v>492</v>
      </c>
      <c r="H2904" s="259">
        <v>1</v>
      </c>
      <c r="I2904" s="259" t="s">
        <v>4580</v>
      </c>
      <c r="J2904" s="259" t="s">
        <v>4592</v>
      </c>
      <c r="K2904" s="259" t="s">
        <v>4593</v>
      </c>
      <c r="L2904" s="260">
        <v>45529</v>
      </c>
      <c r="M2904" s="259" t="s">
        <v>20</v>
      </c>
    </row>
    <row r="2905" spans="1:13" x14ac:dyDescent="0.35">
      <c r="A2905" s="261" t="s">
        <v>3997</v>
      </c>
      <c r="B2905" s="261" t="s">
        <v>3998</v>
      </c>
      <c r="C2905" s="261" t="s">
        <v>2495</v>
      </c>
      <c r="D2905" s="261" t="s">
        <v>991</v>
      </c>
      <c r="E2905" s="261">
        <v>70026627</v>
      </c>
      <c r="F2905" s="261" t="s">
        <v>4579</v>
      </c>
      <c r="G2905" s="261" t="s">
        <v>492</v>
      </c>
      <c r="H2905" s="261">
        <v>1</v>
      </c>
      <c r="I2905" s="261" t="s">
        <v>4580</v>
      </c>
      <c r="J2905" s="261" t="s">
        <v>4594</v>
      </c>
      <c r="K2905" s="261" t="s">
        <v>4595</v>
      </c>
      <c r="L2905" s="262">
        <v>45529</v>
      </c>
      <c r="M2905" s="261" t="s">
        <v>20</v>
      </c>
    </row>
    <row r="2906" spans="1:13" x14ac:dyDescent="0.35">
      <c r="A2906" s="259" t="s">
        <v>3997</v>
      </c>
      <c r="B2906" s="259" t="s">
        <v>3998</v>
      </c>
      <c r="C2906" s="259" t="s">
        <v>2495</v>
      </c>
      <c r="D2906" s="259" t="s">
        <v>996</v>
      </c>
      <c r="E2906" s="259">
        <v>60894614</v>
      </c>
      <c r="F2906" s="259" t="s">
        <v>4579</v>
      </c>
      <c r="G2906" s="259" t="s">
        <v>492</v>
      </c>
      <c r="H2906" s="259">
        <v>1</v>
      </c>
      <c r="I2906" s="259" t="s">
        <v>4580</v>
      </c>
      <c r="J2906" s="259" t="s">
        <v>4596</v>
      </c>
      <c r="K2906" s="259" t="s">
        <v>4597</v>
      </c>
      <c r="L2906" s="260">
        <v>45529</v>
      </c>
      <c r="M2906" s="259" t="s">
        <v>20</v>
      </c>
    </row>
    <row r="2907" spans="1:13" x14ac:dyDescent="0.35">
      <c r="A2907" s="261" t="s">
        <v>3997</v>
      </c>
      <c r="B2907" s="261" t="s">
        <v>3998</v>
      </c>
      <c r="C2907" s="261" t="s">
        <v>2495</v>
      </c>
      <c r="D2907" s="261" t="s">
        <v>999</v>
      </c>
      <c r="E2907" s="261">
        <v>27446188</v>
      </c>
      <c r="F2907" s="261" t="s">
        <v>4579</v>
      </c>
      <c r="G2907" s="261" t="s">
        <v>884</v>
      </c>
      <c r="H2907" s="261">
        <v>2</v>
      </c>
      <c r="I2907" s="261" t="s">
        <v>4580</v>
      </c>
      <c r="J2907" s="261" t="s">
        <v>4598</v>
      </c>
      <c r="K2907" s="261" t="s">
        <v>4599</v>
      </c>
      <c r="L2907" s="262">
        <v>45529</v>
      </c>
      <c r="M2907" s="261" t="s">
        <v>20</v>
      </c>
    </row>
    <row r="2908" spans="1:13" x14ac:dyDescent="0.35">
      <c r="A2908" s="259" t="s">
        <v>3997</v>
      </c>
      <c r="B2908" s="259" t="s">
        <v>3998</v>
      </c>
      <c r="C2908" s="259" t="s">
        <v>2495</v>
      </c>
      <c r="D2908" s="259" t="s">
        <v>1002</v>
      </c>
      <c r="E2908" s="259">
        <v>10917482</v>
      </c>
      <c r="F2908" s="259" t="s">
        <v>4579</v>
      </c>
      <c r="G2908" s="259" t="s">
        <v>884</v>
      </c>
      <c r="H2908" s="259">
        <v>2</v>
      </c>
      <c r="I2908" s="259" t="s">
        <v>4580</v>
      </c>
      <c r="J2908" s="259" t="s">
        <v>4600</v>
      </c>
      <c r="K2908" s="259" t="s">
        <v>4601</v>
      </c>
      <c r="L2908" s="260">
        <v>45529</v>
      </c>
      <c r="M2908" s="259" t="s">
        <v>20</v>
      </c>
    </row>
    <row r="2909" spans="1:13" x14ac:dyDescent="0.35">
      <c r="A2909" s="261" t="s">
        <v>3997</v>
      </c>
      <c r="B2909" s="261" t="s">
        <v>3998</v>
      </c>
      <c r="C2909" s="261" t="s">
        <v>2495</v>
      </c>
      <c r="D2909" s="261" t="s">
        <v>823</v>
      </c>
      <c r="E2909" s="261">
        <v>0</v>
      </c>
      <c r="F2909" s="261" t="s">
        <v>4579</v>
      </c>
      <c r="G2909" s="261" t="s">
        <v>884</v>
      </c>
      <c r="H2909" s="261">
        <v>2</v>
      </c>
      <c r="I2909" s="261" t="s">
        <v>4580</v>
      </c>
      <c r="J2909" s="261" t="s">
        <v>4602</v>
      </c>
      <c r="K2909" s="261" t="s">
        <v>4603</v>
      </c>
      <c r="L2909" s="262">
        <v>45529</v>
      </c>
      <c r="M2909" s="261" t="s">
        <v>20</v>
      </c>
    </row>
    <row r="2910" spans="1:13" x14ac:dyDescent="0.35">
      <c r="A2910" s="259" t="s">
        <v>3997</v>
      </c>
      <c r="B2910" s="259" t="s">
        <v>3998</v>
      </c>
      <c r="C2910" s="259" t="s">
        <v>2495</v>
      </c>
      <c r="D2910" s="259" t="s">
        <v>404</v>
      </c>
      <c r="E2910" s="259">
        <v>1</v>
      </c>
      <c r="F2910" s="259" t="s">
        <v>4579</v>
      </c>
      <c r="G2910" s="259" t="s">
        <v>492</v>
      </c>
      <c r="H2910" s="259">
        <v>1</v>
      </c>
      <c r="I2910" s="259" t="s">
        <v>4580</v>
      </c>
      <c r="J2910" s="259" t="s">
        <v>4604</v>
      </c>
      <c r="K2910" s="259" t="s">
        <v>4605</v>
      </c>
      <c r="L2910" s="260">
        <v>45529</v>
      </c>
      <c r="M2910" s="259" t="s">
        <v>20</v>
      </c>
    </row>
    <row r="2911" spans="1:13" x14ac:dyDescent="0.35">
      <c r="A2911" s="261" t="s">
        <v>3997</v>
      </c>
      <c r="B2911" s="261" t="s">
        <v>3998</v>
      </c>
      <c r="C2911" s="261" t="s">
        <v>2495</v>
      </c>
      <c r="D2911" s="261" t="s">
        <v>26</v>
      </c>
      <c r="E2911" s="261" t="s">
        <v>17</v>
      </c>
      <c r="F2911" s="261" t="s">
        <v>17</v>
      </c>
      <c r="G2911" s="261" t="s">
        <v>17</v>
      </c>
      <c r="H2911" s="261" t="s">
        <v>17</v>
      </c>
      <c r="I2911" s="261" t="s">
        <v>17</v>
      </c>
      <c r="J2911" s="261" t="s">
        <v>4539</v>
      </c>
      <c r="K2911" s="261" t="s">
        <v>4606</v>
      </c>
      <c r="L2911" s="262">
        <v>45529</v>
      </c>
      <c r="M2911" s="261" t="s">
        <v>20</v>
      </c>
    </row>
    <row r="2912" spans="1:13" x14ac:dyDescent="0.35">
      <c r="A2912" s="259" t="s">
        <v>3997</v>
      </c>
      <c r="B2912" s="259" t="s">
        <v>3998</v>
      </c>
      <c r="C2912" s="259" t="s">
        <v>2495</v>
      </c>
      <c r="D2912" s="259" t="s">
        <v>28</v>
      </c>
      <c r="E2912" s="259" t="s">
        <v>17</v>
      </c>
      <c r="F2912" s="259" t="s">
        <v>17</v>
      </c>
      <c r="G2912" s="259" t="s">
        <v>17</v>
      </c>
      <c r="H2912" s="259" t="s">
        <v>17</v>
      </c>
      <c r="I2912" s="259" t="s">
        <v>17</v>
      </c>
      <c r="J2912" s="259" t="s">
        <v>4539</v>
      </c>
      <c r="K2912" s="259" t="s">
        <v>4607</v>
      </c>
      <c r="L2912" s="260">
        <v>45529</v>
      </c>
      <c r="M2912" s="259" t="s">
        <v>20</v>
      </c>
    </row>
    <row r="2913" spans="1:13" x14ac:dyDescent="0.35">
      <c r="A2913" s="261" t="s">
        <v>3997</v>
      </c>
      <c r="B2913" s="261" t="s">
        <v>3998</v>
      </c>
      <c r="C2913" s="261" t="s">
        <v>2495</v>
      </c>
      <c r="D2913" s="261" t="s">
        <v>38</v>
      </c>
      <c r="E2913" s="261" t="s">
        <v>17</v>
      </c>
      <c r="F2913" s="261" t="s">
        <v>17</v>
      </c>
      <c r="G2913" s="261" t="s">
        <v>17</v>
      </c>
      <c r="H2913" s="261" t="s">
        <v>17</v>
      </c>
      <c r="I2913" s="261" t="s">
        <v>17</v>
      </c>
      <c r="J2913" s="261" t="s">
        <v>4539</v>
      </c>
      <c r="K2913" s="261" t="s">
        <v>4608</v>
      </c>
      <c r="L2913" s="262">
        <v>45529</v>
      </c>
      <c r="M2913" s="261" t="s">
        <v>20</v>
      </c>
    </row>
    <row r="2914" spans="1:13" x14ac:dyDescent="0.35">
      <c r="A2914" s="259" t="s">
        <v>3997</v>
      </c>
      <c r="B2914" s="259" t="s">
        <v>3998</v>
      </c>
      <c r="C2914" s="259" t="s">
        <v>2495</v>
      </c>
      <c r="D2914" s="259" t="s">
        <v>16</v>
      </c>
      <c r="E2914" s="259" t="s">
        <v>17</v>
      </c>
      <c r="F2914" s="259" t="s">
        <v>17</v>
      </c>
      <c r="G2914" s="259" t="s">
        <v>17</v>
      </c>
      <c r="H2914" s="259" t="s">
        <v>17</v>
      </c>
      <c r="I2914" s="259" t="s">
        <v>17</v>
      </c>
      <c r="J2914" s="259" t="s">
        <v>4609</v>
      </c>
      <c r="K2914" s="259" t="s">
        <v>4610</v>
      </c>
      <c r="L2914" s="260">
        <v>45529</v>
      </c>
      <c r="M2914" s="259" t="s">
        <v>20</v>
      </c>
    </row>
    <row r="2915" spans="1:13" x14ac:dyDescent="0.35">
      <c r="A2915" s="261" t="s">
        <v>3997</v>
      </c>
      <c r="B2915" s="261" t="s">
        <v>3998</v>
      </c>
      <c r="C2915" s="261" t="s">
        <v>2495</v>
      </c>
      <c r="D2915" s="261" t="s">
        <v>21</v>
      </c>
      <c r="E2915" s="261" t="s">
        <v>17</v>
      </c>
      <c r="F2915" s="261" t="s">
        <v>17</v>
      </c>
      <c r="G2915" s="261" t="s">
        <v>17</v>
      </c>
      <c r="H2915" s="261" t="s">
        <v>17</v>
      </c>
      <c r="I2915" s="261" t="s">
        <v>17</v>
      </c>
      <c r="J2915" s="261" t="s">
        <v>4609</v>
      </c>
      <c r="K2915" s="261" t="s">
        <v>4611</v>
      </c>
      <c r="L2915" s="262">
        <v>45529</v>
      </c>
      <c r="M2915" s="261" t="s">
        <v>20</v>
      </c>
    </row>
    <row r="2916" spans="1:13" x14ac:dyDescent="0.35">
      <c r="A2916" s="259" t="s">
        <v>3997</v>
      </c>
      <c r="B2916" s="259" t="s">
        <v>3998</v>
      </c>
      <c r="C2916" s="259" t="s">
        <v>2495</v>
      </c>
      <c r="D2916" s="259" t="s">
        <v>768</v>
      </c>
      <c r="E2916" s="259" t="s">
        <v>17</v>
      </c>
      <c r="F2916" s="259" t="s">
        <v>17</v>
      </c>
      <c r="G2916" s="259" t="s">
        <v>17</v>
      </c>
      <c r="H2916" s="259" t="s">
        <v>17</v>
      </c>
      <c r="I2916" s="259" t="s">
        <v>17</v>
      </c>
      <c r="J2916" s="259" t="s">
        <v>4609</v>
      </c>
      <c r="K2916" s="259" t="s">
        <v>4612</v>
      </c>
      <c r="L2916" s="260">
        <v>45529</v>
      </c>
      <c r="M2916" s="259" t="s">
        <v>20</v>
      </c>
    </row>
    <row r="2917" spans="1:13" x14ac:dyDescent="0.35">
      <c r="A2917" s="261" t="s">
        <v>3997</v>
      </c>
      <c r="B2917" s="261" t="s">
        <v>3998</v>
      </c>
      <c r="C2917" s="261" t="s">
        <v>2495</v>
      </c>
      <c r="D2917" s="261" t="s">
        <v>24</v>
      </c>
      <c r="E2917" s="261" t="s">
        <v>17</v>
      </c>
      <c r="F2917" s="261" t="s">
        <v>17</v>
      </c>
      <c r="G2917" s="261" t="s">
        <v>17</v>
      </c>
      <c r="H2917" s="261" t="s">
        <v>17</v>
      </c>
      <c r="I2917" s="261" t="s">
        <v>17</v>
      </c>
      <c r="J2917" s="261" t="s">
        <v>4609</v>
      </c>
      <c r="K2917" s="261" t="s">
        <v>4613</v>
      </c>
      <c r="L2917" s="262">
        <v>45529</v>
      </c>
      <c r="M2917" s="261" t="s">
        <v>20</v>
      </c>
    </row>
    <row r="2918" spans="1:13" x14ac:dyDescent="0.35">
      <c r="A2918" s="259" t="s">
        <v>2505</v>
      </c>
      <c r="B2918" s="259" t="s">
        <v>2506</v>
      </c>
      <c r="C2918" s="259" t="s">
        <v>2495</v>
      </c>
      <c r="D2918" s="259" t="s">
        <v>694</v>
      </c>
      <c r="E2918" s="259">
        <v>43363.76</v>
      </c>
      <c r="F2918" s="259" t="s">
        <v>4614</v>
      </c>
      <c r="G2918" s="259" t="s">
        <v>492</v>
      </c>
      <c r="H2918" s="259">
        <v>1</v>
      </c>
      <c r="I2918" s="259" t="s">
        <v>4615</v>
      </c>
      <c r="J2918" s="259" t="s">
        <v>4616</v>
      </c>
      <c r="K2918" s="259" t="s">
        <v>4617</v>
      </c>
      <c r="L2918" s="260">
        <v>45529</v>
      </c>
      <c r="M2918" s="259" t="s">
        <v>20</v>
      </c>
    </row>
    <row r="2919" spans="1:13" x14ac:dyDescent="0.35">
      <c r="A2919" s="261" t="s">
        <v>2505</v>
      </c>
      <c r="B2919" s="261" t="s">
        <v>2506</v>
      </c>
      <c r="C2919" s="261" t="s">
        <v>2495</v>
      </c>
      <c r="D2919" s="261" t="s">
        <v>958</v>
      </c>
      <c r="E2919" s="261">
        <v>43814405</v>
      </c>
      <c r="F2919" s="261" t="s">
        <v>4618</v>
      </c>
      <c r="G2919" s="261" t="s">
        <v>492</v>
      </c>
      <c r="H2919" s="261">
        <v>1</v>
      </c>
      <c r="I2919" s="261" t="s">
        <v>4619</v>
      </c>
      <c r="J2919" s="261" t="s">
        <v>4620</v>
      </c>
      <c r="K2919" s="261" t="s">
        <v>4621</v>
      </c>
      <c r="L2919" s="262">
        <v>45529</v>
      </c>
      <c r="M2919" s="261" t="s">
        <v>20</v>
      </c>
    </row>
    <row r="2920" spans="1:13" x14ac:dyDescent="0.35">
      <c r="A2920" s="259" t="s">
        <v>2505</v>
      </c>
      <c r="B2920" s="259" t="s">
        <v>2506</v>
      </c>
      <c r="C2920" s="259" t="s">
        <v>2495</v>
      </c>
      <c r="D2920" s="259" t="s">
        <v>963</v>
      </c>
      <c r="E2920" s="259">
        <v>4600000</v>
      </c>
      <c r="F2920" s="259" t="s">
        <v>4622</v>
      </c>
      <c r="G2920" s="259" t="s">
        <v>884</v>
      </c>
      <c r="H2920" s="259">
        <v>2</v>
      </c>
      <c r="I2920" s="259" t="s">
        <v>4623</v>
      </c>
      <c r="J2920" s="259" t="s">
        <v>4624</v>
      </c>
      <c r="K2920" s="259" t="s">
        <v>4625</v>
      </c>
      <c r="L2920" s="260">
        <v>45529</v>
      </c>
      <c r="M2920" s="259" t="s">
        <v>20</v>
      </c>
    </row>
    <row r="2921" spans="1:13" x14ac:dyDescent="0.35">
      <c r="A2921" s="261" t="s">
        <v>2505</v>
      </c>
      <c r="B2921" s="261" t="s">
        <v>2506</v>
      </c>
      <c r="C2921" s="261" t="s">
        <v>2495</v>
      </c>
      <c r="D2921" s="261" t="s">
        <v>568</v>
      </c>
      <c r="E2921" s="261">
        <v>278125</v>
      </c>
      <c r="F2921" s="261" t="s">
        <v>4626</v>
      </c>
      <c r="G2921" s="261" t="s">
        <v>884</v>
      </c>
      <c r="H2921" s="261">
        <v>2</v>
      </c>
      <c r="I2921" s="261" t="s">
        <v>4627</v>
      </c>
      <c r="J2921" s="261" t="s">
        <v>4628</v>
      </c>
      <c r="K2921" s="261" t="s">
        <v>4629</v>
      </c>
      <c r="L2921" s="262">
        <v>45529</v>
      </c>
      <c r="M2921" s="261" t="s">
        <v>20</v>
      </c>
    </row>
    <row r="2922" spans="1:13" x14ac:dyDescent="0.35">
      <c r="A2922" s="259" t="s">
        <v>2505</v>
      </c>
      <c r="B2922" s="259" t="s">
        <v>2506</v>
      </c>
      <c r="C2922" s="259" t="s">
        <v>2495</v>
      </c>
      <c r="D2922" s="259" t="s">
        <v>40</v>
      </c>
      <c r="E2922" s="259" t="s">
        <v>17</v>
      </c>
      <c r="F2922" s="259" t="s">
        <v>17</v>
      </c>
      <c r="G2922" s="259" t="s">
        <v>22</v>
      </c>
      <c r="H2922" s="259">
        <v>3</v>
      </c>
      <c r="I2922" s="259" t="s">
        <v>17</v>
      </c>
      <c r="J2922" s="259" t="s">
        <v>18</v>
      </c>
      <c r="K2922" s="259" t="s">
        <v>4630</v>
      </c>
      <c r="L2922" s="260">
        <v>45529</v>
      </c>
      <c r="M2922" s="259" t="s">
        <v>20</v>
      </c>
    </row>
    <row r="2923" spans="1:13" x14ac:dyDescent="0.35">
      <c r="A2923" s="261" t="s">
        <v>2505</v>
      </c>
      <c r="B2923" s="261" t="s">
        <v>2506</v>
      </c>
      <c r="C2923" s="261" t="s">
        <v>2495</v>
      </c>
      <c r="D2923" s="261" t="s">
        <v>635</v>
      </c>
      <c r="E2923" s="261">
        <v>16</v>
      </c>
      <c r="F2923" s="261" t="s">
        <v>4622</v>
      </c>
      <c r="G2923" s="261" t="s">
        <v>492</v>
      </c>
      <c r="H2923" s="261">
        <v>1</v>
      </c>
      <c r="I2923" s="261" t="s">
        <v>4623</v>
      </c>
      <c r="J2923" s="261" t="s">
        <v>4631</v>
      </c>
      <c r="K2923" s="261" t="s">
        <v>4632</v>
      </c>
      <c r="L2923" s="262">
        <v>45529</v>
      </c>
      <c r="M2923" s="261" t="s">
        <v>20</v>
      </c>
    </row>
    <row r="2924" spans="1:13" x14ac:dyDescent="0.35">
      <c r="A2924" s="259" t="s">
        <v>2505</v>
      </c>
      <c r="B2924" s="259" t="s">
        <v>2506</v>
      </c>
      <c r="C2924" s="259" t="s">
        <v>2495</v>
      </c>
      <c r="D2924" s="259" t="s">
        <v>986</v>
      </c>
      <c r="E2924" s="259">
        <v>1302504</v>
      </c>
      <c r="F2924" s="259" t="s">
        <v>4633</v>
      </c>
      <c r="G2924" s="259" t="s">
        <v>884</v>
      </c>
      <c r="H2924" s="259">
        <v>2</v>
      </c>
      <c r="I2924" s="259" t="s">
        <v>4627</v>
      </c>
      <c r="J2924" s="259" t="s">
        <v>4634</v>
      </c>
      <c r="K2924" s="259" t="s">
        <v>4635</v>
      </c>
      <c r="L2924" s="260">
        <v>45529</v>
      </c>
      <c r="M2924" s="259" t="s">
        <v>20</v>
      </c>
    </row>
    <row r="2925" spans="1:13" x14ac:dyDescent="0.35">
      <c r="A2925" s="261" t="s">
        <v>2505</v>
      </c>
      <c r="B2925" s="261" t="s">
        <v>2506</v>
      </c>
      <c r="C2925" s="261" t="s">
        <v>2495</v>
      </c>
      <c r="D2925" s="261" t="s">
        <v>991</v>
      </c>
      <c r="E2925" s="261">
        <v>39214405</v>
      </c>
      <c r="F2925" s="261" t="s">
        <v>4618</v>
      </c>
      <c r="G2925" s="261" t="s">
        <v>884</v>
      </c>
      <c r="H2925" s="261">
        <v>2</v>
      </c>
      <c r="I2925" s="261" t="s">
        <v>4619</v>
      </c>
      <c r="J2925" s="261" t="s">
        <v>4636</v>
      </c>
      <c r="K2925" s="261" t="s">
        <v>4637</v>
      </c>
      <c r="L2925" s="262">
        <v>45529</v>
      </c>
      <c r="M2925" s="261" t="s">
        <v>20</v>
      </c>
    </row>
    <row r="2926" spans="1:13" x14ac:dyDescent="0.35">
      <c r="A2926" s="259" t="s">
        <v>2505</v>
      </c>
      <c r="B2926" s="259" t="s">
        <v>2506</v>
      </c>
      <c r="C2926" s="259" t="s">
        <v>2495</v>
      </c>
      <c r="D2926" s="259" t="s">
        <v>996</v>
      </c>
      <c r="E2926" s="259">
        <v>3297496</v>
      </c>
      <c r="F2926" s="259" t="s">
        <v>4638</v>
      </c>
      <c r="G2926" s="259" t="s">
        <v>884</v>
      </c>
      <c r="H2926" s="259">
        <v>2</v>
      </c>
      <c r="I2926" s="259" t="s">
        <v>4639</v>
      </c>
      <c r="J2926" s="259" t="s">
        <v>4640</v>
      </c>
      <c r="K2926" s="259" t="s">
        <v>4641</v>
      </c>
      <c r="L2926" s="260">
        <v>45529</v>
      </c>
      <c r="M2926" s="259" t="s">
        <v>20</v>
      </c>
    </row>
    <row r="2927" spans="1:13" x14ac:dyDescent="0.35">
      <c r="A2927" s="261" t="s">
        <v>2505</v>
      </c>
      <c r="B2927" s="261" t="s">
        <v>2506</v>
      </c>
      <c r="C2927" s="261" t="s">
        <v>2495</v>
      </c>
      <c r="D2927" s="261" t="s">
        <v>999</v>
      </c>
      <c r="E2927" s="261">
        <v>1302504</v>
      </c>
      <c r="F2927" s="261" t="s">
        <v>4626</v>
      </c>
      <c r="G2927" s="261" t="s">
        <v>884</v>
      </c>
      <c r="H2927" s="261">
        <v>2</v>
      </c>
      <c r="I2927" s="261" t="s">
        <v>4627</v>
      </c>
      <c r="J2927" s="261" t="s">
        <v>4642</v>
      </c>
      <c r="K2927" s="261" t="s">
        <v>4643</v>
      </c>
      <c r="L2927" s="262">
        <v>45529</v>
      </c>
      <c r="M2927" s="261" t="s">
        <v>20</v>
      </c>
    </row>
    <row r="2928" spans="1:13" x14ac:dyDescent="0.35">
      <c r="A2928" s="259" t="s">
        <v>2505</v>
      </c>
      <c r="B2928" s="259" t="s">
        <v>2506</v>
      </c>
      <c r="C2928" s="259" t="s">
        <v>2495</v>
      </c>
      <c r="D2928" s="259" t="s">
        <v>1002</v>
      </c>
      <c r="E2928" s="259" t="s">
        <v>17</v>
      </c>
      <c r="F2928" s="259" t="s">
        <v>4626</v>
      </c>
      <c r="G2928" s="259" t="s">
        <v>884</v>
      </c>
      <c r="H2928" s="259">
        <v>2</v>
      </c>
      <c r="I2928" s="259" t="s">
        <v>4627</v>
      </c>
      <c r="J2928" s="259" t="s">
        <v>4642</v>
      </c>
      <c r="K2928" s="259" t="s">
        <v>4644</v>
      </c>
      <c r="L2928" s="260">
        <v>45529</v>
      </c>
      <c r="M2928" s="259" t="s">
        <v>20</v>
      </c>
    </row>
    <row r="2929" spans="1:13" x14ac:dyDescent="0.35">
      <c r="A2929" s="261" t="s">
        <v>2505</v>
      </c>
      <c r="B2929" s="261" t="s">
        <v>2506</v>
      </c>
      <c r="C2929" s="261" t="s">
        <v>2495</v>
      </c>
      <c r="D2929" s="261" t="s">
        <v>823</v>
      </c>
      <c r="E2929" s="261" t="s">
        <v>17</v>
      </c>
      <c r="F2929" s="261" t="s">
        <v>4626</v>
      </c>
      <c r="G2929" s="261" t="s">
        <v>884</v>
      </c>
      <c r="H2929" s="261">
        <v>2</v>
      </c>
      <c r="I2929" s="261" t="s">
        <v>4627</v>
      </c>
      <c r="J2929" s="261" t="s">
        <v>4642</v>
      </c>
      <c r="K2929" s="261" t="s">
        <v>4645</v>
      </c>
      <c r="L2929" s="262">
        <v>45529</v>
      </c>
      <c r="M2929" s="261" t="s">
        <v>20</v>
      </c>
    </row>
    <row r="2930" spans="1:13" x14ac:dyDescent="0.35">
      <c r="A2930" s="259" t="s">
        <v>2505</v>
      </c>
      <c r="B2930" s="259" t="s">
        <v>2506</v>
      </c>
      <c r="C2930" s="259" t="s">
        <v>2495</v>
      </c>
      <c r="D2930" s="259" t="s">
        <v>404</v>
      </c>
      <c r="E2930" s="259">
        <v>4</v>
      </c>
      <c r="F2930" s="259" t="s">
        <v>4646</v>
      </c>
      <c r="G2930" s="259" t="s">
        <v>492</v>
      </c>
      <c r="H2930" s="259">
        <v>1</v>
      </c>
      <c r="I2930" s="259" t="s">
        <v>4647</v>
      </c>
      <c r="J2930" s="259" t="s">
        <v>4648</v>
      </c>
      <c r="K2930" s="259" t="s">
        <v>4649</v>
      </c>
      <c r="L2930" s="260">
        <v>45529</v>
      </c>
      <c r="M2930" s="259" t="s">
        <v>20</v>
      </c>
    </row>
    <row r="2931" spans="1:13" x14ac:dyDescent="0.35">
      <c r="A2931" s="261" t="s">
        <v>2505</v>
      </c>
      <c r="B2931" s="261" t="s">
        <v>2506</v>
      </c>
      <c r="C2931" s="261" t="s">
        <v>2495</v>
      </c>
      <c r="D2931" s="261" t="s">
        <v>26</v>
      </c>
      <c r="E2931" s="261" t="s">
        <v>17</v>
      </c>
      <c r="F2931" s="261" t="s">
        <v>17</v>
      </c>
      <c r="G2931" s="261" t="s">
        <v>17</v>
      </c>
      <c r="H2931" s="261" t="s">
        <v>17</v>
      </c>
      <c r="I2931" s="261" t="s">
        <v>17</v>
      </c>
      <c r="J2931" s="261" t="s">
        <v>4539</v>
      </c>
      <c r="K2931" s="261" t="s">
        <v>4650</v>
      </c>
      <c r="L2931" s="262">
        <v>45529</v>
      </c>
      <c r="M2931" s="261" t="s">
        <v>20</v>
      </c>
    </row>
    <row r="2932" spans="1:13" x14ac:dyDescent="0.35">
      <c r="A2932" s="259" t="s">
        <v>2505</v>
      </c>
      <c r="B2932" s="259" t="s">
        <v>2506</v>
      </c>
      <c r="C2932" s="259" t="s">
        <v>2495</v>
      </c>
      <c r="D2932" s="259" t="s">
        <v>28</v>
      </c>
      <c r="E2932" s="259" t="s">
        <v>17</v>
      </c>
      <c r="F2932" s="259" t="s">
        <v>17</v>
      </c>
      <c r="G2932" s="259" t="s">
        <v>17</v>
      </c>
      <c r="H2932" s="259" t="s">
        <v>17</v>
      </c>
      <c r="I2932" s="259" t="s">
        <v>17</v>
      </c>
      <c r="J2932" s="259" t="s">
        <v>4539</v>
      </c>
      <c r="K2932" s="259" t="s">
        <v>4651</v>
      </c>
      <c r="L2932" s="260">
        <v>45529</v>
      </c>
      <c r="M2932" s="259" t="s">
        <v>20</v>
      </c>
    </row>
    <row r="2933" spans="1:13" x14ac:dyDescent="0.35">
      <c r="A2933" s="261" t="s">
        <v>2505</v>
      </c>
      <c r="B2933" s="261" t="s">
        <v>2506</v>
      </c>
      <c r="C2933" s="261" t="s">
        <v>2495</v>
      </c>
      <c r="D2933" s="261" t="s">
        <v>38</v>
      </c>
      <c r="E2933" s="261" t="s">
        <v>17</v>
      </c>
      <c r="F2933" s="261" t="s">
        <v>17</v>
      </c>
      <c r="G2933" s="261" t="s">
        <v>17</v>
      </c>
      <c r="H2933" s="261" t="s">
        <v>17</v>
      </c>
      <c r="I2933" s="261" t="s">
        <v>17</v>
      </c>
      <c r="J2933" s="261" t="s">
        <v>4539</v>
      </c>
      <c r="K2933" s="261" t="s">
        <v>4652</v>
      </c>
      <c r="L2933" s="262">
        <v>45529</v>
      </c>
      <c r="M2933" s="261" t="s">
        <v>20</v>
      </c>
    </row>
    <row r="2934" spans="1:13" x14ac:dyDescent="0.35">
      <c r="A2934" s="259" t="s">
        <v>2505</v>
      </c>
      <c r="B2934" s="259" t="s">
        <v>2506</v>
      </c>
      <c r="C2934" s="259" t="s">
        <v>2495</v>
      </c>
      <c r="D2934" s="259" t="s">
        <v>16</v>
      </c>
      <c r="E2934" s="259">
        <v>133528</v>
      </c>
      <c r="F2934" s="259" t="s">
        <v>4622</v>
      </c>
      <c r="G2934" s="259" t="s">
        <v>492</v>
      </c>
      <c r="H2934" s="259">
        <v>1</v>
      </c>
      <c r="I2934" s="259" t="s">
        <v>4623</v>
      </c>
      <c r="J2934" s="259" t="s">
        <v>4653</v>
      </c>
      <c r="K2934" s="259" t="s">
        <v>4654</v>
      </c>
      <c r="L2934" s="260">
        <v>45529</v>
      </c>
      <c r="M2934" s="259" t="s">
        <v>20</v>
      </c>
    </row>
    <row r="2935" spans="1:13" x14ac:dyDescent="0.35">
      <c r="A2935" s="261" t="s">
        <v>2505</v>
      </c>
      <c r="B2935" s="261" t="s">
        <v>2506</v>
      </c>
      <c r="C2935" s="261" t="s">
        <v>2495</v>
      </c>
      <c r="D2935" s="261" t="s">
        <v>21</v>
      </c>
      <c r="E2935" s="261">
        <v>40338</v>
      </c>
      <c r="F2935" s="261" t="s">
        <v>4622</v>
      </c>
      <c r="G2935" s="261" t="s">
        <v>492</v>
      </c>
      <c r="H2935" s="261">
        <v>1</v>
      </c>
      <c r="I2935" s="261" t="s">
        <v>4623</v>
      </c>
      <c r="J2935" s="261" t="s">
        <v>4655</v>
      </c>
      <c r="K2935" s="261" t="s">
        <v>4656</v>
      </c>
      <c r="L2935" s="262">
        <v>45529</v>
      </c>
      <c r="M2935" s="261" t="s">
        <v>20</v>
      </c>
    </row>
    <row r="2936" spans="1:13" x14ac:dyDescent="0.35">
      <c r="A2936" s="259" t="s">
        <v>2505</v>
      </c>
      <c r="B2936" s="259" t="s">
        <v>2506</v>
      </c>
      <c r="C2936" s="259" t="s">
        <v>2495</v>
      </c>
      <c r="D2936" s="259" t="s">
        <v>768</v>
      </c>
      <c r="E2936" s="259" t="s">
        <v>17</v>
      </c>
      <c r="F2936" s="259" t="s">
        <v>17</v>
      </c>
      <c r="G2936" s="259" t="s">
        <v>17</v>
      </c>
      <c r="H2936" s="259" t="s">
        <v>17</v>
      </c>
      <c r="I2936" s="259" t="s">
        <v>17</v>
      </c>
      <c r="J2936" s="259" t="s">
        <v>4539</v>
      </c>
      <c r="K2936" s="259" t="s">
        <v>4657</v>
      </c>
      <c r="L2936" s="260">
        <v>45529</v>
      </c>
      <c r="M2936" s="259" t="s">
        <v>20</v>
      </c>
    </row>
    <row r="2937" spans="1:13" x14ac:dyDescent="0.35">
      <c r="A2937" s="261" t="s">
        <v>2505</v>
      </c>
      <c r="B2937" s="261" t="s">
        <v>2506</v>
      </c>
      <c r="C2937" s="261" t="s">
        <v>2495</v>
      </c>
      <c r="D2937" s="261" t="s">
        <v>24</v>
      </c>
      <c r="E2937" s="261">
        <v>592000000</v>
      </c>
      <c r="F2937" s="261" t="s">
        <v>4658</v>
      </c>
      <c r="G2937" s="261" t="s">
        <v>884</v>
      </c>
      <c r="H2937" s="261">
        <v>2</v>
      </c>
      <c r="I2937" s="261" t="s">
        <v>4659</v>
      </c>
      <c r="J2937" s="261" t="s">
        <v>4660</v>
      </c>
      <c r="K2937" s="261" t="s">
        <v>4661</v>
      </c>
      <c r="L2937" s="262">
        <v>45529</v>
      </c>
      <c r="M2937" s="261" t="s">
        <v>20</v>
      </c>
    </row>
    <row r="2938" spans="1:13" x14ac:dyDescent="0.35">
      <c r="A2938" s="259" t="s">
        <v>3828</v>
      </c>
      <c r="B2938" s="259" t="s">
        <v>3829</v>
      </c>
      <c r="C2938" s="259" t="s">
        <v>2495</v>
      </c>
      <c r="D2938" s="259" t="s">
        <v>26</v>
      </c>
      <c r="E2938" s="259" t="s">
        <v>17</v>
      </c>
      <c r="F2938" s="259" t="s">
        <v>17</v>
      </c>
      <c r="G2938" s="259" t="s">
        <v>17</v>
      </c>
      <c r="H2938" s="259" t="s">
        <v>17</v>
      </c>
      <c r="I2938" s="259" t="s">
        <v>17</v>
      </c>
      <c r="J2938" s="259" t="s">
        <v>4539</v>
      </c>
      <c r="K2938" s="259" t="s">
        <v>4662</v>
      </c>
      <c r="L2938" s="260">
        <v>45529</v>
      </c>
      <c r="M2938" s="259" t="s">
        <v>20</v>
      </c>
    </row>
    <row r="2939" spans="1:13" x14ac:dyDescent="0.35">
      <c r="A2939" s="261" t="s">
        <v>3828</v>
      </c>
      <c r="B2939" s="261" t="s">
        <v>3829</v>
      </c>
      <c r="C2939" s="261" t="s">
        <v>2495</v>
      </c>
      <c r="D2939" s="261" t="s">
        <v>28</v>
      </c>
      <c r="E2939" s="261" t="s">
        <v>17</v>
      </c>
      <c r="F2939" s="261" t="s">
        <v>17</v>
      </c>
      <c r="G2939" s="261" t="s">
        <v>17</v>
      </c>
      <c r="H2939" s="261" t="s">
        <v>17</v>
      </c>
      <c r="I2939" s="261" t="s">
        <v>17</v>
      </c>
      <c r="J2939" s="261" t="s">
        <v>4539</v>
      </c>
      <c r="K2939" s="261" t="s">
        <v>4663</v>
      </c>
      <c r="L2939" s="262">
        <v>45529</v>
      </c>
      <c r="M2939" s="261" t="s">
        <v>20</v>
      </c>
    </row>
    <row r="2940" spans="1:13" x14ac:dyDescent="0.35">
      <c r="A2940" s="259" t="s">
        <v>3828</v>
      </c>
      <c r="B2940" s="259" t="s">
        <v>3829</v>
      </c>
      <c r="C2940" s="259" t="s">
        <v>2495</v>
      </c>
      <c r="D2940" s="259" t="s">
        <v>38</v>
      </c>
      <c r="E2940" s="259" t="s">
        <v>17</v>
      </c>
      <c r="F2940" s="259" t="s">
        <v>17</v>
      </c>
      <c r="G2940" s="259" t="s">
        <v>17</v>
      </c>
      <c r="H2940" s="259" t="s">
        <v>17</v>
      </c>
      <c r="I2940" s="259" t="s">
        <v>17</v>
      </c>
      <c r="J2940" s="259" t="s">
        <v>4539</v>
      </c>
      <c r="K2940" s="259" t="s">
        <v>4664</v>
      </c>
      <c r="L2940" s="260">
        <v>45529</v>
      </c>
      <c r="M2940" s="259" t="s">
        <v>20</v>
      </c>
    </row>
    <row r="2941" spans="1:13" x14ac:dyDescent="0.35">
      <c r="A2941" s="261" t="s">
        <v>3828</v>
      </c>
      <c r="B2941" s="261" t="s">
        <v>3829</v>
      </c>
      <c r="C2941" s="261" t="s">
        <v>2495</v>
      </c>
      <c r="D2941" s="261" t="s">
        <v>768</v>
      </c>
      <c r="E2941" s="261" t="s">
        <v>17</v>
      </c>
      <c r="F2941" s="261" t="s">
        <v>17</v>
      </c>
      <c r="G2941" s="261" t="s">
        <v>17</v>
      </c>
      <c r="H2941" s="261" t="s">
        <v>17</v>
      </c>
      <c r="I2941" s="261" t="s">
        <v>17</v>
      </c>
      <c r="J2941" s="261" t="s">
        <v>4539</v>
      </c>
      <c r="K2941" s="261" t="s">
        <v>4665</v>
      </c>
      <c r="L2941" s="262">
        <v>45529</v>
      </c>
      <c r="M2941" s="261" t="s">
        <v>20</v>
      </c>
    </row>
    <row r="2942" spans="1:13" x14ac:dyDescent="0.35">
      <c r="A2942" s="259" t="s">
        <v>1547</v>
      </c>
      <c r="B2942" s="259" t="s">
        <v>1548</v>
      </c>
      <c r="C2942" s="259" t="s">
        <v>1549</v>
      </c>
      <c r="D2942" s="259" t="s">
        <v>694</v>
      </c>
      <c r="E2942" s="259">
        <v>37488</v>
      </c>
      <c r="F2942" s="259" t="s">
        <v>4666</v>
      </c>
      <c r="G2942" s="259" t="s">
        <v>492</v>
      </c>
      <c r="H2942" s="259">
        <v>1</v>
      </c>
      <c r="I2942" s="259" t="s">
        <v>4667</v>
      </c>
      <c r="J2942" s="259" t="s">
        <v>4668</v>
      </c>
      <c r="K2942" s="259" t="s">
        <v>4669</v>
      </c>
      <c r="L2942" s="260">
        <v>45529</v>
      </c>
      <c r="M2942" s="259" t="s">
        <v>20</v>
      </c>
    </row>
    <row r="2943" spans="1:13" x14ac:dyDescent="0.35">
      <c r="A2943" s="261" t="s">
        <v>1547</v>
      </c>
      <c r="B2943" s="261" t="s">
        <v>1548</v>
      </c>
      <c r="C2943" s="261" t="s">
        <v>1549</v>
      </c>
      <c r="D2943" s="261" t="s">
        <v>40</v>
      </c>
      <c r="E2943" s="261" t="s">
        <v>17</v>
      </c>
      <c r="F2943" s="261" t="s">
        <v>17</v>
      </c>
      <c r="G2943" s="261" t="s">
        <v>17</v>
      </c>
      <c r="H2943" s="261" t="s">
        <v>17</v>
      </c>
      <c r="I2943" s="261" t="s">
        <v>17</v>
      </c>
      <c r="J2943" s="261" t="s">
        <v>1759</v>
      </c>
      <c r="K2943" s="261" t="s">
        <v>4670</v>
      </c>
      <c r="L2943" s="262">
        <v>45529</v>
      </c>
      <c r="M2943" s="261" t="s">
        <v>20</v>
      </c>
    </row>
    <row r="2944" spans="1:13" x14ac:dyDescent="0.35">
      <c r="A2944" s="259" t="s">
        <v>1547</v>
      </c>
      <c r="B2944" s="259" t="s">
        <v>1548</v>
      </c>
      <c r="C2944" s="259" t="s">
        <v>1549</v>
      </c>
      <c r="D2944" s="259" t="s">
        <v>991</v>
      </c>
      <c r="E2944" s="259">
        <v>0</v>
      </c>
      <c r="F2944" s="259" t="s">
        <v>4671</v>
      </c>
      <c r="G2944" s="259" t="s">
        <v>884</v>
      </c>
      <c r="H2944" s="259">
        <v>2</v>
      </c>
      <c r="I2944" s="259" t="s">
        <v>4672</v>
      </c>
      <c r="J2944" s="259" t="s">
        <v>4673</v>
      </c>
      <c r="K2944" s="259" t="s">
        <v>4674</v>
      </c>
      <c r="L2944" s="260">
        <v>45529</v>
      </c>
      <c r="M2944" s="259" t="s">
        <v>439</v>
      </c>
    </row>
    <row r="2945" spans="1:13" x14ac:dyDescent="0.35">
      <c r="A2945" s="261" t="s">
        <v>1547</v>
      </c>
      <c r="B2945" s="261" t="s">
        <v>1548</v>
      </c>
      <c r="C2945" s="261" t="s">
        <v>1549</v>
      </c>
      <c r="D2945" s="261" t="s">
        <v>996</v>
      </c>
      <c r="E2945" s="261">
        <v>1794000</v>
      </c>
      <c r="F2945" s="261" t="s">
        <v>4671</v>
      </c>
      <c r="G2945" s="261" t="s">
        <v>884</v>
      </c>
      <c r="H2945" s="261">
        <v>2</v>
      </c>
      <c r="I2945" s="261" t="s">
        <v>4672</v>
      </c>
      <c r="J2945" s="261" t="s">
        <v>4673</v>
      </c>
      <c r="K2945" s="261" t="s">
        <v>4675</v>
      </c>
      <c r="L2945" s="262">
        <v>45529</v>
      </c>
      <c r="M2945" s="261" t="s">
        <v>439</v>
      </c>
    </row>
    <row r="2946" spans="1:13" x14ac:dyDescent="0.35">
      <c r="A2946" s="259" t="s">
        <v>1547</v>
      </c>
      <c r="B2946" s="259" t="s">
        <v>1548</v>
      </c>
      <c r="C2946" s="259" t="s">
        <v>1549</v>
      </c>
      <c r="D2946" s="259" t="s">
        <v>1002</v>
      </c>
      <c r="E2946" s="259">
        <v>1464180</v>
      </c>
      <c r="F2946" s="259" t="s">
        <v>4676</v>
      </c>
      <c r="G2946" s="259" t="s">
        <v>884</v>
      </c>
      <c r="H2946" s="259">
        <v>2</v>
      </c>
      <c r="I2946" s="259" t="s">
        <v>4677</v>
      </c>
      <c r="J2946" s="259" t="s">
        <v>4673</v>
      </c>
      <c r="K2946" s="259" t="s">
        <v>4678</v>
      </c>
      <c r="L2946" s="260">
        <v>45529</v>
      </c>
      <c r="M2946" s="259" t="s">
        <v>439</v>
      </c>
    </row>
    <row r="2947" spans="1:13" x14ac:dyDescent="0.35">
      <c r="A2947" s="261" t="s">
        <v>1547</v>
      </c>
      <c r="B2947" s="261" t="s">
        <v>1548</v>
      </c>
      <c r="C2947" s="261" t="s">
        <v>1549</v>
      </c>
      <c r="D2947" s="261" t="s">
        <v>823</v>
      </c>
      <c r="E2947" s="261" t="s">
        <v>17</v>
      </c>
      <c r="F2947" s="261" t="s">
        <v>4679</v>
      </c>
      <c r="G2947" s="261" t="s">
        <v>884</v>
      </c>
      <c r="H2947" s="261">
        <v>2</v>
      </c>
      <c r="I2947" s="261" t="s">
        <v>4680</v>
      </c>
      <c r="J2947" s="261" t="s">
        <v>4681</v>
      </c>
      <c r="K2947" s="261" t="s">
        <v>4682</v>
      </c>
      <c r="L2947" s="262">
        <v>45529</v>
      </c>
      <c r="M2947" s="261" t="s">
        <v>439</v>
      </c>
    </row>
    <row r="2948" spans="1:13" x14ac:dyDescent="0.35">
      <c r="A2948" s="259" t="s">
        <v>4008</v>
      </c>
      <c r="B2948" s="259" t="s">
        <v>4009</v>
      </c>
      <c r="C2948" s="259" t="s">
        <v>101</v>
      </c>
      <c r="D2948" s="259" t="s">
        <v>40</v>
      </c>
      <c r="E2948" s="259" t="s">
        <v>17</v>
      </c>
      <c r="F2948" s="259" t="s">
        <v>17</v>
      </c>
      <c r="G2948" s="259" t="s">
        <v>17</v>
      </c>
      <c r="H2948" s="259" t="s">
        <v>17</v>
      </c>
      <c r="I2948" s="259" t="s">
        <v>17</v>
      </c>
      <c r="J2948" s="259" t="s">
        <v>4683</v>
      </c>
      <c r="K2948" s="259" t="s">
        <v>4684</v>
      </c>
      <c r="L2948" s="260">
        <v>45529</v>
      </c>
      <c r="M2948" s="259" t="s">
        <v>20</v>
      </c>
    </row>
    <row r="2949" spans="1:13" x14ac:dyDescent="0.35">
      <c r="A2949" s="261" t="s">
        <v>4008</v>
      </c>
      <c r="B2949" s="261" t="s">
        <v>4009</v>
      </c>
      <c r="C2949" s="261" t="s">
        <v>101</v>
      </c>
      <c r="D2949" s="261" t="s">
        <v>16</v>
      </c>
      <c r="E2949" s="261" t="s">
        <v>17</v>
      </c>
      <c r="F2949" s="261" t="s">
        <v>17</v>
      </c>
      <c r="G2949" s="261" t="s">
        <v>17</v>
      </c>
      <c r="H2949" s="261" t="s">
        <v>17</v>
      </c>
      <c r="I2949" s="261" t="s">
        <v>17</v>
      </c>
      <c r="J2949" s="261" t="s">
        <v>4683</v>
      </c>
      <c r="K2949" s="261" t="s">
        <v>4685</v>
      </c>
      <c r="L2949" s="262">
        <v>45529</v>
      </c>
      <c r="M2949" s="261" t="s">
        <v>20</v>
      </c>
    </row>
    <row r="2950" spans="1:13" x14ac:dyDescent="0.35">
      <c r="A2950" s="259" t="s">
        <v>4008</v>
      </c>
      <c r="B2950" s="259" t="s">
        <v>4009</v>
      </c>
      <c r="C2950" s="259" t="s">
        <v>101</v>
      </c>
      <c r="D2950" s="259" t="s">
        <v>21</v>
      </c>
      <c r="E2950" s="259" t="s">
        <v>17</v>
      </c>
      <c r="F2950" s="259" t="s">
        <v>17</v>
      </c>
      <c r="G2950" s="259" t="s">
        <v>17</v>
      </c>
      <c r="H2950" s="259" t="s">
        <v>17</v>
      </c>
      <c r="I2950" s="259" t="s">
        <v>17</v>
      </c>
      <c r="J2950" s="259" t="s">
        <v>4683</v>
      </c>
      <c r="K2950" s="259" t="s">
        <v>4686</v>
      </c>
      <c r="L2950" s="260">
        <v>45529</v>
      </c>
      <c r="M2950" s="259" t="s">
        <v>20</v>
      </c>
    </row>
    <row r="2951" spans="1:13" x14ac:dyDescent="0.35">
      <c r="A2951" s="261" t="s">
        <v>4008</v>
      </c>
      <c r="B2951" s="261" t="s">
        <v>4009</v>
      </c>
      <c r="C2951" s="261" t="s">
        <v>101</v>
      </c>
      <c r="D2951" s="261" t="s">
        <v>768</v>
      </c>
      <c r="E2951" s="261" t="s">
        <v>17</v>
      </c>
      <c r="F2951" s="261" t="s">
        <v>17</v>
      </c>
      <c r="G2951" s="261" t="s">
        <v>17</v>
      </c>
      <c r="H2951" s="261" t="s">
        <v>17</v>
      </c>
      <c r="I2951" s="261" t="s">
        <v>17</v>
      </c>
      <c r="J2951" s="261" t="s">
        <v>4683</v>
      </c>
      <c r="K2951" s="261" t="s">
        <v>4687</v>
      </c>
      <c r="L2951" s="262">
        <v>45529</v>
      </c>
      <c r="M2951" s="261" t="s">
        <v>20</v>
      </c>
    </row>
    <row r="2952" spans="1:13" x14ac:dyDescent="0.35">
      <c r="A2952" s="259" t="s">
        <v>4008</v>
      </c>
      <c r="B2952" s="259" t="s">
        <v>4009</v>
      </c>
      <c r="C2952" s="259" t="s">
        <v>101</v>
      </c>
      <c r="D2952" s="259" t="s">
        <v>24</v>
      </c>
      <c r="E2952" s="259" t="s">
        <v>17</v>
      </c>
      <c r="F2952" s="259" t="s">
        <v>17</v>
      </c>
      <c r="G2952" s="259" t="s">
        <v>17</v>
      </c>
      <c r="H2952" s="259" t="s">
        <v>17</v>
      </c>
      <c r="I2952" s="259" t="s">
        <v>17</v>
      </c>
      <c r="J2952" s="259" t="s">
        <v>4683</v>
      </c>
      <c r="K2952" s="259" t="s">
        <v>4688</v>
      </c>
      <c r="L2952" s="260">
        <v>45529</v>
      </c>
      <c r="M2952" s="259" t="s">
        <v>20</v>
      </c>
    </row>
    <row r="2953" spans="1:13" x14ac:dyDescent="0.35">
      <c r="A2953" s="261" t="s">
        <v>4008</v>
      </c>
      <c r="B2953" s="261" t="s">
        <v>4009</v>
      </c>
      <c r="C2953" s="261" t="s">
        <v>101</v>
      </c>
      <c r="D2953" s="261" t="s">
        <v>404</v>
      </c>
      <c r="E2953" s="261">
        <v>2</v>
      </c>
      <c r="F2953" s="261" t="s">
        <v>4689</v>
      </c>
      <c r="G2953" s="261" t="s">
        <v>492</v>
      </c>
      <c r="H2953" s="261">
        <v>1</v>
      </c>
      <c r="I2953" s="261" t="s">
        <v>4690</v>
      </c>
      <c r="J2953" s="261" t="s">
        <v>4691</v>
      </c>
      <c r="K2953" s="261" t="s">
        <v>4692</v>
      </c>
      <c r="L2953" s="262">
        <v>45529</v>
      </c>
      <c r="M2953" s="261" t="s">
        <v>20</v>
      </c>
    </row>
    <row r="2954" spans="1:13" x14ac:dyDescent="0.35">
      <c r="A2954" s="259" t="s">
        <v>4008</v>
      </c>
      <c r="B2954" s="259" t="s">
        <v>4009</v>
      </c>
      <c r="C2954" s="259" t="s">
        <v>101</v>
      </c>
      <c r="D2954" s="259" t="s">
        <v>26</v>
      </c>
      <c r="E2954" s="259" t="s">
        <v>17</v>
      </c>
      <c r="F2954" s="259" t="s">
        <v>17</v>
      </c>
      <c r="G2954" s="259" t="s">
        <v>17</v>
      </c>
      <c r="H2954" s="259" t="s">
        <v>17</v>
      </c>
      <c r="I2954" s="259" t="s">
        <v>17</v>
      </c>
      <c r="J2954" s="259" t="s">
        <v>4683</v>
      </c>
      <c r="K2954" s="259" t="s">
        <v>4693</v>
      </c>
      <c r="L2954" s="260">
        <v>45529</v>
      </c>
      <c r="M2954" s="259" t="s">
        <v>20</v>
      </c>
    </row>
    <row r="2955" spans="1:13" x14ac:dyDescent="0.35">
      <c r="A2955" s="261" t="s">
        <v>4008</v>
      </c>
      <c r="B2955" s="261" t="s">
        <v>4009</v>
      </c>
      <c r="C2955" s="261" t="s">
        <v>101</v>
      </c>
      <c r="D2955" s="261" t="s">
        <v>28</v>
      </c>
      <c r="E2955" s="261" t="s">
        <v>17</v>
      </c>
      <c r="F2955" s="261" t="s">
        <v>17</v>
      </c>
      <c r="G2955" s="261" t="s">
        <v>17</v>
      </c>
      <c r="H2955" s="261" t="s">
        <v>17</v>
      </c>
      <c r="I2955" s="261" t="s">
        <v>17</v>
      </c>
      <c r="J2955" s="261" t="s">
        <v>4683</v>
      </c>
      <c r="K2955" s="261" t="s">
        <v>4694</v>
      </c>
      <c r="L2955" s="262">
        <v>45529</v>
      </c>
      <c r="M2955" s="261" t="s">
        <v>20</v>
      </c>
    </row>
    <row r="2956" spans="1:13" x14ac:dyDescent="0.35">
      <c r="A2956" s="259" t="s">
        <v>4008</v>
      </c>
      <c r="B2956" s="259" t="s">
        <v>4009</v>
      </c>
      <c r="C2956" s="259" t="s">
        <v>101</v>
      </c>
      <c r="D2956" s="259" t="s">
        <v>38</v>
      </c>
      <c r="E2956" s="259" t="s">
        <v>17</v>
      </c>
      <c r="F2956" s="259" t="s">
        <v>17</v>
      </c>
      <c r="G2956" s="259" t="s">
        <v>17</v>
      </c>
      <c r="H2956" s="259" t="s">
        <v>17</v>
      </c>
      <c r="I2956" s="259" t="s">
        <v>17</v>
      </c>
      <c r="J2956" s="259" t="s">
        <v>4683</v>
      </c>
      <c r="K2956" s="259" t="s">
        <v>4695</v>
      </c>
      <c r="L2956" s="260">
        <v>45529</v>
      </c>
      <c r="M2956" s="259" t="s">
        <v>20</v>
      </c>
    </row>
    <row r="2957" spans="1:13" x14ac:dyDescent="0.35">
      <c r="A2957" s="261" t="s">
        <v>4019</v>
      </c>
      <c r="B2957" s="261" t="s">
        <v>4020</v>
      </c>
      <c r="C2957" s="261" t="s">
        <v>101</v>
      </c>
      <c r="D2957" s="261" t="s">
        <v>40</v>
      </c>
      <c r="E2957" s="261" t="s">
        <v>17</v>
      </c>
      <c r="F2957" s="261" t="s">
        <v>17</v>
      </c>
      <c r="G2957" s="261" t="s">
        <v>17</v>
      </c>
      <c r="H2957" s="261" t="s">
        <v>17</v>
      </c>
      <c r="I2957" s="261" t="s">
        <v>17</v>
      </c>
      <c r="J2957" s="261" t="s">
        <v>4683</v>
      </c>
      <c r="K2957" s="261" t="s">
        <v>4696</v>
      </c>
      <c r="L2957" s="262">
        <v>45529</v>
      </c>
      <c r="M2957" s="261" t="s">
        <v>20</v>
      </c>
    </row>
    <row r="2958" spans="1:13" x14ac:dyDescent="0.35">
      <c r="A2958" s="259" t="s">
        <v>4019</v>
      </c>
      <c r="B2958" s="259" t="s">
        <v>4020</v>
      </c>
      <c r="C2958" s="259" t="s">
        <v>101</v>
      </c>
      <c r="D2958" s="259" t="s">
        <v>16</v>
      </c>
      <c r="E2958" s="259" t="s">
        <v>17</v>
      </c>
      <c r="F2958" s="259" t="s">
        <v>17</v>
      </c>
      <c r="G2958" s="259" t="s">
        <v>17</v>
      </c>
      <c r="H2958" s="259" t="s">
        <v>17</v>
      </c>
      <c r="I2958" s="259" t="s">
        <v>17</v>
      </c>
      <c r="J2958" s="259" t="s">
        <v>4683</v>
      </c>
      <c r="K2958" s="259" t="s">
        <v>4697</v>
      </c>
      <c r="L2958" s="260">
        <v>45529</v>
      </c>
      <c r="M2958" s="259" t="s">
        <v>20</v>
      </c>
    </row>
    <row r="2959" spans="1:13" x14ac:dyDescent="0.35">
      <c r="A2959" s="261" t="s">
        <v>4019</v>
      </c>
      <c r="B2959" s="261" t="s">
        <v>4020</v>
      </c>
      <c r="C2959" s="261" t="s">
        <v>101</v>
      </c>
      <c r="D2959" s="261" t="s">
        <v>21</v>
      </c>
      <c r="E2959" s="261" t="s">
        <v>17</v>
      </c>
      <c r="F2959" s="261" t="s">
        <v>17</v>
      </c>
      <c r="G2959" s="261" t="s">
        <v>17</v>
      </c>
      <c r="H2959" s="261" t="s">
        <v>17</v>
      </c>
      <c r="I2959" s="261" t="s">
        <v>17</v>
      </c>
      <c r="J2959" s="261" t="s">
        <v>4683</v>
      </c>
      <c r="K2959" s="261" t="s">
        <v>4698</v>
      </c>
      <c r="L2959" s="262">
        <v>45529</v>
      </c>
      <c r="M2959" s="261" t="s">
        <v>20</v>
      </c>
    </row>
    <row r="2960" spans="1:13" x14ac:dyDescent="0.35">
      <c r="A2960" s="259" t="s">
        <v>4019</v>
      </c>
      <c r="B2960" s="259" t="s">
        <v>4020</v>
      </c>
      <c r="C2960" s="259" t="s">
        <v>101</v>
      </c>
      <c r="D2960" s="259" t="s">
        <v>768</v>
      </c>
      <c r="E2960" s="259" t="s">
        <v>17</v>
      </c>
      <c r="F2960" s="259" t="s">
        <v>17</v>
      </c>
      <c r="G2960" s="259" t="s">
        <v>17</v>
      </c>
      <c r="H2960" s="259" t="s">
        <v>17</v>
      </c>
      <c r="I2960" s="259" t="s">
        <v>17</v>
      </c>
      <c r="J2960" s="259" t="s">
        <v>4683</v>
      </c>
      <c r="K2960" s="259" t="s">
        <v>4699</v>
      </c>
      <c r="L2960" s="260">
        <v>45529</v>
      </c>
      <c r="M2960" s="259" t="s">
        <v>20</v>
      </c>
    </row>
    <row r="2961" spans="1:13" x14ac:dyDescent="0.35">
      <c r="A2961" s="261" t="s">
        <v>4019</v>
      </c>
      <c r="B2961" s="261" t="s">
        <v>4020</v>
      </c>
      <c r="C2961" s="261" t="s">
        <v>101</v>
      </c>
      <c r="D2961" s="261" t="s">
        <v>24</v>
      </c>
      <c r="E2961" s="261" t="s">
        <v>17</v>
      </c>
      <c r="F2961" s="261" t="s">
        <v>17</v>
      </c>
      <c r="G2961" s="261" t="s">
        <v>17</v>
      </c>
      <c r="H2961" s="261" t="s">
        <v>17</v>
      </c>
      <c r="I2961" s="261" t="s">
        <v>17</v>
      </c>
      <c r="J2961" s="261" t="s">
        <v>4683</v>
      </c>
      <c r="K2961" s="261" t="s">
        <v>4700</v>
      </c>
      <c r="L2961" s="262">
        <v>45529</v>
      </c>
      <c r="M2961" s="261" t="s">
        <v>20</v>
      </c>
    </row>
    <row r="2962" spans="1:13" x14ac:dyDescent="0.35">
      <c r="A2962" s="259" t="s">
        <v>4019</v>
      </c>
      <c r="B2962" s="259" t="s">
        <v>4020</v>
      </c>
      <c r="C2962" s="259" t="s">
        <v>101</v>
      </c>
      <c r="D2962" s="259" t="s">
        <v>404</v>
      </c>
      <c r="E2962" s="259">
        <v>5</v>
      </c>
      <c r="F2962" s="259" t="s">
        <v>4701</v>
      </c>
      <c r="G2962" s="259" t="s">
        <v>33</v>
      </c>
      <c r="H2962" s="259">
        <v>2</v>
      </c>
      <c r="I2962" s="259" t="s">
        <v>4702</v>
      </c>
      <c r="J2962" s="259" t="s">
        <v>1387</v>
      </c>
      <c r="K2962" s="259" t="s">
        <v>4703</v>
      </c>
      <c r="L2962" s="260">
        <v>45529</v>
      </c>
      <c r="M2962" s="259" t="s">
        <v>20</v>
      </c>
    </row>
    <row r="2963" spans="1:13" x14ac:dyDescent="0.35">
      <c r="A2963" s="261" t="s">
        <v>4019</v>
      </c>
      <c r="B2963" s="261" t="s">
        <v>4020</v>
      </c>
      <c r="C2963" s="261" t="s">
        <v>101</v>
      </c>
      <c r="D2963" s="261" t="s">
        <v>26</v>
      </c>
      <c r="E2963" s="261" t="s">
        <v>17</v>
      </c>
      <c r="F2963" s="261" t="s">
        <v>17</v>
      </c>
      <c r="G2963" s="261" t="s">
        <v>17</v>
      </c>
      <c r="H2963" s="261" t="s">
        <v>17</v>
      </c>
      <c r="I2963" s="261" t="s">
        <v>17</v>
      </c>
      <c r="J2963" s="261" t="s">
        <v>4683</v>
      </c>
      <c r="K2963" s="261" t="s">
        <v>4704</v>
      </c>
      <c r="L2963" s="262">
        <v>45529</v>
      </c>
      <c r="M2963" s="261" t="s">
        <v>20</v>
      </c>
    </row>
    <row r="2964" spans="1:13" x14ac:dyDescent="0.35">
      <c r="A2964" s="259" t="s">
        <v>4019</v>
      </c>
      <c r="B2964" s="259" t="s">
        <v>4020</v>
      </c>
      <c r="C2964" s="259" t="s">
        <v>101</v>
      </c>
      <c r="D2964" s="259" t="s">
        <v>28</v>
      </c>
      <c r="E2964" s="259" t="s">
        <v>17</v>
      </c>
      <c r="F2964" s="259" t="s">
        <v>17</v>
      </c>
      <c r="G2964" s="259" t="s">
        <v>17</v>
      </c>
      <c r="H2964" s="259" t="s">
        <v>17</v>
      </c>
      <c r="I2964" s="259" t="s">
        <v>17</v>
      </c>
      <c r="J2964" s="259" t="s">
        <v>4683</v>
      </c>
      <c r="K2964" s="259" t="s">
        <v>4705</v>
      </c>
      <c r="L2964" s="260">
        <v>45529</v>
      </c>
      <c r="M2964" s="259" t="s">
        <v>20</v>
      </c>
    </row>
    <row r="2965" spans="1:13" x14ac:dyDescent="0.35">
      <c r="A2965" s="261" t="s">
        <v>4019</v>
      </c>
      <c r="B2965" s="261" t="s">
        <v>4020</v>
      </c>
      <c r="C2965" s="261" t="s">
        <v>101</v>
      </c>
      <c r="D2965" s="261" t="s">
        <v>38</v>
      </c>
      <c r="E2965" s="261" t="s">
        <v>17</v>
      </c>
      <c r="F2965" s="261" t="s">
        <v>17</v>
      </c>
      <c r="G2965" s="261" t="s">
        <v>17</v>
      </c>
      <c r="H2965" s="261" t="s">
        <v>17</v>
      </c>
      <c r="I2965" s="261" t="s">
        <v>17</v>
      </c>
      <c r="J2965" s="261" t="s">
        <v>4683</v>
      </c>
      <c r="K2965" s="261" t="s">
        <v>4706</v>
      </c>
      <c r="L2965" s="262">
        <v>45529</v>
      </c>
      <c r="M2965" s="261" t="s">
        <v>20</v>
      </c>
    </row>
    <row r="2966" spans="1:13" x14ac:dyDescent="0.35">
      <c r="A2966" s="259" t="s">
        <v>398</v>
      </c>
      <c r="B2966" s="259" t="s">
        <v>399</v>
      </c>
      <c r="C2966" s="259" t="s">
        <v>109</v>
      </c>
      <c r="D2966" s="259" t="s">
        <v>949</v>
      </c>
      <c r="E2966" s="259">
        <v>245145075</v>
      </c>
      <c r="F2966" s="259" t="s">
        <v>4707</v>
      </c>
      <c r="G2966" s="259" t="s">
        <v>884</v>
      </c>
      <c r="H2966" s="259">
        <v>2</v>
      </c>
      <c r="I2966" s="259" t="s">
        <v>4708</v>
      </c>
      <c r="J2966" s="259" t="s">
        <v>4709</v>
      </c>
      <c r="K2966" s="259" t="s">
        <v>4710</v>
      </c>
      <c r="L2966" s="260">
        <v>45530</v>
      </c>
      <c r="M2966" s="259" t="s">
        <v>20</v>
      </c>
    </row>
    <row r="2967" spans="1:13" x14ac:dyDescent="0.35">
      <c r="A2967" s="261" t="s">
        <v>398</v>
      </c>
      <c r="B2967" s="261" t="s">
        <v>399</v>
      </c>
      <c r="C2967" s="261" t="s">
        <v>109</v>
      </c>
      <c r="D2967" s="261" t="s">
        <v>694</v>
      </c>
      <c r="E2967" s="261">
        <v>13297</v>
      </c>
      <c r="F2967" s="261" t="s">
        <v>4711</v>
      </c>
      <c r="G2967" s="261" t="s">
        <v>492</v>
      </c>
      <c r="H2967" s="261">
        <v>1</v>
      </c>
      <c r="I2967" s="261" t="s">
        <v>4712</v>
      </c>
      <c r="J2967" s="261" t="s">
        <v>4713</v>
      </c>
      <c r="K2967" s="261" t="s">
        <v>4714</v>
      </c>
      <c r="L2967" s="262">
        <v>45530</v>
      </c>
      <c r="M2967" s="261" t="s">
        <v>20</v>
      </c>
    </row>
    <row r="2968" spans="1:13" x14ac:dyDescent="0.35">
      <c r="A2968" s="259" t="s">
        <v>398</v>
      </c>
      <c r="B2968" s="259" t="s">
        <v>399</v>
      </c>
      <c r="C2968" s="259" t="s">
        <v>109</v>
      </c>
      <c r="D2968" s="259" t="s">
        <v>958</v>
      </c>
      <c r="E2968" s="259">
        <v>4179428</v>
      </c>
      <c r="F2968" s="259" t="s">
        <v>4715</v>
      </c>
      <c r="G2968" s="259" t="s">
        <v>492</v>
      </c>
      <c r="H2968" s="259">
        <v>1</v>
      </c>
      <c r="I2968" s="259" t="s">
        <v>4716</v>
      </c>
      <c r="J2968" s="259" t="s">
        <v>4717</v>
      </c>
      <c r="K2968" s="259" t="s">
        <v>4718</v>
      </c>
      <c r="L2968" s="260">
        <v>45530</v>
      </c>
      <c r="M2968" s="259" t="s">
        <v>20</v>
      </c>
    </row>
    <row r="2969" spans="1:13" x14ac:dyDescent="0.35">
      <c r="A2969" s="261" t="s">
        <v>398</v>
      </c>
      <c r="B2969" s="261" t="s">
        <v>399</v>
      </c>
      <c r="C2969" s="261" t="s">
        <v>109</v>
      </c>
      <c r="D2969" s="261" t="s">
        <v>963</v>
      </c>
      <c r="E2969" s="261" t="s">
        <v>17</v>
      </c>
      <c r="F2969" s="261" t="s">
        <v>512</v>
      </c>
      <c r="G2969" s="261" t="s">
        <v>17</v>
      </c>
      <c r="H2969" s="261" t="s">
        <v>17</v>
      </c>
      <c r="I2969" s="261" t="s">
        <v>512</v>
      </c>
      <c r="J2969" s="261" t="s">
        <v>4719</v>
      </c>
      <c r="K2969" s="261" t="s">
        <v>4720</v>
      </c>
      <c r="L2969" s="262">
        <v>45530</v>
      </c>
      <c r="M2969" s="261" t="s">
        <v>20</v>
      </c>
    </row>
    <row r="2970" spans="1:13" x14ac:dyDescent="0.35">
      <c r="A2970" s="259" t="s">
        <v>398</v>
      </c>
      <c r="B2970" s="259" t="s">
        <v>399</v>
      </c>
      <c r="C2970" s="259" t="s">
        <v>109</v>
      </c>
      <c r="D2970" s="259" t="s">
        <v>568</v>
      </c>
      <c r="E2970" s="259" t="s">
        <v>17</v>
      </c>
      <c r="F2970" s="259" t="s">
        <v>512</v>
      </c>
      <c r="G2970" s="259" t="s">
        <v>17</v>
      </c>
      <c r="H2970" s="259" t="s">
        <v>17</v>
      </c>
      <c r="I2970" s="259" t="s">
        <v>4721</v>
      </c>
      <c r="J2970" s="259" t="s">
        <v>4722</v>
      </c>
      <c r="K2970" s="259" t="s">
        <v>4723</v>
      </c>
      <c r="L2970" s="260">
        <v>45530</v>
      </c>
      <c r="M2970" s="259" t="s">
        <v>20</v>
      </c>
    </row>
    <row r="2971" spans="1:13" x14ac:dyDescent="0.35">
      <c r="A2971" s="261" t="s">
        <v>398</v>
      </c>
      <c r="B2971" s="261" t="s">
        <v>399</v>
      </c>
      <c r="C2971" s="261" t="s">
        <v>109</v>
      </c>
      <c r="D2971" s="261" t="s">
        <v>40</v>
      </c>
      <c r="E2971" s="261" t="s">
        <v>17</v>
      </c>
      <c r="F2971" s="261" t="s">
        <v>512</v>
      </c>
      <c r="G2971" s="261" t="s">
        <v>17</v>
      </c>
      <c r="H2971" s="261" t="s">
        <v>17</v>
      </c>
      <c r="I2971" s="261" t="s">
        <v>17</v>
      </c>
      <c r="J2971" s="261" t="s">
        <v>180</v>
      </c>
      <c r="K2971" s="261" t="s">
        <v>4724</v>
      </c>
      <c r="L2971" s="262">
        <v>45530</v>
      </c>
      <c r="M2971" s="261" t="s">
        <v>20</v>
      </c>
    </row>
    <row r="2972" spans="1:13" x14ac:dyDescent="0.35">
      <c r="A2972" s="259" t="s">
        <v>398</v>
      </c>
      <c r="B2972" s="259" t="s">
        <v>399</v>
      </c>
      <c r="C2972" s="259" t="s">
        <v>109</v>
      </c>
      <c r="D2972" s="259" t="s">
        <v>986</v>
      </c>
      <c r="E2972" s="259" t="s">
        <v>17</v>
      </c>
      <c r="F2972" s="259" t="s">
        <v>512</v>
      </c>
      <c r="G2972" s="259" t="s">
        <v>17</v>
      </c>
      <c r="H2972" s="259" t="s">
        <v>17</v>
      </c>
      <c r="I2972" s="259" t="s">
        <v>512</v>
      </c>
      <c r="J2972" s="259" t="s">
        <v>4725</v>
      </c>
      <c r="K2972" s="259" t="s">
        <v>4726</v>
      </c>
      <c r="L2972" s="260">
        <v>45530</v>
      </c>
      <c r="M2972" s="259" t="s">
        <v>20</v>
      </c>
    </row>
    <row r="2973" spans="1:13" x14ac:dyDescent="0.35">
      <c r="A2973" s="261" t="s">
        <v>398</v>
      </c>
      <c r="B2973" s="261" t="s">
        <v>399</v>
      </c>
      <c r="C2973" s="261" t="s">
        <v>109</v>
      </c>
      <c r="D2973" s="261" t="s">
        <v>991</v>
      </c>
      <c r="E2973" s="261">
        <v>4179428</v>
      </c>
      <c r="F2973" s="261" t="s">
        <v>4715</v>
      </c>
      <c r="G2973" s="261" t="s">
        <v>492</v>
      </c>
      <c r="H2973" s="261">
        <v>1</v>
      </c>
      <c r="I2973" s="261" t="s">
        <v>4716</v>
      </c>
      <c r="J2973" s="261" t="s">
        <v>4727</v>
      </c>
      <c r="K2973" s="261" t="s">
        <v>4728</v>
      </c>
      <c r="L2973" s="262">
        <v>45530</v>
      </c>
      <c r="M2973" s="261" t="s">
        <v>20</v>
      </c>
    </row>
    <row r="2974" spans="1:13" x14ac:dyDescent="0.35">
      <c r="A2974" s="259" t="s">
        <v>398</v>
      </c>
      <c r="B2974" s="259" t="s">
        <v>399</v>
      </c>
      <c r="C2974" s="259" t="s">
        <v>109</v>
      </c>
      <c r="D2974" s="259" t="s">
        <v>996</v>
      </c>
      <c r="E2974" s="259" t="s">
        <v>17</v>
      </c>
      <c r="F2974" s="259" t="s">
        <v>512</v>
      </c>
      <c r="G2974" s="259" t="s">
        <v>17</v>
      </c>
      <c r="H2974" s="259" t="s">
        <v>17</v>
      </c>
      <c r="I2974" s="259" t="s">
        <v>512</v>
      </c>
      <c r="J2974" s="259" t="s">
        <v>4729</v>
      </c>
      <c r="K2974" s="259" t="s">
        <v>4730</v>
      </c>
      <c r="L2974" s="260">
        <v>45530</v>
      </c>
      <c r="M2974" s="259" t="s">
        <v>20</v>
      </c>
    </row>
    <row r="2975" spans="1:13" x14ac:dyDescent="0.35">
      <c r="A2975" s="261" t="s">
        <v>398</v>
      </c>
      <c r="B2975" s="261" t="s">
        <v>399</v>
      </c>
      <c r="C2975" s="261" t="s">
        <v>109</v>
      </c>
      <c r="D2975" s="261" t="s">
        <v>999</v>
      </c>
      <c r="E2975" s="261" t="s">
        <v>17</v>
      </c>
      <c r="F2975" s="261" t="s">
        <v>512</v>
      </c>
      <c r="G2975" s="261" t="s">
        <v>17</v>
      </c>
      <c r="H2975" s="261" t="s">
        <v>17</v>
      </c>
      <c r="I2975" s="261" t="s">
        <v>512</v>
      </c>
      <c r="J2975" s="261" t="s">
        <v>4729</v>
      </c>
      <c r="K2975" s="261" t="s">
        <v>4731</v>
      </c>
      <c r="L2975" s="262">
        <v>45530</v>
      </c>
      <c r="M2975" s="261" t="s">
        <v>20</v>
      </c>
    </row>
    <row r="2976" spans="1:13" x14ac:dyDescent="0.35">
      <c r="A2976" s="259" t="s">
        <v>398</v>
      </c>
      <c r="B2976" s="259" t="s">
        <v>399</v>
      </c>
      <c r="C2976" s="259" t="s">
        <v>109</v>
      </c>
      <c r="D2976" s="259" t="s">
        <v>1002</v>
      </c>
      <c r="E2976" s="259" t="s">
        <v>17</v>
      </c>
      <c r="F2976" s="259" t="s">
        <v>512</v>
      </c>
      <c r="G2976" s="259" t="s">
        <v>17</v>
      </c>
      <c r="H2976" s="259" t="s">
        <v>17</v>
      </c>
      <c r="I2976" s="259" t="s">
        <v>512</v>
      </c>
      <c r="J2976" s="259" t="s">
        <v>4729</v>
      </c>
      <c r="K2976" s="259" t="s">
        <v>4732</v>
      </c>
      <c r="L2976" s="260">
        <v>45530</v>
      </c>
      <c r="M2976" s="259" t="s">
        <v>20</v>
      </c>
    </row>
    <row r="2977" spans="1:13" x14ac:dyDescent="0.35">
      <c r="A2977" s="261" t="s">
        <v>398</v>
      </c>
      <c r="B2977" s="261" t="s">
        <v>399</v>
      </c>
      <c r="C2977" s="261" t="s">
        <v>109</v>
      </c>
      <c r="D2977" s="261" t="s">
        <v>823</v>
      </c>
      <c r="E2977" s="261" t="s">
        <v>17</v>
      </c>
      <c r="F2977" s="261" t="s">
        <v>512</v>
      </c>
      <c r="G2977" s="261" t="s">
        <v>17</v>
      </c>
      <c r="H2977" s="261" t="s">
        <v>17</v>
      </c>
      <c r="I2977" s="261" t="s">
        <v>512</v>
      </c>
      <c r="J2977" s="261" t="s">
        <v>4729</v>
      </c>
      <c r="K2977" s="261" t="s">
        <v>4733</v>
      </c>
      <c r="L2977" s="262">
        <v>45530</v>
      </c>
      <c r="M2977" s="261" t="s">
        <v>20</v>
      </c>
    </row>
    <row r="2978" spans="1:13" x14ac:dyDescent="0.35">
      <c r="A2978" s="259" t="s">
        <v>4734</v>
      </c>
      <c r="B2978" s="259" t="s">
        <v>4735</v>
      </c>
      <c r="C2978" s="259" t="s">
        <v>4736</v>
      </c>
      <c r="D2978" s="259" t="s">
        <v>16</v>
      </c>
      <c r="E2978" s="259" t="s">
        <v>17</v>
      </c>
      <c r="F2978" s="259" t="s">
        <v>512</v>
      </c>
      <c r="G2978" s="259" t="s">
        <v>17</v>
      </c>
      <c r="H2978" s="259" t="s">
        <v>17</v>
      </c>
      <c r="I2978" s="259" t="s">
        <v>512</v>
      </c>
      <c r="J2978" s="259" t="s">
        <v>4737</v>
      </c>
      <c r="K2978" s="259" t="s">
        <v>4738</v>
      </c>
      <c r="L2978" s="260">
        <v>45530</v>
      </c>
      <c r="M2978" s="259" t="s">
        <v>20</v>
      </c>
    </row>
    <row r="2979" spans="1:13" x14ac:dyDescent="0.35">
      <c r="A2979" s="261" t="s">
        <v>4734</v>
      </c>
      <c r="B2979" s="261" t="s">
        <v>4735</v>
      </c>
      <c r="C2979" s="261" t="s">
        <v>4736</v>
      </c>
      <c r="D2979" s="261" t="s">
        <v>21</v>
      </c>
      <c r="E2979" s="261" t="s">
        <v>17</v>
      </c>
      <c r="F2979" s="261" t="s">
        <v>512</v>
      </c>
      <c r="G2979" s="261" t="s">
        <v>17</v>
      </c>
      <c r="H2979" s="261" t="s">
        <v>17</v>
      </c>
      <c r="I2979" s="261" t="s">
        <v>512</v>
      </c>
      <c r="J2979" s="261" t="s">
        <v>4737</v>
      </c>
      <c r="K2979" s="261" t="s">
        <v>4739</v>
      </c>
      <c r="L2979" s="262">
        <v>45530</v>
      </c>
      <c r="M2979" s="261" t="s">
        <v>20</v>
      </c>
    </row>
    <row r="2980" spans="1:13" x14ac:dyDescent="0.35">
      <c r="A2980" s="259" t="s">
        <v>4734</v>
      </c>
      <c r="B2980" s="259" t="s">
        <v>4735</v>
      </c>
      <c r="C2980" s="259" t="s">
        <v>4736</v>
      </c>
      <c r="D2980" s="259" t="s">
        <v>768</v>
      </c>
      <c r="E2980" s="259" t="s">
        <v>17</v>
      </c>
      <c r="F2980" s="259" t="s">
        <v>512</v>
      </c>
      <c r="G2980" s="259" t="s">
        <v>17</v>
      </c>
      <c r="H2980" s="259" t="s">
        <v>17</v>
      </c>
      <c r="I2980" s="259" t="s">
        <v>512</v>
      </c>
      <c r="J2980" s="259" t="s">
        <v>4737</v>
      </c>
      <c r="K2980" s="259" t="s">
        <v>4740</v>
      </c>
      <c r="L2980" s="260">
        <v>45530</v>
      </c>
      <c r="M2980" s="259" t="s">
        <v>20</v>
      </c>
    </row>
    <row r="2981" spans="1:13" x14ac:dyDescent="0.35">
      <c r="A2981" s="261" t="s">
        <v>4734</v>
      </c>
      <c r="B2981" s="261" t="s">
        <v>4735</v>
      </c>
      <c r="C2981" s="261" t="s">
        <v>4736</v>
      </c>
      <c r="D2981" s="261" t="s">
        <v>24</v>
      </c>
      <c r="E2981" s="261" t="s">
        <v>17</v>
      </c>
      <c r="F2981" s="261" t="s">
        <v>512</v>
      </c>
      <c r="G2981" s="261" t="s">
        <v>17</v>
      </c>
      <c r="H2981" s="261" t="s">
        <v>17</v>
      </c>
      <c r="I2981" s="261" t="s">
        <v>512</v>
      </c>
      <c r="J2981" s="261" t="s">
        <v>4737</v>
      </c>
      <c r="K2981" s="261" t="s">
        <v>4741</v>
      </c>
      <c r="L2981" s="262">
        <v>45530</v>
      </c>
      <c r="M2981" s="261" t="s">
        <v>20</v>
      </c>
    </row>
    <row r="2982" spans="1:13" x14ac:dyDescent="0.35">
      <c r="A2982" s="259" t="s">
        <v>1226</v>
      </c>
      <c r="B2982" s="259" t="s">
        <v>1227</v>
      </c>
      <c r="C2982" s="259" t="s">
        <v>1228</v>
      </c>
      <c r="D2982" s="259" t="s">
        <v>949</v>
      </c>
      <c r="E2982" s="259">
        <v>17600000</v>
      </c>
      <c r="F2982" s="259" t="s">
        <v>4742</v>
      </c>
      <c r="G2982" s="259" t="s">
        <v>492</v>
      </c>
      <c r="H2982" s="259">
        <v>1</v>
      </c>
      <c r="I2982" s="259" t="s">
        <v>4743</v>
      </c>
      <c r="J2982" s="259" t="s">
        <v>4744</v>
      </c>
      <c r="K2982" s="259" t="s">
        <v>4745</v>
      </c>
      <c r="L2982" s="260">
        <v>45530</v>
      </c>
      <c r="M2982" s="259" t="s">
        <v>20</v>
      </c>
    </row>
    <row r="2983" spans="1:13" x14ac:dyDescent="0.35">
      <c r="A2983" s="261" t="s">
        <v>1226</v>
      </c>
      <c r="B2983" s="261" t="s">
        <v>1227</v>
      </c>
      <c r="C2983" s="261" t="s">
        <v>1228</v>
      </c>
      <c r="D2983" s="261" t="s">
        <v>694</v>
      </c>
      <c r="E2983" s="261">
        <v>107160</v>
      </c>
      <c r="F2983" s="261" t="s">
        <v>899</v>
      </c>
      <c r="G2983" s="261" t="s">
        <v>884</v>
      </c>
      <c r="H2983" s="261">
        <v>2</v>
      </c>
      <c r="I2983" s="261" t="s">
        <v>4746</v>
      </c>
      <c r="J2983" s="261" t="s">
        <v>4747</v>
      </c>
      <c r="K2983" s="261" t="s">
        <v>4748</v>
      </c>
      <c r="L2983" s="262">
        <v>45530</v>
      </c>
      <c r="M2983" s="261" t="s">
        <v>20</v>
      </c>
    </row>
    <row r="2984" spans="1:13" x14ac:dyDescent="0.35">
      <c r="A2984" s="259" t="s">
        <v>1226</v>
      </c>
      <c r="B2984" s="259" t="s">
        <v>1227</v>
      </c>
      <c r="C2984" s="259" t="s">
        <v>1228</v>
      </c>
      <c r="D2984" s="259" t="s">
        <v>958</v>
      </c>
      <c r="E2984" s="259">
        <v>17600000</v>
      </c>
      <c r="F2984" s="259" t="s">
        <v>4742</v>
      </c>
      <c r="G2984" s="259" t="s">
        <v>22</v>
      </c>
      <c r="H2984" s="259">
        <v>3</v>
      </c>
      <c r="I2984" s="259" t="s">
        <v>4743</v>
      </c>
      <c r="J2984" s="259" t="s">
        <v>4749</v>
      </c>
      <c r="K2984" s="259" t="s">
        <v>4750</v>
      </c>
      <c r="L2984" s="260">
        <v>45530</v>
      </c>
      <c r="M2984" s="259" t="s">
        <v>20</v>
      </c>
    </row>
    <row r="2985" spans="1:13" x14ac:dyDescent="0.35">
      <c r="A2985" s="261" t="s">
        <v>1226</v>
      </c>
      <c r="B2985" s="261" t="s">
        <v>1227</v>
      </c>
      <c r="C2985" s="261" t="s">
        <v>1228</v>
      </c>
      <c r="D2985" s="261" t="s">
        <v>963</v>
      </c>
      <c r="E2985" s="261">
        <v>9856000</v>
      </c>
      <c r="F2985" s="261" t="s">
        <v>4751</v>
      </c>
      <c r="G2985" s="261" t="s">
        <v>22</v>
      </c>
      <c r="H2985" s="261">
        <v>3</v>
      </c>
      <c r="I2985" s="261" t="s">
        <v>4752</v>
      </c>
      <c r="J2985" s="261" t="s">
        <v>4753</v>
      </c>
      <c r="K2985" s="261" t="s">
        <v>4754</v>
      </c>
      <c r="L2985" s="262">
        <v>45530</v>
      </c>
      <c r="M2985" s="261" t="s">
        <v>20</v>
      </c>
    </row>
    <row r="2986" spans="1:13" x14ac:dyDescent="0.35">
      <c r="A2986" s="259" t="s">
        <v>1226</v>
      </c>
      <c r="B2986" s="259" t="s">
        <v>1227</v>
      </c>
      <c r="C2986" s="259" t="s">
        <v>1228</v>
      </c>
      <c r="D2986" s="259" t="s">
        <v>568</v>
      </c>
      <c r="E2986" s="259">
        <v>242000</v>
      </c>
      <c r="F2986" s="259" t="s">
        <v>4755</v>
      </c>
      <c r="G2986" s="259" t="s">
        <v>33</v>
      </c>
      <c r="H2986" s="259">
        <v>2</v>
      </c>
      <c r="I2986" s="259" t="s">
        <v>4756</v>
      </c>
      <c r="J2986" s="259" t="s">
        <v>4757</v>
      </c>
      <c r="K2986" s="259" t="s">
        <v>4758</v>
      </c>
      <c r="L2986" s="260">
        <v>45530</v>
      </c>
      <c r="M2986" s="259" t="s">
        <v>20</v>
      </c>
    </row>
    <row r="2987" spans="1:13" x14ac:dyDescent="0.35">
      <c r="A2987" s="261" t="s">
        <v>1226</v>
      </c>
      <c r="B2987" s="261" t="s">
        <v>1227</v>
      </c>
      <c r="C2987" s="261" t="s">
        <v>1228</v>
      </c>
      <c r="D2987" s="261" t="s">
        <v>40</v>
      </c>
      <c r="E2987" s="261" t="s">
        <v>17</v>
      </c>
      <c r="F2987" s="261" t="s">
        <v>17</v>
      </c>
      <c r="G2987" s="261" t="s">
        <v>17</v>
      </c>
      <c r="H2987" s="261" t="s">
        <v>17</v>
      </c>
      <c r="I2987" s="261" t="s">
        <v>17</v>
      </c>
      <c r="J2987" s="261" t="s">
        <v>4759</v>
      </c>
      <c r="K2987" s="261" t="s">
        <v>4760</v>
      </c>
      <c r="L2987" s="262">
        <v>45530</v>
      </c>
      <c r="M2987" s="261" t="s">
        <v>20</v>
      </c>
    </row>
    <row r="2988" spans="1:13" x14ac:dyDescent="0.35">
      <c r="A2988" s="259" t="s">
        <v>1226</v>
      </c>
      <c r="B2988" s="259" t="s">
        <v>1227</v>
      </c>
      <c r="C2988" s="259" t="s">
        <v>1228</v>
      </c>
      <c r="D2988" s="259" t="s">
        <v>635</v>
      </c>
      <c r="E2988" s="259">
        <v>78</v>
      </c>
      <c r="F2988" s="259" t="s">
        <v>4761</v>
      </c>
      <c r="G2988" s="259" t="s">
        <v>22</v>
      </c>
      <c r="H2988" s="259">
        <v>3</v>
      </c>
      <c r="I2988" s="259" t="s">
        <v>790</v>
      </c>
      <c r="J2988" s="259" t="s">
        <v>4762</v>
      </c>
      <c r="K2988" s="259" t="s">
        <v>4763</v>
      </c>
      <c r="L2988" s="260">
        <v>45530</v>
      </c>
      <c r="M2988" s="259" t="s">
        <v>20</v>
      </c>
    </row>
    <row r="2989" spans="1:13" x14ac:dyDescent="0.35">
      <c r="A2989" s="261" t="s">
        <v>1226</v>
      </c>
      <c r="B2989" s="261" t="s">
        <v>1227</v>
      </c>
      <c r="C2989" s="261" t="s">
        <v>1228</v>
      </c>
      <c r="D2989" s="261" t="s">
        <v>793</v>
      </c>
      <c r="E2989" s="261">
        <v>78</v>
      </c>
      <c r="F2989" s="261" t="s">
        <v>4761</v>
      </c>
      <c r="G2989" s="261" t="s">
        <v>22</v>
      </c>
      <c r="H2989" s="261">
        <v>3</v>
      </c>
      <c r="I2989" s="261" t="s">
        <v>790</v>
      </c>
      <c r="J2989" s="261" t="s">
        <v>4764</v>
      </c>
      <c r="K2989" s="261" t="s">
        <v>4765</v>
      </c>
      <c r="L2989" s="262">
        <v>45530</v>
      </c>
      <c r="M2989" s="261" t="s">
        <v>20</v>
      </c>
    </row>
    <row r="2990" spans="1:13" x14ac:dyDescent="0.35">
      <c r="A2990" s="259" t="s">
        <v>1226</v>
      </c>
      <c r="B2990" s="259" t="s">
        <v>1227</v>
      </c>
      <c r="C2990" s="259" t="s">
        <v>1228</v>
      </c>
      <c r="D2990" s="259" t="s">
        <v>986</v>
      </c>
      <c r="E2990" s="259">
        <v>5300000</v>
      </c>
      <c r="F2990" s="259" t="s">
        <v>4742</v>
      </c>
      <c r="G2990" s="259" t="s">
        <v>884</v>
      </c>
      <c r="H2990" s="259">
        <v>2</v>
      </c>
      <c r="I2990" s="259" t="s">
        <v>4743</v>
      </c>
      <c r="J2990" s="259" t="s">
        <v>4766</v>
      </c>
      <c r="K2990" s="259" t="s">
        <v>4767</v>
      </c>
      <c r="L2990" s="260">
        <v>45530</v>
      </c>
      <c r="M2990" s="259" t="s">
        <v>439</v>
      </c>
    </row>
    <row r="2991" spans="1:13" x14ac:dyDescent="0.35">
      <c r="A2991" s="261" t="s">
        <v>1226</v>
      </c>
      <c r="B2991" s="261" t="s">
        <v>1227</v>
      </c>
      <c r="C2991" s="261" t="s">
        <v>1228</v>
      </c>
      <c r="D2991" s="261" t="s">
        <v>991</v>
      </c>
      <c r="E2991" s="261">
        <v>7744000</v>
      </c>
      <c r="F2991" s="261" t="s">
        <v>4751</v>
      </c>
      <c r="G2991" s="261" t="s">
        <v>33</v>
      </c>
      <c r="H2991" s="261">
        <v>2</v>
      </c>
      <c r="I2991" s="261" t="s">
        <v>4752</v>
      </c>
      <c r="J2991" s="261" t="s">
        <v>4768</v>
      </c>
      <c r="K2991" s="261" t="s">
        <v>4769</v>
      </c>
      <c r="L2991" s="262">
        <v>45530</v>
      </c>
      <c r="M2991" s="261" t="s">
        <v>439</v>
      </c>
    </row>
    <row r="2992" spans="1:13" x14ac:dyDescent="0.35">
      <c r="A2992" s="259" t="s">
        <v>1226</v>
      </c>
      <c r="B2992" s="259" t="s">
        <v>1227</v>
      </c>
      <c r="C2992" s="259" t="s">
        <v>1228</v>
      </c>
      <c r="D2992" s="259" t="s">
        <v>996</v>
      </c>
      <c r="E2992" s="259">
        <v>4556000</v>
      </c>
      <c r="F2992" s="259" t="s">
        <v>4751</v>
      </c>
      <c r="G2992" s="259" t="s">
        <v>884</v>
      </c>
      <c r="H2992" s="259">
        <v>2</v>
      </c>
      <c r="I2992" s="259" t="s">
        <v>4752</v>
      </c>
      <c r="J2992" s="259" t="s">
        <v>4770</v>
      </c>
      <c r="K2992" s="259" t="s">
        <v>4771</v>
      </c>
      <c r="L2992" s="260">
        <v>45530</v>
      </c>
      <c r="M2992" s="259" t="s">
        <v>439</v>
      </c>
    </row>
    <row r="2993" spans="1:13" x14ac:dyDescent="0.35">
      <c r="A2993" s="261" t="s">
        <v>1226</v>
      </c>
      <c r="B2993" s="261" t="s">
        <v>1227</v>
      </c>
      <c r="C2993" s="261" t="s">
        <v>1228</v>
      </c>
      <c r="D2993" s="261" t="s">
        <v>999</v>
      </c>
      <c r="E2993" s="261">
        <v>4948000</v>
      </c>
      <c r="F2993" s="261" t="s">
        <v>4751</v>
      </c>
      <c r="G2993" s="261" t="s">
        <v>33</v>
      </c>
      <c r="H2993" s="261">
        <v>2</v>
      </c>
      <c r="I2993" s="261" t="s">
        <v>4752</v>
      </c>
      <c r="J2993" s="261" t="s">
        <v>4772</v>
      </c>
      <c r="K2993" s="261" t="s">
        <v>4773</v>
      </c>
      <c r="L2993" s="262">
        <v>45530</v>
      </c>
      <c r="M2993" s="261" t="s">
        <v>439</v>
      </c>
    </row>
    <row r="2994" spans="1:13" x14ac:dyDescent="0.35">
      <c r="A2994" s="259" t="s">
        <v>1226</v>
      </c>
      <c r="B2994" s="259" t="s">
        <v>1227</v>
      </c>
      <c r="C2994" s="259" t="s">
        <v>1228</v>
      </c>
      <c r="D2994" s="259" t="s">
        <v>1002</v>
      </c>
      <c r="E2994" s="259">
        <v>352000</v>
      </c>
      <c r="F2994" s="259" t="s">
        <v>4751</v>
      </c>
      <c r="G2994" s="259" t="s">
        <v>884</v>
      </c>
      <c r="H2994" s="259">
        <v>2</v>
      </c>
      <c r="I2994" s="259" t="s">
        <v>4743</v>
      </c>
      <c r="J2994" s="259" t="s">
        <v>4774</v>
      </c>
      <c r="K2994" s="259" t="s">
        <v>4775</v>
      </c>
      <c r="L2994" s="260">
        <v>45530</v>
      </c>
      <c r="M2994" s="259" t="s">
        <v>439</v>
      </c>
    </row>
    <row r="2995" spans="1:13" x14ac:dyDescent="0.35">
      <c r="A2995" s="261" t="s">
        <v>1226</v>
      </c>
      <c r="B2995" s="261" t="s">
        <v>1227</v>
      </c>
      <c r="C2995" s="261" t="s">
        <v>1228</v>
      </c>
      <c r="D2995" s="261" t="s">
        <v>823</v>
      </c>
      <c r="E2995" s="261">
        <v>0</v>
      </c>
      <c r="F2995" s="261" t="s">
        <v>4742</v>
      </c>
      <c r="G2995" s="261" t="s">
        <v>884</v>
      </c>
      <c r="H2995" s="261">
        <v>2</v>
      </c>
      <c r="I2995" s="261" t="s">
        <v>4776</v>
      </c>
      <c r="J2995" s="261" t="s">
        <v>4777</v>
      </c>
      <c r="K2995" s="261" t="s">
        <v>4778</v>
      </c>
      <c r="L2995" s="262">
        <v>45530</v>
      </c>
      <c r="M2995" s="261" t="s">
        <v>439</v>
      </c>
    </row>
    <row r="2996" spans="1:13" x14ac:dyDescent="0.35">
      <c r="A2996" s="259" t="s">
        <v>1226</v>
      </c>
      <c r="B2996" s="259" t="s">
        <v>1227</v>
      </c>
      <c r="C2996" s="259" t="s">
        <v>1228</v>
      </c>
      <c r="D2996" s="259" t="s">
        <v>404</v>
      </c>
      <c r="E2996" s="259">
        <v>5</v>
      </c>
      <c r="F2996" s="259" t="s">
        <v>4742</v>
      </c>
      <c r="G2996" s="259" t="s">
        <v>884</v>
      </c>
      <c r="H2996" s="259">
        <v>2</v>
      </c>
      <c r="I2996" s="259" t="s">
        <v>4743</v>
      </c>
      <c r="J2996" s="259" t="s">
        <v>4779</v>
      </c>
      <c r="K2996" s="259" t="s">
        <v>4780</v>
      </c>
      <c r="L2996" s="260">
        <v>45530</v>
      </c>
      <c r="M2996" s="259" t="s">
        <v>439</v>
      </c>
    </row>
    <row r="2997" spans="1:13" x14ac:dyDescent="0.35">
      <c r="A2997" s="261" t="s">
        <v>1226</v>
      </c>
      <c r="B2997" s="261" t="s">
        <v>1227</v>
      </c>
      <c r="C2997" s="261" t="s">
        <v>1228</v>
      </c>
      <c r="D2997" s="261" t="s">
        <v>38</v>
      </c>
      <c r="E2997" s="261">
        <v>14299</v>
      </c>
      <c r="F2997" s="261" t="s">
        <v>4742</v>
      </c>
      <c r="G2997" s="261" t="s">
        <v>33</v>
      </c>
      <c r="H2997" s="261">
        <v>2</v>
      </c>
      <c r="I2997" s="261" t="s">
        <v>4743</v>
      </c>
      <c r="J2997" s="261" t="s">
        <v>4781</v>
      </c>
      <c r="K2997" s="261" t="s">
        <v>4782</v>
      </c>
      <c r="L2997" s="262">
        <v>45530</v>
      </c>
      <c r="M2997" s="261" t="s">
        <v>439</v>
      </c>
    </row>
    <row r="2998" spans="1:13" x14ac:dyDescent="0.35">
      <c r="A2998" s="259" t="s">
        <v>1226</v>
      </c>
      <c r="B2998" s="259" t="s">
        <v>1227</v>
      </c>
      <c r="C2998" s="259" t="s">
        <v>1228</v>
      </c>
      <c r="D2998" s="259" t="s">
        <v>16</v>
      </c>
      <c r="E2998" s="259" t="s">
        <v>17</v>
      </c>
      <c r="F2998" s="259" t="s">
        <v>17</v>
      </c>
      <c r="G2998" s="259" t="s">
        <v>17</v>
      </c>
      <c r="H2998" s="259" t="s">
        <v>17</v>
      </c>
      <c r="I2998" s="259" t="s">
        <v>17</v>
      </c>
      <c r="J2998" s="259" t="s">
        <v>4759</v>
      </c>
      <c r="K2998" s="259" t="s">
        <v>4783</v>
      </c>
      <c r="L2998" s="260">
        <v>45530</v>
      </c>
      <c r="M2998" s="259" t="s">
        <v>20</v>
      </c>
    </row>
    <row r="2999" spans="1:13" x14ac:dyDescent="0.35">
      <c r="A2999" s="261" t="s">
        <v>1226</v>
      </c>
      <c r="B2999" s="261" t="s">
        <v>1227</v>
      </c>
      <c r="C2999" s="261" t="s">
        <v>1228</v>
      </c>
      <c r="D2999" s="261" t="s">
        <v>21</v>
      </c>
      <c r="E2999" s="261" t="s">
        <v>17</v>
      </c>
      <c r="F2999" s="261" t="s">
        <v>17</v>
      </c>
      <c r="G2999" s="261" t="s">
        <v>17</v>
      </c>
      <c r="H2999" s="261" t="s">
        <v>17</v>
      </c>
      <c r="I2999" s="261" t="s">
        <v>17</v>
      </c>
      <c r="J2999" s="261" t="s">
        <v>4759</v>
      </c>
      <c r="K2999" s="261" t="s">
        <v>4784</v>
      </c>
      <c r="L2999" s="262">
        <v>45530</v>
      </c>
      <c r="M2999" s="261" t="s">
        <v>20</v>
      </c>
    </row>
    <row r="3000" spans="1:13" x14ac:dyDescent="0.35">
      <c r="A3000" s="259" t="s">
        <v>1226</v>
      </c>
      <c r="B3000" s="259" t="s">
        <v>1227</v>
      </c>
      <c r="C3000" s="259" t="s">
        <v>1228</v>
      </c>
      <c r="D3000" s="259" t="s">
        <v>768</v>
      </c>
      <c r="E3000" s="259" t="s">
        <v>17</v>
      </c>
      <c r="F3000" s="259" t="s">
        <v>17</v>
      </c>
      <c r="G3000" s="259" t="s">
        <v>17</v>
      </c>
      <c r="H3000" s="259" t="s">
        <v>17</v>
      </c>
      <c r="I3000" s="259" t="s">
        <v>17</v>
      </c>
      <c r="J3000" s="259" t="s">
        <v>4759</v>
      </c>
      <c r="K3000" s="259" t="s">
        <v>4785</v>
      </c>
      <c r="L3000" s="260">
        <v>45530</v>
      </c>
      <c r="M3000" s="259" t="s">
        <v>20</v>
      </c>
    </row>
    <row r="3001" spans="1:13" x14ac:dyDescent="0.35">
      <c r="A3001" s="261" t="s">
        <v>1226</v>
      </c>
      <c r="B3001" s="261" t="s">
        <v>1227</v>
      </c>
      <c r="C3001" s="261" t="s">
        <v>1228</v>
      </c>
      <c r="D3001" s="261" t="s">
        <v>24</v>
      </c>
      <c r="E3001" s="261" t="s">
        <v>17</v>
      </c>
      <c r="F3001" s="261" t="s">
        <v>17</v>
      </c>
      <c r="G3001" s="261" t="s">
        <v>17</v>
      </c>
      <c r="H3001" s="261" t="s">
        <v>17</v>
      </c>
      <c r="I3001" s="261" t="s">
        <v>17</v>
      </c>
      <c r="J3001" s="261" t="s">
        <v>4759</v>
      </c>
      <c r="K3001" s="261" t="s">
        <v>4786</v>
      </c>
      <c r="L3001" s="262">
        <v>45530</v>
      </c>
      <c r="M3001" s="261" t="s">
        <v>20</v>
      </c>
    </row>
    <row r="3002" spans="1:13" x14ac:dyDescent="0.35">
      <c r="A3002" s="259" t="s">
        <v>1231</v>
      </c>
      <c r="B3002" s="259" t="s">
        <v>1232</v>
      </c>
      <c r="C3002" s="259" t="s">
        <v>1233</v>
      </c>
      <c r="D3002" s="259" t="s">
        <v>949</v>
      </c>
      <c r="E3002" s="259">
        <v>9745126</v>
      </c>
      <c r="F3002" s="259" t="s">
        <v>4787</v>
      </c>
      <c r="G3002" s="259" t="s">
        <v>492</v>
      </c>
      <c r="H3002" s="259">
        <v>1</v>
      </c>
      <c r="I3002" s="259" t="s">
        <v>4788</v>
      </c>
      <c r="J3002" s="259" t="s">
        <v>4789</v>
      </c>
      <c r="K3002" s="259" t="s">
        <v>4790</v>
      </c>
      <c r="L3002" s="260">
        <v>45530</v>
      </c>
      <c r="M3002" s="259" t="s">
        <v>439</v>
      </c>
    </row>
    <row r="3003" spans="1:13" x14ac:dyDescent="0.35">
      <c r="A3003" s="261" t="s">
        <v>1231</v>
      </c>
      <c r="B3003" s="261" t="s">
        <v>1232</v>
      </c>
      <c r="C3003" s="261" t="s">
        <v>1233</v>
      </c>
      <c r="D3003" s="261" t="s">
        <v>694</v>
      </c>
      <c r="E3003" s="261">
        <v>111890</v>
      </c>
      <c r="F3003" s="261" t="s">
        <v>4791</v>
      </c>
      <c r="G3003" s="261" t="s">
        <v>492</v>
      </c>
      <c r="H3003" s="261">
        <v>1</v>
      </c>
      <c r="I3003" s="261" t="s">
        <v>4792</v>
      </c>
      <c r="J3003" s="261" t="s">
        <v>4793</v>
      </c>
      <c r="K3003" s="261" t="s">
        <v>4794</v>
      </c>
      <c r="L3003" s="262">
        <v>45530</v>
      </c>
      <c r="M3003" s="261" t="s">
        <v>439</v>
      </c>
    </row>
    <row r="3004" spans="1:13" x14ac:dyDescent="0.35">
      <c r="A3004" s="259" t="s">
        <v>1231</v>
      </c>
      <c r="B3004" s="259" t="s">
        <v>1232</v>
      </c>
      <c r="C3004" s="259" t="s">
        <v>1233</v>
      </c>
      <c r="D3004" s="259" t="s">
        <v>958</v>
      </c>
      <c r="E3004" s="259">
        <v>9745126</v>
      </c>
      <c r="F3004" s="259" t="s">
        <v>4795</v>
      </c>
      <c r="G3004" s="259" t="s">
        <v>22</v>
      </c>
      <c r="H3004" s="259">
        <v>3</v>
      </c>
      <c r="I3004" s="259" t="s">
        <v>4796</v>
      </c>
      <c r="J3004" s="259" t="s">
        <v>4797</v>
      </c>
      <c r="K3004" s="259" t="s">
        <v>4798</v>
      </c>
      <c r="L3004" s="260">
        <v>45530</v>
      </c>
      <c r="M3004" s="259" t="s">
        <v>439</v>
      </c>
    </row>
    <row r="3005" spans="1:13" x14ac:dyDescent="0.35">
      <c r="A3005" s="261" t="s">
        <v>1231</v>
      </c>
      <c r="B3005" s="261" t="s">
        <v>1232</v>
      </c>
      <c r="C3005" s="261" t="s">
        <v>1233</v>
      </c>
      <c r="D3005" s="261" t="s">
        <v>963</v>
      </c>
      <c r="E3005" s="261">
        <v>5532681</v>
      </c>
      <c r="F3005" s="261" t="s">
        <v>4795</v>
      </c>
      <c r="G3005" s="261" t="s">
        <v>22</v>
      </c>
      <c r="H3005" s="261">
        <v>3</v>
      </c>
      <c r="I3005" s="261" t="s">
        <v>4796</v>
      </c>
      <c r="J3005" s="261" t="s">
        <v>4799</v>
      </c>
      <c r="K3005" s="261" t="s">
        <v>4800</v>
      </c>
      <c r="L3005" s="262">
        <v>45530</v>
      </c>
      <c r="M3005" s="261" t="s">
        <v>439</v>
      </c>
    </row>
    <row r="3006" spans="1:13" x14ac:dyDescent="0.35">
      <c r="A3006" s="259" t="s">
        <v>1231</v>
      </c>
      <c r="B3006" s="259" t="s">
        <v>1232</v>
      </c>
      <c r="C3006" s="259" t="s">
        <v>1233</v>
      </c>
      <c r="D3006" s="259" t="s">
        <v>568</v>
      </c>
      <c r="E3006" s="259">
        <v>10100</v>
      </c>
      <c r="F3006" s="259" t="s">
        <v>4755</v>
      </c>
      <c r="G3006" s="259" t="s">
        <v>22</v>
      </c>
      <c r="H3006" s="259">
        <v>3</v>
      </c>
      <c r="I3006" s="259" t="s">
        <v>4756</v>
      </c>
      <c r="J3006" s="259" t="s">
        <v>4801</v>
      </c>
      <c r="K3006" s="259" t="s">
        <v>4802</v>
      </c>
      <c r="L3006" s="260">
        <v>45530</v>
      </c>
      <c r="M3006" s="259" t="s">
        <v>439</v>
      </c>
    </row>
    <row r="3007" spans="1:13" x14ac:dyDescent="0.35">
      <c r="A3007" s="261" t="s">
        <v>1231</v>
      </c>
      <c r="B3007" s="261" t="s">
        <v>1232</v>
      </c>
      <c r="C3007" s="261" t="s">
        <v>1233</v>
      </c>
      <c r="D3007" s="261" t="s">
        <v>40</v>
      </c>
      <c r="E3007" s="261" t="s">
        <v>17</v>
      </c>
      <c r="F3007" s="261" t="s">
        <v>17</v>
      </c>
      <c r="G3007" s="261" t="s">
        <v>17</v>
      </c>
      <c r="H3007" s="261" t="s">
        <v>17</v>
      </c>
      <c r="I3007" s="261" t="s">
        <v>17</v>
      </c>
      <c r="J3007" s="261" t="s">
        <v>4803</v>
      </c>
      <c r="K3007" s="261" t="s">
        <v>4804</v>
      </c>
      <c r="L3007" s="262">
        <v>45530</v>
      </c>
      <c r="M3007" s="261" t="s">
        <v>439</v>
      </c>
    </row>
    <row r="3008" spans="1:13" x14ac:dyDescent="0.35">
      <c r="A3008" s="259" t="s">
        <v>1231</v>
      </c>
      <c r="B3008" s="259" t="s">
        <v>1232</v>
      </c>
      <c r="C3008" s="259" t="s">
        <v>1233</v>
      </c>
      <c r="D3008" s="259" t="s">
        <v>635</v>
      </c>
      <c r="E3008" s="259">
        <v>225</v>
      </c>
      <c r="F3008" s="259" t="s">
        <v>4805</v>
      </c>
      <c r="G3008" s="259" t="s">
        <v>22</v>
      </c>
      <c r="H3008" s="259">
        <v>3</v>
      </c>
      <c r="I3008" s="259" t="s">
        <v>790</v>
      </c>
      <c r="J3008" s="259" t="s">
        <v>4762</v>
      </c>
      <c r="K3008" s="259" t="s">
        <v>4806</v>
      </c>
      <c r="L3008" s="260">
        <v>45530</v>
      </c>
      <c r="M3008" s="259" t="s">
        <v>439</v>
      </c>
    </row>
    <row r="3009" spans="1:13" x14ac:dyDescent="0.35">
      <c r="A3009" s="261" t="s">
        <v>1231</v>
      </c>
      <c r="B3009" s="261" t="s">
        <v>1232</v>
      </c>
      <c r="C3009" s="261" t="s">
        <v>1233</v>
      </c>
      <c r="D3009" s="261" t="s">
        <v>793</v>
      </c>
      <c r="E3009" s="261">
        <v>225</v>
      </c>
      <c r="F3009" s="261" t="s">
        <v>4805</v>
      </c>
      <c r="G3009" s="261" t="s">
        <v>22</v>
      </c>
      <c r="H3009" s="261">
        <v>3</v>
      </c>
      <c r="I3009" s="261" t="s">
        <v>790</v>
      </c>
      <c r="J3009" s="261" t="s">
        <v>4762</v>
      </c>
      <c r="K3009" s="261" t="s">
        <v>4807</v>
      </c>
      <c r="L3009" s="262">
        <v>45530</v>
      </c>
      <c r="M3009" s="261" t="s">
        <v>439</v>
      </c>
    </row>
    <row r="3010" spans="1:13" x14ac:dyDescent="0.35">
      <c r="A3010" s="259" t="s">
        <v>1231</v>
      </c>
      <c r="B3010" s="259" t="s">
        <v>1232</v>
      </c>
      <c r="C3010" s="259" t="s">
        <v>1233</v>
      </c>
      <c r="D3010" s="259" t="s">
        <v>986</v>
      </c>
      <c r="E3010" s="259">
        <v>2800000</v>
      </c>
      <c r="F3010" s="259" t="s">
        <v>4808</v>
      </c>
      <c r="G3010" s="259" t="s">
        <v>492</v>
      </c>
      <c r="H3010" s="259">
        <v>1</v>
      </c>
      <c r="I3010" s="259" t="s">
        <v>4809</v>
      </c>
      <c r="J3010" s="259" t="s">
        <v>4810</v>
      </c>
      <c r="K3010" s="259" t="s">
        <v>4811</v>
      </c>
      <c r="L3010" s="260">
        <v>45530</v>
      </c>
      <c r="M3010" s="259" t="s">
        <v>439</v>
      </c>
    </row>
    <row r="3011" spans="1:13" x14ac:dyDescent="0.35">
      <c r="A3011" s="261" t="s">
        <v>1231</v>
      </c>
      <c r="B3011" s="261" t="s">
        <v>1232</v>
      </c>
      <c r="C3011" s="261" t="s">
        <v>1233</v>
      </c>
      <c r="D3011" s="261" t="s">
        <v>991</v>
      </c>
      <c r="E3011" s="261">
        <v>4212445</v>
      </c>
      <c r="F3011" s="261" t="s">
        <v>4795</v>
      </c>
      <c r="G3011" s="261" t="s">
        <v>22</v>
      </c>
      <c r="H3011" s="261">
        <v>3</v>
      </c>
      <c r="I3011" s="261" t="s">
        <v>4812</v>
      </c>
      <c r="J3011" s="261" t="s">
        <v>4813</v>
      </c>
      <c r="K3011" s="261" t="s">
        <v>4814</v>
      </c>
      <c r="L3011" s="262">
        <v>45530</v>
      </c>
      <c r="M3011" s="261" t="s">
        <v>439</v>
      </c>
    </row>
    <row r="3012" spans="1:13" x14ac:dyDescent="0.35">
      <c r="A3012" s="259" t="s">
        <v>1231</v>
      </c>
      <c r="B3012" s="259" t="s">
        <v>1232</v>
      </c>
      <c r="C3012" s="259" t="s">
        <v>1233</v>
      </c>
      <c r="D3012" s="259" t="s">
        <v>996</v>
      </c>
      <c r="E3012" s="259">
        <v>2732681</v>
      </c>
      <c r="F3012" s="259" t="s">
        <v>4795</v>
      </c>
      <c r="G3012" s="259" t="s">
        <v>22</v>
      </c>
      <c r="H3012" s="259">
        <v>3</v>
      </c>
      <c r="I3012" s="259" t="s">
        <v>4815</v>
      </c>
      <c r="J3012" s="259" t="s">
        <v>4816</v>
      </c>
      <c r="K3012" s="259" t="s">
        <v>4817</v>
      </c>
      <c r="L3012" s="260">
        <v>45530</v>
      </c>
      <c r="M3012" s="259" t="s">
        <v>439</v>
      </c>
    </row>
    <row r="3013" spans="1:13" x14ac:dyDescent="0.35">
      <c r="A3013" s="261" t="s">
        <v>1231</v>
      </c>
      <c r="B3013" s="261" t="s">
        <v>1232</v>
      </c>
      <c r="C3013" s="261" t="s">
        <v>1233</v>
      </c>
      <c r="D3013" s="261" t="s">
        <v>999</v>
      </c>
      <c r="E3013" s="261">
        <v>1428000</v>
      </c>
      <c r="F3013" s="261" t="s">
        <v>4818</v>
      </c>
      <c r="G3013" s="261" t="s">
        <v>22</v>
      </c>
      <c r="H3013" s="261">
        <v>3</v>
      </c>
      <c r="I3013" s="261" t="s">
        <v>4819</v>
      </c>
      <c r="J3013" s="261" t="s">
        <v>4820</v>
      </c>
      <c r="K3013" s="261" t="s">
        <v>4821</v>
      </c>
      <c r="L3013" s="262">
        <v>45530</v>
      </c>
      <c r="M3013" s="261" t="s">
        <v>439</v>
      </c>
    </row>
    <row r="3014" spans="1:13" x14ac:dyDescent="0.35">
      <c r="A3014" s="259" t="s">
        <v>1231</v>
      </c>
      <c r="B3014" s="259" t="s">
        <v>1232</v>
      </c>
      <c r="C3014" s="259" t="s">
        <v>1233</v>
      </c>
      <c r="D3014" s="259" t="s">
        <v>1002</v>
      </c>
      <c r="E3014" s="259">
        <v>1372000</v>
      </c>
      <c r="F3014" s="259" t="s">
        <v>4822</v>
      </c>
      <c r="G3014" s="259" t="s">
        <v>22</v>
      </c>
      <c r="H3014" s="259">
        <v>3</v>
      </c>
      <c r="I3014" s="259" t="s">
        <v>4819</v>
      </c>
      <c r="J3014" s="259" t="s">
        <v>4823</v>
      </c>
      <c r="K3014" s="259" t="s">
        <v>4824</v>
      </c>
      <c r="L3014" s="260">
        <v>45530</v>
      </c>
      <c r="M3014" s="259" t="s">
        <v>439</v>
      </c>
    </row>
    <row r="3015" spans="1:13" x14ac:dyDescent="0.35">
      <c r="A3015" s="261" t="s">
        <v>1231</v>
      </c>
      <c r="B3015" s="261" t="s">
        <v>1232</v>
      </c>
      <c r="C3015" s="261" t="s">
        <v>1233</v>
      </c>
      <c r="D3015" s="261" t="s">
        <v>823</v>
      </c>
      <c r="E3015" s="261">
        <v>0</v>
      </c>
      <c r="F3015" s="261" t="s">
        <v>4822</v>
      </c>
      <c r="G3015" s="261" t="s">
        <v>22</v>
      </c>
      <c r="H3015" s="261">
        <v>3</v>
      </c>
      <c r="I3015" s="261" t="s">
        <v>4819</v>
      </c>
      <c r="J3015" s="261" t="s">
        <v>4825</v>
      </c>
      <c r="K3015" s="261" t="s">
        <v>4826</v>
      </c>
      <c r="L3015" s="262">
        <v>45530</v>
      </c>
      <c r="M3015" s="261" t="s">
        <v>439</v>
      </c>
    </row>
    <row r="3016" spans="1:13" x14ac:dyDescent="0.35">
      <c r="A3016" s="259" t="s">
        <v>1231</v>
      </c>
      <c r="B3016" s="259" t="s">
        <v>1232</v>
      </c>
      <c r="C3016" s="259" t="s">
        <v>1233</v>
      </c>
      <c r="D3016" s="259" t="s">
        <v>404</v>
      </c>
      <c r="E3016" s="259">
        <v>2</v>
      </c>
      <c r="F3016" s="259" t="s">
        <v>4822</v>
      </c>
      <c r="G3016" s="259" t="s">
        <v>884</v>
      </c>
      <c r="H3016" s="259">
        <v>2</v>
      </c>
      <c r="I3016" s="259" t="s">
        <v>4788</v>
      </c>
      <c r="J3016" s="259" t="s">
        <v>4827</v>
      </c>
      <c r="K3016" s="259" t="s">
        <v>4828</v>
      </c>
      <c r="L3016" s="260">
        <v>45530</v>
      </c>
      <c r="M3016" s="259" t="s">
        <v>439</v>
      </c>
    </row>
    <row r="3017" spans="1:13" x14ac:dyDescent="0.35">
      <c r="A3017" s="261" t="s">
        <v>1231</v>
      </c>
      <c r="B3017" s="261" t="s">
        <v>1232</v>
      </c>
      <c r="C3017" s="261" t="s">
        <v>1233</v>
      </c>
      <c r="D3017" s="261" t="s">
        <v>38</v>
      </c>
      <c r="E3017" s="261" t="s">
        <v>17</v>
      </c>
      <c r="F3017" s="261" t="s">
        <v>824</v>
      </c>
      <c r="G3017" s="261" t="s">
        <v>17</v>
      </c>
      <c r="H3017" s="261" t="s">
        <v>17</v>
      </c>
      <c r="I3017" s="261" t="s">
        <v>17</v>
      </c>
      <c r="J3017" s="261" t="s">
        <v>4829</v>
      </c>
      <c r="K3017" s="261" t="s">
        <v>4830</v>
      </c>
      <c r="L3017" s="262">
        <v>45530</v>
      </c>
      <c r="M3017" s="261" t="s">
        <v>439</v>
      </c>
    </row>
    <row r="3018" spans="1:13" x14ac:dyDescent="0.35">
      <c r="A3018" s="259" t="s">
        <v>1231</v>
      </c>
      <c r="B3018" s="259" t="s">
        <v>1232</v>
      </c>
      <c r="C3018" s="259" t="s">
        <v>1233</v>
      </c>
      <c r="D3018" s="259" t="s">
        <v>16</v>
      </c>
      <c r="E3018" s="259" t="s">
        <v>17</v>
      </c>
      <c r="F3018" s="259" t="s">
        <v>824</v>
      </c>
      <c r="G3018" s="259" t="s">
        <v>17</v>
      </c>
      <c r="H3018" s="259" t="s">
        <v>17</v>
      </c>
      <c r="I3018" s="259" t="s">
        <v>17</v>
      </c>
      <c r="J3018" s="259" t="s">
        <v>4829</v>
      </c>
      <c r="K3018" s="259" t="s">
        <v>4831</v>
      </c>
      <c r="L3018" s="260">
        <v>45530</v>
      </c>
      <c r="M3018" s="259" t="s">
        <v>439</v>
      </c>
    </row>
    <row r="3019" spans="1:13" x14ac:dyDescent="0.35">
      <c r="A3019" s="261" t="s">
        <v>1231</v>
      </c>
      <c r="B3019" s="261" t="s">
        <v>1232</v>
      </c>
      <c r="C3019" s="261" t="s">
        <v>1233</v>
      </c>
      <c r="D3019" s="261" t="s">
        <v>21</v>
      </c>
      <c r="E3019" s="261" t="s">
        <v>17</v>
      </c>
      <c r="F3019" s="261" t="s">
        <v>824</v>
      </c>
      <c r="G3019" s="261" t="s">
        <v>17</v>
      </c>
      <c r="H3019" s="261" t="s">
        <v>17</v>
      </c>
      <c r="I3019" s="261" t="s">
        <v>17</v>
      </c>
      <c r="J3019" s="261" t="s">
        <v>4829</v>
      </c>
      <c r="K3019" s="261" t="s">
        <v>4832</v>
      </c>
      <c r="L3019" s="262">
        <v>45530</v>
      </c>
      <c r="M3019" s="261" t="s">
        <v>439</v>
      </c>
    </row>
    <row r="3020" spans="1:13" x14ac:dyDescent="0.35">
      <c r="A3020" s="259" t="s">
        <v>1231</v>
      </c>
      <c r="B3020" s="259" t="s">
        <v>1232</v>
      </c>
      <c r="C3020" s="259" t="s">
        <v>1233</v>
      </c>
      <c r="D3020" s="259" t="s">
        <v>768</v>
      </c>
      <c r="E3020" s="259" t="s">
        <v>17</v>
      </c>
      <c r="F3020" s="259" t="s">
        <v>824</v>
      </c>
      <c r="G3020" s="259" t="s">
        <v>17</v>
      </c>
      <c r="H3020" s="259" t="s">
        <v>17</v>
      </c>
      <c r="I3020" s="259" t="s">
        <v>17</v>
      </c>
      <c r="J3020" s="259" t="s">
        <v>4829</v>
      </c>
      <c r="K3020" s="259" t="s">
        <v>4833</v>
      </c>
      <c r="L3020" s="260">
        <v>45530</v>
      </c>
      <c r="M3020" s="259" t="s">
        <v>439</v>
      </c>
    </row>
    <row r="3021" spans="1:13" x14ac:dyDescent="0.35">
      <c r="A3021" s="261" t="s">
        <v>1231</v>
      </c>
      <c r="B3021" s="261" t="s">
        <v>1232</v>
      </c>
      <c r="C3021" s="261" t="s">
        <v>1233</v>
      </c>
      <c r="D3021" s="261" t="s">
        <v>24</v>
      </c>
      <c r="E3021" s="261" t="s">
        <v>17</v>
      </c>
      <c r="F3021" s="261" t="s">
        <v>824</v>
      </c>
      <c r="G3021" s="261" t="s">
        <v>17</v>
      </c>
      <c r="H3021" s="261" t="s">
        <v>17</v>
      </c>
      <c r="I3021" s="261" t="s">
        <v>17</v>
      </c>
      <c r="J3021" s="261" t="s">
        <v>4829</v>
      </c>
      <c r="K3021" s="261" t="s">
        <v>4834</v>
      </c>
      <c r="L3021" s="262">
        <v>45530</v>
      </c>
      <c r="M3021" s="261" t="s">
        <v>439</v>
      </c>
    </row>
    <row r="3022" spans="1:13" x14ac:dyDescent="0.35">
      <c r="A3022" s="259" t="s">
        <v>1216</v>
      </c>
      <c r="B3022" s="259" t="s">
        <v>1217</v>
      </c>
      <c r="C3022" s="259" t="s">
        <v>1218</v>
      </c>
      <c r="D3022" s="259" t="s">
        <v>949</v>
      </c>
      <c r="E3022" s="259">
        <v>6300000</v>
      </c>
      <c r="F3022" s="259" t="s">
        <v>4835</v>
      </c>
      <c r="G3022" s="259" t="s">
        <v>884</v>
      </c>
      <c r="H3022" s="259">
        <v>2</v>
      </c>
      <c r="I3022" s="259" t="s">
        <v>4836</v>
      </c>
      <c r="J3022" s="259" t="s">
        <v>4837</v>
      </c>
      <c r="K3022" s="259" t="s">
        <v>4838</v>
      </c>
      <c r="L3022" s="260">
        <v>45530</v>
      </c>
      <c r="M3022" s="259" t="s">
        <v>20</v>
      </c>
    </row>
    <row r="3023" spans="1:13" x14ac:dyDescent="0.35">
      <c r="A3023" s="261" t="s">
        <v>1216</v>
      </c>
      <c r="B3023" s="261" t="s">
        <v>1217</v>
      </c>
      <c r="C3023" s="261" t="s">
        <v>1218</v>
      </c>
      <c r="D3023" s="261" t="s">
        <v>694</v>
      </c>
      <c r="E3023" s="261">
        <v>20720</v>
      </c>
      <c r="F3023" s="261" t="s">
        <v>4839</v>
      </c>
      <c r="G3023" s="261" t="s">
        <v>884</v>
      </c>
      <c r="H3023" s="261">
        <v>2</v>
      </c>
      <c r="I3023" s="261" t="s">
        <v>4840</v>
      </c>
      <c r="J3023" s="261" t="s">
        <v>4841</v>
      </c>
      <c r="K3023" s="261" t="s">
        <v>4842</v>
      </c>
      <c r="L3023" s="262">
        <v>45530</v>
      </c>
      <c r="M3023" s="261" t="s">
        <v>20</v>
      </c>
    </row>
    <row r="3024" spans="1:13" x14ac:dyDescent="0.35">
      <c r="A3024" s="259" t="s">
        <v>1216</v>
      </c>
      <c r="B3024" s="259" t="s">
        <v>1217</v>
      </c>
      <c r="C3024" s="259" t="s">
        <v>1218</v>
      </c>
      <c r="D3024" s="259" t="s">
        <v>958</v>
      </c>
      <c r="E3024" s="259">
        <v>6300000</v>
      </c>
      <c r="F3024" s="259" t="s">
        <v>4835</v>
      </c>
      <c r="G3024" s="259" t="s">
        <v>884</v>
      </c>
      <c r="H3024" s="259">
        <v>2</v>
      </c>
      <c r="I3024" s="259" t="s">
        <v>4843</v>
      </c>
      <c r="J3024" s="259" t="s">
        <v>4844</v>
      </c>
      <c r="K3024" s="259" t="s">
        <v>4845</v>
      </c>
      <c r="L3024" s="260">
        <v>45530</v>
      </c>
      <c r="M3024" s="259" t="s">
        <v>20</v>
      </c>
    </row>
    <row r="3025" spans="1:13" x14ac:dyDescent="0.35">
      <c r="A3025" s="261" t="s">
        <v>1216</v>
      </c>
      <c r="B3025" s="261" t="s">
        <v>1217</v>
      </c>
      <c r="C3025" s="261" t="s">
        <v>1218</v>
      </c>
      <c r="D3025" s="261" t="s">
        <v>963</v>
      </c>
      <c r="E3025" s="261">
        <v>4077962</v>
      </c>
      <c r="F3025" s="261" t="s">
        <v>4846</v>
      </c>
      <c r="G3025" s="261" t="s">
        <v>884</v>
      </c>
      <c r="H3025" s="261">
        <v>2</v>
      </c>
      <c r="I3025" s="261" t="s">
        <v>4847</v>
      </c>
      <c r="J3025" s="261" t="s">
        <v>4848</v>
      </c>
      <c r="K3025" s="261" t="s">
        <v>4849</v>
      </c>
      <c r="L3025" s="262">
        <v>45530</v>
      </c>
      <c r="M3025" s="261" t="s">
        <v>20</v>
      </c>
    </row>
    <row r="3026" spans="1:13" x14ac:dyDescent="0.35">
      <c r="A3026" s="259" t="s">
        <v>1216</v>
      </c>
      <c r="B3026" s="259" t="s">
        <v>1217</v>
      </c>
      <c r="C3026" s="259" t="s">
        <v>1218</v>
      </c>
      <c r="D3026" s="259" t="s">
        <v>568</v>
      </c>
      <c r="E3026" s="259">
        <v>49000</v>
      </c>
      <c r="F3026" s="259" t="s">
        <v>4850</v>
      </c>
      <c r="G3026" s="259" t="s">
        <v>22</v>
      </c>
      <c r="H3026" s="259">
        <v>3</v>
      </c>
      <c r="I3026" s="259" t="s">
        <v>4756</v>
      </c>
      <c r="J3026" s="259" t="s">
        <v>4851</v>
      </c>
      <c r="K3026" s="259" t="s">
        <v>4852</v>
      </c>
      <c r="L3026" s="260">
        <v>45530</v>
      </c>
      <c r="M3026" s="259" t="s">
        <v>20</v>
      </c>
    </row>
    <row r="3027" spans="1:13" x14ac:dyDescent="0.35">
      <c r="A3027" s="261" t="s">
        <v>1216</v>
      </c>
      <c r="B3027" s="261" t="s">
        <v>1217</v>
      </c>
      <c r="C3027" s="261" t="s">
        <v>1218</v>
      </c>
      <c r="D3027" s="261" t="s">
        <v>40</v>
      </c>
      <c r="E3027" s="261" t="s">
        <v>17</v>
      </c>
      <c r="F3027" s="261" t="s">
        <v>17</v>
      </c>
      <c r="G3027" s="261" t="s">
        <v>17</v>
      </c>
      <c r="H3027" s="261" t="s">
        <v>17</v>
      </c>
      <c r="I3027" s="261" t="s">
        <v>17</v>
      </c>
      <c r="J3027" s="261" t="s">
        <v>4759</v>
      </c>
      <c r="K3027" s="261" t="s">
        <v>4853</v>
      </c>
      <c r="L3027" s="262">
        <v>45530</v>
      </c>
      <c r="M3027" s="261" t="s">
        <v>20</v>
      </c>
    </row>
    <row r="3028" spans="1:13" x14ac:dyDescent="0.35">
      <c r="A3028" s="259" t="s">
        <v>1216</v>
      </c>
      <c r="B3028" s="259" t="s">
        <v>1217</v>
      </c>
      <c r="C3028" s="259" t="s">
        <v>1218</v>
      </c>
      <c r="D3028" s="259" t="s">
        <v>635</v>
      </c>
      <c r="E3028" s="259">
        <v>10</v>
      </c>
      <c r="F3028" s="259" t="s">
        <v>4854</v>
      </c>
      <c r="G3028" s="259" t="s">
        <v>22</v>
      </c>
      <c r="H3028" s="259">
        <v>3</v>
      </c>
      <c r="I3028" s="259" t="s">
        <v>790</v>
      </c>
      <c r="J3028" s="259" t="s">
        <v>4762</v>
      </c>
      <c r="K3028" s="259" t="s">
        <v>4855</v>
      </c>
      <c r="L3028" s="260">
        <v>45530</v>
      </c>
      <c r="M3028" s="259" t="s">
        <v>20</v>
      </c>
    </row>
    <row r="3029" spans="1:13" x14ac:dyDescent="0.35">
      <c r="A3029" s="261" t="s">
        <v>1216</v>
      </c>
      <c r="B3029" s="261" t="s">
        <v>1217</v>
      </c>
      <c r="C3029" s="261" t="s">
        <v>1218</v>
      </c>
      <c r="D3029" s="261" t="s">
        <v>793</v>
      </c>
      <c r="E3029" s="261">
        <v>10</v>
      </c>
      <c r="F3029" s="261" t="s">
        <v>4854</v>
      </c>
      <c r="G3029" s="261" t="s">
        <v>22</v>
      </c>
      <c r="H3029" s="261">
        <v>3</v>
      </c>
      <c r="I3029" s="261" t="s">
        <v>790</v>
      </c>
      <c r="J3029" s="261" t="s">
        <v>4762</v>
      </c>
      <c r="K3029" s="261" t="s">
        <v>4856</v>
      </c>
      <c r="L3029" s="262">
        <v>45530</v>
      </c>
      <c r="M3029" s="261" t="s">
        <v>20</v>
      </c>
    </row>
    <row r="3030" spans="1:13" x14ac:dyDescent="0.35">
      <c r="A3030" s="259" t="s">
        <v>1216</v>
      </c>
      <c r="B3030" s="259" t="s">
        <v>1217</v>
      </c>
      <c r="C3030" s="259" t="s">
        <v>1218</v>
      </c>
      <c r="D3030" s="259" t="s">
        <v>986</v>
      </c>
      <c r="E3030" s="259">
        <v>1115100</v>
      </c>
      <c r="F3030" s="259" t="s">
        <v>4857</v>
      </c>
      <c r="G3030" s="259" t="s">
        <v>884</v>
      </c>
      <c r="H3030" s="259">
        <v>2</v>
      </c>
      <c r="I3030" s="259" t="s">
        <v>4858</v>
      </c>
      <c r="J3030" s="259" t="s">
        <v>4859</v>
      </c>
      <c r="K3030" s="259" t="s">
        <v>4860</v>
      </c>
      <c r="L3030" s="260">
        <v>45530</v>
      </c>
      <c r="M3030" s="259" t="s">
        <v>439</v>
      </c>
    </row>
    <row r="3031" spans="1:13" x14ac:dyDescent="0.35">
      <c r="A3031" s="261" t="s">
        <v>1216</v>
      </c>
      <c r="B3031" s="261" t="s">
        <v>1217</v>
      </c>
      <c r="C3031" s="261" t="s">
        <v>1218</v>
      </c>
      <c r="D3031" s="261" t="s">
        <v>991</v>
      </c>
      <c r="E3031" s="261">
        <v>2222038</v>
      </c>
      <c r="F3031" s="261" t="s">
        <v>4846</v>
      </c>
      <c r="G3031" s="261" t="s">
        <v>884</v>
      </c>
      <c r="H3031" s="261">
        <v>2</v>
      </c>
      <c r="I3031" s="261" t="s">
        <v>4847</v>
      </c>
      <c r="J3031" s="261" t="s">
        <v>4861</v>
      </c>
      <c r="K3031" s="261" t="s">
        <v>4862</v>
      </c>
      <c r="L3031" s="262">
        <v>45530</v>
      </c>
      <c r="M3031" s="261" t="s">
        <v>439</v>
      </c>
    </row>
    <row r="3032" spans="1:13" x14ac:dyDescent="0.35">
      <c r="A3032" s="259" t="s">
        <v>1216</v>
      </c>
      <c r="B3032" s="259" t="s">
        <v>1217</v>
      </c>
      <c r="C3032" s="259" t="s">
        <v>1218</v>
      </c>
      <c r="D3032" s="259" t="s">
        <v>996</v>
      </c>
      <c r="E3032" s="259">
        <v>2962862</v>
      </c>
      <c r="F3032" s="259" t="s">
        <v>4846</v>
      </c>
      <c r="G3032" s="259" t="s">
        <v>884</v>
      </c>
      <c r="H3032" s="259">
        <v>2</v>
      </c>
      <c r="I3032" s="259" t="s">
        <v>4847</v>
      </c>
      <c r="J3032" s="259" t="s">
        <v>4863</v>
      </c>
      <c r="K3032" s="259" t="s">
        <v>4864</v>
      </c>
      <c r="L3032" s="260">
        <v>45530</v>
      </c>
      <c r="M3032" s="259" t="s">
        <v>439</v>
      </c>
    </row>
    <row r="3033" spans="1:13" x14ac:dyDescent="0.35">
      <c r="A3033" s="261" t="s">
        <v>1216</v>
      </c>
      <c r="B3033" s="261" t="s">
        <v>1217</v>
      </c>
      <c r="C3033" s="261" t="s">
        <v>1218</v>
      </c>
      <c r="D3033" s="261" t="s">
        <v>999</v>
      </c>
      <c r="E3033" s="261">
        <v>446000</v>
      </c>
      <c r="F3033" s="261" t="s">
        <v>4865</v>
      </c>
      <c r="G3033" s="261" t="s">
        <v>884</v>
      </c>
      <c r="H3033" s="261">
        <v>2</v>
      </c>
      <c r="I3033" s="261" t="s">
        <v>4858</v>
      </c>
      <c r="J3033" s="261" t="s">
        <v>4866</v>
      </c>
      <c r="K3033" s="261" t="s">
        <v>4867</v>
      </c>
      <c r="L3033" s="262">
        <v>45530</v>
      </c>
      <c r="M3033" s="261" t="s">
        <v>439</v>
      </c>
    </row>
    <row r="3034" spans="1:13" x14ac:dyDescent="0.35">
      <c r="A3034" s="259" t="s">
        <v>1216</v>
      </c>
      <c r="B3034" s="259" t="s">
        <v>1217</v>
      </c>
      <c r="C3034" s="259" t="s">
        <v>1218</v>
      </c>
      <c r="D3034" s="259" t="s">
        <v>1002</v>
      </c>
      <c r="E3034" s="259">
        <v>669100</v>
      </c>
      <c r="F3034" s="259" t="s">
        <v>4865</v>
      </c>
      <c r="G3034" s="259" t="s">
        <v>884</v>
      </c>
      <c r="H3034" s="259">
        <v>2</v>
      </c>
      <c r="I3034" s="259" t="s">
        <v>4858</v>
      </c>
      <c r="J3034" s="259" t="s">
        <v>4868</v>
      </c>
      <c r="K3034" s="259" t="s">
        <v>4869</v>
      </c>
      <c r="L3034" s="260">
        <v>45530</v>
      </c>
      <c r="M3034" s="259" t="s">
        <v>439</v>
      </c>
    </row>
    <row r="3035" spans="1:13" x14ac:dyDescent="0.35">
      <c r="A3035" s="261" t="s">
        <v>1216</v>
      </c>
      <c r="B3035" s="261" t="s">
        <v>1217</v>
      </c>
      <c r="C3035" s="261" t="s">
        <v>1218</v>
      </c>
      <c r="D3035" s="261" t="s">
        <v>823</v>
      </c>
      <c r="E3035" s="261">
        <v>0</v>
      </c>
      <c r="F3035" s="261" t="s">
        <v>4865</v>
      </c>
      <c r="G3035" s="261" t="s">
        <v>884</v>
      </c>
      <c r="H3035" s="261">
        <v>2</v>
      </c>
      <c r="I3035" s="261" t="s">
        <v>4858</v>
      </c>
      <c r="J3035" s="261" t="s">
        <v>4870</v>
      </c>
      <c r="K3035" s="261" t="s">
        <v>4871</v>
      </c>
      <c r="L3035" s="262">
        <v>45530</v>
      </c>
      <c r="M3035" s="261" t="s">
        <v>20</v>
      </c>
    </row>
    <row r="3036" spans="1:13" x14ac:dyDescent="0.35">
      <c r="A3036" s="259" t="s">
        <v>1216</v>
      </c>
      <c r="B3036" s="259" t="s">
        <v>1217</v>
      </c>
      <c r="C3036" s="259" t="s">
        <v>1218</v>
      </c>
      <c r="D3036" s="259" t="s">
        <v>404</v>
      </c>
      <c r="E3036" s="259">
        <v>3</v>
      </c>
      <c r="F3036" s="259" t="s">
        <v>4865</v>
      </c>
      <c r="G3036" s="259" t="s">
        <v>884</v>
      </c>
      <c r="H3036" s="259">
        <v>2</v>
      </c>
      <c r="I3036" s="259" t="s">
        <v>4858</v>
      </c>
      <c r="J3036" s="259" t="s">
        <v>4872</v>
      </c>
      <c r="K3036" s="259" t="s">
        <v>4873</v>
      </c>
      <c r="L3036" s="260">
        <v>45530</v>
      </c>
      <c r="M3036" s="259" t="s">
        <v>20</v>
      </c>
    </row>
    <row r="3037" spans="1:13" x14ac:dyDescent="0.35">
      <c r="A3037" s="261" t="s">
        <v>1216</v>
      </c>
      <c r="B3037" s="261" t="s">
        <v>1217</v>
      </c>
      <c r="C3037" s="261" t="s">
        <v>1218</v>
      </c>
      <c r="D3037" s="261" t="s">
        <v>38</v>
      </c>
      <c r="E3037" s="261" t="s">
        <v>17</v>
      </c>
      <c r="F3037" s="261" t="s">
        <v>17</v>
      </c>
      <c r="G3037" s="261" t="s">
        <v>17</v>
      </c>
      <c r="H3037" s="261" t="s">
        <v>17</v>
      </c>
      <c r="I3037" s="261" t="s">
        <v>17</v>
      </c>
      <c r="J3037" s="261" t="s">
        <v>4759</v>
      </c>
      <c r="K3037" s="261" t="s">
        <v>4874</v>
      </c>
      <c r="L3037" s="262">
        <v>45530</v>
      </c>
      <c r="M3037" s="261" t="s">
        <v>20</v>
      </c>
    </row>
    <row r="3038" spans="1:13" x14ac:dyDescent="0.35">
      <c r="A3038" s="259" t="s">
        <v>1216</v>
      </c>
      <c r="B3038" s="259" t="s">
        <v>1217</v>
      </c>
      <c r="C3038" s="259" t="s">
        <v>1218</v>
      </c>
      <c r="D3038" s="259" t="s">
        <v>16</v>
      </c>
      <c r="E3038" s="259" t="s">
        <v>17</v>
      </c>
      <c r="F3038" s="259" t="s">
        <v>17</v>
      </c>
      <c r="G3038" s="259" t="s">
        <v>17</v>
      </c>
      <c r="H3038" s="259" t="s">
        <v>17</v>
      </c>
      <c r="I3038" s="259" t="s">
        <v>17</v>
      </c>
      <c r="J3038" s="259" t="s">
        <v>4759</v>
      </c>
      <c r="K3038" s="259" t="s">
        <v>4875</v>
      </c>
      <c r="L3038" s="260">
        <v>45530</v>
      </c>
      <c r="M3038" s="259" t="s">
        <v>20</v>
      </c>
    </row>
    <row r="3039" spans="1:13" x14ac:dyDescent="0.35">
      <c r="A3039" s="261" t="s">
        <v>1216</v>
      </c>
      <c r="B3039" s="261" t="s">
        <v>1217</v>
      </c>
      <c r="C3039" s="261" t="s">
        <v>1218</v>
      </c>
      <c r="D3039" s="261" t="s">
        <v>21</v>
      </c>
      <c r="E3039" s="261" t="s">
        <v>17</v>
      </c>
      <c r="F3039" s="261" t="s">
        <v>17</v>
      </c>
      <c r="G3039" s="261" t="s">
        <v>17</v>
      </c>
      <c r="H3039" s="261" t="s">
        <v>17</v>
      </c>
      <c r="I3039" s="261" t="s">
        <v>17</v>
      </c>
      <c r="J3039" s="261" t="s">
        <v>4759</v>
      </c>
      <c r="K3039" s="261" t="s">
        <v>4876</v>
      </c>
      <c r="L3039" s="262">
        <v>45530</v>
      </c>
      <c r="M3039" s="261" t="s">
        <v>20</v>
      </c>
    </row>
    <row r="3040" spans="1:13" x14ac:dyDescent="0.35">
      <c r="A3040" s="259" t="s">
        <v>1216</v>
      </c>
      <c r="B3040" s="259" t="s">
        <v>1217</v>
      </c>
      <c r="C3040" s="259" t="s">
        <v>1218</v>
      </c>
      <c r="D3040" s="259" t="s">
        <v>768</v>
      </c>
      <c r="E3040" s="259" t="s">
        <v>17</v>
      </c>
      <c r="F3040" s="259" t="s">
        <v>17</v>
      </c>
      <c r="G3040" s="259" t="s">
        <v>17</v>
      </c>
      <c r="H3040" s="259" t="s">
        <v>17</v>
      </c>
      <c r="I3040" s="259" t="s">
        <v>17</v>
      </c>
      <c r="J3040" s="259" t="s">
        <v>4759</v>
      </c>
      <c r="K3040" s="259" t="s">
        <v>4877</v>
      </c>
      <c r="L3040" s="260">
        <v>45530</v>
      </c>
      <c r="M3040" s="259" t="s">
        <v>20</v>
      </c>
    </row>
    <row r="3041" spans="1:13" x14ac:dyDescent="0.35">
      <c r="A3041" s="261" t="s">
        <v>1216</v>
      </c>
      <c r="B3041" s="261" t="s">
        <v>1217</v>
      </c>
      <c r="C3041" s="261" t="s">
        <v>1218</v>
      </c>
      <c r="D3041" s="261" t="s">
        <v>24</v>
      </c>
      <c r="E3041" s="261" t="s">
        <v>17</v>
      </c>
      <c r="F3041" s="261" t="s">
        <v>17</v>
      </c>
      <c r="G3041" s="261" t="s">
        <v>17</v>
      </c>
      <c r="H3041" s="261" t="s">
        <v>17</v>
      </c>
      <c r="I3041" s="261" t="s">
        <v>17</v>
      </c>
      <c r="J3041" s="261" t="s">
        <v>4759</v>
      </c>
      <c r="K3041" s="261" t="s">
        <v>4878</v>
      </c>
      <c r="L3041" s="262">
        <v>45530</v>
      </c>
      <c r="M3041" s="261" t="s">
        <v>20</v>
      </c>
    </row>
    <row r="3042" spans="1:13" x14ac:dyDescent="0.35">
      <c r="A3042" s="259" t="s">
        <v>1111</v>
      </c>
      <c r="B3042" s="259" t="s">
        <v>1112</v>
      </c>
      <c r="C3042" s="259" t="s">
        <v>1113</v>
      </c>
      <c r="D3042" s="259" t="s">
        <v>949</v>
      </c>
      <c r="E3042" s="259">
        <v>7198392</v>
      </c>
      <c r="F3042" s="259" t="s">
        <v>4879</v>
      </c>
      <c r="G3042" s="259" t="s">
        <v>884</v>
      </c>
      <c r="H3042" s="259">
        <v>2</v>
      </c>
      <c r="I3042" s="259" t="s">
        <v>4880</v>
      </c>
      <c r="J3042" s="259" t="s">
        <v>4881</v>
      </c>
      <c r="K3042" s="259" t="s">
        <v>4882</v>
      </c>
      <c r="L3042" s="260">
        <v>45530</v>
      </c>
      <c r="M3042" s="259" t="s">
        <v>20</v>
      </c>
    </row>
    <row r="3043" spans="1:13" x14ac:dyDescent="0.35">
      <c r="A3043" s="261" t="s">
        <v>1111</v>
      </c>
      <c r="B3043" s="261" t="s">
        <v>1112</v>
      </c>
      <c r="C3043" s="261" t="s">
        <v>1113</v>
      </c>
      <c r="D3043" s="261" t="s">
        <v>694</v>
      </c>
      <c r="E3043" s="261">
        <v>120340</v>
      </c>
      <c r="F3043" s="261" t="s">
        <v>4883</v>
      </c>
      <c r="G3043" s="261" t="s">
        <v>884</v>
      </c>
      <c r="H3043" s="261">
        <v>2</v>
      </c>
      <c r="I3043" s="261" t="s">
        <v>4884</v>
      </c>
      <c r="J3043" s="261" t="s">
        <v>4885</v>
      </c>
      <c r="K3043" s="261" t="s">
        <v>4886</v>
      </c>
      <c r="L3043" s="262">
        <v>45530</v>
      </c>
      <c r="M3043" s="261" t="s">
        <v>20</v>
      </c>
    </row>
    <row r="3044" spans="1:13" x14ac:dyDescent="0.35">
      <c r="A3044" s="259" t="s">
        <v>1111</v>
      </c>
      <c r="B3044" s="259" t="s">
        <v>1112</v>
      </c>
      <c r="C3044" s="259" t="s">
        <v>1113</v>
      </c>
      <c r="D3044" s="259" t="s">
        <v>958</v>
      </c>
      <c r="E3044" s="259">
        <v>7198392</v>
      </c>
      <c r="F3044" s="259" t="s">
        <v>4887</v>
      </c>
      <c r="G3044" s="259" t="s">
        <v>884</v>
      </c>
      <c r="H3044" s="259">
        <v>2</v>
      </c>
      <c r="I3044" s="259" t="s">
        <v>4888</v>
      </c>
      <c r="J3044" s="259" t="s">
        <v>4889</v>
      </c>
      <c r="K3044" s="259" t="s">
        <v>4890</v>
      </c>
      <c r="L3044" s="260">
        <v>45530</v>
      </c>
      <c r="M3044" s="259" t="s">
        <v>20</v>
      </c>
    </row>
    <row r="3045" spans="1:13" x14ac:dyDescent="0.35">
      <c r="A3045" s="261" t="s">
        <v>1111</v>
      </c>
      <c r="B3045" s="261" t="s">
        <v>1112</v>
      </c>
      <c r="C3045" s="261" t="s">
        <v>1113</v>
      </c>
      <c r="D3045" s="261" t="s">
        <v>963</v>
      </c>
      <c r="E3045" s="261">
        <v>1773425</v>
      </c>
      <c r="F3045" s="261" t="s">
        <v>4891</v>
      </c>
      <c r="G3045" s="261" t="s">
        <v>22</v>
      </c>
      <c r="H3045" s="261">
        <v>3</v>
      </c>
      <c r="I3045" s="261" t="s">
        <v>4892</v>
      </c>
      <c r="J3045" s="261" t="s">
        <v>4893</v>
      </c>
      <c r="K3045" s="261" t="s">
        <v>4894</v>
      </c>
      <c r="L3045" s="262">
        <v>45530</v>
      </c>
      <c r="M3045" s="261" t="s">
        <v>439</v>
      </c>
    </row>
    <row r="3046" spans="1:13" x14ac:dyDescent="0.35">
      <c r="A3046" s="259" t="s">
        <v>1111</v>
      </c>
      <c r="B3046" s="259" t="s">
        <v>1112</v>
      </c>
      <c r="C3046" s="259" t="s">
        <v>1113</v>
      </c>
      <c r="D3046" s="259" t="s">
        <v>568</v>
      </c>
      <c r="E3046" s="259">
        <v>250000</v>
      </c>
      <c r="F3046" s="259" t="s">
        <v>4895</v>
      </c>
      <c r="G3046" s="259" t="s">
        <v>33</v>
      </c>
      <c r="H3046" s="259">
        <v>2</v>
      </c>
      <c r="I3046" s="259" t="s">
        <v>4896</v>
      </c>
      <c r="J3046" s="259" t="s">
        <v>4897</v>
      </c>
      <c r="K3046" s="259" t="s">
        <v>4898</v>
      </c>
      <c r="L3046" s="260">
        <v>45530</v>
      </c>
      <c r="M3046" s="259" t="s">
        <v>20</v>
      </c>
    </row>
    <row r="3047" spans="1:13" x14ac:dyDescent="0.35">
      <c r="A3047" s="261" t="s">
        <v>1111</v>
      </c>
      <c r="B3047" s="261" t="s">
        <v>1112</v>
      </c>
      <c r="C3047" s="261" t="s">
        <v>1113</v>
      </c>
      <c r="D3047" s="261" t="s">
        <v>40</v>
      </c>
      <c r="E3047" s="261" t="s">
        <v>17</v>
      </c>
      <c r="F3047" s="261" t="s">
        <v>17</v>
      </c>
      <c r="G3047" s="261" t="s">
        <v>17</v>
      </c>
      <c r="H3047" s="261" t="s">
        <v>17</v>
      </c>
      <c r="I3047" s="261" t="s">
        <v>17</v>
      </c>
      <c r="J3047" s="261" t="s">
        <v>4759</v>
      </c>
      <c r="K3047" s="261" t="s">
        <v>4899</v>
      </c>
      <c r="L3047" s="262">
        <v>45530</v>
      </c>
      <c r="M3047" s="261" t="s">
        <v>20</v>
      </c>
    </row>
    <row r="3048" spans="1:13" x14ac:dyDescent="0.35">
      <c r="A3048" s="259" t="s">
        <v>1111</v>
      </c>
      <c r="B3048" s="259" t="s">
        <v>1112</v>
      </c>
      <c r="C3048" s="259" t="s">
        <v>1113</v>
      </c>
      <c r="D3048" s="259" t="s">
        <v>635</v>
      </c>
      <c r="E3048" s="259">
        <v>8</v>
      </c>
      <c r="F3048" s="259" t="s">
        <v>4805</v>
      </c>
      <c r="G3048" s="259" t="s">
        <v>33</v>
      </c>
      <c r="H3048" s="259">
        <v>2</v>
      </c>
      <c r="I3048" s="259" t="s">
        <v>691</v>
      </c>
      <c r="J3048" s="259" t="s">
        <v>4900</v>
      </c>
      <c r="K3048" s="259" t="s">
        <v>4901</v>
      </c>
      <c r="L3048" s="260">
        <v>45530</v>
      </c>
      <c r="M3048" s="259" t="s">
        <v>20</v>
      </c>
    </row>
    <row r="3049" spans="1:13" x14ac:dyDescent="0.35">
      <c r="A3049" s="261" t="s">
        <v>1111</v>
      </c>
      <c r="B3049" s="261" t="s">
        <v>1112</v>
      </c>
      <c r="C3049" s="261" t="s">
        <v>1113</v>
      </c>
      <c r="D3049" s="261" t="s">
        <v>793</v>
      </c>
      <c r="E3049" s="261">
        <v>8</v>
      </c>
      <c r="F3049" s="261" t="s">
        <v>4805</v>
      </c>
      <c r="G3049" s="261" t="s">
        <v>33</v>
      </c>
      <c r="H3049" s="261">
        <v>2</v>
      </c>
      <c r="I3049" s="261" t="s">
        <v>691</v>
      </c>
      <c r="J3049" s="261" t="s">
        <v>4900</v>
      </c>
      <c r="K3049" s="261" t="s">
        <v>4902</v>
      </c>
      <c r="L3049" s="262">
        <v>45530</v>
      </c>
      <c r="M3049" s="261" t="s">
        <v>20</v>
      </c>
    </row>
    <row r="3050" spans="1:13" x14ac:dyDescent="0.35">
      <c r="A3050" s="259" t="s">
        <v>1111</v>
      </c>
      <c r="B3050" s="259" t="s">
        <v>1112</v>
      </c>
      <c r="C3050" s="259" t="s">
        <v>1113</v>
      </c>
      <c r="D3050" s="259" t="s">
        <v>986</v>
      </c>
      <c r="E3050" s="259" t="s">
        <v>17</v>
      </c>
      <c r="F3050" s="259" t="s">
        <v>17</v>
      </c>
      <c r="G3050" s="259" t="s">
        <v>17</v>
      </c>
      <c r="H3050" s="259" t="s">
        <v>17</v>
      </c>
      <c r="I3050" s="259" t="s">
        <v>17</v>
      </c>
      <c r="J3050" s="259" t="s">
        <v>4903</v>
      </c>
      <c r="K3050" s="259" t="s">
        <v>4904</v>
      </c>
      <c r="L3050" s="260">
        <v>45530</v>
      </c>
      <c r="M3050" s="259" t="s">
        <v>20</v>
      </c>
    </row>
    <row r="3051" spans="1:13" x14ac:dyDescent="0.35">
      <c r="A3051" s="261" t="s">
        <v>1111</v>
      </c>
      <c r="B3051" s="261" t="s">
        <v>1112</v>
      </c>
      <c r="C3051" s="261" t="s">
        <v>1113</v>
      </c>
      <c r="D3051" s="261" t="s">
        <v>991</v>
      </c>
      <c r="E3051" s="261">
        <v>5424967</v>
      </c>
      <c r="F3051" s="261" t="s">
        <v>4905</v>
      </c>
      <c r="G3051" s="261" t="s">
        <v>884</v>
      </c>
      <c r="H3051" s="261">
        <v>2</v>
      </c>
      <c r="I3051" s="261" t="s">
        <v>4906</v>
      </c>
      <c r="J3051" s="261" t="s">
        <v>4907</v>
      </c>
      <c r="K3051" s="261" t="s">
        <v>4908</v>
      </c>
      <c r="L3051" s="262">
        <v>45530</v>
      </c>
      <c r="M3051" s="261" t="s">
        <v>439</v>
      </c>
    </row>
    <row r="3052" spans="1:13" x14ac:dyDescent="0.35">
      <c r="A3052" s="259" t="s">
        <v>1111</v>
      </c>
      <c r="B3052" s="259" t="s">
        <v>1112</v>
      </c>
      <c r="C3052" s="259" t="s">
        <v>1113</v>
      </c>
      <c r="D3052" s="259" t="s">
        <v>996</v>
      </c>
      <c r="E3052" s="259">
        <v>1773425</v>
      </c>
      <c r="F3052" s="259" t="s">
        <v>4905</v>
      </c>
      <c r="G3052" s="259" t="s">
        <v>884</v>
      </c>
      <c r="H3052" s="259">
        <v>2</v>
      </c>
      <c r="I3052" s="259" t="s">
        <v>4906</v>
      </c>
      <c r="J3052" s="259" t="s">
        <v>4909</v>
      </c>
      <c r="K3052" s="259" t="s">
        <v>4910</v>
      </c>
      <c r="L3052" s="260">
        <v>45530</v>
      </c>
      <c r="M3052" s="259" t="s">
        <v>439</v>
      </c>
    </row>
    <row r="3053" spans="1:13" x14ac:dyDescent="0.35">
      <c r="A3053" s="261" t="s">
        <v>1111</v>
      </c>
      <c r="B3053" s="261" t="s">
        <v>1112</v>
      </c>
      <c r="C3053" s="261" t="s">
        <v>1113</v>
      </c>
      <c r="D3053" s="261" t="s">
        <v>999</v>
      </c>
      <c r="E3053" s="261" t="s">
        <v>17</v>
      </c>
      <c r="F3053" s="261" t="s">
        <v>824</v>
      </c>
      <c r="G3053" s="261" t="s">
        <v>17</v>
      </c>
      <c r="H3053" s="261" t="s">
        <v>17</v>
      </c>
      <c r="I3053" s="261" t="s">
        <v>17</v>
      </c>
      <c r="J3053" s="261" t="s">
        <v>4759</v>
      </c>
      <c r="K3053" s="261" t="s">
        <v>4911</v>
      </c>
      <c r="L3053" s="262">
        <v>45530</v>
      </c>
      <c r="M3053" s="261" t="s">
        <v>439</v>
      </c>
    </row>
    <row r="3054" spans="1:13" x14ac:dyDescent="0.35">
      <c r="A3054" s="259" t="s">
        <v>1111</v>
      </c>
      <c r="B3054" s="259" t="s">
        <v>1112</v>
      </c>
      <c r="C3054" s="259" t="s">
        <v>1113</v>
      </c>
      <c r="D3054" s="259" t="s">
        <v>1002</v>
      </c>
      <c r="E3054" s="259" t="s">
        <v>17</v>
      </c>
      <c r="F3054" s="259" t="s">
        <v>824</v>
      </c>
      <c r="G3054" s="259" t="s">
        <v>17</v>
      </c>
      <c r="H3054" s="259" t="s">
        <v>17</v>
      </c>
      <c r="I3054" s="259" t="s">
        <v>17</v>
      </c>
      <c r="J3054" s="259" t="s">
        <v>4759</v>
      </c>
      <c r="K3054" s="259" t="s">
        <v>4912</v>
      </c>
      <c r="L3054" s="260">
        <v>45530</v>
      </c>
      <c r="M3054" s="259" t="s">
        <v>20</v>
      </c>
    </row>
    <row r="3055" spans="1:13" x14ac:dyDescent="0.35">
      <c r="A3055" s="261" t="s">
        <v>1111</v>
      </c>
      <c r="B3055" s="261" t="s">
        <v>1112</v>
      </c>
      <c r="C3055" s="261" t="s">
        <v>1113</v>
      </c>
      <c r="D3055" s="261" t="s">
        <v>823</v>
      </c>
      <c r="E3055" s="261" t="s">
        <v>17</v>
      </c>
      <c r="F3055" s="261" t="s">
        <v>824</v>
      </c>
      <c r="G3055" s="261" t="s">
        <v>17</v>
      </c>
      <c r="H3055" s="261" t="s">
        <v>17</v>
      </c>
      <c r="I3055" s="261" t="s">
        <v>17</v>
      </c>
      <c r="J3055" s="261" t="s">
        <v>4759</v>
      </c>
      <c r="K3055" s="261" t="s">
        <v>4913</v>
      </c>
      <c r="L3055" s="262">
        <v>45530</v>
      </c>
      <c r="M3055" s="261" t="s">
        <v>20</v>
      </c>
    </row>
    <row r="3056" spans="1:13" x14ac:dyDescent="0.35">
      <c r="A3056" s="259" t="s">
        <v>1111</v>
      </c>
      <c r="B3056" s="259" t="s">
        <v>1112</v>
      </c>
      <c r="C3056" s="259" t="s">
        <v>1113</v>
      </c>
      <c r="D3056" s="259" t="s">
        <v>404</v>
      </c>
      <c r="E3056" s="259" t="s">
        <v>17</v>
      </c>
      <c r="F3056" s="259" t="s">
        <v>824</v>
      </c>
      <c r="G3056" s="259" t="s">
        <v>17</v>
      </c>
      <c r="H3056" s="259" t="s">
        <v>17</v>
      </c>
      <c r="I3056" s="259" t="s">
        <v>17</v>
      </c>
      <c r="J3056" s="259" t="s">
        <v>4759</v>
      </c>
      <c r="K3056" s="259" t="s">
        <v>4914</v>
      </c>
      <c r="L3056" s="260">
        <v>45530</v>
      </c>
      <c r="M3056" s="259" t="s">
        <v>20</v>
      </c>
    </row>
    <row r="3057" spans="1:13" x14ac:dyDescent="0.35">
      <c r="A3057" s="261" t="s">
        <v>1111</v>
      </c>
      <c r="B3057" s="261" t="s">
        <v>1112</v>
      </c>
      <c r="C3057" s="261" t="s">
        <v>1113</v>
      </c>
      <c r="D3057" s="261" t="s">
        <v>38</v>
      </c>
      <c r="E3057" s="261" t="s">
        <v>17</v>
      </c>
      <c r="F3057" s="261" t="s">
        <v>824</v>
      </c>
      <c r="G3057" s="261" t="s">
        <v>17</v>
      </c>
      <c r="H3057" s="261" t="s">
        <v>17</v>
      </c>
      <c r="I3057" s="261" t="s">
        <v>17</v>
      </c>
      <c r="J3057" s="261" t="s">
        <v>4759</v>
      </c>
      <c r="K3057" s="261" t="s">
        <v>4915</v>
      </c>
      <c r="L3057" s="262">
        <v>45530</v>
      </c>
      <c r="M3057" s="261" t="s">
        <v>20</v>
      </c>
    </row>
    <row r="3058" spans="1:13" x14ac:dyDescent="0.35">
      <c r="A3058" s="259" t="s">
        <v>1111</v>
      </c>
      <c r="B3058" s="259" t="s">
        <v>1112</v>
      </c>
      <c r="C3058" s="259" t="s">
        <v>1113</v>
      </c>
      <c r="D3058" s="259" t="s">
        <v>16</v>
      </c>
      <c r="E3058" s="259" t="s">
        <v>17</v>
      </c>
      <c r="F3058" s="259" t="s">
        <v>824</v>
      </c>
      <c r="G3058" s="259" t="s">
        <v>17</v>
      </c>
      <c r="H3058" s="259" t="s">
        <v>17</v>
      </c>
      <c r="I3058" s="259" t="s">
        <v>17</v>
      </c>
      <c r="J3058" s="259" t="s">
        <v>4759</v>
      </c>
      <c r="K3058" s="259" t="s">
        <v>4916</v>
      </c>
      <c r="L3058" s="260">
        <v>45530</v>
      </c>
      <c r="M3058" s="259" t="s">
        <v>20</v>
      </c>
    </row>
    <row r="3059" spans="1:13" x14ac:dyDescent="0.35">
      <c r="A3059" s="261" t="s">
        <v>1111</v>
      </c>
      <c r="B3059" s="261" t="s">
        <v>1112</v>
      </c>
      <c r="C3059" s="261" t="s">
        <v>1113</v>
      </c>
      <c r="D3059" s="261" t="s">
        <v>21</v>
      </c>
      <c r="E3059" s="261" t="s">
        <v>17</v>
      </c>
      <c r="F3059" s="261" t="s">
        <v>824</v>
      </c>
      <c r="G3059" s="261" t="s">
        <v>17</v>
      </c>
      <c r="H3059" s="261" t="s">
        <v>17</v>
      </c>
      <c r="I3059" s="261" t="s">
        <v>17</v>
      </c>
      <c r="J3059" s="261" t="s">
        <v>4759</v>
      </c>
      <c r="K3059" s="261" t="s">
        <v>4917</v>
      </c>
      <c r="L3059" s="262">
        <v>45530</v>
      </c>
      <c r="M3059" s="261" t="s">
        <v>20</v>
      </c>
    </row>
    <row r="3060" spans="1:13" x14ac:dyDescent="0.35">
      <c r="A3060" s="259" t="s">
        <v>1111</v>
      </c>
      <c r="B3060" s="259" t="s">
        <v>1112</v>
      </c>
      <c r="C3060" s="259" t="s">
        <v>1113</v>
      </c>
      <c r="D3060" s="259" t="s">
        <v>768</v>
      </c>
      <c r="E3060" s="259" t="s">
        <v>17</v>
      </c>
      <c r="F3060" s="259" t="s">
        <v>824</v>
      </c>
      <c r="G3060" s="259" t="s">
        <v>17</v>
      </c>
      <c r="H3060" s="259" t="s">
        <v>17</v>
      </c>
      <c r="I3060" s="259" t="s">
        <v>17</v>
      </c>
      <c r="J3060" s="259" t="s">
        <v>4759</v>
      </c>
      <c r="K3060" s="259" t="s">
        <v>4918</v>
      </c>
      <c r="L3060" s="260">
        <v>45530</v>
      </c>
      <c r="M3060" s="259" t="s">
        <v>20</v>
      </c>
    </row>
    <row r="3061" spans="1:13" x14ac:dyDescent="0.35">
      <c r="A3061" s="261" t="s">
        <v>1111</v>
      </c>
      <c r="B3061" s="261" t="s">
        <v>1112</v>
      </c>
      <c r="C3061" s="261" t="s">
        <v>1113</v>
      </c>
      <c r="D3061" s="261" t="s">
        <v>24</v>
      </c>
      <c r="E3061" s="261" t="s">
        <v>17</v>
      </c>
      <c r="F3061" s="261" t="s">
        <v>824</v>
      </c>
      <c r="G3061" s="261" t="s">
        <v>17</v>
      </c>
      <c r="H3061" s="261" t="s">
        <v>17</v>
      </c>
      <c r="I3061" s="261" t="s">
        <v>17</v>
      </c>
      <c r="J3061" s="261" t="s">
        <v>4759</v>
      </c>
      <c r="K3061" s="261" t="s">
        <v>4919</v>
      </c>
      <c r="L3061" s="262">
        <v>45530</v>
      </c>
      <c r="M3061" s="261" t="s">
        <v>20</v>
      </c>
    </row>
    <row r="3062" spans="1:13" x14ac:dyDescent="0.35">
      <c r="A3062" s="259" t="s">
        <v>1221</v>
      </c>
      <c r="B3062" s="259" t="s">
        <v>1222</v>
      </c>
      <c r="C3062" s="259" t="s">
        <v>1223</v>
      </c>
      <c r="D3062" s="259" t="s">
        <v>949</v>
      </c>
      <c r="E3062" s="259">
        <v>4327219</v>
      </c>
      <c r="F3062" s="259" t="s">
        <v>4920</v>
      </c>
      <c r="G3062" s="259" t="s">
        <v>884</v>
      </c>
      <c r="H3062" s="259">
        <v>2</v>
      </c>
      <c r="I3062" s="259" t="s">
        <v>4921</v>
      </c>
      <c r="J3062" s="259" t="s">
        <v>4922</v>
      </c>
      <c r="K3062" s="259" t="s">
        <v>4923</v>
      </c>
      <c r="L3062" s="260">
        <v>45530</v>
      </c>
      <c r="M3062" s="259" t="s">
        <v>20</v>
      </c>
    </row>
    <row r="3063" spans="1:13" x14ac:dyDescent="0.35">
      <c r="A3063" s="261" t="s">
        <v>1221</v>
      </c>
      <c r="B3063" s="261" t="s">
        <v>1222</v>
      </c>
      <c r="C3063" s="261" t="s">
        <v>1223</v>
      </c>
      <c r="D3063" s="261" t="s">
        <v>694</v>
      </c>
      <c r="E3063" s="261">
        <v>74180</v>
      </c>
      <c r="F3063" s="261" t="s">
        <v>4924</v>
      </c>
      <c r="G3063" s="261" t="s">
        <v>33</v>
      </c>
      <c r="H3063" s="261">
        <v>2</v>
      </c>
      <c r="I3063" s="261" t="s">
        <v>4925</v>
      </c>
      <c r="J3063" s="261" t="s">
        <v>4926</v>
      </c>
      <c r="K3063" s="261" t="s">
        <v>4927</v>
      </c>
      <c r="L3063" s="262">
        <v>45530</v>
      </c>
      <c r="M3063" s="261" t="s">
        <v>439</v>
      </c>
    </row>
    <row r="3064" spans="1:13" x14ac:dyDescent="0.35">
      <c r="A3064" s="259" t="s">
        <v>1221</v>
      </c>
      <c r="B3064" s="259" t="s">
        <v>1222</v>
      </c>
      <c r="C3064" s="259" t="s">
        <v>1223</v>
      </c>
      <c r="D3064" s="259" t="s">
        <v>958</v>
      </c>
      <c r="E3064" s="259">
        <v>58158</v>
      </c>
      <c r="F3064" s="259" t="s">
        <v>4928</v>
      </c>
      <c r="G3064" s="259" t="s">
        <v>884</v>
      </c>
      <c r="H3064" s="259">
        <v>2</v>
      </c>
      <c r="I3064" s="259" t="s">
        <v>4929</v>
      </c>
      <c r="J3064" s="259" t="s">
        <v>4930</v>
      </c>
      <c r="K3064" s="259" t="s">
        <v>4931</v>
      </c>
      <c r="L3064" s="260">
        <v>45530</v>
      </c>
      <c r="M3064" s="259" t="s">
        <v>20</v>
      </c>
    </row>
    <row r="3065" spans="1:13" x14ac:dyDescent="0.35">
      <c r="A3065" s="261" t="s">
        <v>1221</v>
      </c>
      <c r="B3065" s="261" t="s">
        <v>1222</v>
      </c>
      <c r="C3065" s="261" t="s">
        <v>1223</v>
      </c>
      <c r="D3065" s="261" t="s">
        <v>963</v>
      </c>
      <c r="E3065" s="261">
        <v>58158</v>
      </c>
      <c r="F3065" s="261" t="s">
        <v>4928</v>
      </c>
      <c r="G3065" s="261" t="s">
        <v>884</v>
      </c>
      <c r="H3065" s="261">
        <v>2</v>
      </c>
      <c r="I3065" s="261" t="s">
        <v>4929</v>
      </c>
      <c r="J3065" s="261" t="s">
        <v>4932</v>
      </c>
      <c r="K3065" s="261" t="s">
        <v>4933</v>
      </c>
      <c r="L3065" s="262">
        <v>45530</v>
      </c>
      <c r="M3065" s="261" t="s">
        <v>20</v>
      </c>
    </row>
    <row r="3066" spans="1:13" x14ac:dyDescent="0.35">
      <c r="A3066" s="259" t="s">
        <v>1221</v>
      </c>
      <c r="B3066" s="259" t="s">
        <v>1222</v>
      </c>
      <c r="C3066" s="259" t="s">
        <v>1223</v>
      </c>
      <c r="D3066" s="259" t="s">
        <v>568</v>
      </c>
      <c r="E3066" s="259">
        <v>58200</v>
      </c>
      <c r="F3066" s="259" t="s">
        <v>4934</v>
      </c>
      <c r="G3066" s="259" t="s">
        <v>884</v>
      </c>
      <c r="H3066" s="259">
        <v>2</v>
      </c>
      <c r="I3066" s="259" t="s">
        <v>4935</v>
      </c>
      <c r="J3066" s="259" t="s">
        <v>4936</v>
      </c>
      <c r="K3066" s="259" t="s">
        <v>4937</v>
      </c>
      <c r="L3066" s="260">
        <v>45530</v>
      </c>
      <c r="M3066" s="259" t="s">
        <v>439</v>
      </c>
    </row>
    <row r="3067" spans="1:13" x14ac:dyDescent="0.35">
      <c r="A3067" s="261" t="s">
        <v>1221</v>
      </c>
      <c r="B3067" s="261" t="s">
        <v>1222</v>
      </c>
      <c r="C3067" s="261" t="s">
        <v>1223</v>
      </c>
      <c r="D3067" s="261" t="s">
        <v>40</v>
      </c>
      <c r="E3067" s="261" t="s">
        <v>17</v>
      </c>
      <c r="F3067" s="261" t="s">
        <v>824</v>
      </c>
      <c r="G3067" s="261" t="s">
        <v>17</v>
      </c>
      <c r="H3067" s="261" t="s">
        <v>17</v>
      </c>
      <c r="I3067" s="261" t="s">
        <v>17</v>
      </c>
      <c r="J3067" s="261" t="s">
        <v>4938</v>
      </c>
      <c r="K3067" s="261" t="s">
        <v>4939</v>
      </c>
      <c r="L3067" s="262">
        <v>45530</v>
      </c>
      <c r="M3067" s="261" t="s">
        <v>20</v>
      </c>
    </row>
    <row r="3068" spans="1:13" x14ac:dyDescent="0.35">
      <c r="A3068" s="259" t="s">
        <v>1221</v>
      </c>
      <c r="B3068" s="259" t="s">
        <v>1222</v>
      </c>
      <c r="C3068" s="259" t="s">
        <v>1223</v>
      </c>
      <c r="D3068" s="259" t="s">
        <v>635</v>
      </c>
      <c r="E3068" s="259">
        <v>14</v>
      </c>
      <c r="F3068" s="259" t="s">
        <v>4940</v>
      </c>
      <c r="G3068" s="259" t="s">
        <v>22</v>
      </c>
      <c r="H3068" s="259">
        <v>3</v>
      </c>
      <c r="I3068" s="259" t="s">
        <v>4941</v>
      </c>
      <c r="J3068" s="259" t="s">
        <v>4900</v>
      </c>
      <c r="K3068" s="259" t="s">
        <v>4942</v>
      </c>
      <c r="L3068" s="260">
        <v>45530</v>
      </c>
      <c r="M3068" s="259" t="s">
        <v>20</v>
      </c>
    </row>
    <row r="3069" spans="1:13" x14ac:dyDescent="0.35">
      <c r="A3069" s="261" t="s">
        <v>1221</v>
      </c>
      <c r="B3069" s="261" t="s">
        <v>1222</v>
      </c>
      <c r="C3069" s="261" t="s">
        <v>1223</v>
      </c>
      <c r="D3069" s="261" t="s">
        <v>793</v>
      </c>
      <c r="E3069" s="261">
        <v>14</v>
      </c>
      <c r="F3069" s="261" t="s">
        <v>4940</v>
      </c>
      <c r="G3069" s="261" t="s">
        <v>22</v>
      </c>
      <c r="H3069" s="261">
        <v>3</v>
      </c>
      <c r="I3069" s="261" t="s">
        <v>4941</v>
      </c>
      <c r="J3069" s="261" t="s">
        <v>4900</v>
      </c>
      <c r="K3069" s="261" t="s">
        <v>4943</v>
      </c>
      <c r="L3069" s="262">
        <v>45530</v>
      </c>
      <c r="M3069" s="261" t="s">
        <v>20</v>
      </c>
    </row>
    <row r="3070" spans="1:13" x14ac:dyDescent="0.35">
      <c r="A3070" s="259" t="s">
        <v>1221</v>
      </c>
      <c r="B3070" s="259" t="s">
        <v>1222</v>
      </c>
      <c r="C3070" s="259" t="s">
        <v>1223</v>
      </c>
      <c r="D3070" s="259" t="s">
        <v>986</v>
      </c>
      <c r="E3070" s="259">
        <v>35651</v>
      </c>
      <c r="F3070" s="259" t="s">
        <v>4944</v>
      </c>
      <c r="G3070" s="259" t="s">
        <v>33</v>
      </c>
      <c r="H3070" s="259">
        <v>2</v>
      </c>
      <c r="I3070" s="259" t="s">
        <v>4945</v>
      </c>
      <c r="J3070" s="259" t="s">
        <v>4946</v>
      </c>
      <c r="K3070" s="259" t="s">
        <v>4947</v>
      </c>
      <c r="L3070" s="260">
        <v>45530</v>
      </c>
      <c r="M3070" s="259" t="s">
        <v>439</v>
      </c>
    </row>
    <row r="3071" spans="1:13" x14ac:dyDescent="0.35">
      <c r="A3071" s="261" t="s">
        <v>1221</v>
      </c>
      <c r="B3071" s="261" t="s">
        <v>1222</v>
      </c>
      <c r="C3071" s="261" t="s">
        <v>1223</v>
      </c>
      <c r="D3071" s="261" t="s">
        <v>991</v>
      </c>
      <c r="E3071" s="261">
        <v>0</v>
      </c>
      <c r="F3071" s="261" t="s">
        <v>4944</v>
      </c>
      <c r="G3071" s="261" t="s">
        <v>33</v>
      </c>
      <c r="H3071" s="261">
        <v>2</v>
      </c>
      <c r="I3071" s="261" t="s">
        <v>4945</v>
      </c>
      <c r="J3071" s="261" t="s">
        <v>4948</v>
      </c>
      <c r="K3071" s="261" t="s">
        <v>4949</v>
      </c>
      <c r="L3071" s="262">
        <v>45530</v>
      </c>
      <c r="M3071" s="261" t="s">
        <v>20</v>
      </c>
    </row>
    <row r="3072" spans="1:13" x14ac:dyDescent="0.35">
      <c r="A3072" s="259" t="s">
        <v>1221</v>
      </c>
      <c r="B3072" s="259" t="s">
        <v>1222</v>
      </c>
      <c r="C3072" s="259" t="s">
        <v>1223</v>
      </c>
      <c r="D3072" s="259" t="s">
        <v>996</v>
      </c>
      <c r="E3072" s="259">
        <v>22507</v>
      </c>
      <c r="F3072" s="259" t="s">
        <v>4944</v>
      </c>
      <c r="G3072" s="259" t="s">
        <v>33</v>
      </c>
      <c r="H3072" s="259">
        <v>2</v>
      </c>
      <c r="I3072" s="259" t="s">
        <v>4945</v>
      </c>
      <c r="J3072" s="259" t="s">
        <v>4950</v>
      </c>
      <c r="K3072" s="259" t="s">
        <v>4951</v>
      </c>
      <c r="L3072" s="260">
        <v>45530</v>
      </c>
      <c r="M3072" s="259" t="s">
        <v>20</v>
      </c>
    </row>
    <row r="3073" spans="1:13" x14ac:dyDescent="0.35">
      <c r="A3073" s="261" t="s">
        <v>1221</v>
      </c>
      <c r="B3073" s="261" t="s">
        <v>1222</v>
      </c>
      <c r="C3073" s="261" t="s">
        <v>1223</v>
      </c>
      <c r="D3073" s="261" t="s">
        <v>999</v>
      </c>
      <c r="E3073" s="261">
        <v>35651</v>
      </c>
      <c r="F3073" s="261" t="s">
        <v>4944</v>
      </c>
      <c r="G3073" s="261" t="s">
        <v>33</v>
      </c>
      <c r="H3073" s="261">
        <v>2</v>
      </c>
      <c r="I3073" s="261" t="s">
        <v>4945</v>
      </c>
      <c r="J3073" s="261" t="s">
        <v>4952</v>
      </c>
      <c r="K3073" s="261" t="s">
        <v>4953</v>
      </c>
      <c r="L3073" s="262">
        <v>45530</v>
      </c>
      <c r="M3073" s="261" t="s">
        <v>20</v>
      </c>
    </row>
    <row r="3074" spans="1:13" x14ac:dyDescent="0.35">
      <c r="A3074" s="259" t="s">
        <v>1221</v>
      </c>
      <c r="B3074" s="259" t="s">
        <v>1222</v>
      </c>
      <c r="C3074" s="259" t="s">
        <v>1223</v>
      </c>
      <c r="D3074" s="259" t="s">
        <v>1002</v>
      </c>
      <c r="E3074" s="259">
        <v>0</v>
      </c>
      <c r="F3074" s="259" t="s">
        <v>4944</v>
      </c>
      <c r="G3074" s="259" t="s">
        <v>33</v>
      </c>
      <c r="H3074" s="259">
        <v>2</v>
      </c>
      <c r="I3074" s="259" t="s">
        <v>4945</v>
      </c>
      <c r="J3074" s="259" t="s">
        <v>4952</v>
      </c>
      <c r="K3074" s="259" t="s">
        <v>4954</v>
      </c>
      <c r="L3074" s="260">
        <v>45530</v>
      </c>
      <c r="M3074" s="259" t="s">
        <v>20</v>
      </c>
    </row>
    <row r="3075" spans="1:13" x14ac:dyDescent="0.35">
      <c r="A3075" s="261" t="s">
        <v>1221</v>
      </c>
      <c r="B3075" s="261" t="s">
        <v>1222</v>
      </c>
      <c r="C3075" s="261" t="s">
        <v>1223</v>
      </c>
      <c r="D3075" s="261" t="s">
        <v>823</v>
      </c>
      <c r="E3075" s="261">
        <v>0</v>
      </c>
      <c r="F3075" s="261" t="s">
        <v>4944</v>
      </c>
      <c r="G3075" s="261" t="s">
        <v>33</v>
      </c>
      <c r="H3075" s="261">
        <v>2</v>
      </c>
      <c r="I3075" s="261" t="s">
        <v>4945</v>
      </c>
      <c r="J3075" s="261" t="s">
        <v>4952</v>
      </c>
      <c r="K3075" s="261" t="s">
        <v>4955</v>
      </c>
      <c r="L3075" s="262">
        <v>45530</v>
      </c>
      <c r="M3075" s="261" t="s">
        <v>20</v>
      </c>
    </row>
    <row r="3076" spans="1:13" x14ac:dyDescent="0.35">
      <c r="A3076" s="259" t="s">
        <v>1221</v>
      </c>
      <c r="B3076" s="259" t="s">
        <v>1222</v>
      </c>
      <c r="C3076" s="259" t="s">
        <v>1223</v>
      </c>
      <c r="D3076" s="259" t="s">
        <v>404</v>
      </c>
      <c r="E3076" s="259">
        <v>2</v>
      </c>
      <c r="F3076" s="259" t="s">
        <v>1005</v>
      </c>
      <c r="G3076" s="259" t="s">
        <v>33</v>
      </c>
      <c r="H3076" s="259">
        <v>2</v>
      </c>
      <c r="I3076" s="259" t="s">
        <v>4956</v>
      </c>
      <c r="J3076" s="259" t="s">
        <v>4957</v>
      </c>
      <c r="K3076" s="259" t="s">
        <v>4958</v>
      </c>
      <c r="L3076" s="260">
        <v>45530</v>
      </c>
      <c r="M3076" s="259" t="s">
        <v>20</v>
      </c>
    </row>
    <row r="3077" spans="1:13" x14ac:dyDescent="0.35">
      <c r="A3077" s="261" t="s">
        <v>1221</v>
      </c>
      <c r="B3077" s="261" t="s">
        <v>1222</v>
      </c>
      <c r="C3077" s="261" t="s">
        <v>1223</v>
      </c>
      <c r="D3077" s="261" t="s">
        <v>38</v>
      </c>
      <c r="E3077" s="261" t="s">
        <v>17</v>
      </c>
      <c r="F3077" s="261" t="s">
        <v>824</v>
      </c>
      <c r="G3077" s="261" t="s">
        <v>17</v>
      </c>
      <c r="H3077" s="261" t="s">
        <v>17</v>
      </c>
      <c r="I3077" s="261" t="s">
        <v>17</v>
      </c>
      <c r="J3077" s="261" t="s">
        <v>4759</v>
      </c>
      <c r="K3077" s="261" t="s">
        <v>4959</v>
      </c>
      <c r="L3077" s="262">
        <v>45530</v>
      </c>
      <c r="M3077" s="261" t="s">
        <v>20</v>
      </c>
    </row>
    <row r="3078" spans="1:13" x14ac:dyDescent="0.35">
      <c r="A3078" s="259" t="s">
        <v>1221</v>
      </c>
      <c r="B3078" s="259" t="s">
        <v>1222</v>
      </c>
      <c r="C3078" s="259" t="s">
        <v>1223</v>
      </c>
      <c r="D3078" s="259" t="s">
        <v>16</v>
      </c>
      <c r="E3078" s="259" t="s">
        <v>17</v>
      </c>
      <c r="F3078" s="259" t="s">
        <v>824</v>
      </c>
      <c r="G3078" s="259" t="s">
        <v>17</v>
      </c>
      <c r="H3078" s="259" t="s">
        <v>17</v>
      </c>
      <c r="I3078" s="259" t="s">
        <v>17</v>
      </c>
      <c r="J3078" s="259" t="s">
        <v>4759</v>
      </c>
      <c r="K3078" s="259" t="s">
        <v>4960</v>
      </c>
      <c r="L3078" s="260">
        <v>45530</v>
      </c>
      <c r="M3078" s="259" t="s">
        <v>20</v>
      </c>
    </row>
    <row r="3079" spans="1:13" x14ac:dyDescent="0.35">
      <c r="A3079" s="261" t="s">
        <v>1221</v>
      </c>
      <c r="B3079" s="261" t="s">
        <v>1222</v>
      </c>
      <c r="C3079" s="261" t="s">
        <v>1223</v>
      </c>
      <c r="D3079" s="261" t="s">
        <v>21</v>
      </c>
      <c r="E3079" s="261" t="s">
        <v>17</v>
      </c>
      <c r="F3079" s="261" t="s">
        <v>824</v>
      </c>
      <c r="G3079" s="261" t="s">
        <v>17</v>
      </c>
      <c r="H3079" s="261" t="s">
        <v>17</v>
      </c>
      <c r="I3079" s="261" t="s">
        <v>17</v>
      </c>
      <c r="J3079" s="261" t="s">
        <v>4759</v>
      </c>
      <c r="K3079" s="261" t="s">
        <v>4961</v>
      </c>
      <c r="L3079" s="262">
        <v>45530</v>
      </c>
      <c r="M3079" s="261" t="s">
        <v>20</v>
      </c>
    </row>
    <row r="3080" spans="1:13" x14ac:dyDescent="0.35">
      <c r="A3080" s="259" t="s">
        <v>1221</v>
      </c>
      <c r="B3080" s="259" t="s">
        <v>1222</v>
      </c>
      <c r="C3080" s="259" t="s">
        <v>1223</v>
      </c>
      <c r="D3080" s="259" t="s">
        <v>768</v>
      </c>
      <c r="E3080" s="259" t="s">
        <v>17</v>
      </c>
      <c r="F3080" s="259" t="s">
        <v>824</v>
      </c>
      <c r="G3080" s="259" t="s">
        <v>17</v>
      </c>
      <c r="H3080" s="259" t="s">
        <v>17</v>
      </c>
      <c r="I3080" s="259" t="s">
        <v>17</v>
      </c>
      <c r="J3080" s="259" t="s">
        <v>4759</v>
      </c>
      <c r="K3080" s="259" t="s">
        <v>4962</v>
      </c>
      <c r="L3080" s="260">
        <v>45530</v>
      </c>
      <c r="M3080" s="259" t="s">
        <v>20</v>
      </c>
    </row>
    <row r="3081" spans="1:13" x14ac:dyDescent="0.35">
      <c r="A3081" s="261" t="s">
        <v>1221</v>
      </c>
      <c r="B3081" s="261" t="s">
        <v>1222</v>
      </c>
      <c r="C3081" s="261" t="s">
        <v>1223</v>
      </c>
      <c r="D3081" s="261" t="s">
        <v>24</v>
      </c>
      <c r="E3081" s="261" t="s">
        <v>17</v>
      </c>
      <c r="F3081" s="261" t="s">
        <v>824</v>
      </c>
      <c r="G3081" s="261" t="s">
        <v>17</v>
      </c>
      <c r="H3081" s="261" t="s">
        <v>17</v>
      </c>
      <c r="I3081" s="261" t="s">
        <v>17</v>
      </c>
      <c r="J3081" s="261" t="s">
        <v>4759</v>
      </c>
      <c r="K3081" s="261" t="s">
        <v>4963</v>
      </c>
      <c r="L3081" s="262">
        <v>45530</v>
      </c>
      <c r="M3081" s="261" t="s">
        <v>20</v>
      </c>
    </row>
    <row r="3082" spans="1:13" x14ac:dyDescent="0.35">
      <c r="A3082" s="259" t="s">
        <v>1104</v>
      </c>
      <c r="B3082" s="259" t="s">
        <v>1105</v>
      </c>
      <c r="C3082" s="259" t="s">
        <v>1106</v>
      </c>
      <c r="D3082" s="259" t="s">
        <v>949</v>
      </c>
      <c r="E3082" s="259">
        <v>5212173</v>
      </c>
      <c r="F3082" s="259" t="s">
        <v>4964</v>
      </c>
      <c r="G3082" s="259" t="s">
        <v>884</v>
      </c>
      <c r="H3082" s="259">
        <v>2</v>
      </c>
      <c r="I3082" s="259" t="s">
        <v>4965</v>
      </c>
      <c r="J3082" s="259" t="s">
        <v>4966</v>
      </c>
      <c r="K3082" s="259" t="s">
        <v>4967</v>
      </c>
      <c r="L3082" s="260">
        <v>45530</v>
      </c>
      <c r="M3082" s="259" t="s">
        <v>20</v>
      </c>
    </row>
    <row r="3083" spans="1:13" x14ac:dyDescent="0.35">
      <c r="A3083" s="261" t="s">
        <v>1104</v>
      </c>
      <c r="B3083" s="261" t="s">
        <v>1105</v>
      </c>
      <c r="C3083" s="261" t="s">
        <v>1106</v>
      </c>
      <c r="D3083" s="261" t="s">
        <v>694</v>
      </c>
      <c r="E3083" s="261">
        <v>1003</v>
      </c>
      <c r="F3083" s="261" t="s">
        <v>4968</v>
      </c>
      <c r="G3083" s="261" t="s">
        <v>33</v>
      </c>
      <c r="H3083" s="261">
        <v>2</v>
      </c>
      <c r="I3083" s="261" t="s">
        <v>4969</v>
      </c>
      <c r="J3083" s="261" t="s">
        <v>4970</v>
      </c>
      <c r="K3083" s="261" t="s">
        <v>4971</v>
      </c>
      <c r="L3083" s="262">
        <v>45530</v>
      </c>
      <c r="M3083" s="261" t="s">
        <v>20</v>
      </c>
    </row>
    <row r="3084" spans="1:13" x14ac:dyDescent="0.35">
      <c r="A3084" s="259" t="s">
        <v>1104</v>
      </c>
      <c r="B3084" s="259" t="s">
        <v>1105</v>
      </c>
      <c r="C3084" s="259" t="s">
        <v>1106</v>
      </c>
      <c r="D3084" s="259" t="s">
        <v>958</v>
      </c>
      <c r="E3084" s="259">
        <v>2450600</v>
      </c>
      <c r="F3084" s="259" t="s">
        <v>4972</v>
      </c>
      <c r="G3084" s="259" t="s">
        <v>884</v>
      </c>
      <c r="H3084" s="259">
        <v>2</v>
      </c>
      <c r="I3084" s="259" t="s">
        <v>4973</v>
      </c>
      <c r="J3084" s="259" t="s">
        <v>4974</v>
      </c>
      <c r="K3084" s="259" t="s">
        <v>4975</v>
      </c>
      <c r="L3084" s="260">
        <v>45530</v>
      </c>
      <c r="M3084" s="259" t="s">
        <v>20</v>
      </c>
    </row>
    <row r="3085" spans="1:13" x14ac:dyDescent="0.35">
      <c r="A3085" s="261" t="s">
        <v>1104</v>
      </c>
      <c r="B3085" s="261" t="s">
        <v>1105</v>
      </c>
      <c r="C3085" s="261" t="s">
        <v>1106</v>
      </c>
      <c r="D3085" s="261" t="s">
        <v>963</v>
      </c>
      <c r="E3085" s="261">
        <v>235422</v>
      </c>
      <c r="F3085" s="261" t="s">
        <v>4976</v>
      </c>
      <c r="G3085" s="261" t="s">
        <v>33</v>
      </c>
      <c r="H3085" s="261">
        <v>2</v>
      </c>
      <c r="I3085" s="261" t="s">
        <v>4977</v>
      </c>
      <c r="J3085" s="261" t="s">
        <v>4978</v>
      </c>
      <c r="K3085" s="261" t="s">
        <v>4979</v>
      </c>
      <c r="L3085" s="262">
        <v>45530</v>
      </c>
      <c r="M3085" s="261" t="s">
        <v>20</v>
      </c>
    </row>
    <row r="3086" spans="1:13" x14ac:dyDescent="0.35">
      <c r="A3086" s="259" t="s">
        <v>1104</v>
      </c>
      <c r="B3086" s="259" t="s">
        <v>1105</v>
      </c>
      <c r="C3086" s="259" t="s">
        <v>1106</v>
      </c>
      <c r="D3086" s="259" t="s">
        <v>568</v>
      </c>
      <c r="E3086" s="259">
        <v>235422</v>
      </c>
      <c r="F3086" s="259" t="s">
        <v>4976</v>
      </c>
      <c r="G3086" s="259" t="s">
        <v>33</v>
      </c>
      <c r="H3086" s="259">
        <v>2</v>
      </c>
      <c r="I3086" s="259" t="s">
        <v>4977</v>
      </c>
      <c r="J3086" s="259" t="s">
        <v>4978</v>
      </c>
      <c r="K3086" s="259" t="s">
        <v>4980</v>
      </c>
      <c r="L3086" s="260">
        <v>45530</v>
      </c>
      <c r="M3086" s="259" t="s">
        <v>20</v>
      </c>
    </row>
    <row r="3087" spans="1:13" x14ac:dyDescent="0.35">
      <c r="A3087" s="261" t="s">
        <v>1104</v>
      </c>
      <c r="B3087" s="261" t="s">
        <v>1105</v>
      </c>
      <c r="C3087" s="261" t="s">
        <v>1106</v>
      </c>
      <c r="D3087" s="261" t="s">
        <v>40</v>
      </c>
      <c r="E3087" s="261" t="s">
        <v>17</v>
      </c>
      <c r="F3087" s="261" t="s">
        <v>17</v>
      </c>
      <c r="G3087" s="261" t="s">
        <v>17</v>
      </c>
      <c r="H3087" s="261" t="s">
        <v>17</v>
      </c>
      <c r="I3087" s="261" t="s">
        <v>17</v>
      </c>
      <c r="J3087" s="261" t="s">
        <v>4759</v>
      </c>
      <c r="K3087" s="261" t="s">
        <v>4981</v>
      </c>
      <c r="L3087" s="262">
        <v>45530</v>
      </c>
      <c r="M3087" s="261" t="s">
        <v>20</v>
      </c>
    </row>
    <row r="3088" spans="1:13" x14ac:dyDescent="0.35">
      <c r="A3088" s="259" t="s">
        <v>1104</v>
      </c>
      <c r="B3088" s="259" t="s">
        <v>1105</v>
      </c>
      <c r="C3088" s="259" t="s">
        <v>1106</v>
      </c>
      <c r="D3088" s="259" t="s">
        <v>635</v>
      </c>
      <c r="E3088" s="259">
        <v>100</v>
      </c>
      <c r="F3088" s="259" t="s">
        <v>4982</v>
      </c>
      <c r="G3088" s="259" t="s">
        <v>22</v>
      </c>
      <c r="H3088" s="259">
        <v>3</v>
      </c>
      <c r="I3088" s="259" t="s">
        <v>4983</v>
      </c>
      <c r="J3088" s="259" t="s">
        <v>4984</v>
      </c>
      <c r="K3088" s="259" t="s">
        <v>4985</v>
      </c>
      <c r="L3088" s="260">
        <v>45530</v>
      </c>
      <c r="M3088" s="259" t="s">
        <v>20</v>
      </c>
    </row>
    <row r="3089" spans="1:13" x14ac:dyDescent="0.35">
      <c r="A3089" s="261" t="s">
        <v>1104</v>
      </c>
      <c r="B3089" s="261" t="s">
        <v>1105</v>
      </c>
      <c r="C3089" s="261" t="s">
        <v>1106</v>
      </c>
      <c r="D3089" s="261" t="s">
        <v>793</v>
      </c>
      <c r="E3089" s="261">
        <v>100</v>
      </c>
      <c r="F3089" s="261" t="s">
        <v>4982</v>
      </c>
      <c r="G3089" s="261" t="s">
        <v>22</v>
      </c>
      <c r="H3089" s="261">
        <v>3</v>
      </c>
      <c r="I3089" s="261" t="s">
        <v>4983</v>
      </c>
      <c r="J3089" s="261" t="s">
        <v>4984</v>
      </c>
      <c r="K3089" s="261" t="s">
        <v>4986</v>
      </c>
      <c r="L3089" s="262">
        <v>45530</v>
      </c>
      <c r="M3089" s="261" t="s">
        <v>20</v>
      </c>
    </row>
    <row r="3090" spans="1:13" x14ac:dyDescent="0.35">
      <c r="A3090" s="259" t="s">
        <v>1104</v>
      </c>
      <c r="B3090" s="259" t="s">
        <v>1105</v>
      </c>
      <c r="C3090" s="259" t="s">
        <v>1106</v>
      </c>
      <c r="D3090" s="259" t="s">
        <v>986</v>
      </c>
      <c r="E3090" s="259">
        <v>235422</v>
      </c>
      <c r="F3090" s="259" t="s">
        <v>4987</v>
      </c>
      <c r="G3090" s="259" t="s">
        <v>22</v>
      </c>
      <c r="H3090" s="259">
        <v>3</v>
      </c>
      <c r="I3090" s="259" t="s">
        <v>4988</v>
      </c>
      <c r="J3090" s="259" t="s">
        <v>4989</v>
      </c>
      <c r="K3090" s="259" t="s">
        <v>4990</v>
      </c>
      <c r="L3090" s="260">
        <v>45530</v>
      </c>
      <c r="M3090" s="259" t="s">
        <v>20</v>
      </c>
    </row>
    <row r="3091" spans="1:13" x14ac:dyDescent="0.35">
      <c r="A3091" s="261" t="s">
        <v>1104</v>
      </c>
      <c r="B3091" s="261" t="s">
        <v>1105</v>
      </c>
      <c r="C3091" s="261" t="s">
        <v>1106</v>
      </c>
      <c r="D3091" s="261" t="s">
        <v>991</v>
      </c>
      <c r="E3091" s="261">
        <v>2215178</v>
      </c>
      <c r="F3091" s="261" t="s">
        <v>4991</v>
      </c>
      <c r="G3091" s="261" t="s">
        <v>22</v>
      </c>
      <c r="H3091" s="261">
        <v>3</v>
      </c>
      <c r="I3091" s="261" t="s">
        <v>4992</v>
      </c>
      <c r="J3091" s="261" t="s">
        <v>4993</v>
      </c>
      <c r="K3091" s="261" t="s">
        <v>4994</v>
      </c>
      <c r="L3091" s="262">
        <v>45530</v>
      </c>
      <c r="M3091" s="261" t="s">
        <v>20</v>
      </c>
    </row>
    <row r="3092" spans="1:13" x14ac:dyDescent="0.35">
      <c r="A3092" s="259" t="s">
        <v>1104</v>
      </c>
      <c r="B3092" s="259" t="s">
        <v>1105</v>
      </c>
      <c r="C3092" s="259" t="s">
        <v>1106</v>
      </c>
      <c r="D3092" s="259" t="s">
        <v>996</v>
      </c>
      <c r="E3092" s="259">
        <v>0</v>
      </c>
      <c r="F3092" s="259" t="s">
        <v>17</v>
      </c>
      <c r="G3092" s="259" t="s">
        <v>17</v>
      </c>
      <c r="H3092" s="259" t="s">
        <v>17</v>
      </c>
      <c r="I3092" s="259" t="s">
        <v>17</v>
      </c>
      <c r="J3092" s="259" t="s">
        <v>4995</v>
      </c>
      <c r="K3092" s="259" t="s">
        <v>4996</v>
      </c>
      <c r="L3092" s="260">
        <v>45530</v>
      </c>
      <c r="M3092" s="259" t="s">
        <v>20</v>
      </c>
    </row>
    <row r="3093" spans="1:13" x14ac:dyDescent="0.35">
      <c r="A3093" s="261" t="s">
        <v>1104</v>
      </c>
      <c r="B3093" s="261" t="s">
        <v>1105</v>
      </c>
      <c r="C3093" s="261" t="s">
        <v>1106</v>
      </c>
      <c r="D3093" s="261" t="s">
        <v>999</v>
      </c>
      <c r="E3093" s="261">
        <v>235422</v>
      </c>
      <c r="F3093" s="261" t="s">
        <v>4987</v>
      </c>
      <c r="G3093" s="261" t="s">
        <v>22</v>
      </c>
      <c r="H3093" s="261">
        <v>3</v>
      </c>
      <c r="I3093" s="261" t="s">
        <v>4988</v>
      </c>
      <c r="J3093" s="261" t="s">
        <v>4997</v>
      </c>
      <c r="K3093" s="261" t="s">
        <v>4998</v>
      </c>
      <c r="L3093" s="262">
        <v>45530</v>
      </c>
      <c r="M3093" s="261" t="s">
        <v>20</v>
      </c>
    </row>
    <row r="3094" spans="1:13" x14ac:dyDescent="0.35">
      <c r="A3094" s="259" t="s">
        <v>1104</v>
      </c>
      <c r="B3094" s="259" t="s">
        <v>1105</v>
      </c>
      <c r="C3094" s="259" t="s">
        <v>1106</v>
      </c>
      <c r="D3094" s="259" t="s">
        <v>1002</v>
      </c>
      <c r="E3094" s="259">
        <v>0</v>
      </c>
      <c r="F3094" s="259" t="s">
        <v>17</v>
      </c>
      <c r="G3094" s="259" t="s">
        <v>17</v>
      </c>
      <c r="H3094" s="259" t="s">
        <v>17</v>
      </c>
      <c r="I3094" s="259" t="s">
        <v>17</v>
      </c>
      <c r="J3094" s="259" t="s">
        <v>4999</v>
      </c>
      <c r="K3094" s="259" t="s">
        <v>5000</v>
      </c>
      <c r="L3094" s="260">
        <v>45530</v>
      </c>
      <c r="M3094" s="259" t="s">
        <v>20</v>
      </c>
    </row>
    <row r="3095" spans="1:13" x14ac:dyDescent="0.35">
      <c r="A3095" s="261" t="s">
        <v>1104</v>
      </c>
      <c r="B3095" s="261" t="s">
        <v>1105</v>
      </c>
      <c r="C3095" s="261" t="s">
        <v>1106</v>
      </c>
      <c r="D3095" s="261" t="s">
        <v>823</v>
      </c>
      <c r="E3095" s="261">
        <v>0</v>
      </c>
      <c r="F3095" s="261" t="s">
        <v>824</v>
      </c>
      <c r="G3095" s="261" t="s">
        <v>17</v>
      </c>
      <c r="H3095" s="261" t="s">
        <v>17</v>
      </c>
      <c r="I3095" s="261" t="s">
        <v>17</v>
      </c>
      <c r="J3095" s="261" t="s">
        <v>5001</v>
      </c>
      <c r="K3095" s="261" t="s">
        <v>5002</v>
      </c>
      <c r="L3095" s="262">
        <v>45530</v>
      </c>
      <c r="M3095" s="261" t="s">
        <v>20</v>
      </c>
    </row>
    <row r="3096" spans="1:13" x14ac:dyDescent="0.35">
      <c r="A3096" s="259" t="s">
        <v>1104</v>
      </c>
      <c r="B3096" s="259" t="s">
        <v>1105</v>
      </c>
      <c r="C3096" s="259" t="s">
        <v>1106</v>
      </c>
      <c r="D3096" s="259" t="s">
        <v>404</v>
      </c>
      <c r="E3096" s="259">
        <v>3</v>
      </c>
      <c r="F3096" s="259" t="s">
        <v>5003</v>
      </c>
      <c r="G3096" s="259" t="s">
        <v>884</v>
      </c>
      <c r="H3096" s="259">
        <v>2</v>
      </c>
      <c r="I3096" s="259" t="s">
        <v>5004</v>
      </c>
      <c r="J3096" s="259" t="s">
        <v>4872</v>
      </c>
      <c r="K3096" s="259" t="s">
        <v>5005</v>
      </c>
      <c r="L3096" s="260">
        <v>45530</v>
      </c>
      <c r="M3096" s="259" t="s">
        <v>20</v>
      </c>
    </row>
    <row r="3097" spans="1:13" x14ac:dyDescent="0.35">
      <c r="A3097" s="261" t="s">
        <v>1104</v>
      </c>
      <c r="B3097" s="261" t="s">
        <v>1105</v>
      </c>
      <c r="C3097" s="261" t="s">
        <v>1106</v>
      </c>
      <c r="D3097" s="261" t="s">
        <v>38</v>
      </c>
      <c r="E3097" s="261" t="s">
        <v>17</v>
      </c>
      <c r="F3097" s="261" t="s">
        <v>17</v>
      </c>
      <c r="G3097" s="261" t="s">
        <v>17</v>
      </c>
      <c r="H3097" s="261" t="s">
        <v>17</v>
      </c>
      <c r="I3097" s="261" t="s">
        <v>17</v>
      </c>
      <c r="J3097" s="261" t="s">
        <v>4759</v>
      </c>
      <c r="K3097" s="261" t="s">
        <v>5006</v>
      </c>
      <c r="L3097" s="262">
        <v>45530</v>
      </c>
      <c r="M3097" s="261" t="s">
        <v>20</v>
      </c>
    </row>
    <row r="3098" spans="1:13" x14ac:dyDescent="0.35">
      <c r="A3098" s="259" t="s">
        <v>1104</v>
      </c>
      <c r="B3098" s="259" t="s">
        <v>1105</v>
      </c>
      <c r="C3098" s="259" t="s">
        <v>1106</v>
      </c>
      <c r="D3098" s="259" t="s">
        <v>16</v>
      </c>
      <c r="E3098" s="259" t="s">
        <v>17</v>
      </c>
      <c r="F3098" s="259" t="s">
        <v>17</v>
      </c>
      <c r="G3098" s="259" t="s">
        <v>17</v>
      </c>
      <c r="H3098" s="259" t="s">
        <v>17</v>
      </c>
      <c r="I3098" s="259" t="s">
        <v>17</v>
      </c>
      <c r="J3098" s="259" t="s">
        <v>4759</v>
      </c>
      <c r="K3098" s="259" t="s">
        <v>5007</v>
      </c>
      <c r="L3098" s="260">
        <v>45530</v>
      </c>
      <c r="M3098" s="259" t="s">
        <v>20</v>
      </c>
    </row>
    <row r="3099" spans="1:13" x14ac:dyDescent="0.35">
      <c r="A3099" s="261" t="s">
        <v>1104</v>
      </c>
      <c r="B3099" s="261" t="s">
        <v>1105</v>
      </c>
      <c r="C3099" s="261" t="s">
        <v>1106</v>
      </c>
      <c r="D3099" s="261" t="s">
        <v>21</v>
      </c>
      <c r="E3099" s="261" t="s">
        <v>17</v>
      </c>
      <c r="F3099" s="261" t="s">
        <v>17</v>
      </c>
      <c r="G3099" s="261" t="s">
        <v>17</v>
      </c>
      <c r="H3099" s="261" t="s">
        <v>17</v>
      </c>
      <c r="I3099" s="261" t="s">
        <v>17</v>
      </c>
      <c r="J3099" s="261" t="s">
        <v>4759</v>
      </c>
      <c r="K3099" s="261" t="s">
        <v>5008</v>
      </c>
      <c r="L3099" s="262">
        <v>45530</v>
      </c>
      <c r="M3099" s="261" t="s">
        <v>20</v>
      </c>
    </row>
    <row r="3100" spans="1:13" x14ac:dyDescent="0.35">
      <c r="A3100" s="259" t="s">
        <v>1104</v>
      </c>
      <c r="B3100" s="259" t="s">
        <v>1105</v>
      </c>
      <c r="C3100" s="259" t="s">
        <v>1106</v>
      </c>
      <c r="D3100" s="259" t="s">
        <v>768</v>
      </c>
      <c r="E3100" s="259" t="s">
        <v>17</v>
      </c>
      <c r="F3100" s="259" t="s">
        <v>17</v>
      </c>
      <c r="G3100" s="259" t="s">
        <v>17</v>
      </c>
      <c r="H3100" s="259" t="s">
        <v>17</v>
      </c>
      <c r="I3100" s="259" t="s">
        <v>17</v>
      </c>
      <c r="J3100" s="259" t="s">
        <v>4759</v>
      </c>
      <c r="K3100" s="259" t="s">
        <v>5009</v>
      </c>
      <c r="L3100" s="260">
        <v>45530</v>
      </c>
      <c r="M3100" s="259" t="s">
        <v>20</v>
      </c>
    </row>
    <row r="3101" spans="1:13" x14ac:dyDescent="0.35">
      <c r="A3101" s="261" t="s">
        <v>1104</v>
      </c>
      <c r="B3101" s="261" t="s">
        <v>1105</v>
      </c>
      <c r="C3101" s="261" t="s">
        <v>1106</v>
      </c>
      <c r="D3101" s="261" t="s">
        <v>24</v>
      </c>
      <c r="E3101" s="261" t="s">
        <v>17</v>
      </c>
      <c r="F3101" s="261" t="s">
        <v>17</v>
      </c>
      <c r="G3101" s="261" t="s">
        <v>17</v>
      </c>
      <c r="H3101" s="261" t="s">
        <v>17</v>
      </c>
      <c r="I3101" s="261" t="s">
        <v>17</v>
      </c>
      <c r="J3101" s="261" t="s">
        <v>4759</v>
      </c>
      <c r="K3101" s="261" t="s">
        <v>5010</v>
      </c>
      <c r="L3101" s="262">
        <v>45530</v>
      </c>
      <c r="M3101" s="261" t="s">
        <v>20</v>
      </c>
    </row>
    <row r="3102" spans="1:13" x14ac:dyDescent="0.35">
      <c r="A3102" s="259" t="s">
        <v>1118</v>
      </c>
      <c r="B3102" s="259" t="s">
        <v>1119</v>
      </c>
      <c r="C3102" s="259" t="s">
        <v>1120</v>
      </c>
      <c r="D3102" s="259" t="s">
        <v>949</v>
      </c>
      <c r="E3102" s="259">
        <v>11228821</v>
      </c>
      <c r="F3102" s="259" t="s">
        <v>5011</v>
      </c>
      <c r="G3102" s="259" t="s">
        <v>33</v>
      </c>
      <c r="H3102" s="259">
        <v>2</v>
      </c>
      <c r="I3102" s="259" t="s">
        <v>5012</v>
      </c>
      <c r="J3102" s="259" t="s">
        <v>4966</v>
      </c>
      <c r="K3102" s="259" t="s">
        <v>5013</v>
      </c>
      <c r="L3102" s="260">
        <v>45530</v>
      </c>
      <c r="M3102" s="259" t="s">
        <v>20</v>
      </c>
    </row>
    <row r="3103" spans="1:13" x14ac:dyDescent="0.35">
      <c r="A3103" s="261" t="s">
        <v>1118</v>
      </c>
      <c r="B3103" s="261" t="s">
        <v>1119</v>
      </c>
      <c r="C3103" s="261" t="s">
        <v>1120</v>
      </c>
      <c r="D3103" s="261" t="s">
        <v>694</v>
      </c>
      <c r="E3103" s="261">
        <v>48310</v>
      </c>
      <c r="F3103" s="261" t="s">
        <v>5011</v>
      </c>
      <c r="G3103" s="261" t="s">
        <v>884</v>
      </c>
      <c r="H3103" s="261">
        <v>2</v>
      </c>
      <c r="I3103" s="261" t="s">
        <v>5014</v>
      </c>
      <c r="J3103" s="261" t="s">
        <v>5015</v>
      </c>
      <c r="K3103" s="261" t="s">
        <v>5016</v>
      </c>
      <c r="L3103" s="262">
        <v>45530</v>
      </c>
      <c r="M3103" s="261" t="s">
        <v>20</v>
      </c>
    </row>
    <row r="3104" spans="1:13" x14ac:dyDescent="0.35">
      <c r="A3104" s="259" t="s">
        <v>1118</v>
      </c>
      <c r="B3104" s="259" t="s">
        <v>1119</v>
      </c>
      <c r="C3104" s="259" t="s">
        <v>1120</v>
      </c>
      <c r="D3104" s="259" t="s">
        <v>958</v>
      </c>
      <c r="E3104" s="259">
        <v>11228821</v>
      </c>
      <c r="F3104" s="259" t="s">
        <v>5011</v>
      </c>
      <c r="G3104" s="259" t="s">
        <v>884</v>
      </c>
      <c r="H3104" s="259">
        <v>2</v>
      </c>
      <c r="I3104" s="259" t="s">
        <v>5012</v>
      </c>
      <c r="J3104" s="259" t="s">
        <v>5017</v>
      </c>
      <c r="K3104" s="259" t="s">
        <v>5018</v>
      </c>
      <c r="L3104" s="260">
        <v>45530</v>
      </c>
      <c r="M3104" s="259" t="s">
        <v>20</v>
      </c>
    </row>
    <row r="3105" spans="1:13" x14ac:dyDescent="0.35">
      <c r="A3105" s="261" t="s">
        <v>1118</v>
      </c>
      <c r="B3105" s="261" t="s">
        <v>1119</v>
      </c>
      <c r="C3105" s="261" t="s">
        <v>1120</v>
      </c>
      <c r="D3105" s="261" t="s">
        <v>963</v>
      </c>
      <c r="E3105" s="261">
        <v>124141</v>
      </c>
      <c r="F3105" s="261" t="s">
        <v>5019</v>
      </c>
      <c r="G3105" s="261" t="s">
        <v>33</v>
      </c>
      <c r="H3105" s="261">
        <v>2</v>
      </c>
      <c r="I3105" s="261" t="s">
        <v>4929</v>
      </c>
      <c r="J3105" s="261" t="s">
        <v>5020</v>
      </c>
      <c r="K3105" s="261" t="s">
        <v>5021</v>
      </c>
      <c r="L3105" s="262">
        <v>45530</v>
      </c>
      <c r="M3105" s="261" t="s">
        <v>20</v>
      </c>
    </row>
    <row r="3106" spans="1:13" x14ac:dyDescent="0.35">
      <c r="A3106" s="259" t="s">
        <v>1118</v>
      </c>
      <c r="B3106" s="259" t="s">
        <v>1119</v>
      </c>
      <c r="C3106" s="259" t="s">
        <v>1120</v>
      </c>
      <c r="D3106" s="259" t="s">
        <v>568</v>
      </c>
      <c r="E3106" s="259">
        <v>124141</v>
      </c>
      <c r="F3106" s="259" t="s">
        <v>5019</v>
      </c>
      <c r="G3106" s="259" t="s">
        <v>33</v>
      </c>
      <c r="H3106" s="259">
        <v>2</v>
      </c>
      <c r="I3106" s="259" t="s">
        <v>4929</v>
      </c>
      <c r="J3106" s="259" t="s">
        <v>5020</v>
      </c>
      <c r="K3106" s="259" t="s">
        <v>5022</v>
      </c>
      <c r="L3106" s="260">
        <v>45530</v>
      </c>
      <c r="M3106" s="259" t="s">
        <v>20</v>
      </c>
    </row>
    <row r="3107" spans="1:13" x14ac:dyDescent="0.35">
      <c r="A3107" s="261" t="s">
        <v>1118</v>
      </c>
      <c r="B3107" s="261" t="s">
        <v>1119</v>
      </c>
      <c r="C3107" s="261" t="s">
        <v>1120</v>
      </c>
      <c r="D3107" s="261" t="s">
        <v>40</v>
      </c>
      <c r="E3107" s="261" t="s">
        <v>17</v>
      </c>
      <c r="F3107" s="261" t="s">
        <v>17</v>
      </c>
      <c r="G3107" s="261" t="s">
        <v>17</v>
      </c>
      <c r="H3107" s="261" t="s">
        <v>17</v>
      </c>
      <c r="I3107" s="261" t="s">
        <v>17</v>
      </c>
      <c r="J3107" s="261" t="s">
        <v>4938</v>
      </c>
      <c r="K3107" s="261" t="s">
        <v>5023</v>
      </c>
      <c r="L3107" s="262">
        <v>45530</v>
      </c>
      <c r="M3107" s="261" t="s">
        <v>20</v>
      </c>
    </row>
    <row r="3108" spans="1:13" x14ac:dyDescent="0.35">
      <c r="A3108" s="259" t="s">
        <v>1118</v>
      </c>
      <c r="B3108" s="259" t="s">
        <v>1119</v>
      </c>
      <c r="C3108" s="259" t="s">
        <v>1120</v>
      </c>
      <c r="D3108" s="259" t="s">
        <v>635</v>
      </c>
      <c r="E3108" s="259" t="s">
        <v>17</v>
      </c>
      <c r="F3108" s="259" t="s">
        <v>17</v>
      </c>
      <c r="G3108" s="259" t="s">
        <v>17</v>
      </c>
      <c r="H3108" s="259" t="s">
        <v>17</v>
      </c>
      <c r="I3108" s="259" t="s">
        <v>17</v>
      </c>
      <c r="J3108" s="259" t="s">
        <v>4938</v>
      </c>
      <c r="K3108" s="259" t="s">
        <v>5024</v>
      </c>
      <c r="L3108" s="260">
        <v>45530</v>
      </c>
      <c r="M3108" s="259" t="s">
        <v>20</v>
      </c>
    </row>
    <row r="3109" spans="1:13" x14ac:dyDescent="0.35">
      <c r="A3109" s="261" t="s">
        <v>1118</v>
      </c>
      <c r="B3109" s="261" t="s">
        <v>1119</v>
      </c>
      <c r="C3109" s="261" t="s">
        <v>1120</v>
      </c>
      <c r="D3109" s="261" t="s">
        <v>793</v>
      </c>
      <c r="E3109" s="261" t="s">
        <v>17</v>
      </c>
      <c r="F3109" s="261" t="s">
        <v>17</v>
      </c>
      <c r="G3109" s="261" t="s">
        <v>17</v>
      </c>
      <c r="H3109" s="261" t="s">
        <v>17</v>
      </c>
      <c r="I3109" s="261" t="s">
        <v>17</v>
      </c>
      <c r="J3109" s="261" t="s">
        <v>4938</v>
      </c>
      <c r="K3109" s="261" t="s">
        <v>5025</v>
      </c>
      <c r="L3109" s="262">
        <v>45530</v>
      </c>
      <c r="M3109" s="261" t="s">
        <v>20</v>
      </c>
    </row>
    <row r="3110" spans="1:13" x14ac:dyDescent="0.35">
      <c r="A3110" s="259" t="s">
        <v>1118</v>
      </c>
      <c r="B3110" s="259" t="s">
        <v>1119</v>
      </c>
      <c r="C3110" s="259" t="s">
        <v>1120</v>
      </c>
      <c r="D3110" s="259" t="s">
        <v>986</v>
      </c>
      <c r="E3110" s="259">
        <v>117200</v>
      </c>
      <c r="F3110" s="259" t="s">
        <v>5026</v>
      </c>
      <c r="G3110" s="259" t="s">
        <v>33</v>
      </c>
      <c r="H3110" s="259">
        <v>2</v>
      </c>
      <c r="I3110" s="259" t="s">
        <v>5027</v>
      </c>
      <c r="J3110" s="259" t="s">
        <v>5028</v>
      </c>
      <c r="K3110" s="259" t="s">
        <v>5029</v>
      </c>
      <c r="L3110" s="260">
        <v>45530</v>
      </c>
      <c r="M3110" s="259" t="s">
        <v>20</v>
      </c>
    </row>
    <row r="3111" spans="1:13" x14ac:dyDescent="0.35">
      <c r="A3111" s="261" t="s">
        <v>1118</v>
      </c>
      <c r="B3111" s="261" t="s">
        <v>1119</v>
      </c>
      <c r="C3111" s="261" t="s">
        <v>1120</v>
      </c>
      <c r="D3111" s="261" t="s">
        <v>991</v>
      </c>
      <c r="E3111" s="261">
        <v>11104680</v>
      </c>
      <c r="F3111" s="261" t="s">
        <v>5030</v>
      </c>
      <c r="G3111" s="261" t="s">
        <v>33</v>
      </c>
      <c r="H3111" s="261">
        <v>2</v>
      </c>
      <c r="I3111" s="261" t="s">
        <v>5031</v>
      </c>
      <c r="J3111" s="261" t="s">
        <v>5032</v>
      </c>
      <c r="K3111" s="261" t="s">
        <v>5033</v>
      </c>
      <c r="L3111" s="262">
        <v>45530</v>
      </c>
      <c r="M3111" s="261" t="s">
        <v>20</v>
      </c>
    </row>
    <row r="3112" spans="1:13" x14ac:dyDescent="0.35">
      <c r="A3112" s="259" t="s">
        <v>1118</v>
      </c>
      <c r="B3112" s="259" t="s">
        <v>1119</v>
      </c>
      <c r="C3112" s="259" t="s">
        <v>1120</v>
      </c>
      <c r="D3112" s="259" t="s">
        <v>996</v>
      </c>
      <c r="E3112" s="259">
        <v>6941</v>
      </c>
      <c r="F3112" s="259" t="s">
        <v>5034</v>
      </c>
      <c r="G3112" s="259" t="s">
        <v>33</v>
      </c>
      <c r="H3112" s="259">
        <v>2</v>
      </c>
      <c r="I3112" s="259" t="s">
        <v>5035</v>
      </c>
      <c r="J3112" s="259" t="s">
        <v>5036</v>
      </c>
      <c r="K3112" s="259" t="s">
        <v>5037</v>
      </c>
      <c r="L3112" s="260">
        <v>45530</v>
      </c>
      <c r="M3112" s="259" t="s">
        <v>20</v>
      </c>
    </row>
    <row r="3113" spans="1:13" x14ac:dyDescent="0.35">
      <c r="A3113" s="261" t="s">
        <v>1118</v>
      </c>
      <c r="B3113" s="261" t="s">
        <v>1119</v>
      </c>
      <c r="C3113" s="261" t="s">
        <v>1120</v>
      </c>
      <c r="D3113" s="261" t="s">
        <v>999</v>
      </c>
      <c r="E3113" s="261">
        <v>117200</v>
      </c>
      <c r="F3113" s="261" t="s">
        <v>5026</v>
      </c>
      <c r="G3113" s="261" t="s">
        <v>33</v>
      </c>
      <c r="H3113" s="261">
        <v>2</v>
      </c>
      <c r="I3113" s="261" t="s">
        <v>5027</v>
      </c>
      <c r="J3113" s="261" t="s">
        <v>5028</v>
      </c>
      <c r="K3113" s="261" t="s">
        <v>5038</v>
      </c>
      <c r="L3113" s="262">
        <v>45530</v>
      </c>
      <c r="M3113" s="261" t="s">
        <v>20</v>
      </c>
    </row>
    <row r="3114" spans="1:13" x14ac:dyDescent="0.35">
      <c r="A3114" s="259" t="s">
        <v>1118</v>
      </c>
      <c r="B3114" s="259" t="s">
        <v>1119</v>
      </c>
      <c r="C3114" s="259" t="s">
        <v>1120</v>
      </c>
      <c r="D3114" s="259" t="s">
        <v>1002</v>
      </c>
      <c r="E3114" s="259">
        <v>0</v>
      </c>
      <c r="F3114" s="259" t="s">
        <v>824</v>
      </c>
      <c r="G3114" s="259" t="s">
        <v>17</v>
      </c>
      <c r="H3114" s="259" t="s">
        <v>17</v>
      </c>
      <c r="I3114" s="259" t="s">
        <v>17</v>
      </c>
      <c r="J3114" s="259" t="s">
        <v>5039</v>
      </c>
      <c r="K3114" s="259" t="s">
        <v>5040</v>
      </c>
      <c r="L3114" s="260">
        <v>45530</v>
      </c>
      <c r="M3114" s="259" t="s">
        <v>20</v>
      </c>
    </row>
    <row r="3115" spans="1:13" x14ac:dyDescent="0.35">
      <c r="A3115" s="261" t="s">
        <v>1118</v>
      </c>
      <c r="B3115" s="261" t="s">
        <v>1119</v>
      </c>
      <c r="C3115" s="261" t="s">
        <v>1120</v>
      </c>
      <c r="D3115" s="261" t="s">
        <v>823</v>
      </c>
      <c r="E3115" s="261">
        <v>0</v>
      </c>
      <c r="F3115" s="261" t="s">
        <v>17</v>
      </c>
      <c r="G3115" s="261" t="s">
        <v>17</v>
      </c>
      <c r="H3115" s="261" t="s">
        <v>17</v>
      </c>
      <c r="I3115" s="261" t="s">
        <v>17</v>
      </c>
      <c r="J3115" s="261" t="s">
        <v>5041</v>
      </c>
      <c r="K3115" s="261" t="s">
        <v>5042</v>
      </c>
      <c r="L3115" s="262">
        <v>45530</v>
      </c>
      <c r="M3115" s="261" t="s">
        <v>20</v>
      </c>
    </row>
    <row r="3116" spans="1:13" x14ac:dyDescent="0.35">
      <c r="A3116" s="259" t="s">
        <v>1118</v>
      </c>
      <c r="B3116" s="259" t="s">
        <v>1119</v>
      </c>
      <c r="C3116" s="259" t="s">
        <v>1120</v>
      </c>
      <c r="D3116" s="259" t="s">
        <v>404</v>
      </c>
      <c r="E3116" s="259">
        <v>2</v>
      </c>
      <c r="F3116" s="259" t="s">
        <v>5043</v>
      </c>
      <c r="G3116" s="259" t="s">
        <v>884</v>
      </c>
      <c r="H3116" s="259">
        <v>2</v>
      </c>
      <c r="I3116" s="259" t="s">
        <v>5027</v>
      </c>
      <c r="J3116" s="259" t="s">
        <v>4957</v>
      </c>
      <c r="K3116" s="259" t="s">
        <v>5044</v>
      </c>
      <c r="L3116" s="260">
        <v>45530</v>
      </c>
      <c r="M3116" s="259" t="s">
        <v>20</v>
      </c>
    </row>
    <row r="3117" spans="1:13" x14ac:dyDescent="0.35">
      <c r="A3117" s="261" t="s">
        <v>1118</v>
      </c>
      <c r="B3117" s="261" t="s">
        <v>1119</v>
      </c>
      <c r="C3117" s="261" t="s">
        <v>1120</v>
      </c>
      <c r="D3117" s="261" t="s">
        <v>38</v>
      </c>
      <c r="E3117" s="261" t="s">
        <v>17</v>
      </c>
      <c r="F3117" s="261" t="s">
        <v>17</v>
      </c>
      <c r="G3117" s="261" t="s">
        <v>17</v>
      </c>
      <c r="H3117" s="261" t="s">
        <v>17</v>
      </c>
      <c r="I3117" s="261" t="s">
        <v>17</v>
      </c>
      <c r="J3117" s="261" t="s">
        <v>5045</v>
      </c>
      <c r="K3117" s="261" t="s">
        <v>5046</v>
      </c>
      <c r="L3117" s="262">
        <v>45530</v>
      </c>
      <c r="M3117" s="261" t="s">
        <v>20</v>
      </c>
    </row>
    <row r="3118" spans="1:13" x14ac:dyDescent="0.35">
      <c r="A3118" s="259" t="s">
        <v>1118</v>
      </c>
      <c r="B3118" s="259" t="s">
        <v>1119</v>
      </c>
      <c r="C3118" s="259" t="s">
        <v>1120</v>
      </c>
      <c r="D3118" s="259" t="s">
        <v>16</v>
      </c>
      <c r="E3118" s="259" t="s">
        <v>17</v>
      </c>
      <c r="F3118" s="259" t="s">
        <v>17</v>
      </c>
      <c r="G3118" s="259" t="s">
        <v>17</v>
      </c>
      <c r="H3118" s="259" t="s">
        <v>17</v>
      </c>
      <c r="I3118" s="259" t="s">
        <v>17</v>
      </c>
      <c r="J3118" s="259" t="s">
        <v>5047</v>
      </c>
      <c r="K3118" s="259" t="s">
        <v>5048</v>
      </c>
      <c r="L3118" s="260">
        <v>45530</v>
      </c>
      <c r="M3118" s="259" t="s">
        <v>20</v>
      </c>
    </row>
    <row r="3119" spans="1:13" x14ac:dyDescent="0.35">
      <c r="A3119" s="261" t="s">
        <v>1118</v>
      </c>
      <c r="B3119" s="261" t="s">
        <v>1119</v>
      </c>
      <c r="C3119" s="261" t="s">
        <v>1120</v>
      </c>
      <c r="D3119" s="261" t="s">
        <v>21</v>
      </c>
      <c r="E3119" s="261" t="s">
        <v>17</v>
      </c>
      <c r="F3119" s="261" t="s">
        <v>17</v>
      </c>
      <c r="G3119" s="261" t="s">
        <v>17</v>
      </c>
      <c r="H3119" s="261" t="s">
        <v>17</v>
      </c>
      <c r="I3119" s="261" t="s">
        <v>17</v>
      </c>
      <c r="J3119" s="261" t="s">
        <v>5049</v>
      </c>
      <c r="K3119" s="261" t="s">
        <v>5050</v>
      </c>
      <c r="L3119" s="262">
        <v>45530</v>
      </c>
      <c r="M3119" s="261" t="s">
        <v>20</v>
      </c>
    </row>
    <row r="3120" spans="1:13" x14ac:dyDescent="0.35">
      <c r="A3120" s="259" t="s">
        <v>1118</v>
      </c>
      <c r="B3120" s="259" t="s">
        <v>1119</v>
      </c>
      <c r="C3120" s="259" t="s">
        <v>1120</v>
      </c>
      <c r="D3120" s="259" t="s">
        <v>768</v>
      </c>
      <c r="E3120" s="259" t="s">
        <v>17</v>
      </c>
      <c r="F3120" s="259" t="s">
        <v>17</v>
      </c>
      <c r="G3120" s="259" t="s">
        <v>17</v>
      </c>
      <c r="H3120" s="259" t="s">
        <v>17</v>
      </c>
      <c r="I3120" s="259" t="s">
        <v>17</v>
      </c>
      <c r="J3120" s="259" t="s">
        <v>5051</v>
      </c>
      <c r="K3120" s="259" t="s">
        <v>5052</v>
      </c>
      <c r="L3120" s="260">
        <v>45530</v>
      </c>
      <c r="M3120" s="259" t="s">
        <v>20</v>
      </c>
    </row>
    <row r="3121" spans="1:13" x14ac:dyDescent="0.35">
      <c r="A3121" s="261" t="s">
        <v>1424</v>
      </c>
      <c r="B3121" s="261" t="s">
        <v>1425</v>
      </c>
      <c r="C3121" s="261" t="s">
        <v>1088</v>
      </c>
      <c r="D3121" s="261" t="s">
        <v>949</v>
      </c>
      <c r="E3121" s="261">
        <v>52700000</v>
      </c>
      <c r="F3121" s="261" t="s">
        <v>5053</v>
      </c>
      <c r="G3121" s="261" t="s">
        <v>492</v>
      </c>
      <c r="H3121" s="261">
        <v>1</v>
      </c>
      <c r="I3121" s="261" t="s">
        <v>5054</v>
      </c>
      <c r="J3121" s="261" t="s">
        <v>5055</v>
      </c>
      <c r="K3121" s="261" t="s">
        <v>5056</v>
      </c>
      <c r="L3121" s="262">
        <v>45530</v>
      </c>
      <c r="M3121" s="261" t="s">
        <v>439</v>
      </c>
    </row>
    <row r="3122" spans="1:13" x14ac:dyDescent="0.35">
      <c r="A3122" s="259" t="s">
        <v>1424</v>
      </c>
      <c r="B3122" s="259" t="s">
        <v>1425</v>
      </c>
      <c r="C3122" s="259" t="s">
        <v>1088</v>
      </c>
      <c r="D3122" s="259" t="s">
        <v>694</v>
      </c>
      <c r="E3122" s="259">
        <v>1109500</v>
      </c>
      <c r="F3122" s="259" t="s">
        <v>5057</v>
      </c>
      <c r="G3122" s="259" t="s">
        <v>492</v>
      </c>
      <c r="H3122" s="259">
        <v>1</v>
      </c>
      <c r="I3122" s="259" t="s">
        <v>5058</v>
      </c>
      <c r="J3122" s="259" t="s">
        <v>5059</v>
      </c>
      <c r="K3122" s="259" t="s">
        <v>5060</v>
      </c>
      <c r="L3122" s="260">
        <v>45530</v>
      </c>
      <c r="M3122" s="259" t="s">
        <v>439</v>
      </c>
    </row>
    <row r="3123" spans="1:13" x14ac:dyDescent="0.35">
      <c r="A3123" s="261" t="s">
        <v>1424</v>
      </c>
      <c r="B3123" s="261" t="s">
        <v>1425</v>
      </c>
      <c r="C3123" s="261" t="s">
        <v>1088</v>
      </c>
      <c r="D3123" s="261" t="s">
        <v>958</v>
      </c>
      <c r="E3123" s="261">
        <v>52700000</v>
      </c>
      <c r="F3123" s="261" t="s">
        <v>5053</v>
      </c>
      <c r="G3123" s="261" t="s">
        <v>492</v>
      </c>
      <c r="H3123" s="261">
        <v>1</v>
      </c>
      <c r="I3123" s="261" t="s">
        <v>5054</v>
      </c>
      <c r="J3123" s="261" t="s">
        <v>5061</v>
      </c>
      <c r="K3123" s="261" t="s">
        <v>5062</v>
      </c>
      <c r="L3123" s="262">
        <v>45530</v>
      </c>
      <c r="M3123" s="261" t="s">
        <v>439</v>
      </c>
    </row>
    <row r="3124" spans="1:13" x14ac:dyDescent="0.35">
      <c r="A3124" s="259" t="s">
        <v>1424</v>
      </c>
      <c r="B3124" s="259" t="s">
        <v>1425</v>
      </c>
      <c r="C3124" s="259" t="s">
        <v>1088</v>
      </c>
      <c r="D3124" s="259" t="s">
        <v>963</v>
      </c>
      <c r="E3124" s="259">
        <v>20176404</v>
      </c>
      <c r="F3124" s="259" t="s">
        <v>5063</v>
      </c>
      <c r="G3124" s="259" t="s">
        <v>33</v>
      </c>
      <c r="H3124" s="259">
        <v>2</v>
      </c>
      <c r="I3124" s="259" t="s">
        <v>5064</v>
      </c>
      <c r="J3124" s="259" t="s">
        <v>5065</v>
      </c>
      <c r="K3124" s="259" t="s">
        <v>5066</v>
      </c>
      <c r="L3124" s="260">
        <v>45530</v>
      </c>
      <c r="M3124" s="259" t="s">
        <v>439</v>
      </c>
    </row>
    <row r="3125" spans="1:13" x14ac:dyDescent="0.35">
      <c r="A3125" s="261" t="s">
        <v>1424</v>
      </c>
      <c r="B3125" s="261" t="s">
        <v>1425</v>
      </c>
      <c r="C3125" s="261" t="s">
        <v>1088</v>
      </c>
      <c r="D3125" s="261" t="s">
        <v>568</v>
      </c>
      <c r="E3125" s="261">
        <v>6921800</v>
      </c>
      <c r="F3125" s="261" t="s">
        <v>5067</v>
      </c>
      <c r="G3125" s="261" t="s">
        <v>33</v>
      </c>
      <c r="H3125" s="261">
        <v>2</v>
      </c>
      <c r="I3125" s="261" t="s">
        <v>5068</v>
      </c>
      <c r="J3125" s="261" t="s">
        <v>5069</v>
      </c>
      <c r="K3125" s="261" t="s">
        <v>5070</v>
      </c>
      <c r="L3125" s="262">
        <v>45530</v>
      </c>
      <c r="M3125" s="261" t="s">
        <v>439</v>
      </c>
    </row>
    <row r="3126" spans="1:13" x14ac:dyDescent="0.35">
      <c r="A3126" s="259" t="s">
        <v>1424</v>
      </c>
      <c r="B3126" s="259" t="s">
        <v>1425</v>
      </c>
      <c r="C3126" s="259" t="s">
        <v>1088</v>
      </c>
      <c r="D3126" s="259" t="s">
        <v>40</v>
      </c>
      <c r="E3126" s="259" t="s">
        <v>17</v>
      </c>
      <c r="F3126" s="259" t="s">
        <v>512</v>
      </c>
      <c r="G3126" s="259" t="s">
        <v>17</v>
      </c>
      <c r="H3126" s="259" t="s">
        <v>17</v>
      </c>
      <c r="I3126" s="259" t="s">
        <v>512</v>
      </c>
      <c r="J3126" s="259" t="s">
        <v>5071</v>
      </c>
      <c r="K3126" s="259" t="s">
        <v>5072</v>
      </c>
      <c r="L3126" s="260">
        <v>45530</v>
      </c>
      <c r="M3126" s="259" t="s">
        <v>439</v>
      </c>
    </row>
    <row r="3127" spans="1:13" x14ac:dyDescent="0.35">
      <c r="A3127" s="261" t="s">
        <v>1424</v>
      </c>
      <c r="B3127" s="261" t="s">
        <v>1425</v>
      </c>
      <c r="C3127" s="261" t="s">
        <v>1088</v>
      </c>
      <c r="D3127" s="261" t="s">
        <v>635</v>
      </c>
      <c r="E3127" s="261">
        <v>803</v>
      </c>
      <c r="F3127" s="261" t="s">
        <v>5073</v>
      </c>
      <c r="G3127" s="261" t="s">
        <v>33</v>
      </c>
      <c r="H3127" s="261">
        <v>2</v>
      </c>
      <c r="I3127" s="261" t="s">
        <v>5074</v>
      </c>
      <c r="J3127" s="261" t="s">
        <v>5075</v>
      </c>
      <c r="K3127" s="261" t="s">
        <v>5076</v>
      </c>
      <c r="L3127" s="262">
        <v>45530</v>
      </c>
      <c r="M3127" s="261" t="s">
        <v>439</v>
      </c>
    </row>
    <row r="3128" spans="1:13" x14ac:dyDescent="0.35">
      <c r="A3128" s="259" t="s">
        <v>1424</v>
      </c>
      <c r="B3128" s="259" t="s">
        <v>1425</v>
      </c>
      <c r="C3128" s="259" t="s">
        <v>1088</v>
      </c>
      <c r="D3128" s="259" t="s">
        <v>793</v>
      </c>
      <c r="E3128" s="259">
        <v>807</v>
      </c>
      <c r="F3128" s="259" t="s">
        <v>5073</v>
      </c>
      <c r="G3128" s="259" t="s">
        <v>33</v>
      </c>
      <c r="H3128" s="259">
        <v>2</v>
      </c>
      <c r="I3128" s="259" t="s">
        <v>5074</v>
      </c>
      <c r="J3128" s="259" t="s">
        <v>5077</v>
      </c>
      <c r="K3128" s="259" t="s">
        <v>5078</v>
      </c>
      <c r="L3128" s="260">
        <v>45530</v>
      </c>
      <c r="M3128" s="259" t="s">
        <v>439</v>
      </c>
    </row>
    <row r="3129" spans="1:13" x14ac:dyDescent="0.35">
      <c r="A3129" s="261" t="s">
        <v>1424</v>
      </c>
      <c r="B3129" s="261" t="s">
        <v>1425</v>
      </c>
      <c r="C3129" s="261" t="s">
        <v>1088</v>
      </c>
      <c r="D3129" s="261" t="s">
        <v>986</v>
      </c>
      <c r="E3129" s="261">
        <v>10400000</v>
      </c>
      <c r="F3129" s="261" t="s">
        <v>5079</v>
      </c>
      <c r="G3129" s="261" t="s">
        <v>33</v>
      </c>
      <c r="H3129" s="261">
        <v>2</v>
      </c>
      <c r="I3129" s="261" t="s">
        <v>5080</v>
      </c>
      <c r="J3129" s="261" t="s">
        <v>5081</v>
      </c>
      <c r="K3129" s="261" t="s">
        <v>5082</v>
      </c>
      <c r="L3129" s="262">
        <v>45530</v>
      </c>
      <c r="M3129" s="261" t="s">
        <v>439</v>
      </c>
    </row>
    <row r="3130" spans="1:13" x14ac:dyDescent="0.35">
      <c r="A3130" s="259" t="s">
        <v>1424</v>
      </c>
      <c r="B3130" s="259" t="s">
        <v>1425</v>
      </c>
      <c r="C3130" s="259" t="s">
        <v>1088</v>
      </c>
      <c r="D3130" s="259" t="s">
        <v>991</v>
      </c>
      <c r="E3130" s="259">
        <v>32523596</v>
      </c>
      <c r="F3130" s="259" t="s">
        <v>5079</v>
      </c>
      <c r="G3130" s="259" t="s">
        <v>33</v>
      </c>
      <c r="H3130" s="259">
        <v>2</v>
      </c>
      <c r="I3130" s="259" t="s">
        <v>5083</v>
      </c>
      <c r="J3130" s="259" t="s">
        <v>5084</v>
      </c>
      <c r="K3130" s="259" t="s">
        <v>5085</v>
      </c>
      <c r="L3130" s="260">
        <v>45530</v>
      </c>
      <c r="M3130" s="259" t="s">
        <v>439</v>
      </c>
    </row>
    <row r="3131" spans="1:13" x14ac:dyDescent="0.35">
      <c r="A3131" s="261" t="s">
        <v>1424</v>
      </c>
      <c r="B3131" s="261" t="s">
        <v>1425</v>
      </c>
      <c r="C3131" s="261" t="s">
        <v>1088</v>
      </c>
      <c r="D3131" s="261" t="s">
        <v>996</v>
      </c>
      <c r="E3131" s="261">
        <v>9776404</v>
      </c>
      <c r="F3131" s="261" t="s">
        <v>5086</v>
      </c>
      <c r="G3131" s="261" t="s">
        <v>884</v>
      </c>
      <c r="H3131" s="261">
        <v>2</v>
      </c>
      <c r="I3131" s="261" t="s">
        <v>5087</v>
      </c>
      <c r="J3131" s="261" t="s">
        <v>5088</v>
      </c>
      <c r="K3131" s="261" t="s">
        <v>5089</v>
      </c>
      <c r="L3131" s="262">
        <v>45530</v>
      </c>
      <c r="M3131" s="261" t="s">
        <v>439</v>
      </c>
    </row>
    <row r="3132" spans="1:13" x14ac:dyDescent="0.35">
      <c r="A3132" s="259" t="s">
        <v>1424</v>
      </c>
      <c r="B3132" s="259" t="s">
        <v>1425</v>
      </c>
      <c r="C3132" s="259" t="s">
        <v>1088</v>
      </c>
      <c r="D3132" s="259" t="s">
        <v>999</v>
      </c>
      <c r="E3132" s="259">
        <v>6080000</v>
      </c>
      <c r="F3132" s="259" t="s">
        <v>5079</v>
      </c>
      <c r="G3132" s="259" t="s">
        <v>33</v>
      </c>
      <c r="H3132" s="259">
        <v>2</v>
      </c>
      <c r="I3132" s="259" t="s">
        <v>5083</v>
      </c>
      <c r="J3132" s="259" t="s">
        <v>5090</v>
      </c>
      <c r="K3132" s="259" t="s">
        <v>5091</v>
      </c>
      <c r="L3132" s="260">
        <v>45530</v>
      </c>
      <c r="M3132" s="259" t="s">
        <v>439</v>
      </c>
    </row>
    <row r="3133" spans="1:13" x14ac:dyDescent="0.35">
      <c r="A3133" s="261" t="s">
        <v>1424</v>
      </c>
      <c r="B3133" s="261" t="s">
        <v>1425</v>
      </c>
      <c r="C3133" s="261" t="s">
        <v>1088</v>
      </c>
      <c r="D3133" s="261" t="s">
        <v>1002</v>
      </c>
      <c r="E3133" s="261">
        <v>3800000</v>
      </c>
      <c r="F3133" s="261" t="s">
        <v>5079</v>
      </c>
      <c r="G3133" s="261" t="s">
        <v>17</v>
      </c>
      <c r="H3133" s="261" t="s">
        <v>17</v>
      </c>
      <c r="I3133" s="261" t="s">
        <v>5083</v>
      </c>
      <c r="J3133" s="261" t="s">
        <v>5092</v>
      </c>
      <c r="K3133" s="261" t="s">
        <v>5093</v>
      </c>
      <c r="L3133" s="262">
        <v>45530</v>
      </c>
      <c r="M3133" s="261" t="s">
        <v>439</v>
      </c>
    </row>
    <row r="3134" spans="1:13" x14ac:dyDescent="0.35">
      <c r="A3134" s="259" t="s">
        <v>1424</v>
      </c>
      <c r="B3134" s="259" t="s">
        <v>1425</v>
      </c>
      <c r="C3134" s="259" t="s">
        <v>1088</v>
      </c>
      <c r="D3134" s="259" t="s">
        <v>823</v>
      </c>
      <c r="E3134" s="259">
        <v>520000</v>
      </c>
      <c r="F3134" s="259" t="s">
        <v>5079</v>
      </c>
      <c r="G3134" s="259" t="s">
        <v>17</v>
      </c>
      <c r="H3134" s="259" t="s">
        <v>17</v>
      </c>
      <c r="I3134" s="259" t="s">
        <v>5083</v>
      </c>
      <c r="J3134" s="259" t="s">
        <v>5094</v>
      </c>
      <c r="K3134" s="259" t="s">
        <v>5095</v>
      </c>
      <c r="L3134" s="260">
        <v>45530</v>
      </c>
      <c r="M3134" s="259" t="s">
        <v>439</v>
      </c>
    </row>
    <row r="3135" spans="1:13" x14ac:dyDescent="0.35">
      <c r="A3135" s="261" t="s">
        <v>1424</v>
      </c>
      <c r="B3135" s="261" t="s">
        <v>1425</v>
      </c>
      <c r="C3135" s="261" t="s">
        <v>1088</v>
      </c>
      <c r="D3135" s="261" t="s">
        <v>404</v>
      </c>
      <c r="E3135" s="261">
        <v>4</v>
      </c>
      <c r="F3135" s="261" t="s">
        <v>5096</v>
      </c>
      <c r="G3135" s="261" t="s">
        <v>33</v>
      </c>
      <c r="H3135" s="261">
        <v>2</v>
      </c>
      <c r="I3135" s="261" t="s">
        <v>5097</v>
      </c>
      <c r="J3135" s="261" t="s">
        <v>5098</v>
      </c>
      <c r="K3135" s="261" t="s">
        <v>5099</v>
      </c>
      <c r="L3135" s="262">
        <v>45530</v>
      </c>
      <c r="M3135" s="261" t="s">
        <v>439</v>
      </c>
    </row>
    <row r="3136" spans="1:13" x14ac:dyDescent="0.35">
      <c r="A3136" s="259" t="s">
        <v>1424</v>
      </c>
      <c r="B3136" s="259" t="s">
        <v>1425</v>
      </c>
      <c r="C3136" s="259" t="s">
        <v>1088</v>
      </c>
      <c r="D3136" s="259" t="s">
        <v>38</v>
      </c>
      <c r="E3136" s="259" t="s">
        <v>17</v>
      </c>
      <c r="F3136" s="259" t="s">
        <v>17</v>
      </c>
      <c r="G3136" s="259" t="s">
        <v>17</v>
      </c>
      <c r="H3136" s="259" t="s">
        <v>17</v>
      </c>
      <c r="I3136" s="259" t="s">
        <v>512</v>
      </c>
      <c r="J3136" s="259" t="s">
        <v>5071</v>
      </c>
      <c r="K3136" s="259" t="s">
        <v>5100</v>
      </c>
      <c r="L3136" s="260">
        <v>45530</v>
      </c>
      <c r="M3136" s="259" t="s">
        <v>439</v>
      </c>
    </row>
    <row r="3137" spans="1:13" x14ac:dyDescent="0.35">
      <c r="A3137" s="261" t="s">
        <v>1424</v>
      </c>
      <c r="B3137" s="261" t="s">
        <v>1425</v>
      </c>
      <c r="C3137" s="261" t="s">
        <v>1088</v>
      </c>
      <c r="D3137" s="261" t="s">
        <v>16</v>
      </c>
      <c r="E3137" s="261" t="s">
        <v>17</v>
      </c>
      <c r="F3137" s="261" t="s">
        <v>17</v>
      </c>
      <c r="G3137" s="261" t="s">
        <v>17</v>
      </c>
      <c r="H3137" s="261" t="s">
        <v>17</v>
      </c>
      <c r="I3137" s="261" t="s">
        <v>512</v>
      </c>
      <c r="J3137" s="261" t="s">
        <v>5071</v>
      </c>
      <c r="K3137" s="261" t="s">
        <v>5101</v>
      </c>
      <c r="L3137" s="262">
        <v>45530</v>
      </c>
      <c r="M3137" s="261" t="s">
        <v>439</v>
      </c>
    </row>
    <row r="3138" spans="1:13" x14ac:dyDescent="0.35">
      <c r="A3138" s="259" t="s">
        <v>1424</v>
      </c>
      <c r="B3138" s="259" t="s">
        <v>1425</v>
      </c>
      <c r="C3138" s="259" t="s">
        <v>1088</v>
      </c>
      <c r="D3138" s="259" t="s">
        <v>21</v>
      </c>
      <c r="E3138" s="259" t="s">
        <v>17</v>
      </c>
      <c r="F3138" s="259" t="s">
        <v>17</v>
      </c>
      <c r="G3138" s="259" t="s">
        <v>17</v>
      </c>
      <c r="H3138" s="259" t="s">
        <v>17</v>
      </c>
      <c r="I3138" s="259" t="s">
        <v>512</v>
      </c>
      <c r="J3138" s="259" t="s">
        <v>5071</v>
      </c>
      <c r="K3138" s="259" t="s">
        <v>5102</v>
      </c>
      <c r="L3138" s="260">
        <v>45530</v>
      </c>
      <c r="M3138" s="259" t="s">
        <v>439</v>
      </c>
    </row>
    <row r="3139" spans="1:13" x14ac:dyDescent="0.35">
      <c r="A3139" s="261" t="s">
        <v>1424</v>
      </c>
      <c r="B3139" s="261" t="s">
        <v>1425</v>
      </c>
      <c r="C3139" s="261" t="s">
        <v>1088</v>
      </c>
      <c r="D3139" s="261" t="s">
        <v>768</v>
      </c>
      <c r="E3139" s="261" t="s">
        <v>17</v>
      </c>
      <c r="F3139" s="261" t="s">
        <v>17</v>
      </c>
      <c r="G3139" s="261" t="s">
        <v>17</v>
      </c>
      <c r="H3139" s="261" t="s">
        <v>17</v>
      </c>
      <c r="I3139" s="261" t="s">
        <v>512</v>
      </c>
      <c r="J3139" s="261" t="s">
        <v>5071</v>
      </c>
      <c r="K3139" s="261" t="s">
        <v>5103</v>
      </c>
      <c r="L3139" s="262">
        <v>45530</v>
      </c>
      <c r="M3139" s="261" t="s">
        <v>439</v>
      </c>
    </row>
    <row r="3140" spans="1:13" x14ac:dyDescent="0.35">
      <c r="A3140" s="259" t="s">
        <v>1086</v>
      </c>
      <c r="B3140" s="259" t="s">
        <v>1087</v>
      </c>
      <c r="C3140" s="259" t="s">
        <v>1088</v>
      </c>
      <c r="D3140" s="259" t="s">
        <v>949</v>
      </c>
      <c r="E3140" s="259">
        <v>52700000</v>
      </c>
      <c r="F3140" s="259" t="s">
        <v>5053</v>
      </c>
      <c r="G3140" s="259" t="s">
        <v>884</v>
      </c>
      <c r="H3140" s="259">
        <v>2</v>
      </c>
      <c r="I3140" s="259" t="s">
        <v>5054</v>
      </c>
      <c r="J3140" s="259" t="s">
        <v>5104</v>
      </c>
      <c r="K3140" s="259" t="s">
        <v>5105</v>
      </c>
      <c r="L3140" s="260">
        <v>45530</v>
      </c>
      <c r="M3140" s="259" t="s">
        <v>439</v>
      </c>
    </row>
    <row r="3141" spans="1:13" x14ac:dyDescent="0.35">
      <c r="A3141" s="261" t="s">
        <v>1086</v>
      </c>
      <c r="B3141" s="261" t="s">
        <v>1087</v>
      </c>
      <c r="C3141" s="261" t="s">
        <v>1088</v>
      </c>
      <c r="D3141" s="261" t="s">
        <v>694</v>
      </c>
      <c r="E3141" s="261">
        <v>34507</v>
      </c>
      <c r="F3141" s="261" t="s">
        <v>5106</v>
      </c>
      <c r="G3141" s="261" t="s">
        <v>884</v>
      </c>
      <c r="H3141" s="261">
        <v>2</v>
      </c>
      <c r="I3141" s="261" t="s">
        <v>5107</v>
      </c>
      <c r="J3141" s="261" t="s">
        <v>5108</v>
      </c>
      <c r="K3141" s="261" t="s">
        <v>5109</v>
      </c>
      <c r="L3141" s="262">
        <v>45530</v>
      </c>
      <c r="M3141" s="261" t="s">
        <v>439</v>
      </c>
    </row>
    <row r="3142" spans="1:13" x14ac:dyDescent="0.35">
      <c r="A3142" s="259" t="s">
        <v>1086</v>
      </c>
      <c r="B3142" s="259" t="s">
        <v>1087</v>
      </c>
      <c r="C3142" s="259" t="s">
        <v>1088</v>
      </c>
      <c r="D3142" s="259" t="s">
        <v>958</v>
      </c>
      <c r="E3142" s="259">
        <v>31004602</v>
      </c>
      <c r="F3142" s="259" t="s">
        <v>5110</v>
      </c>
      <c r="G3142" s="259" t="s">
        <v>884</v>
      </c>
      <c r="H3142" s="259">
        <v>2</v>
      </c>
      <c r="I3142" s="259" t="s">
        <v>5111</v>
      </c>
      <c r="J3142" s="259" t="s">
        <v>5112</v>
      </c>
      <c r="K3142" s="259" t="s">
        <v>5113</v>
      </c>
      <c r="L3142" s="260">
        <v>45530</v>
      </c>
      <c r="M3142" s="259" t="s">
        <v>439</v>
      </c>
    </row>
    <row r="3143" spans="1:13" x14ac:dyDescent="0.35">
      <c r="A3143" s="261" t="s">
        <v>1086</v>
      </c>
      <c r="B3143" s="261" t="s">
        <v>1087</v>
      </c>
      <c r="C3143" s="261" t="s">
        <v>1088</v>
      </c>
      <c r="D3143" s="261" t="s">
        <v>963</v>
      </c>
      <c r="E3143" s="261">
        <v>14976405</v>
      </c>
      <c r="F3143" s="261" t="s">
        <v>5114</v>
      </c>
      <c r="G3143" s="261" t="s">
        <v>884</v>
      </c>
      <c r="H3143" s="261">
        <v>2</v>
      </c>
      <c r="I3143" s="261" t="s">
        <v>5115</v>
      </c>
      <c r="J3143" s="261" t="s">
        <v>5116</v>
      </c>
      <c r="K3143" s="261" t="s">
        <v>5117</v>
      </c>
      <c r="L3143" s="262">
        <v>45530</v>
      </c>
      <c r="M3143" s="261" t="s">
        <v>439</v>
      </c>
    </row>
    <row r="3144" spans="1:13" x14ac:dyDescent="0.35">
      <c r="A3144" s="259" t="s">
        <v>1086</v>
      </c>
      <c r="B3144" s="259" t="s">
        <v>1087</v>
      </c>
      <c r="C3144" s="259" t="s">
        <v>1088</v>
      </c>
      <c r="D3144" s="259" t="s">
        <v>568</v>
      </c>
      <c r="E3144" s="259">
        <v>3850000</v>
      </c>
      <c r="F3144" s="259" t="s">
        <v>5118</v>
      </c>
      <c r="G3144" s="259" t="s">
        <v>884</v>
      </c>
      <c r="H3144" s="259">
        <v>2</v>
      </c>
      <c r="I3144" s="259" t="s">
        <v>5119</v>
      </c>
      <c r="J3144" s="259" t="s">
        <v>5120</v>
      </c>
      <c r="K3144" s="259" t="s">
        <v>5121</v>
      </c>
      <c r="L3144" s="260">
        <v>45530</v>
      </c>
      <c r="M3144" s="259" t="s">
        <v>439</v>
      </c>
    </row>
    <row r="3145" spans="1:13" x14ac:dyDescent="0.35">
      <c r="A3145" s="261" t="s">
        <v>1086</v>
      </c>
      <c r="B3145" s="261" t="s">
        <v>1087</v>
      </c>
      <c r="C3145" s="261" t="s">
        <v>1088</v>
      </c>
      <c r="D3145" s="261" t="s">
        <v>40</v>
      </c>
      <c r="E3145" s="261" t="s">
        <v>17</v>
      </c>
      <c r="F3145" s="261" t="s">
        <v>17</v>
      </c>
      <c r="G3145" s="261" t="s">
        <v>17</v>
      </c>
      <c r="H3145" s="261" t="s">
        <v>17</v>
      </c>
      <c r="I3145" s="261" t="s">
        <v>17</v>
      </c>
      <c r="J3145" s="261" t="s">
        <v>5071</v>
      </c>
      <c r="K3145" s="261" t="s">
        <v>5122</v>
      </c>
      <c r="L3145" s="262">
        <v>45530</v>
      </c>
      <c r="M3145" s="261" t="s">
        <v>439</v>
      </c>
    </row>
    <row r="3146" spans="1:13" x14ac:dyDescent="0.35">
      <c r="A3146" s="259" t="s">
        <v>1086</v>
      </c>
      <c r="B3146" s="259" t="s">
        <v>1087</v>
      </c>
      <c r="C3146" s="259" t="s">
        <v>1088</v>
      </c>
      <c r="D3146" s="259" t="s">
        <v>635</v>
      </c>
      <c r="E3146" s="259">
        <v>4</v>
      </c>
      <c r="F3146" s="259" t="s">
        <v>5123</v>
      </c>
      <c r="G3146" s="259" t="s">
        <v>22</v>
      </c>
      <c r="H3146" s="259">
        <v>3</v>
      </c>
      <c r="I3146" s="259" t="s">
        <v>5124</v>
      </c>
      <c r="J3146" s="259" t="s">
        <v>5125</v>
      </c>
      <c r="K3146" s="259" t="s">
        <v>5126</v>
      </c>
      <c r="L3146" s="260">
        <v>45530</v>
      </c>
      <c r="M3146" s="259" t="s">
        <v>439</v>
      </c>
    </row>
    <row r="3147" spans="1:13" x14ac:dyDescent="0.35">
      <c r="A3147" s="261" t="s">
        <v>1086</v>
      </c>
      <c r="B3147" s="261" t="s">
        <v>1087</v>
      </c>
      <c r="C3147" s="261" t="s">
        <v>1088</v>
      </c>
      <c r="D3147" s="261" t="s">
        <v>793</v>
      </c>
      <c r="E3147" s="261">
        <v>807</v>
      </c>
      <c r="F3147" s="261" t="s">
        <v>5127</v>
      </c>
      <c r="G3147" s="261" t="s">
        <v>22</v>
      </c>
      <c r="H3147" s="261">
        <v>3</v>
      </c>
      <c r="I3147" s="261" t="s">
        <v>5128</v>
      </c>
      <c r="J3147" s="261" t="s">
        <v>5129</v>
      </c>
      <c r="K3147" s="261" t="s">
        <v>5130</v>
      </c>
      <c r="L3147" s="262">
        <v>45530</v>
      </c>
      <c r="M3147" s="261" t="s">
        <v>439</v>
      </c>
    </row>
    <row r="3148" spans="1:13" x14ac:dyDescent="0.35">
      <c r="A3148" s="259" t="s">
        <v>1086</v>
      </c>
      <c r="B3148" s="259" t="s">
        <v>1087</v>
      </c>
      <c r="C3148" s="259" t="s">
        <v>1088</v>
      </c>
      <c r="D3148" s="259" t="s">
        <v>986</v>
      </c>
      <c r="E3148" s="259">
        <v>2100000</v>
      </c>
      <c r="F3148" s="259" t="s">
        <v>5131</v>
      </c>
      <c r="G3148" s="259" t="s">
        <v>884</v>
      </c>
      <c r="H3148" s="259">
        <v>2</v>
      </c>
      <c r="I3148" s="259" t="s">
        <v>5132</v>
      </c>
      <c r="J3148" s="259" t="s">
        <v>5133</v>
      </c>
      <c r="K3148" s="259" t="s">
        <v>5134</v>
      </c>
      <c r="L3148" s="260">
        <v>45530</v>
      </c>
      <c r="M3148" s="259" t="s">
        <v>439</v>
      </c>
    </row>
    <row r="3149" spans="1:13" x14ac:dyDescent="0.35">
      <c r="A3149" s="261" t="s">
        <v>1086</v>
      </c>
      <c r="B3149" s="261" t="s">
        <v>1087</v>
      </c>
      <c r="C3149" s="261" t="s">
        <v>1088</v>
      </c>
      <c r="D3149" s="261" t="s">
        <v>991</v>
      </c>
      <c r="E3149" s="261">
        <v>16028197</v>
      </c>
      <c r="F3149" s="261" t="s">
        <v>5135</v>
      </c>
      <c r="G3149" s="261" t="s">
        <v>884</v>
      </c>
      <c r="H3149" s="261">
        <v>2</v>
      </c>
      <c r="I3149" s="261" t="s">
        <v>5136</v>
      </c>
      <c r="J3149" s="261" t="s">
        <v>5137</v>
      </c>
      <c r="K3149" s="261" t="s">
        <v>5138</v>
      </c>
      <c r="L3149" s="262">
        <v>45530</v>
      </c>
      <c r="M3149" s="261" t="s">
        <v>439</v>
      </c>
    </row>
    <row r="3150" spans="1:13" x14ac:dyDescent="0.35">
      <c r="A3150" s="259" t="s">
        <v>1086</v>
      </c>
      <c r="B3150" s="259" t="s">
        <v>1087</v>
      </c>
      <c r="C3150" s="259" t="s">
        <v>1088</v>
      </c>
      <c r="D3150" s="259" t="s">
        <v>996</v>
      </c>
      <c r="E3150" s="259">
        <v>12876405</v>
      </c>
      <c r="F3150" s="259" t="s">
        <v>5086</v>
      </c>
      <c r="G3150" s="259" t="s">
        <v>884</v>
      </c>
      <c r="H3150" s="259">
        <v>2</v>
      </c>
      <c r="I3150" s="259" t="s">
        <v>5087</v>
      </c>
      <c r="J3150" s="259" t="s">
        <v>5139</v>
      </c>
      <c r="K3150" s="259" t="s">
        <v>5140</v>
      </c>
      <c r="L3150" s="260">
        <v>45530</v>
      </c>
      <c r="M3150" s="259" t="s">
        <v>439</v>
      </c>
    </row>
    <row r="3151" spans="1:13" x14ac:dyDescent="0.35">
      <c r="A3151" s="261" t="s">
        <v>1086</v>
      </c>
      <c r="B3151" s="261" t="s">
        <v>1087</v>
      </c>
      <c r="C3151" s="261" t="s">
        <v>1088</v>
      </c>
      <c r="D3151" s="261" t="s">
        <v>999</v>
      </c>
      <c r="E3151" s="261">
        <v>1155000</v>
      </c>
      <c r="F3151" s="261" t="s">
        <v>5131</v>
      </c>
      <c r="G3151" s="261" t="s">
        <v>884</v>
      </c>
      <c r="H3151" s="261">
        <v>2</v>
      </c>
      <c r="I3151" s="261" t="s">
        <v>5141</v>
      </c>
      <c r="J3151" s="261" t="s">
        <v>5142</v>
      </c>
      <c r="K3151" s="261" t="s">
        <v>5143</v>
      </c>
      <c r="L3151" s="262">
        <v>45530</v>
      </c>
      <c r="M3151" s="261" t="s">
        <v>439</v>
      </c>
    </row>
    <row r="3152" spans="1:13" x14ac:dyDescent="0.35">
      <c r="A3152" s="259" t="s">
        <v>1086</v>
      </c>
      <c r="B3152" s="259" t="s">
        <v>1087</v>
      </c>
      <c r="C3152" s="259" t="s">
        <v>1088</v>
      </c>
      <c r="D3152" s="259" t="s">
        <v>1002</v>
      </c>
      <c r="E3152" s="259">
        <v>840000</v>
      </c>
      <c r="F3152" s="259" t="s">
        <v>5131</v>
      </c>
      <c r="G3152" s="259" t="s">
        <v>884</v>
      </c>
      <c r="H3152" s="259">
        <v>2</v>
      </c>
      <c r="I3152" s="259" t="s">
        <v>5141</v>
      </c>
      <c r="J3152" s="259" t="s">
        <v>5092</v>
      </c>
      <c r="K3152" s="259" t="s">
        <v>5144</v>
      </c>
      <c r="L3152" s="260">
        <v>45530</v>
      </c>
      <c r="M3152" s="259" t="s">
        <v>439</v>
      </c>
    </row>
    <row r="3153" spans="1:13" x14ac:dyDescent="0.35">
      <c r="A3153" s="261" t="s">
        <v>1086</v>
      </c>
      <c r="B3153" s="261" t="s">
        <v>1087</v>
      </c>
      <c r="C3153" s="261" t="s">
        <v>1088</v>
      </c>
      <c r="D3153" s="261" t="s">
        <v>823</v>
      </c>
      <c r="E3153" s="261">
        <v>105000</v>
      </c>
      <c r="F3153" s="261" t="s">
        <v>5131</v>
      </c>
      <c r="G3153" s="261" t="s">
        <v>884</v>
      </c>
      <c r="H3153" s="261">
        <v>2</v>
      </c>
      <c r="I3153" s="261" t="s">
        <v>5141</v>
      </c>
      <c r="J3153" s="261" t="s">
        <v>5094</v>
      </c>
      <c r="K3153" s="261" t="s">
        <v>5145</v>
      </c>
      <c r="L3153" s="262">
        <v>45530</v>
      </c>
      <c r="M3153" s="261" t="s">
        <v>439</v>
      </c>
    </row>
    <row r="3154" spans="1:13" x14ac:dyDescent="0.35">
      <c r="A3154" s="259" t="s">
        <v>1086</v>
      </c>
      <c r="B3154" s="259" t="s">
        <v>1087</v>
      </c>
      <c r="C3154" s="259" t="s">
        <v>1088</v>
      </c>
      <c r="D3154" s="259" t="s">
        <v>404</v>
      </c>
      <c r="E3154" s="259">
        <v>3</v>
      </c>
      <c r="F3154" s="259" t="s">
        <v>5096</v>
      </c>
      <c r="G3154" s="259" t="s">
        <v>884</v>
      </c>
      <c r="H3154" s="259">
        <v>2</v>
      </c>
      <c r="I3154" s="259" t="s">
        <v>5083</v>
      </c>
      <c r="J3154" s="259" t="s">
        <v>5146</v>
      </c>
      <c r="K3154" s="259" t="s">
        <v>5147</v>
      </c>
      <c r="L3154" s="260">
        <v>45530</v>
      </c>
      <c r="M3154" s="259" t="s">
        <v>439</v>
      </c>
    </row>
    <row r="3155" spans="1:13" x14ac:dyDescent="0.35">
      <c r="A3155" s="261" t="s">
        <v>1086</v>
      </c>
      <c r="B3155" s="261" t="s">
        <v>1087</v>
      </c>
      <c r="C3155" s="261" t="s">
        <v>1088</v>
      </c>
      <c r="D3155" s="261" t="s">
        <v>38</v>
      </c>
      <c r="E3155" s="261" t="s">
        <v>17</v>
      </c>
      <c r="F3155" s="261" t="s">
        <v>17</v>
      </c>
      <c r="G3155" s="261" t="s">
        <v>17</v>
      </c>
      <c r="H3155" s="261" t="s">
        <v>17</v>
      </c>
      <c r="I3155" s="261" t="s">
        <v>17</v>
      </c>
      <c r="J3155" s="261" t="s">
        <v>5071</v>
      </c>
      <c r="K3155" s="261" t="s">
        <v>5148</v>
      </c>
      <c r="L3155" s="262">
        <v>45530</v>
      </c>
      <c r="M3155" s="261" t="s">
        <v>439</v>
      </c>
    </row>
    <row r="3156" spans="1:13" x14ac:dyDescent="0.35">
      <c r="A3156" s="259" t="s">
        <v>1086</v>
      </c>
      <c r="B3156" s="259" t="s">
        <v>1087</v>
      </c>
      <c r="C3156" s="259" t="s">
        <v>1088</v>
      </c>
      <c r="D3156" s="259" t="s">
        <v>16</v>
      </c>
      <c r="E3156" s="259" t="s">
        <v>17</v>
      </c>
      <c r="F3156" s="259" t="s">
        <v>17</v>
      </c>
      <c r="G3156" s="259" t="s">
        <v>17</v>
      </c>
      <c r="H3156" s="259" t="s">
        <v>17</v>
      </c>
      <c r="I3156" s="259" t="s">
        <v>17</v>
      </c>
      <c r="J3156" s="259" t="s">
        <v>5071</v>
      </c>
      <c r="K3156" s="259" t="s">
        <v>5149</v>
      </c>
      <c r="L3156" s="260">
        <v>45530</v>
      </c>
      <c r="M3156" s="259" t="s">
        <v>439</v>
      </c>
    </row>
    <row r="3157" spans="1:13" x14ac:dyDescent="0.35">
      <c r="A3157" s="261" t="s">
        <v>1086</v>
      </c>
      <c r="B3157" s="261" t="s">
        <v>1087</v>
      </c>
      <c r="C3157" s="261" t="s">
        <v>1088</v>
      </c>
      <c r="D3157" s="261" t="s">
        <v>21</v>
      </c>
      <c r="E3157" s="261" t="s">
        <v>17</v>
      </c>
      <c r="F3157" s="261" t="s">
        <v>17</v>
      </c>
      <c r="G3157" s="261" t="s">
        <v>17</v>
      </c>
      <c r="H3157" s="261" t="s">
        <v>17</v>
      </c>
      <c r="I3157" s="261" t="s">
        <v>17</v>
      </c>
      <c r="J3157" s="261" t="s">
        <v>5071</v>
      </c>
      <c r="K3157" s="261" t="s">
        <v>5150</v>
      </c>
      <c r="L3157" s="262">
        <v>45530</v>
      </c>
      <c r="M3157" s="261" t="s">
        <v>439</v>
      </c>
    </row>
    <row r="3158" spans="1:13" x14ac:dyDescent="0.35">
      <c r="A3158" s="259" t="s">
        <v>1086</v>
      </c>
      <c r="B3158" s="259" t="s">
        <v>1087</v>
      </c>
      <c r="C3158" s="259" t="s">
        <v>1088</v>
      </c>
      <c r="D3158" s="259" t="s">
        <v>768</v>
      </c>
      <c r="E3158" s="259" t="s">
        <v>17</v>
      </c>
      <c r="F3158" s="259" t="s">
        <v>17</v>
      </c>
      <c r="G3158" s="259" t="s">
        <v>17</v>
      </c>
      <c r="H3158" s="259" t="s">
        <v>17</v>
      </c>
      <c r="I3158" s="259" t="s">
        <v>17</v>
      </c>
      <c r="J3158" s="259" t="s">
        <v>5071</v>
      </c>
      <c r="K3158" s="259" t="s">
        <v>5151</v>
      </c>
      <c r="L3158" s="260">
        <v>45530</v>
      </c>
      <c r="M3158" s="259" t="s">
        <v>439</v>
      </c>
    </row>
    <row r="3159" spans="1:13" x14ac:dyDescent="0.35">
      <c r="A3159" s="261" t="s">
        <v>4734</v>
      </c>
      <c r="B3159" s="261" t="s">
        <v>4735</v>
      </c>
      <c r="C3159" s="261" t="s">
        <v>4736</v>
      </c>
      <c r="D3159" s="261" t="s">
        <v>2176</v>
      </c>
      <c r="E3159" s="261">
        <v>0</v>
      </c>
      <c r="F3159" s="261" t="s">
        <v>2177</v>
      </c>
      <c r="G3159" s="261" t="s">
        <v>33</v>
      </c>
      <c r="H3159" s="261">
        <v>2</v>
      </c>
      <c r="I3159" s="261" t="s">
        <v>17</v>
      </c>
      <c r="J3159" s="261" t="s">
        <v>17</v>
      </c>
      <c r="K3159" s="261" t="s">
        <v>5152</v>
      </c>
      <c r="L3159" s="262">
        <v>45530</v>
      </c>
      <c r="M3159" s="261" t="s">
        <v>20</v>
      </c>
    </row>
    <row r="3160" spans="1:13" x14ac:dyDescent="0.35">
      <c r="A3160" s="259" t="s">
        <v>4734</v>
      </c>
      <c r="B3160" s="259" t="s">
        <v>4735</v>
      </c>
      <c r="C3160" s="259" t="s">
        <v>4736</v>
      </c>
      <c r="D3160" s="259" t="s">
        <v>2179</v>
      </c>
      <c r="E3160" s="259">
        <v>0</v>
      </c>
      <c r="F3160" s="259" t="s">
        <v>2177</v>
      </c>
      <c r="G3160" s="259" t="s">
        <v>33</v>
      </c>
      <c r="H3160" s="259">
        <v>2</v>
      </c>
      <c r="I3160" s="259" t="s">
        <v>17</v>
      </c>
      <c r="J3160" s="259" t="s">
        <v>17</v>
      </c>
      <c r="K3160" s="259" t="s">
        <v>5153</v>
      </c>
      <c r="L3160" s="260">
        <v>45530</v>
      </c>
      <c r="M3160" s="259" t="s">
        <v>20</v>
      </c>
    </row>
    <row r="3161" spans="1:13" x14ac:dyDescent="0.35">
      <c r="A3161" s="261" t="s">
        <v>4734</v>
      </c>
      <c r="B3161" s="261" t="s">
        <v>4735</v>
      </c>
      <c r="C3161" s="261" t="s">
        <v>4736</v>
      </c>
      <c r="D3161" s="261" t="s">
        <v>2181</v>
      </c>
      <c r="E3161" s="261">
        <v>0</v>
      </c>
      <c r="F3161" s="261" t="s">
        <v>2177</v>
      </c>
      <c r="G3161" s="261" t="s">
        <v>33</v>
      </c>
      <c r="H3161" s="261">
        <v>2</v>
      </c>
      <c r="I3161" s="261" t="s">
        <v>17</v>
      </c>
      <c r="J3161" s="261" t="s">
        <v>17</v>
      </c>
      <c r="K3161" s="261" t="s">
        <v>5154</v>
      </c>
      <c r="L3161" s="262">
        <v>45530</v>
      </c>
      <c r="M3161" s="261" t="s">
        <v>20</v>
      </c>
    </row>
    <row r="3162" spans="1:13" x14ac:dyDescent="0.35">
      <c r="A3162" s="259" t="s">
        <v>4734</v>
      </c>
      <c r="B3162" s="259" t="s">
        <v>4735</v>
      </c>
      <c r="C3162" s="259" t="s">
        <v>4736</v>
      </c>
      <c r="D3162" s="259" t="s">
        <v>2183</v>
      </c>
      <c r="E3162" s="259">
        <v>0</v>
      </c>
      <c r="F3162" s="259" t="s">
        <v>2177</v>
      </c>
      <c r="G3162" s="259" t="s">
        <v>33</v>
      </c>
      <c r="H3162" s="259">
        <v>2</v>
      </c>
      <c r="I3162" s="259" t="s">
        <v>17</v>
      </c>
      <c r="J3162" s="259" t="s">
        <v>17</v>
      </c>
      <c r="K3162" s="259" t="s">
        <v>5155</v>
      </c>
      <c r="L3162" s="260">
        <v>45530</v>
      </c>
      <c r="M3162" s="259" t="s">
        <v>20</v>
      </c>
    </row>
    <row r="3163" spans="1:13" x14ac:dyDescent="0.35">
      <c r="A3163" s="261" t="s">
        <v>4734</v>
      </c>
      <c r="B3163" s="261" t="s">
        <v>4735</v>
      </c>
      <c r="C3163" s="261" t="s">
        <v>4736</v>
      </c>
      <c r="D3163" s="261" t="s">
        <v>2185</v>
      </c>
      <c r="E3163" s="261">
        <v>0</v>
      </c>
      <c r="F3163" s="261" t="s">
        <v>2177</v>
      </c>
      <c r="G3163" s="261" t="s">
        <v>33</v>
      </c>
      <c r="H3163" s="261">
        <v>2</v>
      </c>
      <c r="I3163" s="261" t="s">
        <v>17</v>
      </c>
      <c r="J3163" s="261" t="s">
        <v>17</v>
      </c>
      <c r="K3163" s="261" t="s">
        <v>5156</v>
      </c>
      <c r="L3163" s="262">
        <v>45530</v>
      </c>
      <c r="M3163" s="261" t="s">
        <v>20</v>
      </c>
    </row>
    <row r="3164" spans="1:13" x14ac:dyDescent="0.35">
      <c r="A3164" s="259" t="s">
        <v>4734</v>
      </c>
      <c r="B3164" s="259" t="s">
        <v>4735</v>
      </c>
      <c r="C3164" s="259" t="s">
        <v>4736</v>
      </c>
      <c r="D3164" s="259" t="s">
        <v>2187</v>
      </c>
      <c r="E3164" s="259">
        <v>0</v>
      </c>
      <c r="F3164" s="259" t="s">
        <v>2177</v>
      </c>
      <c r="G3164" s="259" t="s">
        <v>33</v>
      </c>
      <c r="H3164" s="259">
        <v>2</v>
      </c>
      <c r="I3164" s="259" t="s">
        <v>17</v>
      </c>
      <c r="J3164" s="259" t="s">
        <v>17</v>
      </c>
      <c r="K3164" s="259" t="s">
        <v>5157</v>
      </c>
      <c r="L3164" s="260">
        <v>45530</v>
      </c>
      <c r="M3164" s="259" t="s">
        <v>20</v>
      </c>
    </row>
    <row r="3165" spans="1:13" x14ac:dyDescent="0.35">
      <c r="A3165" s="261" t="s">
        <v>4734</v>
      </c>
      <c r="B3165" s="261" t="s">
        <v>4735</v>
      </c>
      <c r="C3165" s="261" t="s">
        <v>4736</v>
      </c>
      <c r="D3165" s="261" t="s">
        <v>2189</v>
      </c>
      <c r="E3165" s="261">
        <v>0</v>
      </c>
      <c r="F3165" s="261" t="s">
        <v>2177</v>
      </c>
      <c r="G3165" s="261" t="s">
        <v>33</v>
      </c>
      <c r="H3165" s="261">
        <v>2</v>
      </c>
      <c r="I3165" s="261" t="s">
        <v>17</v>
      </c>
      <c r="J3165" s="261" t="s">
        <v>17</v>
      </c>
      <c r="K3165" s="261" t="s">
        <v>5158</v>
      </c>
      <c r="L3165" s="262">
        <v>45530</v>
      </c>
      <c r="M3165" s="261" t="s">
        <v>20</v>
      </c>
    </row>
    <row r="3166" spans="1:13" x14ac:dyDescent="0.35">
      <c r="A3166" s="259" t="s">
        <v>4734</v>
      </c>
      <c r="B3166" s="259" t="s">
        <v>4735</v>
      </c>
      <c r="C3166" s="259" t="s">
        <v>4736</v>
      </c>
      <c r="D3166" s="259" t="s">
        <v>2191</v>
      </c>
      <c r="E3166" s="259">
        <v>0</v>
      </c>
      <c r="F3166" s="259" t="s">
        <v>2177</v>
      </c>
      <c r="G3166" s="259" t="s">
        <v>33</v>
      </c>
      <c r="H3166" s="259">
        <v>2</v>
      </c>
      <c r="I3166" s="259" t="s">
        <v>17</v>
      </c>
      <c r="J3166" s="259" t="s">
        <v>17</v>
      </c>
      <c r="K3166" s="259" t="s">
        <v>5159</v>
      </c>
      <c r="L3166" s="260">
        <v>45530</v>
      </c>
      <c r="M3166" s="259" t="s">
        <v>20</v>
      </c>
    </row>
    <row r="3167" spans="1:13" x14ac:dyDescent="0.35">
      <c r="A3167" s="261" t="s">
        <v>4734</v>
      </c>
      <c r="B3167" s="261" t="s">
        <v>4735</v>
      </c>
      <c r="C3167" s="261" t="s">
        <v>4736</v>
      </c>
      <c r="D3167" s="261" t="s">
        <v>2193</v>
      </c>
      <c r="E3167" s="261">
        <v>0</v>
      </c>
      <c r="F3167" s="261" t="s">
        <v>2177</v>
      </c>
      <c r="G3167" s="261" t="s">
        <v>33</v>
      </c>
      <c r="H3167" s="261">
        <v>2</v>
      </c>
      <c r="I3167" s="261" t="s">
        <v>17</v>
      </c>
      <c r="J3167" s="261" t="s">
        <v>17</v>
      </c>
      <c r="K3167" s="261" t="s">
        <v>5160</v>
      </c>
      <c r="L3167" s="262">
        <v>45530</v>
      </c>
      <c r="M3167" s="261" t="s">
        <v>20</v>
      </c>
    </row>
    <row r="3168" spans="1:13" x14ac:dyDescent="0.35">
      <c r="A3168" s="259" t="s">
        <v>259</v>
      </c>
      <c r="B3168" s="259" t="s">
        <v>260</v>
      </c>
      <c r="C3168" s="259" t="s">
        <v>261</v>
      </c>
      <c r="D3168" s="259" t="s">
        <v>40</v>
      </c>
      <c r="E3168" s="259">
        <v>0</v>
      </c>
      <c r="F3168" s="259" t="s">
        <v>512</v>
      </c>
      <c r="G3168" s="259" t="s">
        <v>17</v>
      </c>
      <c r="H3168" s="259" t="s">
        <v>17</v>
      </c>
      <c r="I3168" s="259" t="s">
        <v>512</v>
      </c>
      <c r="J3168" s="259" t="s">
        <v>5161</v>
      </c>
      <c r="K3168" s="259" t="s">
        <v>5162</v>
      </c>
      <c r="L3168" s="260">
        <v>45531</v>
      </c>
      <c r="M3168" s="259" t="s">
        <v>20</v>
      </c>
    </row>
    <row r="3169" spans="1:13" x14ac:dyDescent="0.35">
      <c r="A3169" s="261" t="s">
        <v>259</v>
      </c>
      <c r="B3169" s="261" t="s">
        <v>260</v>
      </c>
      <c r="C3169" s="261" t="s">
        <v>261</v>
      </c>
      <c r="D3169" s="261" t="s">
        <v>635</v>
      </c>
      <c r="E3169" s="261">
        <v>0</v>
      </c>
      <c r="F3169" s="261" t="s">
        <v>512</v>
      </c>
      <c r="G3169" s="261" t="s">
        <v>17</v>
      </c>
      <c r="H3169" s="261" t="s">
        <v>17</v>
      </c>
      <c r="I3169" s="261" t="s">
        <v>512</v>
      </c>
      <c r="J3169" s="261" t="s">
        <v>5161</v>
      </c>
      <c r="K3169" s="261" t="s">
        <v>5163</v>
      </c>
      <c r="L3169" s="262">
        <v>45531</v>
      </c>
      <c r="M3169" s="261" t="s">
        <v>20</v>
      </c>
    </row>
    <row r="3170" spans="1:13" x14ac:dyDescent="0.35">
      <c r="A3170" s="259" t="s">
        <v>763</v>
      </c>
      <c r="B3170" s="259" t="s">
        <v>764</v>
      </c>
      <c r="C3170" s="259" t="s">
        <v>261</v>
      </c>
      <c r="D3170" s="259" t="s">
        <v>40</v>
      </c>
      <c r="E3170" s="259" t="s">
        <v>17</v>
      </c>
      <c r="F3170" s="259" t="s">
        <v>17</v>
      </c>
      <c r="G3170" s="259" t="s">
        <v>17</v>
      </c>
      <c r="H3170" s="259" t="s">
        <v>17</v>
      </c>
      <c r="I3170" s="259" t="s">
        <v>17</v>
      </c>
      <c r="J3170" s="259" t="s">
        <v>866</v>
      </c>
      <c r="K3170" s="259" t="s">
        <v>5164</v>
      </c>
      <c r="L3170" s="260">
        <v>45531</v>
      </c>
      <c r="M3170" s="259" t="s">
        <v>20</v>
      </c>
    </row>
    <row r="3171" spans="1:13" x14ac:dyDescent="0.35">
      <c r="A3171" s="261" t="s">
        <v>177</v>
      </c>
      <c r="B3171" s="261" t="s">
        <v>178</v>
      </c>
      <c r="C3171" s="261" t="s">
        <v>179</v>
      </c>
      <c r="D3171" s="261" t="s">
        <v>40</v>
      </c>
      <c r="E3171" s="261">
        <v>0</v>
      </c>
      <c r="F3171" s="261" t="s">
        <v>512</v>
      </c>
      <c r="G3171" s="261" t="s">
        <v>17</v>
      </c>
      <c r="H3171" s="261" t="s">
        <v>17</v>
      </c>
      <c r="I3171" s="261" t="s">
        <v>512</v>
      </c>
      <c r="J3171" s="261" t="s">
        <v>5165</v>
      </c>
      <c r="K3171" s="261" t="s">
        <v>5166</v>
      </c>
      <c r="L3171" s="262">
        <v>45531</v>
      </c>
      <c r="M3171" s="261" t="s">
        <v>20</v>
      </c>
    </row>
    <row r="3172" spans="1:13" x14ac:dyDescent="0.35">
      <c r="A3172" s="259" t="s">
        <v>3453</v>
      </c>
      <c r="B3172" s="259" t="s">
        <v>3454</v>
      </c>
      <c r="C3172" s="259" t="s">
        <v>338</v>
      </c>
      <c r="D3172" s="259" t="s">
        <v>26</v>
      </c>
      <c r="E3172" s="259" t="s">
        <v>17</v>
      </c>
      <c r="F3172" s="259" t="s">
        <v>512</v>
      </c>
      <c r="G3172" s="259" t="s">
        <v>22</v>
      </c>
      <c r="H3172" s="259">
        <v>3</v>
      </c>
      <c r="I3172" s="259" t="s">
        <v>17</v>
      </c>
      <c r="J3172" s="259" t="s">
        <v>1457</v>
      </c>
      <c r="K3172" s="259" t="s">
        <v>5167</v>
      </c>
      <c r="L3172" s="260">
        <v>45531</v>
      </c>
      <c r="M3172" s="259" t="s">
        <v>20</v>
      </c>
    </row>
    <row r="3173" spans="1:13" x14ac:dyDescent="0.35">
      <c r="A3173" s="261" t="s">
        <v>3453</v>
      </c>
      <c r="B3173" s="261" t="s">
        <v>3454</v>
      </c>
      <c r="C3173" s="261" t="s">
        <v>338</v>
      </c>
      <c r="D3173" s="261" t="s">
        <v>28</v>
      </c>
      <c r="E3173" s="261" t="s">
        <v>17</v>
      </c>
      <c r="F3173" s="261" t="s">
        <v>512</v>
      </c>
      <c r="G3173" s="261" t="s">
        <v>22</v>
      </c>
      <c r="H3173" s="261">
        <v>3</v>
      </c>
      <c r="I3173" s="261" t="s">
        <v>17</v>
      </c>
      <c r="J3173" s="261" t="s">
        <v>1457</v>
      </c>
      <c r="K3173" s="261" t="s">
        <v>5168</v>
      </c>
      <c r="L3173" s="262">
        <v>45531</v>
      </c>
      <c r="M3173" s="261" t="s">
        <v>20</v>
      </c>
    </row>
    <row r="3174" spans="1:13" x14ac:dyDescent="0.35">
      <c r="A3174" s="259" t="s">
        <v>3453</v>
      </c>
      <c r="B3174" s="259" t="s">
        <v>3454</v>
      </c>
      <c r="C3174" s="259" t="s">
        <v>338</v>
      </c>
      <c r="D3174" s="259" t="s">
        <v>38</v>
      </c>
      <c r="E3174" s="259" t="s">
        <v>17</v>
      </c>
      <c r="F3174" s="259" t="s">
        <v>512</v>
      </c>
      <c r="G3174" s="259" t="s">
        <v>22</v>
      </c>
      <c r="H3174" s="259">
        <v>3</v>
      </c>
      <c r="I3174" s="259" t="s">
        <v>17</v>
      </c>
      <c r="J3174" s="259" t="s">
        <v>1457</v>
      </c>
      <c r="K3174" s="259" t="s">
        <v>5169</v>
      </c>
      <c r="L3174" s="260">
        <v>45531</v>
      </c>
      <c r="M3174" s="259" t="s">
        <v>20</v>
      </c>
    </row>
    <row r="3175" spans="1:13" x14ac:dyDescent="0.35">
      <c r="A3175" s="261" t="s">
        <v>3453</v>
      </c>
      <c r="B3175" s="261" t="s">
        <v>3454</v>
      </c>
      <c r="C3175" s="261" t="s">
        <v>338</v>
      </c>
      <c r="D3175" s="261" t="s">
        <v>16</v>
      </c>
      <c r="E3175" s="261">
        <v>3273605</v>
      </c>
      <c r="F3175" s="261" t="s">
        <v>5170</v>
      </c>
      <c r="G3175" s="261" t="s">
        <v>22</v>
      </c>
      <c r="H3175" s="261">
        <v>3</v>
      </c>
      <c r="I3175" s="261" t="s">
        <v>5171</v>
      </c>
      <c r="J3175" s="261" t="s">
        <v>5172</v>
      </c>
      <c r="K3175" s="261" t="s">
        <v>5173</v>
      </c>
      <c r="L3175" s="262">
        <v>45531</v>
      </c>
      <c r="M3175" s="261" t="s">
        <v>20</v>
      </c>
    </row>
    <row r="3176" spans="1:13" x14ac:dyDescent="0.35">
      <c r="A3176" s="259" t="s">
        <v>3453</v>
      </c>
      <c r="B3176" s="259" t="s">
        <v>3454</v>
      </c>
      <c r="C3176" s="259" t="s">
        <v>338</v>
      </c>
      <c r="D3176" s="259" t="s">
        <v>21</v>
      </c>
      <c r="E3176" s="259">
        <v>298000</v>
      </c>
      <c r="F3176" s="259" t="s">
        <v>5174</v>
      </c>
      <c r="G3176" s="259" t="s">
        <v>22</v>
      </c>
      <c r="H3176" s="259">
        <v>3</v>
      </c>
      <c r="I3176" s="259" t="s">
        <v>5175</v>
      </c>
      <c r="J3176" s="259" t="s">
        <v>5176</v>
      </c>
      <c r="K3176" s="259" t="s">
        <v>5177</v>
      </c>
      <c r="L3176" s="260">
        <v>45531</v>
      </c>
      <c r="M3176" s="259" t="s">
        <v>20</v>
      </c>
    </row>
    <row r="3177" spans="1:13" x14ac:dyDescent="0.35">
      <c r="A3177" s="261" t="s">
        <v>3453</v>
      </c>
      <c r="B3177" s="261" t="s">
        <v>3454</v>
      </c>
      <c r="C3177" s="261" t="s">
        <v>338</v>
      </c>
      <c r="D3177" s="261" t="s">
        <v>768</v>
      </c>
      <c r="E3177" s="261" t="s">
        <v>17</v>
      </c>
      <c r="F3177" s="261" t="s">
        <v>512</v>
      </c>
      <c r="G3177" s="261" t="s">
        <v>22</v>
      </c>
      <c r="H3177" s="261">
        <v>3</v>
      </c>
      <c r="I3177" s="261" t="s">
        <v>17</v>
      </c>
      <c r="J3177" s="261" t="s">
        <v>1457</v>
      </c>
      <c r="K3177" s="261" t="s">
        <v>5178</v>
      </c>
      <c r="L3177" s="262">
        <v>45531</v>
      </c>
      <c r="M3177" s="261" t="s">
        <v>20</v>
      </c>
    </row>
    <row r="3178" spans="1:13" x14ac:dyDescent="0.35">
      <c r="A3178" s="259" t="s">
        <v>3453</v>
      </c>
      <c r="B3178" s="259" t="s">
        <v>3454</v>
      </c>
      <c r="C3178" s="259" t="s">
        <v>338</v>
      </c>
      <c r="D3178" s="259" t="s">
        <v>24</v>
      </c>
      <c r="E3178" s="259">
        <v>34000000000</v>
      </c>
      <c r="F3178" s="259" t="s">
        <v>5179</v>
      </c>
      <c r="G3178" s="259" t="s">
        <v>22</v>
      </c>
      <c r="H3178" s="259">
        <v>3</v>
      </c>
      <c r="I3178" s="259" t="s">
        <v>5180</v>
      </c>
      <c r="J3178" s="259" t="s">
        <v>5181</v>
      </c>
      <c r="K3178" s="259" t="s">
        <v>5182</v>
      </c>
      <c r="L3178" s="260">
        <v>45531</v>
      </c>
      <c r="M3178" s="259" t="s">
        <v>20</v>
      </c>
    </row>
    <row r="3179" spans="1:13" x14ac:dyDescent="0.35">
      <c r="A3179" s="261" t="s">
        <v>3866</v>
      </c>
      <c r="B3179" s="261" t="s">
        <v>3867</v>
      </c>
      <c r="C3179" s="261" t="s">
        <v>125</v>
      </c>
      <c r="D3179" s="261" t="s">
        <v>568</v>
      </c>
      <c r="E3179" s="261">
        <v>943781</v>
      </c>
      <c r="F3179" s="261" t="s">
        <v>5183</v>
      </c>
      <c r="G3179" s="261" t="s">
        <v>492</v>
      </c>
      <c r="H3179" s="261">
        <v>1</v>
      </c>
      <c r="I3179" s="261" t="s">
        <v>5184</v>
      </c>
      <c r="J3179" s="261" t="s">
        <v>5185</v>
      </c>
      <c r="K3179" s="261" t="s">
        <v>5186</v>
      </c>
      <c r="L3179" s="262">
        <v>45531</v>
      </c>
      <c r="M3179" s="261" t="s">
        <v>20</v>
      </c>
    </row>
    <row r="3180" spans="1:13" x14ac:dyDescent="0.35">
      <c r="A3180" s="259" t="s">
        <v>3866</v>
      </c>
      <c r="B3180" s="259" t="s">
        <v>3867</v>
      </c>
      <c r="C3180" s="259" t="s">
        <v>125</v>
      </c>
      <c r="D3180" s="259" t="s">
        <v>635</v>
      </c>
      <c r="E3180" s="259">
        <v>792</v>
      </c>
      <c r="F3180" s="259" t="s">
        <v>5187</v>
      </c>
      <c r="G3180" s="259" t="s">
        <v>492</v>
      </c>
      <c r="H3180" s="259">
        <v>1</v>
      </c>
      <c r="I3180" s="259" t="s">
        <v>691</v>
      </c>
      <c r="J3180" s="259" t="s">
        <v>5188</v>
      </c>
      <c r="K3180" s="259" t="s">
        <v>5189</v>
      </c>
      <c r="L3180" s="260">
        <v>45531</v>
      </c>
      <c r="M3180" s="259" t="s">
        <v>20</v>
      </c>
    </row>
    <row r="3181" spans="1:13" x14ac:dyDescent="0.35">
      <c r="A3181" s="261" t="s">
        <v>3866</v>
      </c>
      <c r="B3181" s="261" t="s">
        <v>3867</v>
      </c>
      <c r="C3181" s="261" t="s">
        <v>125</v>
      </c>
      <c r="D3181" s="261" t="s">
        <v>793</v>
      </c>
      <c r="E3181" s="261">
        <v>792</v>
      </c>
      <c r="F3181" s="261" t="s">
        <v>5187</v>
      </c>
      <c r="G3181" s="261" t="s">
        <v>492</v>
      </c>
      <c r="H3181" s="261">
        <v>1</v>
      </c>
      <c r="I3181" s="261" t="s">
        <v>691</v>
      </c>
      <c r="J3181" s="261" t="s">
        <v>5190</v>
      </c>
      <c r="K3181" s="261" t="s">
        <v>5191</v>
      </c>
      <c r="L3181" s="262">
        <v>45531</v>
      </c>
      <c r="M3181" s="261" t="s">
        <v>20</v>
      </c>
    </row>
    <row r="3182" spans="1:13" x14ac:dyDescent="0.35">
      <c r="A3182" s="259" t="s">
        <v>3866</v>
      </c>
      <c r="B3182" s="259" t="s">
        <v>3867</v>
      </c>
      <c r="C3182" s="259" t="s">
        <v>125</v>
      </c>
      <c r="D3182" s="259" t="s">
        <v>404</v>
      </c>
      <c r="E3182" s="259">
        <v>4</v>
      </c>
      <c r="F3182" s="259" t="s">
        <v>5183</v>
      </c>
      <c r="G3182" s="259" t="s">
        <v>492</v>
      </c>
      <c r="H3182" s="259">
        <v>1</v>
      </c>
      <c r="I3182" s="259" t="s">
        <v>5184</v>
      </c>
      <c r="J3182" s="259" t="s">
        <v>5192</v>
      </c>
      <c r="K3182" s="259" t="s">
        <v>5193</v>
      </c>
      <c r="L3182" s="260">
        <v>45531</v>
      </c>
      <c r="M3182" s="259" t="s">
        <v>20</v>
      </c>
    </row>
    <row r="3183" spans="1:13" x14ac:dyDescent="0.35">
      <c r="A3183" s="261" t="s">
        <v>5194</v>
      </c>
      <c r="B3183" s="261" t="s">
        <v>5195</v>
      </c>
      <c r="C3183" s="261" t="s">
        <v>2769</v>
      </c>
      <c r="D3183" s="261" t="s">
        <v>2176</v>
      </c>
      <c r="E3183" s="261">
        <v>0</v>
      </c>
      <c r="F3183" s="261" t="s">
        <v>2177</v>
      </c>
      <c r="G3183" s="261" t="s">
        <v>33</v>
      </c>
      <c r="H3183" s="261">
        <v>2</v>
      </c>
      <c r="I3183" s="261" t="s">
        <v>17</v>
      </c>
      <c r="J3183" s="261" t="s">
        <v>17</v>
      </c>
      <c r="K3183" s="261" t="s">
        <v>5196</v>
      </c>
      <c r="L3183" s="262">
        <v>45537</v>
      </c>
      <c r="M3183" s="261" t="s">
        <v>20</v>
      </c>
    </row>
    <row r="3184" spans="1:13" x14ac:dyDescent="0.35">
      <c r="A3184" s="259" t="s">
        <v>5194</v>
      </c>
      <c r="B3184" s="259" t="s">
        <v>5195</v>
      </c>
      <c r="C3184" s="259" t="s">
        <v>2769</v>
      </c>
      <c r="D3184" s="259" t="s">
        <v>2179</v>
      </c>
      <c r="E3184" s="259">
        <v>0</v>
      </c>
      <c r="F3184" s="259" t="s">
        <v>2177</v>
      </c>
      <c r="G3184" s="259" t="s">
        <v>33</v>
      </c>
      <c r="H3184" s="259">
        <v>2</v>
      </c>
      <c r="I3184" s="259" t="s">
        <v>17</v>
      </c>
      <c r="J3184" s="259" t="s">
        <v>17</v>
      </c>
      <c r="K3184" s="259" t="s">
        <v>5197</v>
      </c>
      <c r="L3184" s="260">
        <v>45537</v>
      </c>
      <c r="M3184" s="259" t="s">
        <v>20</v>
      </c>
    </row>
    <row r="3185" spans="1:13" x14ac:dyDescent="0.35">
      <c r="A3185" s="261" t="s">
        <v>5194</v>
      </c>
      <c r="B3185" s="261" t="s">
        <v>5195</v>
      </c>
      <c r="C3185" s="261" t="s">
        <v>2769</v>
      </c>
      <c r="D3185" s="261" t="s">
        <v>2181</v>
      </c>
      <c r="E3185" s="261">
        <v>0</v>
      </c>
      <c r="F3185" s="261" t="s">
        <v>2177</v>
      </c>
      <c r="G3185" s="261" t="s">
        <v>33</v>
      </c>
      <c r="H3185" s="261">
        <v>2</v>
      </c>
      <c r="I3185" s="261" t="s">
        <v>17</v>
      </c>
      <c r="J3185" s="261" t="s">
        <v>17</v>
      </c>
      <c r="K3185" s="261" t="s">
        <v>5198</v>
      </c>
      <c r="L3185" s="262">
        <v>45537</v>
      </c>
      <c r="M3185" s="261" t="s">
        <v>20</v>
      </c>
    </row>
    <row r="3186" spans="1:13" x14ac:dyDescent="0.35">
      <c r="A3186" s="259" t="s">
        <v>5194</v>
      </c>
      <c r="B3186" s="259" t="s">
        <v>5195</v>
      </c>
      <c r="C3186" s="259" t="s">
        <v>2769</v>
      </c>
      <c r="D3186" s="259" t="s">
        <v>2183</v>
      </c>
      <c r="E3186" s="259">
        <v>0</v>
      </c>
      <c r="F3186" s="259" t="s">
        <v>2177</v>
      </c>
      <c r="G3186" s="259" t="s">
        <v>33</v>
      </c>
      <c r="H3186" s="259">
        <v>2</v>
      </c>
      <c r="I3186" s="259" t="s">
        <v>17</v>
      </c>
      <c r="J3186" s="259" t="s">
        <v>17</v>
      </c>
      <c r="K3186" s="259" t="s">
        <v>5199</v>
      </c>
      <c r="L3186" s="260">
        <v>45537</v>
      </c>
      <c r="M3186" s="259" t="s">
        <v>20</v>
      </c>
    </row>
    <row r="3187" spans="1:13" x14ac:dyDescent="0.35">
      <c r="A3187" s="261" t="s">
        <v>5194</v>
      </c>
      <c r="B3187" s="261" t="s">
        <v>5195</v>
      </c>
      <c r="C3187" s="261" t="s">
        <v>2769</v>
      </c>
      <c r="D3187" s="261" t="s">
        <v>2185</v>
      </c>
      <c r="E3187" s="261">
        <v>2</v>
      </c>
      <c r="F3187" s="261" t="s">
        <v>2177</v>
      </c>
      <c r="G3187" s="261" t="s">
        <v>33</v>
      </c>
      <c r="H3187" s="261">
        <v>2</v>
      </c>
      <c r="I3187" s="261" t="s">
        <v>17</v>
      </c>
      <c r="J3187" s="261" t="s">
        <v>17</v>
      </c>
      <c r="K3187" s="261" t="s">
        <v>5200</v>
      </c>
      <c r="L3187" s="262">
        <v>45537</v>
      </c>
      <c r="M3187" s="261" t="s">
        <v>20</v>
      </c>
    </row>
    <row r="3188" spans="1:13" x14ac:dyDescent="0.35">
      <c r="A3188" s="259" t="s">
        <v>5194</v>
      </c>
      <c r="B3188" s="259" t="s">
        <v>5195</v>
      </c>
      <c r="C3188" s="259" t="s">
        <v>2769</v>
      </c>
      <c r="D3188" s="259" t="s">
        <v>2187</v>
      </c>
      <c r="E3188" s="259">
        <v>0</v>
      </c>
      <c r="F3188" s="259" t="s">
        <v>2177</v>
      </c>
      <c r="G3188" s="259" t="s">
        <v>33</v>
      </c>
      <c r="H3188" s="259">
        <v>2</v>
      </c>
      <c r="I3188" s="259" t="s">
        <v>17</v>
      </c>
      <c r="J3188" s="259" t="s">
        <v>17</v>
      </c>
      <c r="K3188" s="259" t="s">
        <v>5201</v>
      </c>
      <c r="L3188" s="260">
        <v>45537</v>
      </c>
      <c r="M3188" s="259" t="s">
        <v>20</v>
      </c>
    </row>
    <row r="3189" spans="1:13" x14ac:dyDescent="0.35">
      <c r="A3189" s="261" t="s">
        <v>5194</v>
      </c>
      <c r="B3189" s="261" t="s">
        <v>5195</v>
      </c>
      <c r="C3189" s="261" t="s">
        <v>2769</v>
      </c>
      <c r="D3189" s="261" t="s">
        <v>2189</v>
      </c>
      <c r="E3189" s="261">
        <v>0</v>
      </c>
      <c r="F3189" s="261" t="s">
        <v>2177</v>
      </c>
      <c r="G3189" s="261" t="s">
        <v>33</v>
      </c>
      <c r="H3189" s="261">
        <v>2</v>
      </c>
      <c r="I3189" s="261" t="s">
        <v>17</v>
      </c>
      <c r="J3189" s="261" t="s">
        <v>17</v>
      </c>
      <c r="K3189" s="261" t="s">
        <v>5202</v>
      </c>
      <c r="L3189" s="262">
        <v>45537</v>
      </c>
      <c r="M3189" s="261" t="s">
        <v>20</v>
      </c>
    </row>
    <row r="3190" spans="1:13" x14ac:dyDescent="0.35">
      <c r="A3190" s="259" t="s">
        <v>5194</v>
      </c>
      <c r="B3190" s="259" t="s">
        <v>5195</v>
      </c>
      <c r="C3190" s="259" t="s">
        <v>2769</v>
      </c>
      <c r="D3190" s="259" t="s">
        <v>2191</v>
      </c>
      <c r="E3190" s="259">
        <v>0</v>
      </c>
      <c r="F3190" s="259" t="s">
        <v>2177</v>
      </c>
      <c r="G3190" s="259" t="s">
        <v>33</v>
      </c>
      <c r="H3190" s="259">
        <v>2</v>
      </c>
      <c r="I3190" s="259" t="s">
        <v>17</v>
      </c>
      <c r="J3190" s="259" t="s">
        <v>17</v>
      </c>
      <c r="K3190" s="259" t="s">
        <v>5203</v>
      </c>
      <c r="L3190" s="260">
        <v>45537</v>
      </c>
      <c r="M3190" s="259" t="s">
        <v>20</v>
      </c>
    </row>
    <row r="3191" spans="1:13" x14ac:dyDescent="0.35">
      <c r="A3191" s="261" t="s">
        <v>5194</v>
      </c>
      <c r="B3191" s="261" t="s">
        <v>5195</v>
      </c>
      <c r="C3191" s="261" t="s">
        <v>2769</v>
      </c>
      <c r="D3191" s="261" t="s">
        <v>2193</v>
      </c>
      <c r="E3191" s="261">
        <v>0</v>
      </c>
      <c r="F3191" s="261" t="s">
        <v>2177</v>
      </c>
      <c r="G3191" s="261" t="s">
        <v>33</v>
      </c>
      <c r="H3191" s="261">
        <v>2</v>
      </c>
      <c r="I3191" s="261" t="s">
        <v>17</v>
      </c>
      <c r="J3191" s="261" t="s">
        <v>17</v>
      </c>
      <c r="K3191" s="261" t="s">
        <v>5204</v>
      </c>
      <c r="L3191" s="262">
        <v>45537</v>
      </c>
      <c r="M3191" s="261" t="s">
        <v>20</v>
      </c>
    </row>
    <row r="3192" spans="1:13" x14ac:dyDescent="0.35">
      <c r="A3192" s="259" t="s">
        <v>5194</v>
      </c>
      <c r="B3192" s="259" t="s">
        <v>5195</v>
      </c>
      <c r="C3192" s="259" t="s">
        <v>2769</v>
      </c>
      <c r="D3192" s="259" t="s">
        <v>949</v>
      </c>
      <c r="E3192" s="259">
        <v>216422446</v>
      </c>
      <c r="F3192" s="259" t="s">
        <v>5205</v>
      </c>
      <c r="G3192" s="259" t="s">
        <v>33</v>
      </c>
      <c r="H3192" s="259">
        <v>2</v>
      </c>
      <c r="I3192" s="259" t="s">
        <v>5206</v>
      </c>
      <c r="J3192" s="259" t="s">
        <v>5207</v>
      </c>
      <c r="K3192" s="259" t="s">
        <v>5208</v>
      </c>
      <c r="L3192" s="260">
        <v>45549</v>
      </c>
      <c r="M3192" s="259" t="s">
        <v>439</v>
      </c>
    </row>
    <row r="3193" spans="1:13" x14ac:dyDescent="0.35">
      <c r="A3193" s="261" t="s">
        <v>5194</v>
      </c>
      <c r="B3193" s="261" t="s">
        <v>5195</v>
      </c>
      <c r="C3193" s="261" t="s">
        <v>2769</v>
      </c>
      <c r="D3193" s="261" t="s">
        <v>694</v>
      </c>
      <c r="E3193" s="261">
        <v>6335679</v>
      </c>
      <c r="F3193" s="261" t="s">
        <v>5209</v>
      </c>
      <c r="G3193" s="261" t="s">
        <v>884</v>
      </c>
      <c r="H3193" s="261">
        <v>2</v>
      </c>
      <c r="I3193" s="261" t="s">
        <v>5210</v>
      </c>
      <c r="J3193" s="261" t="s">
        <v>5211</v>
      </c>
      <c r="K3193" s="261" t="s">
        <v>5212</v>
      </c>
      <c r="L3193" s="262">
        <v>45549</v>
      </c>
      <c r="M3193" s="261" t="s">
        <v>20</v>
      </c>
    </row>
    <row r="3194" spans="1:13" x14ac:dyDescent="0.35">
      <c r="A3194" s="259" t="s">
        <v>5194</v>
      </c>
      <c r="B3194" s="259" t="s">
        <v>5195</v>
      </c>
      <c r="C3194" s="259" t="s">
        <v>2769</v>
      </c>
      <c r="D3194" s="259" t="s">
        <v>958</v>
      </c>
      <c r="E3194" s="259">
        <v>120707384</v>
      </c>
      <c r="F3194" s="259" t="s">
        <v>5213</v>
      </c>
      <c r="G3194" s="259" t="s">
        <v>884</v>
      </c>
      <c r="H3194" s="259">
        <v>2</v>
      </c>
      <c r="I3194" s="259" t="s">
        <v>5214</v>
      </c>
      <c r="J3194" s="259" t="s">
        <v>5215</v>
      </c>
      <c r="K3194" s="259" t="s">
        <v>5216</v>
      </c>
      <c r="L3194" s="260">
        <v>45549</v>
      </c>
      <c r="M3194" s="259" t="s">
        <v>20</v>
      </c>
    </row>
    <row r="3195" spans="1:13" x14ac:dyDescent="0.35">
      <c r="A3195" s="261" t="s">
        <v>5194</v>
      </c>
      <c r="B3195" s="261" t="s">
        <v>5195</v>
      </c>
      <c r="C3195" s="261" t="s">
        <v>2769</v>
      </c>
      <c r="D3195" s="261" t="s">
        <v>963</v>
      </c>
      <c r="E3195" s="261">
        <v>3581255</v>
      </c>
      <c r="F3195" s="261" t="s">
        <v>5217</v>
      </c>
      <c r="G3195" s="261" t="s">
        <v>884</v>
      </c>
      <c r="H3195" s="261">
        <v>2</v>
      </c>
      <c r="I3195" s="261" t="s">
        <v>5218</v>
      </c>
      <c r="J3195" s="261" t="s">
        <v>5219</v>
      </c>
      <c r="K3195" s="261" t="s">
        <v>5220</v>
      </c>
      <c r="L3195" s="262">
        <v>45549</v>
      </c>
      <c r="M3195" s="261" t="s">
        <v>20</v>
      </c>
    </row>
    <row r="3196" spans="1:13" x14ac:dyDescent="0.35">
      <c r="A3196" s="259" t="s">
        <v>5194</v>
      </c>
      <c r="B3196" s="259" t="s">
        <v>5195</v>
      </c>
      <c r="C3196" s="259" t="s">
        <v>2769</v>
      </c>
      <c r="D3196" s="259" t="s">
        <v>568</v>
      </c>
      <c r="E3196" s="259">
        <v>990811</v>
      </c>
      <c r="F3196" s="259" t="s">
        <v>5221</v>
      </c>
      <c r="G3196" s="259" t="s">
        <v>22</v>
      </c>
      <c r="H3196" s="259">
        <v>3</v>
      </c>
      <c r="I3196" s="259" t="s">
        <v>5222</v>
      </c>
      <c r="J3196" s="259" t="s">
        <v>5223</v>
      </c>
      <c r="K3196" s="259" t="s">
        <v>5224</v>
      </c>
      <c r="L3196" s="260">
        <v>45549</v>
      </c>
      <c r="M3196" s="259" t="s">
        <v>20</v>
      </c>
    </row>
    <row r="3197" spans="1:13" x14ac:dyDescent="0.35">
      <c r="A3197" s="261" t="s">
        <v>5194</v>
      </c>
      <c r="B3197" s="261" t="s">
        <v>5195</v>
      </c>
      <c r="C3197" s="261" t="s">
        <v>2769</v>
      </c>
      <c r="D3197" s="261" t="s">
        <v>40</v>
      </c>
      <c r="E3197" s="261">
        <v>836</v>
      </c>
      <c r="F3197" s="261" t="s">
        <v>5225</v>
      </c>
      <c r="G3197" s="261" t="s">
        <v>22</v>
      </c>
      <c r="H3197" s="261">
        <v>3</v>
      </c>
      <c r="I3197" s="261" t="s">
        <v>5226</v>
      </c>
      <c r="J3197" s="261" t="s">
        <v>5227</v>
      </c>
      <c r="K3197" s="261" t="s">
        <v>5228</v>
      </c>
      <c r="L3197" s="262">
        <v>45549</v>
      </c>
      <c r="M3197" s="261" t="s">
        <v>20</v>
      </c>
    </row>
    <row r="3198" spans="1:13" x14ac:dyDescent="0.35">
      <c r="A3198" s="259" t="s">
        <v>5194</v>
      </c>
      <c r="B3198" s="259" t="s">
        <v>5195</v>
      </c>
      <c r="C3198" s="259" t="s">
        <v>2769</v>
      </c>
      <c r="D3198" s="259" t="s">
        <v>635</v>
      </c>
      <c r="E3198" s="259">
        <v>186</v>
      </c>
      <c r="F3198" s="259" t="s">
        <v>5229</v>
      </c>
      <c r="G3198" s="259" t="s">
        <v>22</v>
      </c>
      <c r="H3198" s="259">
        <v>3</v>
      </c>
      <c r="I3198" s="259" t="s">
        <v>5230</v>
      </c>
      <c r="J3198" s="259" t="s">
        <v>5231</v>
      </c>
      <c r="K3198" s="259" t="s">
        <v>5232</v>
      </c>
      <c r="L3198" s="260">
        <v>45549</v>
      </c>
      <c r="M3198" s="259" t="s">
        <v>20</v>
      </c>
    </row>
    <row r="3199" spans="1:13" x14ac:dyDescent="0.35">
      <c r="A3199" s="261" t="s">
        <v>5194</v>
      </c>
      <c r="B3199" s="261" t="s">
        <v>5195</v>
      </c>
      <c r="C3199" s="261" t="s">
        <v>2769</v>
      </c>
      <c r="D3199" s="261" t="s">
        <v>793</v>
      </c>
      <c r="E3199" s="261">
        <v>186</v>
      </c>
      <c r="F3199" s="261" t="s">
        <v>5233</v>
      </c>
      <c r="G3199" s="261" t="s">
        <v>22</v>
      </c>
      <c r="H3199" s="261">
        <v>3</v>
      </c>
      <c r="I3199" s="261" t="s">
        <v>5234</v>
      </c>
      <c r="J3199" s="261" t="s">
        <v>5235</v>
      </c>
      <c r="K3199" s="261" t="s">
        <v>5236</v>
      </c>
      <c r="L3199" s="262">
        <v>45549</v>
      </c>
      <c r="M3199" s="261" t="s">
        <v>20</v>
      </c>
    </row>
    <row r="3200" spans="1:13" x14ac:dyDescent="0.35">
      <c r="A3200" s="259" t="s">
        <v>5194</v>
      </c>
      <c r="B3200" s="259" t="s">
        <v>5195</v>
      </c>
      <c r="C3200" s="259" t="s">
        <v>2769</v>
      </c>
      <c r="D3200" s="259" t="s">
        <v>986</v>
      </c>
      <c r="E3200" s="259">
        <v>1594653</v>
      </c>
      <c r="F3200" s="259" t="s">
        <v>5237</v>
      </c>
      <c r="G3200" s="259" t="s">
        <v>884</v>
      </c>
      <c r="H3200" s="259">
        <v>2</v>
      </c>
      <c r="I3200" s="259" t="s">
        <v>5238</v>
      </c>
      <c r="J3200" s="259" t="s">
        <v>5239</v>
      </c>
      <c r="K3200" s="259" t="s">
        <v>5240</v>
      </c>
      <c r="L3200" s="260">
        <v>45549</v>
      </c>
      <c r="M3200" s="259" t="s">
        <v>20</v>
      </c>
    </row>
    <row r="3201" spans="1:13" x14ac:dyDescent="0.35">
      <c r="A3201" s="261" t="s">
        <v>5194</v>
      </c>
      <c r="B3201" s="261" t="s">
        <v>5195</v>
      </c>
      <c r="C3201" s="261" t="s">
        <v>2769</v>
      </c>
      <c r="D3201" s="261" t="s">
        <v>991</v>
      </c>
      <c r="E3201" s="261">
        <v>117126129</v>
      </c>
      <c r="F3201" s="261" t="s">
        <v>5241</v>
      </c>
      <c r="G3201" s="261" t="s">
        <v>22</v>
      </c>
      <c r="H3201" s="261">
        <v>3</v>
      </c>
      <c r="I3201" s="261" t="s">
        <v>5242</v>
      </c>
      <c r="J3201" s="261" t="s">
        <v>5243</v>
      </c>
      <c r="K3201" s="261" t="s">
        <v>5244</v>
      </c>
      <c r="L3201" s="262">
        <v>45549</v>
      </c>
      <c r="M3201" s="261" t="s">
        <v>20</v>
      </c>
    </row>
    <row r="3202" spans="1:13" x14ac:dyDescent="0.35">
      <c r="A3202" s="259" t="s">
        <v>5194</v>
      </c>
      <c r="B3202" s="259" t="s">
        <v>5195</v>
      </c>
      <c r="C3202" s="259" t="s">
        <v>2769</v>
      </c>
      <c r="D3202" s="259" t="s">
        <v>996</v>
      </c>
      <c r="E3202" s="259">
        <v>1986602</v>
      </c>
      <c r="F3202" s="259" t="s">
        <v>5245</v>
      </c>
      <c r="G3202" s="259" t="s">
        <v>22</v>
      </c>
      <c r="H3202" s="259">
        <v>3</v>
      </c>
      <c r="I3202" s="259" t="s">
        <v>5246</v>
      </c>
      <c r="J3202" s="259" t="s">
        <v>5247</v>
      </c>
      <c r="K3202" s="259" t="s">
        <v>5248</v>
      </c>
      <c r="L3202" s="260">
        <v>45549</v>
      </c>
      <c r="M3202" s="259" t="s">
        <v>20</v>
      </c>
    </row>
    <row r="3203" spans="1:13" x14ac:dyDescent="0.35">
      <c r="A3203" s="261" t="s">
        <v>5194</v>
      </c>
      <c r="B3203" s="261" t="s">
        <v>5195</v>
      </c>
      <c r="C3203" s="261" t="s">
        <v>2769</v>
      </c>
      <c r="D3203" s="261" t="s">
        <v>999</v>
      </c>
      <c r="E3203" s="261">
        <v>1594653</v>
      </c>
      <c r="F3203" s="261" t="s">
        <v>5237</v>
      </c>
      <c r="G3203" s="261" t="s">
        <v>22</v>
      </c>
      <c r="H3203" s="261">
        <v>3</v>
      </c>
      <c r="I3203" s="261" t="s">
        <v>5238</v>
      </c>
      <c r="J3203" s="261" t="s">
        <v>5249</v>
      </c>
      <c r="K3203" s="261" t="s">
        <v>5250</v>
      </c>
      <c r="L3203" s="262">
        <v>45549</v>
      </c>
      <c r="M3203" s="261" t="s">
        <v>20</v>
      </c>
    </row>
    <row r="3204" spans="1:13" x14ac:dyDescent="0.35">
      <c r="A3204" s="259" t="s">
        <v>5194</v>
      </c>
      <c r="B3204" s="259" t="s">
        <v>5195</v>
      </c>
      <c r="C3204" s="259" t="s">
        <v>2769</v>
      </c>
      <c r="D3204" s="259" t="s">
        <v>1002</v>
      </c>
      <c r="E3204" s="259" t="s">
        <v>17</v>
      </c>
      <c r="F3204" s="259" t="s">
        <v>17</v>
      </c>
      <c r="G3204" s="259" t="s">
        <v>17</v>
      </c>
      <c r="H3204" s="259" t="s">
        <v>17</v>
      </c>
      <c r="I3204" s="259" t="s">
        <v>17</v>
      </c>
      <c r="J3204" s="259" t="s">
        <v>5251</v>
      </c>
      <c r="K3204" s="259" t="s">
        <v>5252</v>
      </c>
      <c r="L3204" s="260">
        <v>45549</v>
      </c>
      <c r="M3204" s="259" t="s">
        <v>20</v>
      </c>
    </row>
    <row r="3205" spans="1:13" x14ac:dyDescent="0.35">
      <c r="A3205" s="261" t="s">
        <v>5194</v>
      </c>
      <c r="B3205" s="261" t="s">
        <v>5195</v>
      </c>
      <c r="C3205" s="261" t="s">
        <v>2769</v>
      </c>
      <c r="D3205" s="261" t="s">
        <v>823</v>
      </c>
      <c r="E3205" s="261" t="s">
        <v>17</v>
      </c>
      <c r="F3205" s="261" t="s">
        <v>17</v>
      </c>
      <c r="G3205" s="261" t="s">
        <v>17</v>
      </c>
      <c r="H3205" s="261" t="s">
        <v>17</v>
      </c>
      <c r="I3205" s="261" t="s">
        <v>17</v>
      </c>
      <c r="J3205" s="261" t="s">
        <v>5251</v>
      </c>
      <c r="K3205" s="261" t="s">
        <v>5253</v>
      </c>
      <c r="L3205" s="262">
        <v>45549</v>
      </c>
      <c r="M3205" s="261" t="s">
        <v>20</v>
      </c>
    </row>
    <row r="3206" spans="1:13" x14ac:dyDescent="0.35">
      <c r="A3206" s="259" t="s">
        <v>5194</v>
      </c>
      <c r="B3206" s="259" t="s">
        <v>5195</v>
      </c>
      <c r="C3206" s="259" t="s">
        <v>2769</v>
      </c>
      <c r="D3206" s="259" t="s">
        <v>404</v>
      </c>
      <c r="E3206" s="259" t="s">
        <v>17</v>
      </c>
      <c r="F3206" s="259" t="s">
        <v>5254</v>
      </c>
      <c r="G3206" s="259" t="s">
        <v>22</v>
      </c>
      <c r="H3206" s="259">
        <v>3</v>
      </c>
      <c r="I3206" s="259" t="s">
        <v>5246</v>
      </c>
      <c r="J3206" s="259" t="s">
        <v>5255</v>
      </c>
      <c r="K3206" s="259" t="s">
        <v>5256</v>
      </c>
      <c r="L3206" s="260">
        <v>45549</v>
      </c>
      <c r="M3206" s="259" t="s">
        <v>20</v>
      </c>
    </row>
    <row r="3207" spans="1:13" x14ac:dyDescent="0.35">
      <c r="A3207" s="261" t="s">
        <v>5194</v>
      </c>
      <c r="B3207" s="261" t="s">
        <v>5195</v>
      </c>
      <c r="C3207" s="261" t="s">
        <v>2769</v>
      </c>
      <c r="D3207" s="261" t="s">
        <v>26</v>
      </c>
      <c r="E3207" s="261" t="s">
        <v>17</v>
      </c>
      <c r="F3207" s="261" t="s">
        <v>5257</v>
      </c>
      <c r="G3207" s="261" t="s">
        <v>17</v>
      </c>
      <c r="H3207" s="261" t="s">
        <v>17</v>
      </c>
      <c r="I3207" s="261" t="s">
        <v>5258</v>
      </c>
      <c r="J3207" s="261" t="s">
        <v>5259</v>
      </c>
      <c r="K3207" s="261" t="s">
        <v>5260</v>
      </c>
      <c r="L3207" s="262">
        <v>45549</v>
      </c>
      <c r="M3207" s="261" t="s">
        <v>20</v>
      </c>
    </row>
    <row r="3208" spans="1:13" x14ac:dyDescent="0.35">
      <c r="A3208" s="259" t="s">
        <v>5194</v>
      </c>
      <c r="B3208" s="259" t="s">
        <v>5195</v>
      </c>
      <c r="C3208" s="259" t="s">
        <v>2769</v>
      </c>
      <c r="D3208" s="259" t="s">
        <v>28</v>
      </c>
      <c r="E3208" s="259" t="s">
        <v>17</v>
      </c>
      <c r="F3208" s="259" t="s">
        <v>5257</v>
      </c>
      <c r="G3208" s="259" t="s">
        <v>17</v>
      </c>
      <c r="H3208" s="259" t="s">
        <v>17</v>
      </c>
      <c r="I3208" s="259" t="s">
        <v>5258</v>
      </c>
      <c r="J3208" s="259" t="s">
        <v>5259</v>
      </c>
      <c r="K3208" s="259" t="s">
        <v>5261</v>
      </c>
      <c r="L3208" s="260">
        <v>45549</v>
      </c>
      <c r="M3208" s="259" t="s">
        <v>20</v>
      </c>
    </row>
    <row r="3209" spans="1:13" x14ac:dyDescent="0.35">
      <c r="A3209" s="261" t="s">
        <v>5194</v>
      </c>
      <c r="B3209" s="261" t="s">
        <v>5195</v>
      </c>
      <c r="C3209" s="261" t="s">
        <v>2769</v>
      </c>
      <c r="D3209" s="261" t="s">
        <v>38</v>
      </c>
      <c r="E3209" s="261" t="s">
        <v>17</v>
      </c>
      <c r="F3209" s="261" t="s">
        <v>512</v>
      </c>
      <c r="G3209" s="261" t="s">
        <v>17</v>
      </c>
      <c r="H3209" s="261" t="s">
        <v>17</v>
      </c>
      <c r="I3209" s="261" t="s">
        <v>512</v>
      </c>
      <c r="J3209" s="261" t="s">
        <v>5262</v>
      </c>
      <c r="K3209" s="261" t="s">
        <v>5263</v>
      </c>
      <c r="L3209" s="262">
        <v>45549</v>
      </c>
      <c r="M3209" s="261" t="s">
        <v>20</v>
      </c>
    </row>
    <row r="3210" spans="1:13" x14ac:dyDescent="0.35">
      <c r="A3210" s="259" t="s">
        <v>5194</v>
      </c>
      <c r="B3210" s="259" t="s">
        <v>5195</v>
      </c>
      <c r="C3210" s="259" t="s">
        <v>2769</v>
      </c>
      <c r="D3210" s="259" t="s">
        <v>16</v>
      </c>
      <c r="E3210" s="259">
        <v>301738</v>
      </c>
      <c r="F3210" s="259" t="s">
        <v>5264</v>
      </c>
      <c r="G3210" s="259" t="s">
        <v>17</v>
      </c>
      <c r="H3210" s="259" t="s">
        <v>17</v>
      </c>
      <c r="I3210" s="259" t="s">
        <v>5265</v>
      </c>
      <c r="J3210" s="259" t="s">
        <v>5266</v>
      </c>
      <c r="K3210" s="259" t="s">
        <v>5267</v>
      </c>
      <c r="L3210" s="260">
        <v>45549</v>
      </c>
      <c r="M3210" s="259" t="s">
        <v>20</v>
      </c>
    </row>
    <row r="3211" spans="1:13" x14ac:dyDescent="0.35">
      <c r="A3211" s="261" t="s">
        <v>5194</v>
      </c>
      <c r="B3211" s="261" t="s">
        <v>5195</v>
      </c>
      <c r="C3211" s="261" t="s">
        <v>2769</v>
      </c>
      <c r="D3211" s="261" t="s">
        <v>21</v>
      </c>
      <c r="E3211" s="261">
        <v>7542</v>
      </c>
      <c r="F3211" s="261" t="s">
        <v>5268</v>
      </c>
      <c r="G3211" s="261" t="s">
        <v>17</v>
      </c>
      <c r="H3211" s="261" t="s">
        <v>17</v>
      </c>
      <c r="I3211" s="261" t="s">
        <v>5269</v>
      </c>
      <c r="J3211" s="261" t="s">
        <v>5270</v>
      </c>
      <c r="K3211" s="261" t="s">
        <v>5271</v>
      </c>
      <c r="L3211" s="262">
        <v>45549</v>
      </c>
      <c r="M3211" s="261" t="s">
        <v>20</v>
      </c>
    </row>
    <row r="3212" spans="1:13" x14ac:dyDescent="0.35">
      <c r="A3212" s="259" t="s">
        <v>5194</v>
      </c>
      <c r="B3212" s="259" t="s">
        <v>5195</v>
      </c>
      <c r="C3212" s="259" t="s">
        <v>2769</v>
      </c>
      <c r="D3212" s="259" t="s">
        <v>768</v>
      </c>
      <c r="E3212" s="259" t="s">
        <v>17</v>
      </c>
      <c r="F3212" s="259" t="s">
        <v>512</v>
      </c>
      <c r="G3212" s="259" t="s">
        <v>17</v>
      </c>
      <c r="H3212" s="259" t="s">
        <v>17</v>
      </c>
      <c r="I3212" s="259" t="s">
        <v>512</v>
      </c>
      <c r="J3212" s="259" t="s">
        <v>5262</v>
      </c>
      <c r="K3212" s="259" t="s">
        <v>5272</v>
      </c>
      <c r="L3212" s="260">
        <v>45549</v>
      </c>
      <c r="M3212" s="259" t="s">
        <v>20</v>
      </c>
    </row>
    <row r="3213" spans="1:13" x14ac:dyDescent="0.35">
      <c r="A3213" s="261" t="s">
        <v>5194</v>
      </c>
      <c r="B3213" s="261" t="s">
        <v>5195</v>
      </c>
      <c r="C3213" s="261" t="s">
        <v>2769</v>
      </c>
      <c r="D3213" s="261" t="s">
        <v>24</v>
      </c>
      <c r="E3213" s="261">
        <v>1900000000</v>
      </c>
      <c r="F3213" s="261" t="s">
        <v>5273</v>
      </c>
      <c r="G3213" s="261" t="s">
        <v>17</v>
      </c>
      <c r="H3213" s="261" t="s">
        <v>17</v>
      </c>
      <c r="I3213" s="261" t="s">
        <v>5274</v>
      </c>
      <c r="J3213" s="261" t="s">
        <v>5275</v>
      </c>
      <c r="K3213" s="261" t="s">
        <v>5276</v>
      </c>
      <c r="L3213" s="262">
        <v>45549</v>
      </c>
      <c r="M3213" s="261" t="s">
        <v>20</v>
      </c>
    </row>
    <row r="3214" spans="1:13" x14ac:dyDescent="0.35">
      <c r="A3214" s="259" t="s">
        <v>2767</v>
      </c>
      <c r="B3214" s="259" t="s">
        <v>2768</v>
      </c>
      <c r="C3214" s="259" t="s">
        <v>2769</v>
      </c>
      <c r="D3214" s="259" t="s">
        <v>949</v>
      </c>
      <c r="E3214" s="259">
        <v>216422446</v>
      </c>
      <c r="F3214" s="259" t="s">
        <v>5205</v>
      </c>
      <c r="G3214" s="259" t="s">
        <v>884</v>
      </c>
      <c r="H3214" s="259">
        <v>2</v>
      </c>
      <c r="I3214" s="259" t="s">
        <v>5277</v>
      </c>
      <c r="J3214" s="259" t="s">
        <v>5207</v>
      </c>
      <c r="K3214" s="259" t="s">
        <v>5278</v>
      </c>
      <c r="L3214" s="260">
        <v>45549</v>
      </c>
      <c r="M3214" s="259" t="s">
        <v>439</v>
      </c>
    </row>
    <row r="3215" spans="1:13" x14ac:dyDescent="0.35">
      <c r="A3215" s="261" t="s">
        <v>2767</v>
      </c>
      <c r="B3215" s="261" t="s">
        <v>2768</v>
      </c>
      <c r="C3215" s="261" t="s">
        <v>2769</v>
      </c>
      <c r="D3215" s="261" t="s">
        <v>694</v>
      </c>
      <c r="E3215" s="261">
        <v>4494716</v>
      </c>
      <c r="F3215" s="261" t="s">
        <v>5279</v>
      </c>
      <c r="G3215" s="261" t="s">
        <v>884</v>
      </c>
      <c r="H3215" s="261">
        <v>2</v>
      </c>
      <c r="I3215" s="261" t="s">
        <v>5280</v>
      </c>
      <c r="J3215" s="261" t="s">
        <v>5281</v>
      </c>
      <c r="K3215" s="261" t="s">
        <v>5282</v>
      </c>
      <c r="L3215" s="262">
        <v>45549</v>
      </c>
      <c r="M3215" s="261" t="s">
        <v>439</v>
      </c>
    </row>
    <row r="3216" spans="1:13" x14ac:dyDescent="0.35">
      <c r="A3216" s="259" t="s">
        <v>2767</v>
      </c>
      <c r="B3216" s="259" t="s">
        <v>2768</v>
      </c>
      <c r="C3216" s="259" t="s">
        <v>2769</v>
      </c>
      <c r="D3216" s="259" t="s">
        <v>958</v>
      </c>
      <c r="E3216" s="259">
        <v>105883244</v>
      </c>
      <c r="F3216" s="259" t="s">
        <v>5279</v>
      </c>
      <c r="G3216" s="259" t="s">
        <v>884</v>
      </c>
      <c r="H3216" s="259">
        <v>2</v>
      </c>
      <c r="I3216" s="259" t="s">
        <v>5280</v>
      </c>
      <c r="J3216" s="259" t="s">
        <v>5281</v>
      </c>
      <c r="K3216" s="259" t="s">
        <v>5283</v>
      </c>
      <c r="L3216" s="260">
        <v>45549</v>
      </c>
      <c r="M3216" s="259" t="s">
        <v>439</v>
      </c>
    </row>
    <row r="3217" spans="1:13" x14ac:dyDescent="0.35">
      <c r="A3217" s="261" t="s">
        <v>2767</v>
      </c>
      <c r="B3217" s="261" t="s">
        <v>2768</v>
      </c>
      <c r="C3217" s="261" t="s">
        <v>2769</v>
      </c>
      <c r="D3217" s="261" t="s">
        <v>963</v>
      </c>
      <c r="E3217" s="261">
        <v>583000</v>
      </c>
      <c r="F3217" s="261" t="s">
        <v>5284</v>
      </c>
      <c r="G3217" s="261" t="s">
        <v>884</v>
      </c>
      <c r="H3217" s="261">
        <v>2</v>
      </c>
      <c r="I3217" s="261" t="s">
        <v>5285</v>
      </c>
      <c r="J3217" s="261" t="s">
        <v>5286</v>
      </c>
      <c r="K3217" s="261" t="s">
        <v>5287</v>
      </c>
      <c r="L3217" s="262">
        <v>45549</v>
      </c>
      <c r="M3217" s="261" t="s">
        <v>439</v>
      </c>
    </row>
    <row r="3218" spans="1:13" x14ac:dyDescent="0.35">
      <c r="A3218" s="259" t="s">
        <v>2767</v>
      </c>
      <c r="B3218" s="259" t="s">
        <v>2768</v>
      </c>
      <c r="C3218" s="259" t="s">
        <v>2769</v>
      </c>
      <c r="D3218" s="259" t="s">
        <v>568</v>
      </c>
      <c r="E3218" s="259">
        <v>568058</v>
      </c>
      <c r="F3218" s="259" t="s">
        <v>5288</v>
      </c>
      <c r="G3218" s="259" t="s">
        <v>884</v>
      </c>
      <c r="H3218" s="259">
        <v>2</v>
      </c>
      <c r="I3218" s="259" t="s">
        <v>5289</v>
      </c>
      <c r="J3218" s="259" t="s">
        <v>5290</v>
      </c>
      <c r="K3218" s="259" t="s">
        <v>5291</v>
      </c>
      <c r="L3218" s="260">
        <v>45549</v>
      </c>
      <c r="M3218" s="259" t="s">
        <v>439</v>
      </c>
    </row>
    <row r="3219" spans="1:13" x14ac:dyDescent="0.35">
      <c r="A3219" s="261" t="s">
        <v>2767</v>
      </c>
      <c r="B3219" s="261" t="s">
        <v>2768</v>
      </c>
      <c r="C3219" s="261" t="s">
        <v>2769</v>
      </c>
      <c r="D3219" s="261" t="s">
        <v>40</v>
      </c>
      <c r="E3219" s="261">
        <v>30</v>
      </c>
      <c r="F3219" s="261" t="s">
        <v>5292</v>
      </c>
      <c r="G3219" s="261" t="s">
        <v>17</v>
      </c>
      <c r="H3219" s="261" t="s">
        <v>17</v>
      </c>
      <c r="I3219" s="261" t="s">
        <v>17</v>
      </c>
      <c r="J3219" s="261" t="s">
        <v>5293</v>
      </c>
      <c r="K3219" s="261" t="s">
        <v>5294</v>
      </c>
      <c r="L3219" s="262">
        <v>45549</v>
      </c>
      <c r="M3219" s="261" t="s">
        <v>439</v>
      </c>
    </row>
    <row r="3220" spans="1:13" x14ac:dyDescent="0.35">
      <c r="A3220" s="259" t="s">
        <v>2767</v>
      </c>
      <c r="B3220" s="259" t="s">
        <v>2768</v>
      </c>
      <c r="C3220" s="259" t="s">
        <v>2769</v>
      </c>
      <c r="D3220" s="259" t="s">
        <v>635</v>
      </c>
      <c r="E3220" s="259">
        <v>3</v>
      </c>
      <c r="F3220" s="259" t="s">
        <v>5292</v>
      </c>
      <c r="G3220" s="259" t="s">
        <v>22</v>
      </c>
      <c r="H3220" s="259">
        <v>3</v>
      </c>
      <c r="I3220" s="259" t="s">
        <v>5295</v>
      </c>
      <c r="J3220" s="259" t="s">
        <v>5296</v>
      </c>
      <c r="K3220" s="259" t="s">
        <v>5297</v>
      </c>
      <c r="L3220" s="260">
        <v>45549</v>
      </c>
      <c r="M3220" s="259" t="s">
        <v>439</v>
      </c>
    </row>
    <row r="3221" spans="1:13" x14ac:dyDescent="0.35">
      <c r="A3221" s="261" t="s">
        <v>2767</v>
      </c>
      <c r="B3221" s="261" t="s">
        <v>2768</v>
      </c>
      <c r="C3221" s="261" t="s">
        <v>2769</v>
      </c>
      <c r="D3221" s="261" t="s">
        <v>793</v>
      </c>
      <c r="E3221" s="261">
        <v>186</v>
      </c>
      <c r="F3221" s="261" t="s">
        <v>5233</v>
      </c>
      <c r="G3221" s="261" t="s">
        <v>22</v>
      </c>
      <c r="H3221" s="261">
        <v>3</v>
      </c>
      <c r="I3221" s="261" t="s">
        <v>5234</v>
      </c>
      <c r="J3221" s="261" t="s">
        <v>5235</v>
      </c>
      <c r="K3221" s="261" t="s">
        <v>5298</v>
      </c>
      <c r="L3221" s="262">
        <v>45549</v>
      </c>
      <c r="M3221" s="261" t="s">
        <v>439</v>
      </c>
    </row>
    <row r="3222" spans="1:13" x14ac:dyDescent="0.35">
      <c r="A3222" s="259" t="s">
        <v>2767</v>
      </c>
      <c r="B3222" s="259" t="s">
        <v>2768</v>
      </c>
      <c r="C3222" s="259" t="s">
        <v>2769</v>
      </c>
      <c r="D3222" s="259" t="s">
        <v>986</v>
      </c>
      <c r="E3222" s="259">
        <v>571900</v>
      </c>
      <c r="F3222" s="259" t="s">
        <v>5299</v>
      </c>
      <c r="G3222" s="259" t="s">
        <v>884</v>
      </c>
      <c r="H3222" s="259">
        <v>2</v>
      </c>
      <c r="I3222" s="259" t="s">
        <v>5285</v>
      </c>
      <c r="J3222" s="259" t="s">
        <v>5300</v>
      </c>
      <c r="K3222" s="259" t="s">
        <v>5301</v>
      </c>
      <c r="L3222" s="260">
        <v>45549</v>
      </c>
      <c r="M3222" s="259" t="s">
        <v>439</v>
      </c>
    </row>
    <row r="3223" spans="1:13" x14ac:dyDescent="0.35">
      <c r="A3223" s="261" t="s">
        <v>2767</v>
      </c>
      <c r="B3223" s="261" t="s">
        <v>2768</v>
      </c>
      <c r="C3223" s="261" t="s">
        <v>2769</v>
      </c>
      <c r="D3223" s="261" t="s">
        <v>991</v>
      </c>
      <c r="E3223" s="261">
        <v>105300244</v>
      </c>
      <c r="F3223" s="261" t="s">
        <v>5302</v>
      </c>
      <c r="G3223" s="261" t="s">
        <v>884</v>
      </c>
      <c r="H3223" s="261">
        <v>2</v>
      </c>
      <c r="I3223" s="261" t="s">
        <v>5280</v>
      </c>
      <c r="J3223" s="261" t="s">
        <v>5303</v>
      </c>
      <c r="K3223" s="261" t="s">
        <v>5304</v>
      </c>
      <c r="L3223" s="262">
        <v>45549</v>
      </c>
      <c r="M3223" s="261" t="s">
        <v>439</v>
      </c>
    </row>
    <row r="3224" spans="1:13" x14ac:dyDescent="0.35">
      <c r="A3224" s="259" t="s">
        <v>2767</v>
      </c>
      <c r="B3224" s="259" t="s">
        <v>2768</v>
      </c>
      <c r="C3224" s="259" t="s">
        <v>2769</v>
      </c>
      <c r="D3224" s="259" t="s">
        <v>996</v>
      </c>
      <c r="E3224" s="259">
        <v>11100</v>
      </c>
      <c r="F3224" s="259" t="s">
        <v>5302</v>
      </c>
      <c r="G3224" s="259" t="s">
        <v>884</v>
      </c>
      <c r="H3224" s="259">
        <v>2</v>
      </c>
      <c r="I3224" s="259" t="s">
        <v>5280</v>
      </c>
      <c r="J3224" s="259" t="s">
        <v>5305</v>
      </c>
      <c r="K3224" s="259" t="s">
        <v>5306</v>
      </c>
      <c r="L3224" s="260">
        <v>45549</v>
      </c>
      <c r="M3224" s="259" t="s">
        <v>439</v>
      </c>
    </row>
    <row r="3225" spans="1:13" x14ac:dyDescent="0.35">
      <c r="A3225" s="261" t="s">
        <v>2767</v>
      </c>
      <c r="B3225" s="261" t="s">
        <v>2768</v>
      </c>
      <c r="C3225" s="261" t="s">
        <v>2769</v>
      </c>
      <c r="D3225" s="261" t="s">
        <v>999</v>
      </c>
      <c r="E3225" s="261">
        <v>571900</v>
      </c>
      <c r="F3225" s="261" t="s">
        <v>5299</v>
      </c>
      <c r="G3225" s="261" t="s">
        <v>884</v>
      </c>
      <c r="H3225" s="261">
        <v>2</v>
      </c>
      <c r="I3225" s="261" t="s">
        <v>5285</v>
      </c>
      <c r="J3225" s="261" t="s">
        <v>5307</v>
      </c>
      <c r="K3225" s="261" t="s">
        <v>5308</v>
      </c>
      <c r="L3225" s="262">
        <v>45549</v>
      </c>
      <c r="M3225" s="261" t="s">
        <v>439</v>
      </c>
    </row>
    <row r="3226" spans="1:13" x14ac:dyDescent="0.35">
      <c r="A3226" s="259" t="s">
        <v>2767</v>
      </c>
      <c r="B3226" s="259" t="s">
        <v>2768</v>
      </c>
      <c r="C3226" s="259" t="s">
        <v>2769</v>
      </c>
      <c r="D3226" s="259" t="s">
        <v>1002</v>
      </c>
      <c r="E3226" s="259">
        <v>0</v>
      </c>
      <c r="F3226" s="259" t="s">
        <v>17</v>
      </c>
      <c r="G3226" s="259" t="s">
        <v>17</v>
      </c>
      <c r="H3226" s="259" t="s">
        <v>17</v>
      </c>
      <c r="I3226" s="259" t="s">
        <v>17</v>
      </c>
      <c r="J3226" s="259" t="s">
        <v>5309</v>
      </c>
      <c r="K3226" s="259" t="s">
        <v>5310</v>
      </c>
      <c r="L3226" s="260">
        <v>45549</v>
      </c>
      <c r="M3226" s="259" t="s">
        <v>439</v>
      </c>
    </row>
    <row r="3227" spans="1:13" x14ac:dyDescent="0.35">
      <c r="A3227" s="261" t="s">
        <v>2767</v>
      </c>
      <c r="B3227" s="261" t="s">
        <v>2768</v>
      </c>
      <c r="C3227" s="261" t="s">
        <v>2769</v>
      </c>
      <c r="D3227" s="261" t="s">
        <v>823</v>
      </c>
      <c r="E3227" s="261">
        <v>0</v>
      </c>
      <c r="F3227" s="261" t="s">
        <v>824</v>
      </c>
      <c r="G3227" s="261" t="s">
        <v>17</v>
      </c>
      <c r="H3227" s="261" t="s">
        <v>17</v>
      </c>
      <c r="I3227" s="261" t="s">
        <v>17</v>
      </c>
      <c r="J3227" s="261" t="s">
        <v>5309</v>
      </c>
      <c r="K3227" s="261" t="s">
        <v>5311</v>
      </c>
      <c r="L3227" s="262">
        <v>45549</v>
      </c>
      <c r="M3227" s="261" t="s">
        <v>439</v>
      </c>
    </row>
    <row r="3228" spans="1:13" x14ac:dyDescent="0.35">
      <c r="A3228" s="259" t="s">
        <v>2767</v>
      </c>
      <c r="B3228" s="259" t="s">
        <v>2768</v>
      </c>
      <c r="C3228" s="259" t="s">
        <v>2769</v>
      </c>
      <c r="D3228" s="259" t="s">
        <v>404</v>
      </c>
      <c r="E3228" s="259">
        <v>3</v>
      </c>
      <c r="F3228" s="259" t="s">
        <v>5279</v>
      </c>
      <c r="G3228" s="259" t="s">
        <v>884</v>
      </c>
      <c r="H3228" s="259">
        <v>2</v>
      </c>
      <c r="I3228" s="259" t="s">
        <v>5280</v>
      </c>
      <c r="J3228" s="259" t="s">
        <v>5312</v>
      </c>
      <c r="K3228" s="259" t="s">
        <v>5313</v>
      </c>
      <c r="L3228" s="260">
        <v>45549</v>
      </c>
      <c r="M3228" s="259" t="s">
        <v>439</v>
      </c>
    </row>
    <row r="3229" spans="1:13" x14ac:dyDescent="0.35">
      <c r="A3229" s="261" t="s">
        <v>2767</v>
      </c>
      <c r="B3229" s="261" t="s">
        <v>2768</v>
      </c>
      <c r="C3229" s="261" t="s">
        <v>2769</v>
      </c>
      <c r="D3229" s="261" t="s">
        <v>26</v>
      </c>
      <c r="E3229" s="261" t="s">
        <v>17</v>
      </c>
      <c r="F3229" s="261" t="s">
        <v>17</v>
      </c>
      <c r="G3229" s="261" t="s">
        <v>17</v>
      </c>
      <c r="H3229" s="261" t="s">
        <v>17</v>
      </c>
      <c r="I3229" s="261" t="s">
        <v>17</v>
      </c>
      <c r="J3229" s="261" t="s">
        <v>5314</v>
      </c>
      <c r="K3229" s="261" t="s">
        <v>5315</v>
      </c>
      <c r="L3229" s="262">
        <v>45549</v>
      </c>
      <c r="M3229" s="261" t="s">
        <v>439</v>
      </c>
    </row>
    <row r="3230" spans="1:13" x14ac:dyDescent="0.35">
      <c r="A3230" s="259" t="s">
        <v>2767</v>
      </c>
      <c r="B3230" s="259" t="s">
        <v>2768</v>
      </c>
      <c r="C3230" s="259" t="s">
        <v>2769</v>
      </c>
      <c r="D3230" s="259" t="s">
        <v>28</v>
      </c>
      <c r="E3230" s="259" t="s">
        <v>17</v>
      </c>
      <c r="F3230" s="259" t="s">
        <v>17</v>
      </c>
      <c r="G3230" s="259" t="s">
        <v>17</v>
      </c>
      <c r="H3230" s="259" t="s">
        <v>17</v>
      </c>
      <c r="I3230" s="259" t="s">
        <v>17</v>
      </c>
      <c r="J3230" s="259" t="s">
        <v>5314</v>
      </c>
      <c r="K3230" s="259" t="s">
        <v>5316</v>
      </c>
      <c r="L3230" s="260">
        <v>45549</v>
      </c>
      <c r="M3230" s="259" t="s">
        <v>439</v>
      </c>
    </row>
    <row r="3231" spans="1:13" x14ac:dyDescent="0.35">
      <c r="A3231" s="261" t="s">
        <v>2767</v>
      </c>
      <c r="B3231" s="261" t="s">
        <v>2768</v>
      </c>
      <c r="C3231" s="261" t="s">
        <v>2769</v>
      </c>
      <c r="D3231" s="261" t="s">
        <v>38</v>
      </c>
      <c r="E3231" s="261" t="s">
        <v>17</v>
      </c>
      <c r="F3231" s="261" t="s">
        <v>17</v>
      </c>
      <c r="G3231" s="261" t="s">
        <v>17</v>
      </c>
      <c r="H3231" s="261" t="s">
        <v>17</v>
      </c>
      <c r="I3231" s="261" t="s">
        <v>17</v>
      </c>
      <c r="J3231" s="261" t="s">
        <v>5314</v>
      </c>
      <c r="K3231" s="261" t="s">
        <v>5317</v>
      </c>
      <c r="L3231" s="262">
        <v>45549</v>
      </c>
      <c r="M3231" s="261" t="s">
        <v>439</v>
      </c>
    </row>
    <row r="3232" spans="1:13" x14ac:dyDescent="0.35">
      <c r="A3232" s="259" t="s">
        <v>2767</v>
      </c>
      <c r="B3232" s="259" t="s">
        <v>2768</v>
      </c>
      <c r="C3232" s="259" t="s">
        <v>2769</v>
      </c>
      <c r="D3232" s="259" t="s">
        <v>16</v>
      </c>
      <c r="E3232" s="259" t="s">
        <v>17</v>
      </c>
      <c r="F3232" s="259" t="s">
        <v>17</v>
      </c>
      <c r="G3232" s="259" t="s">
        <v>17</v>
      </c>
      <c r="H3232" s="259" t="s">
        <v>17</v>
      </c>
      <c r="I3232" s="259" t="s">
        <v>17</v>
      </c>
      <c r="J3232" s="259" t="s">
        <v>5314</v>
      </c>
      <c r="K3232" s="259" t="s">
        <v>5318</v>
      </c>
      <c r="L3232" s="260">
        <v>45549</v>
      </c>
      <c r="M3232" s="259" t="s">
        <v>439</v>
      </c>
    </row>
    <row r="3233" spans="1:13" x14ac:dyDescent="0.35">
      <c r="A3233" s="261" t="s">
        <v>2767</v>
      </c>
      <c r="B3233" s="261" t="s">
        <v>2768</v>
      </c>
      <c r="C3233" s="261" t="s">
        <v>2769</v>
      </c>
      <c r="D3233" s="261" t="s">
        <v>21</v>
      </c>
      <c r="E3233" s="261" t="s">
        <v>17</v>
      </c>
      <c r="F3233" s="261" t="s">
        <v>17</v>
      </c>
      <c r="G3233" s="261" t="s">
        <v>17</v>
      </c>
      <c r="H3233" s="261" t="s">
        <v>17</v>
      </c>
      <c r="I3233" s="261" t="s">
        <v>17</v>
      </c>
      <c r="J3233" s="261" t="s">
        <v>5314</v>
      </c>
      <c r="K3233" s="261" t="s">
        <v>5319</v>
      </c>
      <c r="L3233" s="262">
        <v>45549</v>
      </c>
      <c r="M3233" s="261" t="s">
        <v>439</v>
      </c>
    </row>
    <row r="3234" spans="1:13" x14ac:dyDescent="0.35">
      <c r="A3234" s="259" t="s">
        <v>2767</v>
      </c>
      <c r="B3234" s="259" t="s">
        <v>2768</v>
      </c>
      <c r="C3234" s="259" t="s">
        <v>2769</v>
      </c>
      <c r="D3234" s="259" t="s">
        <v>768</v>
      </c>
      <c r="E3234" s="259" t="s">
        <v>17</v>
      </c>
      <c r="F3234" s="259" t="s">
        <v>17</v>
      </c>
      <c r="G3234" s="259" t="s">
        <v>17</v>
      </c>
      <c r="H3234" s="259" t="s">
        <v>17</v>
      </c>
      <c r="I3234" s="259" t="s">
        <v>17</v>
      </c>
      <c r="J3234" s="259" t="s">
        <v>5314</v>
      </c>
      <c r="K3234" s="259" t="s">
        <v>5320</v>
      </c>
      <c r="L3234" s="260">
        <v>45549</v>
      </c>
      <c r="M3234" s="259" t="s">
        <v>439</v>
      </c>
    </row>
    <row r="3235" spans="1:13" x14ac:dyDescent="0.35">
      <c r="A3235" s="261" t="s">
        <v>2767</v>
      </c>
      <c r="B3235" s="261" t="s">
        <v>2768</v>
      </c>
      <c r="C3235" s="261" t="s">
        <v>2769</v>
      </c>
      <c r="D3235" s="261" t="s">
        <v>24</v>
      </c>
      <c r="E3235" s="261" t="s">
        <v>17</v>
      </c>
      <c r="F3235" s="261" t="s">
        <v>17</v>
      </c>
      <c r="G3235" s="261" t="s">
        <v>17</v>
      </c>
      <c r="H3235" s="261" t="s">
        <v>17</v>
      </c>
      <c r="I3235" s="261" t="s">
        <v>17</v>
      </c>
      <c r="J3235" s="261" t="s">
        <v>5314</v>
      </c>
      <c r="K3235" s="261" t="s">
        <v>5321</v>
      </c>
      <c r="L3235" s="262">
        <v>45549</v>
      </c>
      <c r="M3235" s="261" t="s">
        <v>439</v>
      </c>
    </row>
    <row r="3236" spans="1:13" x14ac:dyDescent="0.35">
      <c r="A3236" s="259" t="s">
        <v>2779</v>
      </c>
      <c r="B3236" s="259" t="s">
        <v>2780</v>
      </c>
      <c r="C3236" s="259" t="s">
        <v>2769</v>
      </c>
      <c r="D3236" s="259" t="s">
        <v>949</v>
      </c>
      <c r="E3236" s="259">
        <v>216422446</v>
      </c>
      <c r="F3236" s="259" t="s">
        <v>5205</v>
      </c>
      <c r="G3236" s="259" t="s">
        <v>884</v>
      </c>
      <c r="H3236" s="259">
        <v>2</v>
      </c>
      <c r="I3236" s="259" t="s">
        <v>5322</v>
      </c>
      <c r="J3236" s="259" t="s">
        <v>5207</v>
      </c>
      <c r="K3236" s="259" t="s">
        <v>5323</v>
      </c>
      <c r="L3236" s="260">
        <v>45549</v>
      </c>
      <c r="M3236" s="259" t="s">
        <v>439</v>
      </c>
    </row>
    <row r="3237" spans="1:13" x14ac:dyDescent="0.35">
      <c r="A3237" s="261" t="s">
        <v>2779</v>
      </c>
      <c r="B3237" s="261" t="s">
        <v>2780</v>
      </c>
      <c r="C3237" s="261" t="s">
        <v>2769</v>
      </c>
      <c r="D3237" s="261" t="s">
        <v>694</v>
      </c>
      <c r="E3237" s="261">
        <v>1559256</v>
      </c>
      <c r="F3237" s="261" t="s">
        <v>5324</v>
      </c>
      <c r="G3237" s="261" t="s">
        <v>884</v>
      </c>
      <c r="H3237" s="261">
        <v>2</v>
      </c>
      <c r="I3237" s="261" t="s">
        <v>5325</v>
      </c>
      <c r="J3237" s="261" t="s">
        <v>5326</v>
      </c>
      <c r="K3237" s="261" t="s">
        <v>5327</v>
      </c>
      <c r="L3237" s="262">
        <v>45549</v>
      </c>
      <c r="M3237" s="261" t="s">
        <v>439</v>
      </c>
    </row>
    <row r="3238" spans="1:13" x14ac:dyDescent="0.35">
      <c r="A3238" s="259" t="s">
        <v>2779</v>
      </c>
      <c r="B3238" s="259" t="s">
        <v>2780</v>
      </c>
      <c r="C3238" s="259" t="s">
        <v>2769</v>
      </c>
      <c r="D3238" s="259" t="s">
        <v>958</v>
      </c>
      <c r="E3238" s="259">
        <v>3941175</v>
      </c>
      <c r="F3238" s="259" t="s">
        <v>5328</v>
      </c>
      <c r="G3238" s="259" t="s">
        <v>884</v>
      </c>
      <c r="H3238" s="259">
        <v>2</v>
      </c>
      <c r="I3238" s="259" t="s">
        <v>5325</v>
      </c>
      <c r="J3238" s="259" t="s">
        <v>5329</v>
      </c>
      <c r="K3238" s="259" t="s">
        <v>5330</v>
      </c>
      <c r="L3238" s="260">
        <v>45549</v>
      </c>
      <c r="M3238" s="259" t="s">
        <v>439</v>
      </c>
    </row>
    <row r="3239" spans="1:13" x14ac:dyDescent="0.35">
      <c r="A3239" s="261" t="s">
        <v>2779</v>
      </c>
      <c r="B3239" s="261" t="s">
        <v>2780</v>
      </c>
      <c r="C3239" s="261" t="s">
        <v>2769</v>
      </c>
      <c r="D3239" s="261" t="s">
        <v>963</v>
      </c>
      <c r="E3239" s="261">
        <v>600000</v>
      </c>
      <c r="F3239" s="261" t="s">
        <v>5331</v>
      </c>
      <c r="G3239" s="261" t="s">
        <v>884</v>
      </c>
      <c r="H3239" s="261">
        <v>2</v>
      </c>
      <c r="I3239" s="261" t="s">
        <v>5332</v>
      </c>
      <c r="J3239" s="261" t="s">
        <v>5333</v>
      </c>
      <c r="K3239" s="261" t="s">
        <v>5334</v>
      </c>
      <c r="L3239" s="262">
        <v>45549</v>
      </c>
      <c r="M3239" s="261" t="s">
        <v>439</v>
      </c>
    </row>
    <row r="3240" spans="1:13" x14ac:dyDescent="0.35">
      <c r="A3240" s="259" t="s">
        <v>2779</v>
      </c>
      <c r="B3240" s="259" t="s">
        <v>2780</v>
      </c>
      <c r="C3240" s="259" t="s">
        <v>2769</v>
      </c>
      <c r="D3240" s="259" t="s">
        <v>568</v>
      </c>
      <c r="E3240" s="259" t="s">
        <v>17</v>
      </c>
      <c r="F3240" s="259" t="s">
        <v>17</v>
      </c>
      <c r="G3240" s="259" t="s">
        <v>17</v>
      </c>
      <c r="H3240" s="259" t="s">
        <v>17</v>
      </c>
      <c r="I3240" s="259" t="s">
        <v>17</v>
      </c>
      <c r="J3240" s="259" t="s">
        <v>5335</v>
      </c>
      <c r="K3240" s="259" t="s">
        <v>5336</v>
      </c>
      <c r="L3240" s="260">
        <v>45549</v>
      </c>
      <c r="M3240" s="259" t="s">
        <v>439</v>
      </c>
    </row>
    <row r="3241" spans="1:13" x14ac:dyDescent="0.35">
      <c r="A3241" s="261" t="s">
        <v>2779</v>
      </c>
      <c r="B3241" s="261" t="s">
        <v>2780</v>
      </c>
      <c r="C3241" s="261" t="s">
        <v>2769</v>
      </c>
      <c r="D3241" s="261" t="s">
        <v>40</v>
      </c>
      <c r="E3241" s="261" t="s">
        <v>17</v>
      </c>
      <c r="F3241" s="261" t="s">
        <v>17</v>
      </c>
      <c r="G3241" s="261" t="s">
        <v>17</v>
      </c>
      <c r="H3241" s="261" t="s">
        <v>17</v>
      </c>
      <c r="I3241" s="261" t="s">
        <v>17</v>
      </c>
      <c r="J3241" s="261" t="s">
        <v>5309</v>
      </c>
      <c r="K3241" s="261" t="s">
        <v>5337</v>
      </c>
      <c r="L3241" s="262">
        <v>45549</v>
      </c>
      <c r="M3241" s="261" t="s">
        <v>439</v>
      </c>
    </row>
    <row r="3242" spans="1:13" x14ac:dyDescent="0.35">
      <c r="A3242" s="259" t="s">
        <v>2779</v>
      </c>
      <c r="B3242" s="259" t="s">
        <v>2780</v>
      </c>
      <c r="C3242" s="259" t="s">
        <v>2769</v>
      </c>
      <c r="D3242" s="259" t="s">
        <v>635</v>
      </c>
      <c r="E3242" s="259" t="s">
        <v>17</v>
      </c>
      <c r="F3242" s="259" t="s">
        <v>17</v>
      </c>
      <c r="G3242" s="259" t="s">
        <v>17</v>
      </c>
      <c r="H3242" s="259" t="s">
        <v>17</v>
      </c>
      <c r="I3242" s="259" t="s">
        <v>17</v>
      </c>
      <c r="J3242" s="259" t="s">
        <v>5309</v>
      </c>
      <c r="K3242" s="259" t="s">
        <v>5338</v>
      </c>
      <c r="L3242" s="260">
        <v>45549</v>
      </c>
      <c r="M3242" s="259" t="s">
        <v>439</v>
      </c>
    </row>
    <row r="3243" spans="1:13" x14ac:dyDescent="0.35">
      <c r="A3243" s="261" t="s">
        <v>2779</v>
      </c>
      <c r="B3243" s="261" t="s">
        <v>2780</v>
      </c>
      <c r="C3243" s="261" t="s">
        <v>2769</v>
      </c>
      <c r="D3243" s="261" t="s">
        <v>793</v>
      </c>
      <c r="E3243" s="261">
        <v>186</v>
      </c>
      <c r="F3243" s="261" t="s">
        <v>5233</v>
      </c>
      <c r="G3243" s="261" t="s">
        <v>22</v>
      </c>
      <c r="H3243" s="261">
        <v>3</v>
      </c>
      <c r="I3243" s="261" t="s">
        <v>5234</v>
      </c>
      <c r="J3243" s="261" t="s">
        <v>5235</v>
      </c>
      <c r="K3243" s="261" t="s">
        <v>5339</v>
      </c>
      <c r="L3243" s="262">
        <v>45549</v>
      </c>
      <c r="M3243" s="261" t="s">
        <v>439</v>
      </c>
    </row>
    <row r="3244" spans="1:13" x14ac:dyDescent="0.35">
      <c r="A3244" s="259" t="s">
        <v>2779</v>
      </c>
      <c r="B3244" s="259" t="s">
        <v>2780</v>
      </c>
      <c r="C3244" s="259" t="s">
        <v>2769</v>
      </c>
      <c r="D3244" s="259" t="s">
        <v>986</v>
      </c>
      <c r="E3244" s="259">
        <v>600000</v>
      </c>
      <c r="F3244" s="259" t="s">
        <v>5340</v>
      </c>
      <c r="G3244" s="259" t="s">
        <v>492</v>
      </c>
      <c r="H3244" s="259">
        <v>1</v>
      </c>
      <c r="I3244" s="259" t="s">
        <v>5341</v>
      </c>
      <c r="J3244" s="259" t="s">
        <v>5342</v>
      </c>
      <c r="K3244" s="259" t="s">
        <v>5343</v>
      </c>
      <c r="L3244" s="260">
        <v>45549</v>
      </c>
      <c r="M3244" s="259" t="s">
        <v>439</v>
      </c>
    </row>
    <row r="3245" spans="1:13" x14ac:dyDescent="0.35">
      <c r="A3245" s="261" t="s">
        <v>2779</v>
      </c>
      <c r="B3245" s="261" t="s">
        <v>2780</v>
      </c>
      <c r="C3245" s="261" t="s">
        <v>2769</v>
      </c>
      <c r="D3245" s="261" t="s">
        <v>991</v>
      </c>
      <c r="E3245" s="261">
        <v>3341175</v>
      </c>
      <c r="F3245" s="261" t="s">
        <v>5344</v>
      </c>
      <c r="G3245" s="261" t="s">
        <v>22</v>
      </c>
      <c r="H3245" s="261">
        <v>3</v>
      </c>
      <c r="I3245" s="261" t="s">
        <v>5345</v>
      </c>
      <c r="J3245" s="261" t="s">
        <v>5346</v>
      </c>
      <c r="K3245" s="261" t="s">
        <v>5347</v>
      </c>
      <c r="L3245" s="262">
        <v>45549</v>
      </c>
      <c r="M3245" s="261" t="s">
        <v>439</v>
      </c>
    </row>
    <row r="3246" spans="1:13" x14ac:dyDescent="0.35">
      <c r="A3246" s="259" t="s">
        <v>2779</v>
      </c>
      <c r="B3246" s="259" t="s">
        <v>2780</v>
      </c>
      <c r="C3246" s="259" t="s">
        <v>2769</v>
      </c>
      <c r="D3246" s="259" t="s">
        <v>996</v>
      </c>
      <c r="E3246" s="259">
        <v>0</v>
      </c>
      <c r="F3246" s="259" t="s">
        <v>5340</v>
      </c>
      <c r="G3246" s="259" t="s">
        <v>22</v>
      </c>
      <c r="H3246" s="259">
        <v>3</v>
      </c>
      <c r="I3246" s="259" t="s">
        <v>5341</v>
      </c>
      <c r="J3246" s="259" t="s">
        <v>5348</v>
      </c>
      <c r="K3246" s="259" t="s">
        <v>5349</v>
      </c>
      <c r="L3246" s="260">
        <v>45549</v>
      </c>
      <c r="M3246" s="259" t="s">
        <v>439</v>
      </c>
    </row>
    <row r="3247" spans="1:13" x14ac:dyDescent="0.35">
      <c r="A3247" s="261" t="s">
        <v>2779</v>
      </c>
      <c r="B3247" s="261" t="s">
        <v>2780</v>
      </c>
      <c r="C3247" s="261" t="s">
        <v>2769</v>
      </c>
      <c r="D3247" s="261" t="s">
        <v>999</v>
      </c>
      <c r="E3247" s="261">
        <v>600000</v>
      </c>
      <c r="F3247" s="261" t="s">
        <v>5340</v>
      </c>
      <c r="G3247" s="261" t="s">
        <v>22</v>
      </c>
      <c r="H3247" s="261">
        <v>3</v>
      </c>
      <c r="I3247" s="261" t="s">
        <v>5341</v>
      </c>
      <c r="J3247" s="261" t="s">
        <v>5350</v>
      </c>
      <c r="K3247" s="261" t="s">
        <v>5351</v>
      </c>
      <c r="L3247" s="262">
        <v>45549</v>
      </c>
      <c r="M3247" s="261" t="s">
        <v>439</v>
      </c>
    </row>
    <row r="3248" spans="1:13" x14ac:dyDescent="0.35">
      <c r="A3248" s="259" t="s">
        <v>2779</v>
      </c>
      <c r="B3248" s="259" t="s">
        <v>2780</v>
      </c>
      <c r="C3248" s="259" t="s">
        <v>2769</v>
      </c>
      <c r="D3248" s="259" t="s">
        <v>1002</v>
      </c>
      <c r="E3248" s="259" t="s">
        <v>17</v>
      </c>
      <c r="F3248" s="259" t="s">
        <v>17</v>
      </c>
      <c r="G3248" s="259" t="s">
        <v>17</v>
      </c>
      <c r="H3248" s="259" t="s">
        <v>17</v>
      </c>
      <c r="I3248" s="259" t="s">
        <v>17</v>
      </c>
      <c r="J3248" s="259" t="s">
        <v>5309</v>
      </c>
      <c r="K3248" s="259" t="s">
        <v>5352</v>
      </c>
      <c r="L3248" s="260">
        <v>45549</v>
      </c>
      <c r="M3248" s="259" t="s">
        <v>439</v>
      </c>
    </row>
    <row r="3249" spans="1:13" x14ac:dyDescent="0.35">
      <c r="A3249" s="261" t="s">
        <v>2779</v>
      </c>
      <c r="B3249" s="261" t="s">
        <v>2780</v>
      </c>
      <c r="C3249" s="261" t="s">
        <v>2769</v>
      </c>
      <c r="D3249" s="261" t="s">
        <v>823</v>
      </c>
      <c r="E3249" s="261" t="s">
        <v>17</v>
      </c>
      <c r="F3249" s="261" t="s">
        <v>17</v>
      </c>
      <c r="G3249" s="261" t="s">
        <v>17</v>
      </c>
      <c r="H3249" s="261" t="s">
        <v>17</v>
      </c>
      <c r="I3249" s="261" t="s">
        <v>17</v>
      </c>
      <c r="J3249" s="261" t="s">
        <v>5309</v>
      </c>
      <c r="K3249" s="261" t="s">
        <v>5353</v>
      </c>
      <c r="L3249" s="262">
        <v>45549</v>
      </c>
      <c r="M3249" s="261" t="s">
        <v>439</v>
      </c>
    </row>
    <row r="3250" spans="1:13" x14ac:dyDescent="0.35">
      <c r="A3250" s="259" t="s">
        <v>2779</v>
      </c>
      <c r="B3250" s="259" t="s">
        <v>2780</v>
      </c>
      <c r="C3250" s="259" t="s">
        <v>2769</v>
      </c>
      <c r="D3250" s="259" t="s">
        <v>404</v>
      </c>
      <c r="E3250" s="259">
        <v>3</v>
      </c>
      <c r="F3250" s="259" t="s">
        <v>5354</v>
      </c>
      <c r="G3250" s="259" t="s">
        <v>22</v>
      </c>
      <c r="H3250" s="259">
        <v>3</v>
      </c>
      <c r="I3250" s="259" t="s">
        <v>5341</v>
      </c>
      <c r="J3250" s="259" t="s">
        <v>5312</v>
      </c>
      <c r="K3250" s="259" t="s">
        <v>5355</v>
      </c>
      <c r="L3250" s="260">
        <v>45549</v>
      </c>
      <c r="M3250" s="259" t="s">
        <v>439</v>
      </c>
    </row>
    <row r="3251" spans="1:13" x14ac:dyDescent="0.35">
      <c r="A3251" s="261" t="s">
        <v>2779</v>
      </c>
      <c r="B3251" s="261" t="s">
        <v>2780</v>
      </c>
      <c r="C3251" s="261" t="s">
        <v>2769</v>
      </c>
      <c r="D3251" s="261" t="s">
        <v>26</v>
      </c>
      <c r="E3251" s="261" t="s">
        <v>17</v>
      </c>
      <c r="F3251" s="261" t="s">
        <v>17</v>
      </c>
      <c r="G3251" s="261" t="s">
        <v>17</v>
      </c>
      <c r="H3251" s="261" t="s">
        <v>17</v>
      </c>
      <c r="I3251" s="261" t="s">
        <v>17</v>
      </c>
      <c r="J3251" s="261" t="s">
        <v>5356</v>
      </c>
      <c r="K3251" s="261" t="s">
        <v>5357</v>
      </c>
      <c r="L3251" s="262">
        <v>45549</v>
      </c>
      <c r="M3251" s="261" t="s">
        <v>439</v>
      </c>
    </row>
    <row r="3252" spans="1:13" x14ac:dyDescent="0.35">
      <c r="A3252" s="259" t="s">
        <v>2779</v>
      </c>
      <c r="B3252" s="259" t="s">
        <v>2780</v>
      </c>
      <c r="C3252" s="259" t="s">
        <v>2769</v>
      </c>
      <c r="D3252" s="259" t="s">
        <v>28</v>
      </c>
      <c r="E3252" s="259" t="s">
        <v>17</v>
      </c>
      <c r="F3252" s="259" t="s">
        <v>17</v>
      </c>
      <c r="G3252" s="259" t="s">
        <v>17</v>
      </c>
      <c r="H3252" s="259" t="s">
        <v>17</v>
      </c>
      <c r="I3252" s="259" t="s">
        <v>17</v>
      </c>
      <c r="J3252" s="259" t="s">
        <v>5356</v>
      </c>
      <c r="K3252" s="259" t="s">
        <v>5358</v>
      </c>
      <c r="L3252" s="260">
        <v>45549</v>
      </c>
      <c r="M3252" s="259" t="s">
        <v>439</v>
      </c>
    </row>
    <row r="3253" spans="1:13" x14ac:dyDescent="0.35">
      <c r="A3253" s="261" t="s">
        <v>2779</v>
      </c>
      <c r="B3253" s="261" t="s">
        <v>2780</v>
      </c>
      <c r="C3253" s="261" t="s">
        <v>2769</v>
      </c>
      <c r="D3253" s="261" t="s">
        <v>38</v>
      </c>
      <c r="E3253" s="261" t="s">
        <v>17</v>
      </c>
      <c r="F3253" s="261" t="s">
        <v>17</v>
      </c>
      <c r="G3253" s="261" t="s">
        <v>17</v>
      </c>
      <c r="H3253" s="261" t="s">
        <v>17</v>
      </c>
      <c r="I3253" s="261" t="s">
        <v>17</v>
      </c>
      <c r="J3253" s="261" t="s">
        <v>5309</v>
      </c>
      <c r="K3253" s="261" t="s">
        <v>5359</v>
      </c>
      <c r="L3253" s="262">
        <v>45549</v>
      </c>
      <c r="M3253" s="261" t="s">
        <v>439</v>
      </c>
    </row>
    <row r="3254" spans="1:13" x14ac:dyDescent="0.35">
      <c r="A3254" s="259" t="s">
        <v>2779</v>
      </c>
      <c r="B3254" s="259" t="s">
        <v>2780</v>
      </c>
      <c r="C3254" s="259" t="s">
        <v>2769</v>
      </c>
      <c r="D3254" s="259" t="s">
        <v>16</v>
      </c>
      <c r="E3254" s="259" t="s">
        <v>17</v>
      </c>
      <c r="F3254" s="259" t="s">
        <v>17</v>
      </c>
      <c r="G3254" s="259" t="s">
        <v>17</v>
      </c>
      <c r="H3254" s="259" t="s">
        <v>17</v>
      </c>
      <c r="I3254" s="259" t="s">
        <v>17</v>
      </c>
      <c r="J3254" s="259" t="s">
        <v>5309</v>
      </c>
      <c r="K3254" s="259" t="s">
        <v>5360</v>
      </c>
      <c r="L3254" s="260">
        <v>45549</v>
      </c>
      <c r="M3254" s="259" t="s">
        <v>439</v>
      </c>
    </row>
    <row r="3255" spans="1:13" x14ac:dyDescent="0.35">
      <c r="A3255" s="261" t="s">
        <v>2779</v>
      </c>
      <c r="B3255" s="261" t="s">
        <v>2780</v>
      </c>
      <c r="C3255" s="261" t="s">
        <v>2769</v>
      </c>
      <c r="D3255" s="261" t="s">
        <v>21</v>
      </c>
      <c r="E3255" s="261" t="s">
        <v>17</v>
      </c>
      <c r="F3255" s="261" t="s">
        <v>17</v>
      </c>
      <c r="G3255" s="261" t="s">
        <v>17</v>
      </c>
      <c r="H3255" s="261" t="s">
        <v>17</v>
      </c>
      <c r="I3255" s="261" t="s">
        <v>17</v>
      </c>
      <c r="J3255" s="261" t="s">
        <v>5309</v>
      </c>
      <c r="K3255" s="261" t="s">
        <v>5361</v>
      </c>
      <c r="L3255" s="262">
        <v>45549</v>
      </c>
      <c r="M3255" s="261" t="s">
        <v>439</v>
      </c>
    </row>
    <row r="3256" spans="1:13" x14ac:dyDescent="0.35">
      <c r="A3256" s="259" t="s">
        <v>2779</v>
      </c>
      <c r="B3256" s="259" t="s">
        <v>2780</v>
      </c>
      <c r="C3256" s="259" t="s">
        <v>2769</v>
      </c>
      <c r="D3256" s="259" t="s">
        <v>768</v>
      </c>
      <c r="E3256" s="259" t="s">
        <v>17</v>
      </c>
      <c r="F3256" s="259" t="s">
        <v>17</v>
      </c>
      <c r="G3256" s="259" t="s">
        <v>17</v>
      </c>
      <c r="H3256" s="259" t="s">
        <v>17</v>
      </c>
      <c r="I3256" s="259" t="s">
        <v>17</v>
      </c>
      <c r="J3256" s="259" t="s">
        <v>5309</v>
      </c>
      <c r="K3256" s="259" t="s">
        <v>5362</v>
      </c>
      <c r="L3256" s="260">
        <v>45549</v>
      </c>
      <c r="M3256" s="259" t="s">
        <v>439</v>
      </c>
    </row>
    <row r="3257" spans="1:13" x14ac:dyDescent="0.35">
      <c r="A3257" s="261" t="s">
        <v>2779</v>
      </c>
      <c r="B3257" s="261" t="s">
        <v>2780</v>
      </c>
      <c r="C3257" s="261" t="s">
        <v>2769</v>
      </c>
      <c r="D3257" s="261" t="s">
        <v>24</v>
      </c>
      <c r="E3257" s="261" t="s">
        <v>17</v>
      </c>
      <c r="F3257" s="261" t="s">
        <v>17</v>
      </c>
      <c r="G3257" s="261" t="s">
        <v>17</v>
      </c>
      <c r="H3257" s="261" t="s">
        <v>17</v>
      </c>
      <c r="I3257" s="261" t="s">
        <v>17</v>
      </c>
      <c r="J3257" s="261" t="s">
        <v>5356</v>
      </c>
      <c r="K3257" s="261" t="s">
        <v>5363</v>
      </c>
      <c r="L3257" s="262">
        <v>45549</v>
      </c>
      <c r="M3257" s="261" t="s">
        <v>439</v>
      </c>
    </row>
    <row r="3258" spans="1:13" x14ac:dyDescent="0.35">
      <c r="A3258" s="259" t="s">
        <v>4057</v>
      </c>
      <c r="B3258" s="259" t="s">
        <v>4058</v>
      </c>
      <c r="C3258" s="259" t="s">
        <v>2769</v>
      </c>
      <c r="D3258" s="259" t="s">
        <v>949</v>
      </c>
      <c r="E3258" s="259">
        <v>216422446</v>
      </c>
      <c r="F3258" s="259" t="s">
        <v>5205</v>
      </c>
      <c r="G3258" s="259" t="s">
        <v>884</v>
      </c>
      <c r="H3258" s="259">
        <v>2</v>
      </c>
      <c r="I3258" s="259" t="s">
        <v>5206</v>
      </c>
      <c r="J3258" s="259" t="s">
        <v>5207</v>
      </c>
      <c r="K3258" s="259" t="s">
        <v>5364</v>
      </c>
      <c r="L3258" s="260">
        <v>45549</v>
      </c>
      <c r="M3258" s="259" t="s">
        <v>20</v>
      </c>
    </row>
    <row r="3259" spans="1:13" x14ac:dyDescent="0.35">
      <c r="A3259" s="261" t="s">
        <v>4057</v>
      </c>
      <c r="B3259" s="261" t="s">
        <v>4058</v>
      </c>
      <c r="C3259" s="261" t="s">
        <v>2769</v>
      </c>
      <c r="D3259" s="261" t="s">
        <v>694</v>
      </c>
      <c r="E3259" s="261">
        <v>281707</v>
      </c>
      <c r="F3259" s="261" t="s">
        <v>5365</v>
      </c>
      <c r="G3259" s="261" t="s">
        <v>884</v>
      </c>
      <c r="H3259" s="261">
        <v>2</v>
      </c>
      <c r="I3259" s="261" t="s">
        <v>5366</v>
      </c>
      <c r="J3259" s="261" t="s">
        <v>5367</v>
      </c>
      <c r="K3259" s="261" t="s">
        <v>5368</v>
      </c>
      <c r="L3259" s="262">
        <v>45549</v>
      </c>
      <c r="M3259" s="261" t="s">
        <v>20</v>
      </c>
    </row>
    <row r="3260" spans="1:13" x14ac:dyDescent="0.35">
      <c r="A3260" s="259" t="s">
        <v>4057</v>
      </c>
      <c r="B3260" s="259" t="s">
        <v>4058</v>
      </c>
      <c r="C3260" s="259" t="s">
        <v>2769</v>
      </c>
      <c r="D3260" s="259" t="s">
        <v>958</v>
      </c>
      <c r="E3260" s="259">
        <v>10882965</v>
      </c>
      <c r="F3260" s="259" t="s">
        <v>5369</v>
      </c>
      <c r="G3260" s="259" t="s">
        <v>884</v>
      </c>
      <c r="H3260" s="259">
        <v>2</v>
      </c>
      <c r="I3260" s="259" t="s">
        <v>5370</v>
      </c>
      <c r="J3260" s="259" t="s">
        <v>5371</v>
      </c>
      <c r="K3260" s="259" t="s">
        <v>5372</v>
      </c>
      <c r="L3260" s="260">
        <v>45549</v>
      </c>
      <c r="M3260" s="259" t="s">
        <v>20</v>
      </c>
    </row>
    <row r="3261" spans="1:13" x14ac:dyDescent="0.35">
      <c r="A3261" s="261" t="s">
        <v>4057</v>
      </c>
      <c r="B3261" s="261" t="s">
        <v>4058</v>
      </c>
      <c r="C3261" s="261" t="s">
        <v>2769</v>
      </c>
      <c r="D3261" s="261" t="s">
        <v>963</v>
      </c>
      <c r="E3261" s="261">
        <v>2398255</v>
      </c>
      <c r="F3261" s="261" t="s">
        <v>5373</v>
      </c>
      <c r="G3261" s="261" t="s">
        <v>492</v>
      </c>
      <c r="H3261" s="261">
        <v>1</v>
      </c>
      <c r="I3261" s="261" t="s">
        <v>5374</v>
      </c>
      <c r="J3261" s="261" t="s">
        <v>5375</v>
      </c>
      <c r="K3261" s="261" t="s">
        <v>5376</v>
      </c>
      <c r="L3261" s="262">
        <v>45549</v>
      </c>
      <c r="M3261" s="261" t="s">
        <v>20</v>
      </c>
    </row>
    <row r="3262" spans="1:13" x14ac:dyDescent="0.35">
      <c r="A3262" s="259" t="s">
        <v>4057</v>
      </c>
      <c r="B3262" s="259" t="s">
        <v>4058</v>
      </c>
      <c r="C3262" s="259" t="s">
        <v>2769</v>
      </c>
      <c r="D3262" s="259" t="s">
        <v>568</v>
      </c>
      <c r="E3262" s="259">
        <v>422753</v>
      </c>
      <c r="F3262" s="259" t="s">
        <v>5373</v>
      </c>
      <c r="G3262" s="259" t="s">
        <v>492</v>
      </c>
      <c r="H3262" s="259">
        <v>1</v>
      </c>
      <c r="I3262" s="259" t="s">
        <v>5374</v>
      </c>
      <c r="J3262" s="259" t="s">
        <v>5377</v>
      </c>
      <c r="K3262" s="259" t="s">
        <v>5378</v>
      </c>
      <c r="L3262" s="260">
        <v>45549</v>
      </c>
      <c r="M3262" s="259" t="s">
        <v>20</v>
      </c>
    </row>
    <row r="3263" spans="1:13" x14ac:dyDescent="0.35">
      <c r="A3263" s="261" t="s">
        <v>4057</v>
      </c>
      <c r="B3263" s="261" t="s">
        <v>4058</v>
      </c>
      <c r="C3263" s="261" t="s">
        <v>2769</v>
      </c>
      <c r="D3263" s="261" t="s">
        <v>40</v>
      </c>
      <c r="E3263" s="261">
        <v>806</v>
      </c>
      <c r="F3263" s="261" t="s">
        <v>5379</v>
      </c>
      <c r="G3263" s="261" t="s">
        <v>884</v>
      </c>
      <c r="H3263" s="261">
        <v>2</v>
      </c>
      <c r="I3263" s="261" t="s">
        <v>5226</v>
      </c>
      <c r="J3263" s="261" t="s">
        <v>5380</v>
      </c>
      <c r="K3263" s="261" t="s">
        <v>5381</v>
      </c>
      <c r="L3263" s="262">
        <v>45549</v>
      </c>
      <c r="M3263" s="261" t="s">
        <v>20</v>
      </c>
    </row>
    <row r="3264" spans="1:13" x14ac:dyDescent="0.35">
      <c r="A3264" s="259" t="s">
        <v>4057</v>
      </c>
      <c r="B3264" s="259" t="s">
        <v>4058</v>
      </c>
      <c r="C3264" s="259" t="s">
        <v>2769</v>
      </c>
      <c r="D3264" s="259" t="s">
        <v>635</v>
      </c>
      <c r="E3264" s="259">
        <v>183</v>
      </c>
      <c r="F3264" s="259" t="s">
        <v>5382</v>
      </c>
      <c r="G3264" s="259" t="s">
        <v>884</v>
      </c>
      <c r="H3264" s="259">
        <v>2</v>
      </c>
      <c r="I3264" s="259" t="s">
        <v>5383</v>
      </c>
      <c r="J3264" s="259" t="s">
        <v>5384</v>
      </c>
      <c r="K3264" s="259" t="s">
        <v>5385</v>
      </c>
      <c r="L3264" s="260">
        <v>45549</v>
      </c>
      <c r="M3264" s="259" t="s">
        <v>20</v>
      </c>
    </row>
    <row r="3265" spans="1:13" x14ac:dyDescent="0.35">
      <c r="A3265" s="261" t="s">
        <v>4057</v>
      </c>
      <c r="B3265" s="261" t="s">
        <v>4058</v>
      </c>
      <c r="C3265" s="261" t="s">
        <v>2769</v>
      </c>
      <c r="D3265" s="261" t="s">
        <v>793</v>
      </c>
      <c r="E3265" s="261">
        <v>186</v>
      </c>
      <c r="F3265" s="261" t="s">
        <v>5233</v>
      </c>
      <c r="G3265" s="261" t="s">
        <v>22</v>
      </c>
      <c r="H3265" s="261">
        <v>3</v>
      </c>
      <c r="I3265" s="261" t="s">
        <v>5234</v>
      </c>
      <c r="J3265" s="261" t="s">
        <v>5235</v>
      </c>
      <c r="K3265" s="261" t="s">
        <v>5386</v>
      </c>
      <c r="L3265" s="262">
        <v>45549</v>
      </c>
      <c r="M3265" s="261" t="s">
        <v>20</v>
      </c>
    </row>
    <row r="3266" spans="1:13" x14ac:dyDescent="0.35">
      <c r="A3266" s="259" t="s">
        <v>4057</v>
      </c>
      <c r="B3266" s="259" t="s">
        <v>4058</v>
      </c>
      <c r="C3266" s="259" t="s">
        <v>2769</v>
      </c>
      <c r="D3266" s="259" t="s">
        <v>986</v>
      </c>
      <c r="E3266" s="259">
        <v>422753</v>
      </c>
      <c r="F3266" s="259" t="s">
        <v>5373</v>
      </c>
      <c r="G3266" s="259" t="s">
        <v>884</v>
      </c>
      <c r="H3266" s="259">
        <v>2</v>
      </c>
      <c r="I3266" s="259" t="s">
        <v>5374</v>
      </c>
      <c r="J3266" s="259" t="s">
        <v>5387</v>
      </c>
      <c r="K3266" s="259" t="s">
        <v>5388</v>
      </c>
      <c r="L3266" s="260">
        <v>45549</v>
      </c>
      <c r="M3266" s="259" t="s">
        <v>20</v>
      </c>
    </row>
    <row r="3267" spans="1:13" x14ac:dyDescent="0.35">
      <c r="A3267" s="261" t="s">
        <v>4057</v>
      </c>
      <c r="B3267" s="261" t="s">
        <v>4058</v>
      </c>
      <c r="C3267" s="261" t="s">
        <v>2769</v>
      </c>
      <c r="D3267" s="261" t="s">
        <v>991</v>
      </c>
      <c r="E3267" s="261">
        <v>8484710</v>
      </c>
      <c r="F3267" s="261" t="s">
        <v>5389</v>
      </c>
      <c r="G3267" s="261" t="s">
        <v>884</v>
      </c>
      <c r="H3267" s="261">
        <v>2</v>
      </c>
      <c r="I3267" s="261" t="s">
        <v>5390</v>
      </c>
      <c r="J3267" s="261" t="s">
        <v>5346</v>
      </c>
      <c r="K3267" s="261" t="s">
        <v>5391</v>
      </c>
      <c r="L3267" s="262">
        <v>45549</v>
      </c>
      <c r="M3267" s="261" t="s">
        <v>20</v>
      </c>
    </row>
    <row r="3268" spans="1:13" x14ac:dyDescent="0.35">
      <c r="A3268" s="259" t="s">
        <v>4057</v>
      </c>
      <c r="B3268" s="259" t="s">
        <v>4058</v>
      </c>
      <c r="C3268" s="259" t="s">
        <v>2769</v>
      </c>
      <c r="D3268" s="259" t="s">
        <v>996</v>
      </c>
      <c r="E3268" s="259">
        <v>1975502</v>
      </c>
      <c r="F3268" s="259" t="s">
        <v>5373</v>
      </c>
      <c r="G3268" s="259" t="s">
        <v>884</v>
      </c>
      <c r="H3268" s="259">
        <v>2</v>
      </c>
      <c r="I3268" s="259" t="s">
        <v>5374</v>
      </c>
      <c r="J3268" s="259" t="s">
        <v>5348</v>
      </c>
      <c r="K3268" s="259" t="s">
        <v>5392</v>
      </c>
      <c r="L3268" s="260">
        <v>45549</v>
      </c>
      <c r="M3268" s="259" t="s">
        <v>20</v>
      </c>
    </row>
    <row r="3269" spans="1:13" x14ac:dyDescent="0.35">
      <c r="A3269" s="261" t="s">
        <v>4057</v>
      </c>
      <c r="B3269" s="261" t="s">
        <v>4058</v>
      </c>
      <c r="C3269" s="261" t="s">
        <v>2769</v>
      </c>
      <c r="D3269" s="261" t="s">
        <v>999</v>
      </c>
      <c r="E3269" s="261">
        <v>422753</v>
      </c>
      <c r="F3269" s="261" t="s">
        <v>5373</v>
      </c>
      <c r="G3269" s="261" t="s">
        <v>884</v>
      </c>
      <c r="H3269" s="261">
        <v>2</v>
      </c>
      <c r="I3269" s="261" t="s">
        <v>5374</v>
      </c>
      <c r="J3269" s="261" t="s">
        <v>5393</v>
      </c>
      <c r="K3269" s="261" t="s">
        <v>5394</v>
      </c>
      <c r="L3269" s="262">
        <v>45549</v>
      </c>
      <c r="M3269" s="261" t="s">
        <v>20</v>
      </c>
    </row>
    <row r="3270" spans="1:13" x14ac:dyDescent="0.35">
      <c r="A3270" s="259" t="s">
        <v>4057</v>
      </c>
      <c r="B3270" s="259" t="s">
        <v>4058</v>
      </c>
      <c r="C3270" s="259" t="s">
        <v>2769</v>
      </c>
      <c r="D3270" s="259" t="s">
        <v>1002</v>
      </c>
      <c r="E3270" s="259" t="s">
        <v>17</v>
      </c>
      <c r="F3270" s="259" t="s">
        <v>824</v>
      </c>
      <c r="G3270" s="259" t="s">
        <v>17</v>
      </c>
      <c r="H3270" s="259" t="s">
        <v>17</v>
      </c>
      <c r="I3270" s="259" t="s">
        <v>17</v>
      </c>
      <c r="J3270" s="259" t="s">
        <v>5395</v>
      </c>
      <c r="K3270" s="259" t="s">
        <v>5396</v>
      </c>
      <c r="L3270" s="260">
        <v>45549</v>
      </c>
      <c r="M3270" s="259" t="s">
        <v>20</v>
      </c>
    </row>
    <row r="3271" spans="1:13" x14ac:dyDescent="0.35">
      <c r="A3271" s="261" t="s">
        <v>4057</v>
      </c>
      <c r="B3271" s="261" t="s">
        <v>4058</v>
      </c>
      <c r="C3271" s="261" t="s">
        <v>2769</v>
      </c>
      <c r="D3271" s="261" t="s">
        <v>823</v>
      </c>
      <c r="E3271" s="261" t="s">
        <v>17</v>
      </c>
      <c r="F3271" s="261" t="s">
        <v>824</v>
      </c>
      <c r="G3271" s="261" t="s">
        <v>17</v>
      </c>
      <c r="H3271" s="261" t="s">
        <v>17</v>
      </c>
      <c r="I3271" s="261" t="s">
        <v>17</v>
      </c>
      <c r="J3271" s="261" t="s">
        <v>5395</v>
      </c>
      <c r="K3271" s="261" t="s">
        <v>5397</v>
      </c>
      <c r="L3271" s="262">
        <v>45549</v>
      </c>
      <c r="M3271" s="261" t="s">
        <v>20</v>
      </c>
    </row>
    <row r="3272" spans="1:13" x14ac:dyDescent="0.35">
      <c r="A3272" s="259" t="s">
        <v>4057</v>
      </c>
      <c r="B3272" s="259" t="s">
        <v>4058</v>
      </c>
      <c r="C3272" s="259" t="s">
        <v>2769</v>
      </c>
      <c r="D3272" s="259" t="s">
        <v>404</v>
      </c>
      <c r="E3272" s="259">
        <v>3</v>
      </c>
      <c r="F3272" s="259" t="s">
        <v>5373</v>
      </c>
      <c r="G3272" s="259" t="s">
        <v>884</v>
      </c>
      <c r="H3272" s="259">
        <v>2</v>
      </c>
      <c r="I3272" s="259" t="s">
        <v>5374</v>
      </c>
      <c r="J3272" s="259" t="s">
        <v>5398</v>
      </c>
      <c r="K3272" s="259" t="s">
        <v>5399</v>
      </c>
      <c r="L3272" s="260">
        <v>45549</v>
      </c>
      <c r="M3272" s="259" t="s">
        <v>20</v>
      </c>
    </row>
    <row r="3273" spans="1:13" x14ac:dyDescent="0.35">
      <c r="A3273" s="261" t="s">
        <v>4057</v>
      </c>
      <c r="B3273" s="261" t="s">
        <v>4058</v>
      </c>
      <c r="C3273" s="261" t="s">
        <v>2769</v>
      </c>
      <c r="D3273" s="261" t="s">
        <v>26</v>
      </c>
      <c r="E3273" s="261" t="s">
        <v>17</v>
      </c>
      <c r="F3273" s="261" t="s">
        <v>5257</v>
      </c>
      <c r="G3273" s="261" t="s">
        <v>492</v>
      </c>
      <c r="H3273" s="261">
        <v>1</v>
      </c>
      <c r="I3273" s="261" t="s">
        <v>5258</v>
      </c>
      <c r="J3273" s="261" t="s">
        <v>5400</v>
      </c>
      <c r="K3273" s="261" t="s">
        <v>5401</v>
      </c>
      <c r="L3273" s="262">
        <v>45549</v>
      </c>
      <c r="M3273" s="261" t="s">
        <v>20</v>
      </c>
    </row>
    <row r="3274" spans="1:13" x14ac:dyDescent="0.35">
      <c r="A3274" s="259" t="s">
        <v>4057</v>
      </c>
      <c r="B3274" s="259" t="s">
        <v>4058</v>
      </c>
      <c r="C3274" s="259" t="s">
        <v>2769</v>
      </c>
      <c r="D3274" s="259" t="s">
        <v>28</v>
      </c>
      <c r="E3274" s="259" t="s">
        <v>17</v>
      </c>
      <c r="F3274" s="259" t="s">
        <v>5257</v>
      </c>
      <c r="G3274" s="259" t="s">
        <v>492</v>
      </c>
      <c r="H3274" s="259">
        <v>1</v>
      </c>
      <c r="I3274" s="259" t="s">
        <v>5258</v>
      </c>
      <c r="J3274" s="259" t="s">
        <v>5400</v>
      </c>
      <c r="K3274" s="259" t="s">
        <v>5402</v>
      </c>
      <c r="L3274" s="260">
        <v>45549</v>
      </c>
      <c r="M3274" s="259" t="s">
        <v>20</v>
      </c>
    </row>
    <row r="3275" spans="1:13" x14ac:dyDescent="0.35">
      <c r="A3275" s="261" t="s">
        <v>4057</v>
      </c>
      <c r="B3275" s="261" t="s">
        <v>4058</v>
      </c>
      <c r="C3275" s="261" t="s">
        <v>2769</v>
      </c>
      <c r="D3275" s="261" t="s">
        <v>38</v>
      </c>
      <c r="E3275" s="261" t="s">
        <v>17</v>
      </c>
      <c r="F3275" s="261" t="s">
        <v>17</v>
      </c>
      <c r="G3275" s="261" t="s">
        <v>17</v>
      </c>
      <c r="H3275" s="261" t="s">
        <v>17</v>
      </c>
      <c r="I3275" s="261" t="s">
        <v>17</v>
      </c>
      <c r="J3275" s="261" t="s">
        <v>18</v>
      </c>
      <c r="K3275" s="261" t="s">
        <v>5403</v>
      </c>
      <c r="L3275" s="262">
        <v>45549</v>
      </c>
      <c r="M3275" s="261" t="s">
        <v>20</v>
      </c>
    </row>
    <row r="3276" spans="1:13" x14ac:dyDescent="0.35">
      <c r="A3276" s="259" t="s">
        <v>4057</v>
      </c>
      <c r="B3276" s="259" t="s">
        <v>4058</v>
      </c>
      <c r="C3276" s="259" t="s">
        <v>2769</v>
      </c>
      <c r="D3276" s="259" t="s">
        <v>16</v>
      </c>
      <c r="E3276" s="259">
        <v>301738</v>
      </c>
      <c r="F3276" s="259" t="s">
        <v>5264</v>
      </c>
      <c r="G3276" s="259" t="s">
        <v>884</v>
      </c>
      <c r="H3276" s="259">
        <v>2</v>
      </c>
      <c r="I3276" s="259" t="s">
        <v>5265</v>
      </c>
      <c r="J3276" s="259" t="s">
        <v>5404</v>
      </c>
      <c r="K3276" s="259" t="s">
        <v>5405</v>
      </c>
      <c r="L3276" s="260">
        <v>45549</v>
      </c>
      <c r="M3276" s="259" t="s">
        <v>20</v>
      </c>
    </row>
    <row r="3277" spans="1:13" x14ac:dyDescent="0.35">
      <c r="A3277" s="261" t="s">
        <v>4057</v>
      </c>
      <c r="B3277" s="261" t="s">
        <v>4058</v>
      </c>
      <c r="C3277" s="261" t="s">
        <v>2769</v>
      </c>
      <c r="D3277" s="261" t="s">
        <v>21</v>
      </c>
      <c r="E3277" s="261">
        <v>7542</v>
      </c>
      <c r="F3277" s="261" t="s">
        <v>5268</v>
      </c>
      <c r="G3277" s="261" t="s">
        <v>884</v>
      </c>
      <c r="H3277" s="261">
        <v>2</v>
      </c>
      <c r="I3277" s="261" t="s">
        <v>5269</v>
      </c>
      <c r="J3277" s="261" t="s">
        <v>5406</v>
      </c>
      <c r="K3277" s="261" t="s">
        <v>5407</v>
      </c>
      <c r="L3277" s="262">
        <v>45549</v>
      </c>
      <c r="M3277" s="261" t="s">
        <v>20</v>
      </c>
    </row>
    <row r="3278" spans="1:13" x14ac:dyDescent="0.35">
      <c r="A3278" s="259" t="s">
        <v>4057</v>
      </c>
      <c r="B3278" s="259" t="s">
        <v>4058</v>
      </c>
      <c r="C3278" s="259" t="s">
        <v>2769</v>
      </c>
      <c r="D3278" s="259" t="s">
        <v>768</v>
      </c>
      <c r="E3278" s="259" t="s">
        <v>17</v>
      </c>
      <c r="F3278" s="259" t="s">
        <v>17</v>
      </c>
      <c r="G3278" s="259" t="s">
        <v>17</v>
      </c>
      <c r="H3278" s="259" t="s">
        <v>17</v>
      </c>
      <c r="I3278" s="259" t="s">
        <v>17</v>
      </c>
      <c r="J3278" s="259" t="s">
        <v>18</v>
      </c>
      <c r="K3278" s="259" t="s">
        <v>5408</v>
      </c>
      <c r="L3278" s="260">
        <v>45549</v>
      </c>
      <c r="M3278" s="259" t="s">
        <v>20</v>
      </c>
    </row>
    <row r="3279" spans="1:13" x14ac:dyDescent="0.35">
      <c r="A3279" s="261" t="s">
        <v>4057</v>
      </c>
      <c r="B3279" s="261" t="s">
        <v>4058</v>
      </c>
      <c r="C3279" s="261" t="s">
        <v>2769</v>
      </c>
      <c r="D3279" s="261" t="s">
        <v>24</v>
      </c>
      <c r="E3279" s="261">
        <v>1900000000</v>
      </c>
      <c r="F3279" s="261" t="s">
        <v>5273</v>
      </c>
      <c r="G3279" s="261" t="s">
        <v>22</v>
      </c>
      <c r="H3279" s="261">
        <v>3</v>
      </c>
      <c r="I3279" s="261" t="s">
        <v>5274</v>
      </c>
      <c r="J3279" s="261" t="s">
        <v>5409</v>
      </c>
      <c r="K3279" s="261" t="s">
        <v>5410</v>
      </c>
      <c r="L3279" s="262">
        <v>45549</v>
      </c>
      <c r="M3279" s="261" t="s">
        <v>20</v>
      </c>
    </row>
    <row r="3280" spans="1:13" x14ac:dyDescent="0.35">
      <c r="A3280" s="259" t="s">
        <v>59</v>
      </c>
      <c r="B3280" s="259" t="s">
        <v>60</v>
      </c>
      <c r="C3280" s="259" t="s">
        <v>61</v>
      </c>
      <c r="D3280" s="259" t="s">
        <v>949</v>
      </c>
      <c r="E3280" s="259">
        <v>23460000</v>
      </c>
      <c r="F3280" s="259" t="s">
        <v>5411</v>
      </c>
      <c r="G3280" s="259" t="s">
        <v>492</v>
      </c>
      <c r="H3280" s="259">
        <v>1</v>
      </c>
      <c r="I3280" s="259" t="s">
        <v>5412</v>
      </c>
      <c r="J3280" s="259" t="s">
        <v>5413</v>
      </c>
      <c r="K3280" s="259" t="s">
        <v>5414</v>
      </c>
      <c r="L3280" s="260">
        <v>45557</v>
      </c>
      <c r="M3280" s="259" t="s">
        <v>20</v>
      </c>
    </row>
    <row r="3281" spans="1:13" x14ac:dyDescent="0.35">
      <c r="A3281" s="261" t="s">
        <v>59</v>
      </c>
      <c r="B3281" s="261" t="s">
        <v>60</v>
      </c>
      <c r="C3281" s="261" t="s">
        <v>61</v>
      </c>
      <c r="D3281" s="261" t="s">
        <v>694</v>
      </c>
      <c r="E3281" s="261">
        <v>185180</v>
      </c>
      <c r="F3281" s="261" t="s">
        <v>695</v>
      </c>
      <c r="G3281" s="261" t="s">
        <v>492</v>
      </c>
      <c r="H3281" s="261">
        <v>1</v>
      </c>
      <c r="I3281" s="261" t="s">
        <v>5415</v>
      </c>
      <c r="J3281" s="261" t="s">
        <v>5416</v>
      </c>
      <c r="K3281" s="261" t="s">
        <v>5417</v>
      </c>
      <c r="L3281" s="262">
        <v>45557</v>
      </c>
      <c r="M3281" s="261" t="s">
        <v>20</v>
      </c>
    </row>
    <row r="3282" spans="1:13" x14ac:dyDescent="0.35">
      <c r="A3282" s="259" t="s">
        <v>59</v>
      </c>
      <c r="B3282" s="259" t="s">
        <v>60</v>
      </c>
      <c r="C3282" s="259" t="s">
        <v>61</v>
      </c>
      <c r="D3282" s="259" t="s">
        <v>958</v>
      </c>
      <c r="E3282" s="259">
        <v>23460000</v>
      </c>
      <c r="F3282" s="259" t="s">
        <v>5411</v>
      </c>
      <c r="G3282" s="259" t="s">
        <v>492</v>
      </c>
      <c r="H3282" s="259">
        <v>1</v>
      </c>
      <c r="I3282" s="259" t="s">
        <v>5412</v>
      </c>
      <c r="J3282" s="259" t="s">
        <v>5418</v>
      </c>
      <c r="K3282" s="259" t="s">
        <v>5419</v>
      </c>
      <c r="L3282" s="260">
        <v>45557</v>
      </c>
      <c r="M3282" s="259" t="s">
        <v>20</v>
      </c>
    </row>
    <row r="3283" spans="1:13" x14ac:dyDescent="0.35">
      <c r="A3283" s="261" t="s">
        <v>59</v>
      </c>
      <c r="B3283" s="261" t="s">
        <v>60</v>
      </c>
      <c r="C3283" s="261" t="s">
        <v>61</v>
      </c>
      <c r="D3283" s="261" t="s">
        <v>963</v>
      </c>
      <c r="E3283" s="261">
        <v>23460000</v>
      </c>
      <c r="F3283" s="261" t="s">
        <v>5411</v>
      </c>
      <c r="G3283" s="261" t="s">
        <v>492</v>
      </c>
      <c r="H3283" s="261">
        <v>1</v>
      </c>
      <c r="I3283" s="261" t="s">
        <v>5412</v>
      </c>
      <c r="J3283" s="261" t="s">
        <v>5420</v>
      </c>
      <c r="K3283" s="261" t="s">
        <v>5421</v>
      </c>
      <c r="L3283" s="262">
        <v>45557</v>
      </c>
      <c r="M3283" s="261" t="s">
        <v>20</v>
      </c>
    </row>
    <row r="3284" spans="1:13" x14ac:dyDescent="0.35">
      <c r="A3284" s="259" t="s">
        <v>59</v>
      </c>
      <c r="B3284" s="259" t="s">
        <v>60</v>
      </c>
      <c r="C3284" s="259" t="s">
        <v>61</v>
      </c>
      <c r="D3284" s="259" t="s">
        <v>568</v>
      </c>
      <c r="E3284" s="259">
        <v>15301562</v>
      </c>
      <c r="F3284" s="259" t="s">
        <v>5422</v>
      </c>
      <c r="G3284" s="259" t="s">
        <v>884</v>
      </c>
      <c r="H3284" s="259">
        <v>2</v>
      </c>
      <c r="I3284" s="259" t="s">
        <v>5423</v>
      </c>
      <c r="J3284" s="259" t="s">
        <v>5424</v>
      </c>
      <c r="K3284" s="259" t="s">
        <v>5425</v>
      </c>
      <c r="L3284" s="260">
        <v>45557</v>
      </c>
      <c r="M3284" s="259" t="s">
        <v>20</v>
      </c>
    </row>
    <row r="3285" spans="1:13" x14ac:dyDescent="0.35">
      <c r="A3285" s="261" t="s">
        <v>59</v>
      </c>
      <c r="B3285" s="261" t="s">
        <v>60</v>
      </c>
      <c r="C3285" s="261" t="s">
        <v>61</v>
      </c>
      <c r="D3285" s="261" t="s">
        <v>635</v>
      </c>
      <c r="E3285" s="261">
        <v>2717</v>
      </c>
      <c r="F3285" s="261" t="s">
        <v>5426</v>
      </c>
      <c r="G3285" s="261" t="s">
        <v>22</v>
      </c>
      <c r="H3285" s="261">
        <v>3</v>
      </c>
      <c r="I3285" s="261" t="s">
        <v>790</v>
      </c>
      <c r="J3285" s="261" t="s">
        <v>5427</v>
      </c>
      <c r="K3285" s="261" t="s">
        <v>5428</v>
      </c>
      <c r="L3285" s="262">
        <v>45557</v>
      </c>
      <c r="M3285" s="261" t="s">
        <v>20</v>
      </c>
    </row>
    <row r="3286" spans="1:13" x14ac:dyDescent="0.35">
      <c r="A3286" s="259" t="s">
        <v>59</v>
      </c>
      <c r="B3286" s="259" t="s">
        <v>60</v>
      </c>
      <c r="C3286" s="259" t="s">
        <v>61</v>
      </c>
      <c r="D3286" s="259" t="s">
        <v>793</v>
      </c>
      <c r="E3286" s="259">
        <v>2717</v>
      </c>
      <c r="F3286" s="259" t="s">
        <v>5426</v>
      </c>
      <c r="G3286" s="259" t="s">
        <v>22</v>
      </c>
      <c r="H3286" s="259">
        <v>3</v>
      </c>
      <c r="I3286" s="259" t="s">
        <v>790</v>
      </c>
      <c r="J3286" s="259" t="s">
        <v>5427</v>
      </c>
      <c r="K3286" s="259" t="s">
        <v>5429</v>
      </c>
      <c r="L3286" s="260">
        <v>45557</v>
      </c>
      <c r="M3286" s="259" t="s">
        <v>20</v>
      </c>
    </row>
    <row r="3287" spans="1:13" x14ac:dyDescent="0.35">
      <c r="A3287" s="261" t="s">
        <v>59</v>
      </c>
      <c r="B3287" s="261" t="s">
        <v>60</v>
      </c>
      <c r="C3287" s="261" t="s">
        <v>61</v>
      </c>
      <c r="D3287" s="261" t="s">
        <v>986</v>
      </c>
      <c r="E3287" s="261">
        <v>16661466</v>
      </c>
      <c r="F3287" s="261" t="s">
        <v>5430</v>
      </c>
      <c r="G3287" s="261" t="s">
        <v>884</v>
      </c>
      <c r="H3287" s="261">
        <v>2</v>
      </c>
      <c r="I3287" s="261" t="s">
        <v>5431</v>
      </c>
      <c r="J3287" s="261" t="s">
        <v>5432</v>
      </c>
      <c r="K3287" s="261" t="s">
        <v>5433</v>
      </c>
      <c r="L3287" s="262">
        <v>45557</v>
      </c>
      <c r="M3287" s="261" t="s">
        <v>20</v>
      </c>
    </row>
    <row r="3288" spans="1:13" x14ac:dyDescent="0.35">
      <c r="A3288" s="259" t="s">
        <v>59</v>
      </c>
      <c r="B3288" s="259" t="s">
        <v>60</v>
      </c>
      <c r="C3288" s="259" t="s">
        <v>61</v>
      </c>
      <c r="D3288" s="259" t="s">
        <v>991</v>
      </c>
      <c r="E3288" s="259">
        <v>0</v>
      </c>
      <c r="F3288" s="259" t="s">
        <v>5430</v>
      </c>
      <c r="G3288" s="259" t="s">
        <v>884</v>
      </c>
      <c r="H3288" s="259">
        <v>2</v>
      </c>
      <c r="I3288" s="259" t="s">
        <v>5431</v>
      </c>
      <c r="J3288" s="259" t="s">
        <v>5434</v>
      </c>
      <c r="K3288" s="259" t="s">
        <v>5435</v>
      </c>
      <c r="L3288" s="260">
        <v>45557</v>
      </c>
      <c r="M3288" s="259" t="s">
        <v>20</v>
      </c>
    </row>
    <row r="3289" spans="1:13" x14ac:dyDescent="0.35">
      <c r="A3289" s="261" t="s">
        <v>59</v>
      </c>
      <c r="B3289" s="261" t="s">
        <v>60</v>
      </c>
      <c r="C3289" s="261" t="s">
        <v>61</v>
      </c>
      <c r="D3289" s="261" t="s">
        <v>996</v>
      </c>
      <c r="E3289" s="261">
        <v>6798534</v>
      </c>
      <c r="F3289" s="261" t="s">
        <v>5430</v>
      </c>
      <c r="G3289" s="261" t="s">
        <v>884</v>
      </c>
      <c r="H3289" s="261">
        <v>2</v>
      </c>
      <c r="I3289" s="261" t="s">
        <v>5431</v>
      </c>
      <c r="J3289" s="261" t="s">
        <v>5436</v>
      </c>
      <c r="K3289" s="261" t="s">
        <v>5437</v>
      </c>
      <c r="L3289" s="262">
        <v>45557</v>
      </c>
      <c r="M3289" s="261" t="s">
        <v>20</v>
      </c>
    </row>
    <row r="3290" spans="1:13" x14ac:dyDescent="0.35">
      <c r="A3290" s="259" t="s">
        <v>59</v>
      </c>
      <c r="B3290" s="259" t="s">
        <v>60</v>
      </c>
      <c r="C3290" s="259" t="s">
        <v>61</v>
      </c>
      <c r="D3290" s="259" t="s">
        <v>999</v>
      </c>
      <c r="E3290" s="259">
        <v>8587929</v>
      </c>
      <c r="F3290" s="259" t="s">
        <v>5430</v>
      </c>
      <c r="G3290" s="259" t="s">
        <v>22</v>
      </c>
      <c r="H3290" s="259">
        <v>3</v>
      </c>
      <c r="I3290" s="259" t="s">
        <v>5431</v>
      </c>
      <c r="J3290" s="259" t="s">
        <v>5438</v>
      </c>
      <c r="K3290" s="259" t="s">
        <v>5439</v>
      </c>
      <c r="L3290" s="260">
        <v>45557</v>
      </c>
      <c r="M3290" s="259" t="s">
        <v>20</v>
      </c>
    </row>
    <row r="3291" spans="1:13" x14ac:dyDescent="0.35">
      <c r="A3291" s="261" t="s">
        <v>59</v>
      </c>
      <c r="B3291" s="261" t="s">
        <v>60</v>
      </c>
      <c r="C3291" s="261" t="s">
        <v>61</v>
      </c>
      <c r="D3291" s="261" t="s">
        <v>1002</v>
      </c>
      <c r="E3291" s="261">
        <v>8073537</v>
      </c>
      <c r="F3291" s="261" t="s">
        <v>5430</v>
      </c>
      <c r="G3291" s="261" t="s">
        <v>22</v>
      </c>
      <c r="H3291" s="261">
        <v>3</v>
      </c>
      <c r="I3291" s="261" t="s">
        <v>5431</v>
      </c>
      <c r="J3291" s="261" t="s">
        <v>5440</v>
      </c>
      <c r="K3291" s="261" t="s">
        <v>5441</v>
      </c>
      <c r="L3291" s="262">
        <v>45557</v>
      </c>
      <c r="M3291" s="261" t="s">
        <v>20</v>
      </c>
    </row>
    <row r="3292" spans="1:13" x14ac:dyDescent="0.35">
      <c r="A3292" s="259" t="s">
        <v>59</v>
      </c>
      <c r="B3292" s="259" t="s">
        <v>60</v>
      </c>
      <c r="C3292" s="259" t="s">
        <v>61</v>
      </c>
      <c r="D3292" s="259" t="s">
        <v>823</v>
      </c>
      <c r="E3292" s="259">
        <v>0</v>
      </c>
      <c r="F3292" s="259" t="s">
        <v>5430</v>
      </c>
      <c r="G3292" s="259" t="s">
        <v>22</v>
      </c>
      <c r="H3292" s="259">
        <v>3</v>
      </c>
      <c r="I3292" s="259" t="s">
        <v>5431</v>
      </c>
      <c r="J3292" s="259" t="s">
        <v>5442</v>
      </c>
      <c r="K3292" s="259" t="s">
        <v>5443</v>
      </c>
      <c r="L3292" s="260">
        <v>45557</v>
      </c>
      <c r="M3292" s="259" t="s">
        <v>20</v>
      </c>
    </row>
    <row r="3293" spans="1:13" x14ac:dyDescent="0.35">
      <c r="A3293" s="261" t="s">
        <v>59</v>
      </c>
      <c r="B3293" s="261" t="s">
        <v>60</v>
      </c>
      <c r="C3293" s="261" t="s">
        <v>61</v>
      </c>
      <c r="D3293" s="261" t="s">
        <v>404</v>
      </c>
      <c r="E3293" s="261">
        <v>5</v>
      </c>
      <c r="F3293" s="261" t="s">
        <v>5430</v>
      </c>
      <c r="G3293" s="261" t="s">
        <v>492</v>
      </c>
      <c r="H3293" s="261">
        <v>1</v>
      </c>
      <c r="I3293" s="261" t="s">
        <v>5431</v>
      </c>
      <c r="J3293" s="261" t="s">
        <v>5444</v>
      </c>
      <c r="K3293" s="261" t="s">
        <v>5445</v>
      </c>
      <c r="L3293" s="262">
        <v>45557</v>
      </c>
      <c r="M3293" s="261" t="s">
        <v>20</v>
      </c>
    </row>
    <row r="3294" spans="1:13" x14ac:dyDescent="0.35">
      <c r="A3294" s="259" t="s">
        <v>1779</v>
      </c>
      <c r="B3294" s="259" t="s">
        <v>1780</v>
      </c>
      <c r="C3294" s="259" t="s">
        <v>61</v>
      </c>
      <c r="D3294" s="259" t="s">
        <v>949</v>
      </c>
      <c r="E3294" s="259">
        <v>23460000</v>
      </c>
      <c r="F3294" s="259" t="s">
        <v>5411</v>
      </c>
      <c r="G3294" s="259" t="s">
        <v>492</v>
      </c>
      <c r="H3294" s="259">
        <v>1</v>
      </c>
      <c r="I3294" s="259" t="s">
        <v>5412</v>
      </c>
      <c r="J3294" s="259" t="s">
        <v>5413</v>
      </c>
      <c r="K3294" s="259" t="s">
        <v>5446</v>
      </c>
      <c r="L3294" s="260">
        <v>45557</v>
      </c>
      <c r="M3294" s="259" t="s">
        <v>20</v>
      </c>
    </row>
    <row r="3295" spans="1:13" x14ac:dyDescent="0.35">
      <c r="A3295" s="261" t="s">
        <v>1779</v>
      </c>
      <c r="B3295" s="261" t="s">
        <v>1780</v>
      </c>
      <c r="C3295" s="261" t="s">
        <v>61</v>
      </c>
      <c r="D3295" s="261" t="s">
        <v>694</v>
      </c>
      <c r="E3295" s="261">
        <v>57285</v>
      </c>
      <c r="F3295" s="261" t="s">
        <v>5447</v>
      </c>
      <c r="G3295" s="261" t="s">
        <v>492</v>
      </c>
      <c r="H3295" s="261">
        <v>1</v>
      </c>
      <c r="I3295" s="261" t="s">
        <v>5448</v>
      </c>
      <c r="J3295" s="261" t="s">
        <v>5449</v>
      </c>
      <c r="K3295" s="261" t="s">
        <v>5450</v>
      </c>
      <c r="L3295" s="262">
        <v>45557</v>
      </c>
      <c r="M3295" s="261" t="s">
        <v>20</v>
      </c>
    </row>
    <row r="3296" spans="1:13" x14ac:dyDescent="0.35">
      <c r="A3296" s="259" t="s">
        <v>1779</v>
      </c>
      <c r="B3296" s="259" t="s">
        <v>1780</v>
      </c>
      <c r="C3296" s="259" t="s">
        <v>61</v>
      </c>
      <c r="D3296" s="259" t="s">
        <v>958</v>
      </c>
      <c r="E3296" s="259">
        <v>13578378</v>
      </c>
      <c r="F3296" s="259" t="s">
        <v>5451</v>
      </c>
      <c r="G3296" s="259" t="s">
        <v>884</v>
      </c>
      <c r="H3296" s="259">
        <v>2</v>
      </c>
      <c r="I3296" s="259" t="s">
        <v>5452</v>
      </c>
      <c r="J3296" s="259" t="s">
        <v>5453</v>
      </c>
      <c r="K3296" s="259" t="s">
        <v>5454</v>
      </c>
      <c r="L3296" s="260">
        <v>45557</v>
      </c>
      <c r="M3296" s="259" t="s">
        <v>20</v>
      </c>
    </row>
    <row r="3297" spans="1:13" x14ac:dyDescent="0.35">
      <c r="A3297" s="261" t="s">
        <v>1779</v>
      </c>
      <c r="B3297" s="261" t="s">
        <v>1780</v>
      </c>
      <c r="C3297" s="261" t="s">
        <v>61</v>
      </c>
      <c r="D3297" s="261" t="s">
        <v>963</v>
      </c>
      <c r="E3297" s="261">
        <v>8800000</v>
      </c>
      <c r="F3297" s="261" t="s">
        <v>5455</v>
      </c>
      <c r="G3297" s="261" t="s">
        <v>884</v>
      </c>
      <c r="H3297" s="261">
        <v>2</v>
      </c>
      <c r="I3297" s="261" t="s">
        <v>5456</v>
      </c>
      <c r="J3297" s="261" t="s">
        <v>5457</v>
      </c>
      <c r="K3297" s="261" t="s">
        <v>5458</v>
      </c>
      <c r="L3297" s="262">
        <v>45557</v>
      </c>
      <c r="M3297" s="261" t="s">
        <v>20</v>
      </c>
    </row>
    <row r="3298" spans="1:13" x14ac:dyDescent="0.35">
      <c r="A3298" s="259" t="s">
        <v>1779</v>
      </c>
      <c r="B3298" s="259" t="s">
        <v>1780</v>
      </c>
      <c r="C3298" s="259" t="s">
        <v>61</v>
      </c>
      <c r="D3298" s="259" t="s">
        <v>568</v>
      </c>
      <c r="E3298" s="259">
        <v>123000</v>
      </c>
      <c r="F3298" s="259" t="s">
        <v>5459</v>
      </c>
      <c r="G3298" s="259" t="s">
        <v>884</v>
      </c>
      <c r="H3298" s="259">
        <v>2</v>
      </c>
      <c r="I3298" s="259" t="s">
        <v>5460</v>
      </c>
      <c r="J3298" s="259" t="s">
        <v>5461</v>
      </c>
      <c r="K3298" s="259" t="s">
        <v>5462</v>
      </c>
      <c r="L3298" s="260">
        <v>45557</v>
      </c>
      <c r="M3298" s="259" t="s">
        <v>20</v>
      </c>
    </row>
    <row r="3299" spans="1:13" x14ac:dyDescent="0.35">
      <c r="A3299" s="261" t="s">
        <v>1779</v>
      </c>
      <c r="B3299" s="261" t="s">
        <v>1780</v>
      </c>
      <c r="C3299" s="261" t="s">
        <v>61</v>
      </c>
      <c r="D3299" s="261" t="s">
        <v>40</v>
      </c>
      <c r="E3299" s="261">
        <v>0</v>
      </c>
      <c r="F3299" s="261" t="s">
        <v>17</v>
      </c>
      <c r="G3299" s="261" t="s">
        <v>17</v>
      </c>
      <c r="H3299" s="261" t="s">
        <v>17</v>
      </c>
      <c r="I3299" s="261" t="s">
        <v>17</v>
      </c>
      <c r="J3299" s="261" t="s">
        <v>5463</v>
      </c>
      <c r="K3299" s="261" t="s">
        <v>5464</v>
      </c>
      <c r="L3299" s="262">
        <v>45557</v>
      </c>
      <c r="M3299" s="261" t="s">
        <v>20</v>
      </c>
    </row>
    <row r="3300" spans="1:13" x14ac:dyDescent="0.35">
      <c r="A3300" s="259" t="s">
        <v>1779</v>
      </c>
      <c r="B3300" s="259" t="s">
        <v>1780</v>
      </c>
      <c r="C3300" s="259" t="s">
        <v>61</v>
      </c>
      <c r="D3300" s="259" t="s">
        <v>635</v>
      </c>
      <c r="E3300" s="259">
        <v>0</v>
      </c>
      <c r="F3300" s="259" t="s">
        <v>17</v>
      </c>
      <c r="G3300" s="259" t="s">
        <v>17</v>
      </c>
      <c r="H3300" s="259" t="s">
        <v>17</v>
      </c>
      <c r="I3300" s="259" t="s">
        <v>17</v>
      </c>
      <c r="J3300" s="259" t="s">
        <v>5465</v>
      </c>
      <c r="K3300" s="259" t="s">
        <v>5466</v>
      </c>
      <c r="L3300" s="260">
        <v>45557</v>
      </c>
      <c r="M3300" s="259" t="s">
        <v>20</v>
      </c>
    </row>
    <row r="3301" spans="1:13" x14ac:dyDescent="0.35">
      <c r="A3301" s="261" t="s">
        <v>1779</v>
      </c>
      <c r="B3301" s="261" t="s">
        <v>1780</v>
      </c>
      <c r="C3301" s="261" t="s">
        <v>61</v>
      </c>
      <c r="D3301" s="261" t="s">
        <v>793</v>
      </c>
      <c r="E3301" s="261">
        <v>2717</v>
      </c>
      <c r="F3301" s="261" t="s">
        <v>5426</v>
      </c>
      <c r="G3301" s="261" t="s">
        <v>22</v>
      </c>
      <c r="H3301" s="261">
        <v>3</v>
      </c>
      <c r="I3301" s="261" t="s">
        <v>5467</v>
      </c>
      <c r="J3301" s="261" t="s">
        <v>5427</v>
      </c>
      <c r="K3301" s="261" t="s">
        <v>5468</v>
      </c>
      <c r="L3301" s="262">
        <v>45557</v>
      </c>
      <c r="M3301" s="261" t="s">
        <v>20</v>
      </c>
    </row>
    <row r="3302" spans="1:13" x14ac:dyDescent="0.35">
      <c r="A3302" s="259" t="s">
        <v>1779</v>
      </c>
      <c r="B3302" s="259" t="s">
        <v>1780</v>
      </c>
      <c r="C3302" s="259" t="s">
        <v>61</v>
      </c>
      <c r="D3302" s="259" t="s">
        <v>986</v>
      </c>
      <c r="E3302" s="259">
        <v>577004</v>
      </c>
      <c r="F3302" s="259" t="s">
        <v>5469</v>
      </c>
      <c r="G3302" s="259" t="s">
        <v>22</v>
      </c>
      <c r="H3302" s="259">
        <v>3</v>
      </c>
      <c r="I3302" s="259" t="s">
        <v>5470</v>
      </c>
      <c r="J3302" s="259" t="s">
        <v>5471</v>
      </c>
      <c r="K3302" s="259" t="s">
        <v>5472</v>
      </c>
      <c r="L3302" s="260">
        <v>45557</v>
      </c>
      <c r="M3302" s="259" t="s">
        <v>20</v>
      </c>
    </row>
    <row r="3303" spans="1:13" x14ac:dyDescent="0.35">
      <c r="A3303" s="261" t="s">
        <v>1779</v>
      </c>
      <c r="B3303" s="261" t="s">
        <v>1780</v>
      </c>
      <c r="C3303" s="261" t="s">
        <v>61</v>
      </c>
      <c r="D3303" s="261" t="s">
        <v>991</v>
      </c>
      <c r="E3303" s="261">
        <v>4778378</v>
      </c>
      <c r="F3303" s="261" t="s">
        <v>5473</v>
      </c>
      <c r="G3303" s="261" t="s">
        <v>884</v>
      </c>
      <c r="H3303" s="261">
        <v>2</v>
      </c>
      <c r="I3303" s="261" t="s">
        <v>5474</v>
      </c>
      <c r="J3303" s="261" t="s">
        <v>5475</v>
      </c>
      <c r="K3303" s="261" t="s">
        <v>5476</v>
      </c>
      <c r="L3303" s="262">
        <v>45557</v>
      </c>
      <c r="M3303" s="261" t="s">
        <v>20</v>
      </c>
    </row>
    <row r="3304" spans="1:13" x14ac:dyDescent="0.35">
      <c r="A3304" s="259" t="s">
        <v>1779</v>
      </c>
      <c r="B3304" s="259" t="s">
        <v>1780</v>
      </c>
      <c r="C3304" s="259" t="s">
        <v>61</v>
      </c>
      <c r="D3304" s="259" t="s">
        <v>996</v>
      </c>
      <c r="E3304" s="259">
        <v>8222996</v>
      </c>
      <c r="F3304" s="259" t="s">
        <v>5473</v>
      </c>
      <c r="G3304" s="259" t="s">
        <v>22</v>
      </c>
      <c r="H3304" s="259">
        <v>3</v>
      </c>
      <c r="I3304" s="259" t="s">
        <v>5477</v>
      </c>
      <c r="J3304" s="259" t="s">
        <v>5478</v>
      </c>
      <c r="K3304" s="259" t="s">
        <v>5479</v>
      </c>
      <c r="L3304" s="260">
        <v>45557</v>
      </c>
      <c r="M3304" s="259" t="s">
        <v>20</v>
      </c>
    </row>
    <row r="3305" spans="1:13" x14ac:dyDescent="0.35">
      <c r="A3305" s="261" t="s">
        <v>1779</v>
      </c>
      <c r="B3305" s="261" t="s">
        <v>1780</v>
      </c>
      <c r="C3305" s="261" t="s">
        <v>61</v>
      </c>
      <c r="D3305" s="261" t="s">
        <v>999</v>
      </c>
      <c r="E3305" s="261">
        <v>297409</v>
      </c>
      <c r="F3305" s="261" t="s">
        <v>5473</v>
      </c>
      <c r="G3305" s="261" t="s">
        <v>22</v>
      </c>
      <c r="H3305" s="261">
        <v>3</v>
      </c>
      <c r="I3305" s="261" t="s">
        <v>1520</v>
      </c>
      <c r="J3305" s="261" t="s">
        <v>5480</v>
      </c>
      <c r="K3305" s="261" t="s">
        <v>5481</v>
      </c>
      <c r="L3305" s="262">
        <v>45557</v>
      </c>
      <c r="M3305" s="261" t="s">
        <v>20</v>
      </c>
    </row>
    <row r="3306" spans="1:13" x14ac:dyDescent="0.35">
      <c r="A3306" s="259" t="s">
        <v>1779</v>
      </c>
      <c r="B3306" s="259" t="s">
        <v>1780</v>
      </c>
      <c r="C3306" s="259" t="s">
        <v>61</v>
      </c>
      <c r="D3306" s="259" t="s">
        <v>1002</v>
      </c>
      <c r="E3306" s="259">
        <v>279595</v>
      </c>
      <c r="F3306" s="259" t="s">
        <v>5473</v>
      </c>
      <c r="G3306" s="259" t="s">
        <v>22</v>
      </c>
      <c r="H3306" s="259">
        <v>3</v>
      </c>
      <c r="I3306" s="259" t="s">
        <v>1520</v>
      </c>
      <c r="J3306" s="259" t="s">
        <v>5482</v>
      </c>
      <c r="K3306" s="259" t="s">
        <v>5483</v>
      </c>
      <c r="L3306" s="260">
        <v>45557</v>
      </c>
      <c r="M3306" s="259" t="s">
        <v>20</v>
      </c>
    </row>
    <row r="3307" spans="1:13" x14ac:dyDescent="0.35">
      <c r="A3307" s="261" t="s">
        <v>1779</v>
      </c>
      <c r="B3307" s="261" t="s">
        <v>1780</v>
      </c>
      <c r="C3307" s="261" t="s">
        <v>61</v>
      </c>
      <c r="D3307" s="261" t="s">
        <v>823</v>
      </c>
      <c r="E3307" s="261">
        <v>0</v>
      </c>
      <c r="F3307" s="261" t="s">
        <v>5473</v>
      </c>
      <c r="G3307" s="261" t="s">
        <v>22</v>
      </c>
      <c r="H3307" s="261">
        <v>3</v>
      </c>
      <c r="I3307" s="261" t="s">
        <v>1520</v>
      </c>
      <c r="J3307" s="261" t="s">
        <v>5484</v>
      </c>
      <c r="K3307" s="261" t="s">
        <v>5485</v>
      </c>
      <c r="L3307" s="262">
        <v>45557</v>
      </c>
      <c r="M3307" s="261" t="s">
        <v>20</v>
      </c>
    </row>
    <row r="3308" spans="1:13" x14ac:dyDescent="0.35">
      <c r="A3308" s="259" t="s">
        <v>1779</v>
      </c>
      <c r="B3308" s="259" t="s">
        <v>1780</v>
      </c>
      <c r="C3308" s="259" t="s">
        <v>61</v>
      </c>
      <c r="D3308" s="259" t="s">
        <v>404</v>
      </c>
      <c r="E3308" s="259">
        <v>5</v>
      </c>
      <c r="F3308" s="259" t="s">
        <v>5486</v>
      </c>
      <c r="G3308" s="259" t="s">
        <v>22</v>
      </c>
      <c r="H3308" s="259">
        <v>3</v>
      </c>
      <c r="I3308" s="259" t="s">
        <v>5487</v>
      </c>
      <c r="J3308" s="259" t="s">
        <v>5488</v>
      </c>
      <c r="K3308" s="259" t="s">
        <v>5489</v>
      </c>
      <c r="L3308" s="260">
        <v>45557</v>
      </c>
      <c r="M3308" s="259" t="s">
        <v>20</v>
      </c>
    </row>
    <row r="3309" spans="1:13" x14ac:dyDescent="0.35">
      <c r="A3309" s="261" t="s">
        <v>1449</v>
      </c>
      <c r="B3309" s="261" t="s">
        <v>1450</v>
      </c>
      <c r="C3309" s="261" t="s">
        <v>1451</v>
      </c>
      <c r="D3309" s="261" t="s">
        <v>949</v>
      </c>
      <c r="E3309" s="261">
        <v>44500000</v>
      </c>
      <c r="F3309" s="261" t="s">
        <v>5490</v>
      </c>
      <c r="G3309" s="261" t="s">
        <v>884</v>
      </c>
      <c r="H3309" s="261">
        <v>2</v>
      </c>
      <c r="I3309" s="261" t="s">
        <v>5491</v>
      </c>
      <c r="J3309" s="261" t="s">
        <v>5492</v>
      </c>
      <c r="K3309" s="261" t="s">
        <v>5493</v>
      </c>
      <c r="L3309" s="262">
        <v>45557</v>
      </c>
      <c r="M3309" s="261" t="s">
        <v>20</v>
      </c>
    </row>
    <row r="3310" spans="1:13" x14ac:dyDescent="0.35">
      <c r="A3310" s="259" t="s">
        <v>1449</v>
      </c>
      <c r="B3310" s="259" t="s">
        <v>1450</v>
      </c>
      <c r="C3310" s="259" t="s">
        <v>1451</v>
      </c>
      <c r="D3310" s="259" t="s">
        <v>694</v>
      </c>
      <c r="E3310" s="259">
        <v>652860</v>
      </c>
      <c r="F3310" s="259" t="s">
        <v>5494</v>
      </c>
      <c r="G3310" s="259" t="s">
        <v>492</v>
      </c>
      <c r="H3310" s="259">
        <v>1</v>
      </c>
      <c r="I3310" s="259" t="s">
        <v>5495</v>
      </c>
      <c r="J3310" s="259" t="s">
        <v>5496</v>
      </c>
      <c r="K3310" s="259" t="s">
        <v>5497</v>
      </c>
      <c r="L3310" s="260">
        <v>45557</v>
      </c>
      <c r="M3310" s="259" t="s">
        <v>20</v>
      </c>
    </row>
    <row r="3311" spans="1:13" x14ac:dyDescent="0.35">
      <c r="A3311" s="261" t="s">
        <v>1449</v>
      </c>
      <c r="B3311" s="261" t="s">
        <v>1450</v>
      </c>
      <c r="C3311" s="261" t="s">
        <v>1451</v>
      </c>
      <c r="D3311" s="261" t="s">
        <v>958</v>
      </c>
      <c r="E3311" s="261">
        <v>44500000</v>
      </c>
      <c r="F3311" s="261" t="s">
        <v>5490</v>
      </c>
      <c r="G3311" s="261" t="s">
        <v>884</v>
      </c>
      <c r="H3311" s="261">
        <v>2</v>
      </c>
      <c r="I3311" s="261" t="s">
        <v>5491</v>
      </c>
      <c r="J3311" s="261" t="s">
        <v>5498</v>
      </c>
      <c r="K3311" s="261" t="s">
        <v>5499</v>
      </c>
      <c r="L3311" s="262">
        <v>45557</v>
      </c>
      <c r="M3311" s="261" t="s">
        <v>20</v>
      </c>
    </row>
    <row r="3312" spans="1:13" x14ac:dyDescent="0.35">
      <c r="A3312" s="259" t="s">
        <v>1449</v>
      </c>
      <c r="B3312" s="259" t="s">
        <v>1450</v>
      </c>
      <c r="C3312" s="259" t="s">
        <v>1451</v>
      </c>
      <c r="D3312" s="259" t="s">
        <v>963</v>
      </c>
      <c r="E3312" s="259">
        <v>44500000</v>
      </c>
      <c r="F3312" s="259" t="s">
        <v>5490</v>
      </c>
      <c r="G3312" s="259" t="s">
        <v>884</v>
      </c>
      <c r="H3312" s="259">
        <v>2</v>
      </c>
      <c r="I3312" s="259" t="s">
        <v>5491</v>
      </c>
      <c r="J3312" s="259" t="s">
        <v>5500</v>
      </c>
      <c r="K3312" s="259" t="s">
        <v>5501</v>
      </c>
      <c r="L3312" s="260">
        <v>45557</v>
      </c>
      <c r="M3312" s="259" t="s">
        <v>20</v>
      </c>
    </row>
    <row r="3313" spans="1:13" x14ac:dyDescent="0.35">
      <c r="A3313" s="261" t="s">
        <v>1449</v>
      </c>
      <c r="B3313" s="261" t="s">
        <v>1450</v>
      </c>
      <c r="C3313" s="261" t="s">
        <v>1451</v>
      </c>
      <c r="D3313" s="261" t="s">
        <v>568</v>
      </c>
      <c r="E3313" s="261">
        <v>13595049</v>
      </c>
      <c r="F3313" s="261" t="s">
        <v>5502</v>
      </c>
      <c r="G3313" s="261" t="s">
        <v>884</v>
      </c>
      <c r="H3313" s="261">
        <v>2</v>
      </c>
      <c r="I3313" s="261" t="s">
        <v>5503</v>
      </c>
      <c r="J3313" s="261" t="s">
        <v>5504</v>
      </c>
      <c r="K3313" s="261" t="s">
        <v>5505</v>
      </c>
      <c r="L3313" s="262">
        <v>45557</v>
      </c>
      <c r="M3313" s="261" t="s">
        <v>20</v>
      </c>
    </row>
    <row r="3314" spans="1:13" x14ac:dyDescent="0.35">
      <c r="A3314" s="259" t="s">
        <v>1449</v>
      </c>
      <c r="B3314" s="259" t="s">
        <v>1450</v>
      </c>
      <c r="C3314" s="259" t="s">
        <v>1451</v>
      </c>
      <c r="D3314" s="259" t="s">
        <v>40</v>
      </c>
      <c r="E3314" s="259">
        <v>2618</v>
      </c>
      <c r="F3314" s="259" t="s">
        <v>5506</v>
      </c>
      <c r="G3314" s="259" t="s">
        <v>884</v>
      </c>
      <c r="H3314" s="259">
        <v>2</v>
      </c>
      <c r="I3314" s="259" t="s">
        <v>5507</v>
      </c>
      <c r="J3314" s="259" t="s">
        <v>5508</v>
      </c>
      <c r="K3314" s="259" t="s">
        <v>5509</v>
      </c>
      <c r="L3314" s="260">
        <v>45557</v>
      </c>
      <c r="M3314" s="259" t="s">
        <v>20</v>
      </c>
    </row>
    <row r="3315" spans="1:13" x14ac:dyDescent="0.35">
      <c r="A3315" s="261" t="s">
        <v>1449</v>
      </c>
      <c r="B3315" s="261" t="s">
        <v>1450</v>
      </c>
      <c r="C3315" s="261" t="s">
        <v>1451</v>
      </c>
      <c r="D3315" s="261" t="s">
        <v>635</v>
      </c>
      <c r="E3315" s="261">
        <v>1187</v>
      </c>
      <c r="F3315" s="261" t="s">
        <v>5510</v>
      </c>
      <c r="G3315" s="261" t="s">
        <v>884</v>
      </c>
      <c r="H3315" s="261">
        <v>2</v>
      </c>
      <c r="I3315" s="261" t="s">
        <v>5511</v>
      </c>
      <c r="J3315" s="261" t="s">
        <v>5512</v>
      </c>
      <c r="K3315" s="261" t="s">
        <v>5513</v>
      </c>
      <c r="L3315" s="262">
        <v>45557</v>
      </c>
      <c r="M3315" s="261" t="s">
        <v>20</v>
      </c>
    </row>
    <row r="3316" spans="1:13" x14ac:dyDescent="0.35">
      <c r="A3316" s="259" t="s">
        <v>1449</v>
      </c>
      <c r="B3316" s="259" t="s">
        <v>1450</v>
      </c>
      <c r="C3316" s="259" t="s">
        <v>1451</v>
      </c>
      <c r="D3316" s="259" t="s">
        <v>793</v>
      </c>
      <c r="E3316" s="259">
        <v>1187</v>
      </c>
      <c r="F3316" s="259" t="s">
        <v>5510</v>
      </c>
      <c r="G3316" s="259" t="s">
        <v>884</v>
      </c>
      <c r="H3316" s="259">
        <v>2</v>
      </c>
      <c r="I3316" s="259" t="s">
        <v>5511</v>
      </c>
      <c r="J3316" s="259" t="s">
        <v>5512</v>
      </c>
      <c r="K3316" s="259" t="s">
        <v>5514</v>
      </c>
      <c r="L3316" s="260">
        <v>45557</v>
      </c>
      <c r="M3316" s="259" t="s">
        <v>20</v>
      </c>
    </row>
    <row r="3317" spans="1:13" x14ac:dyDescent="0.35">
      <c r="A3317" s="261" t="s">
        <v>1449</v>
      </c>
      <c r="B3317" s="261" t="s">
        <v>1450</v>
      </c>
      <c r="C3317" s="261" t="s">
        <v>1451</v>
      </c>
      <c r="D3317" s="261" t="s">
        <v>986</v>
      </c>
      <c r="E3317" s="261">
        <v>23700000</v>
      </c>
      <c r="F3317" s="261" t="s">
        <v>5490</v>
      </c>
      <c r="G3317" s="261" t="s">
        <v>492</v>
      </c>
      <c r="H3317" s="261">
        <v>1</v>
      </c>
      <c r="I3317" s="261" t="s">
        <v>5491</v>
      </c>
      <c r="J3317" s="261" t="s">
        <v>5515</v>
      </c>
      <c r="K3317" s="261" t="s">
        <v>5516</v>
      </c>
      <c r="L3317" s="262">
        <v>45557</v>
      </c>
      <c r="M3317" s="261" t="s">
        <v>20</v>
      </c>
    </row>
    <row r="3318" spans="1:13" x14ac:dyDescent="0.35">
      <c r="A3318" s="259" t="s">
        <v>1449</v>
      </c>
      <c r="B3318" s="259" t="s">
        <v>1450</v>
      </c>
      <c r="C3318" s="259" t="s">
        <v>1451</v>
      </c>
      <c r="D3318" s="259" t="s">
        <v>991</v>
      </c>
      <c r="E3318" s="259">
        <v>0</v>
      </c>
      <c r="F3318" s="259" t="s">
        <v>5490</v>
      </c>
      <c r="G3318" s="259" t="s">
        <v>884</v>
      </c>
      <c r="H3318" s="259">
        <v>2</v>
      </c>
      <c r="I3318" s="259" t="s">
        <v>5491</v>
      </c>
      <c r="J3318" s="259" t="s">
        <v>5517</v>
      </c>
      <c r="K3318" s="259" t="s">
        <v>5518</v>
      </c>
      <c r="L3318" s="260">
        <v>45557</v>
      </c>
      <c r="M3318" s="259" t="s">
        <v>20</v>
      </c>
    </row>
    <row r="3319" spans="1:13" x14ac:dyDescent="0.35">
      <c r="A3319" s="261" t="s">
        <v>1449</v>
      </c>
      <c r="B3319" s="261" t="s">
        <v>1450</v>
      </c>
      <c r="C3319" s="261" t="s">
        <v>1451</v>
      </c>
      <c r="D3319" s="261" t="s">
        <v>996</v>
      </c>
      <c r="E3319" s="261">
        <v>20800000</v>
      </c>
      <c r="F3319" s="261" t="s">
        <v>5519</v>
      </c>
      <c r="G3319" s="261" t="s">
        <v>884</v>
      </c>
      <c r="H3319" s="261">
        <v>2</v>
      </c>
      <c r="I3319" s="261" t="s">
        <v>5520</v>
      </c>
      <c r="J3319" s="261" t="s">
        <v>5521</v>
      </c>
      <c r="K3319" s="261" t="s">
        <v>5522</v>
      </c>
      <c r="L3319" s="262">
        <v>45557</v>
      </c>
      <c r="M3319" s="261" t="s">
        <v>20</v>
      </c>
    </row>
    <row r="3320" spans="1:13" x14ac:dyDescent="0.35">
      <c r="A3320" s="259" t="s">
        <v>1449</v>
      </c>
      <c r="B3320" s="259" t="s">
        <v>1450</v>
      </c>
      <c r="C3320" s="259" t="s">
        <v>1451</v>
      </c>
      <c r="D3320" s="259" t="s">
        <v>999</v>
      </c>
      <c r="E3320" s="259">
        <v>11400000</v>
      </c>
      <c r="F3320" s="259" t="s">
        <v>5519</v>
      </c>
      <c r="G3320" s="259" t="s">
        <v>22</v>
      </c>
      <c r="H3320" s="259">
        <v>3</v>
      </c>
      <c r="I3320" s="259" t="s">
        <v>5520</v>
      </c>
      <c r="J3320" s="259" t="s">
        <v>5523</v>
      </c>
      <c r="K3320" s="259" t="s">
        <v>5524</v>
      </c>
      <c r="L3320" s="260">
        <v>45557</v>
      </c>
      <c r="M3320" s="259" t="s">
        <v>20</v>
      </c>
    </row>
    <row r="3321" spans="1:13" x14ac:dyDescent="0.35">
      <c r="A3321" s="261" t="s">
        <v>1449</v>
      </c>
      <c r="B3321" s="261" t="s">
        <v>1450</v>
      </c>
      <c r="C3321" s="261" t="s">
        <v>1451</v>
      </c>
      <c r="D3321" s="261" t="s">
        <v>1002</v>
      </c>
      <c r="E3321" s="261">
        <v>12300000</v>
      </c>
      <c r="F3321" s="261" t="s">
        <v>5519</v>
      </c>
      <c r="G3321" s="261" t="s">
        <v>22</v>
      </c>
      <c r="H3321" s="261">
        <v>3</v>
      </c>
      <c r="I3321" s="261" t="s">
        <v>5520</v>
      </c>
      <c r="J3321" s="261" t="s">
        <v>5525</v>
      </c>
      <c r="K3321" s="261" t="s">
        <v>5526</v>
      </c>
      <c r="L3321" s="262">
        <v>45557</v>
      </c>
      <c r="M3321" s="261" t="s">
        <v>20</v>
      </c>
    </row>
    <row r="3322" spans="1:13" x14ac:dyDescent="0.35">
      <c r="A3322" s="259" t="s">
        <v>1449</v>
      </c>
      <c r="B3322" s="259" t="s">
        <v>1450</v>
      </c>
      <c r="C3322" s="259" t="s">
        <v>1451</v>
      </c>
      <c r="D3322" s="259" t="s">
        <v>823</v>
      </c>
      <c r="E3322" s="259">
        <v>0</v>
      </c>
      <c r="F3322" s="259" t="s">
        <v>5519</v>
      </c>
      <c r="G3322" s="259" t="s">
        <v>884</v>
      </c>
      <c r="H3322" s="259">
        <v>2</v>
      </c>
      <c r="I3322" s="259" t="s">
        <v>5520</v>
      </c>
      <c r="J3322" s="259" t="s">
        <v>5527</v>
      </c>
      <c r="K3322" s="259" t="s">
        <v>5528</v>
      </c>
      <c r="L3322" s="260">
        <v>45557</v>
      </c>
      <c r="M3322" s="259" t="s">
        <v>20</v>
      </c>
    </row>
    <row r="3323" spans="1:13" x14ac:dyDescent="0.35">
      <c r="A3323" s="261" t="s">
        <v>1449</v>
      </c>
      <c r="B3323" s="261" t="s">
        <v>1450</v>
      </c>
      <c r="C3323" s="261" t="s">
        <v>1451</v>
      </c>
      <c r="D3323" s="261" t="s">
        <v>404</v>
      </c>
      <c r="E3323" s="261">
        <v>4</v>
      </c>
      <c r="F3323" s="261" t="s">
        <v>5529</v>
      </c>
      <c r="G3323" s="261" t="s">
        <v>492</v>
      </c>
      <c r="H3323" s="261">
        <v>1</v>
      </c>
      <c r="I3323" s="261" t="s">
        <v>5530</v>
      </c>
      <c r="J3323" s="261" t="s">
        <v>5531</v>
      </c>
      <c r="K3323" s="261" t="s">
        <v>5532</v>
      </c>
      <c r="L3323" s="262">
        <v>45557</v>
      </c>
      <c r="M3323" s="261" t="s">
        <v>20</v>
      </c>
    </row>
    <row r="3324" spans="1:13" x14ac:dyDescent="0.35">
      <c r="A3324" s="259" t="s">
        <v>1449</v>
      </c>
      <c r="B3324" s="259" t="s">
        <v>1450</v>
      </c>
      <c r="C3324" s="259" t="s">
        <v>1451</v>
      </c>
      <c r="D3324" s="259" t="s">
        <v>26</v>
      </c>
      <c r="E3324" s="259" t="s">
        <v>17</v>
      </c>
      <c r="F3324" s="259" t="s">
        <v>17</v>
      </c>
      <c r="G3324" s="259" t="s">
        <v>17</v>
      </c>
      <c r="H3324" s="259" t="s">
        <v>17</v>
      </c>
      <c r="I3324" s="259" t="s">
        <v>17</v>
      </c>
      <c r="J3324" s="259" t="s">
        <v>1452</v>
      </c>
      <c r="K3324" s="259" t="s">
        <v>5533</v>
      </c>
      <c r="L3324" s="260">
        <v>45557</v>
      </c>
      <c r="M3324" s="259" t="s">
        <v>20</v>
      </c>
    </row>
    <row r="3325" spans="1:13" x14ac:dyDescent="0.35">
      <c r="A3325" s="261" t="s">
        <v>1449</v>
      </c>
      <c r="B3325" s="261" t="s">
        <v>1450</v>
      </c>
      <c r="C3325" s="261" t="s">
        <v>1451</v>
      </c>
      <c r="D3325" s="261" t="s">
        <v>28</v>
      </c>
      <c r="E3325" s="261">
        <v>543000</v>
      </c>
      <c r="F3325" s="261" t="s">
        <v>5534</v>
      </c>
      <c r="G3325" s="261" t="s">
        <v>884</v>
      </c>
      <c r="H3325" s="261">
        <v>2</v>
      </c>
      <c r="I3325" s="261" t="s">
        <v>5535</v>
      </c>
      <c r="J3325" s="261" t="s">
        <v>5536</v>
      </c>
      <c r="K3325" s="261" t="s">
        <v>5537</v>
      </c>
      <c r="L3325" s="262">
        <v>45557</v>
      </c>
      <c r="M3325" s="261" t="s">
        <v>20</v>
      </c>
    </row>
    <row r="3326" spans="1:13" x14ac:dyDescent="0.35">
      <c r="A3326" s="259" t="s">
        <v>1449</v>
      </c>
      <c r="B3326" s="259" t="s">
        <v>1450</v>
      </c>
      <c r="C3326" s="259" t="s">
        <v>1451</v>
      </c>
      <c r="D3326" s="259" t="s">
        <v>38</v>
      </c>
      <c r="E3326" s="259" t="s">
        <v>17</v>
      </c>
      <c r="F3326" s="259" t="s">
        <v>17</v>
      </c>
      <c r="G3326" s="259" t="s">
        <v>17</v>
      </c>
      <c r="H3326" s="259" t="s">
        <v>17</v>
      </c>
      <c r="I3326" s="259" t="s">
        <v>17</v>
      </c>
      <c r="J3326" s="259" t="s">
        <v>1452</v>
      </c>
      <c r="K3326" s="259" t="s">
        <v>5538</v>
      </c>
      <c r="L3326" s="260">
        <v>45557</v>
      </c>
      <c r="M3326" s="259" t="s">
        <v>20</v>
      </c>
    </row>
    <row r="3327" spans="1:13" x14ac:dyDescent="0.35">
      <c r="A3327" s="261" t="s">
        <v>1449</v>
      </c>
      <c r="B3327" s="261" t="s">
        <v>1450</v>
      </c>
      <c r="C3327" s="261" t="s">
        <v>1451</v>
      </c>
      <c r="D3327" s="261" t="s">
        <v>16</v>
      </c>
      <c r="E3327" s="261">
        <v>21300</v>
      </c>
      <c r="F3327" s="261" t="s">
        <v>5539</v>
      </c>
      <c r="G3327" s="261" t="s">
        <v>884</v>
      </c>
      <c r="H3327" s="261">
        <v>2</v>
      </c>
      <c r="I3327" s="261" t="s">
        <v>5540</v>
      </c>
      <c r="J3327" s="261" t="s">
        <v>5541</v>
      </c>
      <c r="K3327" s="261" t="s">
        <v>5542</v>
      </c>
      <c r="L3327" s="262">
        <v>45557</v>
      </c>
      <c r="M3327" s="261" t="s">
        <v>20</v>
      </c>
    </row>
    <row r="3328" spans="1:13" x14ac:dyDescent="0.35">
      <c r="A3328" s="259" t="s">
        <v>5543</v>
      </c>
      <c r="B3328" s="259" t="s">
        <v>5544</v>
      </c>
      <c r="C3328" s="259" t="s">
        <v>5545</v>
      </c>
      <c r="D3328" s="259" t="s">
        <v>949</v>
      </c>
      <c r="E3328" s="259">
        <v>100309210</v>
      </c>
      <c r="F3328" s="259" t="s">
        <v>5546</v>
      </c>
      <c r="G3328" s="259" t="s">
        <v>492</v>
      </c>
      <c r="H3328" s="259">
        <v>1</v>
      </c>
      <c r="I3328" s="259" t="s">
        <v>5547</v>
      </c>
      <c r="J3328" s="259" t="s">
        <v>5548</v>
      </c>
      <c r="K3328" s="259" t="s">
        <v>5549</v>
      </c>
      <c r="L3328" s="260">
        <v>45558</v>
      </c>
      <c r="M3328" s="259" t="s">
        <v>20</v>
      </c>
    </row>
    <row r="3329" spans="1:13" x14ac:dyDescent="0.35">
      <c r="A3329" s="261" t="s">
        <v>5543</v>
      </c>
      <c r="B3329" s="261" t="s">
        <v>5544</v>
      </c>
      <c r="C3329" s="261" t="s">
        <v>5545</v>
      </c>
      <c r="D3329" s="261" t="s">
        <v>694</v>
      </c>
      <c r="E3329" s="261">
        <v>150058</v>
      </c>
      <c r="F3329" s="261" t="s">
        <v>5550</v>
      </c>
      <c r="G3329" s="261" t="s">
        <v>884</v>
      </c>
      <c r="H3329" s="261">
        <v>2</v>
      </c>
      <c r="I3329" s="261" t="s">
        <v>5551</v>
      </c>
      <c r="J3329" s="261" t="s">
        <v>5552</v>
      </c>
      <c r="K3329" s="261" t="s">
        <v>5553</v>
      </c>
      <c r="L3329" s="262">
        <v>45558</v>
      </c>
      <c r="M3329" s="261" t="s">
        <v>20</v>
      </c>
    </row>
    <row r="3330" spans="1:13" x14ac:dyDescent="0.35">
      <c r="A3330" s="259" t="s">
        <v>5543</v>
      </c>
      <c r="B3330" s="259" t="s">
        <v>5544</v>
      </c>
      <c r="C3330" s="259" t="s">
        <v>5545</v>
      </c>
      <c r="D3330" s="259" t="s">
        <v>958</v>
      </c>
      <c r="E3330" s="259">
        <v>45400060</v>
      </c>
      <c r="F3330" s="259" t="s">
        <v>5550</v>
      </c>
      <c r="G3330" s="259" t="s">
        <v>884</v>
      </c>
      <c r="H3330" s="259">
        <v>2</v>
      </c>
      <c r="I3330" s="259" t="s">
        <v>5551</v>
      </c>
      <c r="J3330" s="259" t="s">
        <v>5554</v>
      </c>
      <c r="K3330" s="259" t="s">
        <v>5555</v>
      </c>
      <c r="L3330" s="260">
        <v>45558</v>
      </c>
      <c r="M3330" s="259" t="s">
        <v>20</v>
      </c>
    </row>
    <row r="3331" spans="1:13" x14ac:dyDescent="0.35">
      <c r="A3331" s="261" t="s">
        <v>5543</v>
      </c>
      <c r="B3331" s="261" t="s">
        <v>5544</v>
      </c>
      <c r="C3331" s="261" t="s">
        <v>5545</v>
      </c>
      <c r="D3331" s="261" t="s">
        <v>40</v>
      </c>
      <c r="E3331" s="261">
        <v>1922</v>
      </c>
      <c r="F3331" s="261" t="s">
        <v>5556</v>
      </c>
      <c r="G3331" s="261" t="s">
        <v>884</v>
      </c>
      <c r="H3331" s="261">
        <v>2</v>
      </c>
      <c r="I3331" s="261" t="s">
        <v>5557</v>
      </c>
      <c r="J3331" s="261" t="s">
        <v>5558</v>
      </c>
      <c r="K3331" s="261" t="s">
        <v>5559</v>
      </c>
      <c r="L3331" s="262">
        <v>45558</v>
      </c>
      <c r="M3331" s="261" t="s">
        <v>20</v>
      </c>
    </row>
    <row r="3332" spans="1:13" x14ac:dyDescent="0.35">
      <c r="A3332" s="259" t="s">
        <v>5543</v>
      </c>
      <c r="B3332" s="259" t="s">
        <v>5544</v>
      </c>
      <c r="C3332" s="259" t="s">
        <v>5545</v>
      </c>
      <c r="D3332" s="259" t="s">
        <v>26</v>
      </c>
      <c r="E3332" s="259" t="s">
        <v>17</v>
      </c>
      <c r="F3332" s="259" t="s">
        <v>17</v>
      </c>
      <c r="G3332" s="259" t="s">
        <v>17</v>
      </c>
      <c r="H3332" s="259" t="s">
        <v>17</v>
      </c>
      <c r="I3332" s="259" t="s">
        <v>17</v>
      </c>
      <c r="J3332" s="259" t="s">
        <v>1466</v>
      </c>
      <c r="K3332" s="259" t="s">
        <v>5560</v>
      </c>
      <c r="L3332" s="260">
        <v>45558</v>
      </c>
      <c r="M3332" s="259" t="s">
        <v>20</v>
      </c>
    </row>
    <row r="3333" spans="1:13" x14ac:dyDescent="0.35">
      <c r="A3333" s="261" t="s">
        <v>5543</v>
      </c>
      <c r="B3333" s="261" t="s">
        <v>5544</v>
      </c>
      <c r="C3333" s="261" t="s">
        <v>5545</v>
      </c>
      <c r="D3333" s="261" t="s">
        <v>28</v>
      </c>
      <c r="E3333" s="261" t="s">
        <v>17</v>
      </c>
      <c r="F3333" s="261" t="s">
        <v>17</v>
      </c>
      <c r="G3333" s="261" t="s">
        <v>17</v>
      </c>
      <c r="H3333" s="261" t="s">
        <v>17</v>
      </c>
      <c r="I3333" s="261" t="s">
        <v>17</v>
      </c>
      <c r="J3333" s="261" t="s">
        <v>1466</v>
      </c>
      <c r="K3333" s="261" t="s">
        <v>5561</v>
      </c>
      <c r="L3333" s="262">
        <v>45558</v>
      </c>
      <c r="M3333" s="261" t="s">
        <v>20</v>
      </c>
    </row>
    <row r="3334" spans="1:13" x14ac:dyDescent="0.35">
      <c r="A3334" s="259" t="s">
        <v>5543</v>
      </c>
      <c r="B3334" s="259" t="s">
        <v>5544</v>
      </c>
      <c r="C3334" s="259" t="s">
        <v>5545</v>
      </c>
      <c r="D3334" s="259" t="s">
        <v>38</v>
      </c>
      <c r="E3334" s="259" t="s">
        <v>17</v>
      </c>
      <c r="F3334" s="259" t="s">
        <v>17</v>
      </c>
      <c r="G3334" s="259" t="s">
        <v>17</v>
      </c>
      <c r="H3334" s="259" t="s">
        <v>17</v>
      </c>
      <c r="I3334" s="259" t="s">
        <v>17</v>
      </c>
      <c r="J3334" s="259" t="s">
        <v>1466</v>
      </c>
      <c r="K3334" s="259" t="s">
        <v>5562</v>
      </c>
      <c r="L3334" s="260">
        <v>45558</v>
      </c>
      <c r="M3334" s="259" t="s">
        <v>20</v>
      </c>
    </row>
    <row r="3335" spans="1:13" x14ac:dyDescent="0.35">
      <c r="A3335" s="261" t="s">
        <v>5543</v>
      </c>
      <c r="B3335" s="261" t="s">
        <v>5544</v>
      </c>
      <c r="C3335" s="261" t="s">
        <v>5545</v>
      </c>
      <c r="D3335" s="261" t="s">
        <v>768</v>
      </c>
      <c r="E3335" s="261" t="s">
        <v>17</v>
      </c>
      <c r="F3335" s="261" t="s">
        <v>17</v>
      </c>
      <c r="G3335" s="261" t="s">
        <v>17</v>
      </c>
      <c r="H3335" s="261" t="s">
        <v>17</v>
      </c>
      <c r="I3335" s="261" t="s">
        <v>17</v>
      </c>
      <c r="J3335" s="261" t="s">
        <v>1466</v>
      </c>
      <c r="K3335" s="261" t="s">
        <v>5563</v>
      </c>
      <c r="L3335" s="262">
        <v>45558</v>
      </c>
      <c r="M3335" s="261" t="s">
        <v>20</v>
      </c>
    </row>
    <row r="3336" spans="1:13" x14ac:dyDescent="0.35">
      <c r="A3336" s="259" t="s">
        <v>5543</v>
      </c>
      <c r="B3336" s="259" t="s">
        <v>5544</v>
      </c>
      <c r="C3336" s="259" t="s">
        <v>5545</v>
      </c>
      <c r="D3336" s="259" t="s">
        <v>24</v>
      </c>
      <c r="E3336" s="259" t="s">
        <v>17</v>
      </c>
      <c r="F3336" s="259" t="s">
        <v>17</v>
      </c>
      <c r="G3336" s="259" t="s">
        <v>17</v>
      </c>
      <c r="H3336" s="259" t="s">
        <v>17</v>
      </c>
      <c r="I3336" s="259" t="s">
        <v>17</v>
      </c>
      <c r="J3336" s="259" t="s">
        <v>1466</v>
      </c>
      <c r="K3336" s="259" t="s">
        <v>5564</v>
      </c>
      <c r="L3336" s="260">
        <v>45558</v>
      </c>
      <c r="M3336" s="259" t="s">
        <v>20</v>
      </c>
    </row>
    <row r="3337" spans="1:13" x14ac:dyDescent="0.35">
      <c r="A3337" s="261" t="s">
        <v>5543</v>
      </c>
      <c r="B3337" s="261" t="s">
        <v>5544</v>
      </c>
      <c r="C3337" s="261" t="s">
        <v>5545</v>
      </c>
      <c r="D3337" s="261" t="s">
        <v>2176</v>
      </c>
      <c r="E3337" s="261">
        <v>0</v>
      </c>
      <c r="F3337" s="261" t="s">
        <v>2177</v>
      </c>
      <c r="G3337" s="261" t="s">
        <v>33</v>
      </c>
      <c r="H3337" s="261">
        <v>2</v>
      </c>
      <c r="I3337" s="261" t="s">
        <v>17</v>
      </c>
      <c r="J3337" s="261" t="s">
        <v>17</v>
      </c>
      <c r="K3337" s="261" t="s">
        <v>5565</v>
      </c>
      <c r="L3337" s="262">
        <v>45558</v>
      </c>
      <c r="M3337" s="261" t="s">
        <v>20</v>
      </c>
    </row>
    <row r="3338" spans="1:13" x14ac:dyDescent="0.35">
      <c r="A3338" s="259" t="s">
        <v>5543</v>
      </c>
      <c r="B3338" s="259" t="s">
        <v>5544</v>
      </c>
      <c r="C3338" s="259" t="s">
        <v>5545</v>
      </c>
      <c r="D3338" s="259" t="s">
        <v>2179</v>
      </c>
      <c r="E3338" s="259">
        <v>1</v>
      </c>
      <c r="F3338" s="259" t="s">
        <v>2177</v>
      </c>
      <c r="G3338" s="259" t="s">
        <v>33</v>
      </c>
      <c r="H3338" s="259">
        <v>2</v>
      </c>
      <c r="I3338" s="259" t="s">
        <v>17</v>
      </c>
      <c r="J3338" s="259" t="s">
        <v>17</v>
      </c>
      <c r="K3338" s="259" t="s">
        <v>5566</v>
      </c>
      <c r="L3338" s="260">
        <v>45558</v>
      </c>
      <c r="M3338" s="259" t="s">
        <v>20</v>
      </c>
    </row>
    <row r="3339" spans="1:13" x14ac:dyDescent="0.35">
      <c r="A3339" s="261" t="s">
        <v>5543</v>
      </c>
      <c r="B3339" s="261" t="s">
        <v>5544</v>
      </c>
      <c r="C3339" s="261" t="s">
        <v>5545</v>
      </c>
      <c r="D3339" s="261" t="s">
        <v>2181</v>
      </c>
      <c r="E3339" s="261">
        <v>0</v>
      </c>
      <c r="F3339" s="261" t="s">
        <v>2177</v>
      </c>
      <c r="G3339" s="261" t="s">
        <v>33</v>
      </c>
      <c r="H3339" s="261">
        <v>2</v>
      </c>
      <c r="I3339" s="261" t="s">
        <v>17</v>
      </c>
      <c r="J3339" s="261" t="s">
        <v>17</v>
      </c>
      <c r="K3339" s="261" t="s">
        <v>5567</v>
      </c>
      <c r="L3339" s="262">
        <v>45558</v>
      </c>
      <c r="M3339" s="261" t="s">
        <v>20</v>
      </c>
    </row>
    <row r="3340" spans="1:13" x14ac:dyDescent="0.35">
      <c r="A3340" s="259" t="s">
        <v>5543</v>
      </c>
      <c r="B3340" s="259" t="s">
        <v>5544</v>
      </c>
      <c r="C3340" s="259" t="s">
        <v>5545</v>
      </c>
      <c r="D3340" s="259" t="s">
        <v>2183</v>
      </c>
      <c r="E3340" s="259">
        <v>0</v>
      </c>
      <c r="F3340" s="259" t="s">
        <v>2177</v>
      </c>
      <c r="G3340" s="259" t="s">
        <v>33</v>
      </c>
      <c r="H3340" s="259">
        <v>2</v>
      </c>
      <c r="I3340" s="259" t="s">
        <v>17</v>
      </c>
      <c r="J3340" s="259" t="s">
        <v>17</v>
      </c>
      <c r="K3340" s="259" t="s">
        <v>5568</v>
      </c>
      <c r="L3340" s="260">
        <v>45558</v>
      </c>
      <c r="M3340" s="259" t="s">
        <v>20</v>
      </c>
    </row>
    <row r="3341" spans="1:13" x14ac:dyDescent="0.35">
      <c r="A3341" s="261" t="s">
        <v>5543</v>
      </c>
      <c r="B3341" s="261" t="s">
        <v>5544</v>
      </c>
      <c r="C3341" s="261" t="s">
        <v>5545</v>
      </c>
      <c r="D3341" s="261" t="s">
        <v>2185</v>
      </c>
      <c r="E3341" s="261">
        <v>3</v>
      </c>
      <c r="F3341" s="261" t="s">
        <v>2177</v>
      </c>
      <c r="G3341" s="261" t="s">
        <v>33</v>
      </c>
      <c r="H3341" s="261">
        <v>2</v>
      </c>
      <c r="I3341" s="261" t="s">
        <v>17</v>
      </c>
      <c r="J3341" s="261" t="s">
        <v>17</v>
      </c>
      <c r="K3341" s="261" t="s">
        <v>5569</v>
      </c>
      <c r="L3341" s="262">
        <v>45558</v>
      </c>
      <c r="M3341" s="261" t="s">
        <v>20</v>
      </c>
    </row>
    <row r="3342" spans="1:13" x14ac:dyDescent="0.35">
      <c r="A3342" s="259" t="s">
        <v>5543</v>
      </c>
      <c r="B3342" s="259" t="s">
        <v>5544</v>
      </c>
      <c r="C3342" s="259" t="s">
        <v>5545</v>
      </c>
      <c r="D3342" s="259" t="s">
        <v>2187</v>
      </c>
      <c r="E3342" s="259">
        <v>0</v>
      </c>
      <c r="F3342" s="259" t="s">
        <v>2177</v>
      </c>
      <c r="G3342" s="259" t="s">
        <v>33</v>
      </c>
      <c r="H3342" s="259">
        <v>2</v>
      </c>
      <c r="I3342" s="259" t="s">
        <v>17</v>
      </c>
      <c r="J3342" s="259" t="s">
        <v>17</v>
      </c>
      <c r="K3342" s="259" t="s">
        <v>5570</v>
      </c>
      <c r="L3342" s="260">
        <v>45558</v>
      </c>
      <c r="M3342" s="259" t="s">
        <v>20</v>
      </c>
    </row>
    <row r="3343" spans="1:13" x14ac:dyDescent="0.35">
      <c r="A3343" s="261" t="s">
        <v>5543</v>
      </c>
      <c r="B3343" s="261" t="s">
        <v>5544</v>
      </c>
      <c r="C3343" s="261" t="s">
        <v>5545</v>
      </c>
      <c r="D3343" s="261" t="s">
        <v>2189</v>
      </c>
      <c r="E3343" s="261">
        <v>0</v>
      </c>
      <c r="F3343" s="261" t="s">
        <v>2177</v>
      </c>
      <c r="G3343" s="261" t="s">
        <v>33</v>
      </c>
      <c r="H3343" s="261">
        <v>2</v>
      </c>
      <c r="I3343" s="261" t="s">
        <v>17</v>
      </c>
      <c r="J3343" s="261" t="s">
        <v>17</v>
      </c>
      <c r="K3343" s="261" t="s">
        <v>5571</v>
      </c>
      <c r="L3343" s="262">
        <v>45558</v>
      </c>
      <c r="M3343" s="261" t="s">
        <v>20</v>
      </c>
    </row>
    <row r="3344" spans="1:13" x14ac:dyDescent="0.35">
      <c r="A3344" s="259" t="s">
        <v>5543</v>
      </c>
      <c r="B3344" s="259" t="s">
        <v>5544</v>
      </c>
      <c r="C3344" s="259" t="s">
        <v>5545</v>
      </c>
      <c r="D3344" s="259" t="s">
        <v>2191</v>
      </c>
      <c r="E3344" s="259">
        <v>1</v>
      </c>
      <c r="F3344" s="259" t="s">
        <v>2177</v>
      </c>
      <c r="G3344" s="259" t="s">
        <v>33</v>
      </c>
      <c r="H3344" s="259">
        <v>2</v>
      </c>
      <c r="I3344" s="259" t="s">
        <v>17</v>
      </c>
      <c r="J3344" s="259" t="s">
        <v>17</v>
      </c>
      <c r="K3344" s="259" t="s">
        <v>5572</v>
      </c>
      <c r="L3344" s="260">
        <v>45558</v>
      </c>
      <c r="M3344" s="259" t="s">
        <v>20</v>
      </c>
    </row>
    <row r="3345" spans="1:13" x14ac:dyDescent="0.35">
      <c r="A3345" s="261" t="s">
        <v>5543</v>
      </c>
      <c r="B3345" s="261" t="s">
        <v>5544</v>
      </c>
      <c r="C3345" s="261" t="s">
        <v>5545</v>
      </c>
      <c r="D3345" s="261" t="s">
        <v>2193</v>
      </c>
      <c r="E3345" s="261">
        <v>0</v>
      </c>
      <c r="F3345" s="261" t="s">
        <v>2177</v>
      </c>
      <c r="G3345" s="261" t="s">
        <v>33</v>
      </c>
      <c r="H3345" s="261">
        <v>2</v>
      </c>
      <c r="I3345" s="261" t="s">
        <v>17</v>
      </c>
      <c r="J3345" s="261" t="s">
        <v>17</v>
      </c>
      <c r="K3345" s="261" t="s">
        <v>5573</v>
      </c>
      <c r="L3345" s="262">
        <v>45558</v>
      </c>
      <c r="M3345" s="261" t="s">
        <v>20</v>
      </c>
    </row>
    <row r="3346" spans="1:13" x14ac:dyDescent="0.35">
      <c r="A3346" s="259" t="s">
        <v>1449</v>
      </c>
      <c r="B3346" s="259" t="s">
        <v>1450</v>
      </c>
      <c r="C3346" s="259" t="s">
        <v>1451</v>
      </c>
      <c r="D3346" s="259" t="s">
        <v>21</v>
      </c>
      <c r="E3346" s="259">
        <v>3330</v>
      </c>
      <c r="F3346" s="259" t="s">
        <v>5539</v>
      </c>
      <c r="G3346" s="259" t="s">
        <v>884</v>
      </c>
      <c r="H3346" s="259">
        <v>2</v>
      </c>
      <c r="I3346" s="259" t="s">
        <v>5540</v>
      </c>
      <c r="J3346" s="259" t="s">
        <v>5574</v>
      </c>
      <c r="K3346" s="259" t="s">
        <v>5575</v>
      </c>
      <c r="L3346" s="260">
        <v>45559</v>
      </c>
      <c r="M3346" s="259" t="s">
        <v>20</v>
      </c>
    </row>
    <row r="3347" spans="1:13" x14ac:dyDescent="0.35">
      <c r="A3347" s="261" t="s">
        <v>1455</v>
      </c>
      <c r="B3347" s="261" t="s">
        <v>1456</v>
      </c>
      <c r="C3347" s="261" t="s">
        <v>1451</v>
      </c>
      <c r="D3347" s="261" t="s">
        <v>949</v>
      </c>
      <c r="E3347" s="261">
        <v>43100000</v>
      </c>
      <c r="F3347" s="261" t="s">
        <v>5529</v>
      </c>
      <c r="G3347" s="261" t="s">
        <v>492</v>
      </c>
      <c r="H3347" s="261">
        <v>1</v>
      </c>
      <c r="I3347" s="261" t="s">
        <v>5530</v>
      </c>
      <c r="J3347" s="261" t="s">
        <v>5576</v>
      </c>
      <c r="K3347" s="261" t="s">
        <v>5577</v>
      </c>
      <c r="L3347" s="262">
        <v>45559</v>
      </c>
      <c r="M3347" s="261" t="s">
        <v>20</v>
      </c>
    </row>
    <row r="3348" spans="1:13" x14ac:dyDescent="0.35">
      <c r="A3348" s="259" t="s">
        <v>1455</v>
      </c>
      <c r="B3348" s="259" t="s">
        <v>1456</v>
      </c>
      <c r="C3348" s="259" t="s">
        <v>1451</v>
      </c>
      <c r="D3348" s="259" t="s">
        <v>694</v>
      </c>
      <c r="E3348" s="259">
        <v>54778</v>
      </c>
      <c r="F3348" s="259" t="s">
        <v>5578</v>
      </c>
      <c r="G3348" s="259" t="s">
        <v>884</v>
      </c>
      <c r="H3348" s="259">
        <v>2</v>
      </c>
      <c r="I3348" s="259" t="s">
        <v>5579</v>
      </c>
      <c r="J3348" s="259" t="s">
        <v>5580</v>
      </c>
      <c r="K3348" s="259" t="s">
        <v>5581</v>
      </c>
      <c r="L3348" s="260">
        <v>45559</v>
      </c>
      <c r="M3348" s="259" t="s">
        <v>20</v>
      </c>
    </row>
    <row r="3349" spans="1:13" x14ac:dyDescent="0.35">
      <c r="A3349" s="261" t="s">
        <v>1455</v>
      </c>
      <c r="B3349" s="261" t="s">
        <v>1456</v>
      </c>
      <c r="C3349" s="261" t="s">
        <v>1451</v>
      </c>
      <c r="D3349" s="261" t="s">
        <v>958</v>
      </c>
      <c r="E3349" s="261">
        <v>3500000</v>
      </c>
      <c r="F3349" s="261" t="s">
        <v>5529</v>
      </c>
      <c r="G3349" s="261" t="s">
        <v>492</v>
      </c>
      <c r="H3349" s="261">
        <v>1</v>
      </c>
      <c r="I3349" s="261" t="s">
        <v>5530</v>
      </c>
      <c r="J3349" s="261" t="s">
        <v>5582</v>
      </c>
      <c r="K3349" s="261" t="s">
        <v>5583</v>
      </c>
      <c r="L3349" s="262">
        <v>45559</v>
      </c>
      <c r="M3349" s="261" t="s">
        <v>20</v>
      </c>
    </row>
    <row r="3350" spans="1:13" x14ac:dyDescent="0.35">
      <c r="A3350" s="259" t="s">
        <v>1455</v>
      </c>
      <c r="B3350" s="259" t="s">
        <v>1456</v>
      </c>
      <c r="C3350" s="259" t="s">
        <v>1451</v>
      </c>
      <c r="D3350" s="259" t="s">
        <v>963</v>
      </c>
      <c r="E3350" s="259">
        <v>1600000</v>
      </c>
      <c r="F3350" s="259" t="s">
        <v>5539</v>
      </c>
      <c r="G3350" s="259" t="s">
        <v>492</v>
      </c>
      <c r="H3350" s="259">
        <v>1</v>
      </c>
      <c r="I3350" s="259" t="s">
        <v>5540</v>
      </c>
      <c r="J3350" s="259" t="s">
        <v>5584</v>
      </c>
      <c r="K3350" s="259" t="s">
        <v>5585</v>
      </c>
      <c r="L3350" s="260">
        <v>45559</v>
      </c>
      <c r="M3350" s="259" t="s">
        <v>20</v>
      </c>
    </row>
    <row r="3351" spans="1:13" x14ac:dyDescent="0.35">
      <c r="A3351" s="261" t="s">
        <v>1455</v>
      </c>
      <c r="B3351" s="261" t="s">
        <v>1456</v>
      </c>
      <c r="C3351" s="261" t="s">
        <v>1451</v>
      </c>
      <c r="D3351" s="261" t="s">
        <v>568</v>
      </c>
      <c r="E3351" s="261">
        <v>0</v>
      </c>
      <c r="F3351" s="261" t="s">
        <v>17</v>
      </c>
      <c r="G3351" s="261" t="s">
        <v>17</v>
      </c>
      <c r="H3351" s="261" t="s">
        <v>17</v>
      </c>
      <c r="I3351" s="261" t="s">
        <v>17</v>
      </c>
      <c r="J3351" s="261" t="s">
        <v>5586</v>
      </c>
      <c r="K3351" s="261" t="s">
        <v>5587</v>
      </c>
      <c r="L3351" s="262">
        <v>45559</v>
      </c>
      <c r="M3351" s="261" t="s">
        <v>20</v>
      </c>
    </row>
    <row r="3352" spans="1:13" x14ac:dyDescent="0.35">
      <c r="A3352" s="259" t="s">
        <v>1455</v>
      </c>
      <c r="B3352" s="259" t="s">
        <v>1456</v>
      </c>
      <c r="C3352" s="259" t="s">
        <v>1451</v>
      </c>
      <c r="D3352" s="259" t="s">
        <v>40</v>
      </c>
      <c r="E3352" s="259">
        <v>2100</v>
      </c>
      <c r="F3352" s="259" t="s">
        <v>5588</v>
      </c>
      <c r="G3352" s="259" t="s">
        <v>492</v>
      </c>
      <c r="H3352" s="259">
        <v>1</v>
      </c>
      <c r="I3352" s="259" t="s">
        <v>5589</v>
      </c>
      <c r="J3352" s="259" t="s">
        <v>5590</v>
      </c>
      <c r="K3352" s="259" t="s">
        <v>5591</v>
      </c>
      <c r="L3352" s="260">
        <v>45559</v>
      </c>
      <c r="M3352" s="259" t="s">
        <v>20</v>
      </c>
    </row>
    <row r="3353" spans="1:13" x14ac:dyDescent="0.35">
      <c r="A3353" s="261" t="s">
        <v>1455</v>
      </c>
      <c r="B3353" s="261" t="s">
        <v>1456</v>
      </c>
      <c r="C3353" s="261" t="s">
        <v>1451</v>
      </c>
      <c r="D3353" s="261" t="s">
        <v>16</v>
      </c>
      <c r="E3353" s="261">
        <v>21300</v>
      </c>
      <c r="F3353" s="261" t="s">
        <v>5539</v>
      </c>
      <c r="G3353" s="261" t="s">
        <v>884</v>
      </c>
      <c r="H3353" s="261">
        <v>2</v>
      </c>
      <c r="I3353" s="261" t="s">
        <v>5540</v>
      </c>
      <c r="J3353" s="261" t="s">
        <v>5541</v>
      </c>
      <c r="K3353" s="261" t="s">
        <v>5592</v>
      </c>
      <c r="L3353" s="262">
        <v>45559</v>
      </c>
      <c r="M3353" s="261" t="s">
        <v>20</v>
      </c>
    </row>
    <row r="3354" spans="1:13" x14ac:dyDescent="0.35">
      <c r="A3354" s="259" t="s">
        <v>1455</v>
      </c>
      <c r="B3354" s="259" t="s">
        <v>1456</v>
      </c>
      <c r="C3354" s="259" t="s">
        <v>1451</v>
      </c>
      <c r="D3354" s="259" t="s">
        <v>21</v>
      </c>
      <c r="E3354" s="259">
        <v>3330</v>
      </c>
      <c r="F3354" s="259" t="s">
        <v>5539</v>
      </c>
      <c r="G3354" s="259" t="s">
        <v>884</v>
      </c>
      <c r="H3354" s="259">
        <v>2</v>
      </c>
      <c r="I3354" s="259" t="s">
        <v>5540</v>
      </c>
      <c r="J3354" s="259" t="s">
        <v>5574</v>
      </c>
      <c r="K3354" s="259" t="s">
        <v>5593</v>
      </c>
      <c r="L3354" s="260">
        <v>45559</v>
      </c>
      <c r="M3354" s="259" t="s">
        <v>20</v>
      </c>
    </row>
    <row r="3355" spans="1:13" x14ac:dyDescent="0.35">
      <c r="A3355" s="261" t="s">
        <v>1455</v>
      </c>
      <c r="B3355" s="261" t="s">
        <v>1456</v>
      </c>
      <c r="C3355" s="261" t="s">
        <v>1451</v>
      </c>
      <c r="D3355" s="261" t="s">
        <v>635</v>
      </c>
      <c r="E3355" s="261">
        <v>0</v>
      </c>
      <c r="F3355" s="261" t="s">
        <v>512</v>
      </c>
      <c r="G3355" s="261" t="s">
        <v>492</v>
      </c>
      <c r="H3355" s="261">
        <v>1</v>
      </c>
      <c r="I3355" s="261" t="s">
        <v>5511</v>
      </c>
      <c r="J3355" s="261" t="s">
        <v>5594</v>
      </c>
      <c r="K3355" s="261" t="s">
        <v>5595</v>
      </c>
      <c r="L3355" s="262">
        <v>45559</v>
      </c>
      <c r="M3355" s="261" t="s">
        <v>20</v>
      </c>
    </row>
    <row r="3356" spans="1:13" x14ac:dyDescent="0.35">
      <c r="A3356" s="259" t="s">
        <v>1455</v>
      </c>
      <c r="B3356" s="259" t="s">
        <v>1456</v>
      </c>
      <c r="C3356" s="259" t="s">
        <v>1451</v>
      </c>
      <c r="D3356" s="259" t="s">
        <v>793</v>
      </c>
      <c r="E3356" s="259">
        <v>1187</v>
      </c>
      <c r="F3356" s="259" t="s">
        <v>5510</v>
      </c>
      <c r="G3356" s="259" t="s">
        <v>884</v>
      </c>
      <c r="H3356" s="259">
        <v>2</v>
      </c>
      <c r="I3356" s="259" t="s">
        <v>5511</v>
      </c>
      <c r="J3356" s="259" t="s">
        <v>5512</v>
      </c>
      <c r="K3356" s="259" t="s">
        <v>5596</v>
      </c>
      <c r="L3356" s="260">
        <v>45559</v>
      </c>
      <c r="M3356" s="259" t="s">
        <v>20</v>
      </c>
    </row>
    <row r="3357" spans="1:13" x14ac:dyDescent="0.35">
      <c r="A3357" s="261" t="s">
        <v>1455</v>
      </c>
      <c r="B3357" s="261" t="s">
        <v>1456</v>
      </c>
      <c r="C3357" s="261" t="s">
        <v>1451</v>
      </c>
      <c r="D3357" s="261" t="s">
        <v>986</v>
      </c>
      <c r="E3357" s="261">
        <v>275000</v>
      </c>
      <c r="F3357" s="261" t="s">
        <v>5597</v>
      </c>
      <c r="G3357" s="261" t="s">
        <v>492</v>
      </c>
      <c r="H3357" s="261">
        <v>1</v>
      </c>
      <c r="I3357" s="261" t="s">
        <v>5598</v>
      </c>
      <c r="J3357" s="261" t="s">
        <v>5599</v>
      </c>
      <c r="K3357" s="261" t="s">
        <v>5600</v>
      </c>
      <c r="L3357" s="262">
        <v>45559</v>
      </c>
      <c r="M3357" s="261" t="s">
        <v>20</v>
      </c>
    </row>
    <row r="3358" spans="1:13" x14ac:dyDescent="0.35">
      <c r="A3358" s="259" t="s">
        <v>1455</v>
      </c>
      <c r="B3358" s="259" t="s">
        <v>1456</v>
      </c>
      <c r="C3358" s="259" t="s">
        <v>1451</v>
      </c>
      <c r="D3358" s="259" t="s">
        <v>991</v>
      </c>
      <c r="E3358" s="259">
        <v>1900000</v>
      </c>
      <c r="F3358" s="259" t="s">
        <v>5601</v>
      </c>
      <c r="G3358" s="259" t="s">
        <v>884</v>
      </c>
      <c r="H3358" s="259">
        <v>2</v>
      </c>
      <c r="I3358" s="259" t="s">
        <v>5602</v>
      </c>
      <c r="J3358" s="259" t="s">
        <v>5603</v>
      </c>
      <c r="K3358" s="259" t="s">
        <v>5604</v>
      </c>
      <c r="L3358" s="260">
        <v>45559</v>
      </c>
      <c r="M3358" s="259" t="s">
        <v>20</v>
      </c>
    </row>
    <row r="3359" spans="1:13" x14ac:dyDescent="0.35">
      <c r="A3359" s="261" t="s">
        <v>1455</v>
      </c>
      <c r="B3359" s="261" t="s">
        <v>1456</v>
      </c>
      <c r="C3359" s="261" t="s">
        <v>1451</v>
      </c>
      <c r="D3359" s="261" t="s">
        <v>996</v>
      </c>
      <c r="E3359" s="261">
        <v>1325000</v>
      </c>
      <c r="F3359" s="261" t="s">
        <v>5597</v>
      </c>
      <c r="G3359" s="261" t="s">
        <v>884</v>
      </c>
      <c r="H3359" s="261">
        <v>2</v>
      </c>
      <c r="I3359" s="261" t="s">
        <v>5605</v>
      </c>
      <c r="J3359" s="261" t="s">
        <v>5606</v>
      </c>
      <c r="K3359" s="261" t="s">
        <v>5607</v>
      </c>
      <c r="L3359" s="262">
        <v>45559</v>
      </c>
      <c r="M3359" s="261" t="s">
        <v>20</v>
      </c>
    </row>
    <row r="3360" spans="1:13" x14ac:dyDescent="0.35">
      <c r="A3360" s="259" t="s">
        <v>1455</v>
      </c>
      <c r="B3360" s="259" t="s">
        <v>1456</v>
      </c>
      <c r="C3360" s="259" t="s">
        <v>1451</v>
      </c>
      <c r="D3360" s="259" t="s">
        <v>999</v>
      </c>
      <c r="E3360" s="259">
        <v>231600</v>
      </c>
      <c r="F3360" s="259" t="s">
        <v>5608</v>
      </c>
      <c r="G3360" s="259" t="s">
        <v>884</v>
      </c>
      <c r="H3360" s="259">
        <v>2</v>
      </c>
      <c r="I3360" s="259" t="s">
        <v>5609</v>
      </c>
      <c r="J3360" s="259" t="s">
        <v>5610</v>
      </c>
      <c r="K3360" s="259" t="s">
        <v>5611</v>
      </c>
      <c r="L3360" s="260">
        <v>45559</v>
      </c>
      <c r="M3360" s="259" t="s">
        <v>20</v>
      </c>
    </row>
    <row r="3361" spans="1:13" x14ac:dyDescent="0.35">
      <c r="A3361" s="261" t="s">
        <v>1455</v>
      </c>
      <c r="B3361" s="261" t="s">
        <v>1456</v>
      </c>
      <c r="C3361" s="261" t="s">
        <v>1451</v>
      </c>
      <c r="D3361" s="261" t="s">
        <v>1002</v>
      </c>
      <c r="E3361" s="261">
        <v>43400</v>
      </c>
      <c r="F3361" s="261" t="s">
        <v>5608</v>
      </c>
      <c r="G3361" s="261" t="s">
        <v>884</v>
      </c>
      <c r="H3361" s="261">
        <v>2</v>
      </c>
      <c r="I3361" s="261" t="s">
        <v>5609</v>
      </c>
      <c r="J3361" s="261" t="s">
        <v>5612</v>
      </c>
      <c r="K3361" s="261" t="s">
        <v>5613</v>
      </c>
      <c r="L3361" s="262">
        <v>45559</v>
      </c>
      <c r="M3361" s="261" t="s">
        <v>20</v>
      </c>
    </row>
    <row r="3362" spans="1:13" x14ac:dyDescent="0.35">
      <c r="A3362" s="259" t="s">
        <v>1455</v>
      </c>
      <c r="B3362" s="259" t="s">
        <v>1456</v>
      </c>
      <c r="C3362" s="259" t="s">
        <v>1451</v>
      </c>
      <c r="D3362" s="259" t="s">
        <v>823</v>
      </c>
      <c r="E3362" s="259">
        <v>0</v>
      </c>
      <c r="F3362" s="259" t="s">
        <v>5597</v>
      </c>
      <c r="G3362" s="259" t="s">
        <v>884</v>
      </c>
      <c r="H3362" s="259">
        <v>2</v>
      </c>
      <c r="I3362" s="259" t="s">
        <v>5605</v>
      </c>
      <c r="J3362" s="259" t="s">
        <v>5614</v>
      </c>
      <c r="K3362" s="259" t="s">
        <v>5615</v>
      </c>
      <c r="L3362" s="260">
        <v>45559</v>
      </c>
      <c r="M3362" s="259" t="s">
        <v>20</v>
      </c>
    </row>
    <row r="3363" spans="1:13" x14ac:dyDescent="0.35">
      <c r="A3363" s="261" t="s">
        <v>1455</v>
      </c>
      <c r="B3363" s="261" t="s">
        <v>1456</v>
      </c>
      <c r="C3363" s="261" t="s">
        <v>1451</v>
      </c>
      <c r="D3363" s="261" t="s">
        <v>404</v>
      </c>
      <c r="E3363" s="261">
        <v>2</v>
      </c>
      <c r="F3363" s="261" t="s">
        <v>5616</v>
      </c>
      <c r="G3363" s="261" t="s">
        <v>884</v>
      </c>
      <c r="H3363" s="261">
        <v>2</v>
      </c>
      <c r="I3363" s="261" t="s">
        <v>5617</v>
      </c>
      <c r="J3363" s="261" t="s">
        <v>5618</v>
      </c>
      <c r="K3363" s="261" t="s">
        <v>5619</v>
      </c>
      <c r="L3363" s="262">
        <v>45559</v>
      </c>
      <c r="M3363" s="261" t="s">
        <v>20</v>
      </c>
    </row>
    <row r="3364" spans="1:13" x14ac:dyDescent="0.35">
      <c r="A3364" s="259" t="s">
        <v>42</v>
      </c>
      <c r="B3364" s="259" t="s">
        <v>43</v>
      </c>
      <c r="C3364" s="259" t="s">
        <v>44</v>
      </c>
      <c r="D3364" s="259" t="s">
        <v>949</v>
      </c>
      <c r="E3364" s="259">
        <v>26172172</v>
      </c>
      <c r="F3364" s="259" t="s">
        <v>5620</v>
      </c>
      <c r="G3364" s="259" t="s">
        <v>884</v>
      </c>
      <c r="H3364" s="259">
        <v>2</v>
      </c>
      <c r="I3364" s="259" t="s">
        <v>5621</v>
      </c>
      <c r="J3364" s="259" t="s">
        <v>2032</v>
      </c>
      <c r="K3364" s="259" t="s">
        <v>5622</v>
      </c>
      <c r="L3364" s="260">
        <v>45559</v>
      </c>
      <c r="M3364" s="259" t="s">
        <v>20</v>
      </c>
    </row>
    <row r="3365" spans="1:13" x14ac:dyDescent="0.35">
      <c r="A3365" s="261" t="s">
        <v>42</v>
      </c>
      <c r="B3365" s="261" t="s">
        <v>43</v>
      </c>
      <c r="C3365" s="261" t="s">
        <v>44</v>
      </c>
      <c r="D3365" s="261" t="s">
        <v>694</v>
      </c>
      <c r="E3365" s="261">
        <v>120410</v>
      </c>
      <c r="F3365" s="261" t="s">
        <v>695</v>
      </c>
      <c r="G3365" s="261" t="s">
        <v>492</v>
      </c>
      <c r="H3365" s="261">
        <v>1</v>
      </c>
      <c r="I3365" s="261" t="s">
        <v>5623</v>
      </c>
      <c r="J3365" s="261" t="s">
        <v>5624</v>
      </c>
      <c r="K3365" s="261" t="s">
        <v>5625</v>
      </c>
      <c r="L3365" s="262">
        <v>45559</v>
      </c>
      <c r="M3365" s="261" t="s">
        <v>20</v>
      </c>
    </row>
    <row r="3366" spans="1:13" x14ac:dyDescent="0.35">
      <c r="A3366" s="259" t="s">
        <v>42</v>
      </c>
      <c r="B3366" s="259" t="s">
        <v>43</v>
      </c>
      <c r="C3366" s="259" t="s">
        <v>44</v>
      </c>
      <c r="D3366" s="259" t="s">
        <v>958</v>
      </c>
      <c r="E3366" s="259">
        <v>26172172</v>
      </c>
      <c r="F3366" s="259" t="s">
        <v>5620</v>
      </c>
      <c r="G3366" s="259" t="s">
        <v>884</v>
      </c>
      <c r="H3366" s="259">
        <v>2</v>
      </c>
      <c r="I3366" s="259" t="s">
        <v>5626</v>
      </c>
      <c r="J3366" s="259" t="s">
        <v>5627</v>
      </c>
      <c r="K3366" s="259" t="s">
        <v>5628</v>
      </c>
      <c r="L3366" s="260">
        <v>45559</v>
      </c>
      <c r="M3366" s="259" t="s">
        <v>20</v>
      </c>
    </row>
    <row r="3367" spans="1:13" x14ac:dyDescent="0.35">
      <c r="A3367" s="261" t="s">
        <v>42</v>
      </c>
      <c r="B3367" s="261" t="s">
        <v>43</v>
      </c>
      <c r="C3367" s="261" t="s">
        <v>44</v>
      </c>
      <c r="D3367" s="261" t="s">
        <v>963</v>
      </c>
      <c r="E3367" s="261">
        <v>26172172</v>
      </c>
      <c r="F3367" s="261" t="s">
        <v>5620</v>
      </c>
      <c r="G3367" s="261" t="s">
        <v>884</v>
      </c>
      <c r="H3367" s="261">
        <v>2</v>
      </c>
      <c r="I3367" s="261" t="s">
        <v>5626</v>
      </c>
      <c r="J3367" s="261" t="s">
        <v>5629</v>
      </c>
      <c r="K3367" s="261" t="s">
        <v>5630</v>
      </c>
      <c r="L3367" s="262">
        <v>45559</v>
      </c>
      <c r="M3367" s="261" t="s">
        <v>20</v>
      </c>
    </row>
    <row r="3368" spans="1:13" x14ac:dyDescent="0.35">
      <c r="A3368" s="259" t="s">
        <v>42</v>
      </c>
      <c r="B3368" s="259" t="s">
        <v>43</v>
      </c>
      <c r="C3368" s="259" t="s">
        <v>44</v>
      </c>
      <c r="D3368" s="259" t="s">
        <v>568</v>
      </c>
      <c r="E3368" s="259">
        <v>34300</v>
      </c>
      <c r="F3368" s="259" t="s">
        <v>5631</v>
      </c>
      <c r="G3368" s="259" t="s">
        <v>884</v>
      </c>
      <c r="H3368" s="259">
        <v>2</v>
      </c>
      <c r="I3368" s="259" t="s">
        <v>5632</v>
      </c>
      <c r="J3368" s="259" t="s">
        <v>5633</v>
      </c>
      <c r="K3368" s="259" t="s">
        <v>5634</v>
      </c>
      <c r="L3368" s="260">
        <v>45559</v>
      </c>
      <c r="M3368" s="259" t="s">
        <v>20</v>
      </c>
    </row>
    <row r="3369" spans="1:13" x14ac:dyDescent="0.35">
      <c r="A3369" s="261" t="s">
        <v>42</v>
      </c>
      <c r="B3369" s="261" t="s">
        <v>43</v>
      </c>
      <c r="C3369" s="261" t="s">
        <v>44</v>
      </c>
      <c r="D3369" s="261" t="s">
        <v>40</v>
      </c>
      <c r="E3369" s="261">
        <v>0</v>
      </c>
      <c r="F3369" s="261" t="s">
        <v>17</v>
      </c>
      <c r="G3369" s="261" t="s">
        <v>17</v>
      </c>
      <c r="H3369" s="261" t="s">
        <v>17</v>
      </c>
      <c r="I3369" s="261" t="s">
        <v>17</v>
      </c>
      <c r="J3369" s="261" t="s">
        <v>17</v>
      </c>
      <c r="K3369" s="261" t="s">
        <v>5635</v>
      </c>
      <c r="L3369" s="262">
        <v>45559</v>
      </c>
      <c r="M3369" s="261" t="s">
        <v>20</v>
      </c>
    </row>
    <row r="3370" spans="1:13" x14ac:dyDescent="0.35">
      <c r="A3370" s="259" t="s">
        <v>42</v>
      </c>
      <c r="B3370" s="259" t="s">
        <v>43</v>
      </c>
      <c r="C3370" s="259" t="s">
        <v>44</v>
      </c>
      <c r="D3370" s="259" t="s">
        <v>635</v>
      </c>
      <c r="E3370" s="259">
        <v>30</v>
      </c>
      <c r="F3370" s="259" t="s">
        <v>5636</v>
      </c>
      <c r="G3370" s="259" t="s">
        <v>22</v>
      </c>
      <c r="H3370" s="259">
        <v>3</v>
      </c>
      <c r="I3370" s="259" t="s">
        <v>691</v>
      </c>
      <c r="J3370" s="259" t="s">
        <v>5637</v>
      </c>
      <c r="K3370" s="259" t="s">
        <v>5638</v>
      </c>
      <c r="L3370" s="260">
        <v>45559</v>
      </c>
      <c r="M3370" s="259" t="s">
        <v>20</v>
      </c>
    </row>
    <row r="3371" spans="1:13" x14ac:dyDescent="0.35">
      <c r="A3371" s="261" t="s">
        <v>42</v>
      </c>
      <c r="B3371" s="261" t="s">
        <v>43</v>
      </c>
      <c r="C3371" s="261" t="s">
        <v>44</v>
      </c>
      <c r="D3371" s="261" t="s">
        <v>793</v>
      </c>
      <c r="E3371" s="261">
        <v>30</v>
      </c>
      <c r="F3371" s="261" t="s">
        <v>5636</v>
      </c>
      <c r="G3371" s="261" t="s">
        <v>22</v>
      </c>
      <c r="H3371" s="261">
        <v>3</v>
      </c>
      <c r="I3371" s="261" t="s">
        <v>691</v>
      </c>
      <c r="J3371" s="261" t="s">
        <v>5639</v>
      </c>
      <c r="K3371" s="261" t="s">
        <v>5640</v>
      </c>
      <c r="L3371" s="262">
        <v>45559</v>
      </c>
      <c r="M3371" s="261" t="s">
        <v>20</v>
      </c>
    </row>
    <row r="3372" spans="1:13" x14ac:dyDescent="0.35">
      <c r="A3372" s="259" t="s">
        <v>42</v>
      </c>
      <c r="B3372" s="259" t="s">
        <v>43</v>
      </c>
      <c r="C3372" s="259" t="s">
        <v>44</v>
      </c>
      <c r="D3372" s="259" t="s">
        <v>986</v>
      </c>
      <c r="E3372" s="259">
        <v>10429535</v>
      </c>
      <c r="F3372" s="259" t="s">
        <v>5641</v>
      </c>
      <c r="G3372" s="259" t="s">
        <v>22</v>
      </c>
      <c r="H3372" s="259">
        <v>3</v>
      </c>
      <c r="I3372" s="259" t="s">
        <v>5642</v>
      </c>
      <c r="J3372" s="259" t="s">
        <v>5643</v>
      </c>
      <c r="K3372" s="259" t="s">
        <v>5644</v>
      </c>
      <c r="L3372" s="260">
        <v>45559</v>
      </c>
      <c r="M3372" s="259" t="s">
        <v>20</v>
      </c>
    </row>
    <row r="3373" spans="1:13" x14ac:dyDescent="0.35">
      <c r="A3373" s="261" t="s">
        <v>42</v>
      </c>
      <c r="B3373" s="261" t="s">
        <v>43</v>
      </c>
      <c r="C3373" s="261" t="s">
        <v>44</v>
      </c>
      <c r="D3373" s="261" t="s">
        <v>991</v>
      </c>
      <c r="E3373" s="261">
        <v>0</v>
      </c>
      <c r="F3373" s="261" t="s">
        <v>5645</v>
      </c>
      <c r="G3373" s="261" t="s">
        <v>22</v>
      </c>
      <c r="H3373" s="261">
        <v>3</v>
      </c>
      <c r="I3373" s="261" t="s">
        <v>5642</v>
      </c>
      <c r="J3373" s="261" t="s">
        <v>5643</v>
      </c>
      <c r="K3373" s="261" t="s">
        <v>5646</v>
      </c>
      <c r="L3373" s="262">
        <v>45559</v>
      </c>
      <c r="M3373" s="261" t="s">
        <v>20</v>
      </c>
    </row>
    <row r="3374" spans="1:13" x14ac:dyDescent="0.35">
      <c r="A3374" s="259" t="s">
        <v>42</v>
      </c>
      <c r="B3374" s="259" t="s">
        <v>43</v>
      </c>
      <c r="C3374" s="259" t="s">
        <v>44</v>
      </c>
      <c r="D3374" s="259" t="s">
        <v>996</v>
      </c>
      <c r="E3374" s="259">
        <v>15253854</v>
      </c>
      <c r="F3374" s="259" t="s">
        <v>5645</v>
      </c>
      <c r="G3374" s="259" t="s">
        <v>22</v>
      </c>
      <c r="H3374" s="259">
        <v>3</v>
      </c>
      <c r="I3374" s="259" t="s">
        <v>5642</v>
      </c>
      <c r="J3374" s="259" t="s">
        <v>5647</v>
      </c>
      <c r="K3374" s="259" t="s">
        <v>5648</v>
      </c>
      <c r="L3374" s="260">
        <v>45559</v>
      </c>
      <c r="M3374" s="259" t="s">
        <v>20</v>
      </c>
    </row>
    <row r="3375" spans="1:13" x14ac:dyDescent="0.35">
      <c r="A3375" s="261" t="s">
        <v>42</v>
      </c>
      <c r="B3375" s="261" t="s">
        <v>43</v>
      </c>
      <c r="C3375" s="261" t="s">
        <v>44</v>
      </c>
      <c r="D3375" s="261" t="s">
        <v>999</v>
      </c>
      <c r="E3375" s="261">
        <v>4970376</v>
      </c>
      <c r="F3375" s="261" t="s">
        <v>5641</v>
      </c>
      <c r="G3375" s="261" t="s">
        <v>22</v>
      </c>
      <c r="H3375" s="261">
        <v>3</v>
      </c>
      <c r="I3375" s="261" t="s">
        <v>5642</v>
      </c>
      <c r="J3375" s="261" t="s">
        <v>5647</v>
      </c>
      <c r="K3375" s="261" t="s">
        <v>5649</v>
      </c>
      <c r="L3375" s="262">
        <v>45559</v>
      </c>
      <c r="M3375" s="261" t="s">
        <v>20</v>
      </c>
    </row>
    <row r="3376" spans="1:13" x14ac:dyDescent="0.35">
      <c r="A3376" s="259" t="s">
        <v>42</v>
      </c>
      <c r="B3376" s="259" t="s">
        <v>43</v>
      </c>
      <c r="C3376" s="259" t="s">
        <v>44</v>
      </c>
      <c r="D3376" s="259" t="s">
        <v>1002</v>
      </c>
      <c r="E3376" s="259">
        <v>5459159</v>
      </c>
      <c r="F3376" s="259" t="s">
        <v>5641</v>
      </c>
      <c r="G3376" s="259" t="s">
        <v>22</v>
      </c>
      <c r="H3376" s="259">
        <v>3</v>
      </c>
      <c r="I3376" s="259" t="s">
        <v>5642</v>
      </c>
      <c r="J3376" s="259" t="s">
        <v>5650</v>
      </c>
      <c r="K3376" s="259" t="s">
        <v>5651</v>
      </c>
      <c r="L3376" s="260">
        <v>45559</v>
      </c>
      <c r="M3376" s="259" t="s">
        <v>20</v>
      </c>
    </row>
    <row r="3377" spans="1:13" x14ac:dyDescent="0.35">
      <c r="A3377" s="261" t="s">
        <v>42</v>
      </c>
      <c r="B3377" s="261" t="s">
        <v>43</v>
      </c>
      <c r="C3377" s="261" t="s">
        <v>44</v>
      </c>
      <c r="D3377" s="261" t="s">
        <v>823</v>
      </c>
      <c r="E3377" s="261">
        <v>0</v>
      </c>
      <c r="F3377" s="261" t="s">
        <v>5641</v>
      </c>
      <c r="G3377" s="261" t="s">
        <v>22</v>
      </c>
      <c r="H3377" s="261">
        <v>3</v>
      </c>
      <c r="I3377" s="261" t="s">
        <v>5642</v>
      </c>
      <c r="J3377" s="261" t="s">
        <v>5647</v>
      </c>
      <c r="K3377" s="261" t="s">
        <v>5652</v>
      </c>
      <c r="L3377" s="262">
        <v>45559</v>
      </c>
      <c r="M3377" s="261" t="s">
        <v>20</v>
      </c>
    </row>
    <row r="3378" spans="1:13" x14ac:dyDescent="0.35">
      <c r="A3378" s="259" t="s">
        <v>42</v>
      </c>
      <c r="B3378" s="259" t="s">
        <v>43</v>
      </c>
      <c r="C3378" s="259" t="s">
        <v>44</v>
      </c>
      <c r="D3378" s="259" t="s">
        <v>404</v>
      </c>
      <c r="E3378" s="259">
        <v>1</v>
      </c>
      <c r="F3378" s="259" t="s">
        <v>5641</v>
      </c>
      <c r="G3378" s="259" t="s">
        <v>884</v>
      </c>
      <c r="H3378" s="259">
        <v>2</v>
      </c>
      <c r="I3378" s="259" t="s">
        <v>5642</v>
      </c>
      <c r="J3378" s="259" t="s">
        <v>5653</v>
      </c>
      <c r="K3378" s="259" t="s">
        <v>5654</v>
      </c>
      <c r="L3378" s="260">
        <v>45559</v>
      </c>
      <c r="M3378" s="259" t="s">
        <v>20</v>
      </c>
    </row>
    <row r="3379" spans="1:13" x14ac:dyDescent="0.35">
      <c r="A3379" s="261" t="s">
        <v>585</v>
      </c>
      <c r="B3379" s="261" t="s">
        <v>586</v>
      </c>
      <c r="C3379" s="261" t="s">
        <v>587</v>
      </c>
      <c r="D3379" s="261" t="s">
        <v>949</v>
      </c>
      <c r="E3379" s="261">
        <v>91567738</v>
      </c>
      <c r="F3379" s="261" t="s">
        <v>5655</v>
      </c>
      <c r="G3379" s="261" t="s">
        <v>492</v>
      </c>
      <c r="H3379" s="261">
        <v>1</v>
      </c>
      <c r="I3379" s="261" t="s">
        <v>5656</v>
      </c>
      <c r="J3379" s="261" t="s">
        <v>5657</v>
      </c>
      <c r="K3379" s="261" t="s">
        <v>5658</v>
      </c>
      <c r="L3379" s="262">
        <v>45559</v>
      </c>
      <c r="M3379" s="261" t="s">
        <v>20</v>
      </c>
    </row>
    <row r="3380" spans="1:13" x14ac:dyDescent="0.35">
      <c r="A3380" s="259" t="s">
        <v>585</v>
      </c>
      <c r="B3380" s="259" t="s">
        <v>586</v>
      </c>
      <c r="C3380" s="259" t="s">
        <v>587</v>
      </c>
      <c r="D3380" s="259" t="s">
        <v>694</v>
      </c>
      <c r="E3380" s="259">
        <v>239561</v>
      </c>
      <c r="F3380" s="259" t="s">
        <v>5659</v>
      </c>
      <c r="G3380" s="259" t="s">
        <v>22</v>
      </c>
      <c r="H3380" s="259">
        <v>3</v>
      </c>
      <c r="I3380" s="259" t="s">
        <v>5660</v>
      </c>
      <c r="J3380" s="259" t="s">
        <v>5661</v>
      </c>
      <c r="K3380" s="259" t="s">
        <v>5662</v>
      </c>
      <c r="L3380" s="260">
        <v>45559</v>
      </c>
      <c r="M3380" s="259" t="s">
        <v>20</v>
      </c>
    </row>
    <row r="3381" spans="1:13" x14ac:dyDescent="0.35">
      <c r="A3381" s="261" t="s">
        <v>585</v>
      </c>
      <c r="B3381" s="261" t="s">
        <v>586</v>
      </c>
      <c r="C3381" s="261" t="s">
        <v>587</v>
      </c>
      <c r="D3381" s="261" t="s">
        <v>958</v>
      </c>
      <c r="E3381" s="261">
        <v>24822988</v>
      </c>
      <c r="F3381" s="261" t="s">
        <v>5659</v>
      </c>
      <c r="G3381" s="261" t="s">
        <v>22</v>
      </c>
      <c r="H3381" s="261">
        <v>3</v>
      </c>
      <c r="I3381" s="261" t="s">
        <v>5660</v>
      </c>
      <c r="J3381" s="261" t="s">
        <v>5663</v>
      </c>
      <c r="K3381" s="261" t="s">
        <v>5664</v>
      </c>
      <c r="L3381" s="262">
        <v>45559</v>
      </c>
      <c r="M3381" s="261" t="s">
        <v>20</v>
      </c>
    </row>
    <row r="3382" spans="1:13" x14ac:dyDescent="0.35">
      <c r="A3382" s="259" t="s">
        <v>585</v>
      </c>
      <c r="B3382" s="259" t="s">
        <v>586</v>
      </c>
      <c r="C3382" s="259" t="s">
        <v>587</v>
      </c>
      <c r="D3382" s="259" t="s">
        <v>963</v>
      </c>
      <c r="E3382" s="259">
        <v>4477000</v>
      </c>
      <c r="F3382" s="259" t="s">
        <v>5665</v>
      </c>
      <c r="G3382" s="259" t="s">
        <v>22</v>
      </c>
      <c r="H3382" s="259">
        <v>3</v>
      </c>
      <c r="I3382" s="259" t="s">
        <v>5666</v>
      </c>
      <c r="J3382" s="259" t="s">
        <v>5667</v>
      </c>
      <c r="K3382" s="259" t="s">
        <v>5668</v>
      </c>
      <c r="L3382" s="260">
        <v>45559</v>
      </c>
      <c r="M3382" s="259" t="s">
        <v>20</v>
      </c>
    </row>
    <row r="3383" spans="1:13" x14ac:dyDescent="0.35">
      <c r="A3383" s="261" t="s">
        <v>585</v>
      </c>
      <c r="B3383" s="261" t="s">
        <v>586</v>
      </c>
      <c r="C3383" s="261" t="s">
        <v>587</v>
      </c>
      <c r="D3383" s="261" t="s">
        <v>568</v>
      </c>
      <c r="E3383" s="261">
        <v>4477000</v>
      </c>
      <c r="F3383" s="261" t="s">
        <v>5665</v>
      </c>
      <c r="G3383" s="261" t="s">
        <v>22</v>
      </c>
      <c r="H3383" s="261">
        <v>3</v>
      </c>
      <c r="I3383" s="261" t="s">
        <v>5666</v>
      </c>
      <c r="J3383" s="261" t="s">
        <v>5669</v>
      </c>
      <c r="K3383" s="261" t="s">
        <v>5670</v>
      </c>
      <c r="L3383" s="262">
        <v>45559</v>
      </c>
      <c r="M3383" s="261" t="s">
        <v>20</v>
      </c>
    </row>
    <row r="3384" spans="1:13" x14ac:dyDescent="0.35">
      <c r="A3384" s="259" t="s">
        <v>585</v>
      </c>
      <c r="B3384" s="259" t="s">
        <v>586</v>
      </c>
      <c r="C3384" s="259" t="s">
        <v>587</v>
      </c>
      <c r="D3384" s="259" t="s">
        <v>635</v>
      </c>
      <c r="E3384" s="259" t="s">
        <v>17</v>
      </c>
      <c r="F3384" s="259" t="s">
        <v>512</v>
      </c>
      <c r="G3384" s="259" t="s">
        <v>22</v>
      </c>
      <c r="H3384" s="259">
        <v>3</v>
      </c>
      <c r="I3384" s="259" t="s">
        <v>512</v>
      </c>
      <c r="J3384" s="259" t="s">
        <v>5671</v>
      </c>
      <c r="K3384" s="259" t="s">
        <v>5672</v>
      </c>
      <c r="L3384" s="260">
        <v>45559</v>
      </c>
      <c r="M3384" s="259" t="s">
        <v>20</v>
      </c>
    </row>
    <row r="3385" spans="1:13" x14ac:dyDescent="0.35">
      <c r="A3385" s="261" t="s">
        <v>585</v>
      </c>
      <c r="B3385" s="261" t="s">
        <v>586</v>
      </c>
      <c r="C3385" s="261" t="s">
        <v>587</v>
      </c>
      <c r="D3385" s="261" t="s">
        <v>793</v>
      </c>
      <c r="E3385" s="261" t="s">
        <v>17</v>
      </c>
      <c r="F3385" s="261" t="s">
        <v>512</v>
      </c>
      <c r="G3385" s="261" t="s">
        <v>22</v>
      </c>
      <c r="H3385" s="261">
        <v>3</v>
      </c>
      <c r="I3385" s="261" t="s">
        <v>17</v>
      </c>
      <c r="J3385" s="261" t="s">
        <v>5673</v>
      </c>
      <c r="K3385" s="261" t="s">
        <v>5674</v>
      </c>
      <c r="L3385" s="262">
        <v>45559</v>
      </c>
      <c r="M3385" s="261" t="s">
        <v>20</v>
      </c>
    </row>
    <row r="3386" spans="1:13" x14ac:dyDescent="0.35">
      <c r="A3386" s="259" t="s">
        <v>585</v>
      </c>
      <c r="B3386" s="259" t="s">
        <v>586</v>
      </c>
      <c r="C3386" s="259" t="s">
        <v>587</v>
      </c>
      <c r="D3386" s="259" t="s">
        <v>986</v>
      </c>
      <c r="E3386" s="259">
        <v>4477000</v>
      </c>
      <c r="F3386" s="259" t="s">
        <v>5665</v>
      </c>
      <c r="G3386" s="259" t="s">
        <v>22</v>
      </c>
      <c r="H3386" s="259">
        <v>3</v>
      </c>
      <c r="I3386" s="259" t="s">
        <v>5675</v>
      </c>
      <c r="J3386" s="259" t="s">
        <v>5676</v>
      </c>
      <c r="K3386" s="259" t="s">
        <v>5677</v>
      </c>
      <c r="L3386" s="260">
        <v>45559</v>
      </c>
      <c r="M3386" s="259" t="s">
        <v>20</v>
      </c>
    </row>
    <row r="3387" spans="1:13" x14ac:dyDescent="0.35">
      <c r="A3387" s="261" t="s">
        <v>585</v>
      </c>
      <c r="B3387" s="261" t="s">
        <v>586</v>
      </c>
      <c r="C3387" s="261" t="s">
        <v>587</v>
      </c>
      <c r="D3387" s="261" t="s">
        <v>991</v>
      </c>
      <c r="E3387" s="261">
        <v>20345988</v>
      </c>
      <c r="F3387" s="261" t="s">
        <v>5665</v>
      </c>
      <c r="G3387" s="261" t="s">
        <v>22</v>
      </c>
      <c r="H3387" s="261">
        <v>3</v>
      </c>
      <c r="I3387" s="261" t="s">
        <v>5675</v>
      </c>
      <c r="J3387" s="261" t="s">
        <v>5678</v>
      </c>
      <c r="K3387" s="261" t="s">
        <v>5679</v>
      </c>
      <c r="L3387" s="262">
        <v>45559</v>
      </c>
      <c r="M3387" s="261" t="s">
        <v>20</v>
      </c>
    </row>
    <row r="3388" spans="1:13" x14ac:dyDescent="0.35">
      <c r="A3388" s="259" t="s">
        <v>585</v>
      </c>
      <c r="B3388" s="259" t="s">
        <v>586</v>
      </c>
      <c r="C3388" s="259" t="s">
        <v>587</v>
      </c>
      <c r="D3388" s="259" t="s">
        <v>996</v>
      </c>
      <c r="E3388" s="259">
        <v>0</v>
      </c>
      <c r="F3388" s="259" t="s">
        <v>5665</v>
      </c>
      <c r="G3388" s="259" t="s">
        <v>22</v>
      </c>
      <c r="H3388" s="259">
        <v>3</v>
      </c>
      <c r="I3388" s="259" t="s">
        <v>5675</v>
      </c>
      <c r="J3388" s="259" t="s">
        <v>5680</v>
      </c>
      <c r="K3388" s="259" t="s">
        <v>5681</v>
      </c>
      <c r="L3388" s="260">
        <v>45559</v>
      </c>
      <c r="M3388" s="259" t="s">
        <v>20</v>
      </c>
    </row>
    <row r="3389" spans="1:13" x14ac:dyDescent="0.35">
      <c r="A3389" s="261" t="s">
        <v>585</v>
      </c>
      <c r="B3389" s="261" t="s">
        <v>586</v>
      </c>
      <c r="C3389" s="261" t="s">
        <v>587</v>
      </c>
      <c r="D3389" s="261" t="s">
        <v>999</v>
      </c>
      <c r="E3389" s="261">
        <v>1377000</v>
      </c>
      <c r="F3389" s="261" t="s">
        <v>5665</v>
      </c>
      <c r="G3389" s="261" t="s">
        <v>22</v>
      </c>
      <c r="H3389" s="261">
        <v>3</v>
      </c>
      <c r="I3389" s="261" t="s">
        <v>5675</v>
      </c>
      <c r="J3389" s="261" t="s">
        <v>5682</v>
      </c>
      <c r="K3389" s="261" t="s">
        <v>5683</v>
      </c>
      <c r="L3389" s="262">
        <v>45559</v>
      </c>
      <c r="M3389" s="261" t="s">
        <v>20</v>
      </c>
    </row>
    <row r="3390" spans="1:13" x14ac:dyDescent="0.35">
      <c r="A3390" s="259" t="s">
        <v>585</v>
      </c>
      <c r="B3390" s="259" t="s">
        <v>586</v>
      </c>
      <c r="C3390" s="259" t="s">
        <v>587</v>
      </c>
      <c r="D3390" s="259" t="s">
        <v>1002</v>
      </c>
      <c r="E3390" s="259">
        <v>3100000</v>
      </c>
      <c r="F3390" s="259" t="s">
        <v>5665</v>
      </c>
      <c r="G3390" s="259" t="s">
        <v>22</v>
      </c>
      <c r="H3390" s="259">
        <v>3</v>
      </c>
      <c r="I3390" s="259" t="s">
        <v>5675</v>
      </c>
      <c r="J3390" s="259" t="s">
        <v>5684</v>
      </c>
      <c r="K3390" s="259" t="s">
        <v>5685</v>
      </c>
      <c r="L3390" s="260">
        <v>45559</v>
      </c>
      <c r="M3390" s="259" t="s">
        <v>20</v>
      </c>
    </row>
    <row r="3391" spans="1:13" x14ac:dyDescent="0.35">
      <c r="A3391" s="261" t="s">
        <v>585</v>
      </c>
      <c r="B3391" s="261" t="s">
        <v>586</v>
      </c>
      <c r="C3391" s="261" t="s">
        <v>587</v>
      </c>
      <c r="D3391" s="261" t="s">
        <v>823</v>
      </c>
      <c r="E3391" s="261">
        <v>0</v>
      </c>
      <c r="F3391" s="261" t="s">
        <v>5665</v>
      </c>
      <c r="G3391" s="261" t="s">
        <v>22</v>
      </c>
      <c r="H3391" s="261">
        <v>3</v>
      </c>
      <c r="I3391" s="261" t="s">
        <v>5675</v>
      </c>
      <c r="J3391" s="261" t="s">
        <v>5686</v>
      </c>
      <c r="K3391" s="261" t="s">
        <v>5687</v>
      </c>
      <c r="L3391" s="262">
        <v>45559</v>
      </c>
      <c r="M3391" s="261" t="s">
        <v>20</v>
      </c>
    </row>
    <row r="3392" spans="1:13" x14ac:dyDescent="0.35">
      <c r="A3392" s="259" t="s">
        <v>585</v>
      </c>
      <c r="B3392" s="259" t="s">
        <v>586</v>
      </c>
      <c r="C3392" s="259" t="s">
        <v>587</v>
      </c>
      <c r="D3392" s="259" t="s">
        <v>404</v>
      </c>
      <c r="E3392" s="259">
        <v>2</v>
      </c>
      <c r="F3392" s="259" t="s">
        <v>5665</v>
      </c>
      <c r="G3392" s="259" t="s">
        <v>22</v>
      </c>
      <c r="H3392" s="259">
        <v>3</v>
      </c>
      <c r="I3392" s="259" t="s">
        <v>5675</v>
      </c>
      <c r="J3392" s="259" t="s">
        <v>5688</v>
      </c>
      <c r="K3392" s="259" t="s">
        <v>5689</v>
      </c>
      <c r="L3392" s="260">
        <v>45559</v>
      </c>
      <c r="M3392" s="259" t="s">
        <v>20</v>
      </c>
    </row>
    <row r="3393" spans="1:13" x14ac:dyDescent="0.35">
      <c r="A3393" s="261" t="s">
        <v>107</v>
      </c>
      <c r="B3393" s="261" t="s">
        <v>108</v>
      </c>
      <c r="C3393" s="261" t="s">
        <v>109</v>
      </c>
      <c r="D3393" s="261" t="s">
        <v>949</v>
      </c>
      <c r="E3393" s="261">
        <v>245145075</v>
      </c>
      <c r="F3393" s="261" t="s">
        <v>4707</v>
      </c>
      <c r="G3393" s="261" t="s">
        <v>884</v>
      </c>
      <c r="H3393" s="261">
        <v>2</v>
      </c>
      <c r="I3393" s="261" t="s">
        <v>4708</v>
      </c>
      <c r="J3393" s="261" t="s">
        <v>4709</v>
      </c>
      <c r="K3393" s="261" t="s">
        <v>5690</v>
      </c>
      <c r="L3393" s="262">
        <v>45559</v>
      </c>
      <c r="M3393" s="261" t="s">
        <v>20</v>
      </c>
    </row>
    <row r="3394" spans="1:13" x14ac:dyDescent="0.35">
      <c r="A3394" s="259" t="s">
        <v>107</v>
      </c>
      <c r="B3394" s="259" t="s">
        <v>108</v>
      </c>
      <c r="C3394" s="259" t="s">
        <v>109</v>
      </c>
      <c r="D3394" s="259" t="s">
        <v>694</v>
      </c>
      <c r="E3394" s="259">
        <v>770880</v>
      </c>
      <c r="F3394" s="259" t="s">
        <v>5691</v>
      </c>
      <c r="G3394" s="259" t="s">
        <v>492</v>
      </c>
      <c r="H3394" s="259">
        <v>1</v>
      </c>
      <c r="I3394" s="259" t="s">
        <v>5692</v>
      </c>
      <c r="J3394" s="259" t="s">
        <v>5693</v>
      </c>
      <c r="K3394" s="259" t="s">
        <v>5694</v>
      </c>
      <c r="L3394" s="260">
        <v>45559</v>
      </c>
      <c r="M3394" s="259" t="s">
        <v>20</v>
      </c>
    </row>
    <row r="3395" spans="1:13" x14ac:dyDescent="0.35">
      <c r="A3395" s="261" t="s">
        <v>107</v>
      </c>
      <c r="B3395" s="261" t="s">
        <v>108</v>
      </c>
      <c r="C3395" s="261" t="s">
        <v>109</v>
      </c>
      <c r="D3395" s="261" t="s">
        <v>958</v>
      </c>
      <c r="E3395" s="261">
        <v>245145075</v>
      </c>
      <c r="F3395" s="261" t="s">
        <v>4707</v>
      </c>
      <c r="G3395" s="261" t="s">
        <v>884</v>
      </c>
      <c r="H3395" s="261">
        <v>2</v>
      </c>
      <c r="I3395" s="261" t="s">
        <v>4708</v>
      </c>
      <c r="J3395" s="261" t="s">
        <v>5695</v>
      </c>
      <c r="K3395" s="261" t="s">
        <v>5696</v>
      </c>
      <c r="L3395" s="262">
        <v>45559</v>
      </c>
      <c r="M3395" s="261" t="s">
        <v>20</v>
      </c>
    </row>
    <row r="3396" spans="1:13" x14ac:dyDescent="0.35">
      <c r="A3396" s="259" t="s">
        <v>107</v>
      </c>
      <c r="B3396" s="259" t="s">
        <v>108</v>
      </c>
      <c r="C3396" s="259" t="s">
        <v>109</v>
      </c>
      <c r="D3396" s="259" t="s">
        <v>963</v>
      </c>
      <c r="E3396" s="259">
        <v>94415374</v>
      </c>
      <c r="F3396" s="259" t="s">
        <v>5697</v>
      </c>
      <c r="G3396" s="259" t="s">
        <v>492</v>
      </c>
      <c r="H3396" s="259">
        <v>1</v>
      </c>
      <c r="I3396" s="259" t="s">
        <v>5698</v>
      </c>
      <c r="J3396" s="259" t="s">
        <v>5699</v>
      </c>
      <c r="K3396" s="259" t="s">
        <v>5700</v>
      </c>
      <c r="L3396" s="260">
        <v>45559</v>
      </c>
      <c r="M3396" s="259" t="s">
        <v>20</v>
      </c>
    </row>
    <row r="3397" spans="1:13" x14ac:dyDescent="0.35">
      <c r="A3397" s="261" t="s">
        <v>107</v>
      </c>
      <c r="B3397" s="261" t="s">
        <v>108</v>
      </c>
      <c r="C3397" s="261" t="s">
        <v>109</v>
      </c>
      <c r="D3397" s="261" t="s">
        <v>568</v>
      </c>
      <c r="E3397" s="261">
        <v>3598048</v>
      </c>
      <c r="F3397" s="261" t="s">
        <v>5701</v>
      </c>
      <c r="G3397" s="261" t="s">
        <v>884</v>
      </c>
      <c r="H3397" s="261">
        <v>2</v>
      </c>
      <c r="I3397" s="261" t="s">
        <v>5702</v>
      </c>
      <c r="J3397" s="261" t="s">
        <v>5703</v>
      </c>
      <c r="K3397" s="261" t="s">
        <v>5704</v>
      </c>
      <c r="L3397" s="262">
        <v>45559</v>
      </c>
      <c r="M3397" s="261" t="s">
        <v>20</v>
      </c>
    </row>
    <row r="3398" spans="1:13" x14ac:dyDescent="0.35">
      <c r="A3398" s="259" t="s">
        <v>5705</v>
      </c>
      <c r="B3398" s="259" t="s">
        <v>5706</v>
      </c>
      <c r="C3398" s="259" t="s">
        <v>5707</v>
      </c>
      <c r="D3398" s="259" t="s">
        <v>949</v>
      </c>
      <c r="E3398" s="259">
        <v>7545800</v>
      </c>
      <c r="F3398" s="259" t="s">
        <v>5708</v>
      </c>
      <c r="G3398" s="259" t="s">
        <v>492</v>
      </c>
      <c r="H3398" s="259">
        <v>1</v>
      </c>
      <c r="I3398" s="259" t="s">
        <v>5709</v>
      </c>
      <c r="J3398" s="259" t="s">
        <v>5548</v>
      </c>
      <c r="K3398" s="259" t="s">
        <v>5710</v>
      </c>
      <c r="L3398" s="260">
        <v>45559</v>
      </c>
      <c r="M3398" s="259" t="s">
        <v>20</v>
      </c>
    </row>
    <row r="3399" spans="1:13" x14ac:dyDescent="0.35">
      <c r="A3399" s="261" t="s">
        <v>5705</v>
      </c>
      <c r="B3399" s="261" t="s">
        <v>5706</v>
      </c>
      <c r="C3399" s="261" t="s">
        <v>5707</v>
      </c>
      <c r="D3399" s="261" t="s">
        <v>694</v>
      </c>
      <c r="E3399" s="261">
        <v>99096</v>
      </c>
      <c r="F3399" s="261" t="s">
        <v>5711</v>
      </c>
      <c r="G3399" s="261" t="s">
        <v>884</v>
      </c>
      <c r="H3399" s="261">
        <v>2</v>
      </c>
      <c r="I3399" s="261" t="s">
        <v>5712</v>
      </c>
      <c r="J3399" s="261" t="s">
        <v>5713</v>
      </c>
      <c r="K3399" s="261" t="s">
        <v>5714</v>
      </c>
      <c r="L3399" s="262">
        <v>45559</v>
      </c>
      <c r="M3399" s="261" t="s">
        <v>20</v>
      </c>
    </row>
    <row r="3400" spans="1:13" x14ac:dyDescent="0.35">
      <c r="A3400" s="259" t="s">
        <v>5705</v>
      </c>
      <c r="B3400" s="259" t="s">
        <v>5706</v>
      </c>
      <c r="C3400" s="259" t="s">
        <v>5707</v>
      </c>
      <c r="D3400" s="259" t="s">
        <v>958</v>
      </c>
      <c r="E3400" s="259">
        <v>3181400</v>
      </c>
      <c r="F3400" s="259" t="s">
        <v>5711</v>
      </c>
      <c r="G3400" s="259" t="s">
        <v>884</v>
      </c>
      <c r="H3400" s="259">
        <v>2</v>
      </c>
      <c r="I3400" s="259" t="s">
        <v>5712</v>
      </c>
      <c r="J3400" s="259" t="s">
        <v>5715</v>
      </c>
      <c r="K3400" s="259" t="s">
        <v>5716</v>
      </c>
      <c r="L3400" s="260">
        <v>45559</v>
      </c>
      <c r="M3400" s="259" t="s">
        <v>20</v>
      </c>
    </row>
    <row r="3401" spans="1:13" x14ac:dyDescent="0.35">
      <c r="A3401" s="261" t="s">
        <v>5705</v>
      </c>
      <c r="B3401" s="261" t="s">
        <v>5706</v>
      </c>
      <c r="C3401" s="261" t="s">
        <v>5707</v>
      </c>
      <c r="D3401" s="261" t="s">
        <v>568</v>
      </c>
      <c r="E3401" s="261" t="s">
        <v>17</v>
      </c>
      <c r="F3401" s="261" t="s">
        <v>5717</v>
      </c>
      <c r="G3401" s="261" t="s">
        <v>884</v>
      </c>
      <c r="H3401" s="261">
        <v>2</v>
      </c>
      <c r="I3401" s="261" t="s">
        <v>5718</v>
      </c>
      <c r="J3401" s="261" t="s">
        <v>5719</v>
      </c>
      <c r="K3401" s="261" t="s">
        <v>5720</v>
      </c>
      <c r="L3401" s="262">
        <v>45559</v>
      </c>
      <c r="M3401" s="261" t="s">
        <v>20</v>
      </c>
    </row>
    <row r="3402" spans="1:13" x14ac:dyDescent="0.35">
      <c r="A3402" s="259" t="s">
        <v>5705</v>
      </c>
      <c r="B3402" s="259" t="s">
        <v>5706</v>
      </c>
      <c r="C3402" s="259" t="s">
        <v>5707</v>
      </c>
      <c r="D3402" s="259" t="s">
        <v>40</v>
      </c>
      <c r="E3402" s="259" t="s">
        <v>17</v>
      </c>
      <c r="F3402" s="259" t="s">
        <v>17</v>
      </c>
      <c r="G3402" s="259" t="s">
        <v>884</v>
      </c>
      <c r="H3402" s="259">
        <v>2</v>
      </c>
      <c r="I3402" s="259" t="s">
        <v>17</v>
      </c>
      <c r="J3402" s="259" t="s">
        <v>1466</v>
      </c>
      <c r="K3402" s="259" t="s">
        <v>5721</v>
      </c>
      <c r="L3402" s="260">
        <v>45559</v>
      </c>
      <c r="M3402" s="259" t="s">
        <v>20</v>
      </c>
    </row>
    <row r="3403" spans="1:13" x14ac:dyDescent="0.35">
      <c r="A3403" s="261" t="s">
        <v>5705</v>
      </c>
      <c r="B3403" s="261" t="s">
        <v>5706</v>
      </c>
      <c r="C3403" s="261" t="s">
        <v>5707</v>
      </c>
      <c r="D3403" s="261" t="s">
        <v>635</v>
      </c>
      <c r="E3403" s="261">
        <v>4</v>
      </c>
      <c r="F3403" s="261" t="s">
        <v>5722</v>
      </c>
      <c r="G3403" s="261" t="s">
        <v>884</v>
      </c>
      <c r="H3403" s="261">
        <v>2</v>
      </c>
      <c r="I3403" s="261" t="s">
        <v>5723</v>
      </c>
      <c r="J3403" s="261" t="s">
        <v>5558</v>
      </c>
      <c r="K3403" s="261" t="s">
        <v>5724</v>
      </c>
      <c r="L3403" s="262">
        <v>45559</v>
      </c>
      <c r="M3403" s="261" t="s">
        <v>20</v>
      </c>
    </row>
    <row r="3404" spans="1:13" x14ac:dyDescent="0.35">
      <c r="A3404" s="259" t="s">
        <v>5705</v>
      </c>
      <c r="B3404" s="259" t="s">
        <v>5706</v>
      </c>
      <c r="C3404" s="259" t="s">
        <v>5707</v>
      </c>
      <c r="D3404" s="259" t="s">
        <v>793</v>
      </c>
      <c r="E3404" s="259">
        <v>4</v>
      </c>
      <c r="F3404" s="259" t="s">
        <v>5722</v>
      </c>
      <c r="G3404" s="259" t="s">
        <v>884</v>
      </c>
      <c r="H3404" s="259">
        <v>2</v>
      </c>
      <c r="I3404" s="259" t="s">
        <v>5723</v>
      </c>
      <c r="J3404" s="259" t="s">
        <v>5725</v>
      </c>
      <c r="K3404" s="259" t="s">
        <v>5726</v>
      </c>
      <c r="L3404" s="260">
        <v>45559</v>
      </c>
      <c r="M3404" s="259" t="s">
        <v>20</v>
      </c>
    </row>
    <row r="3405" spans="1:13" x14ac:dyDescent="0.35">
      <c r="A3405" s="261" t="s">
        <v>5705</v>
      </c>
      <c r="B3405" s="261" t="s">
        <v>5706</v>
      </c>
      <c r="C3405" s="261" t="s">
        <v>5707</v>
      </c>
      <c r="D3405" s="261" t="s">
        <v>404</v>
      </c>
      <c r="E3405" s="261">
        <v>4</v>
      </c>
      <c r="F3405" s="261" t="s">
        <v>5727</v>
      </c>
      <c r="G3405" s="261" t="s">
        <v>492</v>
      </c>
      <c r="H3405" s="261">
        <v>1</v>
      </c>
      <c r="I3405" s="261" t="s">
        <v>5728</v>
      </c>
      <c r="J3405" s="261" t="s">
        <v>5729</v>
      </c>
      <c r="K3405" s="261" t="s">
        <v>5730</v>
      </c>
      <c r="L3405" s="262">
        <v>45559</v>
      </c>
      <c r="M3405" s="261" t="s">
        <v>20</v>
      </c>
    </row>
    <row r="3406" spans="1:13" x14ac:dyDescent="0.35">
      <c r="A3406" s="259" t="s">
        <v>5705</v>
      </c>
      <c r="B3406" s="259" t="s">
        <v>5706</v>
      </c>
      <c r="C3406" s="259" t="s">
        <v>5707</v>
      </c>
      <c r="D3406" s="259" t="s">
        <v>26</v>
      </c>
      <c r="E3406" s="259" t="s">
        <v>17</v>
      </c>
      <c r="F3406" s="259" t="s">
        <v>17</v>
      </c>
      <c r="G3406" s="259" t="s">
        <v>17</v>
      </c>
      <c r="H3406" s="259" t="s">
        <v>17</v>
      </c>
      <c r="I3406" s="259" t="s">
        <v>17</v>
      </c>
      <c r="J3406" s="259" t="s">
        <v>1466</v>
      </c>
      <c r="K3406" s="259" t="s">
        <v>5731</v>
      </c>
      <c r="L3406" s="260">
        <v>45559</v>
      </c>
      <c r="M3406" s="259" t="s">
        <v>20</v>
      </c>
    </row>
    <row r="3407" spans="1:13" x14ac:dyDescent="0.35">
      <c r="A3407" s="261" t="s">
        <v>5705</v>
      </c>
      <c r="B3407" s="261" t="s">
        <v>5706</v>
      </c>
      <c r="C3407" s="261" t="s">
        <v>5707</v>
      </c>
      <c r="D3407" s="261" t="s">
        <v>28</v>
      </c>
      <c r="E3407" s="261" t="s">
        <v>17</v>
      </c>
      <c r="F3407" s="261" t="s">
        <v>17</v>
      </c>
      <c r="G3407" s="261" t="s">
        <v>17</v>
      </c>
      <c r="H3407" s="261" t="s">
        <v>17</v>
      </c>
      <c r="I3407" s="261" t="s">
        <v>17</v>
      </c>
      <c r="J3407" s="261" t="s">
        <v>1466</v>
      </c>
      <c r="K3407" s="261" t="s">
        <v>5732</v>
      </c>
      <c r="L3407" s="262">
        <v>45559</v>
      </c>
      <c r="M3407" s="261" t="s">
        <v>20</v>
      </c>
    </row>
    <row r="3408" spans="1:13" x14ac:dyDescent="0.35">
      <c r="A3408" s="259" t="s">
        <v>5705</v>
      </c>
      <c r="B3408" s="259" t="s">
        <v>5706</v>
      </c>
      <c r="C3408" s="259" t="s">
        <v>5707</v>
      </c>
      <c r="D3408" s="259" t="s">
        <v>38</v>
      </c>
      <c r="E3408" s="259" t="s">
        <v>17</v>
      </c>
      <c r="F3408" s="259" t="s">
        <v>17</v>
      </c>
      <c r="G3408" s="259" t="s">
        <v>17</v>
      </c>
      <c r="H3408" s="259" t="s">
        <v>17</v>
      </c>
      <c r="I3408" s="259" t="s">
        <v>17</v>
      </c>
      <c r="J3408" s="259" t="s">
        <v>1466</v>
      </c>
      <c r="K3408" s="259" t="s">
        <v>5733</v>
      </c>
      <c r="L3408" s="260">
        <v>45559</v>
      </c>
      <c r="M3408" s="259" t="s">
        <v>20</v>
      </c>
    </row>
    <row r="3409" spans="1:13" x14ac:dyDescent="0.35">
      <c r="A3409" s="261" t="s">
        <v>5705</v>
      </c>
      <c r="B3409" s="261" t="s">
        <v>5706</v>
      </c>
      <c r="C3409" s="261" t="s">
        <v>5707</v>
      </c>
      <c r="D3409" s="261" t="s">
        <v>16</v>
      </c>
      <c r="E3409" s="261">
        <v>121</v>
      </c>
      <c r="F3409" s="261" t="s">
        <v>5734</v>
      </c>
      <c r="G3409" s="261" t="s">
        <v>22</v>
      </c>
      <c r="H3409" s="261">
        <v>3</v>
      </c>
      <c r="I3409" s="261" t="s">
        <v>5735</v>
      </c>
      <c r="J3409" s="261" t="s">
        <v>5736</v>
      </c>
      <c r="K3409" s="261" t="s">
        <v>5737</v>
      </c>
      <c r="L3409" s="262">
        <v>45559</v>
      </c>
      <c r="M3409" s="261" t="s">
        <v>20</v>
      </c>
    </row>
    <row r="3410" spans="1:13" x14ac:dyDescent="0.35">
      <c r="A3410" s="259" t="s">
        <v>5705</v>
      </c>
      <c r="B3410" s="259" t="s">
        <v>5706</v>
      </c>
      <c r="C3410" s="259" t="s">
        <v>5707</v>
      </c>
      <c r="D3410" s="259" t="s">
        <v>21</v>
      </c>
      <c r="E3410" s="259">
        <v>0</v>
      </c>
      <c r="F3410" s="259" t="s">
        <v>5734</v>
      </c>
      <c r="G3410" s="259" t="s">
        <v>22</v>
      </c>
      <c r="H3410" s="259">
        <v>3</v>
      </c>
      <c r="I3410" s="259" t="s">
        <v>5735</v>
      </c>
      <c r="J3410" s="259" t="s">
        <v>5738</v>
      </c>
      <c r="K3410" s="259" t="s">
        <v>5739</v>
      </c>
      <c r="L3410" s="260">
        <v>45559</v>
      </c>
      <c r="M3410" s="259" t="s">
        <v>20</v>
      </c>
    </row>
    <row r="3411" spans="1:13" x14ac:dyDescent="0.35">
      <c r="A3411" s="261" t="s">
        <v>5705</v>
      </c>
      <c r="B3411" s="261" t="s">
        <v>5706</v>
      </c>
      <c r="C3411" s="261" t="s">
        <v>5707</v>
      </c>
      <c r="D3411" s="261" t="s">
        <v>768</v>
      </c>
      <c r="E3411" s="261" t="s">
        <v>17</v>
      </c>
      <c r="F3411" s="261" t="s">
        <v>17</v>
      </c>
      <c r="G3411" s="261" t="s">
        <v>17</v>
      </c>
      <c r="H3411" s="261" t="s">
        <v>17</v>
      </c>
      <c r="I3411" s="261" t="s">
        <v>17</v>
      </c>
      <c r="J3411" s="261" t="s">
        <v>1466</v>
      </c>
      <c r="K3411" s="261" t="s">
        <v>5740</v>
      </c>
      <c r="L3411" s="262">
        <v>45559</v>
      </c>
      <c r="M3411" s="261" t="s">
        <v>20</v>
      </c>
    </row>
    <row r="3412" spans="1:13" x14ac:dyDescent="0.35">
      <c r="A3412" s="259" t="s">
        <v>5705</v>
      </c>
      <c r="B3412" s="259" t="s">
        <v>5706</v>
      </c>
      <c r="C3412" s="259" t="s">
        <v>5707</v>
      </c>
      <c r="D3412" s="259" t="s">
        <v>24</v>
      </c>
      <c r="E3412" s="259" t="s">
        <v>17</v>
      </c>
      <c r="F3412" s="259" t="s">
        <v>17</v>
      </c>
      <c r="G3412" s="259" t="s">
        <v>17</v>
      </c>
      <c r="H3412" s="259" t="s">
        <v>17</v>
      </c>
      <c r="I3412" s="259" t="s">
        <v>17</v>
      </c>
      <c r="J3412" s="259" t="s">
        <v>1466</v>
      </c>
      <c r="K3412" s="259" t="s">
        <v>5741</v>
      </c>
      <c r="L3412" s="260">
        <v>45559</v>
      </c>
      <c r="M3412" s="259" t="s">
        <v>20</v>
      </c>
    </row>
    <row r="3413" spans="1:13" x14ac:dyDescent="0.35">
      <c r="A3413" s="261" t="s">
        <v>5705</v>
      </c>
      <c r="B3413" s="261" t="s">
        <v>5706</v>
      </c>
      <c r="C3413" s="261" t="s">
        <v>5707</v>
      </c>
      <c r="D3413" s="261" t="s">
        <v>2176</v>
      </c>
      <c r="E3413" s="261">
        <v>0</v>
      </c>
      <c r="F3413" s="261" t="s">
        <v>2177</v>
      </c>
      <c r="G3413" s="261" t="s">
        <v>33</v>
      </c>
      <c r="H3413" s="261">
        <v>2</v>
      </c>
      <c r="I3413" s="261" t="s">
        <v>17</v>
      </c>
      <c r="J3413" s="261" t="s">
        <v>17</v>
      </c>
      <c r="K3413" s="261" t="s">
        <v>5742</v>
      </c>
      <c r="L3413" s="262">
        <v>45559</v>
      </c>
      <c r="M3413" s="261" t="s">
        <v>20</v>
      </c>
    </row>
    <row r="3414" spans="1:13" x14ac:dyDescent="0.35">
      <c r="A3414" s="259" t="s">
        <v>5705</v>
      </c>
      <c r="B3414" s="259" t="s">
        <v>5706</v>
      </c>
      <c r="C3414" s="259" t="s">
        <v>5707</v>
      </c>
      <c r="D3414" s="259" t="s">
        <v>2179</v>
      </c>
      <c r="E3414" s="259">
        <v>2</v>
      </c>
      <c r="F3414" s="259" t="s">
        <v>2177</v>
      </c>
      <c r="G3414" s="259" t="s">
        <v>33</v>
      </c>
      <c r="H3414" s="259">
        <v>2</v>
      </c>
      <c r="I3414" s="259" t="s">
        <v>17</v>
      </c>
      <c r="J3414" s="259" t="s">
        <v>17</v>
      </c>
      <c r="K3414" s="259" t="s">
        <v>5743</v>
      </c>
      <c r="L3414" s="260">
        <v>45559</v>
      </c>
      <c r="M3414" s="259" t="s">
        <v>20</v>
      </c>
    </row>
    <row r="3415" spans="1:13" x14ac:dyDescent="0.35">
      <c r="A3415" s="261" t="s">
        <v>5705</v>
      </c>
      <c r="B3415" s="261" t="s">
        <v>5706</v>
      </c>
      <c r="C3415" s="261" t="s">
        <v>5707</v>
      </c>
      <c r="D3415" s="261" t="s">
        <v>2181</v>
      </c>
      <c r="E3415" s="261">
        <v>0</v>
      </c>
      <c r="F3415" s="261" t="s">
        <v>2177</v>
      </c>
      <c r="G3415" s="261" t="s">
        <v>33</v>
      </c>
      <c r="H3415" s="261">
        <v>2</v>
      </c>
      <c r="I3415" s="261" t="s">
        <v>17</v>
      </c>
      <c r="J3415" s="261" t="s">
        <v>17</v>
      </c>
      <c r="K3415" s="261" t="s">
        <v>5744</v>
      </c>
      <c r="L3415" s="262">
        <v>45559</v>
      </c>
      <c r="M3415" s="261" t="s">
        <v>20</v>
      </c>
    </row>
    <row r="3416" spans="1:13" x14ac:dyDescent="0.35">
      <c r="A3416" s="259" t="s">
        <v>5705</v>
      </c>
      <c r="B3416" s="259" t="s">
        <v>5706</v>
      </c>
      <c r="C3416" s="259" t="s">
        <v>5707</v>
      </c>
      <c r="D3416" s="259" t="s">
        <v>2183</v>
      </c>
      <c r="E3416" s="259">
        <v>0</v>
      </c>
      <c r="F3416" s="259" t="s">
        <v>2177</v>
      </c>
      <c r="G3416" s="259" t="s">
        <v>33</v>
      </c>
      <c r="H3416" s="259">
        <v>2</v>
      </c>
      <c r="I3416" s="259" t="s">
        <v>17</v>
      </c>
      <c r="J3416" s="259" t="s">
        <v>17</v>
      </c>
      <c r="K3416" s="259" t="s">
        <v>5745</v>
      </c>
      <c r="L3416" s="260">
        <v>45559</v>
      </c>
      <c r="M3416" s="259" t="s">
        <v>20</v>
      </c>
    </row>
    <row r="3417" spans="1:13" x14ac:dyDescent="0.35">
      <c r="A3417" s="261" t="s">
        <v>5705</v>
      </c>
      <c r="B3417" s="261" t="s">
        <v>5706</v>
      </c>
      <c r="C3417" s="261" t="s">
        <v>5707</v>
      </c>
      <c r="D3417" s="261" t="s">
        <v>2185</v>
      </c>
      <c r="E3417" s="261">
        <v>3</v>
      </c>
      <c r="F3417" s="261" t="s">
        <v>2177</v>
      </c>
      <c r="G3417" s="261" t="s">
        <v>33</v>
      </c>
      <c r="H3417" s="261">
        <v>2</v>
      </c>
      <c r="I3417" s="261" t="s">
        <v>17</v>
      </c>
      <c r="J3417" s="261" t="s">
        <v>17</v>
      </c>
      <c r="K3417" s="261" t="s">
        <v>5746</v>
      </c>
      <c r="L3417" s="262">
        <v>45559</v>
      </c>
      <c r="M3417" s="261" t="s">
        <v>20</v>
      </c>
    </row>
    <row r="3418" spans="1:13" x14ac:dyDescent="0.35">
      <c r="A3418" s="259" t="s">
        <v>5705</v>
      </c>
      <c r="B3418" s="259" t="s">
        <v>5706</v>
      </c>
      <c r="C3418" s="259" t="s">
        <v>5707</v>
      </c>
      <c r="D3418" s="259" t="s">
        <v>2187</v>
      </c>
      <c r="E3418" s="259">
        <v>3</v>
      </c>
      <c r="F3418" s="259" t="s">
        <v>2177</v>
      </c>
      <c r="G3418" s="259" t="s">
        <v>33</v>
      </c>
      <c r="H3418" s="259">
        <v>2</v>
      </c>
      <c r="I3418" s="259" t="s">
        <v>17</v>
      </c>
      <c r="J3418" s="259" t="s">
        <v>17</v>
      </c>
      <c r="K3418" s="259" t="s">
        <v>5747</v>
      </c>
      <c r="L3418" s="260">
        <v>45559</v>
      </c>
      <c r="M3418" s="259" t="s">
        <v>20</v>
      </c>
    </row>
    <row r="3419" spans="1:13" x14ac:dyDescent="0.35">
      <c r="A3419" s="261" t="s">
        <v>5705</v>
      </c>
      <c r="B3419" s="261" t="s">
        <v>5706</v>
      </c>
      <c r="C3419" s="261" t="s">
        <v>5707</v>
      </c>
      <c r="D3419" s="261" t="s">
        <v>2189</v>
      </c>
      <c r="E3419" s="261">
        <v>0</v>
      </c>
      <c r="F3419" s="261" t="s">
        <v>2177</v>
      </c>
      <c r="G3419" s="261" t="s">
        <v>33</v>
      </c>
      <c r="H3419" s="261">
        <v>2</v>
      </c>
      <c r="I3419" s="261" t="s">
        <v>17</v>
      </c>
      <c r="J3419" s="261" t="s">
        <v>17</v>
      </c>
      <c r="K3419" s="261" t="s">
        <v>5748</v>
      </c>
      <c r="L3419" s="262">
        <v>45559</v>
      </c>
      <c r="M3419" s="261" t="s">
        <v>20</v>
      </c>
    </row>
    <row r="3420" spans="1:13" x14ac:dyDescent="0.35">
      <c r="A3420" s="259" t="s">
        <v>5705</v>
      </c>
      <c r="B3420" s="259" t="s">
        <v>5706</v>
      </c>
      <c r="C3420" s="259" t="s">
        <v>5707</v>
      </c>
      <c r="D3420" s="259" t="s">
        <v>2191</v>
      </c>
      <c r="E3420" s="259">
        <v>0</v>
      </c>
      <c r="F3420" s="259" t="s">
        <v>2177</v>
      </c>
      <c r="G3420" s="259" t="s">
        <v>33</v>
      </c>
      <c r="H3420" s="259">
        <v>2</v>
      </c>
      <c r="I3420" s="259" t="s">
        <v>17</v>
      </c>
      <c r="J3420" s="259" t="s">
        <v>17</v>
      </c>
      <c r="K3420" s="259" t="s">
        <v>5749</v>
      </c>
      <c r="L3420" s="260">
        <v>45559</v>
      </c>
      <c r="M3420" s="259" t="s">
        <v>20</v>
      </c>
    </row>
    <row r="3421" spans="1:13" x14ac:dyDescent="0.35">
      <c r="A3421" s="261" t="s">
        <v>5705</v>
      </c>
      <c r="B3421" s="261" t="s">
        <v>5706</v>
      </c>
      <c r="C3421" s="261" t="s">
        <v>5707</v>
      </c>
      <c r="D3421" s="261" t="s">
        <v>2193</v>
      </c>
      <c r="E3421" s="261">
        <v>0</v>
      </c>
      <c r="F3421" s="261" t="s">
        <v>2177</v>
      </c>
      <c r="G3421" s="261" t="s">
        <v>33</v>
      </c>
      <c r="H3421" s="261">
        <v>2</v>
      </c>
      <c r="I3421" s="261" t="s">
        <v>17</v>
      </c>
      <c r="J3421" s="261" t="s">
        <v>17</v>
      </c>
      <c r="K3421" s="261" t="s">
        <v>5750</v>
      </c>
      <c r="L3421" s="262">
        <v>45559</v>
      </c>
      <c r="M3421" s="261" t="s">
        <v>20</v>
      </c>
    </row>
    <row r="3422" spans="1:13" x14ac:dyDescent="0.35">
      <c r="A3422" s="259" t="s">
        <v>1211</v>
      </c>
      <c r="B3422" s="259" t="s">
        <v>1212</v>
      </c>
      <c r="C3422" s="259" t="s">
        <v>1213</v>
      </c>
      <c r="D3422" s="259" t="s">
        <v>949</v>
      </c>
      <c r="E3422" s="259">
        <v>11700000</v>
      </c>
      <c r="F3422" s="259" t="s">
        <v>5751</v>
      </c>
      <c r="G3422" s="259" t="s">
        <v>492</v>
      </c>
      <c r="H3422" s="259">
        <v>1</v>
      </c>
      <c r="I3422" s="259" t="s">
        <v>5752</v>
      </c>
      <c r="J3422" s="259" t="s">
        <v>5753</v>
      </c>
      <c r="K3422" s="259" t="s">
        <v>5754</v>
      </c>
      <c r="L3422" s="260">
        <v>45560</v>
      </c>
      <c r="M3422" s="259" t="s">
        <v>20</v>
      </c>
    </row>
    <row r="3423" spans="1:13" x14ac:dyDescent="0.35">
      <c r="A3423" s="261" t="s">
        <v>1211</v>
      </c>
      <c r="B3423" s="261" t="s">
        <v>1212</v>
      </c>
      <c r="C3423" s="261" t="s">
        <v>1213</v>
      </c>
      <c r="D3423" s="261" t="s">
        <v>694</v>
      </c>
      <c r="E3423" s="261">
        <v>27560</v>
      </c>
      <c r="F3423" s="261" t="s">
        <v>911</v>
      </c>
      <c r="G3423" s="261" t="s">
        <v>884</v>
      </c>
      <c r="H3423" s="261">
        <v>2</v>
      </c>
      <c r="I3423" s="261" t="s">
        <v>5755</v>
      </c>
      <c r="J3423" s="261" t="s">
        <v>5756</v>
      </c>
      <c r="K3423" s="261" t="s">
        <v>5757</v>
      </c>
      <c r="L3423" s="262">
        <v>45560</v>
      </c>
      <c r="M3423" s="261" t="s">
        <v>20</v>
      </c>
    </row>
    <row r="3424" spans="1:13" x14ac:dyDescent="0.35">
      <c r="A3424" s="259" t="s">
        <v>1211</v>
      </c>
      <c r="B3424" s="259" t="s">
        <v>1212</v>
      </c>
      <c r="C3424" s="259" t="s">
        <v>1213</v>
      </c>
      <c r="D3424" s="259" t="s">
        <v>958</v>
      </c>
      <c r="E3424" s="259">
        <v>11700000</v>
      </c>
      <c r="F3424" s="259" t="s">
        <v>5751</v>
      </c>
      <c r="G3424" s="259" t="s">
        <v>492</v>
      </c>
      <c r="H3424" s="259">
        <v>1</v>
      </c>
      <c r="I3424" s="259" t="s">
        <v>5758</v>
      </c>
      <c r="J3424" s="259" t="s">
        <v>5759</v>
      </c>
      <c r="K3424" s="259" t="s">
        <v>5760</v>
      </c>
      <c r="L3424" s="260">
        <v>45560</v>
      </c>
      <c r="M3424" s="259" t="s">
        <v>20</v>
      </c>
    </row>
    <row r="3425" spans="1:13" x14ac:dyDescent="0.35">
      <c r="A3425" s="261" t="s">
        <v>1211</v>
      </c>
      <c r="B3425" s="261" t="s">
        <v>1212</v>
      </c>
      <c r="C3425" s="261" t="s">
        <v>1213</v>
      </c>
      <c r="D3425" s="261" t="s">
        <v>963</v>
      </c>
      <c r="E3425" s="261">
        <v>8658000</v>
      </c>
      <c r="F3425" s="261" t="s">
        <v>5761</v>
      </c>
      <c r="G3425" s="261" t="s">
        <v>492</v>
      </c>
      <c r="H3425" s="261">
        <v>1</v>
      </c>
      <c r="I3425" s="261" t="s">
        <v>5762</v>
      </c>
      <c r="J3425" s="261" t="s">
        <v>5763</v>
      </c>
      <c r="K3425" s="261" t="s">
        <v>5764</v>
      </c>
      <c r="L3425" s="262">
        <v>45560</v>
      </c>
      <c r="M3425" s="261" t="s">
        <v>439</v>
      </c>
    </row>
    <row r="3426" spans="1:13" x14ac:dyDescent="0.35">
      <c r="A3426" s="259" t="s">
        <v>1211</v>
      </c>
      <c r="B3426" s="259" t="s">
        <v>1212</v>
      </c>
      <c r="C3426" s="259" t="s">
        <v>1213</v>
      </c>
      <c r="D3426" s="259" t="s">
        <v>568</v>
      </c>
      <c r="E3426" s="259">
        <v>578074</v>
      </c>
      <c r="F3426" s="259" t="s">
        <v>5765</v>
      </c>
      <c r="G3426" s="259" t="s">
        <v>492</v>
      </c>
      <c r="H3426" s="259">
        <v>1</v>
      </c>
      <c r="I3426" s="259" t="s">
        <v>5766</v>
      </c>
      <c r="J3426" s="259" t="s">
        <v>5767</v>
      </c>
      <c r="K3426" s="259" t="s">
        <v>5768</v>
      </c>
      <c r="L3426" s="260">
        <v>45560</v>
      </c>
      <c r="M3426" s="259" t="s">
        <v>439</v>
      </c>
    </row>
    <row r="3427" spans="1:13" x14ac:dyDescent="0.35">
      <c r="A3427" s="261" t="s">
        <v>1211</v>
      </c>
      <c r="B3427" s="261" t="s">
        <v>1212</v>
      </c>
      <c r="C3427" s="261" t="s">
        <v>1213</v>
      </c>
      <c r="D3427" s="261" t="s">
        <v>40</v>
      </c>
      <c r="E3427" s="261" t="s">
        <v>17</v>
      </c>
      <c r="F3427" s="261" t="s">
        <v>17</v>
      </c>
      <c r="G3427" s="261" t="s">
        <v>17</v>
      </c>
      <c r="H3427" s="261" t="s">
        <v>17</v>
      </c>
      <c r="I3427" s="261" t="s">
        <v>17</v>
      </c>
      <c r="J3427" s="261" t="s">
        <v>5309</v>
      </c>
      <c r="K3427" s="261" t="s">
        <v>5769</v>
      </c>
      <c r="L3427" s="262">
        <v>45560</v>
      </c>
      <c r="M3427" s="261" t="s">
        <v>439</v>
      </c>
    </row>
    <row r="3428" spans="1:13" x14ac:dyDescent="0.35">
      <c r="A3428" s="259" t="s">
        <v>1211</v>
      </c>
      <c r="B3428" s="259" t="s">
        <v>1212</v>
      </c>
      <c r="C3428" s="259" t="s">
        <v>1213</v>
      </c>
      <c r="D3428" s="259" t="s">
        <v>635</v>
      </c>
      <c r="E3428" s="259">
        <v>531</v>
      </c>
      <c r="F3428" s="259" t="s">
        <v>5770</v>
      </c>
      <c r="G3428" s="259" t="s">
        <v>22</v>
      </c>
      <c r="H3428" s="259">
        <v>3</v>
      </c>
      <c r="I3428" s="259" t="s">
        <v>790</v>
      </c>
      <c r="J3428" s="259" t="s">
        <v>5771</v>
      </c>
      <c r="K3428" s="259" t="s">
        <v>5772</v>
      </c>
      <c r="L3428" s="260">
        <v>45560</v>
      </c>
      <c r="M3428" s="259" t="s">
        <v>20</v>
      </c>
    </row>
    <row r="3429" spans="1:13" x14ac:dyDescent="0.35">
      <c r="A3429" s="261" t="s">
        <v>1211</v>
      </c>
      <c r="B3429" s="261" t="s">
        <v>1212</v>
      </c>
      <c r="C3429" s="261" t="s">
        <v>1213</v>
      </c>
      <c r="D3429" s="261" t="s">
        <v>793</v>
      </c>
      <c r="E3429" s="261">
        <v>531</v>
      </c>
      <c r="F3429" s="261" t="s">
        <v>5770</v>
      </c>
      <c r="G3429" s="261" t="s">
        <v>22</v>
      </c>
      <c r="H3429" s="261">
        <v>3</v>
      </c>
      <c r="I3429" s="261" t="s">
        <v>790</v>
      </c>
      <c r="J3429" s="261" t="s">
        <v>5771</v>
      </c>
      <c r="K3429" s="261" t="s">
        <v>5773</v>
      </c>
      <c r="L3429" s="262">
        <v>45560</v>
      </c>
      <c r="M3429" s="261" t="s">
        <v>20</v>
      </c>
    </row>
    <row r="3430" spans="1:13" x14ac:dyDescent="0.35">
      <c r="A3430" s="259" t="s">
        <v>1211</v>
      </c>
      <c r="B3430" s="259" t="s">
        <v>1212</v>
      </c>
      <c r="C3430" s="259" t="s">
        <v>1213</v>
      </c>
      <c r="D3430" s="259" t="s">
        <v>986</v>
      </c>
      <c r="E3430" s="259">
        <v>5500000</v>
      </c>
      <c r="F3430" s="259" t="s">
        <v>5774</v>
      </c>
      <c r="G3430" s="259" t="s">
        <v>492</v>
      </c>
      <c r="H3430" s="259">
        <v>1</v>
      </c>
      <c r="I3430" s="259" t="s">
        <v>5775</v>
      </c>
      <c r="J3430" s="259" t="s">
        <v>5776</v>
      </c>
      <c r="K3430" s="259" t="s">
        <v>5777</v>
      </c>
      <c r="L3430" s="260">
        <v>45560</v>
      </c>
      <c r="M3430" s="259" t="s">
        <v>439</v>
      </c>
    </row>
    <row r="3431" spans="1:13" x14ac:dyDescent="0.35">
      <c r="A3431" s="261" t="s">
        <v>1211</v>
      </c>
      <c r="B3431" s="261" t="s">
        <v>1212</v>
      </c>
      <c r="C3431" s="261" t="s">
        <v>1213</v>
      </c>
      <c r="D3431" s="261" t="s">
        <v>991</v>
      </c>
      <c r="E3431" s="261">
        <v>3042000</v>
      </c>
      <c r="F3431" s="261" t="s">
        <v>5761</v>
      </c>
      <c r="G3431" s="261" t="s">
        <v>22</v>
      </c>
      <c r="H3431" s="261">
        <v>3</v>
      </c>
      <c r="I3431" s="261" t="s">
        <v>5762</v>
      </c>
      <c r="J3431" s="261" t="s">
        <v>5778</v>
      </c>
      <c r="K3431" s="261" t="s">
        <v>5779</v>
      </c>
      <c r="L3431" s="262">
        <v>45560</v>
      </c>
      <c r="M3431" s="261" t="s">
        <v>439</v>
      </c>
    </row>
    <row r="3432" spans="1:13" x14ac:dyDescent="0.35">
      <c r="A3432" s="259" t="s">
        <v>1211</v>
      </c>
      <c r="B3432" s="259" t="s">
        <v>1212</v>
      </c>
      <c r="C3432" s="259" t="s">
        <v>1213</v>
      </c>
      <c r="D3432" s="259" t="s">
        <v>996</v>
      </c>
      <c r="E3432" s="259">
        <v>3158000</v>
      </c>
      <c r="F3432" s="259" t="s">
        <v>5761</v>
      </c>
      <c r="G3432" s="259" t="s">
        <v>22</v>
      </c>
      <c r="H3432" s="259">
        <v>3</v>
      </c>
      <c r="I3432" s="259" t="s">
        <v>5762</v>
      </c>
      <c r="J3432" s="259" t="s">
        <v>5780</v>
      </c>
      <c r="K3432" s="259" t="s">
        <v>5781</v>
      </c>
      <c r="L3432" s="260">
        <v>45560</v>
      </c>
      <c r="M3432" s="259" t="s">
        <v>439</v>
      </c>
    </row>
    <row r="3433" spans="1:13" x14ac:dyDescent="0.35">
      <c r="A3433" s="261" t="s">
        <v>1211</v>
      </c>
      <c r="B3433" s="261" t="s">
        <v>1212</v>
      </c>
      <c r="C3433" s="261" t="s">
        <v>1213</v>
      </c>
      <c r="D3433" s="261" t="s">
        <v>999</v>
      </c>
      <c r="E3433" s="261">
        <v>3855019</v>
      </c>
      <c r="F3433" s="261" t="s">
        <v>5761</v>
      </c>
      <c r="G3433" s="261" t="s">
        <v>22</v>
      </c>
      <c r="H3433" s="261">
        <v>3</v>
      </c>
      <c r="I3433" s="261" t="s">
        <v>5762</v>
      </c>
      <c r="J3433" s="261" t="s">
        <v>5782</v>
      </c>
      <c r="K3433" s="261" t="s">
        <v>5783</v>
      </c>
      <c r="L3433" s="262">
        <v>45560</v>
      </c>
      <c r="M3433" s="261" t="s">
        <v>439</v>
      </c>
    </row>
    <row r="3434" spans="1:13" x14ac:dyDescent="0.35">
      <c r="A3434" s="259" t="s">
        <v>1211</v>
      </c>
      <c r="B3434" s="259" t="s">
        <v>1212</v>
      </c>
      <c r="C3434" s="259" t="s">
        <v>1213</v>
      </c>
      <c r="D3434" s="259" t="s">
        <v>1002</v>
      </c>
      <c r="E3434" s="259">
        <v>1644981</v>
      </c>
      <c r="F3434" s="259" t="s">
        <v>5761</v>
      </c>
      <c r="G3434" s="259" t="s">
        <v>22</v>
      </c>
      <c r="H3434" s="259">
        <v>3</v>
      </c>
      <c r="I3434" s="259" t="s">
        <v>5762</v>
      </c>
      <c r="J3434" s="259" t="s">
        <v>5784</v>
      </c>
      <c r="K3434" s="259" t="s">
        <v>5785</v>
      </c>
      <c r="L3434" s="260">
        <v>45560</v>
      </c>
      <c r="M3434" s="259" t="s">
        <v>439</v>
      </c>
    </row>
    <row r="3435" spans="1:13" x14ac:dyDescent="0.35">
      <c r="A3435" s="261" t="s">
        <v>1211</v>
      </c>
      <c r="B3435" s="261" t="s">
        <v>1212</v>
      </c>
      <c r="C3435" s="261" t="s">
        <v>1213</v>
      </c>
      <c r="D3435" s="261" t="s">
        <v>823</v>
      </c>
      <c r="E3435" s="261">
        <v>0</v>
      </c>
      <c r="F3435" s="261" t="s">
        <v>5761</v>
      </c>
      <c r="G3435" s="261" t="s">
        <v>22</v>
      </c>
      <c r="H3435" s="261">
        <v>3</v>
      </c>
      <c r="I3435" s="261" t="s">
        <v>5762</v>
      </c>
      <c r="J3435" s="261" t="s">
        <v>5786</v>
      </c>
      <c r="K3435" s="261" t="s">
        <v>5787</v>
      </c>
      <c r="L3435" s="262">
        <v>45560</v>
      </c>
      <c r="M3435" s="261" t="s">
        <v>439</v>
      </c>
    </row>
    <row r="3436" spans="1:13" x14ac:dyDescent="0.35">
      <c r="A3436" s="259" t="s">
        <v>1211</v>
      </c>
      <c r="B3436" s="259" t="s">
        <v>1212</v>
      </c>
      <c r="C3436" s="259" t="s">
        <v>1213</v>
      </c>
      <c r="D3436" s="259" t="s">
        <v>404</v>
      </c>
      <c r="E3436" s="259">
        <v>5</v>
      </c>
      <c r="F3436" s="259" t="s">
        <v>5751</v>
      </c>
      <c r="G3436" s="259" t="s">
        <v>492</v>
      </c>
      <c r="H3436" s="259">
        <v>1</v>
      </c>
      <c r="I3436" s="259" t="s">
        <v>5788</v>
      </c>
      <c r="J3436" s="259" t="s">
        <v>5789</v>
      </c>
      <c r="K3436" s="259" t="s">
        <v>5790</v>
      </c>
      <c r="L3436" s="260">
        <v>45560</v>
      </c>
      <c r="M3436" s="259" t="s">
        <v>20</v>
      </c>
    </row>
    <row r="3437" spans="1:13" x14ac:dyDescent="0.35">
      <c r="A3437" s="261" t="s">
        <v>1211</v>
      </c>
      <c r="B3437" s="261" t="s">
        <v>1212</v>
      </c>
      <c r="C3437" s="261" t="s">
        <v>1213</v>
      </c>
      <c r="D3437" s="261" t="s">
        <v>38</v>
      </c>
      <c r="E3437" s="261" t="s">
        <v>17</v>
      </c>
      <c r="F3437" s="261" t="s">
        <v>824</v>
      </c>
      <c r="G3437" s="261" t="s">
        <v>17</v>
      </c>
      <c r="H3437" s="261" t="s">
        <v>17</v>
      </c>
      <c r="I3437" s="261" t="s">
        <v>17</v>
      </c>
      <c r="J3437" s="261" t="s">
        <v>5309</v>
      </c>
      <c r="K3437" s="261" t="s">
        <v>5791</v>
      </c>
      <c r="L3437" s="262">
        <v>45560</v>
      </c>
      <c r="M3437" s="261" t="s">
        <v>20</v>
      </c>
    </row>
    <row r="3438" spans="1:13" x14ac:dyDescent="0.35">
      <c r="A3438" s="259" t="s">
        <v>1211</v>
      </c>
      <c r="B3438" s="259" t="s">
        <v>1212</v>
      </c>
      <c r="C3438" s="259" t="s">
        <v>1213</v>
      </c>
      <c r="D3438" s="259" t="s">
        <v>16</v>
      </c>
      <c r="E3438" s="259" t="s">
        <v>17</v>
      </c>
      <c r="F3438" s="259" t="s">
        <v>512</v>
      </c>
      <c r="G3438" s="259" t="s">
        <v>17</v>
      </c>
      <c r="H3438" s="259" t="s">
        <v>17</v>
      </c>
      <c r="I3438" s="259" t="s">
        <v>512</v>
      </c>
      <c r="J3438" s="259" t="s">
        <v>5309</v>
      </c>
      <c r="K3438" s="259" t="s">
        <v>5792</v>
      </c>
      <c r="L3438" s="260">
        <v>45560</v>
      </c>
      <c r="M3438" s="259" t="s">
        <v>20</v>
      </c>
    </row>
    <row r="3439" spans="1:13" x14ac:dyDescent="0.35">
      <c r="A3439" s="261" t="s">
        <v>1211</v>
      </c>
      <c r="B3439" s="261" t="s">
        <v>1212</v>
      </c>
      <c r="C3439" s="261" t="s">
        <v>1213</v>
      </c>
      <c r="D3439" s="261" t="s">
        <v>21</v>
      </c>
      <c r="E3439" s="261" t="s">
        <v>17</v>
      </c>
      <c r="F3439" s="261" t="s">
        <v>512</v>
      </c>
      <c r="G3439" s="261" t="s">
        <v>17</v>
      </c>
      <c r="H3439" s="261" t="s">
        <v>17</v>
      </c>
      <c r="I3439" s="261" t="s">
        <v>512</v>
      </c>
      <c r="J3439" s="261" t="s">
        <v>5309</v>
      </c>
      <c r="K3439" s="261" t="s">
        <v>5793</v>
      </c>
      <c r="L3439" s="262">
        <v>45560</v>
      </c>
      <c r="M3439" s="261" t="s">
        <v>20</v>
      </c>
    </row>
    <row r="3440" spans="1:13" x14ac:dyDescent="0.35">
      <c r="A3440" s="259" t="s">
        <v>1211</v>
      </c>
      <c r="B3440" s="259" t="s">
        <v>1212</v>
      </c>
      <c r="C3440" s="259" t="s">
        <v>1213</v>
      </c>
      <c r="D3440" s="259" t="s">
        <v>768</v>
      </c>
      <c r="E3440" s="259" t="s">
        <v>17</v>
      </c>
      <c r="F3440" s="259" t="s">
        <v>512</v>
      </c>
      <c r="G3440" s="259" t="s">
        <v>17</v>
      </c>
      <c r="H3440" s="259" t="s">
        <v>17</v>
      </c>
      <c r="I3440" s="259" t="s">
        <v>512</v>
      </c>
      <c r="J3440" s="259" t="s">
        <v>5309</v>
      </c>
      <c r="K3440" s="259" t="s">
        <v>5794</v>
      </c>
      <c r="L3440" s="260">
        <v>45560</v>
      </c>
      <c r="M3440" s="259" t="s">
        <v>20</v>
      </c>
    </row>
    <row r="3441" spans="1:13" x14ac:dyDescent="0.35">
      <c r="A3441" s="261" t="s">
        <v>1211</v>
      </c>
      <c r="B3441" s="261" t="s">
        <v>1212</v>
      </c>
      <c r="C3441" s="261" t="s">
        <v>1213</v>
      </c>
      <c r="D3441" s="261" t="s">
        <v>24</v>
      </c>
      <c r="E3441" s="261" t="s">
        <v>17</v>
      </c>
      <c r="F3441" s="261" t="s">
        <v>512</v>
      </c>
      <c r="G3441" s="261" t="s">
        <v>17</v>
      </c>
      <c r="H3441" s="261" t="s">
        <v>17</v>
      </c>
      <c r="I3441" s="261" t="s">
        <v>512</v>
      </c>
      <c r="J3441" s="261" t="s">
        <v>5309</v>
      </c>
      <c r="K3441" s="261" t="s">
        <v>5795</v>
      </c>
      <c r="L3441" s="262">
        <v>45560</v>
      </c>
      <c r="M3441" s="261" t="s">
        <v>20</v>
      </c>
    </row>
    <row r="3442" spans="1:13" x14ac:dyDescent="0.35">
      <c r="A3442" s="259" t="s">
        <v>1483</v>
      </c>
      <c r="B3442" s="259" t="s">
        <v>1484</v>
      </c>
      <c r="C3442" s="259" t="s">
        <v>1485</v>
      </c>
      <c r="D3442" s="259" t="s">
        <v>949</v>
      </c>
      <c r="E3442" s="259">
        <v>28838499</v>
      </c>
      <c r="F3442" s="259" t="s">
        <v>5796</v>
      </c>
      <c r="G3442" s="259" t="s">
        <v>33</v>
      </c>
      <c r="H3442" s="259">
        <v>2</v>
      </c>
      <c r="I3442" s="259" t="s">
        <v>5797</v>
      </c>
      <c r="J3442" s="259" t="s">
        <v>5798</v>
      </c>
      <c r="K3442" s="259" t="s">
        <v>5799</v>
      </c>
      <c r="L3442" s="260">
        <v>45560</v>
      </c>
      <c r="M3442" s="259" t="s">
        <v>20</v>
      </c>
    </row>
    <row r="3443" spans="1:13" x14ac:dyDescent="0.35">
      <c r="A3443" s="261" t="s">
        <v>1483</v>
      </c>
      <c r="B3443" s="261" t="s">
        <v>1484</v>
      </c>
      <c r="C3443" s="261" t="s">
        <v>1485</v>
      </c>
      <c r="D3443" s="261" t="s">
        <v>694</v>
      </c>
      <c r="E3443" s="261">
        <v>882050</v>
      </c>
      <c r="F3443" s="261" t="s">
        <v>5800</v>
      </c>
      <c r="G3443" s="261" t="s">
        <v>884</v>
      </c>
      <c r="H3443" s="261">
        <v>2</v>
      </c>
      <c r="I3443" s="261" t="s">
        <v>5801</v>
      </c>
      <c r="J3443" s="261" t="s">
        <v>5802</v>
      </c>
      <c r="K3443" s="261" t="s">
        <v>5803</v>
      </c>
      <c r="L3443" s="262">
        <v>45560</v>
      </c>
      <c r="M3443" s="261" t="s">
        <v>20</v>
      </c>
    </row>
    <row r="3444" spans="1:13" x14ac:dyDescent="0.35">
      <c r="A3444" s="259" t="s">
        <v>1483</v>
      </c>
      <c r="B3444" s="259" t="s">
        <v>1484</v>
      </c>
      <c r="C3444" s="259" t="s">
        <v>1485</v>
      </c>
      <c r="D3444" s="259" t="s">
        <v>958</v>
      </c>
      <c r="E3444" s="259">
        <v>28838499</v>
      </c>
      <c r="F3444" s="259" t="s">
        <v>5796</v>
      </c>
      <c r="G3444" s="259" t="s">
        <v>33</v>
      </c>
      <c r="H3444" s="259">
        <v>2</v>
      </c>
      <c r="I3444" s="259" t="s">
        <v>5797</v>
      </c>
      <c r="J3444" s="259" t="s">
        <v>5804</v>
      </c>
      <c r="K3444" s="259" t="s">
        <v>5805</v>
      </c>
      <c r="L3444" s="260">
        <v>45560</v>
      </c>
      <c r="M3444" s="259" t="s">
        <v>20</v>
      </c>
    </row>
    <row r="3445" spans="1:13" x14ac:dyDescent="0.35">
      <c r="A3445" s="261" t="s">
        <v>1483</v>
      </c>
      <c r="B3445" s="261" t="s">
        <v>1484</v>
      </c>
      <c r="C3445" s="261" t="s">
        <v>1485</v>
      </c>
      <c r="D3445" s="261" t="s">
        <v>963</v>
      </c>
      <c r="E3445" s="261">
        <v>19898564</v>
      </c>
      <c r="F3445" s="261" t="s">
        <v>5806</v>
      </c>
      <c r="G3445" s="261" t="s">
        <v>33</v>
      </c>
      <c r="H3445" s="261">
        <v>2</v>
      </c>
      <c r="I3445" s="261" t="s">
        <v>5807</v>
      </c>
      <c r="J3445" s="261" t="s">
        <v>5808</v>
      </c>
      <c r="K3445" s="261" t="s">
        <v>5809</v>
      </c>
      <c r="L3445" s="262">
        <v>45560</v>
      </c>
      <c r="M3445" s="261" t="s">
        <v>20</v>
      </c>
    </row>
    <row r="3446" spans="1:13" x14ac:dyDescent="0.35">
      <c r="A3446" s="259" t="s">
        <v>1483</v>
      </c>
      <c r="B3446" s="259" t="s">
        <v>1484</v>
      </c>
      <c r="C3446" s="259" t="s">
        <v>1485</v>
      </c>
      <c r="D3446" s="259" t="s">
        <v>568</v>
      </c>
      <c r="E3446" s="259">
        <v>7700000</v>
      </c>
      <c r="F3446" s="259" t="s">
        <v>5810</v>
      </c>
      <c r="G3446" s="259" t="s">
        <v>22</v>
      </c>
      <c r="H3446" s="259">
        <v>3</v>
      </c>
      <c r="I3446" s="259" t="s">
        <v>5811</v>
      </c>
      <c r="J3446" s="259" t="s">
        <v>5812</v>
      </c>
      <c r="K3446" s="259" t="s">
        <v>5813</v>
      </c>
      <c r="L3446" s="260">
        <v>45560</v>
      </c>
      <c r="M3446" s="259" t="s">
        <v>439</v>
      </c>
    </row>
    <row r="3447" spans="1:13" x14ac:dyDescent="0.35">
      <c r="A3447" s="261" t="s">
        <v>1483</v>
      </c>
      <c r="B3447" s="261" t="s">
        <v>1484</v>
      </c>
      <c r="C3447" s="261" t="s">
        <v>1485</v>
      </c>
      <c r="D3447" s="261" t="s">
        <v>40</v>
      </c>
      <c r="E3447" s="261" t="s">
        <v>17</v>
      </c>
      <c r="F3447" s="261" t="s">
        <v>17</v>
      </c>
      <c r="G3447" s="261" t="s">
        <v>17</v>
      </c>
      <c r="H3447" s="261" t="s">
        <v>17</v>
      </c>
      <c r="I3447" s="261" t="s">
        <v>17</v>
      </c>
      <c r="J3447" s="261" t="s">
        <v>5309</v>
      </c>
      <c r="K3447" s="261" t="s">
        <v>5814</v>
      </c>
      <c r="L3447" s="262">
        <v>45560</v>
      </c>
      <c r="M3447" s="261" t="s">
        <v>20</v>
      </c>
    </row>
    <row r="3448" spans="1:13" x14ac:dyDescent="0.35">
      <c r="A3448" s="259" t="s">
        <v>1483</v>
      </c>
      <c r="B3448" s="259" t="s">
        <v>1484</v>
      </c>
      <c r="C3448" s="259" t="s">
        <v>1485</v>
      </c>
      <c r="D3448" s="259" t="s">
        <v>635</v>
      </c>
      <c r="E3448" s="259">
        <v>236</v>
      </c>
      <c r="F3448" s="259" t="s">
        <v>5815</v>
      </c>
      <c r="G3448" s="259" t="s">
        <v>22</v>
      </c>
      <c r="H3448" s="259">
        <v>3</v>
      </c>
      <c r="I3448" s="259" t="s">
        <v>790</v>
      </c>
      <c r="J3448" s="259" t="s">
        <v>5816</v>
      </c>
      <c r="K3448" s="259" t="s">
        <v>5817</v>
      </c>
      <c r="L3448" s="260">
        <v>45560</v>
      </c>
      <c r="M3448" s="259" t="s">
        <v>20</v>
      </c>
    </row>
    <row r="3449" spans="1:13" x14ac:dyDescent="0.35">
      <c r="A3449" s="261" t="s">
        <v>1483</v>
      </c>
      <c r="B3449" s="261" t="s">
        <v>1484</v>
      </c>
      <c r="C3449" s="261" t="s">
        <v>1485</v>
      </c>
      <c r="D3449" s="261" t="s">
        <v>793</v>
      </c>
      <c r="E3449" s="261">
        <v>236</v>
      </c>
      <c r="F3449" s="261" t="s">
        <v>5815</v>
      </c>
      <c r="G3449" s="261" t="s">
        <v>22</v>
      </c>
      <c r="H3449" s="261">
        <v>3</v>
      </c>
      <c r="I3449" s="261" t="s">
        <v>790</v>
      </c>
      <c r="J3449" s="261" t="s">
        <v>5816</v>
      </c>
      <c r="K3449" s="261" t="s">
        <v>5818</v>
      </c>
      <c r="L3449" s="262">
        <v>45560</v>
      </c>
      <c r="M3449" s="261" t="s">
        <v>20</v>
      </c>
    </row>
    <row r="3450" spans="1:13" x14ac:dyDescent="0.35">
      <c r="A3450" s="259" t="s">
        <v>1483</v>
      </c>
      <c r="B3450" s="259" t="s">
        <v>1484</v>
      </c>
      <c r="C3450" s="259" t="s">
        <v>1485</v>
      </c>
      <c r="D3450" s="259" t="s">
        <v>986</v>
      </c>
      <c r="E3450" s="259">
        <v>7600000</v>
      </c>
      <c r="F3450" s="259" t="s">
        <v>5819</v>
      </c>
      <c r="G3450" s="259" t="s">
        <v>22</v>
      </c>
      <c r="H3450" s="259">
        <v>3</v>
      </c>
      <c r="I3450" s="259" t="s">
        <v>5820</v>
      </c>
      <c r="J3450" s="259" t="s">
        <v>5821</v>
      </c>
      <c r="K3450" s="259" t="s">
        <v>5822</v>
      </c>
      <c r="L3450" s="260">
        <v>45560</v>
      </c>
      <c r="M3450" s="259" t="s">
        <v>20</v>
      </c>
    </row>
    <row r="3451" spans="1:13" x14ac:dyDescent="0.35">
      <c r="A3451" s="261" t="s">
        <v>1483</v>
      </c>
      <c r="B3451" s="261" t="s">
        <v>1484</v>
      </c>
      <c r="C3451" s="261" t="s">
        <v>1485</v>
      </c>
      <c r="D3451" s="261" t="s">
        <v>991</v>
      </c>
      <c r="E3451" s="261">
        <v>8939935</v>
      </c>
      <c r="F3451" s="261" t="s">
        <v>5806</v>
      </c>
      <c r="G3451" s="261" t="s">
        <v>33</v>
      </c>
      <c r="H3451" s="261">
        <v>2</v>
      </c>
      <c r="I3451" s="261" t="s">
        <v>5807</v>
      </c>
      <c r="J3451" s="261" t="s">
        <v>5823</v>
      </c>
      <c r="K3451" s="261" t="s">
        <v>5824</v>
      </c>
      <c r="L3451" s="262">
        <v>45560</v>
      </c>
      <c r="M3451" s="261" t="s">
        <v>20</v>
      </c>
    </row>
    <row r="3452" spans="1:13" x14ac:dyDescent="0.35">
      <c r="A3452" s="259" t="s">
        <v>1483</v>
      </c>
      <c r="B3452" s="259" t="s">
        <v>1484</v>
      </c>
      <c r="C3452" s="259" t="s">
        <v>1485</v>
      </c>
      <c r="D3452" s="259" t="s">
        <v>996</v>
      </c>
      <c r="E3452" s="259">
        <v>12298564</v>
      </c>
      <c r="F3452" s="259" t="s">
        <v>5806</v>
      </c>
      <c r="G3452" s="259" t="s">
        <v>33</v>
      </c>
      <c r="H3452" s="259">
        <v>2</v>
      </c>
      <c r="I3452" s="259" t="s">
        <v>5807</v>
      </c>
      <c r="J3452" s="259" t="s">
        <v>5825</v>
      </c>
      <c r="K3452" s="259" t="s">
        <v>5826</v>
      </c>
      <c r="L3452" s="260">
        <v>45560</v>
      </c>
      <c r="M3452" s="259" t="s">
        <v>439</v>
      </c>
    </row>
    <row r="3453" spans="1:13" x14ac:dyDescent="0.35">
      <c r="A3453" s="261" t="s">
        <v>1483</v>
      </c>
      <c r="B3453" s="261" t="s">
        <v>1484</v>
      </c>
      <c r="C3453" s="261" t="s">
        <v>1485</v>
      </c>
      <c r="D3453" s="261" t="s">
        <v>999</v>
      </c>
      <c r="E3453" s="261">
        <v>7600000</v>
      </c>
      <c r="F3453" s="261" t="s">
        <v>5827</v>
      </c>
      <c r="G3453" s="261" t="s">
        <v>22</v>
      </c>
      <c r="H3453" s="261">
        <v>3</v>
      </c>
      <c r="I3453" s="261" t="s">
        <v>5828</v>
      </c>
      <c r="J3453" s="261" t="s">
        <v>5829</v>
      </c>
      <c r="K3453" s="261" t="s">
        <v>5830</v>
      </c>
      <c r="L3453" s="262">
        <v>45560</v>
      </c>
      <c r="M3453" s="261" t="s">
        <v>439</v>
      </c>
    </row>
    <row r="3454" spans="1:13" x14ac:dyDescent="0.35">
      <c r="A3454" s="259" t="s">
        <v>1483</v>
      </c>
      <c r="B3454" s="259" t="s">
        <v>1484</v>
      </c>
      <c r="C3454" s="259" t="s">
        <v>1485</v>
      </c>
      <c r="D3454" s="259" t="s">
        <v>1002</v>
      </c>
      <c r="E3454" s="259">
        <v>0</v>
      </c>
      <c r="F3454" s="259" t="s">
        <v>5831</v>
      </c>
      <c r="G3454" s="259" t="s">
        <v>22</v>
      </c>
      <c r="H3454" s="259">
        <v>3</v>
      </c>
      <c r="I3454" s="259" t="s">
        <v>17</v>
      </c>
      <c r="J3454" s="259" t="s">
        <v>5309</v>
      </c>
      <c r="K3454" s="259" t="s">
        <v>5832</v>
      </c>
      <c r="L3454" s="260">
        <v>45560</v>
      </c>
      <c r="M3454" s="259" t="s">
        <v>20</v>
      </c>
    </row>
    <row r="3455" spans="1:13" x14ac:dyDescent="0.35">
      <c r="A3455" s="261" t="s">
        <v>1483</v>
      </c>
      <c r="B3455" s="261" t="s">
        <v>1484</v>
      </c>
      <c r="C3455" s="261" t="s">
        <v>1485</v>
      </c>
      <c r="D3455" s="261" t="s">
        <v>823</v>
      </c>
      <c r="E3455" s="261">
        <v>0</v>
      </c>
      <c r="F3455" s="261" t="s">
        <v>17</v>
      </c>
      <c r="G3455" s="261" t="s">
        <v>22</v>
      </c>
      <c r="H3455" s="261">
        <v>3</v>
      </c>
      <c r="I3455" s="261" t="s">
        <v>17</v>
      </c>
      <c r="J3455" s="261" t="s">
        <v>5309</v>
      </c>
      <c r="K3455" s="261" t="s">
        <v>5833</v>
      </c>
      <c r="L3455" s="262">
        <v>45560</v>
      </c>
      <c r="M3455" s="261" t="s">
        <v>20</v>
      </c>
    </row>
    <row r="3456" spans="1:13" x14ac:dyDescent="0.35">
      <c r="A3456" s="259" t="s">
        <v>1483</v>
      </c>
      <c r="B3456" s="259" t="s">
        <v>1484</v>
      </c>
      <c r="C3456" s="259" t="s">
        <v>1485</v>
      </c>
      <c r="D3456" s="259" t="s">
        <v>404</v>
      </c>
      <c r="E3456" s="259">
        <v>5</v>
      </c>
      <c r="F3456" s="259" t="s">
        <v>5834</v>
      </c>
      <c r="G3456" s="259" t="s">
        <v>22</v>
      </c>
      <c r="H3456" s="259">
        <v>3</v>
      </c>
      <c r="I3456" s="259" t="s">
        <v>5835</v>
      </c>
      <c r="J3456" s="259" t="s">
        <v>5836</v>
      </c>
      <c r="K3456" s="259" t="s">
        <v>5837</v>
      </c>
      <c r="L3456" s="260">
        <v>45560</v>
      </c>
      <c r="M3456" s="259" t="s">
        <v>20</v>
      </c>
    </row>
    <row r="3457" spans="1:13" x14ac:dyDescent="0.35">
      <c r="A3457" s="261" t="s">
        <v>1483</v>
      </c>
      <c r="B3457" s="261" t="s">
        <v>1484</v>
      </c>
      <c r="C3457" s="261" t="s">
        <v>1485</v>
      </c>
      <c r="D3457" s="261" t="s">
        <v>38</v>
      </c>
      <c r="E3457" s="261" t="s">
        <v>17</v>
      </c>
      <c r="F3457" s="261" t="s">
        <v>824</v>
      </c>
      <c r="G3457" s="261" t="s">
        <v>22</v>
      </c>
      <c r="H3457" s="261">
        <v>3</v>
      </c>
      <c r="I3457" s="261" t="s">
        <v>17</v>
      </c>
      <c r="J3457" s="261" t="s">
        <v>5309</v>
      </c>
      <c r="K3457" s="261" t="s">
        <v>5838</v>
      </c>
      <c r="L3457" s="262">
        <v>45560</v>
      </c>
      <c r="M3457" s="261" t="s">
        <v>20</v>
      </c>
    </row>
    <row r="3458" spans="1:13" x14ac:dyDescent="0.35">
      <c r="A3458" s="259" t="s">
        <v>1483</v>
      </c>
      <c r="B3458" s="259" t="s">
        <v>1484</v>
      </c>
      <c r="C3458" s="259" t="s">
        <v>1485</v>
      </c>
      <c r="D3458" s="259" t="s">
        <v>16</v>
      </c>
      <c r="E3458" s="259" t="s">
        <v>17</v>
      </c>
      <c r="F3458" s="259" t="s">
        <v>824</v>
      </c>
      <c r="G3458" s="259" t="s">
        <v>22</v>
      </c>
      <c r="H3458" s="259">
        <v>3</v>
      </c>
      <c r="I3458" s="259" t="s">
        <v>17</v>
      </c>
      <c r="J3458" s="259" t="s">
        <v>5309</v>
      </c>
      <c r="K3458" s="259" t="s">
        <v>5839</v>
      </c>
      <c r="L3458" s="260">
        <v>45560</v>
      </c>
      <c r="M3458" s="259" t="s">
        <v>20</v>
      </c>
    </row>
    <row r="3459" spans="1:13" x14ac:dyDescent="0.35">
      <c r="A3459" s="261" t="s">
        <v>1483</v>
      </c>
      <c r="B3459" s="261" t="s">
        <v>1484</v>
      </c>
      <c r="C3459" s="261" t="s">
        <v>1485</v>
      </c>
      <c r="D3459" s="261" t="s">
        <v>21</v>
      </c>
      <c r="E3459" s="261" t="s">
        <v>17</v>
      </c>
      <c r="F3459" s="261" t="s">
        <v>824</v>
      </c>
      <c r="G3459" s="261" t="s">
        <v>22</v>
      </c>
      <c r="H3459" s="261">
        <v>3</v>
      </c>
      <c r="I3459" s="261" t="s">
        <v>17</v>
      </c>
      <c r="J3459" s="261" t="s">
        <v>5309</v>
      </c>
      <c r="K3459" s="261" t="s">
        <v>5840</v>
      </c>
      <c r="L3459" s="262">
        <v>45560</v>
      </c>
      <c r="M3459" s="261" t="s">
        <v>20</v>
      </c>
    </row>
    <row r="3460" spans="1:13" x14ac:dyDescent="0.35">
      <c r="A3460" s="259" t="s">
        <v>1483</v>
      </c>
      <c r="B3460" s="259" t="s">
        <v>1484</v>
      </c>
      <c r="C3460" s="259" t="s">
        <v>1485</v>
      </c>
      <c r="D3460" s="259" t="s">
        <v>768</v>
      </c>
      <c r="E3460" s="259" t="s">
        <v>17</v>
      </c>
      <c r="F3460" s="259" t="s">
        <v>824</v>
      </c>
      <c r="G3460" s="259" t="s">
        <v>22</v>
      </c>
      <c r="H3460" s="259">
        <v>3</v>
      </c>
      <c r="I3460" s="259" t="s">
        <v>17</v>
      </c>
      <c r="J3460" s="259" t="s">
        <v>5309</v>
      </c>
      <c r="K3460" s="259" t="s">
        <v>5841</v>
      </c>
      <c r="L3460" s="260">
        <v>45560</v>
      </c>
      <c r="M3460" s="259" t="s">
        <v>20</v>
      </c>
    </row>
    <row r="3461" spans="1:13" x14ac:dyDescent="0.35">
      <c r="A3461" s="261" t="s">
        <v>1483</v>
      </c>
      <c r="B3461" s="261" t="s">
        <v>1484</v>
      </c>
      <c r="C3461" s="261" t="s">
        <v>1485</v>
      </c>
      <c r="D3461" s="261" t="s">
        <v>24</v>
      </c>
      <c r="E3461" s="261" t="s">
        <v>17</v>
      </c>
      <c r="F3461" s="261" t="s">
        <v>824</v>
      </c>
      <c r="G3461" s="261" t="s">
        <v>22</v>
      </c>
      <c r="H3461" s="261">
        <v>3</v>
      </c>
      <c r="I3461" s="261" t="s">
        <v>17</v>
      </c>
      <c r="J3461" s="261" t="s">
        <v>5309</v>
      </c>
      <c r="K3461" s="261" t="s">
        <v>5842</v>
      </c>
      <c r="L3461" s="262">
        <v>45560</v>
      </c>
      <c r="M3461" s="261" t="s">
        <v>20</v>
      </c>
    </row>
    <row r="3462" spans="1:13" x14ac:dyDescent="0.35">
      <c r="A3462" s="259" t="s">
        <v>1429</v>
      </c>
      <c r="B3462" s="259" t="s">
        <v>1430</v>
      </c>
      <c r="C3462" s="259" t="s">
        <v>1431</v>
      </c>
      <c r="D3462" s="259" t="s">
        <v>949</v>
      </c>
      <c r="E3462" s="259">
        <v>19629590</v>
      </c>
      <c r="F3462" s="259" t="s">
        <v>5843</v>
      </c>
      <c r="G3462" s="259" t="s">
        <v>884</v>
      </c>
      <c r="H3462" s="259">
        <v>2</v>
      </c>
      <c r="I3462" s="259" t="s">
        <v>5844</v>
      </c>
      <c r="J3462" s="259" t="s">
        <v>5845</v>
      </c>
      <c r="K3462" s="259" t="s">
        <v>5846</v>
      </c>
      <c r="L3462" s="260">
        <v>45560</v>
      </c>
      <c r="M3462" s="259" t="s">
        <v>20</v>
      </c>
    </row>
    <row r="3463" spans="1:13" x14ac:dyDescent="0.35">
      <c r="A3463" s="261" t="s">
        <v>1429</v>
      </c>
      <c r="B3463" s="261" t="s">
        <v>1430</v>
      </c>
      <c r="C3463" s="261" t="s">
        <v>1431</v>
      </c>
      <c r="D3463" s="261" t="s">
        <v>694</v>
      </c>
      <c r="E3463" s="261">
        <v>743532</v>
      </c>
      <c r="F3463" s="261" t="s">
        <v>5847</v>
      </c>
      <c r="G3463" s="261" t="s">
        <v>492</v>
      </c>
      <c r="H3463" s="261">
        <v>1</v>
      </c>
      <c r="I3463" s="261" t="s">
        <v>5844</v>
      </c>
      <c r="J3463" s="261" t="s">
        <v>5848</v>
      </c>
      <c r="K3463" s="261" t="s">
        <v>5849</v>
      </c>
      <c r="L3463" s="262">
        <v>45560</v>
      </c>
      <c r="M3463" s="261" t="s">
        <v>20</v>
      </c>
    </row>
    <row r="3464" spans="1:13" x14ac:dyDescent="0.35">
      <c r="A3464" s="259" t="s">
        <v>1429</v>
      </c>
      <c r="B3464" s="259" t="s">
        <v>1430</v>
      </c>
      <c r="C3464" s="259" t="s">
        <v>1431</v>
      </c>
      <c r="D3464" s="259" t="s">
        <v>958</v>
      </c>
      <c r="E3464" s="259">
        <v>19629590</v>
      </c>
      <c r="F3464" s="259" t="s">
        <v>5843</v>
      </c>
      <c r="G3464" s="259" t="s">
        <v>884</v>
      </c>
      <c r="H3464" s="259">
        <v>2</v>
      </c>
      <c r="I3464" s="259" t="s">
        <v>5850</v>
      </c>
      <c r="J3464" s="259" t="s">
        <v>5851</v>
      </c>
      <c r="K3464" s="259" t="s">
        <v>5852</v>
      </c>
      <c r="L3464" s="260">
        <v>45560</v>
      </c>
      <c r="M3464" s="259" t="s">
        <v>20</v>
      </c>
    </row>
    <row r="3465" spans="1:13" x14ac:dyDescent="0.35">
      <c r="A3465" s="261" t="s">
        <v>1429</v>
      </c>
      <c r="B3465" s="261" t="s">
        <v>1430</v>
      </c>
      <c r="C3465" s="261" t="s">
        <v>1431</v>
      </c>
      <c r="D3465" s="261" t="s">
        <v>963</v>
      </c>
      <c r="E3465" s="261">
        <v>13131293</v>
      </c>
      <c r="F3465" s="261" t="s">
        <v>5853</v>
      </c>
      <c r="G3465" s="261" t="s">
        <v>884</v>
      </c>
      <c r="H3465" s="261">
        <v>2</v>
      </c>
      <c r="I3465" s="261" t="s">
        <v>5854</v>
      </c>
      <c r="J3465" s="261" t="s">
        <v>5855</v>
      </c>
      <c r="K3465" s="261" t="s">
        <v>5856</v>
      </c>
      <c r="L3465" s="262">
        <v>45560</v>
      </c>
      <c r="M3465" s="261" t="s">
        <v>20</v>
      </c>
    </row>
    <row r="3466" spans="1:13" x14ac:dyDescent="0.35">
      <c r="A3466" s="259" t="s">
        <v>1429</v>
      </c>
      <c r="B3466" s="259" t="s">
        <v>1430</v>
      </c>
      <c r="C3466" s="259" t="s">
        <v>1431</v>
      </c>
      <c r="D3466" s="259" t="s">
        <v>568</v>
      </c>
      <c r="E3466" s="259">
        <v>498200</v>
      </c>
      <c r="F3466" s="259" t="s">
        <v>5284</v>
      </c>
      <c r="G3466" s="259" t="s">
        <v>33</v>
      </c>
      <c r="H3466" s="259">
        <v>2</v>
      </c>
      <c r="I3466" s="259" t="s">
        <v>5285</v>
      </c>
      <c r="J3466" s="259" t="s">
        <v>5857</v>
      </c>
      <c r="K3466" s="259" t="s">
        <v>5858</v>
      </c>
      <c r="L3466" s="260">
        <v>45560</v>
      </c>
      <c r="M3466" s="259" t="s">
        <v>20</v>
      </c>
    </row>
    <row r="3467" spans="1:13" x14ac:dyDescent="0.35">
      <c r="A3467" s="261" t="s">
        <v>1429</v>
      </c>
      <c r="B3467" s="261" t="s">
        <v>1430</v>
      </c>
      <c r="C3467" s="261" t="s">
        <v>1431</v>
      </c>
      <c r="D3467" s="261" t="s">
        <v>40</v>
      </c>
      <c r="E3467" s="261" t="s">
        <v>17</v>
      </c>
      <c r="F3467" s="261" t="s">
        <v>17</v>
      </c>
      <c r="G3467" s="261" t="s">
        <v>17</v>
      </c>
      <c r="H3467" s="261" t="s">
        <v>17</v>
      </c>
      <c r="I3467" s="261" t="s">
        <v>17</v>
      </c>
      <c r="J3467" s="261" t="s">
        <v>5309</v>
      </c>
      <c r="K3467" s="261" t="s">
        <v>5859</v>
      </c>
      <c r="L3467" s="262">
        <v>45560</v>
      </c>
      <c r="M3467" s="261" t="s">
        <v>20</v>
      </c>
    </row>
    <row r="3468" spans="1:13" x14ac:dyDescent="0.35">
      <c r="A3468" s="259" t="s">
        <v>1429</v>
      </c>
      <c r="B3468" s="259" t="s">
        <v>1430</v>
      </c>
      <c r="C3468" s="259" t="s">
        <v>1431</v>
      </c>
      <c r="D3468" s="259" t="s">
        <v>635</v>
      </c>
      <c r="E3468" s="259">
        <v>2</v>
      </c>
      <c r="F3468" s="259" t="s">
        <v>5860</v>
      </c>
      <c r="G3468" s="259" t="s">
        <v>884</v>
      </c>
      <c r="H3468" s="259">
        <v>2</v>
      </c>
      <c r="I3468" s="259" t="s">
        <v>5861</v>
      </c>
      <c r="J3468" s="259" t="s">
        <v>5862</v>
      </c>
      <c r="K3468" s="259" t="s">
        <v>5863</v>
      </c>
      <c r="L3468" s="260">
        <v>45560</v>
      </c>
      <c r="M3468" s="259" t="s">
        <v>20</v>
      </c>
    </row>
    <row r="3469" spans="1:13" x14ac:dyDescent="0.35">
      <c r="A3469" s="261" t="s">
        <v>1429</v>
      </c>
      <c r="B3469" s="261" t="s">
        <v>1430</v>
      </c>
      <c r="C3469" s="261" t="s">
        <v>1431</v>
      </c>
      <c r="D3469" s="261" t="s">
        <v>793</v>
      </c>
      <c r="E3469" s="261">
        <v>2</v>
      </c>
      <c r="F3469" s="261" t="s">
        <v>5860</v>
      </c>
      <c r="G3469" s="261" t="s">
        <v>884</v>
      </c>
      <c r="H3469" s="261">
        <v>2</v>
      </c>
      <c r="I3469" s="261" t="s">
        <v>5861</v>
      </c>
      <c r="J3469" s="261" t="s">
        <v>5862</v>
      </c>
      <c r="K3469" s="261" t="s">
        <v>5864</v>
      </c>
      <c r="L3469" s="262">
        <v>45560</v>
      </c>
      <c r="M3469" s="261" t="s">
        <v>20</v>
      </c>
    </row>
    <row r="3470" spans="1:13" x14ac:dyDescent="0.35">
      <c r="A3470" s="259" t="s">
        <v>1429</v>
      </c>
      <c r="B3470" s="259" t="s">
        <v>1430</v>
      </c>
      <c r="C3470" s="259" t="s">
        <v>1431</v>
      </c>
      <c r="D3470" s="259" t="s">
        <v>986</v>
      </c>
      <c r="E3470" s="259">
        <v>278200</v>
      </c>
      <c r="F3470" s="259" t="s">
        <v>5865</v>
      </c>
      <c r="G3470" s="259" t="s">
        <v>884</v>
      </c>
      <c r="H3470" s="259">
        <v>2</v>
      </c>
      <c r="I3470" s="259" t="s">
        <v>5866</v>
      </c>
      <c r="J3470" s="259" t="s">
        <v>5857</v>
      </c>
      <c r="K3470" s="259" t="s">
        <v>5867</v>
      </c>
      <c r="L3470" s="260">
        <v>45560</v>
      </c>
      <c r="M3470" s="259" t="s">
        <v>20</v>
      </c>
    </row>
    <row r="3471" spans="1:13" x14ac:dyDescent="0.35">
      <c r="A3471" s="261" t="s">
        <v>1429</v>
      </c>
      <c r="B3471" s="261" t="s">
        <v>1430</v>
      </c>
      <c r="C3471" s="261" t="s">
        <v>1431</v>
      </c>
      <c r="D3471" s="261" t="s">
        <v>991</v>
      </c>
      <c r="E3471" s="261">
        <v>6498297</v>
      </c>
      <c r="F3471" s="261" t="s">
        <v>5865</v>
      </c>
      <c r="G3471" s="261" t="s">
        <v>884</v>
      </c>
      <c r="H3471" s="261">
        <v>2</v>
      </c>
      <c r="I3471" s="261" t="s">
        <v>5866</v>
      </c>
      <c r="J3471" s="261" t="s">
        <v>5868</v>
      </c>
      <c r="K3471" s="261" t="s">
        <v>5869</v>
      </c>
      <c r="L3471" s="262">
        <v>45560</v>
      </c>
      <c r="M3471" s="261" t="s">
        <v>20</v>
      </c>
    </row>
    <row r="3472" spans="1:13" x14ac:dyDescent="0.35">
      <c r="A3472" s="259" t="s">
        <v>1429</v>
      </c>
      <c r="B3472" s="259" t="s">
        <v>1430</v>
      </c>
      <c r="C3472" s="259" t="s">
        <v>1431</v>
      </c>
      <c r="D3472" s="259" t="s">
        <v>996</v>
      </c>
      <c r="E3472" s="259">
        <v>12853093</v>
      </c>
      <c r="F3472" s="259" t="s">
        <v>5865</v>
      </c>
      <c r="G3472" s="259" t="s">
        <v>884</v>
      </c>
      <c r="H3472" s="259">
        <v>2</v>
      </c>
      <c r="I3472" s="259" t="s">
        <v>5866</v>
      </c>
      <c r="J3472" s="259" t="s">
        <v>5870</v>
      </c>
      <c r="K3472" s="259" t="s">
        <v>5871</v>
      </c>
      <c r="L3472" s="260">
        <v>45560</v>
      </c>
      <c r="M3472" s="259" t="s">
        <v>20</v>
      </c>
    </row>
    <row r="3473" spans="1:13" x14ac:dyDescent="0.35">
      <c r="A3473" s="261" t="s">
        <v>1429</v>
      </c>
      <c r="B3473" s="261" t="s">
        <v>1430</v>
      </c>
      <c r="C3473" s="261" t="s">
        <v>1431</v>
      </c>
      <c r="D3473" s="261" t="s">
        <v>999</v>
      </c>
      <c r="E3473" s="261">
        <v>278200</v>
      </c>
      <c r="F3473" s="261" t="s">
        <v>5865</v>
      </c>
      <c r="G3473" s="261" t="s">
        <v>884</v>
      </c>
      <c r="H3473" s="261">
        <v>2</v>
      </c>
      <c r="I3473" s="261" t="s">
        <v>5866</v>
      </c>
      <c r="J3473" s="261" t="s">
        <v>5857</v>
      </c>
      <c r="K3473" s="261" t="s">
        <v>5872</v>
      </c>
      <c r="L3473" s="262">
        <v>45560</v>
      </c>
      <c r="M3473" s="261" t="s">
        <v>20</v>
      </c>
    </row>
    <row r="3474" spans="1:13" x14ac:dyDescent="0.35">
      <c r="A3474" s="259" t="s">
        <v>1429</v>
      </c>
      <c r="B3474" s="259" t="s">
        <v>1430</v>
      </c>
      <c r="C3474" s="259" t="s">
        <v>1431</v>
      </c>
      <c r="D3474" s="259" t="s">
        <v>1002</v>
      </c>
      <c r="E3474" s="259">
        <v>0</v>
      </c>
      <c r="F3474" s="259" t="s">
        <v>824</v>
      </c>
      <c r="G3474" s="259" t="s">
        <v>17</v>
      </c>
      <c r="H3474" s="259" t="s">
        <v>17</v>
      </c>
      <c r="I3474" s="259" t="s">
        <v>824</v>
      </c>
      <c r="J3474" s="259" t="s">
        <v>5309</v>
      </c>
      <c r="K3474" s="259" t="s">
        <v>5873</v>
      </c>
      <c r="L3474" s="260">
        <v>45560</v>
      </c>
      <c r="M3474" s="259" t="s">
        <v>20</v>
      </c>
    </row>
    <row r="3475" spans="1:13" x14ac:dyDescent="0.35">
      <c r="A3475" s="261" t="s">
        <v>1429</v>
      </c>
      <c r="B3475" s="261" t="s">
        <v>1430</v>
      </c>
      <c r="C3475" s="261" t="s">
        <v>1431</v>
      </c>
      <c r="D3475" s="261" t="s">
        <v>823</v>
      </c>
      <c r="E3475" s="261">
        <v>0</v>
      </c>
      <c r="F3475" s="261" t="s">
        <v>17</v>
      </c>
      <c r="G3475" s="261" t="s">
        <v>17</v>
      </c>
      <c r="H3475" s="261" t="s">
        <v>17</v>
      </c>
      <c r="I3475" s="261" t="s">
        <v>17</v>
      </c>
      <c r="J3475" s="261" t="s">
        <v>5309</v>
      </c>
      <c r="K3475" s="261" t="s">
        <v>5874</v>
      </c>
      <c r="L3475" s="262">
        <v>45560</v>
      </c>
      <c r="M3475" s="261" t="s">
        <v>20</v>
      </c>
    </row>
    <row r="3476" spans="1:13" x14ac:dyDescent="0.35">
      <c r="A3476" s="259" t="s">
        <v>1429</v>
      </c>
      <c r="B3476" s="259" t="s">
        <v>1430</v>
      </c>
      <c r="C3476" s="259" t="s">
        <v>1431</v>
      </c>
      <c r="D3476" s="259" t="s">
        <v>404</v>
      </c>
      <c r="E3476" s="259">
        <v>3</v>
      </c>
      <c r="F3476" s="259" t="s">
        <v>5284</v>
      </c>
      <c r="G3476" s="259" t="s">
        <v>492</v>
      </c>
      <c r="H3476" s="259">
        <v>1</v>
      </c>
      <c r="I3476" s="259" t="s">
        <v>5875</v>
      </c>
      <c r="J3476" s="259" t="s">
        <v>5876</v>
      </c>
      <c r="K3476" s="259" t="s">
        <v>5877</v>
      </c>
      <c r="L3476" s="260">
        <v>45560</v>
      </c>
      <c r="M3476" s="259" t="s">
        <v>20</v>
      </c>
    </row>
    <row r="3477" spans="1:13" x14ac:dyDescent="0.35">
      <c r="A3477" s="261" t="s">
        <v>1429</v>
      </c>
      <c r="B3477" s="261" t="s">
        <v>1430</v>
      </c>
      <c r="C3477" s="261" t="s">
        <v>1431</v>
      </c>
      <c r="D3477" s="261" t="s">
        <v>38</v>
      </c>
      <c r="E3477" s="261" t="s">
        <v>17</v>
      </c>
      <c r="F3477" s="261" t="s">
        <v>824</v>
      </c>
      <c r="G3477" s="261" t="s">
        <v>17</v>
      </c>
      <c r="H3477" s="261" t="s">
        <v>17</v>
      </c>
      <c r="I3477" s="261" t="s">
        <v>17</v>
      </c>
      <c r="J3477" s="261" t="s">
        <v>5309</v>
      </c>
      <c r="K3477" s="261" t="s">
        <v>5878</v>
      </c>
      <c r="L3477" s="262">
        <v>45560</v>
      </c>
      <c r="M3477" s="261" t="s">
        <v>439</v>
      </c>
    </row>
    <row r="3478" spans="1:13" x14ac:dyDescent="0.35">
      <c r="A3478" s="259" t="s">
        <v>1429</v>
      </c>
      <c r="B3478" s="259" t="s">
        <v>1430</v>
      </c>
      <c r="C3478" s="259" t="s">
        <v>1431</v>
      </c>
      <c r="D3478" s="259" t="s">
        <v>16</v>
      </c>
      <c r="E3478" s="259" t="s">
        <v>17</v>
      </c>
      <c r="F3478" s="259" t="s">
        <v>824</v>
      </c>
      <c r="G3478" s="259" t="s">
        <v>17</v>
      </c>
      <c r="H3478" s="259" t="s">
        <v>17</v>
      </c>
      <c r="I3478" s="259" t="s">
        <v>17</v>
      </c>
      <c r="J3478" s="259" t="s">
        <v>5309</v>
      </c>
      <c r="K3478" s="259" t="s">
        <v>5879</v>
      </c>
      <c r="L3478" s="260">
        <v>45560</v>
      </c>
      <c r="M3478" s="259" t="s">
        <v>439</v>
      </c>
    </row>
    <row r="3479" spans="1:13" x14ac:dyDescent="0.35">
      <c r="A3479" s="261" t="s">
        <v>1429</v>
      </c>
      <c r="B3479" s="261" t="s">
        <v>1430</v>
      </c>
      <c r="C3479" s="261" t="s">
        <v>1431</v>
      </c>
      <c r="D3479" s="261" t="s">
        <v>21</v>
      </c>
      <c r="E3479" s="261" t="s">
        <v>17</v>
      </c>
      <c r="F3479" s="261" t="s">
        <v>824</v>
      </c>
      <c r="G3479" s="261" t="s">
        <v>17</v>
      </c>
      <c r="H3479" s="261" t="s">
        <v>17</v>
      </c>
      <c r="I3479" s="261" t="s">
        <v>17</v>
      </c>
      <c r="J3479" s="261" t="s">
        <v>5309</v>
      </c>
      <c r="K3479" s="261" t="s">
        <v>5880</v>
      </c>
      <c r="L3479" s="262">
        <v>45560</v>
      </c>
      <c r="M3479" s="261" t="s">
        <v>439</v>
      </c>
    </row>
    <row r="3480" spans="1:13" x14ac:dyDescent="0.35">
      <c r="A3480" s="259" t="s">
        <v>1429</v>
      </c>
      <c r="B3480" s="259" t="s">
        <v>1430</v>
      </c>
      <c r="C3480" s="259" t="s">
        <v>1431</v>
      </c>
      <c r="D3480" s="259" t="s">
        <v>768</v>
      </c>
      <c r="E3480" s="259" t="s">
        <v>17</v>
      </c>
      <c r="F3480" s="259" t="s">
        <v>824</v>
      </c>
      <c r="G3480" s="259" t="s">
        <v>17</v>
      </c>
      <c r="H3480" s="259" t="s">
        <v>17</v>
      </c>
      <c r="I3480" s="259" t="s">
        <v>17</v>
      </c>
      <c r="J3480" s="259" t="s">
        <v>5309</v>
      </c>
      <c r="K3480" s="259" t="s">
        <v>5881</v>
      </c>
      <c r="L3480" s="260">
        <v>45560</v>
      </c>
      <c r="M3480" s="259" t="s">
        <v>439</v>
      </c>
    </row>
    <row r="3481" spans="1:13" x14ac:dyDescent="0.35">
      <c r="A3481" s="261" t="s">
        <v>1429</v>
      </c>
      <c r="B3481" s="261" t="s">
        <v>1430</v>
      </c>
      <c r="C3481" s="261" t="s">
        <v>1431</v>
      </c>
      <c r="D3481" s="261" t="s">
        <v>24</v>
      </c>
      <c r="E3481" s="261" t="s">
        <v>17</v>
      </c>
      <c r="F3481" s="261" t="s">
        <v>824</v>
      </c>
      <c r="G3481" s="261" t="s">
        <v>17</v>
      </c>
      <c r="H3481" s="261" t="s">
        <v>17</v>
      </c>
      <c r="I3481" s="261" t="s">
        <v>17</v>
      </c>
      <c r="J3481" s="261" t="s">
        <v>5309</v>
      </c>
      <c r="K3481" s="261" t="s">
        <v>5882</v>
      </c>
      <c r="L3481" s="262">
        <v>45560</v>
      </c>
      <c r="M3481" s="261" t="s">
        <v>439</v>
      </c>
    </row>
    <row r="3482" spans="1:13" x14ac:dyDescent="0.35">
      <c r="A3482" s="259" t="s">
        <v>1434</v>
      </c>
      <c r="B3482" s="259" t="s">
        <v>1435</v>
      </c>
      <c r="C3482" s="259" t="s">
        <v>1436</v>
      </c>
      <c r="D3482" s="259" t="s">
        <v>949</v>
      </c>
      <c r="E3482" s="259">
        <v>18190484</v>
      </c>
      <c r="F3482" s="259" t="s">
        <v>5883</v>
      </c>
      <c r="G3482" s="259" t="s">
        <v>33</v>
      </c>
      <c r="H3482" s="259">
        <v>2</v>
      </c>
      <c r="I3482" s="259" t="s">
        <v>5884</v>
      </c>
      <c r="J3482" s="259" t="s">
        <v>5885</v>
      </c>
      <c r="K3482" s="259" t="s">
        <v>5886</v>
      </c>
      <c r="L3482" s="260">
        <v>45560</v>
      </c>
      <c r="M3482" s="259" t="s">
        <v>20</v>
      </c>
    </row>
    <row r="3483" spans="1:13" x14ac:dyDescent="0.35">
      <c r="A3483" s="261" t="s">
        <v>1434</v>
      </c>
      <c r="B3483" s="261" t="s">
        <v>1435</v>
      </c>
      <c r="C3483" s="261" t="s">
        <v>1436</v>
      </c>
      <c r="D3483" s="261" t="s">
        <v>694</v>
      </c>
      <c r="E3483" s="261">
        <v>248360</v>
      </c>
      <c r="F3483" s="261" t="s">
        <v>5887</v>
      </c>
      <c r="G3483" s="261" t="s">
        <v>33</v>
      </c>
      <c r="H3483" s="261">
        <v>2</v>
      </c>
      <c r="I3483" s="261" t="s">
        <v>5884</v>
      </c>
      <c r="J3483" s="261" t="s">
        <v>5888</v>
      </c>
      <c r="K3483" s="261" t="s">
        <v>5889</v>
      </c>
      <c r="L3483" s="262">
        <v>45560</v>
      </c>
      <c r="M3483" s="261" t="s">
        <v>20</v>
      </c>
    </row>
    <row r="3484" spans="1:13" x14ac:dyDescent="0.35">
      <c r="A3484" s="259" t="s">
        <v>1434</v>
      </c>
      <c r="B3484" s="259" t="s">
        <v>1435</v>
      </c>
      <c r="C3484" s="259" t="s">
        <v>1436</v>
      </c>
      <c r="D3484" s="259" t="s">
        <v>958</v>
      </c>
      <c r="E3484" s="259">
        <v>18190484</v>
      </c>
      <c r="F3484" s="259" t="s">
        <v>5883</v>
      </c>
      <c r="G3484" s="259" t="s">
        <v>33</v>
      </c>
      <c r="H3484" s="259">
        <v>2</v>
      </c>
      <c r="I3484" s="259" t="s">
        <v>5884</v>
      </c>
      <c r="J3484" s="259" t="s">
        <v>5890</v>
      </c>
      <c r="K3484" s="259" t="s">
        <v>5891</v>
      </c>
      <c r="L3484" s="260">
        <v>45560</v>
      </c>
      <c r="M3484" s="259" t="s">
        <v>20</v>
      </c>
    </row>
    <row r="3485" spans="1:13" x14ac:dyDescent="0.35">
      <c r="A3485" s="261" t="s">
        <v>1434</v>
      </c>
      <c r="B3485" s="261" t="s">
        <v>1435</v>
      </c>
      <c r="C3485" s="261" t="s">
        <v>1436</v>
      </c>
      <c r="D3485" s="261" t="s">
        <v>963</v>
      </c>
      <c r="E3485" s="261">
        <v>7591550</v>
      </c>
      <c r="F3485" s="261" t="s">
        <v>5892</v>
      </c>
      <c r="G3485" s="261" t="s">
        <v>33</v>
      </c>
      <c r="H3485" s="261">
        <v>2</v>
      </c>
      <c r="I3485" s="261" t="s">
        <v>5893</v>
      </c>
      <c r="J3485" s="261" t="s">
        <v>5894</v>
      </c>
      <c r="K3485" s="261" t="s">
        <v>5895</v>
      </c>
      <c r="L3485" s="262">
        <v>45560</v>
      </c>
      <c r="M3485" s="261" t="s">
        <v>20</v>
      </c>
    </row>
    <row r="3486" spans="1:13" x14ac:dyDescent="0.35">
      <c r="A3486" s="259" t="s">
        <v>1434</v>
      </c>
      <c r="B3486" s="259" t="s">
        <v>1435</v>
      </c>
      <c r="C3486" s="259" t="s">
        <v>1436</v>
      </c>
      <c r="D3486" s="259" t="s">
        <v>568</v>
      </c>
      <c r="E3486" s="259">
        <v>444778</v>
      </c>
      <c r="F3486" s="259" t="s">
        <v>5896</v>
      </c>
      <c r="G3486" s="259" t="s">
        <v>33</v>
      </c>
      <c r="H3486" s="259">
        <v>2</v>
      </c>
      <c r="I3486" s="259" t="s">
        <v>5897</v>
      </c>
      <c r="J3486" s="259" t="s">
        <v>5898</v>
      </c>
      <c r="K3486" s="259" t="s">
        <v>5899</v>
      </c>
      <c r="L3486" s="260">
        <v>45560</v>
      </c>
      <c r="M3486" s="259" t="s">
        <v>20</v>
      </c>
    </row>
    <row r="3487" spans="1:13" x14ac:dyDescent="0.35">
      <c r="A3487" s="261" t="s">
        <v>1434</v>
      </c>
      <c r="B3487" s="261" t="s">
        <v>1435</v>
      </c>
      <c r="C3487" s="261" t="s">
        <v>1436</v>
      </c>
      <c r="D3487" s="261" t="s">
        <v>40</v>
      </c>
      <c r="E3487" s="261" t="s">
        <v>17</v>
      </c>
      <c r="F3487" s="261" t="s">
        <v>512</v>
      </c>
      <c r="G3487" s="261" t="s">
        <v>17</v>
      </c>
      <c r="H3487" s="261" t="s">
        <v>17</v>
      </c>
      <c r="I3487" s="261" t="s">
        <v>512</v>
      </c>
      <c r="J3487" s="261" t="s">
        <v>5309</v>
      </c>
      <c r="K3487" s="261" t="s">
        <v>5900</v>
      </c>
      <c r="L3487" s="262">
        <v>45560</v>
      </c>
      <c r="M3487" s="261" t="s">
        <v>20</v>
      </c>
    </row>
    <row r="3488" spans="1:13" x14ac:dyDescent="0.35">
      <c r="A3488" s="259" t="s">
        <v>1434</v>
      </c>
      <c r="B3488" s="259" t="s">
        <v>1435</v>
      </c>
      <c r="C3488" s="259" t="s">
        <v>1436</v>
      </c>
      <c r="D3488" s="259" t="s">
        <v>635</v>
      </c>
      <c r="E3488" s="259">
        <v>0</v>
      </c>
      <c r="F3488" s="259" t="s">
        <v>5901</v>
      </c>
      <c r="G3488" s="259" t="s">
        <v>33</v>
      </c>
      <c r="H3488" s="259">
        <v>2</v>
      </c>
      <c r="I3488" s="259" t="s">
        <v>5902</v>
      </c>
      <c r="J3488" s="259" t="s">
        <v>5862</v>
      </c>
      <c r="K3488" s="259" t="s">
        <v>5903</v>
      </c>
      <c r="L3488" s="260">
        <v>45560</v>
      </c>
      <c r="M3488" s="259" t="s">
        <v>20</v>
      </c>
    </row>
    <row r="3489" spans="1:13" x14ac:dyDescent="0.35">
      <c r="A3489" s="261" t="s">
        <v>1434</v>
      </c>
      <c r="B3489" s="261" t="s">
        <v>1435</v>
      </c>
      <c r="C3489" s="261" t="s">
        <v>1436</v>
      </c>
      <c r="D3489" s="261" t="s">
        <v>793</v>
      </c>
      <c r="E3489" s="261">
        <v>0</v>
      </c>
      <c r="F3489" s="261" t="s">
        <v>5901</v>
      </c>
      <c r="G3489" s="261" t="s">
        <v>33</v>
      </c>
      <c r="H3489" s="261">
        <v>2</v>
      </c>
      <c r="I3489" s="261" t="s">
        <v>5902</v>
      </c>
      <c r="J3489" s="261" t="s">
        <v>5862</v>
      </c>
      <c r="K3489" s="261" t="s">
        <v>5904</v>
      </c>
      <c r="L3489" s="262">
        <v>45560</v>
      </c>
      <c r="M3489" s="261" t="s">
        <v>20</v>
      </c>
    </row>
    <row r="3490" spans="1:13" x14ac:dyDescent="0.35">
      <c r="A3490" s="259" t="s">
        <v>1434</v>
      </c>
      <c r="B3490" s="259" t="s">
        <v>1435</v>
      </c>
      <c r="C3490" s="259" t="s">
        <v>1436</v>
      </c>
      <c r="D3490" s="259" t="s">
        <v>986</v>
      </c>
      <c r="E3490" s="259">
        <v>729800</v>
      </c>
      <c r="F3490" s="259" t="s">
        <v>5905</v>
      </c>
      <c r="G3490" s="259" t="s">
        <v>33</v>
      </c>
      <c r="H3490" s="259">
        <v>2</v>
      </c>
      <c r="I3490" s="259" t="s">
        <v>5897</v>
      </c>
      <c r="J3490" s="259" t="s">
        <v>5906</v>
      </c>
      <c r="K3490" s="259" t="s">
        <v>5907</v>
      </c>
      <c r="L3490" s="260">
        <v>45560</v>
      </c>
      <c r="M3490" s="259" t="s">
        <v>20</v>
      </c>
    </row>
    <row r="3491" spans="1:13" x14ac:dyDescent="0.35">
      <c r="A3491" s="261" t="s">
        <v>1434</v>
      </c>
      <c r="B3491" s="261" t="s">
        <v>1435</v>
      </c>
      <c r="C3491" s="261" t="s">
        <v>1436</v>
      </c>
      <c r="D3491" s="261" t="s">
        <v>991</v>
      </c>
      <c r="E3491" s="261">
        <v>10598934</v>
      </c>
      <c r="F3491" s="261" t="s">
        <v>5905</v>
      </c>
      <c r="G3491" s="261" t="s">
        <v>33</v>
      </c>
      <c r="H3491" s="261">
        <v>2</v>
      </c>
      <c r="I3491" s="261" t="s">
        <v>5897</v>
      </c>
      <c r="J3491" s="261" t="s">
        <v>5868</v>
      </c>
      <c r="K3491" s="261" t="s">
        <v>5908</v>
      </c>
      <c r="L3491" s="262">
        <v>45560</v>
      </c>
      <c r="M3491" s="261" t="s">
        <v>20</v>
      </c>
    </row>
    <row r="3492" spans="1:13" x14ac:dyDescent="0.35">
      <c r="A3492" s="259" t="s">
        <v>1434</v>
      </c>
      <c r="B3492" s="259" t="s">
        <v>1435</v>
      </c>
      <c r="C3492" s="259" t="s">
        <v>1436</v>
      </c>
      <c r="D3492" s="259" t="s">
        <v>996</v>
      </c>
      <c r="E3492" s="259">
        <v>6861750</v>
      </c>
      <c r="F3492" s="259" t="s">
        <v>5905</v>
      </c>
      <c r="G3492" s="259" t="s">
        <v>33</v>
      </c>
      <c r="H3492" s="259">
        <v>2</v>
      </c>
      <c r="I3492" s="259" t="s">
        <v>5897</v>
      </c>
      <c r="J3492" s="259" t="s">
        <v>5909</v>
      </c>
      <c r="K3492" s="259" t="s">
        <v>5910</v>
      </c>
      <c r="L3492" s="260">
        <v>45560</v>
      </c>
      <c r="M3492" s="259" t="s">
        <v>20</v>
      </c>
    </row>
    <row r="3493" spans="1:13" x14ac:dyDescent="0.35">
      <c r="A3493" s="261" t="s">
        <v>1434</v>
      </c>
      <c r="B3493" s="261" t="s">
        <v>1435</v>
      </c>
      <c r="C3493" s="261" t="s">
        <v>1436</v>
      </c>
      <c r="D3493" s="261" t="s">
        <v>999</v>
      </c>
      <c r="E3493" s="261">
        <v>729800</v>
      </c>
      <c r="F3493" s="261" t="s">
        <v>5905</v>
      </c>
      <c r="G3493" s="261" t="s">
        <v>33</v>
      </c>
      <c r="H3493" s="261">
        <v>2</v>
      </c>
      <c r="I3493" s="261" t="s">
        <v>5897</v>
      </c>
      <c r="J3493" s="261" t="s">
        <v>5906</v>
      </c>
      <c r="K3493" s="261" t="s">
        <v>5911</v>
      </c>
      <c r="L3493" s="262">
        <v>45560</v>
      </c>
      <c r="M3493" s="261" t="s">
        <v>20</v>
      </c>
    </row>
    <row r="3494" spans="1:13" x14ac:dyDescent="0.35">
      <c r="A3494" s="259" t="s">
        <v>1434</v>
      </c>
      <c r="B3494" s="259" t="s">
        <v>1435</v>
      </c>
      <c r="C3494" s="259" t="s">
        <v>1436</v>
      </c>
      <c r="D3494" s="259" t="s">
        <v>1002</v>
      </c>
      <c r="E3494" s="259" t="s">
        <v>17</v>
      </c>
      <c r="F3494" s="259" t="s">
        <v>17</v>
      </c>
      <c r="G3494" s="259" t="s">
        <v>17</v>
      </c>
      <c r="H3494" s="259" t="s">
        <v>17</v>
      </c>
      <c r="I3494" s="259" t="s">
        <v>17</v>
      </c>
      <c r="J3494" s="259" t="s">
        <v>5309</v>
      </c>
      <c r="K3494" s="259" t="s">
        <v>5912</v>
      </c>
      <c r="L3494" s="260">
        <v>45560</v>
      </c>
      <c r="M3494" s="259" t="s">
        <v>20</v>
      </c>
    </row>
    <row r="3495" spans="1:13" x14ac:dyDescent="0.35">
      <c r="A3495" s="261" t="s">
        <v>1434</v>
      </c>
      <c r="B3495" s="261" t="s">
        <v>1435</v>
      </c>
      <c r="C3495" s="261" t="s">
        <v>1436</v>
      </c>
      <c r="D3495" s="261" t="s">
        <v>823</v>
      </c>
      <c r="E3495" s="261" t="s">
        <v>17</v>
      </c>
      <c r="F3495" s="261" t="s">
        <v>17</v>
      </c>
      <c r="G3495" s="261" t="s">
        <v>17</v>
      </c>
      <c r="H3495" s="261" t="s">
        <v>17</v>
      </c>
      <c r="I3495" s="261" t="s">
        <v>17</v>
      </c>
      <c r="J3495" s="261" t="s">
        <v>5309</v>
      </c>
      <c r="K3495" s="261" t="s">
        <v>5913</v>
      </c>
      <c r="L3495" s="262">
        <v>45560</v>
      </c>
      <c r="M3495" s="261" t="s">
        <v>20</v>
      </c>
    </row>
    <row r="3496" spans="1:13" x14ac:dyDescent="0.35">
      <c r="A3496" s="259" t="s">
        <v>1434</v>
      </c>
      <c r="B3496" s="259" t="s">
        <v>1435</v>
      </c>
      <c r="C3496" s="259" t="s">
        <v>1436</v>
      </c>
      <c r="D3496" s="259" t="s">
        <v>404</v>
      </c>
      <c r="E3496" s="259">
        <v>3</v>
      </c>
      <c r="F3496" s="259" t="s">
        <v>5892</v>
      </c>
      <c r="G3496" s="259" t="s">
        <v>33</v>
      </c>
      <c r="H3496" s="259">
        <v>2</v>
      </c>
      <c r="I3496" s="259" t="s">
        <v>5893</v>
      </c>
      <c r="J3496" s="259" t="s">
        <v>5876</v>
      </c>
      <c r="K3496" s="259" t="s">
        <v>5914</v>
      </c>
      <c r="L3496" s="260">
        <v>45560</v>
      </c>
      <c r="M3496" s="259" t="s">
        <v>20</v>
      </c>
    </row>
    <row r="3497" spans="1:13" x14ac:dyDescent="0.35">
      <c r="A3497" s="261" t="s">
        <v>1434</v>
      </c>
      <c r="B3497" s="261" t="s">
        <v>1435</v>
      </c>
      <c r="C3497" s="261" t="s">
        <v>1436</v>
      </c>
      <c r="D3497" s="261" t="s">
        <v>38</v>
      </c>
      <c r="E3497" s="261" t="s">
        <v>17</v>
      </c>
      <c r="F3497" s="261" t="s">
        <v>17</v>
      </c>
      <c r="G3497" s="261" t="s">
        <v>17</v>
      </c>
      <c r="H3497" s="261" t="s">
        <v>17</v>
      </c>
      <c r="I3497" s="261" t="s">
        <v>17</v>
      </c>
      <c r="J3497" s="261" t="s">
        <v>5309</v>
      </c>
      <c r="K3497" s="261" t="s">
        <v>5915</v>
      </c>
      <c r="L3497" s="262">
        <v>45560</v>
      </c>
      <c r="M3497" s="261" t="s">
        <v>439</v>
      </c>
    </row>
    <row r="3498" spans="1:13" x14ac:dyDescent="0.35">
      <c r="A3498" s="259" t="s">
        <v>1434</v>
      </c>
      <c r="B3498" s="259" t="s">
        <v>1435</v>
      </c>
      <c r="C3498" s="259" t="s">
        <v>1436</v>
      </c>
      <c r="D3498" s="259" t="s">
        <v>16</v>
      </c>
      <c r="E3498" s="259" t="s">
        <v>17</v>
      </c>
      <c r="F3498" s="259" t="s">
        <v>17</v>
      </c>
      <c r="G3498" s="259" t="s">
        <v>17</v>
      </c>
      <c r="H3498" s="259" t="s">
        <v>17</v>
      </c>
      <c r="I3498" s="259" t="s">
        <v>17</v>
      </c>
      <c r="J3498" s="259" t="s">
        <v>5309</v>
      </c>
      <c r="K3498" s="259" t="s">
        <v>5916</v>
      </c>
      <c r="L3498" s="260">
        <v>45560</v>
      </c>
      <c r="M3498" s="259" t="s">
        <v>439</v>
      </c>
    </row>
    <row r="3499" spans="1:13" x14ac:dyDescent="0.35">
      <c r="A3499" s="261" t="s">
        <v>1434</v>
      </c>
      <c r="B3499" s="261" t="s">
        <v>1435</v>
      </c>
      <c r="C3499" s="261" t="s">
        <v>1436</v>
      </c>
      <c r="D3499" s="261" t="s">
        <v>21</v>
      </c>
      <c r="E3499" s="261" t="s">
        <v>17</v>
      </c>
      <c r="F3499" s="261" t="s">
        <v>17</v>
      </c>
      <c r="G3499" s="261" t="s">
        <v>17</v>
      </c>
      <c r="H3499" s="261" t="s">
        <v>17</v>
      </c>
      <c r="I3499" s="261" t="s">
        <v>17</v>
      </c>
      <c r="J3499" s="261" t="s">
        <v>5309</v>
      </c>
      <c r="K3499" s="261" t="s">
        <v>5917</v>
      </c>
      <c r="L3499" s="262">
        <v>45560</v>
      </c>
      <c r="M3499" s="261" t="s">
        <v>439</v>
      </c>
    </row>
    <row r="3500" spans="1:13" x14ac:dyDescent="0.35">
      <c r="A3500" s="259" t="s">
        <v>1434</v>
      </c>
      <c r="B3500" s="259" t="s">
        <v>1435</v>
      </c>
      <c r="C3500" s="259" t="s">
        <v>1436</v>
      </c>
      <c r="D3500" s="259" t="s">
        <v>768</v>
      </c>
      <c r="E3500" s="259" t="s">
        <v>17</v>
      </c>
      <c r="F3500" s="259" t="s">
        <v>17</v>
      </c>
      <c r="G3500" s="259" t="s">
        <v>17</v>
      </c>
      <c r="H3500" s="259" t="s">
        <v>17</v>
      </c>
      <c r="I3500" s="259" t="s">
        <v>17</v>
      </c>
      <c r="J3500" s="259" t="s">
        <v>5309</v>
      </c>
      <c r="K3500" s="259" t="s">
        <v>5918</v>
      </c>
      <c r="L3500" s="260">
        <v>45560</v>
      </c>
      <c r="M3500" s="259" t="s">
        <v>439</v>
      </c>
    </row>
    <row r="3501" spans="1:13" x14ac:dyDescent="0.35">
      <c r="A3501" s="261" t="s">
        <v>1434</v>
      </c>
      <c r="B3501" s="261" t="s">
        <v>1435</v>
      </c>
      <c r="C3501" s="261" t="s">
        <v>1436</v>
      </c>
      <c r="D3501" s="261" t="s">
        <v>24</v>
      </c>
      <c r="E3501" s="261" t="s">
        <v>17</v>
      </c>
      <c r="F3501" s="261" t="s">
        <v>17</v>
      </c>
      <c r="G3501" s="261" t="s">
        <v>17</v>
      </c>
      <c r="H3501" s="261" t="s">
        <v>17</v>
      </c>
      <c r="I3501" s="261" t="s">
        <v>17</v>
      </c>
      <c r="J3501" s="261" t="s">
        <v>5309</v>
      </c>
      <c r="K3501" s="261" t="s">
        <v>5919</v>
      </c>
      <c r="L3501" s="262">
        <v>45560</v>
      </c>
      <c r="M3501" s="261" t="s">
        <v>439</v>
      </c>
    </row>
    <row r="3502" spans="1:13" x14ac:dyDescent="0.35">
      <c r="A3502" s="259" t="s">
        <v>1439</v>
      </c>
      <c r="B3502" s="259" t="s">
        <v>1440</v>
      </c>
      <c r="C3502" s="259" t="s">
        <v>1441</v>
      </c>
      <c r="D3502" s="259" t="s">
        <v>949</v>
      </c>
      <c r="E3502" s="259">
        <v>34352719</v>
      </c>
      <c r="F3502" s="259" t="s">
        <v>5920</v>
      </c>
      <c r="G3502" s="259" t="s">
        <v>33</v>
      </c>
      <c r="H3502" s="259">
        <v>2</v>
      </c>
      <c r="I3502" s="259" t="s">
        <v>5921</v>
      </c>
      <c r="J3502" s="259" t="s">
        <v>5885</v>
      </c>
      <c r="K3502" s="259" t="s">
        <v>5922</v>
      </c>
      <c r="L3502" s="260">
        <v>45560</v>
      </c>
      <c r="M3502" s="259" t="s">
        <v>20</v>
      </c>
    </row>
    <row r="3503" spans="1:13" x14ac:dyDescent="0.35">
      <c r="A3503" s="261" t="s">
        <v>1439</v>
      </c>
      <c r="B3503" s="261" t="s">
        <v>1440</v>
      </c>
      <c r="C3503" s="261" t="s">
        <v>1441</v>
      </c>
      <c r="D3503" s="261" t="s">
        <v>694</v>
      </c>
      <c r="E3503" s="261">
        <v>189315</v>
      </c>
      <c r="F3503" s="261" t="s">
        <v>5923</v>
      </c>
      <c r="G3503" s="261" t="s">
        <v>33</v>
      </c>
      <c r="H3503" s="261">
        <v>2</v>
      </c>
      <c r="I3503" s="261" t="s">
        <v>5924</v>
      </c>
      <c r="J3503" s="261" t="s">
        <v>5925</v>
      </c>
      <c r="K3503" s="261" t="s">
        <v>5926</v>
      </c>
      <c r="L3503" s="262">
        <v>45560</v>
      </c>
      <c r="M3503" s="261" t="s">
        <v>20</v>
      </c>
    </row>
    <row r="3504" spans="1:13" x14ac:dyDescent="0.35">
      <c r="A3504" s="259" t="s">
        <v>1439</v>
      </c>
      <c r="B3504" s="259" t="s">
        <v>1440</v>
      </c>
      <c r="C3504" s="259" t="s">
        <v>1441</v>
      </c>
      <c r="D3504" s="259" t="s">
        <v>958</v>
      </c>
      <c r="E3504" s="259">
        <v>34352719</v>
      </c>
      <c r="F3504" s="259" t="s">
        <v>5920</v>
      </c>
      <c r="G3504" s="259" t="s">
        <v>33</v>
      </c>
      <c r="H3504" s="259">
        <v>2</v>
      </c>
      <c r="I3504" s="259" t="s">
        <v>5921</v>
      </c>
      <c r="J3504" s="259" t="s">
        <v>5885</v>
      </c>
      <c r="K3504" s="259" t="s">
        <v>5927</v>
      </c>
      <c r="L3504" s="260">
        <v>45560</v>
      </c>
      <c r="M3504" s="259" t="s">
        <v>20</v>
      </c>
    </row>
    <row r="3505" spans="1:13" x14ac:dyDescent="0.35">
      <c r="A3505" s="261" t="s">
        <v>1439</v>
      </c>
      <c r="B3505" s="261" t="s">
        <v>1440</v>
      </c>
      <c r="C3505" s="261" t="s">
        <v>1441</v>
      </c>
      <c r="D3505" s="261" t="s">
        <v>963</v>
      </c>
      <c r="E3505" s="261">
        <v>14620812</v>
      </c>
      <c r="F3505" s="261" t="s">
        <v>5928</v>
      </c>
      <c r="G3505" s="261" t="s">
        <v>33</v>
      </c>
      <c r="H3505" s="261">
        <v>2</v>
      </c>
      <c r="I3505" s="261" t="s">
        <v>5929</v>
      </c>
      <c r="J3505" s="261" t="s">
        <v>5930</v>
      </c>
      <c r="K3505" s="261" t="s">
        <v>5931</v>
      </c>
      <c r="L3505" s="262">
        <v>45560</v>
      </c>
      <c r="M3505" s="261" t="s">
        <v>20</v>
      </c>
    </row>
    <row r="3506" spans="1:13" x14ac:dyDescent="0.35">
      <c r="A3506" s="259" t="s">
        <v>1439</v>
      </c>
      <c r="B3506" s="259" t="s">
        <v>1440</v>
      </c>
      <c r="C3506" s="259" t="s">
        <v>1441</v>
      </c>
      <c r="D3506" s="259" t="s">
        <v>568</v>
      </c>
      <c r="E3506" s="259">
        <v>1610000</v>
      </c>
      <c r="F3506" s="259" t="s">
        <v>5932</v>
      </c>
      <c r="G3506" s="259" t="s">
        <v>33</v>
      </c>
      <c r="H3506" s="259">
        <v>2</v>
      </c>
      <c r="I3506" s="259" t="s">
        <v>5933</v>
      </c>
      <c r="J3506" s="259" t="s">
        <v>5934</v>
      </c>
      <c r="K3506" s="259" t="s">
        <v>5935</v>
      </c>
      <c r="L3506" s="260">
        <v>45560</v>
      </c>
      <c r="M3506" s="259" t="s">
        <v>20</v>
      </c>
    </row>
    <row r="3507" spans="1:13" x14ac:dyDescent="0.35">
      <c r="A3507" s="261" t="s">
        <v>1439</v>
      </c>
      <c r="B3507" s="261" t="s">
        <v>1440</v>
      </c>
      <c r="C3507" s="261" t="s">
        <v>1441</v>
      </c>
      <c r="D3507" s="261" t="s">
        <v>40</v>
      </c>
      <c r="E3507" s="261" t="s">
        <v>17</v>
      </c>
      <c r="F3507" s="261" t="s">
        <v>17</v>
      </c>
      <c r="G3507" s="261" t="s">
        <v>17</v>
      </c>
      <c r="H3507" s="261" t="s">
        <v>17</v>
      </c>
      <c r="I3507" s="261" t="s">
        <v>17</v>
      </c>
      <c r="J3507" s="261" t="s">
        <v>5309</v>
      </c>
      <c r="K3507" s="261" t="s">
        <v>5936</v>
      </c>
      <c r="L3507" s="262">
        <v>45560</v>
      </c>
      <c r="M3507" s="261" t="s">
        <v>20</v>
      </c>
    </row>
    <row r="3508" spans="1:13" x14ac:dyDescent="0.35">
      <c r="A3508" s="259" t="s">
        <v>1439</v>
      </c>
      <c r="B3508" s="259" t="s">
        <v>1440</v>
      </c>
      <c r="C3508" s="259" t="s">
        <v>1441</v>
      </c>
      <c r="D3508" s="259" t="s">
        <v>635</v>
      </c>
      <c r="E3508" s="259">
        <v>0</v>
      </c>
      <c r="F3508" s="259" t="s">
        <v>5901</v>
      </c>
      <c r="G3508" s="259" t="s">
        <v>33</v>
      </c>
      <c r="H3508" s="259">
        <v>2</v>
      </c>
      <c r="I3508" s="259" t="s">
        <v>5861</v>
      </c>
      <c r="J3508" s="259" t="s">
        <v>5862</v>
      </c>
      <c r="K3508" s="259" t="s">
        <v>5937</v>
      </c>
      <c r="L3508" s="260">
        <v>45560</v>
      </c>
      <c r="M3508" s="259" t="s">
        <v>20</v>
      </c>
    </row>
    <row r="3509" spans="1:13" x14ac:dyDescent="0.35">
      <c r="A3509" s="261" t="s">
        <v>1439</v>
      </c>
      <c r="B3509" s="261" t="s">
        <v>1440</v>
      </c>
      <c r="C3509" s="261" t="s">
        <v>1441</v>
      </c>
      <c r="D3509" s="261" t="s">
        <v>793</v>
      </c>
      <c r="E3509" s="261">
        <v>0</v>
      </c>
      <c r="F3509" s="261" t="s">
        <v>5901</v>
      </c>
      <c r="G3509" s="261" t="s">
        <v>33</v>
      </c>
      <c r="H3509" s="261">
        <v>2</v>
      </c>
      <c r="I3509" s="261" t="s">
        <v>5861</v>
      </c>
      <c r="J3509" s="261" t="s">
        <v>5862</v>
      </c>
      <c r="K3509" s="261" t="s">
        <v>5938</v>
      </c>
      <c r="L3509" s="262">
        <v>45560</v>
      </c>
      <c r="M3509" s="261" t="s">
        <v>20</v>
      </c>
    </row>
    <row r="3510" spans="1:13" x14ac:dyDescent="0.35">
      <c r="A3510" s="259" t="s">
        <v>1439</v>
      </c>
      <c r="B3510" s="259" t="s">
        <v>1440</v>
      </c>
      <c r="C3510" s="259" t="s">
        <v>1441</v>
      </c>
      <c r="D3510" s="259" t="s">
        <v>986</v>
      </c>
      <c r="E3510" s="259">
        <v>1060400</v>
      </c>
      <c r="F3510" s="259" t="s">
        <v>5939</v>
      </c>
      <c r="G3510" s="259" t="s">
        <v>33</v>
      </c>
      <c r="H3510" s="259">
        <v>2</v>
      </c>
      <c r="I3510" s="259" t="s">
        <v>5940</v>
      </c>
      <c r="J3510" s="259" t="s">
        <v>5941</v>
      </c>
      <c r="K3510" s="259" t="s">
        <v>5942</v>
      </c>
      <c r="L3510" s="260">
        <v>45560</v>
      </c>
      <c r="M3510" s="259" t="s">
        <v>20</v>
      </c>
    </row>
    <row r="3511" spans="1:13" x14ac:dyDescent="0.35">
      <c r="A3511" s="261" t="s">
        <v>1439</v>
      </c>
      <c r="B3511" s="261" t="s">
        <v>1440</v>
      </c>
      <c r="C3511" s="261" t="s">
        <v>1441</v>
      </c>
      <c r="D3511" s="261" t="s">
        <v>991</v>
      </c>
      <c r="E3511" s="261">
        <v>19731907</v>
      </c>
      <c r="F3511" s="261" t="s">
        <v>5939</v>
      </c>
      <c r="G3511" s="261" t="s">
        <v>33</v>
      </c>
      <c r="H3511" s="261">
        <v>2</v>
      </c>
      <c r="I3511" s="261" t="s">
        <v>5940</v>
      </c>
      <c r="J3511" s="261" t="s">
        <v>5868</v>
      </c>
      <c r="K3511" s="261" t="s">
        <v>5943</v>
      </c>
      <c r="L3511" s="262">
        <v>45560</v>
      </c>
      <c r="M3511" s="261" t="s">
        <v>20</v>
      </c>
    </row>
    <row r="3512" spans="1:13" x14ac:dyDescent="0.35">
      <c r="A3512" s="259" t="s">
        <v>1439</v>
      </c>
      <c r="B3512" s="259" t="s">
        <v>1440</v>
      </c>
      <c r="C3512" s="259" t="s">
        <v>1441</v>
      </c>
      <c r="D3512" s="259" t="s">
        <v>996</v>
      </c>
      <c r="E3512" s="259">
        <v>13560412</v>
      </c>
      <c r="F3512" s="259" t="s">
        <v>5939</v>
      </c>
      <c r="G3512" s="259" t="s">
        <v>33</v>
      </c>
      <c r="H3512" s="259">
        <v>2</v>
      </c>
      <c r="I3512" s="259" t="s">
        <v>5940</v>
      </c>
      <c r="J3512" s="259" t="s">
        <v>5944</v>
      </c>
      <c r="K3512" s="259" t="s">
        <v>5945</v>
      </c>
      <c r="L3512" s="260">
        <v>45560</v>
      </c>
      <c r="M3512" s="259" t="s">
        <v>20</v>
      </c>
    </row>
    <row r="3513" spans="1:13" x14ac:dyDescent="0.35">
      <c r="A3513" s="261" t="s">
        <v>1439</v>
      </c>
      <c r="B3513" s="261" t="s">
        <v>1440</v>
      </c>
      <c r="C3513" s="261" t="s">
        <v>1441</v>
      </c>
      <c r="D3513" s="261" t="s">
        <v>999</v>
      </c>
      <c r="E3513" s="261">
        <v>1060400</v>
      </c>
      <c r="F3513" s="261" t="s">
        <v>5939</v>
      </c>
      <c r="G3513" s="261" t="s">
        <v>33</v>
      </c>
      <c r="H3513" s="261">
        <v>2</v>
      </c>
      <c r="I3513" s="261" t="s">
        <v>5940</v>
      </c>
      <c r="J3513" s="261" t="s">
        <v>5941</v>
      </c>
      <c r="K3513" s="261" t="s">
        <v>5946</v>
      </c>
      <c r="L3513" s="262">
        <v>45560</v>
      </c>
      <c r="M3513" s="261" t="s">
        <v>20</v>
      </c>
    </row>
    <row r="3514" spans="1:13" x14ac:dyDescent="0.35">
      <c r="A3514" s="259" t="s">
        <v>1439</v>
      </c>
      <c r="B3514" s="259" t="s">
        <v>1440</v>
      </c>
      <c r="C3514" s="259" t="s">
        <v>1441</v>
      </c>
      <c r="D3514" s="259" t="s">
        <v>1002</v>
      </c>
      <c r="E3514" s="259">
        <v>0</v>
      </c>
      <c r="F3514" s="259" t="s">
        <v>17</v>
      </c>
      <c r="G3514" s="259" t="s">
        <v>17</v>
      </c>
      <c r="H3514" s="259" t="s">
        <v>17</v>
      </c>
      <c r="I3514" s="259" t="s">
        <v>17</v>
      </c>
      <c r="J3514" s="259" t="s">
        <v>5309</v>
      </c>
      <c r="K3514" s="259" t="s">
        <v>5947</v>
      </c>
      <c r="L3514" s="260">
        <v>45560</v>
      </c>
      <c r="M3514" s="259" t="s">
        <v>20</v>
      </c>
    </row>
    <row r="3515" spans="1:13" x14ac:dyDescent="0.35">
      <c r="A3515" s="261" t="s">
        <v>1439</v>
      </c>
      <c r="B3515" s="261" t="s">
        <v>1440</v>
      </c>
      <c r="C3515" s="261" t="s">
        <v>1441</v>
      </c>
      <c r="D3515" s="261" t="s">
        <v>823</v>
      </c>
      <c r="E3515" s="261">
        <v>0</v>
      </c>
      <c r="F3515" s="261" t="s">
        <v>17</v>
      </c>
      <c r="G3515" s="261" t="s">
        <v>17</v>
      </c>
      <c r="H3515" s="261" t="s">
        <v>17</v>
      </c>
      <c r="I3515" s="261" t="s">
        <v>17</v>
      </c>
      <c r="J3515" s="261" t="s">
        <v>5309</v>
      </c>
      <c r="K3515" s="261" t="s">
        <v>5948</v>
      </c>
      <c r="L3515" s="262">
        <v>45560</v>
      </c>
      <c r="M3515" s="261" t="s">
        <v>20</v>
      </c>
    </row>
    <row r="3516" spans="1:13" x14ac:dyDescent="0.35">
      <c r="A3516" s="259" t="s">
        <v>1439</v>
      </c>
      <c r="B3516" s="259" t="s">
        <v>1440</v>
      </c>
      <c r="C3516" s="259" t="s">
        <v>1441</v>
      </c>
      <c r="D3516" s="259" t="s">
        <v>404</v>
      </c>
      <c r="E3516" s="259">
        <v>3</v>
      </c>
      <c r="F3516" s="259" t="s">
        <v>5949</v>
      </c>
      <c r="G3516" s="259" t="s">
        <v>33</v>
      </c>
      <c r="H3516" s="259">
        <v>2</v>
      </c>
      <c r="I3516" s="259" t="s">
        <v>5875</v>
      </c>
      <c r="J3516" s="259" t="s">
        <v>5876</v>
      </c>
      <c r="K3516" s="259" t="s">
        <v>5950</v>
      </c>
      <c r="L3516" s="260">
        <v>45560</v>
      </c>
      <c r="M3516" s="259" t="s">
        <v>20</v>
      </c>
    </row>
    <row r="3517" spans="1:13" x14ac:dyDescent="0.35">
      <c r="A3517" s="261" t="s">
        <v>1439</v>
      </c>
      <c r="B3517" s="261" t="s">
        <v>1440</v>
      </c>
      <c r="C3517" s="261" t="s">
        <v>1441</v>
      </c>
      <c r="D3517" s="261" t="s">
        <v>38</v>
      </c>
      <c r="E3517" s="261" t="s">
        <v>17</v>
      </c>
      <c r="F3517" s="261" t="s">
        <v>17</v>
      </c>
      <c r="G3517" s="261" t="s">
        <v>17</v>
      </c>
      <c r="H3517" s="261" t="s">
        <v>17</v>
      </c>
      <c r="I3517" s="261" t="s">
        <v>17</v>
      </c>
      <c r="J3517" s="261" t="s">
        <v>5309</v>
      </c>
      <c r="K3517" s="261" t="s">
        <v>5951</v>
      </c>
      <c r="L3517" s="262">
        <v>45560</v>
      </c>
      <c r="M3517" s="261" t="s">
        <v>439</v>
      </c>
    </row>
    <row r="3518" spans="1:13" x14ac:dyDescent="0.35">
      <c r="A3518" s="259" t="s">
        <v>1439</v>
      </c>
      <c r="B3518" s="259" t="s">
        <v>1440</v>
      </c>
      <c r="C3518" s="259" t="s">
        <v>1441</v>
      </c>
      <c r="D3518" s="259" t="s">
        <v>16</v>
      </c>
      <c r="E3518" s="259" t="s">
        <v>17</v>
      </c>
      <c r="F3518" s="259" t="s">
        <v>17</v>
      </c>
      <c r="G3518" s="259" t="s">
        <v>17</v>
      </c>
      <c r="H3518" s="259" t="s">
        <v>17</v>
      </c>
      <c r="I3518" s="259" t="s">
        <v>17</v>
      </c>
      <c r="J3518" s="259" t="s">
        <v>5309</v>
      </c>
      <c r="K3518" s="259" t="s">
        <v>5952</v>
      </c>
      <c r="L3518" s="260">
        <v>45560</v>
      </c>
      <c r="M3518" s="259" t="s">
        <v>439</v>
      </c>
    </row>
    <row r="3519" spans="1:13" x14ac:dyDescent="0.35">
      <c r="A3519" s="261" t="s">
        <v>1439</v>
      </c>
      <c r="B3519" s="261" t="s">
        <v>1440</v>
      </c>
      <c r="C3519" s="261" t="s">
        <v>1441</v>
      </c>
      <c r="D3519" s="261" t="s">
        <v>21</v>
      </c>
      <c r="E3519" s="261" t="s">
        <v>17</v>
      </c>
      <c r="F3519" s="261" t="s">
        <v>17</v>
      </c>
      <c r="G3519" s="261" t="s">
        <v>17</v>
      </c>
      <c r="H3519" s="261" t="s">
        <v>17</v>
      </c>
      <c r="I3519" s="261" t="s">
        <v>17</v>
      </c>
      <c r="J3519" s="261" t="s">
        <v>5309</v>
      </c>
      <c r="K3519" s="261" t="s">
        <v>5953</v>
      </c>
      <c r="L3519" s="262">
        <v>45560</v>
      </c>
      <c r="M3519" s="261" t="s">
        <v>439</v>
      </c>
    </row>
    <row r="3520" spans="1:13" x14ac:dyDescent="0.35">
      <c r="A3520" s="259" t="s">
        <v>1439</v>
      </c>
      <c r="B3520" s="259" t="s">
        <v>1440</v>
      </c>
      <c r="C3520" s="259" t="s">
        <v>1441</v>
      </c>
      <c r="D3520" s="259" t="s">
        <v>768</v>
      </c>
      <c r="E3520" s="259" t="s">
        <v>17</v>
      </c>
      <c r="F3520" s="259" t="s">
        <v>17</v>
      </c>
      <c r="G3520" s="259" t="s">
        <v>17</v>
      </c>
      <c r="H3520" s="259" t="s">
        <v>17</v>
      </c>
      <c r="I3520" s="259" t="s">
        <v>17</v>
      </c>
      <c r="J3520" s="259" t="s">
        <v>5309</v>
      </c>
      <c r="K3520" s="259" t="s">
        <v>5954</v>
      </c>
      <c r="L3520" s="260">
        <v>45560</v>
      </c>
      <c r="M3520" s="259" t="s">
        <v>439</v>
      </c>
    </row>
    <row r="3521" spans="1:13" x14ac:dyDescent="0.35">
      <c r="A3521" s="261" t="s">
        <v>1439</v>
      </c>
      <c r="B3521" s="261" t="s">
        <v>1440</v>
      </c>
      <c r="C3521" s="261" t="s">
        <v>1441</v>
      </c>
      <c r="D3521" s="261" t="s">
        <v>24</v>
      </c>
      <c r="E3521" s="261" t="s">
        <v>17</v>
      </c>
      <c r="F3521" s="261" t="s">
        <v>17</v>
      </c>
      <c r="G3521" s="261" t="s">
        <v>17</v>
      </c>
      <c r="H3521" s="261" t="s">
        <v>17</v>
      </c>
      <c r="I3521" s="261" t="s">
        <v>17</v>
      </c>
      <c r="J3521" s="261" t="s">
        <v>5309</v>
      </c>
      <c r="K3521" s="261" t="s">
        <v>5955</v>
      </c>
      <c r="L3521" s="262">
        <v>45560</v>
      </c>
      <c r="M3521" s="261" t="s">
        <v>439</v>
      </c>
    </row>
    <row r="3522" spans="1:13" x14ac:dyDescent="0.35">
      <c r="A3522" s="259" t="s">
        <v>4068</v>
      </c>
      <c r="B3522" s="259" t="s">
        <v>4069</v>
      </c>
      <c r="C3522" s="259" t="s">
        <v>2554</v>
      </c>
      <c r="D3522" s="259" t="s">
        <v>694</v>
      </c>
      <c r="E3522" s="259">
        <v>676577</v>
      </c>
      <c r="F3522" s="259" t="s">
        <v>4147</v>
      </c>
      <c r="G3522" s="259" t="s">
        <v>492</v>
      </c>
      <c r="H3522" s="259">
        <v>1</v>
      </c>
      <c r="I3522" s="259" t="s">
        <v>4148</v>
      </c>
      <c r="J3522" s="259" t="s">
        <v>5956</v>
      </c>
      <c r="K3522" s="259" t="s">
        <v>5957</v>
      </c>
      <c r="L3522" s="260">
        <v>45560</v>
      </c>
      <c r="M3522" s="259" t="s">
        <v>439</v>
      </c>
    </row>
    <row r="3523" spans="1:13" x14ac:dyDescent="0.35">
      <c r="A3523" s="261" t="s">
        <v>4068</v>
      </c>
      <c r="B3523" s="261" t="s">
        <v>4069</v>
      </c>
      <c r="C3523" s="261" t="s">
        <v>2554</v>
      </c>
      <c r="D3523" s="261" t="s">
        <v>958</v>
      </c>
      <c r="E3523" s="261">
        <v>55959830</v>
      </c>
      <c r="F3523" s="261" t="s">
        <v>4070</v>
      </c>
      <c r="G3523" s="261" t="s">
        <v>884</v>
      </c>
      <c r="H3523" s="261">
        <v>2</v>
      </c>
      <c r="I3523" s="261" t="s">
        <v>4071</v>
      </c>
      <c r="J3523" s="261" t="s">
        <v>5958</v>
      </c>
      <c r="K3523" s="261" t="s">
        <v>5959</v>
      </c>
      <c r="L3523" s="262">
        <v>45560</v>
      </c>
      <c r="M3523" s="261" t="s">
        <v>439</v>
      </c>
    </row>
    <row r="3524" spans="1:13" x14ac:dyDescent="0.35">
      <c r="A3524" s="259" t="s">
        <v>4068</v>
      </c>
      <c r="B3524" s="259" t="s">
        <v>4069</v>
      </c>
      <c r="C3524" s="259" t="s">
        <v>2554</v>
      </c>
      <c r="D3524" s="259" t="s">
        <v>963</v>
      </c>
      <c r="E3524" s="259">
        <v>55959830</v>
      </c>
      <c r="F3524" s="259" t="s">
        <v>4070</v>
      </c>
      <c r="G3524" s="259" t="s">
        <v>884</v>
      </c>
      <c r="H3524" s="259">
        <v>2</v>
      </c>
      <c r="I3524" s="259" t="s">
        <v>4071</v>
      </c>
      <c r="J3524" s="259" t="s">
        <v>5960</v>
      </c>
      <c r="K3524" s="259" t="s">
        <v>5961</v>
      </c>
      <c r="L3524" s="260">
        <v>45560</v>
      </c>
      <c r="M3524" s="259" t="s">
        <v>439</v>
      </c>
    </row>
    <row r="3525" spans="1:13" x14ac:dyDescent="0.35">
      <c r="A3525" s="261" t="s">
        <v>4068</v>
      </c>
      <c r="B3525" s="261" t="s">
        <v>4069</v>
      </c>
      <c r="C3525" s="261" t="s">
        <v>2554</v>
      </c>
      <c r="D3525" s="261" t="s">
        <v>568</v>
      </c>
      <c r="E3525" s="261">
        <v>5275398</v>
      </c>
      <c r="F3525" s="261" t="s">
        <v>5962</v>
      </c>
      <c r="G3525" s="261" t="s">
        <v>884</v>
      </c>
      <c r="H3525" s="261">
        <v>2</v>
      </c>
      <c r="I3525" s="261" t="s">
        <v>5963</v>
      </c>
      <c r="J3525" s="261" t="s">
        <v>5964</v>
      </c>
      <c r="K3525" s="261" t="s">
        <v>5965</v>
      </c>
      <c r="L3525" s="262">
        <v>45560</v>
      </c>
      <c r="M3525" s="261" t="s">
        <v>439</v>
      </c>
    </row>
    <row r="3526" spans="1:13" x14ac:dyDescent="0.35">
      <c r="A3526" s="259" t="s">
        <v>4068</v>
      </c>
      <c r="B3526" s="259" t="s">
        <v>4069</v>
      </c>
      <c r="C3526" s="259" t="s">
        <v>2554</v>
      </c>
      <c r="D3526" s="259" t="s">
        <v>635</v>
      </c>
      <c r="E3526" s="259">
        <v>9596</v>
      </c>
      <c r="F3526" s="259" t="s">
        <v>5966</v>
      </c>
      <c r="G3526" s="259" t="s">
        <v>884</v>
      </c>
      <c r="H3526" s="259">
        <v>2</v>
      </c>
      <c r="I3526" s="259" t="s">
        <v>5967</v>
      </c>
      <c r="J3526" s="259" t="s">
        <v>5968</v>
      </c>
      <c r="K3526" s="259" t="s">
        <v>5969</v>
      </c>
      <c r="L3526" s="260">
        <v>45560</v>
      </c>
      <c r="M3526" s="259" t="s">
        <v>439</v>
      </c>
    </row>
    <row r="3527" spans="1:13" x14ac:dyDescent="0.35">
      <c r="A3527" s="261" t="s">
        <v>4068</v>
      </c>
      <c r="B3527" s="261" t="s">
        <v>4069</v>
      </c>
      <c r="C3527" s="261" t="s">
        <v>2554</v>
      </c>
      <c r="D3527" s="261" t="s">
        <v>793</v>
      </c>
      <c r="E3527" s="261">
        <v>9596</v>
      </c>
      <c r="F3527" s="261" t="s">
        <v>5966</v>
      </c>
      <c r="G3527" s="261" t="s">
        <v>884</v>
      </c>
      <c r="H3527" s="261">
        <v>2</v>
      </c>
      <c r="I3527" s="261" t="s">
        <v>5967</v>
      </c>
      <c r="J3527" s="261" t="s">
        <v>5968</v>
      </c>
      <c r="K3527" s="261" t="s">
        <v>5970</v>
      </c>
      <c r="L3527" s="262">
        <v>45560</v>
      </c>
      <c r="M3527" s="261" t="s">
        <v>439</v>
      </c>
    </row>
    <row r="3528" spans="1:13" x14ac:dyDescent="0.35">
      <c r="A3528" s="259" t="s">
        <v>4068</v>
      </c>
      <c r="B3528" s="259" t="s">
        <v>4069</v>
      </c>
      <c r="C3528" s="259" t="s">
        <v>2554</v>
      </c>
      <c r="D3528" s="259" t="s">
        <v>986</v>
      </c>
      <c r="E3528" s="259">
        <v>18666000</v>
      </c>
      <c r="F3528" s="259" t="s">
        <v>5971</v>
      </c>
      <c r="G3528" s="259" t="s">
        <v>884</v>
      </c>
      <c r="H3528" s="259">
        <v>2</v>
      </c>
      <c r="I3528" s="259" t="s">
        <v>5972</v>
      </c>
      <c r="J3528" s="259" t="s">
        <v>5973</v>
      </c>
      <c r="K3528" s="259" t="s">
        <v>5974</v>
      </c>
      <c r="L3528" s="260">
        <v>45560</v>
      </c>
      <c r="M3528" s="259" t="s">
        <v>439</v>
      </c>
    </row>
    <row r="3529" spans="1:13" x14ac:dyDescent="0.35">
      <c r="A3529" s="261" t="s">
        <v>4068</v>
      </c>
      <c r="B3529" s="261" t="s">
        <v>4069</v>
      </c>
      <c r="C3529" s="261" t="s">
        <v>2554</v>
      </c>
      <c r="D3529" s="261" t="s">
        <v>991</v>
      </c>
      <c r="E3529" s="261">
        <v>0</v>
      </c>
      <c r="F3529" s="261" t="s">
        <v>4076</v>
      </c>
      <c r="G3529" s="261" t="s">
        <v>884</v>
      </c>
      <c r="H3529" s="261">
        <v>2</v>
      </c>
      <c r="I3529" s="261" t="s">
        <v>4077</v>
      </c>
      <c r="J3529" s="261" t="s">
        <v>5975</v>
      </c>
      <c r="K3529" s="261" t="s">
        <v>5976</v>
      </c>
      <c r="L3529" s="262">
        <v>45560</v>
      </c>
      <c r="M3529" s="261" t="s">
        <v>439</v>
      </c>
    </row>
    <row r="3530" spans="1:13" x14ac:dyDescent="0.35">
      <c r="A3530" s="259" t="s">
        <v>4068</v>
      </c>
      <c r="B3530" s="259" t="s">
        <v>4069</v>
      </c>
      <c r="C3530" s="259" t="s">
        <v>2554</v>
      </c>
      <c r="D3530" s="259" t="s">
        <v>996</v>
      </c>
      <c r="E3530" s="259">
        <v>37293830</v>
      </c>
      <c r="F3530" s="259" t="s">
        <v>5977</v>
      </c>
      <c r="G3530" s="259" t="s">
        <v>884</v>
      </c>
      <c r="H3530" s="259">
        <v>2</v>
      </c>
      <c r="I3530" s="259" t="s">
        <v>5972</v>
      </c>
      <c r="J3530" s="259" t="s">
        <v>5978</v>
      </c>
      <c r="K3530" s="259" t="s">
        <v>5979</v>
      </c>
      <c r="L3530" s="260">
        <v>45560</v>
      </c>
      <c r="M3530" s="259" t="s">
        <v>439</v>
      </c>
    </row>
    <row r="3531" spans="1:13" x14ac:dyDescent="0.35">
      <c r="A3531" s="261" t="s">
        <v>4068</v>
      </c>
      <c r="B3531" s="261" t="s">
        <v>4069</v>
      </c>
      <c r="C3531" s="261" t="s">
        <v>2554</v>
      </c>
      <c r="D3531" s="261" t="s">
        <v>999</v>
      </c>
      <c r="E3531" s="261">
        <v>13552830</v>
      </c>
      <c r="F3531" s="261" t="s">
        <v>5971</v>
      </c>
      <c r="G3531" s="261" t="s">
        <v>884</v>
      </c>
      <c r="H3531" s="261">
        <v>2</v>
      </c>
      <c r="I3531" s="261" t="s">
        <v>5980</v>
      </c>
      <c r="J3531" s="261" t="s">
        <v>5981</v>
      </c>
      <c r="K3531" s="261" t="s">
        <v>5982</v>
      </c>
      <c r="L3531" s="262">
        <v>45560</v>
      </c>
      <c r="M3531" s="261" t="s">
        <v>439</v>
      </c>
    </row>
    <row r="3532" spans="1:13" x14ac:dyDescent="0.35">
      <c r="A3532" s="259" t="s">
        <v>4068</v>
      </c>
      <c r="B3532" s="259" t="s">
        <v>4069</v>
      </c>
      <c r="C3532" s="259" t="s">
        <v>2554</v>
      </c>
      <c r="D3532" s="259" t="s">
        <v>404</v>
      </c>
      <c r="E3532" s="259">
        <v>5</v>
      </c>
      <c r="F3532" s="259" t="s">
        <v>5983</v>
      </c>
      <c r="G3532" s="259" t="s">
        <v>492</v>
      </c>
      <c r="H3532" s="259">
        <v>1</v>
      </c>
      <c r="I3532" s="259" t="s">
        <v>5984</v>
      </c>
      <c r="J3532" s="259" t="s">
        <v>5985</v>
      </c>
      <c r="K3532" s="259" t="s">
        <v>5986</v>
      </c>
      <c r="L3532" s="260">
        <v>45560</v>
      </c>
      <c r="M3532" s="259" t="s">
        <v>439</v>
      </c>
    </row>
    <row r="3533" spans="1:13" x14ac:dyDescent="0.35">
      <c r="A3533" s="261" t="s">
        <v>4068</v>
      </c>
      <c r="B3533" s="261" t="s">
        <v>4069</v>
      </c>
      <c r="C3533" s="261" t="s">
        <v>2554</v>
      </c>
      <c r="D3533" s="261" t="s">
        <v>16</v>
      </c>
      <c r="E3533" s="261">
        <v>65000</v>
      </c>
      <c r="F3533" s="261" t="s">
        <v>5987</v>
      </c>
      <c r="G3533" s="261" t="s">
        <v>884</v>
      </c>
      <c r="H3533" s="261">
        <v>2</v>
      </c>
      <c r="I3533" s="261" t="s">
        <v>5988</v>
      </c>
      <c r="J3533" s="261" t="s">
        <v>5989</v>
      </c>
      <c r="K3533" s="261" t="s">
        <v>5990</v>
      </c>
      <c r="L3533" s="262">
        <v>45560</v>
      </c>
      <c r="M3533" s="261" t="s">
        <v>439</v>
      </c>
    </row>
    <row r="3534" spans="1:13" x14ac:dyDescent="0.35">
      <c r="A3534" s="259" t="s">
        <v>2552</v>
      </c>
      <c r="B3534" s="259" t="s">
        <v>2553</v>
      </c>
      <c r="C3534" s="259" t="s">
        <v>2554</v>
      </c>
      <c r="D3534" s="259" t="s">
        <v>568</v>
      </c>
      <c r="E3534" s="259">
        <v>1307048</v>
      </c>
      <c r="F3534" s="259" t="s">
        <v>5991</v>
      </c>
      <c r="G3534" s="259" t="s">
        <v>884</v>
      </c>
      <c r="H3534" s="259">
        <v>2</v>
      </c>
      <c r="I3534" s="259" t="s">
        <v>5992</v>
      </c>
      <c r="J3534" s="259" t="s">
        <v>5993</v>
      </c>
      <c r="K3534" s="259" t="s">
        <v>5994</v>
      </c>
      <c r="L3534" s="260">
        <v>45560</v>
      </c>
      <c r="M3534" s="259" t="s">
        <v>439</v>
      </c>
    </row>
    <row r="3535" spans="1:13" x14ac:dyDescent="0.35">
      <c r="A3535" s="261" t="s">
        <v>2552</v>
      </c>
      <c r="B3535" s="261" t="s">
        <v>2553</v>
      </c>
      <c r="C3535" s="261" t="s">
        <v>2554</v>
      </c>
      <c r="D3535" s="261" t="s">
        <v>635</v>
      </c>
      <c r="E3535" s="261">
        <v>2823</v>
      </c>
      <c r="F3535" s="261" t="s">
        <v>5995</v>
      </c>
      <c r="G3535" s="261" t="s">
        <v>884</v>
      </c>
      <c r="H3535" s="261">
        <v>2</v>
      </c>
      <c r="I3535" s="261" t="s">
        <v>691</v>
      </c>
      <c r="J3535" s="261" t="s">
        <v>5996</v>
      </c>
      <c r="K3535" s="261" t="s">
        <v>5997</v>
      </c>
      <c r="L3535" s="262">
        <v>45560</v>
      </c>
      <c r="M3535" s="261" t="s">
        <v>439</v>
      </c>
    </row>
    <row r="3536" spans="1:13" x14ac:dyDescent="0.35">
      <c r="A3536" s="259" t="s">
        <v>2552</v>
      </c>
      <c r="B3536" s="259" t="s">
        <v>2553</v>
      </c>
      <c r="C3536" s="259" t="s">
        <v>2554</v>
      </c>
      <c r="D3536" s="259" t="s">
        <v>793</v>
      </c>
      <c r="E3536" s="259">
        <v>9596</v>
      </c>
      <c r="F3536" s="259" t="s">
        <v>5966</v>
      </c>
      <c r="G3536" s="259" t="s">
        <v>884</v>
      </c>
      <c r="H3536" s="259">
        <v>2</v>
      </c>
      <c r="I3536" s="259" t="s">
        <v>5967</v>
      </c>
      <c r="J3536" s="259" t="s">
        <v>5998</v>
      </c>
      <c r="K3536" s="259" t="s">
        <v>5999</v>
      </c>
      <c r="L3536" s="260">
        <v>45560</v>
      </c>
      <c r="M3536" s="259" t="s">
        <v>439</v>
      </c>
    </row>
    <row r="3537" spans="1:13" x14ac:dyDescent="0.35">
      <c r="A3537" s="261" t="s">
        <v>2564</v>
      </c>
      <c r="B3537" s="261" t="s">
        <v>2565</v>
      </c>
      <c r="C3537" s="261" t="s">
        <v>2554</v>
      </c>
      <c r="D3537" s="261" t="s">
        <v>694</v>
      </c>
      <c r="E3537" s="261">
        <v>149601</v>
      </c>
      <c r="F3537" s="261" t="s">
        <v>6000</v>
      </c>
      <c r="G3537" s="261" t="s">
        <v>492</v>
      </c>
      <c r="H3537" s="261">
        <v>1</v>
      </c>
      <c r="I3537" s="261" t="s">
        <v>6001</v>
      </c>
      <c r="J3537" s="261" t="s">
        <v>6002</v>
      </c>
      <c r="K3537" s="261" t="s">
        <v>6003</v>
      </c>
      <c r="L3537" s="262">
        <v>45560</v>
      </c>
      <c r="M3537" s="261" t="s">
        <v>439</v>
      </c>
    </row>
    <row r="3538" spans="1:13" x14ac:dyDescent="0.35">
      <c r="A3538" s="259" t="s">
        <v>2564</v>
      </c>
      <c r="B3538" s="259" t="s">
        <v>2565</v>
      </c>
      <c r="C3538" s="259" t="s">
        <v>2554</v>
      </c>
      <c r="D3538" s="259" t="s">
        <v>568</v>
      </c>
      <c r="E3538" s="259">
        <v>233888</v>
      </c>
      <c r="F3538" s="259" t="s">
        <v>6004</v>
      </c>
      <c r="G3538" s="259" t="s">
        <v>884</v>
      </c>
      <c r="H3538" s="259">
        <v>2</v>
      </c>
      <c r="I3538" s="259" t="s">
        <v>6005</v>
      </c>
      <c r="J3538" s="259" t="s">
        <v>6006</v>
      </c>
      <c r="K3538" s="259" t="s">
        <v>6007</v>
      </c>
      <c r="L3538" s="260">
        <v>45560</v>
      </c>
      <c r="M3538" s="259" t="s">
        <v>439</v>
      </c>
    </row>
    <row r="3539" spans="1:13" x14ac:dyDescent="0.35">
      <c r="A3539" s="261" t="s">
        <v>2564</v>
      </c>
      <c r="B3539" s="261" t="s">
        <v>2565</v>
      </c>
      <c r="C3539" s="261" t="s">
        <v>2554</v>
      </c>
      <c r="D3539" s="261" t="s">
        <v>635</v>
      </c>
      <c r="E3539" s="261">
        <v>1265</v>
      </c>
      <c r="F3539" s="261" t="s">
        <v>5995</v>
      </c>
      <c r="G3539" s="261" t="s">
        <v>884</v>
      </c>
      <c r="H3539" s="261">
        <v>2</v>
      </c>
      <c r="I3539" s="261" t="s">
        <v>691</v>
      </c>
      <c r="J3539" s="261" t="s">
        <v>6008</v>
      </c>
      <c r="K3539" s="261" t="s">
        <v>6009</v>
      </c>
      <c r="L3539" s="262">
        <v>45560</v>
      </c>
      <c r="M3539" s="261" t="s">
        <v>439</v>
      </c>
    </row>
    <row r="3540" spans="1:13" x14ac:dyDescent="0.35">
      <c r="A3540" s="259" t="s">
        <v>2564</v>
      </c>
      <c r="B3540" s="259" t="s">
        <v>2565</v>
      </c>
      <c r="C3540" s="259" t="s">
        <v>2554</v>
      </c>
      <c r="D3540" s="259" t="s">
        <v>793</v>
      </c>
      <c r="E3540" s="259">
        <v>9596</v>
      </c>
      <c r="F3540" s="259" t="s">
        <v>5966</v>
      </c>
      <c r="G3540" s="259" t="s">
        <v>884</v>
      </c>
      <c r="H3540" s="259">
        <v>2</v>
      </c>
      <c r="I3540" s="259" t="s">
        <v>5967</v>
      </c>
      <c r="J3540" s="259" t="s">
        <v>5968</v>
      </c>
      <c r="K3540" s="259" t="s">
        <v>6010</v>
      </c>
      <c r="L3540" s="260">
        <v>45560</v>
      </c>
      <c r="M3540" s="259" t="s">
        <v>439</v>
      </c>
    </row>
    <row r="3541" spans="1:13" x14ac:dyDescent="0.35">
      <c r="A3541" s="261" t="s">
        <v>2575</v>
      </c>
      <c r="B3541" s="261" t="s">
        <v>2576</v>
      </c>
      <c r="C3541" s="261" t="s">
        <v>2554</v>
      </c>
      <c r="D3541" s="261" t="s">
        <v>568</v>
      </c>
      <c r="E3541" s="261">
        <v>3304462</v>
      </c>
      <c r="F3541" s="261" t="s">
        <v>6011</v>
      </c>
      <c r="G3541" s="261" t="s">
        <v>884</v>
      </c>
      <c r="H3541" s="261">
        <v>2</v>
      </c>
      <c r="I3541" s="261" t="s">
        <v>6012</v>
      </c>
      <c r="J3541" s="261" t="s">
        <v>6013</v>
      </c>
      <c r="K3541" s="261" t="s">
        <v>6014</v>
      </c>
      <c r="L3541" s="262">
        <v>45560</v>
      </c>
      <c r="M3541" s="261" t="s">
        <v>439</v>
      </c>
    </row>
    <row r="3542" spans="1:13" x14ac:dyDescent="0.35">
      <c r="A3542" s="259" t="s">
        <v>2575</v>
      </c>
      <c r="B3542" s="259" t="s">
        <v>2576</v>
      </c>
      <c r="C3542" s="259" t="s">
        <v>2554</v>
      </c>
      <c r="D3542" s="259" t="s">
        <v>635</v>
      </c>
      <c r="E3542" s="259">
        <v>5206</v>
      </c>
      <c r="F3542" s="259" t="s">
        <v>5995</v>
      </c>
      <c r="G3542" s="259" t="s">
        <v>884</v>
      </c>
      <c r="H3542" s="259">
        <v>2</v>
      </c>
      <c r="I3542" s="259" t="s">
        <v>691</v>
      </c>
      <c r="J3542" s="259" t="s">
        <v>6015</v>
      </c>
      <c r="K3542" s="259" t="s">
        <v>6016</v>
      </c>
      <c r="L3542" s="260">
        <v>45560</v>
      </c>
      <c r="M3542" s="259" t="s">
        <v>439</v>
      </c>
    </row>
    <row r="3543" spans="1:13" x14ac:dyDescent="0.35">
      <c r="A3543" s="261" t="s">
        <v>107</v>
      </c>
      <c r="B3543" s="261" t="s">
        <v>108</v>
      </c>
      <c r="C3543" s="261" t="s">
        <v>109</v>
      </c>
      <c r="D3543" s="261" t="s">
        <v>40</v>
      </c>
      <c r="E3543" s="261">
        <v>12900</v>
      </c>
      <c r="F3543" s="261" t="s">
        <v>6017</v>
      </c>
      <c r="G3543" s="261" t="s">
        <v>884</v>
      </c>
      <c r="H3543" s="261">
        <v>2</v>
      </c>
      <c r="I3543" s="261" t="s">
        <v>6018</v>
      </c>
      <c r="J3543" s="261" t="s">
        <v>6019</v>
      </c>
      <c r="K3543" s="261" t="s">
        <v>6020</v>
      </c>
      <c r="L3543" s="262">
        <v>45560</v>
      </c>
      <c r="M3543" s="261" t="s">
        <v>20</v>
      </c>
    </row>
    <row r="3544" spans="1:13" x14ac:dyDescent="0.35">
      <c r="A3544" s="259" t="s">
        <v>2575</v>
      </c>
      <c r="B3544" s="259" t="s">
        <v>2576</v>
      </c>
      <c r="C3544" s="259" t="s">
        <v>2554</v>
      </c>
      <c r="D3544" s="259" t="s">
        <v>793</v>
      </c>
      <c r="E3544" s="259">
        <v>9596</v>
      </c>
      <c r="F3544" s="259" t="s">
        <v>5966</v>
      </c>
      <c r="G3544" s="259" t="s">
        <v>884</v>
      </c>
      <c r="H3544" s="259">
        <v>2</v>
      </c>
      <c r="I3544" s="259" t="s">
        <v>5967</v>
      </c>
      <c r="J3544" s="259" t="s">
        <v>5968</v>
      </c>
      <c r="K3544" s="259" t="s">
        <v>6021</v>
      </c>
      <c r="L3544" s="260">
        <v>45560</v>
      </c>
      <c r="M3544" s="259" t="s">
        <v>439</v>
      </c>
    </row>
    <row r="3545" spans="1:13" x14ac:dyDescent="0.35">
      <c r="A3545" s="261" t="s">
        <v>107</v>
      </c>
      <c r="B3545" s="261" t="s">
        <v>108</v>
      </c>
      <c r="C3545" s="261" t="s">
        <v>109</v>
      </c>
      <c r="D3545" s="261" t="s">
        <v>635</v>
      </c>
      <c r="E3545" s="261">
        <v>1149</v>
      </c>
      <c r="F3545" s="261" t="s">
        <v>6022</v>
      </c>
      <c r="G3545" s="261" t="s">
        <v>884</v>
      </c>
      <c r="H3545" s="261">
        <v>2</v>
      </c>
      <c r="I3545" s="261" t="s">
        <v>691</v>
      </c>
      <c r="J3545" s="261" t="s">
        <v>6023</v>
      </c>
      <c r="K3545" s="261" t="s">
        <v>6024</v>
      </c>
      <c r="L3545" s="262">
        <v>45560</v>
      </c>
      <c r="M3545" s="261" t="s">
        <v>20</v>
      </c>
    </row>
    <row r="3546" spans="1:13" x14ac:dyDescent="0.35">
      <c r="A3546" s="259" t="s">
        <v>107</v>
      </c>
      <c r="B3546" s="259" t="s">
        <v>108</v>
      </c>
      <c r="C3546" s="259" t="s">
        <v>109</v>
      </c>
      <c r="D3546" s="259" t="s">
        <v>793</v>
      </c>
      <c r="E3546" s="259">
        <v>1149</v>
      </c>
      <c r="F3546" s="259" t="s">
        <v>6022</v>
      </c>
      <c r="G3546" s="259" t="s">
        <v>884</v>
      </c>
      <c r="H3546" s="259">
        <v>2</v>
      </c>
      <c r="I3546" s="259" t="s">
        <v>6025</v>
      </c>
      <c r="J3546" s="259" t="s">
        <v>6023</v>
      </c>
      <c r="K3546" s="259" t="s">
        <v>6026</v>
      </c>
      <c r="L3546" s="260">
        <v>45560</v>
      </c>
      <c r="M3546" s="259" t="s">
        <v>20</v>
      </c>
    </row>
    <row r="3547" spans="1:13" x14ac:dyDescent="0.35">
      <c r="A3547" s="261" t="s">
        <v>107</v>
      </c>
      <c r="B3547" s="261" t="s">
        <v>108</v>
      </c>
      <c r="C3547" s="261" t="s">
        <v>109</v>
      </c>
      <c r="D3547" s="261" t="s">
        <v>986</v>
      </c>
      <c r="E3547" s="261">
        <v>20600000</v>
      </c>
      <c r="F3547" s="261" t="s">
        <v>6027</v>
      </c>
      <c r="G3547" s="261" t="s">
        <v>884</v>
      </c>
      <c r="H3547" s="261">
        <v>2</v>
      </c>
      <c r="I3547" s="261" t="s">
        <v>6028</v>
      </c>
      <c r="J3547" s="261" t="s">
        <v>6029</v>
      </c>
      <c r="K3547" s="261" t="s">
        <v>6030</v>
      </c>
      <c r="L3547" s="262">
        <v>45560</v>
      </c>
      <c r="M3547" s="261" t="s">
        <v>20</v>
      </c>
    </row>
    <row r="3548" spans="1:13" x14ac:dyDescent="0.35">
      <c r="A3548" s="259" t="s">
        <v>107</v>
      </c>
      <c r="B3548" s="259" t="s">
        <v>108</v>
      </c>
      <c r="C3548" s="259" t="s">
        <v>109</v>
      </c>
      <c r="D3548" s="259" t="s">
        <v>991</v>
      </c>
      <c r="E3548" s="259">
        <v>150729701</v>
      </c>
      <c r="F3548" s="259" t="s">
        <v>6031</v>
      </c>
      <c r="G3548" s="259" t="s">
        <v>884</v>
      </c>
      <c r="H3548" s="259">
        <v>2</v>
      </c>
      <c r="I3548" s="259" t="s">
        <v>6032</v>
      </c>
      <c r="J3548" s="259" t="s">
        <v>6033</v>
      </c>
      <c r="K3548" s="259" t="s">
        <v>6034</v>
      </c>
      <c r="L3548" s="260">
        <v>45560</v>
      </c>
      <c r="M3548" s="259" t="s">
        <v>20</v>
      </c>
    </row>
    <row r="3549" spans="1:13" x14ac:dyDescent="0.35">
      <c r="A3549" s="261" t="s">
        <v>107</v>
      </c>
      <c r="B3549" s="261" t="s">
        <v>108</v>
      </c>
      <c r="C3549" s="261" t="s">
        <v>109</v>
      </c>
      <c r="D3549" s="261" t="s">
        <v>996</v>
      </c>
      <c r="E3549" s="261">
        <v>73815374</v>
      </c>
      <c r="F3549" s="261" t="s">
        <v>6035</v>
      </c>
      <c r="G3549" s="261" t="s">
        <v>884</v>
      </c>
      <c r="H3549" s="261">
        <v>2</v>
      </c>
      <c r="I3549" s="261" t="s">
        <v>6036</v>
      </c>
      <c r="J3549" s="261" t="s">
        <v>6037</v>
      </c>
      <c r="K3549" s="261" t="s">
        <v>6038</v>
      </c>
      <c r="L3549" s="262">
        <v>45560</v>
      </c>
      <c r="M3549" s="261" t="s">
        <v>20</v>
      </c>
    </row>
    <row r="3550" spans="1:13" x14ac:dyDescent="0.35">
      <c r="A3550" s="259" t="s">
        <v>107</v>
      </c>
      <c r="B3550" s="259" t="s">
        <v>108</v>
      </c>
      <c r="C3550" s="259" t="s">
        <v>109</v>
      </c>
      <c r="D3550" s="259" t="s">
        <v>999</v>
      </c>
      <c r="E3550" s="259">
        <v>19000000</v>
      </c>
      <c r="F3550" s="259" t="s">
        <v>6039</v>
      </c>
      <c r="G3550" s="259" t="s">
        <v>884</v>
      </c>
      <c r="H3550" s="259">
        <v>2</v>
      </c>
      <c r="I3550" s="259" t="s">
        <v>6040</v>
      </c>
      <c r="J3550" s="259" t="s">
        <v>6041</v>
      </c>
      <c r="K3550" s="259" t="s">
        <v>6042</v>
      </c>
      <c r="L3550" s="260">
        <v>45560</v>
      </c>
      <c r="M3550" s="259" t="s">
        <v>20</v>
      </c>
    </row>
    <row r="3551" spans="1:13" x14ac:dyDescent="0.35">
      <c r="A3551" s="261" t="s">
        <v>107</v>
      </c>
      <c r="B3551" s="261" t="s">
        <v>108</v>
      </c>
      <c r="C3551" s="261" t="s">
        <v>109</v>
      </c>
      <c r="D3551" s="261" t="s">
        <v>1002</v>
      </c>
      <c r="E3551" s="261">
        <v>1600000</v>
      </c>
      <c r="F3551" s="261" t="s">
        <v>6039</v>
      </c>
      <c r="G3551" s="261" t="s">
        <v>884</v>
      </c>
      <c r="H3551" s="261">
        <v>2</v>
      </c>
      <c r="I3551" s="261" t="s">
        <v>6040</v>
      </c>
      <c r="J3551" s="261" t="s">
        <v>6043</v>
      </c>
      <c r="K3551" s="261" t="s">
        <v>6044</v>
      </c>
      <c r="L3551" s="262">
        <v>45560</v>
      </c>
      <c r="M3551" s="261" t="s">
        <v>20</v>
      </c>
    </row>
    <row r="3552" spans="1:13" x14ac:dyDescent="0.35">
      <c r="A3552" s="259" t="s">
        <v>107</v>
      </c>
      <c r="B3552" s="259" t="s">
        <v>108</v>
      </c>
      <c r="C3552" s="259" t="s">
        <v>109</v>
      </c>
      <c r="D3552" s="259" t="s">
        <v>823</v>
      </c>
      <c r="E3552" s="259">
        <v>0</v>
      </c>
      <c r="F3552" s="259" t="s">
        <v>6039</v>
      </c>
      <c r="G3552" s="259" t="s">
        <v>884</v>
      </c>
      <c r="H3552" s="259">
        <v>2</v>
      </c>
      <c r="I3552" s="259" t="s">
        <v>6040</v>
      </c>
      <c r="J3552" s="259" t="s">
        <v>6045</v>
      </c>
      <c r="K3552" s="259" t="s">
        <v>6046</v>
      </c>
      <c r="L3552" s="260">
        <v>45560</v>
      </c>
      <c r="M3552" s="259" t="s">
        <v>20</v>
      </c>
    </row>
    <row r="3553" spans="1:13" x14ac:dyDescent="0.35">
      <c r="A3553" s="261" t="s">
        <v>107</v>
      </c>
      <c r="B3553" s="261" t="s">
        <v>108</v>
      </c>
      <c r="C3553" s="261" t="s">
        <v>109</v>
      </c>
      <c r="D3553" s="261" t="s">
        <v>404</v>
      </c>
      <c r="E3553" s="261">
        <v>3</v>
      </c>
      <c r="F3553" s="261" t="s">
        <v>6047</v>
      </c>
      <c r="G3553" s="261" t="s">
        <v>884</v>
      </c>
      <c r="H3553" s="261">
        <v>2</v>
      </c>
      <c r="I3553" s="261" t="s">
        <v>6048</v>
      </c>
      <c r="J3553" s="261" t="s">
        <v>6049</v>
      </c>
      <c r="K3553" s="261" t="s">
        <v>6050</v>
      </c>
      <c r="L3553" s="262">
        <v>45560</v>
      </c>
      <c r="M3553" s="261" t="s">
        <v>20</v>
      </c>
    </row>
    <row r="3554" spans="1:13" x14ac:dyDescent="0.35">
      <c r="A3554" s="259" t="s">
        <v>398</v>
      </c>
      <c r="B3554" s="259" t="s">
        <v>399</v>
      </c>
      <c r="C3554" s="259" t="s">
        <v>109</v>
      </c>
      <c r="D3554" s="259" t="s">
        <v>635</v>
      </c>
      <c r="E3554" s="259">
        <v>4</v>
      </c>
      <c r="F3554" s="259" t="s">
        <v>6022</v>
      </c>
      <c r="G3554" s="259" t="s">
        <v>22</v>
      </c>
      <c r="H3554" s="259">
        <v>3</v>
      </c>
      <c r="I3554" s="259" t="s">
        <v>691</v>
      </c>
      <c r="J3554" s="259" t="s">
        <v>6051</v>
      </c>
      <c r="K3554" s="259" t="s">
        <v>6052</v>
      </c>
      <c r="L3554" s="260">
        <v>45560</v>
      </c>
      <c r="M3554" s="259" t="s">
        <v>20</v>
      </c>
    </row>
    <row r="3555" spans="1:13" x14ac:dyDescent="0.35">
      <c r="A3555" s="261" t="s">
        <v>398</v>
      </c>
      <c r="B3555" s="261" t="s">
        <v>399</v>
      </c>
      <c r="C3555" s="261" t="s">
        <v>109</v>
      </c>
      <c r="D3555" s="261" t="s">
        <v>793</v>
      </c>
      <c r="E3555" s="261">
        <v>1272</v>
      </c>
      <c r="F3555" s="261" t="s">
        <v>6022</v>
      </c>
      <c r="G3555" s="261" t="s">
        <v>884</v>
      </c>
      <c r="H3555" s="261">
        <v>2</v>
      </c>
      <c r="I3555" s="261" t="s">
        <v>691</v>
      </c>
      <c r="J3555" s="261" t="s">
        <v>6023</v>
      </c>
      <c r="K3555" s="261" t="s">
        <v>6053</v>
      </c>
      <c r="L3555" s="262">
        <v>45560</v>
      </c>
      <c r="M3555" s="261" t="s">
        <v>20</v>
      </c>
    </row>
    <row r="3556" spans="1:13" x14ac:dyDescent="0.35">
      <c r="A3556" s="259" t="s">
        <v>879</v>
      </c>
      <c r="B3556" s="259" t="s">
        <v>880</v>
      </c>
      <c r="C3556" s="259" t="s">
        <v>109</v>
      </c>
      <c r="D3556" s="259" t="s">
        <v>949</v>
      </c>
      <c r="E3556" s="259">
        <v>245145075</v>
      </c>
      <c r="F3556" s="259" t="s">
        <v>4707</v>
      </c>
      <c r="G3556" s="259" t="s">
        <v>884</v>
      </c>
      <c r="H3556" s="259">
        <v>2</v>
      </c>
      <c r="I3556" s="259" t="s">
        <v>4708</v>
      </c>
      <c r="J3556" s="259" t="s">
        <v>4709</v>
      </c>
      <c r="K3556" s="259" t="s">
        <v>6054</v>
      </c>
      <c r="L3556" s="260">
        <v>45560</v>
      </c>
      <c r="M3556" s="259" t="s">
        <v>20</v>
      </c>
    </row>
    <row r="3557" spans="1:13" x14ac:dyDescent="0.35">
      <c r="A3557" s="261" t="s">
        <v>879</v>
      </c>
      <c r="B3557" s="261" t="s">
        <v>880</v>
      </c>
      <c r="C3557" s="261" t="s">
        <v>109</v>
      </c>
      <c r="D3557" s="261" t="s">
        <v>694</v>
      </c>
      <c r="E3557" s="261">
        <v>669831</v>
      </c>
      <c r="F3557" s="261" t="s">
        <v>6055</v>
      </c>
      <c r="G3557" s="261" t="s">
        <v>22</v>
      </c>
      <c r="H3557" s="261">
        <v>3</v>
      </c>
      <c r="I3557" s="261" t="s">
        <v>6056</v>
      </c>
      <c r="J3557" s="261" t="s">
        <v>6057</v>
      </c>
      <c r="K3557" s="261" t="s">
        <v>6058</v>
      </c>
      <c r="L3557" s="262">
        <v>45560</v>
      </c>
      <c r="M3557" s="261" t="s">
        <v>20</v>
      </c>
    </row>
    <row r="3558" spans="1:13" x14ac:dyDescent="0.35">
      <c r="A3558" s="259" t="s">
        <v>879</v>
      </c>
      <c r="B3558" s="259" t="s">
        <v>880</v>
      </c>
      <c r="C3558" s="259" t="s">
        <v>109</v>
      </c>
      <c r="D3558" s="259" t="s">
        <v>958</v>
      </c>
      <c r="E3558" s="259">
        <v>33000000</v>
      </c>
      <c r="F3558" s="259" t="s">
        <v>6027</v>
      </c>
      <c r="G3558" s="259" t="s">
        <v>884</v>
      </c>
      <c r="H3558" s="259">
        <v>2</v>
      </c>
      <c r="I3558" s="259" t="s">
        <v>6028</v>
      </c>
      <c r="J3558" s="259" t="s">
        <v>6059</v>
      </c>
      <c r="K3558" s="259" t="s">
        <v>6060</v>
      </c>
      <c r="L3558" s="260">
        <v>45560</v>
      </c>
      <c r="M3558" s="259" t="s">
        <v>20</v>
      </c>
    </row>
    <row r="3559" spans="1:13" x14ac:dyDescent="0.35">
      <c r="A3559" s="261" t="s">
        <v>879</v>
      </c>
      <c r="B3559" s="261" t="s">
        <v>880</v>
      </c>
      <c r="C3559" s="261" t="s">
        <v>109</v>
      </c>
      <c r="D3559" s="261" t="s">
        <v>963</v>
      </c>
      <c r="E3559" s="261">
        <v>33000000</v>
      </c>
      <c r="F3559" s="261" t="s">
        <v>6027</v>
      </c>
      <c r="G3559" s="261" t="s">
        <v>884</v>
      </c>
      <c r="H3559" s="261">
        <v>2</v>
      </c>
      <c r="I3559" s="261" t="s">
        <v>6028</v>
      </c>
      <c r="J3559" s="261" t="s">
        <v>6061</v>
      </c>
      <c r="K3559" s="261" t="s">
        <v>6062</v>
      </c>
      <c r="L3559" s="262">
        <v>45560</v>
      </c>
      <c r="M3559" s="261" t="s">
        <v>20</v>
      </c>
    </row>
    <row r="3560" spans="1:13" x14ac:dyDescent="0.35">
      <c r="A3560" s="259" t="s">
        <v>879</v>
      </c>
      <c r="B3560" s="259" t="s">
        <v>880</v>
      </c>
      <c r="C3560" s="259" t="s">
        <v>109</v>
      </c>
      <c r="D3560" s="259" t="s">
        <v>568</v>
      </c>
      <c r="E3560" s="259">
        <v>299848</v>
      </c>
      <c r="F3560" s="259" t="s">
        <v>6063</v>
      </c>
      <c r="G3560" s="259" t="s">
        <v>492</v>
      </c>
      <c r="H3560" s="259">
        <v>1</v>
      </c>
      <c r="I3560" s="259" t="s">
        <v>6064</v>
      </c>
      <c r="J3560" s="259" t="s">
        <v>6065</v>
      </c>
      <c r="K3560" s="259" t="s">
        <v>6066</v>
      </c>
      <c r="L3560" s="260">
        <v>45560</v>
      </c>
      <c r="M3560" s="259" t="s">
        <v>20</v>
      </c>
    </row>
    <row r="3561" spans="1:13" x14ac:dyDescent="0.35">
      <c r="A3561" s="261" t="s">
        <v>879</v>
      </c>
      <c r="B3561" s="261" t="s">
        <v>880</v>
      </c>
      <c r="C3561" s="261" t="s">
        <v>109</v>
      </c>
      <c r="D3561" s="261" t="s">
        <v>40</v>
      </c>
      <c r="E3561" s="261">
        <v>12867</v>
      </c>
      <c r="F3561" s="261" t="s">
        <v>6067</v>
      </c>
      <c r="G3561" s="261" t="s">
        <v>492</v>
      </c>
      <c r="H3561" s="261">
        <v>1</v>
      </c>
      <c r="I3561" s="261" t="s">
        <v>6068</v>
      </c>
      <c r="J3561" s="261" t="s">
        <v>6069</v>
      </c>
      <c r="K3561" s="261" t="s">
        <v>6070</v>
      </c>
      <c r="L3561" s="262">
        <v>45560</v>
      </c>
      <c r="M3561" s="261" t="s">
        <v>20</v>
      </c>
    </row>
    <row r="3562" spans="1:13" x14ac:dyDescent="0.35">
      <c r="A3562" s="259" t="s">
        <v>879</v>
      </c>
      <c r="B3562" s="259" t="s">
        <v>880</v>
      </c>
      <c r="C3562" s="259" t="s">
        <v>109</v>
      </c>
      <c r="D3562" s="259" t="s">
        <v>635</v>
      </c>
      <c r="E3562" s="259">
        <v>1739</v>
      </c>
      <c r="F3562" s="259" t="s">
        <v>6067</v>
      </c>
      <c r="G3562" s="259" t="s">
        <v>492</v>
      </c>
      <c r="H3562" s="259">
        <v>1</v>
      </c>
      <c r="I3562" s="259" t="s">
        <v>6068</v>
      </c>
      <c r="J3562" s="259" t="s">
        <v>6071</v>
      </c>
      <c r="K3562" s="259" t="s">
        <v>6072</v>
      </c>
      <c r="L3562" s="260">
        <v>45560</v>
      </c>
      <c r="M3562" s="259" t="s">
        <v>20</v>
      </c>
    </row>
    <row r="3563" spans="1:13" x14ac:dyDescent="0.35">
      <c r="A3563" s="261" t="s">
        <v>879</v>
      </c>
      <c r="B3563" s="261" t="s">
        <v>880</v>
      </c>
      <c r="C3563" s="261" t="s">
        <v>109</v>
      </c>
      <c r="D3563" s="261" t="s">
        <v>793</v>
      </c>
      <c r="E3563" s="261">
        <v>1272</v>
      </c>
      <c r="F3563" s="261" t="s">
        <v>6022</v>
      </c>
      <c r="G3563" s="261" t="s">
        <v>884</v>
      </c>
      <c r="H3563" s="261">
        <v>2</v>
      </c>
      <c r="I3563" s="261" t="s">
        <v>6073</v>
      </c>
      <c r="J3563" s="261" t="s">
        <v>6074</v>
      </c>
      <c r="K3563" s="261" t="s">
        <v>6075</v>
      </c>
      <c r="L3563" s="262">
        <v>45560</v>
      </c>
      <c r="M3563" s="261" t="s">
        <v>20</v>
      </c>
    </row>
    <row r="3564" spans="1:13" x14ac:dyDescent="0.35">
      <c r="A3564" s="259" t="s">
        <v>879</v>
      </c>
      <c r="B3564" s="259" t="s">
        <v>880</v>
      </c>
      <c r="C3564" s="259" t="s">
        <v>109</v>
      </c>
      <c r="D3564" s="259" t="s">
        <v>16</v>
      </c>
      <c r="E3564" s="259">
        <v>1200000</v>
      </c>
      <c r="F3564" s="259" t="s">
        <v>1026</v>
      </c>
      <c r="G3564" s="259" t="s">
        <v>492</v>
      </c>
      <c r="H3564" s="259">
        <v>1</v>
      </c>
      <c r="I3564" s="259" t="s">
        <v>1027</v>
      </c>
      <c r="J3564" s="259" t="s">
        <v>1028</v>
      </c>
      <c r="K3564" s="259" t="s">
        <v>6076</v>
      </c>
      <c r="L3564" s="260">
        <v>45560</v>
      </c>
      <c r="M3564" s="259" t="s">
        <v>20</v>
      </c>
    </row>
    <row r="3565" spans="1:13" x14ac:dyDescent="0.35">
      <c r="A3565" s="261" t="s">
        <v>879</v>
      </c>
      <c r="B3565" s="261" t="s">
        <v>880</v>
      </c>
      <c r="C3565" s="261" t="s">
        <v>109</v>
      </c>
      <c r="D3565" s="261" t="s">
        <v>21</v>
      </c>
      <c r="E3565" s="261">
        <v>805000</v>
      </c>
      <c r="F3565" s="261" t="s">
        <v>1026</v>
      </c>
      <c r="G3565" s="261" t="s">
        <v>492</v>
      </c>
      <c r="H3565" s="261">
        <v>1</v>
      </c>
      <c r="I3565" s="261" t="s">
        <v>1027</v>
      </c>
      <c r="J3565" s="261" t="s">
        <v>1030</v>
      </c>
      <c r="K3565" s="261" t="s">
        <v>6077</v>
      </c>
      <c r="L3565" s="262">
        <v>45560</v>
      </c>
      <c r="M3565" s="261" t="s">
        <v>20</v>
      </c>
    </row>
    <row r="3566" spans="1:13" x14ac:dyDescent="0.35">
      <c r="A3566" s="259" t="s">
        <v>879</v>
      </c>
      <c r="B3566" s="259" t="s">
        <v>880</v>
      </c>
      <c r="C3566" s="259" t="s">
        <v>109</v>
      </c>
      <c r="D3566" s="259" t="s">
        <v>986</v>
      </c>
      <c r="E3566" s="259">
        <v>20600000</v>
      </c>
      <c r="F3566" s="259" t="s">
        <v>6027</v>
      </c>
      <c r="G3566" s="259" t="s">
        <v>884</v>
      </c>
      <c r="H3566" s="259">
        <v>2</v>
      </c>
      <c r="I3566" s="259" t="s">
        <v>6028</v>
      </c>
      <c r="J3566" s="259" t="s">
        <v>6078</v>
      </c>
      <c r="K3566" s="259" t="s">
        <v>6079</v>
      </c>
      <c r="L3566" s="260">
        <v>45560</v>
      </c>
      <c r="M3566" s="259" t="s">
        <v>20</v>
      </c>
    </row>
    <row r="3567" spans="1:13" x14ac:dyDescent="0.35">
      <c r="A3567" s="261" t="s">
        <v>879</v>
      </c>
      <c r="B3567" s="261" t="s">
        <v>880</v>
      </c>
      <c r="C3567" s="261" t="s">
        <v>109</v>
      </c>
      <c r="D3567" s="261" t="s">
        <v>991</v>
      </c>
      <c r="E3567" s="261">
        <v>0</v>
      </c>
      <c r="F3567" s="261" t="s">
        <v>6027</v>
      </c>
      <c r="G3567" s="261" t="s">
        <v>884</v>
      </c>
      <c r="H3567" s="261">
        <v>2</v>
      </c>
      <c r="I3567" s="261" t="s">
        <v>6028</v>
      </c>
      <c r="J3567" s="261" t="s">
        <v>6080</v>
      </c>
      <c r="K3567" s="261" t="s">
        <v>6081</v>
      </c>
      <c r="L3567" s="262">
        <v>45560</v>
      </c>
      <c r="M3567" s="261" t="s">
        <v>20</v>
      </c>
    </row>
    <row r="3568" spans="1:13" x14ac:dyDescent="0.35">
      <c r="A3568" s="259" t="s">
        <v>879</v>
      </c>
      <c r="B3568" s="259" t="s">
        <v>880</v>
      </c>
      <c r="C3568" s="259" t="s">
        <v>109</v>
      </c>
      <c r="D3568" s="259" t="s">
        <v>996</v>
      </c>
      <c r="E3568" s="259">
        <v>12400000</v>
      </c>
      <c r="F3568" s="259" t="s">
        <v>6082</v>
      </c>
      <c r="G3568" s="259" t="s">
        <v>884</v>
      </c>
      <c r="H3568" s="259">
        <v>2</v>
      </c>
      <c r="I3568" s="259" t="s">
        <v>6083</v>
      </c>
      <c r="J3568" s="259" t="s">
        <v>6084</v>
      </c>
      <c r="K3568" s="259" t="s">
        <v>6085</v>
      </c>
      <c r="L3568" s="260">
        <v>45560</v>
      </c>
      <c r="M3568" s="259" t="s">
        <v>20</v>
      </c>
    </row>
    <row r="3569" spans="1:13" x14ac:dyDescent="0.35">
      <c r="A3569" s="261" t="s">
        <v>879</v>
      </c>
      <c r="B3569" s="261" t="s">
        <v>880</v>
      </c>
      <c r="C3569" s="261" t="s">
        <v>109</v>
      </c>
      <c r="D3569" s="261" t="s">
        <v>999</v>
      </c>
      <c r="E3569" s="261">
        <v>20570000</v>
      </c>
      <c r="F3569" s="261" t="s">
        <v>6082</v>
      </c>
      <c r="G3569" s="261" t="s">
        <v>884</v>
      </c>
      <c r="H3569" s="261">
        <v>2</v>
      </c>
      <c r="I3569" s="261" t="s">
        <v>6083</v>
      </c>
      <c r="J3569" s="261" t="s">
        <v>6086</v>
      </c>
      <c r="K3569" s="261" t="s">
        <v>6087</v>
      </c>
      <c r="L3569" s="262">
        <v>45560</v>
      </c>
      <c r="M3569" s="261" t="s">
        <v>20</v>
      </c>
    </row>
    <row r="3570" spans="1:13" x14ac:dyDescent="0.35">
      <c r="A3570" s="259" t="s">
        <v>879</v>
      </c>
      <c r="B3570" s="259" t="s">
        <v>880</v>
      </c>
      <c r="C3570" s="259" t="s">
        <v>109</v>
      </c>
      <c r="D3570" s="259" t="s">
        <v>1002</v>
      </c>
      <c r="E3570" s="259">
        <v>30000</v>
      </c>
      <c r="F3570" s="259" t="s">
        <v>6088</v>
      </c>
      <c r="G3570" s="259" t="s">
        <v>884</v>
      </c>
      <c r="H3570" s="259">
        <v>2</v>
      </c>
      <c r="I3570" s="259" t="s">
        <v>6089</v>
      </c>
      <c r="J3570" s="259" t="s">
        <v>6090</v>
      </c>
      <c r="K3570" s="259" t="s">
        <v>6091</v>
      </c>
      <c r="L3570" s="260">
        <v>45560</v>
      </c>
      <c r="M3570" s="259" t="s">
        <v>20</v>
      </c>
    </row>
    <row r="3571" spans="1:13" x14ac:dyDescent="0.35">
      <c r="A3571" s="261" t="s">
        <v>879</v>
      </c>
      <c r="B3571" s="261" t="s">
        <v>880</v>
      </c>
      <c r="C3571" s="261" t="s">
        <v>109</v>
      </c>
      <c r="D3571" s="261" t="s">
        <v>823</v>
      </c>
      <c r="E3571" s="261">
        <v>0</v>
      </c>
      <c r="F3571" s="261" t="s">
        <v>17</v>
      </c>
      <c r="G3571" s="261" t="s">
        <v>22</v>
      </c>
      <c r="H3571" s="261">
        <v>3</v>
      </c>
      <c r="I3571" s="261" t="s">
        <v>17</v>
      </c>
      <c r="J3571" s="261" t="s">
        <v>6092</v>
      </c>
      <c r="K3571" s="261" t="s">
        <v>6093</v>
      </c>
      <c r="L3571" s="262">
        <v>45560</v>
      </c>
      <c r="M3571" s="261" t="s">
        <v>20</v>
      </c>
    </row>
    <row r="3572" spans="1:13" x14ac:dyDescent="0.35">
      <c r="A3572" s="259" t="s">
        <v>879</v>
      </c>
      <c r="B3572" s="259" t="s">
        <v>880</v>
      </c>
      <c r="C3572" s="259" t="s">
        <v>109</v>
      </c>
      <c r="D3572" s="259" t="s">
        <v>404</v>
      </c>
      <c r="E3572" s="259">
        <v>2</v>
      </c>
      <c r="F3572" s="259" t="s">
        <v>6094</v>
      </c>
      <c r="G3572" s="259" t="s">
        <v>884</v>
      </c>
      <c r="H3572" s="259">
        <v>2</v>
      </c>
      <c r="I3572" s="259" t="s">
        <v>6095</v>
      </c>
      <c r="J3572" s="259" t="s">
        <v>6096</v>
      </c>
      <c r="K3572" s="259" t="s">
        <v>6097</v>
      </c>
      <c r="L3572" s="260">
        <v>45560</v>
      </c>
      <c r="M3572" s="259" t="s">
        <v>20</v>
      </c>
    </row>
    <row r="3573" spans="1:13" x14ac:dyDescent="0.35">
      <c r="A3573" s="261" t="s">
        <v>699</v>
      </c>
      <c r="B3573" s="261" t="s">
        <v>700</v>
      </c>
      <c r="C3573" s="261" t="s">
        <v>701</v>
      </c>
      <c r="D3573" s="261" t="s">
        <v>949</v>
      </c>
      <c r="E3573" s="261">
        <v>3114491</v>
      </c>
      <c r="F3573" s="261" t="s">
        <v>6098</v>
      </c>
      <c r="G3573" s="261" t="s">
        <v>884</v>
      </c>
      <c r="H3573" s="261">
        <v>2</v>
      </c>
      <c r="I3573" s="261" t="s">
        <v>6099</v>
      </c>
      <c r="J3573" s="261" t="s">
        <v>6100</v>
      </c>
      <c r="K3573" s="261" t="s">
        <v>6101</v>
      </c>
      <c r="L3573" s="262">
        <v>45560</v>
      </c>
      <c r="M3573" s="261" t="s">
        <v>20</v>
      </c>
    </row>
    <row r="3574" spans="1:13" x14ac:dyDescent="0.35">
      <c r="A3574" s="259" t="s">
        <v>699</v>
      </c>
      <c r="B3574" s="259" t="s">
        <v>700</v>
      </c>
      <c r="C3574" s="259" t="s">
        <v>701</v>
      </c>
      <c r="D3574" s="259" t="s">
        <v>694</v>
      </c>
      <c r="E3574" s="259">
        <v>16556</v>
      </c>
      <c r="F3574" s="259" t="s">
        <v>6102</v>
      </c>
      <c r="G3574" s="259" t="s">
        <v>884</v>
      </c>
      <c r="H3574" s="259">
        <v>2</v>
      </c>
      <c r="I3574" s="259" t="s">
        <v>6103</v>
      </c>
      <c r="J3574" s="259" t="s">
        <v>6104</v>
      </c>
      <c r="K3574" s="259" t="s">
        <v>6105</v>
      </c>
      <c r="L3574" s="260">
        <v>45560</v>
      </c>
      <c r="M3574" s="259" t="s">
        <v>20</v>
      </c>
    </row>
    <row r="3575" spans="1:13" x14ac:dyDescent="0.35">
      <c r="A3575" s="261" t="s">
        <v>699</v>
      </c>
      <c r="B3575" s="261" t="s">
        <v>700</v>
      </c>
      <c r="C3575" s="261" t="s">
        <v>701</v>
      </c>
      <c r="D3575" s="261" t="s">
        <v>958</v>
      </c>
      <c r="E3575" s="261">
        <v>2165091</v>
      </c>
      <c r="F3575" s="261" t="s">
        <v>6106</v>
      </c>
      <c r="G3575" s="261" t="s">
        <v>884</v>
      </c>
      <c r="H3575" s="261">
        <v>2</v>
      </c>
      <c r="I3575" s="261" t="s">
        <v>6107</v>
      </c>
      <c r="J3575" s="261" t="s">
        <v>6108</v>
      </c>
      <c r="K3575" s="261" t="s">
        <v>6109</v>
      </c>
      <c r="L3575" s="262">
        <v>45560</v>
      </c>
      <c r="M3575" s="261" t="s">
        <v>20</v>
      </c>
    </row>
    <row r="3576" spans="1:13" x14ac:dyDescent="0.35">
      <c r="A3576" s="259" t="s">
        <v>699</v>
      </c>
      <c r="B3576" s="259" t="s">
        <v>700</v>
      </c>
      <c r="C3576" s="259" t="s">
        <v>701</v>
      </c>
      <c r="D3576" s="259" t="s">
        <v>963</v>
      </c>
      <c r="E3576" s="259">
        <v>302091</v>
      </c>
      <c r="F3576" s="259" t="s">
        <v>6110</v>
      </c>
      <c r="G3576" s="259" t="s">
        <v>884</v>
      </c>
      <c r="H3576" s="259">
        <v>2</v>
      </c>
      <c r="I3576" s="259" t="s">
        <v>6111</v>
      </c>
      <c r="J3576" s="259" t="s">
        <v>6112</v>
      </c>
      <c r="K3576" s="259" t="s">
        <v>6113</v>
      </c>
      <c r="L3576" s="260">
        <v>45560</v>
      </c>
      <c r="M3576" s="259" t="s">
        <v>20</v>
      </c>
    </row>
    <row r="3577" spans="1:13" x14ac:dyDescent="0.35">
      <c r="A3577" s="261" t="s">
        <v>699</v>
      </c>
      <c r="B3577" s="261" t="s">
        <v>700</v>
      </c>
      <c r="C3577" s="261" t="s">
        <v>701</v>
      </c>
      <c r="D3577" s="261" t="s">
        <v>568</v>
      </c>
      <c r="E3577" s="261">
        <v>149691</v>
      </c>
      <c r="F3577" s="261" t="s">
        <v>6114</v>
      </c>
      <c r="G3577" s="261" t="s">
        <v>884</v>
      </c>
      <c r="H3577" s="261">
        <v>2</v>
      </c>
      <c r="I3577" s="261" t="s">
        <v>6115</v>
      </c>
      <c r="J3577" s="261" t="s">
        <v>6116</v>
      </c>
      <c r="K3577" s="261" t="s">
        <v>6117</v>
      </c>
      <c r="L3577" s="262">
        <v>45560</v>
      </c>
      <c r="M3577" s="261" t="s">
        <v>20</v>
      </c>
    </row>
    <row r="3578" spans="1:13" x14ac:dyDescent="0.35">
      <c r="A3578" s="259" t="s">
        <v>699</v>
      </c>
      <c r="B3578" s="259" t="s">
        <v>700</v>
      </c>
      <c r="C3578" s="259" t="s">
        <v>701</v>
      </c>
      <c r="D3578" s="259" t="s">
        <v>40</v>
      </c>
      <c r="E3578" s="259">
        <v>2</v>
      </c>
      <c r="F3578" s="259" t="s">
        <v>6118</v>
      </c>
      <c r="G3578" s="259" t="s">
        <v>884</v>
      </c>
      <c r="H3578" s="259">
        <v>2</v>
      </c>
      <c r="I3578" s="259" t="s">
        <v>6119</v>
      </c>
      <c r="J3578" s="259" t="s">
        <v>6120</v>
      </c>
      <c r="K3578" s="259" t="s">
        <v>6121</v>
      </c>
      <c r="L3578" s="260">
        <v>45560</v>
      </c>
      <c r="M3578" s="259" t="s">
        <v>20</v>
      </c>
    </row>
    <row r="3579" spans="1:13" x14ac:dyDescent="0.35">
      <c r="A3579" s="261" t="s">
        <v>4174</v>
      </c>
      <c r="B3579" s="261" t="s">
        <v>4175</v>
      </c>
      <c r="C3579" s="261" t="s">
        <v>2554</v>
      </c>
      <c r="D3579" s="261" t="s">
        <v>694</v>
      </c>
      <c r="E3579" s="261">
        <v>640558</v>
      </c>
      <c r="F3579" s="261" t="s">
        <v>6122</v>
      </c>
      <c r="G3579" s="261" t="s">
        <v>22</v>
      </c>
      <c r="H3579" s="261">
        <v>3</v>
      </c>
      <c r="I3579" s="261" t="s">
        <v>6123</v>
      </c>
      <c r="J3579" s="261" t="s">
        <v>6124</v>
      </c>
      <c r="K3579" s="261" t="s">
        <v>6125</v>
      </c>
      <c r="L3579" s="262">
        <v>45560</v>
      </c>
      <c r="M3579" s="261" t="s">
        <v>439</v>
      </c>
    </row>
    <row r="3580" spans="1:13" x14ac:dyDescent="0.35">
      <c r="A3580" s="259" t="s">
        <v>4174</v>
      </c>
      <c r="B3580" s="259" t="s">
        <v>4175</v>
      </c>
      <c r="C3580" s="259" t="s">
        <v>2554</v>
      </c>
      <c r="D3580" s="259" t="s">
        <v>958</v>
      </c>
      <c r="E3580" s="259">
        <v>7100000</v>
      </c>
      <c r="F3580" s="259" t="s">
        <v>6126</v>
      </c>
      <c r="G3580" s="259" t="s">
        <v>884</v>
      </c>
      <c r="H3580" s="259">
        <v>2</v>
      </c>
      <c r="I3580" s="259" t="s">
        <v>6127</v>
      </c>
      <c r="J3580" s="259" t="s">
        <v>6128</v>
      </c>
      <c r="K3580" s="259" t="s">
        <v>6129</v>
      </c>
      <c r="L3580" s="260">
        <v>45560</v>
      </c>
      <c r="M3580" s="259" t="s">
        <v>439</v>
      </c>
    </row>
    <row r="3581" spans="1:13" x14ac:dyDescent="0.35">
      <c r="A3581" s="261" t="s">
        <v>4174</v>
      </c>
      <c r="B3581" s="261" t="s">
        <v>4175</v>
      </c>
      <c r="C3581" s="261" t="s">
        <v>2554</v>
      </c>
      <c r="D3581" s="261" t="s">
        <v>963</v>
      </c>
      <c r="E3581" s="261">
        <v>1280000</v>
      </c>
      <c r="F3581" s="261" t="s">
        <v>6130</v>
      </c>
      <c r="G3581" s="261" t="s">
        <v>884</v>
      </c>
      <c r="H3581" s="261">
        <v>2</v>
      </c>
      <c r="I3581" s="261" t="s">
        <v>6131</v>
      </c>
      <c r="J3581" s="261" t="s">
        <v>6132</v>
      </c>
      <c r="K3581" s="261" t="s">
        <v>6133</v>
      </c>
      <c r="L3581" s="262">
        <v>45560</v>
      </c>
      <c r="M3581" s="261" t="s">
        <v>439</v>
      </c>
    </row>
    <row r="3582" spans="1:13" x14ac:dyDescent="0.35">
      <c r="A3582" s="259" t="s">
        <v>4174</v>
      </c>
      <c r="B3582" s="259" t="s">
        <v>4175</v>
      </c>
      <c r="C3582" s="259" t="s">
        <v>2554</v>
      </c>
      <c r="D3582" s="259" t="s">
        <v>568</v>
      </c>
      <c r="E3582" s="259">
        <v>430000</v>
      </c>
      <c r="F3582" s="259" t="s">
        <v>6134</v>
      </c>
      <c r="G3582" s="259" t="s">
        <v>884</v>
      </c>
      <c r="H3582" s="259">
        <v>2</v>
      </c>
      <c r="I3582" s="259" t="s">
        <v>6135</v>
      </c>
      <c r="J3582" s="259" t="s">
        <v>6136</v>
      </c>
      <c r="K3582" s="259" t="s">
        <v>6137</v>
      </c>
      <c r="L3582" s="260">
        <v>45560</v>
      </c>
      <c r="M3582" s="259" t="s">
        <v>439</v>
      </c>
    </row>
    <row r="3583" spans="1:13" x14ac:dyDescent="0.35">
      <c r="A3583" s="261" t="s">
        <v>4174</v>
      </c>
      <c r="B3583" s="261" t="s">
        <v>4175</v>
      </c>
      <c r="C3583" s="261" t="s">
        <v>2554</v>
      </c>
      <c r="D3583" s="261" t="s">
        <v>40</v>
      </c>
      <c r="E3583" s="261">
        <v>100</v>
      </c>
      <c r="F3583" s="261" t="s">
        <v>6138</v>
      </c>
      <c r="G3583" s="261" t="s">
        <v>884</v>
      </c>
      <c r="H3583" s="261">
        <v>2</v>
      </c>
      <c r="I3583" s="261" t="s">
        <v>6139</v>
      </c>
      <c r="J3583" s="261" t="s">
        <v>6140</v>
      </c>
      <c r="K3583" s="261" t="s">
        <v>6141</v>
      </c>
      <c r="L3583" s="262">
        <v>45560</v>
      </c>
      <c r="M3583" s="261" t="s">
        <v>439</v>
      </c>
    </row>
    <row r="3584" spans="1:13" x14ac:dyDescent="0.35">
      <c r="A3584" s="259" t="s">
        <v>4174</v>
      </c>
      <c r="B3584" s="259" t="s">
        <v>4175</v>
      </c>
      <c r="C3584" s="259" t="s">
        <v>2554</v>
      </c>
      <c r="D3584" s="259" t="s">
        <v>635</v>
      </c>
      <c r="E3584" s="259">
        <v>302</v>
      </c>
      <c r="F3584" s="259" t="s">
        <v>6142</v>
      </c>
      <c r="G3584" s="259" t="s">
        <v>884</v>
      </c>
      <c r="H3584" s="259">
        <v>2</v>
      </c>
      <c r="I3584" s="259" t="s">
        <v>6143</v>
      </c>
      <c r="J3584" s="259" t="s">
        <v>6144</v>
      </c>
      <c r="K3584" s="259" t="s">
        <v>6145</v>
      </c>
      <c r="L3584" s="260">
        <v>45560</v>
      </c>
      <c r="M3584" s="259" t="s">
        <v>439</v>
      </c>
    </row>
    <row r="3585" spans="1:13" x14ac:dyDescent="0.35">
      <c r="A3585" s="261" t="s">
        <v>4174</v>
      </c>
      <c r="B3585" s="261" t="s">
        <v>4175</v>
      </c>
      <c r="C3585" s="261" t="s">
        <v>2554</v>
      </c>
      <c r="D3585" s="261" t="s">
        <v>793</v>
      </c>
      <c r="E3585" s="261">
        <v>9596</v>
      </c>
      <c r="F3585" s="261" t="s">
        <v>5966</v>
      </c>
      <c r="G3585" s="261" t="s">
        <v>884</v>
      </c>
      <c r="H3585" s="261">
        <v>2</v>
      </c>
      <c r="I3585" s="261" t="s">
        <v>5967</v>
      </c>
      <c r="J3585" s="261" t="s">
        <v>5968</v>
      </c>
      <c r="K3585" s="261" t="s">
        <v>6146</v>
      </c>
      <c r="L3585" s="262">
        <v>45560</v>
      </c>
      <c r="M3585" s="261" t="s">
        <v>439</v>
      </c>
    </row>
    <row r="3586" spans="1:13" x14ac:dyDescent="0.35">
      <c r="A3586" s="259" t="s">
        <v>4174</v>
      </c>
      <c r="B3586" s="259" t="s">
        <v>4175</v>
      </c>
      <c r="C3586" s="259" t="s">
        <v>2554</v>
      </c>
      <c r="D3586" s="259" t="s">
        <v>986</v>
      </c>
      <c r="E3586" s="259">
        <v>75000</v>
      </c>
      <c r="F3586" s="259" t="s">
        <v>6147</v>
      </c>
      <c r="G3586" s="259" t="s">
        <v>884</v>
      </c>
      <c r="H3586" s="259">
        <v>2</v>
      </c>
      <c r="I3586" s="259" t="s">
        <v>6148</v>
      </c>
      <c r="J3586" s="259" t="s">
        <v>6149</v>
      </c>
      <c r="K3586" s="259" t="s">
        <v>6150</v>
      </c>
      <c r="L3586" s="260">
        <v>45560</v>
      </c>
      <c r="M3586" s="259" t="s">
        <v>439</v>
      </c>
    </row>
    <row r="3587" spans="1:13" x14ac:dyDescent="0.35">
      <c r="A3587" s="261" t="s">
        <v>4174</v>
      </c>
      <c r="B3587" s="261" t="s">
        <v>4175</v>
      </c>
      <c r="C3587" s="261" t="s">
        <v>2554</v>
      </c>
      <c r="D3587" s="261" t="s">
        <v>991</v>
      </c>
      <c r="E3587" s="261">
        <v>5820000</v>
      </c>
      <c r="F3587" s="261" t="s">
        <v>6126</v>
      </c>
      <c r="G3587" s="261" t="s">
        <v>22</v>
      </c>
      <c r="H3587" s="261">
        <v>3</v>
      </c>
      <c r="I3587" s="261" t="s">
        <v>6151</v>
      </c>
      <c r="J3587" s="261" t="s">
        <v>6152</v>
      </c>
      <c r="K3587" s="261" t="s">
        <v>6153</v>
      </c>
      <c r="L3587" s="262">
        <v>45560</v>
      </c>
      <c r="M3587" s="261" t="s">
        <v>439</v>
      </c>
    </row>
    <row r="3588" spans="1:13" x14ac:dyDescent="0.35">
      <c r="A3588" s="259" t="s">
        <v>4174</v>
      </c>
      <c r="B3588" s="259" t="s">
        <v>4175</v>
      </c>
      <c r="C3588" s="259" t="s">
        <v>2554</v>
      </c>
      <c r="D3588" s="259" t="s">
        <v>996</v>
      </c>
      <c r="E3588" s="259">
        <v>1205000</v>
      </c>
      <c r="F3588" s="259" t="s">
        <v>6130</v>
      </c>
      <c r="G3588" s="259" t="s">
        <v>884</v>
      </c>
      <c r="H3588" s="259">
        <v>2</v>
      </c>
      <c r="I3588" s="259" t="s">
        <v>6154</v>
      </c>
      <c r="J3588" s="259" t="s">
        <v>6155</v>
      </c>
      <c r="K3588" s="259" t="s">
        <v>6156</v>
      </c>
      <c r="L3588" s="260">
        <v>45560</v>
      </c>
      <c r="M3588" s="259" t="s">
        <v>439</v>
      </c>
    </row>
    <row r="3589" spans="1:13" x14ac:dyDescent="0.35">
      <c r="A3589" s="261" t="s">
        <v>4174</v>
      </c>
      <c r="B3589" s="261" t="s">
        <v>4175</v>
      </c>
      <c r="C3589" s="261" t="s">
        <v>2554</v>
      </c>
      <c r="D3589" s="261" t="s">
        <v>999</v>
      </c>
      <c r="E3589" s="261">
        <v>75000</v>
      </c>
      <c r="F3589" s="261" t="s">
        <v>6147</v>
      </c>
      <c r="G3589" s="261" t="s">
        <v>884</v>
      </c>
      <c r="H3589" s="261">
        <v>2</v>
      </c>
      <c r="I3589" s="261" t="s">
        <v>6148</v>
      </c>
      <c r="J3589" s="261" t="s">
        <v>6157</v>
      </c>
      <c r="K3589" s="261" t="s">
        <v>6158</v>
      </c>
      <c r="L3589" s="262">
        <v>45560</v>
      </c>
      <c r="M3589" s="261" t="s">
        <v>439</v>
      </c>
    </row>
    <row r="3590" spans="1:13" x14ac:dyDescent="0.35">
      <c r="A3590" s="259" t="s">
        <v>4174</v>
      </c>
      <c r="B3590" s="259" t="s">
        <v>4175</v>
      </c>
      <c r="C3590" s="259" t="s">
        <v>2554</v>
      </c>
      <c r="D3590" s="259" t="s">
        <v>404</v>
      </c>
      <c r="E3590" s="259">
        <v>4</v>
      </c>
      <c r="F3590" s="259" t="s">
        <v>6159</v>
      </c>
      <c r="G3590" s="259" t="s">
        <v>884</v>
      </c>
      <c r="H3590" s="259">
        <v>2</v>
      </c>
      <c r="I3590" s="259" t="s">
        <v>6160</v>
      </c>
      <c r="J3590" s="259" t="s">
        <v>6161</v>
      </c>
      <c r="K3590" s="259" t="s">
        <v>6162</v>
      </c>
      <c r="L3590" s="260">
        <v>45560</v>
      </c>
      <c r="M3590" s="259" t="s">
        <v>439</v>
      </c>
    </row>
    <row r="3591" spans="1:13" x14ac:dyDescent="0.35">
      <c r="A3591" s="261" t="s">
        <v>4174</v>
      </c>
      <c r="B3591" s="261" t="s">
        <v>4175</v>
      </c>
      <c r="C3591" s="261" t="s">
        <v>2554</v>
      </c>
      <c r="D3591" s="261" t="s">
        <v>16</v>
      </c>
      <c r="E3591" s="261">
        <v>65000</v>
      </c>
      <c r="F3591" s="261" t="s">
        <v>5987</v>
      </c>
      <c r="G3591" s="261" t="s">
        <v>884</v>
      </c>
      <c r="H3591" s="261">
        <v>2</v>
      </c>
      <c r="I3591" s="261" t="s">
        <v>5988</v>
      </c>
      <c r="J3591" s="261" t="s">
        <v>5989</v>
      </c>
      <c r="K3591" s="261" t="s">
        <v>6163</v>
      </c>
      <c r="L3591" s="262">
        <v>45560</v>
      </c>
      <c r="M3591" s="261" t="s">
        <v>439</v>
      </c>
    </row>
    <row r="3592" spans="1:13" x14ac:dyDescent="0.35">
      <c r="A3592" s="259" t="s">
        <v>699</v>
      </c>
      <c r="B3592" s="259" t="s">
        <v>700</v>
      </c>
      <c r="C3592" s="259" t="s">
        <v>701</v>
      </c>
      <c r="D3592" s="259" t="s">
        <v>635</v>
      </c>
      <c r="E3592" s="259">
        <v>0</v>
      </c>
      <c r="F3592" s="259" t="s">
        <v>6164</v>
      </c>
      <c r="G3592" s="259" t="s">
        <v>884</v>
      </c>
      <c r="H3592" s="259">
        <v>2</v>
      </c>
      <c r="I3592" s="259" t="s">
        <v>790</v>
      </c>
      <c r="J3592" s="259" t="s">
        <v>6165</v>
      </c>
      <c r="K3592" s="259" t="s">
        <v>6166</v>
      </c>
      <c r="L3592" s="260">
        <v>45560</v>
      </c>
      <c r="M3592" s="259" t="s">
        <v>20</v>
      </c>
    </row>
    <row r="3593" spans="1:13" x14ac:dyDescent="0.35">
      <c r="A3593" s="261" t="s">
        <v>699</v>
      </c>
      <c r="B3593" s="261" t="s">
        <v>700</v>
      </c>
      <c r="C3593" s="261" t="s">
        <v>701</v>
      </c>
      <c r="D3593" s="261" t="s">
        <v>793</v>
      </c>
      <c r="E3593" s="261">
        <v>0</v>
      </c>
      <c r="F3593" s="261" t="s">
        <v>6164</v>
      </c>
      <c r="G3593" s="261" t="s">
        <v>884</v>
      </c>
      <c r="H3593" s="261">
        <v>2</v>
      </c>
      <c r="I3593" s="261" t="s">
        <v>790</v>
      </c>
      <c r="J3593" s="261" t="s">
        <v>6165</v>
      </c>
      <c r="K3593" s="261" t="s">
        <v>6167</v>
      </c>
      <c r="L3593" s="262">
        <v>45560</v>
      </c>
      <c r="M3593" s="261" t="s">
        <v>20</v>
      </c>
    </row>
    <row r="3594" spans="1:13" x14ac:dyDescent="0.35">
      <c r="A3594" s="259" t="s">
        <v>699</v>
      </c>
      <c r="B3594" s="259" t="s">
        <v>700</v>
      </c>
      <c r="C3594" s="259" t="s">
        <v>701</v>
      </c>
      <c r="D3594" s="259" t="s">
        <v>986</v>
      </c>
      <c r="E3594" s="259">
        <v>149691</v>
      </c>
      <c r="F3594" s="259" t="s">
        <v>6114</v>
      </c>
      <c r="G3594" s="259" t="s">
        <v>884</v>
      </c>
      <c r="H3594" s="259">
        <v>2</v>
      </c>
      <c r="I3594" s="259" t="s">
        <v>6168</v>
      </c>
      <c r="J3594" s="259" t="s">
        <v>6169</v>
      </c>
      <c r="K3594" s="259" t="s">
        <v>6170</v>
      </c>
      <c r="L3594" s="260">
        <v>45560</v>
      </c>
      <c r="M3594" s="259" t="s">
        <v>20</v>
      </c>
    </row>
    <row r="3595" spans="1:13" x14ac:dyDescent="0.35">
      <c r="A3595" s="261" t="s">
        <v>699</v>
      </c>
      <c r="B3595" s="261" t="s">
        <v>700</v>
      </c>
      <c r="C3595" s="261" t="s">
        <v>701</v>
      </c>
      <c r="D3595" s="261" t="s">
        <v>991</v>
      </c>
      <c r="E3595" s="261">
        <v>1863000</v>
      </c>
      <c r="F3595" s="261" t="s">
        <v>6171</v>
      </c>
      <c r="G3595" s="261" t="s">
        <v>884</v>
      </c>
      <c r="H3595" s="261">
        <v>2</v>
      </c>
      <c r="I3595" s="261" t="s">
        <v>6172</v>
      </c>
      <c r="J3595" s="261" t="s">
        <v>6173</v>
      </c>
      <c r="K3595" s="261" t="s">
        <v>6174</v>
      </c>
      <c r="L3595" s="262">
        <v>45560</v>
      </c>
      <c r="M3595" s="261" t="s">
        <v>20</v>
      </c>
    </row>
    <row r="3596" spans="1:13" x14ac:dyDescent="0.35">
      <c r="A3596" s="259" t="s">
        <v>699</v>
      </c>
      <c r="B3596" s="259" t="s">
        <v>700</v>
      </c>
      <c r="C3596" s="259" t="s">
        <v>701</v>
      </c>
      <c r="D3596" s="259" t="s">
        <v>996</v>
      </c>
      <c r="E3596" s="259">
        <v>152400</v>
      </c>
      <c r="F3596" s="259" t="s">
        <v>6175</v>
      </c>
      <c r="G3596" s="259" t="s">
        <v>884</v>
      </c>
      <c r="H3596" s="259">
        <v>2</v>
      </c>
      <c r="I3596" s="259" t="s">
        <v>6176</v>
      </c>
      <c r="J3596" s="259" t="s">
        <v>6177</v>
      </c>
      <c r="K3596" s="259" t="s">
        <v>6178</v>
      </c>
      <c r="L3596" s="260">
        <v>45560</v>
      </c>
      <c r="M3596" s="259" t="s">
        <v>20</v>
      </c>
    </row>
    <row r="3597" spans="1:13" x14ac:dyDescent="0.35">
      <c r="A3597" s="261" t="s">
        <v>699</v>
      </c>
      <c r="B3597" s="261" t="s">
        <v>700</v>
      </c>
      <c r="C3597" s="261" t="s">
        <v>701</v>
      </c>
      <c r="D3597" s="261" t="s">
        <v>999</v>
      </c>
      <c r="E3597" s="261">
        <v>149691</v>
      </c>
      <c r="F3597" s="261" t="s">
        <v>6114</v>
      </c>
      <c r="G3597" s="261" t="s">
        <v>884</v>
      </c>
      <c r="H3597" s="261">
        <v>2</v>
      </c>
      <c r="I3597" s="261" t="s">
        <v>6168</v>
      </c>
      <c r="J3597" s="261" t="s">
        <v>6179</v>
      </c>
      <c r="K3597" s="261" t="s">
        <v>6180</v>
      </c>
      <c r="L3597" s="262">
        <v>45560</v>
      </c>
      <c r="M3597" s="261" t="s">
        <v>20</v>
      </c>
    </row>
    <row r="3598" spans="1:13" x14ac:dyDescent="0.35">
      <c r="A3598" s="259" t="s">
        <v>699</v>
      </c>
      <c r="B3598" s="259" t="s">
        <v>700</v>
      </c>
      <c r="C3598" s="259" t="s">
        <v>701</v>
      </c>
      <c r="D3598" s="259" t="s">
        <v>1002</v>
      </c>
      <c r="E3598" s="259">
        <v>0</v>
      </c>
      <c r="F3598" s="259" t="s">
        <v>6181</v>
      </c>
      <c r="G3598" s="259" t="s">
        <v>884</v>
      </c>
      <c r="H3598" s="259">
        <v>2</v>
      </c>
      <c r="I3598" s="259" t="s">
        <v>6182</v>
      </c>
      <c r="J3598" s="259" t="s">
        <v>6183</v>
      </c>
      <c r="K3598" s="259" t="s">
        <v>6184</v>
      </c>
      <c r="L3598" s="260">
        <v>45560</v>
      </c>
      <c r="M3598" s="259" t="s">
        <v>20</v>
      </c>
    </row>
    <row r="3599" spans="1:13" x14ac:dyDescent="0.35">
      <c r="A3599" s="261" t="s">
        <v>699</v>
      </c>
      <c r="B3599" s="261" t="s">
        <v>700</v>
      </c>
      <c r="C3599" s="261" t="s">
        <v>701</v>
      </c>
      <c r="D3599" s="261" t="s">
        <v>823</v>
      </c>
      <c r="E3599" s="261">
        <v>0</v>
      </c>
      <c r="F3599" s="261" t="s">
        <v>6185</v>
      </c>
      <c r="G3599" s="261" t="s">
        <v>884</v>
      </c>
      <c r="H3599" s="261">
        <v>2</v>
      </c>
      <c r="I3599" s="261" t="s">
        <v>6182</v>
      </c>
      <c r="J3599" s="261" t="s">
        <v>6186</v>
      </c>
      <c r="K3599" s="261" t="s">
        <v>6187</v>
      </c>
      <c r="L3599" s="262">
        <v>45560</v>
      </c>
      <c r="M3599" s="261" t="s">
        <v>20</v>
      </c>
    </row>
    <row r="3600" spans="1:13" x14ac:dyDescent="0.35">
      <c r="A3600" s="259" t="s">
        <v>699</v>
      </c>
      <c r="B3600" s="259" t="s">
        <v>700</v>
      </c>
      <c r="C3600" s="259" t="s">
        <v>701</v>
      </c>
      <c r="D3600" s="259" t="s">
        <v>404</v>
      </c>
      <c r="E3600" s="259">
        <v>2</v>
      </c>
      <c r="F3600" s="259" t="s">
        <v>3703</v>
      </c>
      <c r="G3600" s="259" t="s">
        <v>22</v>
      </c>
      <c r="H3600" s="259">
        <v>3</v>
      </c>
      <c r="I3600" s="259" t="s">
        <v>3704</v>
      </c>
      <c r="J3600" s="259" t="s">
        <v>3705</v>
      </c>
      <c r="K3600" s="259" t="s">
        <v>6188</v>
      </c>
      <c r="L3600" s="260">
        <v>45560</v>
      </c>
      <c r="M3600" s="259" t="s">
        <v>20</v>
      </c>
    </row>
    <row r="3601" spans="1:13" x14ac:dyDescent="0.35">
      <c r="A3601" s="261" t="s">
        <v>708</v>
      </c>
      <c r="B3601" s="261" t="s">
        <v>709</v>
      </c>
      <c r="C3601" s="261" t="s">
        <v>710</v>
      </c>
      <c r="D3601" s="261" t="s">
        <v>949</v>
      </c>
      <c r="E3601" s="261">
        <v>9991448</v>
      </c>
      <c r="F3601" s="261" t="s">
        <v>6189</v>
      </c>
      <c r="G3601" s="261" t="s">
        <v>884</v>
      </c>
      <c r="H3601" s="261">
        <v>2</v>
      </c>
      <c r="I3601" s="261" t="s">
        <v>6190</v>
      </c>
      <c r="J3601" s="261" t="s">
        <v>6191</v>
      </c>
      <c r="K3601" s="261" t="s">
        <v>6192</v>
      </c>
      <c r="L3601" s="262">
        <v>45560</v>
      </c>
      <c r="M3601" s="261" t="s">
        <v>20</v>
      </c>
    </row>
    <row r="3602" spans="1:13" x14ac:dyDescent="0.35">
      <c r="A3602" s="259" t="s">
        <v>708</v>
      </c>
      <c r="B3602" s="259" t="s">
        <v>709</v>
      </c>
      <c r="C3602" s="259" t="s">
        <v>710</v>
      </c>
      <c r="D3602" s="259" t="s">
        <v>694</v>
      </c>
      <c r="E3602" s="259">
        <v>16458</v>
      </c>
      <c r="F3602" s="259" t="s">
        <v>6193</v>
      </c>
      <c r="G3602" s="259" t="s">
        <v>884</v>
      </c>
      <c r="H3602" s="259">
        <v>2</v>
      </c>
      <c r="I3602" s="259" t="s">
        <v>6194</v>
      </c>
      <c r="J3602" s="259" t="s">
        <v>6195</v>
      </c>
      <c r="K3602" s="259" t="s">
        <v>6196</v>
      </c>
      <c r="L3602" s="260">
        <v>45560</v>
      </c>
      <c r="M3602" s="259" t="s">
        <v>20</v>
      </c>
    </row>
    <row r="3603" spans="1:13" x14ac:dyDescent="0.35">
      <c r="A3603" s="261" t="s">
        <v>708</v>
      </c>
      <c r="B3603" s="261" t="s">
        <v>709</v>
      </c>
      <c r="C3603" s="261" t="s">
        <v>710</v>
      </c>
      <c r="D3603" s="261" t="s">
        <v>958</v>
      </c>
      <c r="E3603" s="261">
        <v>894709</v>
      </c>
      <c r="F3603" s="261" t="s">
        <v>6197</v>
      </c>
      <c r="G3603" s="261" t="s">
        <v>22</v>
      </c>
      <c r="H3603" s="261">
        <v>3</v>
      </c>
      <c r="I3603" s="261" t="s">
        <v>6198</v>
      </c>
      <c r="J3603" s="261" t="s">
        <v>6199</v>
      </c>
      <c r="K3603" s="261" t="s">
        <v>6200</v>
      </c>
      <c r="L3603" s="262">
        <v>45560</v>
      </c>
      <c r="M3603" s="261" t="s">
        <v>20</v>
      </c>
    </row>
    <row r="3604" spans="1:13" x14ac:dyDescent="0.35">
      <c r="A3604" s="259" t="s">
        <v>708</v>
      </c>
      <c r="B3604" s="259" t="s">
        <v>709</v>
      </c>
      <c r="C3604" s="259" t="s">
        <v>710</v>
      </c>
      <c r="D3604" s="259" t="s">
        <v>963</v>
      </c>
      <c r="E3604" s="259">
        <v>205700</v>
      </c>
      <c r="F3604" s="259" t="s">
        <v>6201</v>
      </c>
      <c r="G3604" s="259" t="s">
        <v>22</v>
      </c>
      <c r="H3604" s="259">
        <v>3</v>
      </c>
      <c r="I3604" s="259" t="s">
        <v>6202</v>
      </c>
      <c r="J3604" s="259" t="s">
        <v>6203</v>
      </c>
      <c r="K3604" s="259" t="s">
        <v>6204</v>
      </c>
      <c r="L3604" s="260">
        <v>45560</v>
      </c>
      <c r="M3604" s="259" t="s">
        <v>20</v>
      </c>
    </row>
    <row r="3605" spans="1:13" x14ac:dyDescent="0.35">
      <c r="A3605" s="261" t="s">
        <v>708</v>
      </c>
      <c r="B3605" s="261" t="s">
        <v>709</v>
      </c>
      <c r="C3605" s="261" t="s">
        <v>710</v>
      </c>
      <c r="D3605" s="261" t="s">
        <v>568</v>
      </c>
      <c r="E3605" s="261">
        <v>142091</v>
      </c>
      <c r="F3605" s="261" t="s">
        <v>6205</v>
      </c>
      <c r="G3605" s="261" t="s">
        <v>884</v>
      </c>
      <c r="H3605" s="261">
        <v>2</v>
      </c>
      <c r="I3605" s="261" t="s">
        <v>6206</v>
      </c>
      <c r="J3605" s="261" t="s">
        <v>6207</v>
      </c>
      <c r="K3605" s="261" t="s">
        <v>6208</v>
      </c>
      <c r="L3605" s="262">
        <v>45560</v>
      </c>
      <c r="M3605" s="261" t="s">
        <v>20</v>
      </c>
    </row>
    <row r="3606" spans="1:13" x14ac:dyDescent="0.35">
      <c r="A3606" s="259" t="s">
        <v>708</v>
      </c>
      <c r="B3606" s="259" t="s">
        <v>709</v>
      </c>
      <c r="C3606" s="259" t="s">
        <v>710</v>
      </c>
      <c r="D3606" s="259" t="s">
        <v>40</v>
      </c>
      <c r="E3606" s="259">
        <v>248</v>
      </c>
      <c r="F3606" s="259" t="s">
        <v>3520</v>
      </c>
      <c r="G3606" s="259" t="s">
        <v>884</v>
      </c>
      <c r="H3606" s="259">
        <v>2</v>
      </c>
      <c r="I3606" s="259" t="s">
        <v>6209</v>
      </c>
      <c r="J3606" s="259" t="s">
        <v>6210</v>
      </c>
      <c r="K3606" s="259" t="s">
        <v>6211</v>
      </c>
      <c r="L3606" s="260">
        <v>45560</v>
      </c>
      <c r="M3606" s="259" t="s">
        <v>20</v>
      </c>
    </row>
    <row r="3607" spans="1:13" x14ac:dyDescent="0.35">
      <c r="A3607" s="261" t="s">
        <v>708</v>
      </c>
      <c r="B3607" s="261" t="s">
        <v>709</v>
      </c>
      <c r="C3607" s="261" t="s">
        <v>710</v>
      </c>
      <c r="D3607" s="261" t="s">
        <v>635</v>
      </c>
      <c r="E3607" s="261">
        <v>2</v>
      </c>
      <c r="F3607" s="261" t="s">
        <v>6164</v>
      </c>
      <c r="G3607" s="261" t="s">
        <v>884</v>
      </c>
      <c r="H3607" s="261">
        <v>2</v>
      </c>
      <c r="I3607" s="261" t="s">
        <v>790</v>
      </c>
      <c r="J3607" s="261" t="s">
        <v>6212</v>
      </c>
      <c r="K3607" s="261" t="s">
        <v>6213</v>
      </c>
      <c r="L3607" s="262">
        <v>45560</v>
      </c>
      <c r="M3607" s="261" t="s">
        <v>20</v>
      </c>
    </row>
    <row r="3608" spans="1:13" x14ac:dyDescent="0.35">
      <c r="A3608" s="259" t="s">
        <v>708</v>
      </c>
      <c r="B3608" s="259" t="s">
        <v>709</v>
      </c>
      <c r="C3608" s="259" t="s">
        <v>710</v>
      </c>
      <c r="D3608" s="259" t="s">
        <v>793</v>
      </c>
      <c r="E3608" s="259">
        <v>2</v>
      </c>
      <c r="F3608" s="259" t="s">
        <v>6164</v>
      </c>
      <c r="G3608" s="259" t="s">
        <v>884</v>
      </c>
      <c r="H3608" s="259">
        <v>2</v>
      </c>
      <c r="I3608" s="259" t="s">
        <v>790</v>
      </c>
      <c r="J3608" s="259" t="s">
        <v>6214</v>
      </c>
      <c r="K3608" s="259" t="s">
        <v>6215</v>
      </c>
      <c r="L3608" s="260">
        <v>45560</v>
      </c>
      <c r="M3608" s="259" t="s">
        <v>20</v>
      </c>
    </row>
    <row r="3609" spans="1:13" x14ac:dyDescent="0.35">
      <c r="A3609" s="261" t="s">
        <v>708</v>
      </c>
      <c r="B3609" s="261" t="s">
        <v>709</v>
      </c>
      <c r="C3609" s="261" t="s">
        <v>710</v>
      </c>
      <c r="D3609" s="261" t="s">
        <v>986</v>
      </c>
      <c r="E3609" s="261">
        <v>4634</v>
      </c>
      <c r="F3609" s="261" t="s">
        <v>6216</v>
      </c>
      <c r="G3609" s="261" t="s">
        <v>22</v>
      </c>
      <c r="H3609" s="261">
        <v>3</v>
      </c>
      <c r="I3609" s="261" t="s">
        <v>6217</v>
      </c>
      <c r="J3609" s="261" t="s">
        <v>6218</v>
      </c>
      <c r="K3609" s="261" t="s">
        <v>6219</v>
      </c>
      <c r="L3609" s="262">
        <v>45560</v>
      </c>
      <c r="M3609" s="261" t="s">
        <v>20</v>
      </c>
    </row>
    <row r="3610" spans="1:13" x14ac:dyDescent="0.35">
      <c r="A3610" s="259" t="s">
        <v>708</v>
      </c>
      <c r="B3610" s="259" t="s">
        <v>709</v>
      </c>
      <c r="C3610" s="259" t="s">
        <v>710</v>
      </c>
      <c r="D3610" s="259" t="s">
        <v>991</v>
      </c>
      <c r="E3610" s="259">
        <v>689009</v>
      </c>
      <c r="F3610" s="259" t="s">
        <v>6220</v>
      </c>
      <c r="G3610" s="259" t="s">
        <v>22</v>
      </c>
      <c r="H3610" s="259">
        <v>3</v>
      </c>
      <c r="I3610" s="259" t="s">
        <v>6221</v>
      </c>
      <c r="J3610" s="259" t="s">
        <v>6222</v>
      </c>
      <c r="K3610" s="259" t="s">
        <v>6223</v>
      </c>
      <c r="L3610" s="260">
        <v>45560</v>
      </c>
      <c r="M3610" s="259" t="s">
        <v>20</v>
      </c>
    </row>
    <row r="3611" spans="1:13" x14ac:dyDescent="0.35">
      <c r="A3611" s="261" t="s">
        <v>708</v>
      </c>
      <c r="B3611" s="261" t="s">
        <v>709</v>
      </c>
      <c r="C3611" s="261" t="s">
        <v>710</v>
      </c>
      <c r="D3611" s="261" t="s">
        <v>996</v>
      </c>
      <c r="E3611" s="261">
        <v>201066</v>
      </c>
      <c r="F3611" s="261" t="s">
        <v>6224</v>
      </c>
      <c r="G3611" s="261" t="s">
        <v>22</v>
      </c>
      <c r="H3611" s="261">
        <v>3</v>
      </c>
      <c r="I3611" s="261" t="s">
        <v>6225</v>
      </c>
      <c r="J3611" s="261" t="s">
        <v>6226</v>
      </c>
      <c r="K3611" s="261" t="s">
        <v>6227</v>
      </c>
      <c r="L3611" s="262">
        <v>45560</v>
      </c>
      <c r="M3611" s="261" t="s">
        <v>20</v>
      </c>
    </row>
    <row r="3612" spans="1:13" x14ac:dyDescent="0.35">
      <c r="A3612" s="259" t="s">
        <v>708</v>
      </c>
      <c r="B3612" s="259" t="s">
        <v>709</v>
      </c>
      <c r="C3612" s="259" t="s">
        <v>710</v>
      </c>
      <c r="D3612" s="259" t="s">
        <v>999</v>
      </c>
      <c r="E3612" s="259">
        <v>4634</v>
      </c>
      <c r="F3612" s="259" t="s">
        <v>6228</v>
      </c>
      <c r="G3612" s="259" t="s">
        <v>22</v>
      </c>
      <c r="H3612" s="259">
        <v>3</v>
      </c>
      <c r="I3612" s="259" t="s">
        <v>6229</v>
      </c>
      <c r="J3612" s="259" t="s">
        <v>6230</v>
      </c>
      <c r="K3612" s="259" t="s">
        <v>6231</v>
      </c>
      <c r="L3612" s="260">
        <v>45560</v>
      </c>
      <c r="M3612" s="259" t="s">
        <v>20</v>
      </c>
    </row>
    <row r="3613" spans="1:13" x14ac:dyDescent="0.35">
      <c r="A3613" s="261" t="s">
        <v>708</v>
      </c>
      <c r="B3613" s="261" t="s">
        <v>709</v>
      </c>
      <c r="C3613" s="261" t="s">
        <v>710</v>
      </c>
      <c r="D3613" s="261" t="s">
        <v>1002</v>
      </c>
      <c r="E3613" s="261">
        <v>0</v>
      </c>
      <c r="F3613" s="261" t="s">
        <v>6232</v>
      </c>
      <c r="G3613" s="261" t="s">
        <v>22</v>
      </c>
      <c r="H3613" s="261">
        <v>3</v>
      </c>
      <c r="I3613" s="261" t="s">
        <v>6229</v>
      </c>
      <c r="J3613" s="261" t="s">
        <v>6233</v>
      </c>
      <c r="K3613" s="261" t="s">
        <v>6234</v>
      </c>
      <c r="L3613" s="262">
        <v>45560</v>
      </c>
      <c r="M3613" s="261" t="s">
        <v>20</v>
      </c>
    </row>
    <row r="3614" spans="1:13" x14ac:dyDescent="0.35">
      <c r="A3614" s="259" t="s">
        <v>708</v>
      </c>
      <c r="B3614" s="259" t="s">
        <v>709</v>
      </c>
      <c r="C3614" s="259" t="s">
        <v>710</v>
      </c>
      <c r="D3614" s="259" t="s">
        <v>823</v>
      </c>
      <c r="E3614" s="259">
        <v>0</v>
      </c>
      <c r="F3614" s="259" t="s">
        <v>6232</v>
      </c>
      <c r="G3614" s="259" t="s">
        <v>22</v>
      </c>
      <c r="H3614" s="259">
        <v>3</v>
      </c>
      <c r="I3614" s="259" t="s">
        <v>6229</v>
      </c>
      <c r="J3614" s="259" t="s">
        <v>6235</v>
      </c>
      <c r="K3614" s="259" t="s">
        <v>6236</v>
      </c>
      <c r="L3614" s="260">
        <v>45560</v>
      </c>
      <c r="M3614" s="259" t="s">
        <v>20</v>
      </c>
    </row>
    <row r="3615" spans="1:13" x14ac:dyDescent="0.35">
      <c r="A3615" s="261" t="s">
        <v>336</v>
      </c>
      <c r="B3615" s="261" t="s">
        <v>337</v>
      </c>
      <c r="C3615" s="261" t="s">
        <v>338</v>
      </c>
      <c r="D3615" s="261" t="s">
        <v>949</v>
      </c>
      <c r="E3615" s="261">
        <v>84979913</v>
      </c>
      <c r="F3615" s="261" t="s">
        <v>6237</v>
      </c>
      <c r="G3615" s="261" t="s">
        <v>492</v>
      </c>
      <c r="H3615" s="261">
        <v>1</v>
      </c>
      <c r="I3615" s="261" t="s">
        <v>6238</v>
      </c>
      <c r="J3615" s="261" t="s">
        <v>6239</v>
      </c>
      <c r="K3615" s="261" t="s">
        <v>6240</v>
      </c>
      <c r="L3615" s="262">
        <v>45560</v>
      </c>
      <c r="M3615" s="261" t="s">
        <v>20</v>
      </c>
    </row>
    <row r="3616" spans="1:13" x14ac:dyDescent="0.35">
      <c r="A3616" s="259" t="s">
        <v>336</v>
      </c>
      <c r="B3616" s="259" t="s">
        <v>337</v>
      </c>
      <c r="C3616" s="259" t="s">
        <v>338</v>
      </c>
      <c r="D3616" s="259" t="s">
        <v>694</v>
      </c>
      <c r="E3616" s="259">
        <v>333028</v>
      </c>
      <c r="F3616" s="259" t="s">
        <v>6241</v>
      </c>
      <c r="G3616" s="259" t="s">
        <v>884</v>
      </c>
      <c r="H3616" s="259">
        <v>2</v>
      </c>
      <c r="I3616" s="259" t="s">
        <v>6242</v>
      </c>
      <c r="J3616" s="259" t="s">
        <v>6243</v>
      </c>
      <c r="K3616" s="259" t="s">
        <v>6244</v>
      </c>
      <c r="L3616" s="260">
        <v>45560</v>
      </c>
      <c r="M3616" s="259" t="s">
        <v>20</v>
      </c>
    </row>
    <row r="3617" spans="1:13" x14ac:dyDescent="0.35">
      <c r="A3617" s="261" t="s">
        <v>336</v>
      </c>
      <c r="B3617" s="261" t="s">
        <v>337</v>
      </c>
      <c r="C3617" s="261" t="s">
        <v>338</v>
      </c>
      <c r="D3617" s="261" t="s">
        <v>958</v>
      </c>
      <c r="E3617" s="261">
        <v>52049984</v>
      </c>
      <c r="F3617" s="261" t="s">
        <v>6245</v>
      </c>
      <c r="G3617" s="261" t="s">
        <v>884</v>
      </c>
      <c r="H3617" s="261">
        <v>2</v>
      </c>
      <c r="I3617" s="261" t="s">
        <v>6246</v>
      </c>
      <c r="J3617" s="261" t="s">
        <v>6247</v>
      </c>
      <c r="K3617" s="261" t="s">
        <v>6248</v>
      </c>
      <c r="L3617" s="262">
        <v>45560</v>
      </c>
      <c r="M3617" s="261" t="s">
        <v>20</v>
      </c>
    </row>
    <row r="3618" spans="1:13" x14ac:dyDescent="0.35">
      <c r="A3618" s="259" t="s">
        <v>336</v>
      </c>
      <c r="B3618" s="259" t="s">
        <v>337</v>
      </c>
      <c r="C3618" s="259" t="s">
        <v>338</v>
      </c>
      <c r="D3618" s="259" t="s">
        <v>963</v>
      </c>
      <c r="E3618" s="259">
        <v>16982275</v>
      </c>
      <c r="F3618" s="259" t="s">
        <v>6249</v>
      </c>
      <c r="G3618" s="259" t="s">
        <v>884</v>
      </c>
      <c r="H3618" s="259">
        <v>2</v>
      </c>
      <c r="I3618" s="259" t="s">
        <v>6250</v>
      </c>
      <c r="J3618" s="259" t="s">
        <v>6251</v>
      </c>
      <c r="K3618" s="259" t="s">
        <v>6252</v>
      </c>
      <c r="L3618" s="260">
        <v>45560</v>
      </c>
      <c r="M3618" s="259" t="s">
        <v>20</v>
      </c>
    </row>
    <row r="3619" spans="1:13" x14ac:dyDescent="0.35">
      <c r="A3619" s="261" t="s">
        <v>336</v>
      </c>
      <c r="B3619" s="261" t="s">
        <v>337</v>
      </c>
      <c r="C3619" s="261" t="s">
        <v>338</v>
      </c>
      <c r="D3619" s="261" t="s">
        <v>568</v>
      </c>
      <c r="E3619" s="261">
        <v>5609598</v>
      </c>
      <c r="F3619" s="261" t="s">
        <v>6253</v>
      </c>
      <c r="G3619" s="261" t="s">
        <v>884</v>
      </c>
      <c r="H3619" s="261">
        <v>2</v>
      </c>
      <c r="I3619" s="261" t="s">
        <v>6254</v>
      </c>
      <c r="J3619" s="261" t="s">
        <v>6255</v>
      </c>
      <c r="K3619" s="261" t="s">
        <v>6256</v>
      </c>
      <c r="L3619" s="262">
        <v>45560</v>
      </c>
      <c r="M3619" s="261" t="s">
        <v>20</v>
      </c>
    </row>
    <row r="3620" spans="1:13" x14ac:dyDescent="0.35">
      <c r="A3620" s="259" t="s">
        <v>336</v>
      </c>
      <c r="B3620" s="259" t="s">
        <v>337</v>
      </c>
      <c r="C3620" s="259" t="s">
        <v>338</v>
      </c>
      <c r="D3620" s="259" t="s">
        <v>635</v>
      </c>
      <c r="E3620" s="259">
        <v>34</v>
      </c>
      <c r="F3620" s="259" t="s">
        <v>6022</v>
      </c>
      <c r="G3620" s="259" t="s">
        <v>884</v>
      </c>
      <c r="H3620" s="259">
        <v>2</v>
      </c>
      <c r="I3620" s="259" t="s">
        <v>691</v>
      </c>
      <c r="J3620" s="259" t="s">
        <v>6257</v>
      </c>
      <c r="K3620" s="259" t="s">
        <v>6258</v>
      </c>
      <c r="L3620" s="260">
        <v>45560</v>
      </c>
      <c r="M3620" s="259" t="s">
        <v>20</v>
      </c>
    </row>
    <row r="3621" spans="1:13" x14ac:dyDescent="0.35">
      <c r="A3621" s="261" t="s">
        <v>336</v>
      </c>
      <c r="B3621" s="261" t="s">
        <v>337</v>
      </c>
      <c r="C3621" s="261" t="s">
        <v>338</v>
      </c>
      <c r="D3621" s="261" t="s">
        <v>793</v>
      </c>
      <c r="E3621" s="261">
        <v>37</v>
      </c>
      <c r="F3621" s="261" t="s">
        <v>6259</v>
      </c>
      <c r="G3621" s="261" t="s">
        <v>884</v>
      </c>
      <c r="H3621" s="261">
        <v>2</v>
      </c>
      <c r="I3621" s="261" t="s">
        <v>6260</v>
      </c>
      <c r="J3621" s="261" t="s">
        <v>6257</v>
      </c>
      <c r="K3621" s="261" t="s">
        <v>6261</v>
      </c>
      <c r="L3621" s="262">
        <v>45560</v>
      </c>
      <c r="M3621" s="261" t="s">
        <v>20</v>
      </c>
    </row>
    <row r="3622" spans="1:13" x14ac:dyDescent="0.35">
      <c r="A3622" s="259" t="s">
        <v>336</v>
      </c>
      <c r="B3622" s="259" t="s">
        <v>337</v>
      </c>
      <c r="C3622" s="259" t="s">
        <v>338</v>
      </c>
      <c r="D3622" s="259" t="s">
        <v>986</v>
      </c>
      <c r="E3622" s="259">
        <v>4935162</v>
      </c>
      <c r="F3622" s="259" t="s">
        <v>6262</v>
      </c>
      <c r="G3622" s="259" t="s">
        <v>884</v>
      </c>
      <c r="H3622" s="259">
        <v>2</v>
      </c>
      <c r="I3622" s="259" t="s">
        <v>6263</v>
      </c>
      <c r="J3622" s="259" t="s">
        <v>6264</v>
      </c>
      <c r="K3622" s="259" t="s">
        <v>6265</v>
      </c>
      <c r="L3622" s="260">
        <v>45560</v>
      </c>
      <c r="M3622" s="259" t="s">
        <v>20</v>
      </c>
    </row>
    <row r="3623" spans="1:13" x14ac:dyDescent="0.35">
      <c r="A3623" s="261" t="s">
        <v>336</v>
      </c>
      <c r="B3623" s="261" t="s">
        <v>337</v>
      </c>
      <c r="C3623" s="261" t="s">
        <v>338</v>
      </c>
      <c r="D3623" s="261" t="s">
        <v>991</v>
      </c>
      <c r="E3623" s="261">
        <v>35067709</v>
      </c>
      <c r="F3623" s="261" t="s">
        <v>6262</v>
      </c>
      <c r="G3623" s="261" t="s">
        <v>884</v>
      </c>
      <c r="H3623" s="261">
        <v>2</v>
      </c>
      <c r="I3623" s="261" t="s">
        <v>6263</v>
      </c>
      <c r="J3623" s="261" t="s">
        <v>5475</v>
      </c>
      <c r="K3623" s="261" t="s">
        <v>6266</v>
      </c>
      <c r="L3623" s="262">
        <v>45560</v>
      </c>
      <c r="M3623" s="261" t="s">
        <v>20</v>
      </c>
    </row>
    <row r="3624" spans="1:13" x14ac:dyDescent="0.35">
      <c r="A3624" s="259" t="s">
        <v>336</v>
      </c>
      <c r="B3624" s="259" t="s">
        <v>337</v>
      </c>
      <c r="C3624" s="259" t="s">
        <v>338</v>
      </c>
      <c r="D3624" s="259" t="s">
        <v>996</v>
      </c>
      <c r="E3624" s="259">
        <v>12047113</v>
      </c>
      <c r="F3624" s="259" t="s">
        <v>6262</v>
      </c>
      <c r="G3624" s="259" t="s">
        <v>884</v>
      </c>
      <c r="H3624" s="259">
        <v>2</v>
      </c>
      <c r="I3624" s="259" t="s">
        <v>6263</v>
      </c>
      <c r="J3624" s="259" t="s">
        <v>5478</v>
      </c>
      <c r="K3624" s="259" t="s">
        <v>6267</v>
      </c>
      <c r="L3624" s="260">
        <v>45560</v>
      </c>
      <c r="M3624" s="259" t="s">
        <v>20</v>
      </c>
    </row>
    <row r="3625" spans="1:13" x14ac:dyDescent="0.35">
      <c r="A3625" s="261" t="s">
        <v>336</v>
      </c>
      <c r="B3625" s="261" t="s">
        <v>337</v>
      </c>
      <c r="C3625" s="261" t="s">
        <v>338</v>
      </c>
      <c r="D3625" s="261" t="s">
        <v>999</v>
      </c>
      <c r="E3625" s="261">
        <v>4278412</v>
      </c>
      <c r="F3625" s="261" t="s">
        <v>6262</v>
      </c>
      <c r="G3625" s="261" t="s">
        <v>884</v>
      </c>
      <c r="H3625" s="261">
        <v>2</v>
      </c>
      <c r="I3625" s="261" t="s">
        <v>6263</v>
      </c>
      <c r="J3625" s="261" t="s">
        <v>6268</v>
      </c>
      <c r="K3625" s="261" t="s">
        <v>6269</v>
      </c>
      <c r="L3625" s="262">
        <v>45560</v>
      </c>
      <c r="M3625" s="261" t="s">
        <v>20</v>
      </c>
    </row>
    <row r="3626" spans="1:13" x14ac:dyDescent="0.35">
      <c r="A3626" s="259" t="s">
        <v>336</v>
      </c>
      <c r="B3626" s="259" t="s">
        <v>337</v>
      </c>
      <c r="C3626" s="259" t="s">
        <v>338</v>
      </c>
      <c r="D3626" s="259" t="s">
        <v>1002</v>
      </c>
      <c r="E3626" s="259">
        <v>583777</v>
      </c>
      <c r="F3626" s="259" t="s">
        <v>6262</v>
      </c>
      <c r="G3626" s="259" t="s">
        <v>884</v>
      </c>
      <c r="H3626" s="259">
        <v>2</v>
      </c>
      <c r="I3626" s="259" t="s">
        <v>6263</v>
      </c>
      <c r="J3626" s="259" t="s">
        <v>6270</v>
      </c>
      <c r="K3626" s="259" t="s">
        <v>6271</v>
      </c>
      <c r="L3626" s="260">
        <v>45560</v>
      </c>
      <c r="M3626" s="259" t="s">
        <v>20</v>
      </c>
    </row>
    <row r="3627" spans="1:13" x14ac:dyDescent="0.35">
      <c r="A3627" s="261" t="s">
        <v>336</v>
      </c>
      <c r="B3627" s="261" t="s">
        <v>337</v>
      </c>
      <c r="C3627" s="261" t="s">
        <v>338</v>
      </c>
      <c r="D3627" s="261" t="s">
        <v>823</v>
      </c>
      <c r="E3627" s="261">
        <v>72973</v>
      </c>
      <c r="F3627" s="261" t="s">
        <v>6262</v>
      </c>
      <c r="G3627" s="261" t="s">
        <v>884</v>
      </c>
      <c r="H3627" s="261">
        <v>2</v>
      </c>
      <c r="I3627" s="261" t="s">
        <v>6263</v>
      </c>
      <c r="J3627" s="261" t="s">
        <v>6270</v>
      </c>
      <c r="K3627" s="261" t="s">
        <v>6272</v>
      </c>
      <c r="L3627" s="262">
        <v>45560</v>
      </c>
      <c r="M3627" s="261" t="s">
        <v>20</v>
      </c>
    </row>
    <row r="3628" spans="1:13" x14ac:dyDescent="0.35">
      <c r="A3628" s="259" t="s">
        <v>336</v>
      </c>
      <c r="B3628" s="259" t="s">
        <v>337</v>
      </c>
      <c r="C3628" s="259" t="s">
        <v>338</v>
      </c>
      <c r="D3628" s="259" t="s">
        <v>404</v>
      </c>
      <c r="E3628" s="259">
        <v>5</v>
      </c>
      <c r="F3628" s="259" t="s">
        <v>3914</v>
      </c>
      <c r="G3628" s="259" t="s">
        <v>884</v>
      </c>
      <c r="H3628" s="259">
        <v>2</v>
      </c>
      <c r="I3628" s="259" t="s">
        <v>3915</v>
      </c>
      <c r="J3628" s="259" t="s">
        <v>6273</v>
      </c>
      <c r="K3628" s="259" t="s">
        <v>6274</v>
      </c>
      <c r="L3628" s="260">
        <v>45560</v>
      </c>
      <c r="M3628" s="259" t="s">
        <v>20</v>
      </c>
    </row>
    <row r="3629" spans="1:13" x14ac:dyDescent="0.35">
      <c r="A3629" s="261" t="s">
        <v>348</v>
      </c>
      <c r="B3629" s="261" t="s">
        <v>349</v>
      </c>
      <c r="C3629" s="261" t="s">
        <v>338</v>
      </c>
      <c r="D3629" s="261" t="s">
        <v>949</v>
      </c>
      <c r="E3629" s="261">
        <v>84979913</v>
      </c>
      <c r="F3629" s="261" t="s">
        <v>6237</v>
      </c>
      <c r="G3629" s="261" t="s">
        <v>492</v>
      </c>
      <c r="H3629" s="261">
        <v>1</v>
      </c>
      <c r="I3629" s="261" t="s">
        <v>6238</v>
      </c>
      <c r="J3629" s="261" t="s">
        <v>6239</v>
      </c>
      <c r="K3629" s="261" t="s">
        <v>6275</v>
      </c>
      <c r="L3629" s="262">
        <v>45560</v>
      </c>
      <c r="M3629" s="261" t="s">
        <v>20</v>
      </c>
    </row>
    <row r="3630" spans="1:13" x14ac:dyDescent="0.35">
      <c r="A3630" s="259" t="s">
        <v>348</v>
      </c>
      <c r="B3630" s="259" t="s">
        <v>349</v>
      </c>
      <c r="C3630" s="259" t="s">
        <v>338</v>
      </c>
      <c r="D3630" s="259" t="s">
        <v>694</v>
      </c>
      <c r="E3630" s="259">
        <v>203090</v>
      </c>
      <c r="F3630" s="259" t="s">
        <v>6276</v>
      </c>
      <c r="G3630" s="259" t="s">
        <v>884</v>
      </c>
      <c r="H3630" s="259">
        <v>2</v>
      </c>
      <c r="I3630" s="259" t="s">
        <v>6277</v>
      </c>
      <c r="J3630" s="259" t="s">
        <v>6278</v>
      </c>
      <c r="K3630" s="259" t="s">
        <v>6279</v>
      </c>
      <c r="L3630" s="260">
        <v>45560</v>
      </c>
      <c r="M3630" s="259" t="s">
        <v>20</v>
      </c>
    </row>
    <row r="3631" spans="1:13" x14ac:dyDescent="0.35">
      <c r="A3631" s="261" t="s">
        <v>348</v>
      </c>
      <c r="B3631" s="261" t="s">
        <v>349</v>
      </c>
      <c r="C3631" s="261" t="s">
        <v>338</v>
      </c>
      <c r="D3631" s="261" t="s">
        <v>958</v>
      </c>
      <c r="E3631" s="261">
        <v>42290032</v>
      </c>
      <c r="F3631" s="261" t="s">
        <v>6280</v>
      </c>
      <c r="G3631" s="261" t="s">
        <v>884</v>
      </c>
      <c r="H3631" s="261">
        <v>2</v>
      </c>
      <c r="I3631" s="261" t="s">
        <v>6281</v>
      </c>
      <c r="J3631" s="261" t="s">
        <v>6282</v>
      </c>
      <c r="K3631" s="261" t="s">
        <v>6283</v>
      </c>
      <c r="L3631" s="262">
        <v>45560</v>
      </c>
      <c r="M3631" s="261" t="s">
        <v>20</v>
      </c>
    </row>
    <row r="3632" spans="1:13" x14ac:dyDescent="0.35">
      <c r="A3632" s="259" t="s">
        <v>348</v>
      </c>
      <c r="B3632" s="259" t="s">
        <v>349</v>
      </c>
      <c r="C3632" s="259" t="s">
        <v>338</v>
      </c>
      <c r="D3632" s="259" t="s">
        <v>963</v>
      </c>
      <c r="E3632" s="259">
        <v>7200246</v>
      </c>
      <c r="F3632" s="259" t="s">
        <v>6284</v>
      </c>
      <c r="G3632" s="259" t="s">
        <v>884</v>
      </c>
      <c r="H3632" s="259">
        <v>2</v>
      </c>
      <c r="I3632" s="259" t="s">
        <v>6285</v>
      </c>
      <c r="J3632" s="259" t="s">
        <v>6286</v>
      </c>
      <c r="K3632" s="259" t="s">
        <v>6287</v>
      </c>
      <c r="L3632" s="260">
        <v>45560</v>
      </c>
      <c r="M3632" s="259" t="s">
        <v>20</v>
      </c>
    </row>
    <row r="3633" spans="1:13" x14ac:dyDescent="0.35">
      <c r="A3633" s="261" t="s">
        <v>348</v>
      </c>
      <c r="B3633" s="261" t="s">
        <v>349</v>
      </c>
      <c r="C3633" s="261" t="s">
        <v>338</v>
      </c>
      <c r="D3633" s="261" t="s">
        <v>568</v>
      </c>
      <c r="E3633" s="261">
        <v>3332896</v>
      </c>
      <c r="F3633" s="261" t="s">
        <v>3914</v>
      </c>
      <c r="G3633" s="261" t="s">
        <v>884</v>
      </c>
      <c r="H3633" s="261">
        <v>2</v>
      </c>
      <c r="I3633" s="261" t="s">
        <v>3915</v>
      </c>
      <c r="J3633" s="261" t="s">
        <v>6288</v>
      </c>
      <c r="K3633" s="261" t="s">
        <v>6289</v>
      </c>
      <c r="L3633" s="262">
        <v>45560</v>
      </c>
      <c r="M3633" s="261" t="s">
        <v>20</v>
      </c>
    </row>
    <row r="3634" spans="1:13" x14ac:dyDescent="0.35">
      <c r="A3634" s="259" t="s">
        <v>348</v>
      </c>
      <c r="B3634" s="259" t="s">
        <v>349</v>
      </c>
      <c r="C3634" s="259" t="s">
        <v>338</v>
      </c>
      <c r="D3634" s="259" t="s">
        <v>635</v>
      </c>
      <c r="E3634" s="259">
        <v>0</v>
      </c>
      <c r="F3634" s="259" t="s">
        <v>512</v>
      </c>
      <c r="G3634" s="259" t="s">
        <v>17</v>
      </c>
      <c r="H3634" s="259" t="s">
        <v>17</v>
      </c>
      <c r="I3634" s="259" t="s">
        <v>512</v>
      </c>
      <c r="J3634" s="259" t="s">
        <v>6290</v>
      </c>
      <c r="K3634" s="259" t="s">
        <v>6291</v>
      </c>
      <c r="L3634" s="260">
        <v>45560</v>
      </c>
      <c r="M3634" s="259" t="s">
        <v>20</v>
      </c>
    </row>
    <row r="3635" spans="1:13" x14ac:dyDescent="0.35">
      <c r="A3635" s="261" t="s">
        <v>348</v>
      </c>
      <c r="B3635" s="261" t="s">
        <v>349</v>
      </c>
      <c r="C3635" s="261" t="s">
        <v>338</v>
      </c>
      <c r="D3635" s="261" t="s">
        <v>793</v>
      </c>
      <c r="E3635" s="261">
        <v>37</v>
      </c>
      <c r="F3635" s="261" t="s">
        <v>6259</v>
      </c>
      <c r="G3635" s="261" t="s">
        <v>22</v>
      </c>
      <c r="H3635" s="261">
        <v>3</v>
      </c>
      <c r="I3635" s="261" t="s">
        <v>6260</v>
      </c>
      <c r="J3635" s="261" t="s">
        <v>6257</v>
      </c>
      <c r="K3635" s="261" t="s">
        <v>6292</v>
      </c>
      <c r="L3635" s="262">
        <v>45560</v>
      </c>
      <c r="M3635" s="261" t="s">
        <v>20</v>
      </c>
    </row>
    <row r="3636" spans="1:13" x14ac:dyDescent="0.35">
      <c r="A3636" s="259" t="s">
        <v>348</v>
      </c>
      <c r="B3636" s="259" t="s">
        <v>349</v>
      </c>
      <c r="C3636" s="259" t="s">
        <v>338</v>
      </c>
      <c r="D3636" s="259" t="s">
        <v>986</v>
      </c>
      <c r="E3636" s="259">
        <v>2456650</v>
      </c>
      <c r="F3636" s="259" t="s">
        <v>6293</v>
      </c>
      <c r="G3636" s="259" t="s">
        <v>884</v>
      </c>
      <c r="H3636" s="259">
        <v>2</v>
      </c>
      <c r="I3636" s="259" t="s">
        <v>6294</v>
      </c>
      <c r="J3636" s="259" t="s">
        <v>6295</v>
      </c>
      <c r="K3636" s="259" t="s">
        <v>6296</v>
      </c>
      <c r="L3636" s="260">
        <v>45560</v>
      </c>
      <c r="M3636" s="259" t="s">
        <v>20</v>
      </c>
    </row>
    <row r="3637" spans="1:13" x14ac:dyDescent="0.35">
      <c r="A3637" s="261" t="s">
        <v>348</v>
      </c>
      <c r="B3637" s="261" t="s">
        <v>349</v>
      </c>
      <c r="C3637" s="261" t="s">
        <v>338</v>
      </c>
      <c r="D3637" s="261" t="s">
        <v>991</v>
      </c>
      <c r="E3637" s="261">
        <v>35089786</v>
      </c>
      <c r="F3637" s="261" t="s">
        <v>6293</v>
      </c>
      <c r="G3637" s="261" t="s">
        <v>884</v>
      </c>
      <c r="H3637" s="261">
        <v>2</v>
      </c>
      <c r="I3637" s="261" t="s">
        <v>6294</v>
      </c>
      <c r="J3637" s="261" t="s">
        <v>5475</v>
      </c>
      <c r="K3637" s="261" t="s">
        <v>6297</v>
      </c>
      <c r="L3637" s="262">
        <v>45560</v>
      </c>
      <c r="M3637" s="261" t="s">
        <v>20</v>
      </c>
    </row>
    <row r="3638" spans="1:13" x14ac:dyDescent="0.35">
      <c r="A3638" s="259" t="s">
        <v>348</v>
      </c>
      <c r="B3638" s="259" t="s">
        <v>349</v>
      </c>
      <c r="C3638" s="259" t="s">
        <v>338</v>
      </c>
      <c r="D3638" s="259" t="s">
        <v>996</v>
      </c>
      <c r="E3638" s="259">
        <v>4743596</v>
      </c>
      <c r="F3638" s="259" t="s">
        <v>6293</v>
      </c>
      <c r="G3638" s="259" t="s">
        <v>884</v>
      </c>
      <c r="H3638" s="259">
        <v>2</v>
      </c>
      <c r="I3638" s="259" t="s">
        <v>6294</v>
      </c>
      <c r="J3638" s="259" t="s">
        <v>5478</v>
      </c>
      <c r="K3638" s="259" t="s">
        <v>6298</v>
      </c>
      <c r="L3638" s="260">
        <v>45560</v>
      </c>
      <c r="M3638" s="259" t="s">
        <v>20</v>
      </c>
    </row>
    <row r="3639" spans="1:13" x14ac:dyDescent="0.35">
      <c r="A3639" s="261" t="s">
        <v>348</v>
      </c>
      <c r="B3639" s="261" t="s">
        <v>349</v>
      </c>
      <c r="C3639" s="261" t="s">
        <v>338</v>
      </c>
      <c r="D3639" s="261" t="s">
        <v>999</v>
      </c>
      <c r="E3639" s="261">
        <v>1856728</v>
      </c>
      <c r="F3639" s="261" t="s">
        <v>6293</v>
      </c>
      <c r="G3639" s="261" t="s">
        <v>884</v>
      </c>
      <c r="H3639" s="261">
        <v>2</v>
      </c>
      <c r="I3639" s="261" t="s">
        <v>6294</v>
      </c>
      <c r="J3639" s="261" t="s">
        <v>6299</v>
      </c>
      <c r="K3639" s="261" t="s">
        <v>6300</v>
      </c>
      <c r="L3639" s="262">
        <v>45560</v>
      </c>
      <c r="M3639" s="261" t="s">
        <v>20</v>
      </c>
    </row>
    <row r="3640" spans="1:13" x14ac:dyDescent="0.35">
      <c r="A3640" s="259" t="s">
        <v>348</v>
      </c>
      <c r="B3640" s="259" t="s">
        <v>349</v>
      </c>
      <c r="C3640" s="259" t="s">
        <v>338</v>
      </c>
      <c r="D3640" s="259" t="s">
        <v>1002</v>
      </c>
      <c r="E3640" s="259">
        <v>533264</v>
      </c>
      <c r="F3640" s="259" t="s">
        <v>6293</v>
      </c>
      <c r="G3640" s="259" t="s">
        <v>884</v>
      </c>
      <c r="H3640" s="259">
        <v>2</v>
      </c>
      <c r="I3640" s="259" t="s">
        <v>6294</v>
      </c>
      <c r="J3640" s="259" t="s">
        <v>6299</v>
      </c>
      <c r="K3640" s="259" t="s">
        <v>6301</v>
      </c>
      <c r="L3640" s="260">
        <v>45560</v>
      </c>
      <c r="M3640" s="259" t="s">
        <v>20</v>
      </c>
    </row>
    <row r="3641" spans="1:13" x14ac:dyDescent="0.35">
      <c r="A3641" s="261" t="s">
        <v>348</v>
      </c>
      <c r="B3641" s="261" t="s">
        <v>349</v>
      </c>
      <c r="C3641" s="261" t="s">
        <v>338</v>
      </c>
      <c r="D3641" s="261" t="s">
        <v>823</v>
      </c>
      <c r="E3641" s="261">
        <v>66658</v>
      </c>
      <c r="F3641" s="261" t="s">
        <v>6293</v>
      </c>
      <c r="G3641" s="261" t="s">
        <v>884</v>
      </c>
      <c r="H3641" s="261">
        <v>2</v>
      </c>
      <c r="I3641" s="261" t="s">
        <v>6294</v>
      </c>
      <c r="J3641" s="261" t="s">
        <v>6299</v>
      </c>
      <c r="K3641" s="261" t="s">
        <v>6302</v>
      </c>
      <c r="L3641" s="262">
        <v>45560</v>
      </c>
      <c r="M3641" s="261" t="s">
        <v>20</v>
      </c>
    </row>
    <row r="3642" spans="1:13" x14ac:dyDescent="0.35">
      <c r="A3642" s="259" t="s">
        <v>348</v>
      </c>
      <c r="B3642" s="259" t="s">
        <v>349</v>
      </c>
      <c r="C3642" s="259" t="s">
        <v>338</v>
      </c>
      <c r="D3642" s="259" t="s">
        <v>404</v>
      </c>
      <c r="E3642" s="259">
        <v>3</v>
      </c>
      <c r="F3642" s="259" t="s">
        <v>3914</v>
      </c>
      <c r="G3642" s="259" t="s">
        <v>884</v>
      </c>
      <c r="H3642" s="259">
        <v>2</v>
      </c>
      <c r="I3642" s="259" t="s">
        <v>3915</v>
      </c>
      <c r="J3642" s="259" t="s">
        <v>3786</v>
      </c>
      <c r="K3642" s="259" t="s">
        <v>6303</v>
      </c>
      <c r="L3642" s="260">
        <v>45560</v>
      </c>
      <c r="M3642" s="259" t="s">
        <v>20</v>
      </c>
    </row>
    <row r="3643" spans="1:13" x14ac:dyDescent="0.35">
      <c r="A3643" s="261" t="s">
        <v>363</v>
      </c>
      <c r="B3643" s="261" t="s">
        <v>364</v>
      </c>
      <c r="C3643" s="261" t="s">
        <v>338</v>
      </c>
      <c r="D3643" s="261" t="s">
        <v>949</v>
      </c>
      <c r="E3643" s="261">
        <v>84979913</v>
      </c>
      <c r="F3643" s="261" t="s">
        <v>6237</v>
      </c>
      <c r="G3643" s="261" t="s">
        <v>492</v>
      </c>
      <c r="H3643" s="261">
        <v>1</v>
      </c>
      <c r="I3643" s="261" t="s">
        <v>6238</v>
      </c>
      <c r="J3643" s="261" t="s">
        <v>6239</v>
      </c>
      <c r="K3643" s="261" t="s">
        <v>6304</v>
      </c>
      <c r="L3643" s="262">
        <v>45560</v>
      </c>
      <c r="M3643" s="261" t="s">
        <v>20</v>
      </c>
    </row>
    <row r="3644" spans="1:13" x14ac:dyDescent="0.35">
      <c r="A3644" s="259" t="s">
        <v>363</v>
      </c>
      <c r="B3644" s="259" t="s">
        <v>364</v>
      </c>
      <c r="C3644" s="259" t="s">
        <v>338</v>
      </c>
      <c r="D3644" s="259" t="s">
        <v>694</v>
      </c>
      <c r="E3644" s="259">
        <v>140419</v>
      </c>
      <c r="F3644" s="259" t="s">
        <v>6305</v>
      </c>
      <c r="G3644" s="259" t="s">
        <v>884</v>
      </c>
      <c r="H3644" s="259">
        <v>2</v>
      </c>
      <c r="I3644" s="259" t="s">
        <v>6306</v>
      </c>
      <c r="J3644" s="259" t="s">
        <v>6307</v>
      </c>
      <c r="K3644" s="259" t="s">
        <v>6308</v>
      </c>
      <c r="L3644" s="260">
        <v>45560</v>
      </c>
      <c r="M3644" s="259" t="s">
        <v>20</v>
      </c>
    </row>
    <row r="3645" spans="1:13" x14ac:dyDescent="0.35">
      <c r="A3645" s="261" t="s">
        <v>363</v>
      </c>
      <c r="B3645" s="261" t="s">
        <v>364</v>
      </c>
      <c r="C3645" s="261" t="s">
        <v>338</v>
      </c>
      <c r="D3645" s="261" t="s">
        <v>958</v>
      </c>
      <c r="E3645" s="261">
        <v>15735901</v>
      </c>
      <c r="F3645" s="261" t="s">
        <v>6309</v>
      </c>
      <c r="G3645" s="261" t="s">
        <v>884</v>
      </c>
      <c r="H3645" s="261">
        <v>2</v>
      </c>
      <c r="I3645" s="261" t="s">
        <v>6310</v>
      </c>
      <c r="J3645" s="261" t="s">
        <v>6311</v>
      </c>
      <c r="K3645" s="261" t="s">
        <v>6312</v>
      </c>
      <c r="L3645" s="262">
        <v>45560</v>
      </c>
      <c r="M3645" s="261" t="s">
        <v>20</v>
      </c>
    </row>
    <row r="3646" spans="1:13" x14ac:dyDescent="0.35">
      <c r="A3646" s="259" t="s">
        <v>363</v>
      </c>
      <c r="B3646" s="259" t="s">
        <v>364</v>
      </c>
      <c r="C3646" s="259" t="s">
        <v>338</v>
      </c>
      <c r="D3646" s="259" t="s">
        <v>963</v>
      </c>
      <c r="E3646" s="259">
        <v>682029.10100000002</v>
      </c>
      <c r="F3646" s="259" t="s">
        <v>6313</v>
      </c>
      <c r="G3646" s="259" t="s">
        <v>884</v>
      </c>
      <c r="H3646" s="259">
        <v>2</v>
      </c>
      <c r="I3646" s="259" t="s">
        <v>6314</v>
      </c>
      <c r="J3646" s="259" t="s">
        <v>6315</v>
      </c>
      <c r="K3646" s="259" t="s">
        <v>6316</v>
      </c>
      <c r="L3646" s="260">
        <v>45560</v>
      </c>
      <c r="M3646" s="259" t="s">
        <v>20</v>
      </c>
    </row>
    <row r="3647" spans="1:13" x14ac:dyDescent="0.35">
      <c r="A3647" s="261" t="s">
        <v>363</v>
      </c>
      <c r="B3647" s="261" t="s">
        <v>364</v>
      </c>
      <c r="C3647" s="261" t="s">
        <v>338</v>
      </c>
      <c r="D3647" s="261" t="s">
        <v>568</v>
      </c>
      <c r="E3647" s="261">
        <v>315702</v>
      </c>
      <c r="F3647" s="261" t="s">
        <v>6317</v>
      </c>
      <c r="G3647" s="261" t="s">
        <v>884</v>
      </c>
      <c r="H3647" s="261">
        <v>2</v>
      </c>
      <c r="I3647" s="261" t="s">
        <v>6254</v>
      </c>
      <c r="J3647" s="261" t="s">
        <v>6318</v>
      </c>
      <c r="K3647" s="261" t="s">
        <v>6319</v>
      </c>
      <c r="L3647" s="262">
        <v>45560</v>
      </c>
      <c r="M3647" s="261" t="s">
        <v>20</v>
      </c>
    </row>
    <row r="3648" spans="1:13" x14ac:dyDescent="0.35">
      <c r="A3648" s="259" t="s">
        <v>363</v>
      </c>
      <c r="B3648" s="259" t="s">
        <v>364</v>
      </c>
      <c r="C3648" s="259" t="s">
        <v>338</v>
      </c>
      <c r="D3648" s="259" t="s">
        <v>635</v>
      </c>
      <c r="E3648" s="259">
        <v>3</v>
      </c>
      <c r="F3648" s="259" t="s">
        <v>6320</v>
      </c>
      <c r="G3648" s="259" t="s">
        <v>22</v>
      </c>
      <c r="H3648" s="259">
        <v>3</v>
      </c>
      <c r="I3648" s="259" t="s">
        <v>5124</v>
      </c>
      <c r="J3648" s="259" t="s">
        <v>6321</v>
      </c>
      <c r="K3648" s="259" t="s">
        <v>6322</v>
      </c>
      <c r="L3648" s="260">
        <v>45560</v>
      </c>
      <c r="M3648" s="259" t="s">
        <v>20</v>
      </c>
    </row>
    <row r="3649" spans="1:13" x14ac:dyDescent="0.35">
      <c r="A3649" s="261" t="s">
        <v>363</v>
      </c>
      <c r="B3649" s="261" t="s">
        <v>364</v>
      </c>
      <c r="C3649" s="261" t="s">
        <v>338</v>
      </c>
      <c r="D3649" s="261" t="s">
        <v>793</v>
      </c>
      <c r="E3649" s="261">
        <v>37</v>
      </c>
      <c r="F3649" s="261" t="s">
        <v>6259</v>
      </c>
      <c r="G3649" s="261" t="s">
        <v>22</v>
      </c>
      <c r="H3649" s="261">
        <v>3</v>
      </c>
      <c r="I3649" s="261" t="s">
        <v>6260</v>
      </c>
      <c r="J3649" s="261" t="s">
        <v>6257</v>
      </c>
      <c r="K3649" s="261" t="s">
        <v>6323</v>
      </c>
      <c r="L3649" s="262">
        <v>45560</v>
      </c>
      <c r="M3649" s="261" t="s">
        <v>20</v>
      </c>
    </row>
    <row r="3650" spans="1:13" x14ac:dyDescent="0.35">
      <c r="A3650" s="259" t="s">
        <v>363</v>
      </c>
      <c r="B3650" s="259" t="s">
        <v>364</v>
      </c>
      <c r="C3650" s="259" t="s">
        <v>338</v>
      </c>
      <c r="D3650" s="259" t="s">
        <v>986</v>
      </c>
      <c r="E3650" s="259">
        <v>232703</v>
      </c>
      <c r="F3650" s="259" t="s">
        <v>6262</v>
      </c>
      <c r="G3650" s="259" t="s">
        <v>884</v>
      </c>
      <c r="H3650" s="259">
        <v>2</v>
      </c>
      <c r="I3650" s="259" t="s">
        <v>6263</v>
      </c>
      <c r="J3650" s="259" t="s">
        <v>6324</v>
      </c>
      <c r="K3650" s="259" t="s">
        <v>6325</v>
      </c>
      <c r="L3650" s="260">
        <v>45560</v>
      </c>
      <c r="M3650" s="259" t="s">
        <v>20</v>
      </c>
    </row>
    <row r="3651" spans="1:13" x14ac:dyDescent="0.35">
      <c r="A3651" s="261" t="s">
        <v>1547</v>
      </c>
      <c r="B3651" s="261" t="s">
        <v>1548</v>
      </c>
      <c r="C3651" s="261" t="s">
        <v>1549</v>
      </c>
      <c r="D3651" s="261" t="s">
        <v>949</v>
      </c>
      <c r="E3651" s="261">
        <v>226782865</v>
      </c>
      <c r="F3651" s="261" t="s">
        <v>6326</v>
      </c>
      <c r="G3651" s="261" t="s">
        <v>884</v>
      </c>
      <c r="H3651" s="261">
        <v>2</v>
      </c>
      <c r="I3651" s="261" t="s">
        <v>6327</v>
      </c>
      <c r="J3651" s="261" t="s">
        <v>6328</v>
      </c>
      <c r="K3651" s="261" t="s">
        <v>6329</v>
      </c>
      <c r="L3651" s="262">
        <v>45560</v>
      </c>
      <c r="M3651" s="261" t="s">
        <v>439</v>
      </c>
    </row>
    <row r="3652" spans="1:13" x14ac:dyDescent="0.35">
      <c r="A3652" s="259" t="s">
        <v>1547</v>
      </c>
      <c r="B3652" s="259" t="s">
        <v>1548</v>
      </c>
      <c r="C3652" s="259" t="s">
        <v>1549</v>
      </c>
      <c r="D3652" s="259" t="s">
        <v>958</v>
      </c>
      <c r="E3652" s="259">
        <v>5010124</v>
      </c>
      <c r="F3652" s="259" t="s">
        <v>6330</v>
      </c>
      <c r="G3652" s="259" t="s">
        <v>884</v>
      </c>
      <c r="H3652" s="259">
        <v>2</v>
      </c>
      <c r="I3652" s="259" t="s">
        <v>6331</v>
      </c>
      <c r="J3652" s="259" t="s">
        <v>6332</v>
      </c>
      <c r="K3652" s="259" t="s">
        <v>6333</v>
      </c>
      <c r="L3652" s="260">
        <v>45560</v>
      </c>
      <c r="M3652" s="259" t="s">
        <v>439</v>
      </c>
    </row>
    <row r="3653" spans="1:13" x14ac:dyDescent="0.35">
      <c r="A3653" s="261" t="s">
        <v>1547</v>
      </c>
      <c r="B3653" s="261" t="s">
        <v>1548</v>
      </c>
      <c r="C3653" s="261" t="s">
        <v>1549</v>
      </c>
      <c r="D3653" s="261" t="s">
        <v>963</v>
      </c>
      <c r="E3653" s="261">
        <v>5010124</v>
      </c>
      <c r="F3653" s="261" t="s">
        <v>6330</v>
      </c>
      <c r="G3653" s="261" t="s">
        <v>884</v>
      </c>
      <c r="H3653" s="261">
        <v>2</v>
      </c>
      <c r="I3653" s="261" t="s">
        <v>6331</v>
      </c>
      <c r="J3653" s="261" t="s">
        <v>6334</v>
      </c>
      <c r="K3653" s="261" t="s">
        <v>6335</v>
      </c>
      <c r="L3653" s="262">
        <v>45560</v>
      </c>
      <c r="M3653" s="261" t="s">
        <v>439</v>
      </c>
    </row>
    <row r="3654" spans="1:13" x14ac:dyDescent="0.35">
      <c r="A3654" s="259" t="s">
        <v>1547</v>
      </c>
      <c r="B3654" s="259" t="s">
        <v>1548</v>
      </c>
      <c r="C3654" s="259" t="s">
        <v>1549</v>
      </c>
      <c r="D3654" s="259" t="s">
        <v>568</v>
      </c>
      <c r="E3654" s="259">
        <v>1307048</v>
      </c>
      <c r="F3654" s="259" t="s">
        <v>5991</v>
      </c>
      <c r="G3654" s="259" t="s">
        <v>884</v>
      </c>
      <c r="H3654" s="259">
        <v>2</v>
      </c>
      <c r="I3654" s="259" t="s">
        <v>5992</v>
      </c>
      <c r="J3654" s="259" t="s">
        <v>6336</v>
      </c>
      <c r="K3654" s="259" t="s">
        <v>6337</v>
      </c>
      <c r="L3654" s="260">
        <v>45560</v>
      </c>
      <c r="M3654" s="259" t="s">
        <v>439</v>
      </c>
    </row>
    <row r="3655" spans="1:13" x14ac:dyDescent="0.35">
      <c r="A3655" s="261" t="s">
        <v>1547</v>
      </c>
      <c r="B3655" s="261" t="s">
        <v>1548</v>
      </c>
      <c r="C3655" s="261" t="s">
        <v>1549</v>
      </c>
      <c r="D3655" s="261" t="s">
        <v>635</v>
      </c>
      <c r="E3655" s="261">
        <v>2844</v>
      </c>
      <c r="F3655" s="261" t="s">
        <v>5995</v>
      </c>
      <c r="G3655" s="261" t="s">
        <v>884</v>
      </c>
      <c r="H3655" s="261">
        <v>2</v>
      </c>
      <c r="I3655" s="261" t="s">
        <v>691</v>
      </c>
      <c r="J3655" s="261" t="s">
        <v>6338</v>
      </c>
      <c r="K3655" s="261" t="s">
        <v>6339</v>
      </c>
      <c r="L3655" s="262">
        <v>45560</v>
      </c>
      <c r="M3655" s="261" t="s">
        <v>439</v>
      </c>
    </row>
    <row r="3656" spans="1:13" x14ac:dyDescent="0.35">
      <c r="A3656" s="259" t="s">
        <v>1547</v>
      </c>
      <c r="B3656" s="259" t="s">
        <v>1548</v>
      </c>
      <c r="C3656" s="259" t="s">
        <v>1549</v>
      </c>
      <c r="D3656" s="259" t="s">
        <v>793</v>
      </c>
      <c r="E3656" s="259">
        <v>9702</v>
      </c>
      <c r="F3656" s="259" t="s">
        <v>6340</v>
      </c>
      <c r="G3656" s="259" t="s">
        <v>884</v>
      </c>
      <c r="H3656" s="259">
        <v>2</v>
      </c>
      <c r="I3656" s="259" t="s">
        <v>6341</v>
      </c>
      <c r="J3656" s="259" t="s">
        <v>6342</v>
      </c>
      <c r="K3656" s="259" t="s">
        <v>6343</v>
      </c>
      <c r="L3656" s="260">
        <v>45560</v>
      </c>
      <c r="M3656" s="259" t="s">
        <v>439</v>
      </c>
    </row>
    <row r="3657" spans="1:13" x14ac:dyDescent="0.35">
      <c r="A3657" s="261" t="s">
        <v>1547</v>
      </c>
      <c r="B3657" s="261" t="s">
        <v>1548</v>
      </c>
      <c r="C3657" s="261" t="s">
        <v>1549</v>
      </c>
      <c r="D3657" s="261" t="s">
        <v>986</v>
      </c>
      <c r="E3657" s="261">
        <v>3216124</v>
      </c>
      <c r="F3657" s="261" t="s">
        <v>6344</v>
      </c>
      <c r="G3657" s="261" t="s">
        <v>884</v>
      </c>
      <c r="H3657" s="261">
        <v>2</v>
      </c>
      <c r="I3657" s="261" t="s">
        <v>6345</v>
      </c>
      <c r="J3657" s="261" t="s">
        <v>6346</v>
      </c>
      <c r="K3657" s="261" t="s">
        <v>6347</v>
      </c>
      <c r="L3657" s="262">
        <v>45560</v>
      </c>
      <c r="M3657" s="261" t="s">
        <v>439</v>
      </c>
    </row>
    <row r="3658" spans="1:13" x14ac:dyDescent="0.35">
      <c r="A3658" s="259" t="s">
        <v>1547</v>
      </c>
      <c r="B3658" s="259" t="s">
        <v>1548</v>
      </c>
      <c r="C3658" s="259" t="s">
        <v>1549</v>
      </c>
      <c r="D3658" s="259" t="s">
        <v>999</v>
      </c>
      <c r="E3658" s="259">
        <v>1751944</v>
      </c>
      <c r="F3658" s="259" t="s">
        <v>6348</v>
      </c>
      <c r="G3658" s="259" t="s">
        <v>884</v>
      </c>
      <c r="H3658" s="259">
        <v>2</v>
      </c>
      <c r="I3658" s="259" t="s">
        <v>6349</v>
      </c>
      <c r="J3658" s="259" t="s">
        <v>4673</v>
      </c>
      <c r="K3658" s="259" t="s">
        <v>6350</v>
      </c>
      <c r="L3658" s="260">
        <v>45560</v>
      </c>
      <c r="M3658" s="259" t="s">
        <v>439</v>
      </c>
    </row>
    <row r="3659" spans="1:13" x14ac:dyDescent="0.35">
      <c r="A3659" s="261" t="s">
        <v>1547</v>
      </c>
      <c r="B3659" s="261" t="s">
        <v>1548</v>
      </c>
      <c r="C3659" s="261" t="s">
        <v>1549</v>
      </c>
      <c r="D3659" s="261" t="s">
        <v>404</v>
      </c>
      <c r="E3659" s="261">
        <v>5</v>
      </c>
      <c r="F3659" s="261" t="s">
        <v>6351</v>
      </c>
      <c r="G3659" s="261" t="s">
        <v>492</v>
      </c>
      <c r="H3659" s="261">
        <v>1</v>
      </c>
      <c r="I3659" s="261" t="s">
        <v>6352</v>
      </c>
      <c r="J3659" s="261" t="s">
        <v>4165</v>
      </c>
      <c r="K3659" s="261" t="s">
        <v>6353</v>
      </c>
      <c r="L3659" s="262">
        <v>45560</v>
      </c>
      <c r="M3659" s="261" t="s">
        <v>439</v>
      </c>
    </row>
    <row r="3660" spans="1:13" x14ac:dyDescent="0.35">
      <c r="A3660" s="259" t="s">
        <v>497</v>
      </c>
      <c r="B3660" s="259" t="s">
        <v>498</v>
      </c>
      <c r="C3660" s="259" t="s">
        <v>499</v>
      </c>
      <c r="D3660" s="259" t="s">
        <v>635</v>
      </c>
      <c r="E3660" s="259">
        <v>50</v>
      </c>
      <c r="F3660" s="259" t="s">
        <v>6354</v>
      </c>
      <c r="G3660" s="259" t="s">
        <v>884</v>
      </c>
      <c r="H3660" s="259">
        <v>2</v>
      </c>
      <c r="I3660" s="259" t="s">
        <v>691</v>
      </c>
      <c r="J3660" s="259" t="s">
        <v>6355</v>
      </c>
      <c r="K3660" s="259" t="s">
        <v>6356</v>
      </c>
      <c r="L3660" s="260">
        <v>45560</v>
      </c>
      <c r="M3660" s="259" t="s">
        <v>439</v>
      </c>
    </row>
    <row r="3661" spans="1:13" x14ac:dyDescent="0.35">
      <c r="A3661" s="261" t="s">
        <v>497</v>
      </c>
      <c r="B3661" s="261" t="s">
        <v>498</v>
      </c>
      <c r="C3661" s="261" t="s">
        <v>499</v>
      </c>
      <c r="D3661" s="261" t="s">
        <v>793</v>
      </c>
      <c r="E3661" s="261">
        <v>50</v>
      </c>
      <c r="F3661" s="261" t="s">
        <v>6354</v>
      </c>
      <c r="G3661" s="261" t="s">
        <v>884</v>
      </c>
      <c r="H3661" s="261">
        <v>2</v>
      </c>
      <c r="I3661" s="261" t="s">
        <v>691</v>
      </c>
      <c r="J3661" s="261" t="s">
        <v>6355</v>
      </c>
      <c r="K3661" s="261" t="s">
        <v>6357</v>
      </c>
      <c r="L3661" s="262">
        <v>45560</v>
      </c>
      <c r="M3661" s="261" t="s">
        <v>439</v>
      </c>
    </row>
    <row r="3662" spans="1:13" x14ac:dyDescent="0.35">
      <c r="A3662" s="259" t="s">
        <v>2847</v>
      </c>
      <c r="B3662" s="259" t="s">
        <v>2848</v>
      </c>
      <c r="C3662" s="259" t="s">
        <v>2849</v>
      </c>
      <c r="D3662" s="259" t="s">
        <v>568</v>
      </c>
      <c r="E3662" s="259">
        <v>190370</v>
      </c>
      <c r="F3662" s="259" t="s">
        <v>6358</v>
      </c>
      <c r="G3662" s="259" t="s">
        <v>884</v>
      </c>
      <c r="H3662" s="259">
        <v>2</v>
      </c>
      <c r="I3662" s="259" t="s">
        <v>6359</v>
      </c>
      <c r="J3662" s="259" t="s">
        <v>6360</v>
      </c>
      <c r="K3662" s="259" t="s">
        <v>6361</v>
      </c>
      <c r="L3662" s="260">
        <v>45560</v>
      </c>
      <c r="M3662" s="259" t="s">
        <v>439</v>
      </c>
    </row>
    <row r="3663" spans="1:13" x14ac:dyDescent="0.35">
      <c r="A3663" s="261" t="s">
        <v>2847</v>
      </c>
      <c r="B3663" s="261" t="s">
        <v>2848</v>
      </c>
      <c r="C3663" s="261" t="s">
        <v>2849</v>
      </c>
      <c r="D3663" s="261" t="s">
        <v>635</v>
      </c>
      <c r="E3663" s="261">
        <v>0</v>
      </c>
      <c r="F3663" s="261" t="s">
        <v>6362</v>
      </c>
      <c r="G3663" s="261" t="s">
        <v>22</v>
      </c>
      <c r="H3663" s="261">
        <v>3</v>
      </c>
      <c r="I3663" s="261" t="s">
        <v>691</v>
      </c>
      <c r="J3663" s="261" t="s">
        <v>6363</v>
      </c>
      <c r="K3663" s="261" t="s">
        <v>6364</v>
      </c>
      <c r="L3663" s="262">
        <v>45560</v>
      </c>
      <c r="M3663" s="261" t="s">
        <v>439</v>
      </c>
    </row>
    <row r="3664" spans="1:13" x14ac:dyDescent="0.35">
      <c r="A3664" s="259" t="s">
        <v>2847</v>
      </c>
      <c r="B3664" s="259" t="s">
        <v>2848</v>
      </c>
      <c r="C3664" s="259" t="s">
        <v>2849</v>
      </c>
      <c r="D3664" s="259" t="s">
        <v>793</v>
      </c>
      <c r="E3664" s="259">
        <v>0</v>
      </c>
      <c r="F3664" s="259" t="s">
        <v>6362</v>
      </c>
      <c r="G3664" s="259" t="s">
        <v>22</v>
      </c>
      <c r="H3664" s="259">
        <v>3</v>
      </c>
      <c r="I3664" s="259" t="s">
        <v>691</v>
      </c>
      <c r="J3664" s="259" t="s">
        <v>6365</v>
      </c>
      <c r="K3664" s="259" t="s">
        <v>6366</v>
      </c>
      <c r="L3664" s="260">
        <v>45560</v>
      </c>
      <c r="M3664" s="259" t="s">
        <v>439</v>
      </c>
    </row>
    <row r="3665" spans="1:13" x14ac:dyDescent="0.35">
      <c r="A3665" s="261" t="s">
        <v>2847</v>
      </c>
      <c r="B3665" s="261" t="s">
        <v>2848</v>
      </c>
      <c r="C3665" s="261" t="s">
        <v>2849</v>
      </c>
      <c r="D3665" s="261" t="s">
        <v>986</v>
      </c>
      <c r="E3665" s="261">
        <v>190370</v>
      </c>
      <c r="F3665" s="261" t="s">
        <v>6358</v>
      </c>
      <c r="G3665" s="261" t="s">
        <v>884</v>
      </c>
      <c r="H3665" s="261">
        <v>2</v>
      </c>
      <c r="I3665" s="261" t="s">
        <v>6359</v>
      </c>
      <c r="J3665" s="261" t="s">
        <v>6367</v>
      </c>
      <c r="K3665" s="261" t="s">
        <v>6368</v>
      </c>
      <c r="L3665" s="262">
        <v>45560</v>
      </c>
      <c r="M3665" s="261" t="s">
        <v>439</v>
      </c>
    </row>
    <row r="3666" spans="1:13" x14ac:dyDescent="0.35">
      <c r="A3666" s="259" t="s">
        <v>2847</v>
      </c>
      <c r="B3666" s="259" t="s">
        <v>2848</v>
      </c>
      <c r="C3666" s="259" t="s">
        <v>2849</v>
      </c>
      <c r="D3666" s="259" t="s">
        <v>996</v>
      </c>
      <c r="E3666" s="259">
        <v>11040930</v>
      </c>
      <c r="F3666" s="259" t="s">
        <v>6369</v>
      </c>
      <c r="G3666" s="259" t="s">
        <v>884</v>
      </c>
      <c r="H3666" s="259">
        <v>2</v>
      </c>
      <c r="I3666" s="259" t="s">
        <v>6370</v>
      </c>
      <c r="J3666" s="259" t="s">
        <v>6371</v>
      </c>
      <c r="K3666" s="259" t="s">
        <v>6372</v>
      </c>
      <c r="L3666" s="260">
        <v>45560</v>
      </c>
      <c r="M3666" s="259" t="s">
        <v>439</v>
      </c>
    </row>
    <row r="3667" spans="1:13" x14ac:dyDescent="0.35">
      <c r="A3667" s="261" t="s">
        <v>2847</v>
      </c>
      <c r="B3667" s="261" t="s">
        <v>2848</v>
      </c>
      <c r="C3667" s="261" t="s">
        <v>2849</v>
      </c>
      <c r="D3667" s="261" t="s">
        <v>999</v>
      </c>
      <c r="E3667" s="261">
        <v>190370</v>
      </c>
      <c r="F3667" s="261" t="s">
        <v>6358</v>
      </c>
      <c r="G3667" s="261" t="s">
        <v>884</v>
      </c>
      <c r="H3667" s="261">
        <v>2</v>
      </c>
      <c r="I3667" s="261" t="s">
        <v>6359</v>
      </c>
      <c r="J3667" s="261" t="s">
        <v>6373</v>
      </c>
      <c r="K3667" s="261" t="s">
        <v>6374</v>
      </c>
      <c r="L3667" s="262">
        <v>45560</v>
      </c>
      <c r="M3667" s="261" t="s">
        <v>439</v>
      </c>
    </row>
    <row r="3668" spans="1:13" x14ac:dyDescent="0.35">
      <c r="A3668" s="259" t="s">
        <v>363</v>
      </c>
      <c r="B3668" s="259" t="s">
        <v>364</v>
      </c>
      <c r="C3668" s="259" t="s">
        <v>338</v>
      </c>
      <c r="D3668" s="259" t="s">
        <v>991</v>
      </c>
      <c r="E3668" s="259">
        <v>15053871.899</v>
      </c>
      <c r="F3668" s="259" t="s">
        <v>6262</v>
      </c>
      <c r="G3668" s="259" t="s">
        <v>884</v>
      </c>
      <c r="H3668" s="259">
        <v>2</v>
      </c>
      <c r="I3668" s="259" t="s">
        <v>6263</v>
      </c>
      <c r="J3668" s="259" t="s">
        <v>5475</v>
      </c>
      <c r="K3668" s="259" t="s">
        <v>6375</v>
      </c>
      <c r="L3668" s="260">
        <v>45560</v>
      </c>
      <c r="M3668" s="259" t="s">
        <v>20</v>
      </c>
    </row>
    <row r="3669" spans="1:13" x14ac:dyDescent="0.35">
      <c r="A3669" s="261" t="s">
        <v>363</v>
      </c>
      <c r="B3669" s="261" t="s">
        <v>364</v>
      </c>
      <c r="C3669" s="261" t="s">
        <v>338</v>
      </c>
      <c r="D3669" s="261" t="s">
        <v>996</v>
      </c>
      <c r="E3669" s="261">
        <v>449326.10100000002</v>
      </c>
      <c r="F3669" s="261" t="s">
        <v>6262</v>
      </c>
      <c r="G3669" s="261" t="s">
        <v>884</v>
      </c>
      <c r="H3669" s="261">
        <v>2</v>
      </c>
      <c r="I3669" s="261" t="s">
        <v>6263</v>
      </c>
      <c r="J3669" s="261" t="s">
        <v>5478</v>
      </c>
      <c r="K3669" s="261" t="s">
        <v>6376</v>
      </c>
      <c r="L3669" s="262">
        <v>45560</v>
      </c>
      <c r="M3669" s="261" t="s">
        <v>20</v>
      </c>
    </row>
    <row r="3670" spans="1:13" x14ac:dyDescent="0.35">
      <c r="A3670" s="259" t="s">
        <v>363</v>
      </c>
      <c r="B3670" s="259" t="s">
        <v>364</v>
      </c>
      <c r="C3670" s="259" t="s">
        <v>338</v>
      </c>
      <c r="D3670" s="259" t="s">
        <v>999</v>
      </c>
      <c r="E3670" s="259">
        <v>175875</v>
      </c>
      <c r="F3670" s="259" t="s">
        <v>6262</v>
      </c>
      <c r="G3670" s="259" t="s">
        <v>884</v>
      </c>
      <c r="H3670" s="259">
        <v>2</v>
      </c>
      <c r="I3670" s="259" t="s">
        <v>6263</v>
      </c>
      <c r="J3670" s="259" t="s">
        <v>6324</v>
      </c>
      <c r="K3670" s="259" t="s">
        <v>6377</v>
      </c>
      <c r="L3670" s="260">
        <v>45560</v>
      </c>
      <c r="M3670" s="259" t="s">
        <v>20</v>
      </c>
    </row>
    <row r="3671" spans="1:13" x14ac:dyDescent="0.35">
      <c r="A3671" s="261" t="s">
        <v>363</v>
      </c>
      <c r="B3671" s="261" t="s">
        <v>364</v>
      </c>
      <c r="C3671" s="261" t="s">
        <v>338</v>
      </c>
      <c r="D3671" s="261" t="s">
        <v>1002</v>
      </c>
      <c r="E3671" s="261">
        <v>50513</v>
      </c>
      <c r="F3671" s="261" t="s">
        <v>6262</v>
      </c>
      <c r="G3671" s="261" t="s">
        <v>884</v>
      </c>
      <c r="H3671" s="261">
        <v>2</v>
      </c>
      <c r="I3671" s="261" t="s">
        <v>6263</v>
      </c>
      <c r="J3671" s="261" t="s">
        <v>6324</v>
      </c>
      <c r="K3671" s="261" t="s">
        <v>6378</v>
      </c>
      <c r="L3671" s="262">
        <v>45560</v>
      </c>
      <c r="M3671" s="261" t="s">
        <v>20</v>
      </c>
    </row>
    <row r="3672" spans="1:13" x14ac:dyDescent="0.35">
      <c r="A3672" s="259" t="s">
        <v>363</v>
      </c>
      <c r="B3672" s="259" t="s">
        <v>364</v>
      </c>
      <c r="C3672" s="259" t="s">
        <v>338</v>
      </c>
      <c r="D3672" s="259" t="s">
        <v>823</v>
      </c>
      <c r="E3672" s="259">
        <v>6315</v>
      </c>
      <c r="F3672" s="259" t="s">
        <v>6262</v>
      </c>
      <c r="G3672" s="259" t="s">
        <v>884</v>
      </c>
      <c r="H3672" s="259">
        <v>2</v>
      </c>
      <c r="I3672" s="259" t="s">
        <v>6263</v>
      </c>
      <c r="J3672" s="259" t="s">
        <v>6324</v>
      </c>
      <c r="K3672" s="259" t="s">
        <v>6379</v>
      </c>
      <c r="L3672" s="260">
        <v>45560</v>
      </c>
      <c r="M3672" s="259" t="s">
        <v>20</v>
      </c>
    </row>
    <row r="3673" spans="1:13" x14ac:dyDescent="0.35">
      <c r="A3673" s="261" t="s">
        <v>363</v>
      </c>
      <c r="B3673" s="261" t="s">
        <v>364</v>
      </c>
      <c r="C3673" s="261" t="s">
        <v>338</v>
      </c>
      <c r="D3673" s="261" t="s">
        <v>404</v>
      </c>
      <c r="E3673" s="261">
        <v>3</v>
      </c>
      <c r="F3673" s="261" t="s">
        <v>3914</v>
      </c>
      <c r="G3673" s="261" t="s">
        <v>884</v>
      </c>
      <c r="H3673" s="261">
        <v>2</v>
      </c>
      <c r="I3673" s="261" t="s">
        <v>3915</v>
      </c>
      <c r="J3673" s="261" t="s">
        <v>3786</v>
      </c>
      <c r="K3673" s="261" t="s">
        <v>6380</v>
      </c>
      <c r="L3673" s="262">
        <v>45560</v>
      </c>
      <c r="M3673" s="261" t="s">
        <v>20</v>
      </c>
    </row>
    <row r="3674" spans="1:13" x14ac:dyDescent="0.35">
      <c r="A3674" s="259" t="s">
        <v>374</v>
      </c>
      <c r="B3674" s="259" t="s">
        <v>375</v>
      </c>
      <c r="C3674" s="259" t="s">
        <v>338</v>
      </c>
      <c r="D3674" s="259" t="s">
        <v>949</v>
      </c>
      <c r="E3674" s="259">
        <v>84979913</v>
      </c>
      <c r="F3674" s="259" t="s">
        <v>6237</v>
      </c>
      <c r="G3674" s="259" t="s">
        <v>492</v>
      </c>
      <c r="H3674" s="259">
        <v>1</v>
      </c>
      <c r="I3674" s="259" t="s">
        <v>6238</v>
      </c>
      <c r="J3674" s="259" t="s">
        <v>6239</v>
      </c>
      <c r="K3674" s="259" t="s">
        <v>6381</v>
      </c>
      <c r="L3674" s="260">
        <v>45560</v>
      </c>
      <c r="M3674" s="259" t="s">
        <v>20</v>
      </c>
    </row>
    <row r="3675" spans="1:13" x14ac:dyDescent="0.35">
      <c r="A3675" s="261" t="s">
        <v>374</v>
      </c>
      <c r="B3675" s="261" t="s">
        <v>375</v>
      </c>
      <c r="C3675" s="261" t="s">
        <v>338</v>
      </c>
      <c r="D3675" s="261" t="s">
        <v>694</v>
      </c>
      <c r="E3675" s="261">
        <v>81458</v>
      </c>
      <c r="F3675" s="261" t="s">
        <v>6382</v>
      </c>
      <c r="G3675" s="261" t="s">
        <v>884</v>
      </c>
      <c r="H3675" s="261">
        <v>2</v>
      </c>
      <c r="I3675" s="261" t="s">
        <v>6383</v>
      </c>
      <c r="J3675" s="261" t="s">
        <v>6384</v>
      </c>
      <c r="K3675" s="261" t="s">
        <v>6385</v>
      </c>
      <c r="L3675" s="262">
        <v>45560</v>
      </c>
      <c r="M3675" s="261" t="s">
        <v>20</v>
      </c>
    </row>
    <row r="3676" spans="1:13" x14ac:dyDescent="0.35">
      <c r="A3676" s="259" t="s">
        <v>374</v>
      </c>
      <c r="B3676" s="259" t="s">
        <v>375</v>
      </c>
      <c r="C3676" s="259" t="s">
        <v>338</v>
      </c>
      <c r="D3676" s="259" t="s">
        <v>958</v>
      </c>
      <c r="E3676" s="259">
        <v>5832866</v>
      </c>
      <c r="F3676" s="259" t="s">
        <v>6382</v>
      </c>
      <c r="G3676" s="259" t="s">
        <v>884</v>
      </c>
      <c r="H3676" s="259">
        <v>2</v>
      </c>
      <c r="I3676" s="259" t="s">
        <v>6383</v>
      </c>
      <c r="J3676" s="259" t="s">
        <v>6386</v>
      </c>
      <c r="K3676" s="259" t="s">
        <v>6387</v>
      </c>
      <c r="L3676" s="260">
        <v>45560</v>
      </c>
      <c r="M3676" s="259" t="s">
        <v>20</v>
      </c>
    </row>
    <row r="3677" spans="1:13" x14ac:dyDescent="0.35">
      <c r="A3677" s="261" t="s">
        <v>374</v>
      </c>
      <c r="B3677" s="261" t="s">
        <v>375</v>
      </c>
      <c r="C3677" s="261" t="s">
        <v>338</v>
      </c>
      <c r="D3677" s="261" t="s">
        <v>963</v>
      </c>
      <c r="E3677" s="261" t="s">
        <v>17</v>
      </c>
      <c r="F3677" s="261" t="s">
        <v>512</v>
      </c>
      <c r="G3677" s="261" t="s">
        <v>17</v>
      </c>
      <c r="H3677" s="261" t="s">
        <v>17</v>
      </c>
      <c r="I3677" s="261" t="s">
        <v>512</v>
      </c>
      <c r="J3677" s="261" t="s">
        <v>6388</v>
      </c>
      <c r="K3677" s="261" t="s">
        <v>6389</v>
      </c>
      <c r="L3677" s="262">
        <v>45560</v>
      </c>
      <c r="M3677" s="261" t="s">
        <v>20</v>
      </c>
    </row>
    <row r="3678" spans="1:13" x14ac:dyDescent="0.35">
      <c r="A3678" s="259" t="s">
        <v>374</v>
      </c>
      <c r="B3678" s="259" t="s">
        <v>375</v>
      </c>
      <c r="C3678" s="259" t="s">
        <v>338</v>
      </c>
      <c r="D3678" s="259" t="s">
        <v>568</v>
      </c>
      <c r="E3678" s="259">
        <v>1200000</v>
      </c>
      <c r="F3678" s="259" t="s">
        <v>6390</v>
      </c>
      <c r="G3678" s="259" t="s">
        <v>884</v>
      </c>
      <c r="H3678" s="259">
        <v>2</v>
      </c>
      <c r="I3678" s="259" t="s">
        <v>6391</v>
      </c>
      <c r="J3678" s="259" t="s">
        <v>6392</v>
      </c>
      <c r="K3678" s="259" t="s">
        <v>6393</v>
      </c>
      <c r="L3678" s="260">
        <v>45560</v>
      </c>
      <c r="M3678" s="259" t="s">
        <v>20</v>
      </c>
    </row>
    <row r="3679" spans="1:13" x14ac:dyDescent="0.35">
      <c r="A3679" s="261" t="s">
        <v>374</v>
      </c>
      <c r="B3679" s="261" t="s">
        <v>375</v>
      </c>
      <c r="C3679" s="261" t="s">
        <v>338</v>
      </c>
      <c r="D3679" s="261" t="s">
        <v>635</v>
      </c>
      <c r="E3679" s="261">
        <v>0</v>
      </c>
      <c r="F3679" s="261" t="s">
        <v>6394</v>
      </c>
      <c r="G3679" s="261" t="s">
        <v>22</v>
      </c>
      <c r="H3679" s="261">
        <v>3</v>
      </c>
      <c r="I3679" s="261" t="s">
        <v>6395</v>
      </c>
      <c r="J3679" s="261" t="s">
        <v>6396</v>
      </c>
      <c r="K3679" s="261" t="s">
        <v>6397</v>
      </c>
      <c r="L3679" s="262">
        <v>45560</v>
      </c>
      <c r="M3679" s="261" t="s">
        <v>20</v>
      </c>
    </row>
    <row r="3680" spans="1:13" x14ac:dyDescent="0.35">
      <c r="A3680" s="259" t="s">
        <v>374</v>
      </c>
      <c r="B3680" s="259" t="s">
        <v>375</v>
      </c>
      <c r="C3680" s="259" t="s">
        <v>338</v>
      </c>
      <c r="D3680" s="259" t="s">
        <v>793</v>
      </c>
      <c r="E3680" s="259">
        <v>37</v>
      </c>
      <c r="F3680" s="259" t="s">
        <v>6259</v>
      </c>
      <c r="G3680" s="259" t="s">
        <v>22</v>
      </c>
      <c r="H3680" s="259">
        <v>3</v>
      </c>
      <c r="I3680" s="259" t="s">
        <v>6260</v>
      </c>
      <c r="J3680" s="259" t="s">
        <v>6257</v>
      </c>
      <c r="K3680" s="259" t="s">
        <v>6398</v>
      </c>
      <c r="L3680" s="260">
        <v>45560</v>
      </c>
      <c r="M3680" s="259" t="s">
        <v>20</v>
      </c>
    </row>
    <row r="3681" spans="1:13" x14ac:dyDescent="0.35">
      <c r="A3681" s="261" t="s">
        <v>3453</v>
      </c>
      <c r="B3681" s="261" t="s">
        <v>3454</v>
      </c>
      <c r="C3681" s="261" t="s">
        <v>338</v>
      </c>
      <c r="D3681" s="261" t="s">
        <v>949</v>
      </c>
      <c r="E3681" s="261">
        <v>84979913</v>
      </c>
      <c r="F3681" s="261" t="s">
        <v>6237</v>
      </c>
      <c r="G3681" s="261" t="s">
        <v>492</v>
      </c>
      <c r="H3681" s="261">
        <v>1</v>
      </c>
      <c r="I3681" s="261" t="s">
        <v>6238</v>
      </c>
      <c r="J3681" s="261" t="s">
        <v>6239</v>
      </c>
      <c r="K3681" s="261" t="s">
        <v>6399</v>
      </c>
      <c r="L3681" s="262">
        <v>45560</v>
      </c>
      <c r="M3681" s="261" t="s">
        <v>20</v>
      </c>
    </row>
    <row r="3682" spans="1:13" x14ac:dyDescent="0.35">
      <c r="A3682" s="259" t="s">
        <v>3453</v>
      </c>
      <c r="B3682" s="259" t="s">
        <v>3454</v>
      </c>
      <c r="C3682" s="259" t="s">
        <v>338</v>
      </c>
      <c r="D3682" s="259" t="s">
        <v>694</v>
      </c>
      <c r="E3682" s="259">
        <v>98092</v>
      </c>
      <c r="F3682" s="259" t="s">
        <v>6400</v>
      </c>
      <c r="G3682" s="259" t="s">
        <v>884</v>
      </c>
      <c r="H3682" s="259">
        <v>2</v>
      </c>
      <c r="I3682" s="259" t="s">
        <v>6242</v>
      </c>
      <c r="J3682" s="259" t="s">
        <v>6401</v>
      </c>
      <c r="K3682" s="259" t="s">
        <v>6402</v>
      </c>
      <c r="L3682" s="260">
        <v>45560</v>
      </c>
      <c r="M3682" s="259" t="s">
        <v>20</v>
      </c>
    </row>
    <row r="3683" spans="1:13" x14ac:dyDescent="0.35">
      <c r="A3683" s="261" t="s">
        <v>3453</v>
      </c>
      <c r="B3683" s="261" t="s">
        <v>3454</v>
      </c>
      <c r="C3683" s="261" t="s">
        <v>338</v>
      </c>
      <c r="D3683" s="261" t="s">
        <v>958</v>
      </c>
      <c r="E3683" s="261">
        <v>13421699</v>
      </c>
      <c r="F3683" s="261" t="s">
        <v>6403</v>
      </c>
      <c r="G3683" s="261" t="s">
        <v>884</v>
      </c>
      <c r="H3683" s="261">
        <v>2</v>
      </c>
      <c r="I3683" s="261" t="s">
        <v>6246</v>
      </c>
      <c r="J3683" s="261" t="s">
        <v>6404</v>
      </c>
      <c r="K3683" s="261" t="s">
        <v>6405</v>
      </c>
      <c r="L3683" s="262">
        <v>45560</v>
      </c>
      <c r="M3683" s="261" t="s">
        <v>20</v>
      </c>
    </row>
    <row r="3684" spans="1:13" x14ac:dyDescent="0.35">
      <c r="A3684" s="259" t="s">
        <v>3453</v>
      </c>
      <c r="B3684" s="259" t="s">
        <v>3454</v>
      </c>
      <c r="C3684" s="259" t="s">
        <v>338</v>
      </c>
      <c r="D3684" s="259" t="s">
        <v>963</v>
      </c>
      <c r="E3684" s="259">
        <v>9100000</v>
      </c>
      <c r="F3684" s="259" t="s">
        <v>6406</v>
      </c>
      <c r="G3684" s="259" t="s">
        <v>22</v>
      </c>
      <c r="H3684" s="259">
        <v>3</v>
      </c>
      <c r="I3684" s="259" t="s">
        <v>6407</v>
      </c>
      <c r="J3684" s="259" t="s">
        <v>6408</v>
      </c>
      <c r="K3684" s="259" t="s">
        <v>6409</v>
      </c>
      <c r="L3684" s="260">
        <v>45560</v>
      </c>
      <c r="M3684" s="259" t="s">
        <v>20</v>
      </c>
    </row>
    <row r="3685" spans="1:13" x14ac:dyDescent="0.35">
      <c r="A3685" s="261" t="s">
        <v>3453</v>
      </c>
      <c r="B3685" s="261" t="s">
        <v>3454</v>
      </c>
      <c r="C3685" s="261" t="s">
        <v>338</v>
      </c>
      <c r="D3685" s="261" t="s">
        <v>568</v>
      </c>
      <c r="E3685" s="261">
        <v>761000</v>
      </c>
      <c r="F3685" s="261" t="s">
        <v>6410</v>
      </c>
      <c r="G3685" s="261" t="s">
        <v>22</v>
      </c>
      <c r="H3685" s="261">
        <v>3</v>
      </c>
      <c r="I3685" s="261" t="s">
        <v>6411</v>
      </c>
      <c r="J3685" s="261" t="s">
        <v>6412</v>
      </c>
      <c r="K3685" s="261" t="s">
        <v>6413</v>
      </c>
      <c r="L3685" s="262">
        <v>45560</v>
      </c>
      <c r="M3685" s="261" t="s">
        <v>20</v>
      </c>
    </row>
    <row r="3686" spans="1:13" x14ac:dyDescent="0.35">
      <c r="A3686" s="259" t="s">
        <v>3453</v>
      </c>
      <c r="B3686" s="259" t="s">
        <v>3454</v>
      </c>
      <c r="C3686" s="259" t="s">
        <v>338</v>
      </c>
      <c r="D3686" s="259" t="s">
        <v>40</v>
      </c>
      <c r="E3686" s="259">
        <v>0</v>
      </c>
      <c r="F3686" s="259" t="s">
        <v>6414</v>
      </c>
      <c r="G3686" s="259" t="s">
        <v>22</v>
      </c>
      <c r="H3686" s="259">
        <v>3</v>
      </c>
      <c r="I3686" s="259" t="s">
        <v>6415</v>
      </c>
      <c r="J3686" s="259" t="s">
        <v>6416</v>
      </c>
      <c r="K3686" s="259" t="s">
        <v>6417</v>
      </c>
      <c r="L3686" s="260">
        <v>45560</v>
      </c>
      <c r="M3686" s="259" t="s">
        <v>20</v>
      </c>
    </row>
    <row r="3687" spans="1:13" x14ac:dyDescent="0.35">
      <c r="A3687" s="261" t="s">
        <v>3453</v>
      </c>
      <c r="B3687" s="261" t="s">
        <v>3454</v>
      </c>
      <c r="C3687" s="261" t="s">
        <v>338</v>
      </c>
      <c r="D3687" s="261" t="s">
        <v>635</v>
      </c>
      <c r="E3687" s="261">
        <v>0</v>
      </c>
      <c r="F3687" s="261" t="s">
        <v>512</v>
      </c>
      <c r="G3687" s="261" t="s">
        <v>22</v>
      </c>
      <c r="H3687" s="261">
        <v>3</v>
      </c>
      <c r="I3687" s="261" t="s">
        <v>17</v>
      </c>
      <c r="J3687" s="261" t="s">
        <v>6418</v>
      </c>
      <c r="K3687" s="261" t="s">
        <v>6419</v>
      </c>
      <c r="L3687" s="262">
        <v>45560</v>
      </c>
      <c r="M3687" s="261" t="s">
        <v>20</v>
      </c>
    </row>
    <row r="3688" spans="1:13" x14ac:dyDescent="0.35">
      <c r="A3688" s="259" t="s">
        <v>3453</v>
      </c>
      <c r="B3688" s="259" t="s">
        <v>3454</v>
      </c>
      <c r="C3688" s="259" t="s">
        <v>338</v>
      </c>
      <c r="D3688" s="259" t="s">
        <v>793</v>
      </c>
      <c r="E3688" s="259">
        <v>37</v>
      </c>
      <c r="F3688" s="259" t="s">
        <v>6259</v>
      </c>
      <c r="G3688" s="259" t="s">
        <v>22</v>
      </c>
      <c r="H3688" s="259">
        <v>3</v>
      </c>
      <c r="I3688" s="259" t="s">
        <v>790</v>
      </c>
      <c r="J3688" s="259" t="s">
        <v>6257</v>
      </c>
      <c r="K3688" s="259" t="s">
        <v>6420</v>
      </c>
      <c r="L3688" s="260">
        <v>45560</v>
      </c>
      <c r="M3688" s="259" t="s">
        <v>20</v>
      </c>
    </row>
    <row r="3689" spans="1:13" x14ac:dyDescent="0.35">
      <c r="A3689" s="261" t="s">
        <v>3453</v>
      </c>
      <c r="B3689" s="261" t="s">
        <v>3454</v>
      </c>
      <c r="C3689" s="261" t="s">
        <v>338</v>
      </c>
      <c r="D3689" s="261" t="s">
        <v>986</v>
      </c>
      <c r="E3689" s="261">
        <v>2245809</v>
      </c>
      <c r="F3689" s="261" t="s">
        <v>6414</v>
      </c>
      <c r="G3689" s="261" t="s">
        <v>22</v>
      </c>
      <c r="H3689" s="261">
        <v>3</v>
      </c>
      <c r="I3689" s="261" t="s">
        <v>6415</v>
      </c>
      <c r="J3689" s="261" t="s">
        <v>6421</v>
      </c>
      <c r="K3689" s="261" t="s">
        <v>6422</v>
      </c>
      <c r="L3689" s="262">
        <v>45560</v>
      </c>
      <c r="M3689" s="261" t="s">
        <v>20</v>
      </c>
    </row>
    <row r="3690" spans="1:13" x14ac:dyDescent="0.35">
      <c r="A3690" s="259" t="s">
        <v>3453</v>
      </c>
      <c r="B3690" s="259" t="s">
        <v>3454</v>
      </c>
      <c r="C3690" s="259" t="s">
        <v>338</v>
      </c>
      <c r="D3690" s="259" t="s">
        <v>991</v>
      </c>
      <c r="E3690" s="259">
        <v>4321699</v>
      </c>
      <c r="F3690" s="259" t="s">
        <v>6423</v>
      </c>
      <c r="G3690" s="259" t="s">
        <v>22</v>
      </c>
      <c r="H3690" s="259">
        <v>3</v>
      </c>
      <c r="I3690" s="259" t="s">
        <v>6424</v>
      </c>
      <c r="J3690" s="259" t="s">
        <v>6425</v>
      </c>
      <c r="K3690" s="259" t="s">
        <v>6426</v>
      </c>
      <c r="L3690" s="260">
        <v>45560</v>
      </c>
      <c r="M3690" s="259" t="s">
        <v>20</v>
      </c>
    </row>
    <row r="3691" spans="1:13" x14ac:dyDescent="0.35">
      <c r="A3691" s="261" t="s">
        <v>3453</v>
      </c>
      <c r="B3691" s="261" t="s">
        <v>3454</v>
      </c>
      <c r="C3691" s="261" t="s">
        <v>338</v>
      </c>
      <c r="D3691" s="261" t="s">
        <v>996</v>
      </c>
      <c r="E3691" s="261">
        <v>6854191</v>
      </c>
      <c r="F3691" s="261" t="s">
        <v>6423</v>
      </c>
      <c r="G3691" s="261" t="s">
        <v>22</v>
      </c>
      <c r="H3691" s="261">
        <v>3</v>
      </c>
      <c r="I3691" s="261" t="s">
        <v>6424</v>
      </c>
      <c r="J3691" s="261" t="s">
        <v>6427</v>
      </c>
      <c r="K3691" s="261" t="s">
        <v>6428</v>
      </c>
      <c r="L3691" s="262">
        <v>45560</v>
      </c>
      <c r="M3691" s="261" t="s">
        <v>20</v>
      </c>
    </row>
    <row r="3692" spans="1:13" x14ac:dyDescent="0.35">
      <c r="A3692" s="259" t="s">
        <v>4190</v>
      </c>
      <c r="B3692" s="259" t="s">
        <v>4191</v>
      </c>
      <c r="C3692" s="259" t="s">
        <v>2861</v>
      </c>
      <c r="D3692" s="259" t="s">
        <v>694</v>
      </c>
      <c r="E3692" s="259">
        <v>229408</v>
      </c>
      <c r="F3692" s="259" t="s">
        <v>6429</v>
      </c>
      <c r="G3692" s="259" t="s">
        <v>884</v>
      </c>
      <c r="H3692" s="259">
        <v>2</v>
      </c>
      <c r="I3692" s="259" t="s">
        <v>6430</v>
      </c>
      <c r="J3692" s="259" t="s">
        <v>6431</v>
      </c>
      <c r="K3692" s="259" t="s">
        <v>6432</v>
      </c>
      <c r="L3692" s="260">
        <v>45560</v>
      </c>
      <c r="M3692" s="259" t="s">
        <v>439</v>
      </c>
    </row>
    <row r="3693" spans="1:13" x14ac:dyDescent="0.35">
      <c r="A3693" s="261" t="s">
        <v>4190</v>
      </c>
      <c r="B3693" s="261" t="s">
        <v>4191</v>
      </c>
      <c r="C3693" s="261" t="s">
        <v>2861</v>
      </c>
      <c r="D3693" s="261" t="s">
        <v>958</v>
      </c>
      <c r="E3693" s="261">
        <v>91645620</v>
      </c>
      <c r="F3693" s="261" t="s">
        <v>6433</v>
      </c>
      <c r="G3693" s="261" t="s">
        <v>884</v>
      </c>
      <c r="H3693" s="261">
        <v>2</v>
      </c>
      <c r="I3693" s="261" t="s">
        <v>6434</v>
      </c>
      <c r="J3693" s="261" t="s">
        <v>6435</v>
      </c>
      <c r="K3693" s="261" t="s">
        <v>6436</v>
      </c>
      <c r="L3693" s="262">
        <v>45560</v>
      </c>
      <c r="M3693" s="261" t="s">
        <v>439</v>
      </c>
    </row>
    <row r="3694" spans="1:13" x14ac:dyDescent="0.35">
      <c r="A3694" s="259" t="s">
        <v>4190</v>
      </c>
      <c r="B3694" s="259" t="s">
        <v>4191</v>
      </c>
      <c r="C3694" s="259" t="s">
        <v>2861</v>
      </c>
      <c r="D3694" s="259" t="s">
        <v>963</v>
      </c>
      <c r="E3694" s="259">
        <v>8014555</v>
      </c>
      <c r="F3694" s="259" t="s">
        <v>6437</v>
      </c>
      <c r="G3694" s="259" t="s">
        <v>884</v>
      </c>
      <c r="H3694" s="259">
        <v>2</v>
      </c>
      <c r="I3694" s="259" t="s">
        <v>6438</v>
      </c>
      <c r="J3694" s="259" t="s">
        <v>6439</v>
      </c>
      <c r="K3694" s="259" t="s">
        <v>6440</v>
      </c>
      <c r="L3694" s="260">
        <v>45560</v>
      </c>
      <c r="M3694" s="259" t="s">
        <v>439</v>
      </c>
    </row>
    <row r="3695" spans="1:13" x14ac:dyDescent="0.35">
      <c r="A3695" s="261" t="s">
        <v>4190</v>
      </c>
      <c r="B3695" s="261" t="s">
        <v>4191</v>
      </c>
      <c r="C3695" s="261" t="s">
        <v>2861</v>
      </c>
      <c r="D3695" s="261" t="s">
        <v>568</v>
      </c>
      <c r="E3695" s="261">
        <v>251297</v>
      </c>
      <c r="F3695" s="261" t="s">
        <v>6437</v>
      </c>
      <c r="G3695" s="261" t="s">
        <v>492</v>
      </c>
      <c r="H3695" s="261">
        <v>1</v>
      </c>
      <c r="I3695" s="261" t="s">
        <v>6438</v>
      </c>
      <c r="J3695" s="261" t="s">
        <v>6441</v>
      </c>
      <c r="K3695" s="261" t="s">
        <v>6442</v>
      </c>
      <c r="L3695" s="262">
        <v>45560</v>
      </c>
      <c r="M3695" s="261" t="s">
        <v>439</v>
      </c>
    </row>
    <row r="3696" spans="1:13" x14ac:dyDescent="0.35">
      <c r="A3696" s="259" t="s">
        <v>4190</v>
      </c>
      <c r="B3696" s="259" t="s">
        <v>4191</v>
      </c>
      <c r="C3696" s="259" t="s">
        <v>2861</v>
      </c>
      <c r="D3696" s="259" t="s">
        <v>40</v>
      </c>
      <c r="E3696" s="259">
        <v>51</v>
      </c>
      <c r="F3696" s="259" t="s">
        <v>6443</v>
      </c>
      <c r="G3696" s="259" t="s">
        <v>884</v>
      </c>
      <c r="H3696" s="259">
        <v>2</v>
      </c>
      <c r="I3696" s="259" t="s">
        <v>6444</v>
      </c>
      <c r="J3696" s="259" t="s">
        <v>6445</v>
      </c>
      <c r="K3696" s="259" t="s">
        <v>6446</v>
      </c>
      <c r="L3696" s="260">
        <v>45560</v>
      </c>
      <c r="M3696" s="259" t="s">
        <v>439</v>
      </c>
    </row>
    <row r="3697" spans="1:13" x14ac:dyDescent="0.35">
      <c r="A3697" s="261" t="s">
        <v>4190</v>
      </c>
      <c r="B3697" s="261" t="s">
        <v>4191</v>
      </c>
      <c r="C3697" s="261" t="s">
        <v>2861</v>
      </c>
      <c r="D3697" s="261" t="s">
        <v>635</v>
      </c>
      <c r="E3697" s="261">
        <v>226</v>
      </c>
      <c r="F3697" s="261" t="s">
        <v>6447</v>
      </c>
      <c r="G3697" s="261" t="s">
        <v>884</v>
      </c>
      <c r="H3697" s="261">
        <v>2</v>
      </c>
      <c r="I3697" s="261" t="s">
        <v>6448</v>
      </c>
      <c r="J3697" s="261" t="s">
        <v>6449</v>
      </c>
      <c r="K3697" s="261" t="s">
        <v>6450</v>
      </c>
      <c r="L3697" s="262">
        <v>45560</v>
      </c>
      <c r="M3697" s="261" t="s">
        <v>439</v>
      </c>
    </row>
    <row r="3698" spans="1:13" x14ac:dyDescent="0.35">
      <c r="A3698" s="259" t="s">
        <v>4190</v>
      </c>
      <c r="B3698" s="259" t="s">
        <v>4191</v>
      </c>
      <c r="C3698" s="259" t="s">
        <v>2861</v>
      </c>
      <c r="D3698" s="259" t="s">
        <v>793</v>
      </c>
      <c r="E3698" s="259">
        <v>226</v>
      </c>
      <c r="F3698" s="259" t="s">
        <v>6447</v>
      </c>
      <c r="G3698" s="259" t="s">
        <v>884</v>
      </c>
      <c r="H3698" s="259">
        <v>2</v>
      </c>
      <c r="I3698" s="259" t="s">
        <v>6448</v>
      </c>
      <c r="J3698" s="259" t="s">
        <v>6451</v>
      </c>
      <c r="K3698" s="259" t="s">
        <v>6452</v>
      </c>
      <c r="L3698" s="260">
        <v>45560</v>
      </c>
      <c r="M3698" s="259" t="s">
        <v>439</v>
      </c>
    </row>
    <row r="3699" spans="1:13" x14ac:dyDescent="0.35">
      <c r="A3699" s="261" t="s">
        <v>4190</v>
      </c>
      <c r="B3699" s="261" t="s">
        <v>4191</v>
      </c>
      <c r="C3699" s="261" t="s">
        <v>2861</v>
      </c>
      <c r="D3699" s="261" t="s">
        <v>986</v>
      </c>
      <c r="E3699" s="261">
        <v>283697</v>
      </c>
      <c r="F3699" s="261" t="s">
        <v>6453</v>
      </c>
      <c r="G3699" s="261" t="s">
        <v>884</v>
      </c>
      <c r="H3699" s="261">
        <v>2</v>
      </c>
      <c r="I3699" s="261" t="s">
        <v>6454</v>
      </c>
      <c r="J3699" s="261" t="s">
        <v>6455</v>
      </c>
      <c r="K3699" s="261" t="s">
        <v>6456</v>
      </c>
      <c r="L3699" s="262">
        <v>45560</v>
      </c>
      <c r="M3699" s="261" t="s">
        <v>439</v>
      </c>
    </row>
    <row r="3700" spans="1:13" x14ac:dyDescent="0.35">
      <c r="A3700" s="259" t="s">
        <v>4190</v>
      </c>
      <c r="B3700" s="259" t="s">
        <v>4191</v>
      </c>
      <c r="C3700" s="259" t="s">
        <v>2861</v>
      </c>
      <c r="D3700" s="259" t="s">
        <v>991</v>
      </c>
      <c r="E3700" s="259">
        <v>83631065</v>
      </c>
      <c r="F3700" s="259" t="s">
        <v>6433</v>
      </c>
      <c r="G3700" s="259" t="s">
        <v>884</v>
      </c>
      <c r="H3700" s="259">
        <v>2</v>
      </c>
      <c r="I3700" s="259" t="s">
        <v>6457</v>
      </c>
      <c r="J3700" s="259" t="s">
        <v>6458</v>
      </c>
      <c r="K3700" s="259" t="s">
        <v>6459</v>
      </c>
      <c r="L3700" s="260">
        <v>45560</v>
      </c>
      <c r="M3700" s="259" t="s">
        <v>439</v>
      </c>
    </row>
    <row r="3701" spans="1:13" x14ac:dyDescent="0.35">
      <c r="A3701" s="261" t="s">
        <v>4190</v>
      </c>
      <c r="B3701" s="261" t="s">
        <v>4191</v>
      </c>
      <c r="C3701" s="261" t="s">
        <v>2861</v>
      </c>
      <c r="D3701" s="261" t="s">
        <v>996</v>
      </c>
      <c r="E3701" s="261">
        <v>7730858</v>
      </c>
      <c r="F3701" s="261" t="s">
        <v>6460</v>
      </c>
      <c r="G3701" s="261" t="s">
        <v>884</v>
      </c>
      <c r="H3701" s="261">
        <v>2</v>
      </c>
      <c r="I3701" s="261" t="s">
        <v>6461</v>
      </c>
      <c r="J3701" s="261" t="s">
        <v>6462</v>
      </c>
      <c r="K3701" s="261" t="s">
        <v>6463</v>
      </c>
      <c r="L3701" s="262">
        <v>45560</v>
      </c>
      <c r="M3701" s="261" t="s">
        <v>439</v>
      </c>
    </row>
    <row r="3702" spans="1:13" x14ac:dyDescent="0.35">
      <c r="A3702" s="259" t="s">
        <v>4190</v>
      </c>
      <c r="B3702" s="259" t="s">
        <v>4191</v>
      </c>
      <c r="C3702" s="259" t="s">
        <v>2861</v>
      </c>
      <c r="D3702" s="259" t="s">
        <v>999</v>
      </c>
      <c r="E3702" s="259">
        <v>283697</v>
      </c>
      <c r="F3702" s="259" t="s">
        <v>6453</v>
      </c>
      <c r="G3702" s="259" t="s">
        <v>884</v>
      </c>
      <c r="H3702" s="259">
        <v>2</v>
      </c>
      <c r="I3702" s="259" t="s">
        <v>6464</v>
      </c>
      <c r="J3702" s="259" t="s">
        <v>6465</v>
      </c>
      <c r="K3702" s="259" t="s">
        <v>6466</v>
      </c>
      <c r="L3702" s="260">
        <v>45560</v>
      </c>
      <c r="M3702" s="259" t="s">
        <v>439</v>
      </c>
    </row>
    <row r="3703" spans="1:13" x14ac:dyDescent="0.35">
      <c r="A3703" s="261" t="s">
        <v>4190</v>
      </c>
      <c r="B3703" s="261" t="s">
        <v>4191</v>
      </c>
      <c r="C3703" s="261" t="s">
        <v>2861</v>
      </c>
      <c r="D3703" s="261" t="s">
        <v>1002</v>
      </c>
      <c r="E3703" s="261" t="s">
        <v>17</v>
      </c>
      <c r="F3703" s="261" t="s">
        <v>17</v>
      </c>
      <c r="G3703" s="261" t="s">
        <v>17</v>
      </c>
      <c r="H3703" s="261" t="s">
        <v>17</v>
      </c>
      <c r="I3703" s="261" t="s">
        <v>17</v>
      </c>
      <c r="J3703" s="261" t="s">
        <v>6467</v>
      </c>
      <c r="K3703" s="261" t="s">
        <v>6468</v>
      </c>
      <c r="L3703" s="262">
        <v>45560</v>
      </c>
      <c r="M3703" s="261" t="s">
        <v>439</v>
      </c>
    </row>
    <row r="3704" spans="1:13" x14ac:dyDescent="0.35">
      <c r="A3704" s="259" t="s">
        <v>4190</v>
      </c>
      <c r="B3704" s="259" t="s">
        <v>4191</v>
      </c>
      <c r="C3704" s="259" t="s">
        <v>2861</v>
      </c>
      <c r="D3704" s="259" t="s">
        <v>823</v>
      </c>
      <c r="E3704" s="259" t="s">
        <v>17</v>
      </c>
      <c r="F3704" s="259" t="s">
        <v>17</v>
      </c>
      <c r="G3704" s="259" t="s">
        <v>17</v>
      </c>
      <c r="H3704" s="259" t="s">
        <v>17</v>
      </c>
      <c r="I3704" s="259" t="s">
        <v>17</v>
      </c>
      <c r="J3704" s="259" t="s">
        <v>6467</v>
      </c>
      <c r="K3704" s="259" t="s">
        <v>6469</v>
      </c>
      <c r="L3704" s="260">
        <v>45560</v>
      </c>
      <c r="M3704" s="259" t="s">
        <v>439</v>
      </c>
    </row>
    <row r="3705" spans="1:13" x14ac:dyDescent="0.35">
      <c r="A3705" s="261" t="s">
        <v>4190</v>
      </c>
      <c r="B3705" s="261" t="s">
        <v>4191</v>
      </c>
      <c r="C3705" s="261" t="s">
        <v>2861</v>
      </c>
      <c r="D3705" s="261" t="s">
        <v>404</v>
      </c>
      <c r="E3705" s="261">
        <v>4</v>
      </c>
      <c r="F3705" s="261" t="s">
        <v>6470</v>
      </c>
      <c r="G3705" s="261" t="s">
        <v>884</v>
      </c>
      <c r="H3705" s="261">
        <v>2</v>
      </c>
      <c r="I3705" s="261" t="s">
        <v>6471</v>
      </c>
      <c r="J3705" s="261" t="s">
        <v>6472</v>
      </c>
      <c r="K3705" s="261" t="s">
        <v>6473</v>
      </c>
      <c r="L3705" s="262">
        <v>45560</v>
      </c>
      <c r="M3705" s="261" t="s">
        <v>439</v>
      </c>
    </row>
    <row r="3706" spans="1:13" x14ac:dyDescent="0.35">
      <c r="A3706" s="259" t="s">
        <v>4190</v>
      </c>
      <c r="B3706" s="259" t="s">
        <v>4191</v>
      </c>
      <c r="C3706" s="259" t="s">
        <v>2861</v>
      </c>
      <c r="D3706" s="259" t="s">
        <v>26</v>
      </c>
      <c r="E3706" s="259" t="s">
        <v>17</v>
      </c>
      <c r="F3706" s="259" t="s">
        <v>17</v>
      </c>
      <c r="G3706" s="259" t="s">
        <v>17</v>
      </c>
      <c r="H3706" s="259" t="s">
        <v>17</v>
      </c>
      <c r="I3706" s="259" t="s">
        <v>17</v>
      </c>
      <c r="J3706" s="259" t="s">
        <v>4217</v>
      </c>
      <c r="K3706" s="259" t="s">
        <v>6474</v>
      </c>
      <c r="L3706" s="260">
        <v>45560</v>
      </c>
      <c r="M3706" s="259" t="s">
        <v>439</v>
      </c>
    </row>
    <row r="3707" spans="1:13" x14ac:dyDescent="0.35">
      <c r="A3707" s="261" t="s">
        <v>4190</v>
      </c>
      <c r="B3707" s="261" t="s">
        <v>4191</v>
      </c>
      <c r="C3707" s="261" t="s">
        <v>2861</v>
      </c>
      <c r="D3707" s="261" t="s">
        <v>28</v>
      </c>
      <c r="E3707" s="261" t="s">
        <v>17</v>
      </c>
      <c r="F3707" s="261" t="s">
        <v>17</v>
      </c>
      <c r="G3707" s="261" t="s">
        <v>17</v>
      </c>
      <c r="H3707" s="261" t="s">
        <v>17</v>
      </c>
      <c r="I3707" s="261" t="s">
        <v>17</v>
      </c>
      <c r="J3707" s="261" t="s">
        <v>4217</v>
      </c>
      <c r="K3707" s="261" t="s">
        <v>6475</v>
      </c>
      <c r="L3707" s="262">
        <v>45560</v>
      </c>
      <c r="M3707" s="261" t="s">
        <v>439</v>
      </c>
    </row>
    <row r="3708" spans="1:13" x14ac:dyDescent="0.35">
      <c r="A3708" s="259" t="s">
        <v>4190</v>
      </c>
      <c r="B3708" s="259" t="s">
        <v>4191</v>
      </c>
      <c r="C3708" s="259" t="s">
        <v>2861</v>
      </c>
      <c r="D3708" s="259" t="s">
        <v>38</v>
      </c>
      <c r="E3708" s="259" t="s">
        <v>17</v>
      </c>
      <c r="F3708" s="259" t="s">
        <v>17</v>
      </c>
      <c r="G3708" s="259" t="s">
        <v>17</v>
      </c>
      <c r="H3708" s="259" t="s">
        <v>17</v>
      </c>
      <c r="I3708" s="259" t="s">
        <v>17</v>
      </c>
      <c r="J3708" s="259" t="s">
        <v>4206</v>
      </c>
      <c r="K3708" s="259" t="s">
        <v>6476</v>
      </c>
      <c r="L3708" s="260">
        <v>45560</v>
      </c>
      <c r="M3708" s="259" t="s">
        <v>439</v>
      </c>
    </row>
    <row r="3709" spans="1:13" x14ac:dyDescent="0.35">
      <c r="A3709" s="261" t="s">
        <v>4190</v>
      </c>
      <c r="B3709" s="261" t="s">
        <v>4191</v>
      </c>
      <c r="C3709" s="261" t="s">
        <v>2861</v>
      </c>
      <c r="D3709" s="261" t="s">
        <v>16</v>
      </c>
      <c r="E3709" s="261">
        <v>17118</v>
      </c>
      <c r="F3709" s="261" t="s">
        <v>6477</v>
      </c>
      <c r="G3709" s="261" t="s">
        <v>884</v>
      </c>
      <c r="H3709" s="261">
        <v>2</v>
      </c>
      <c r="I3709" s="261" t="s">
        <v>6478</v>
      </c>
      <c r="J3709" s="261" t="s">
        <v>6479</v>
      </c>
      <c r="K3709" s="261" t="s">
        <v>6480</v>
      </c>
      <c r="L3709" s="262">
        <v>45560</v>
      </c>
      <c r="M3709" s="261" t="s">
        <v>439</v>
      </c>
    </row>
    <row r="3710" spans="1:13" x14ac:dyDescent="0.35">
      <c r="A3710" s="259" t="s">
        <v>4190</v>
      </c>
      <c r="B3710" s="259" t="s">
        <v>4191</v>
      </c>
      <c r="C3710" s="259" t="s">
        <v>2861</v>
      </c>
      <c r="D3710" s="259" t="s">
        <v>21</v>
      </c>
      <c r="E3710" s="259">
        <v>1942</v>
      </c>
      <c r="F3710" s="259" t="s">
        <v>6477</v>
      </c>
      <c r="G3710" s="259" t="s">
        <v>884</v>
      </c>
      <c r="H3710" s="259">
        <v>2</v>
      </c>
      <c r="I3710" s="259" t="s">
        <v>6478</v>
      </c>
      <c r="J3710" s="259" t="s">
        <v>6481</v>
      </c>
      <c r="K3710" s="259" t="s">
        <v>6482</v>
      </c>
      <c r="L3710" s="260">
        <v>45560</v>
      </c>
      <c r="M3710" s="259" t="s">
        <v>439</v>
      </c>
    </row>
    <row r="3711" spans="1:13" x14ac:dyDescent="0.35">
      <c r="A3711" s="261" t="s">
        <v>4190</v>
      </c>
      <c r="B3711" s="261" t="s">
        <v>4191</v>
      </c>
      <c r="C3711" s="261" t="s">
        <v>2861</v>
      </c>
      <c r="D3711" s="261" t="s">
        <v>24</v>
      </c>
      <c r="E3711" s="261">
        <v>221110472</v>
      </c>
      <c r="F3711" s="261" t="s">
        <v>6483</v>
      </c>
      <c r="G3711" s="261" t="s">
        <v>884</v>
      </c>
      <c r="H3711" s="261">
        <v>2</v>
      </c>
      <c r="I3711" s="261" t="s">
        <v>6484</v>
      </c>
      <c r="J3711" s="261" t="s">
        <v>6485</v>
      </c>
      <c r="K3711" s="261" t="s">
        <v>6486</v>
      </c>
      <c r="L3711" s="262">
        <v>45560</v>
      </c>
      <c r="M3711" s="261" t="s">
        <v>439</v>
      </c>
    </row>
    <row r="3712" spans="1:13" x14ac:dyDescent="0.35">
      <c r="A3712" s="259" t="s">
        <v>2859</v>
      </c>
      <c r="B3712" s="259" t="s">
        <v>2860</v>
      </c>
      <c r="C3712" s="259" t="s">
        <v>2861</v>
      </c>
      <c r="D3712" s="259" t="s">
        <v>963</v>
      </c>
      <c r="E3712" s="259">
        <v>108420</v>
      </c>
      <c r="F3712" s="259" t="s">
        <v>6487</v>
      </c>
      <c r="G3712" s="259" t="s">
        <v>492</v>
      </c>
      <c r="H3712" s="259">
        <v>1</v>
      </c>
      <c r="I3712" s="259" t="s">
        <v>6488</v>
      </c>
      <c r="J3712" s="259" t="s">
        <v>6489</v>
      </c>
      <c r="K3712" s="259" t="s">
        <v>6490</v>
      </c>
      <c r="L3712" s="260">
        <v>45560</v>
      </c>
      <c r="M3712" s="259" t="s">
        <v>439</v>
      </c>
    </row>
    <row r="3713" spans="1:13" x14ac:dyDescent="0.35">
      <c r="A3713" s="261" t="s">
        <v>2859</v>
      </c>
      <c r="B3713" s="261" t="s">
        <v>2860</v>
      </c>
      <c r="C3713" s="261" t="s">
        <v>2861</v>
      </c>
      <c r="D3713" s="261" t="s">
        <v>568</v>
      </c>
      <c r="E3713" s="261">
        <v>108420</v>
      </c>
      <c r="F3713" s="261" t="s">
        <v>6487</v>
      </c>
      <c r="G3713" s="261" t="s">
        <v>884</v>
      </c>
      <c r="H3713" s="261">
        <v>2</v>
      </c>
      <c r="I3713" s="261" t="s">
        <v>6488</v>
      </c>
      <c r="J3713" s="261" t="s">
        <v>6491</v>
      </c>
      <c r="K3713" s="261" t="s">
        <v>6492</v>
      </c>
      <c r="L3713" s="262">
        <v>45560</v>
      </c>
      <c r="M3713" s="261" t="s">
        <v>439</v>
      </c>
    </row>
    <row r="3714" spans="1:13" x14ac:dyDescent="0.35">
      <c r="A3714" s="259" t="s">
        <v>2859</v>
      </c>
      <c r="B3714" s="259" t="s">
        <v>2860</v>
      </c>
      <c r="C3714" s="259" t="s">
        <v>2861</v>
      </c>
      <c r="D3714" s="259" t="s">
        <v>635</v>
      </c>
      <c r="E3714" s="259">
        <v>133</v>
      </c>
      <c r="F3714" s="259" t="s">
        <v>6493</v>
      </c>
      <c r="G3714" s="259" t="s">
        <v>884</v>
      </c>
      <c r="H3714" s="259">
        <v>2</v>
      </c>
      <c r="I3714" s="259" t="s">
        <v>691</v>
      </c>
      <c r="J3714" s="259" t="s">
        <v>6494</v>
      </c>
      <c r="K3714" s="259" t="s">
        <v>6495</v>
      </c>
      <c r="L3714" s="260">
        <v>45560</v>
      </c>
      <c r="M3714" s="259" t="s">
        <v>439</v>
      </c>
    </row>
    <row r="3715" spans="1:13" x14ac:dyDescent="0.35">
      <c r="A3715" s="261" t="s">
        <v>2859</v>
      </c>
      <c r="B3715" s="261" t="s">
        <v>2860</v>
      </c>
      <c r="C3715" s="261" t="s">
        <v>2861</v>
      </c>
      <c r="D3715" s="261" t="s">
        <v>793</v>
      </c>
      <c r="E3715" s="261">
        <v>226</v>
      </c>
      <c r="F3715" s="261" t="s">
        <v>6447</v>
      </c>
      <c r="G3715" s="261" t="s">
        <v>884</v>
      </c>
      <c r="H3715" s="261">
        <v>2</v>
      </c>
      <c r="I3715" s="261" t="s">
        <v>6448</v>
      </c>
      <c r="J3715" s="261" t="s">
        <v>4504</v>
      </c>
      <c r="K3715" s="261" t="s">
        <v>6496</v>
      </c>
      <c r="L3715" s="262">
        <v>45560</v>
      </c>
      <c r="M3715" s="261" t="s">
        <v>439</v>
      </c>
    </row>
    <row r="3716" spans="1:13" x14ac:dyDescent="0.35">
      <c r="A3716" s="259" t="s">
        <v>2859</v>
      </c>
      <c r="B3716" s="259" t="s">
        <v>2860</v>
      </c>
      <c r="C3716" s="259" t="s">
        <v>2861</v>
      </c>
      <c r="D3716" s="259" t="s">
        <v>986</v>
      </c>
      <c r="E3716" s="259">
        <v>108420</v>
      </c>
      <c r="F3716" s="259" t="s">
        <v>6487</v>
      </c>
      <c r="G3716" s="259" t="s">
        <v>22</v>
      </c>
      <c r="H3716" s="259">
        <v>3</v>
      </c>
      <c r="I3716" s="259" t="s">
        <v>6488</v>
      </c>
      <c r="J3716" s="259" t="s">
        <v>6497</v>
      </c>
      <c r="K3716" s="259" t="s">
        <v>6498</v>
      </c>
      <c r="L3716" s="260">
        <v>45560</v>
      </c>
      <c r="M3716" s="259" t="s">
        <v>439</v>
      </c>
    </row>
    <row r="3717" spans="1:13" x14ac:dyDescent="0.35">
      <c r="A3717" s="261" t="s">
        <v>2859</v>
      </c>
      <c r="B3717" s="261" t="s">
        <v>2860</v>
      </c>
      <c r="C3717" s="261" t="s">
        <v>2861</v>
      </c>
      <c r="D3717" s="261" t="s">
        <v>991</v>
      </c>
      <c r="E3717" s="261">
        <v>26144022</v>
      </c>
      <c r="F3717" s="261" t="s">
        <v>4202</v>
      </c>
      <c r="G3717" s="261" t="s">
        <v>22</v>
      </c>
      <c r="H3717" s="261">
        <v>3</v>
      </c>
      <c r="I3717" s="261" t="s">
        <v>4203</v>
      </c>
      <c r="J3717" s="261" t="s">
        <v>6499</v>
      </c>
      <c r="K3717" s="261" t="s">
        <v>6500</v>
      </c>
      <c r="L3717" s="262">
        <v>45560</v>
      </c>
      <c r="M3717" s="261" t="s">
        <v>439</v>
      </c>
    </row>
    <row r="3718" spans="1:13" x14ac:dyDescent="0.35">
      <c r="A3718" s="259" t="s">
        <v>2859</v>
      </c>
      <c r="B3718" s="259" t="s">
        <v>2860</v>
      </c>
      <c r="C3718" s="259" t="s">
        <v>2861</v>
      </c>
      <c r="D3718" s="259" t="s">
        <v>999</v>
      </c>
      <c r="E3718" s="259">
        <v>108420</v>
      </c>
      <c r="F3718" s="259" t="s">
        <v>6487</v>
      </c>
      <c r="G3718" s="259" t="s">
        <v>22</v>
      </c>
      <c r="H3718" s="259">
        <v>3</v>
      </c>
      <c r="I3718" s="259" t="s">
        <v>6488</v>
      </c>
      <c r="J3718" s="259" t="s">
        <v>6501</v>
      </c>
      <c r="K3718" s="259" t="s">
        <v>6502</v>
      </c>
      <c r="L3718" s="260">
        <v>45560</v>
      </c>
      <c r="M3718" s="259" t="s">
        <v>439</v>
      </c>
    </row>
    <row r="3719" spans="1:13" x14ac:dyDescent="0.35">
      <c r="A3719" s="261" t="s">
        <v>4225</v>
      </c>
      <c r="B3719" s="261" t="s">
        <v>4226</v>
      </c>
      <c r="C3719" s="261" t="s">
        <v>2861</v>
      </c>
      <c r="D3719" s="261" t="s">
        <v>694</v>
      </c>
      <c r="E3719" s="261">
        <v>129459</v>
      </c>
      <c r="F3719" s="261" t="s">
        <v>6503</v>
      </c>
      <c r="G3719" s="261" t="s">
        <v>884</v>
      </c>
      <c r="H3719" s="261">
        <v>2</v>
      </c>
      <c r="I3719" s="261" t="s">
        <v>6504</v>
      </c>
      <c r="J3719" s="261" t="s">
        <v>6505</v>
      </c>
      <c r="K3719" s="261" t="s">
        <v>6506</v>
      </c>
      <c r="L3719" s="262">
        <v>45560</v>
      </c>
      <c r="M3719" s="261" t="s">
        <v>439</v>
      </c>
    </row>
    <row r="3720" spans="1:13" x14ac:dyDescent="0.35">
      <c r="A3720" s="259" t="s">
        <v>4225</v>
      </c>
      <c r="B3720" s="259" t="s">
        <v>4226</v>
      </c>
      <c r="C3720" s="259" t="s">
        <v>2861</v>
      </c>
      <c r="D3720" s="259" t="s">
        <v>958</v>
      </c>
      <c r="E3720" s="259">
        <v>65393178</v>
      </c>
      <c r="F3720" s="259" t="s">
        <v>6507</v>
      </c>
      <c r="G3720" s="259" t="s">
        <v>884</v>
      </c>
      <c r="H3720" s="259">
        <v>2</v>
      </c>
      <c r="I3720" s="259" t="s">
        <v>6508</v>
      </c>
      <c r="J3720" s="259" t="s">
        <v>6509</v>
      </c>
      <c r="K3720" s="259" t="s">
        <v>6510</v>
      </c>
      <c r="L3720" s="260">
        <v>45560</v>
      </c>
      <c r="M3720" s="259" t="s">
        <v>439</v>
      </c>
    </row>
    <row r="3721" spans="1:13" x14ac:dyDescent="0.35">
      <c r="A3721" s="261" t="s">
        <v>4225</v>
      </c>
      <c r="B3721" s="261" t="s">
        <v>4226</v>
      </c>
      <c r="C3721" s="261" t="s">
        <v>2861</v>
      </c>
      <c r="D3721" s="261" t="s">
        <v>963</v>
      </c>
      <c r="E3721" s="261">
        <v>7906135</v>
      </c>
      <c r="F3721" s="261" t="s">
        <v>6477</v>
      </c>
      <c r="G3721" s="261" t="s">
        <v>884</v>
      </c>
      <c r="H3721" s="261">
        <v>2</v>
      </c>
      <c r="I3721" s="261" t="s">
        <v>6478</v>
      </c>
      <c r="J3721" s="261" t="s">
        <v>6511</v>
      </c>
      <c r="K3721" s="261" t="s">
        <v>6512</v>
      </c>
      <c r="L3721" s="262">
        <v>45560</v>
      </c>
      <c r="M3721" s="261" t="s">
        <v>439</v>
      </c>
    </row>
    <row r="3722" spans="1:13" x14ac:dyDescent="0.35">
      <c r="A3722" s="259" t="s">
        <v>4225</v>
      </c>
      <c r="B3722" s="259" t="s">
        <v>4226</v>
      </c>
      <c r="C3722" s="259" t="s">
        <v>2861</v>
      </c>
      <c r="D3722" s="259" t="s">
        <v>568</v>
      </c>
      <c r="E3722" s="259">
        <v>142877</v>
      </c>
      <c r="F3722" s="259" t="s">
        <v>6477</v>
      </c>
      <c r="G3722" s="259" t="s">
        <v>884</v>
      </c>
      <c r="H3722" s="259">
        <v>2</v>
      </c>
      <c r="I3722" s="259" t="s">
        <v>6478</v>
      </c>
      <c r="J3722" s="259" t="s">
        <v>6513</v>
      </c>
      <c r="K3722" s="259" t="s">
        <v>6514</v>
      </c>
      <c r="L3722" s="260">
        <v>45560</v>
      </c>
      <c r="M3722" s="259" t="s">
        <v>439</v>
      </c>
    </row>
    <row r="3723" spans="1:13" x14ac:dyDescent="0.35">
      <c r="A3723" s="261" t="s">
        <v>4225</v>
      </c>
      <c r="B3723" s="261" t="s">
        <v>4226</v>
      </c>
      <c r="C3723" s="261" t="s">
        <v>2861</v>
      </c>
      <c r="D3723" s="261" t="s">
        <v>40</v>
      </c>
      <c r="E3723" s="261">
        <v>51</v>
      </c>
      <c r="F3723" s="261" t="s">
        <v>6483</v>
      </c>
      <c r="G3723" s="261" t="s">
        <v>884</v>
      </c>
      <c r="H3723" s="261">
        <v>2</v>
      </c>
      <c r="I3723" s="261" t="s">
        <v>6484</v>
      </c>
      <c r="J3723" s="261" t="s">
        <v>6515</v>
      </c>
      <c r="K3723" s="261" t="s">
        <v>6516</v>
      </c>
      <c r="L3723" s="262">
        <v>45560</v>
      </c>
      <c r="M3723" s="261" t="s">
        <v>439</v>
      </c>
    </row>
    <row r="3724" spans="1:13" x14ac:dyDescent="0.35">
      <c r="A3724" s="259" t="s">
        <v>4225</v>
      </c>
      <c r="B3724" s="259" t="s">
        <v>4226</v>
      </c>
      <c r="C3724" s="259" t="s">
        <v>2861</v>
      </c>
      <c r="D3724" s="259" t="s">
        <v>635</v>
      </c>
      <c r="E3724" s="259">
        <v>93</v>
      </c>
      <c r="F3724" s="259" t="s">
        <v>6483</v>
      </c>
      <c r="G3724" s="259" t="s">
        <v>884</v>
      </c>
      <c r="H3724" s="259">
        <v>2</v>
      </c>
      <c r="I3724" s="259" t="s">
        <v>6484</v>
      </c>
      <c r="J3724" s="259" t="s">
        <v>6517</v>
      </c>
      <c r="K3724" s="259" t="s">
        <v>6518</v>
      </c>
      <c r="L3724" s="260">
        <v>45560</v>
      </c>
      <c r="M3724" s="259" t="s">
        <v>439</v>
      </c>
    </row>
    <row r="3725" spans="1:13" x14ac:dyDescent="0.35">
      <c r="A3725" s="261" t="s">
        <v>4225</v>
      </c>
      <c r="B3725" s="261" t="s">
        <v>4226</v>
      </c>
      <c r="C3725" s="261" t="s">
        <v>2861</v>
      </c>
      <c r="D3725" s="261" t="s">
        <v>793</v>
      </c>
      <c r="E3725" s="261">
        <v>226</v>
      </c>
      <c r="F3725" s="261" t="s">
        <v>6447</v>
      </c>
      <c r="G3725" s="261" t="s">
        <v>884</v>
      </c>
      <c r="H3725" s="261">
        <v>2</v>
      </c>
      <c r="I3725" s="261" t="s">
        <v>6448</v>
      </c>
      <c r="J3725" s="261" t="s">
        <v>6519</v>
      </c>
      <c r="K3725" s="261" t="s">
        <v>6520</v>
      </c>
      <c r="L3725" s="262">
        <v>45560</v>
      </c>
      <c r="M3725" s="261" t="s">
        <v>439</v>
      </c>
    </row>
    <row r="3726" spans="1:13" x14ac:dyDescent="0.35">
      <c r="A3726" s="259" t="s">
        <v>4225</v>
      </c>
      <c r="B3726" s="259" t="s">
        <v>4226</v>
      </c>
      <c r="C3726" s="259" t="s">
        <v>2861</v>
      </c>
      <c r="D3726" s="259" t="s">
        <v>986</v>
      </c>
      <c r="E3726" s="259">
        <v>175277</v>
      </c>
      <c r="F3726" s="259" t="s">
        <v>6521</v>
      </c>
      <c r="G3726" s="259" t="s">
        <v>884</v>
      </c>
      <c r="H3726" s="259">
        <v>2</v>
      </c>
      <c r="I3726" s="259" t="s">
        <v>6522</v>
      </c>
      <c r="J3726" s="259" t="s">
        <v>6523</v>
      </c>
      <c r="K3726" s="259" t="s">
        <v>6524</v>
      </c>
      <c r="L3726" s="260">
        <v>45560</v>
      </c>
      <c r="M3726" s="259" t="s">
        <v>439</v>
      </c>
    </row>
    <row r="3727" spans="1:13" x14ac:dyDescent="0.35">
      <c r="A3727" s="261" t="s">
        <v>4225</v>
      </c>
      <c r="B3727" s="261" t="s">
        <v>4226</v>
      </c>
      <c r="C3727" s="261" t="s">
        <v>2861</v>
      </c>
      <c r="D3727" s="261" t="s">
        <v>991</v>
      </c>
      <c r="E3727" s="261">
        <v>57487043</v>
      </c>
      <c r="F3727" s="261" t="s">
        <v>6507</v>
      </c>
      <c r="G3727" s="261" t="s">
        <v>884</v>
      </c>
      <c r="H3727" s="261">
        <v>2</v>
      </c>
      <c r="I3727" s="261" t="s">
        <v>6508</v>
      </c>
      <c r="J3727" s="261" t="s">
        <v>6525</v>
      </c>
      <c r="K3727" s="261" t="s">
        <v>6526</v>
      </c>
      <c r="L3727" s="262">
        <v>45560</v>
      </c>
      <c r="M3727" s="261" t="s">
        <v>439</v>
      </c>
    </row>
    <row r="3728" spans="1:13" x14ac:dyDescent="0.35">
      <c r="A3728" s="259" t="s">
        <v>4225</v>
      </c>
      <c r="B3728" s="259" t="s">
        <v>4226</v>
      </c>
      <c r="C3728" s="259" t="s">
        <v>2861</v>
      </c>
      <c r="D3728" s="259" t="s">
        <v>996</v>
      </c>
      <c r="E3728" s="259">
        <v>7730858</v>
      </c>
      <c r="F3728" s="259" t="s">
        <v>6527</v>
      </c>
      <c r="G3728" s="259" t="s">
        <v>884</v>
      </c>
      <c r="H3728" s="259">
        <v>2</v>
      </c>
      <c r="I3728" s="259" t="s">
        <v>6528</v>
      </c>
      <c r="J3728" s="259" t="s">
        <v>6529</v>
      </c>
      <c r="K3728" s="259" t="s">
        <v>6530</v>
      </c>
      <c r="L3728" s="260">
        <v>45560</v>
      </c>
      <c r="M3728" s="259" t="s">
        <v>439</v>
      </c>
    </row>
    <row r="3729" spans="1:13" x14ac:dyDescent="0.35">
      <c r="A3729" s="261" t="s">
        <v>4225</v>
      </c>
      <c r="B3729" s="261" t="s">
        <v>4226</v>
      </c>
      <c r="C3729" s="261" t="s">
        <v>2861</v>
      </c>
      <c r="D3729" s="261" t="s">
        <v>999</v>
      </c>
      <c r="E3729" s="261">
        <v>175277</v>
      </c>
      <c r="F3729" s="261" t="s">
        <v>6521</v>
      </c>
      <c r="G3729" s="261" t="s">
        <v>884</v>
      </c>
      <c r="H3729" s="261">
        <v>2</v>
      </c>
      <c r="I3729" s="261" t="s">
        <v>6522</v>
      </c>
      <c r="J3729" s="261" t="s">
        <v>6531</v>
      </c>
      <c r="K3729" s="261" t="s">
        <v>6532</v>
      </c>
      <c r="L3729" s="262">
        <v>45560</v>
      </c>
      <c r="M3729" s="261" t="s">
        <v>439</v>
      </c>
    </row>
    <row r="3730" spans="1:13" x14ac:dyDescent="0.35">
      <c r="A3730" s="259" t="s">
        <v>4225</v>
      </c>
      <c r="B3730" s="259" t="s">
        <v>4226</v>
      </c>
      <c r="C3730" s="259" t="s">
        <v>2861</v>
      </c>
      <c r="D3730" s="259" t="s">
        <v>1002</v>
      </c>
      <c r="E3730" s="259">
        <v>0</v>
      </c>
      <c r="F3730" s="259" t="s">
        <v>17</v>
      </c>
      <c r="G3730" s="259" t="s">
        <v>17</v>
      </c>
      <c r="H3730" s="259" t="s">
        <v>17</v>
      </c>
      <c r="I3730" s="259" t="s">
        <v>17</v>
      </c>
      <c r="J3730" s="259" t="s">
        <v>6533</v>
      </c>
      <c r="K3730" s="259" t="s">
        <v>6534</v>
      </c>
      <c r="L3730" s="260">
        <v>45560</v>
      </c>
      <c r="M3730" s="259" t="s">
        <v>439</v>
      </c>
    </row>
    <row r="3731" spans="1:13" x14ac:dyDescent="0.35">
      <c r="A3731" s="261" t="s">
        <v>4225</v>
      </c>
      <c r="B3731" s="261" t="s">
        <v>4226</v>
      </c>
      <c r="C3731" s="261" t="s">
        <v>2861</v>
      </c>
      <c r="D3731" s="261" t="s">
        <v>823</v>
      </c>
      <c r="E3731" s="261">
        <v>0</v>
      </c>
      <c r="F3731" s="261" t="s">
        <v>17</v>
      </c>
      <c r="G3731" s="261" t="s">
        <v>17</v>
      </c>
      <c r="H3731" s="261" t="s">
        <v>17</v>
      </c>
      <c r="I3731" s="261" t="s">
        <v>17</v>
      </c>
      <c r="J3731" s="261" t="s">
        <v>6533</v>
      </c>
      <c r="K3731" s="261" t="s">
        <v>6535</v>
      </c>
      <c r="L3731" s="262">
        <v>45560</v>
      </c>
      <c r="M3731" s="261" t="s">
        <v>439</v>
      </c>
    </row>
    <row r="3732" spans="1:13" x14ac:dyDescent="0.35">
      <c r="A3732" s="259" t="s">
        <v>4225</v>
      </c>
      <c r="B3732" s="259" t="s">
        <v>4226</v>
      </c>
      <c r="C3732" s="259" t="s">
        <v>2861</v>
      </c>
      <c r="D3732" s="259" t="s">
        <v>404</v>
      </c>
      <c r="E3732" s="259">
        <v>4</v>
      </c>
      <c r="F3732" s="259" t="s">
        <v>6521</v>
      </c>
      <c r="G3732" s="259" t="s">
        <v>884</v>
      </c>
      <c r="H3732" s="259">
        <v>2</v>
      </c>
      <c r="I3732" s="259" t="s">
        <v>6522</v>
      </c>
      <c r="J3732" s="259" t="s">
        <v>6536</v>
      </c>
      <c r="K3732" s="259" t="s">
        <v>6537</v>
      </c>
      <c r="L3732" s="260">
        <v>45560</v>
      </c>
      <c r="M3732" s="259" t="s">
        <v>439</v>
      </c>
    </row>
    <row r="3733" spans="1:13" x14ac:dyDescent="0.35">
      <c r="A3733" s="261" t="s">
        <v>4225</v>
      </c>
      <c r="B3733" s="261" t="s">
        <v>4226</v>
      </c>
      <c r="C3733" s="261" t="s">
        <v>2861</v>
      </c>
      <c r="D3733" s="261" t="s">
        <v>26</v>
      </c>
      <c r="E3733" s="261" t="s">
        <v>17</v>
      </c>
      <c r="F3733" s="261" t="s">
        <v>17</v>
      </c>
      <c r="G3733" s="261" t="s">
        <v>17</v>
      </c>
      <c r="H3733" s="261" t="s">
        <v>17</v>
      </c>
      <c r="I3733" s="261" t="s">
        <v>17</v>
      </c>
      <c r="J3733" s="261" t="s">
        <v>4217</v>
      </c>
      <c r="K3733" s="261" t="s">
        <v>6538</v>
      </c>
      <c r="L3733" s="262">
        <v>45560</v>
      </c>
      <c r="M3733" s="261" t="s">
        <v>439</v>
      </c>
    </row>
    <row r="3734" spans="1:13" x14ac:dyDescent="0.35">
      <c r="A3734" s="259" t="s">
        <v>4225</v>
      </c>
      <c r="B3734" s="259" t="s">
        <v>4226</v>
      </c>
      <c r="C3734" s="259" t="s">
        <v>2861</v>
      </c>
      <c r="D3734" s="259" t="s">
        <v>28</v>
      </c>
      <c r="E3734" s="259" t="s">
        <v>17</v>
      </c>
      <c r="F3734" s="259" t="s">
        <v>17</v>
      </c>
      <c r="G3734" s="259" t="s">
        <v>17</v>
      </c>
      <c r="H3734" s="259" t="s">
        <v>17</v>
      </c>
      <c r="I3734" s="259" t="s">
        <v>17</v>
      </c>
      <c r="J3734" s="259" t="s">
        <v>4217</v>
      </c>
      <c r="K3734" s="259" t="s">
        <v>6539</v>
      </c>
      <c r="L3734" s="260">
        <v>45560</v>
      </c>
      <c r="M3734" s="259" t="s">
        <v>439</v>
      </c>
    </row>
    <row r="3735" spans="1:13" x14ac:dyDescent="0.35">
      <c r="A3735" s="261" t="s">
        <v>4225</v>
      </c>
      <c r="B3735" s="261" t="s">
        <v>4226</v>
      </c>
      <c r="C3735" s="261" t="s">
        <v>2861</v>
      </c>
      <c r="D3735" s="261" t="s">
        <v>38</v>
      </c>
      <c r="E3735" s="261" t="s">
        <v>17</v>
      </c>
      <c r="F3735" s="261" t="s">
        <v>17</v>
      </c>
      <c r="G3735" s="261" t="s">
        <v>17</v>
      </c>
      <c r="H3735" s="261" t="s">
        <v>17</v>
      </c>
      <c r="I3735" s="261" t="s">
        <v>17</v>
      </c>
      <c r="J3735" s="261" t="s">
        <v>6540</v>
      </c>
      <c r="K3735" s="261" t="s">
        <v>6541</v>
      </c>
      <c r="L3735" s="262">
        <v>45560</v>
      </c>
      <c r="M3735" s="261" t="s">
        <v>439</v>
      </c>
    </row>
    <row r="3736" spans="1:13" x14ac:dyDescent="0.35">
      <c r="A3736" s="259" t="s">
        <v>4225</v>
      </c>
      <c r="B3736" s="259" t="s">
        <v>4226</v>
      </c>
      <c r="C3736" s="259" t="s">
        <v>2861</v>
      </c>
      <c r="D3736" s="259" t="s">
        <v>16</v>
      </c>
      <c r="E3736" s="259">
        <v>17118</v>
      </c>
      <c r="F3736" s="259" t="s">
        <v>6477</v>
      </c>
      <c r="G3736" s="259" t="s">
        <v>884</v>
      </c>
      <c r="H3736" s="259">
        <v>2</v>
      </c>
      <c r="I3736" s="259" t="s">
        <v>6478</v>
      </c>
      <c r="J3736" s="259" t="s">
        <v>6479</v>
      </c>
      <c r="K3736" s="259" t="s">
        <v>6542</v>
      </c>
      <c r="L3736" s="260">
        <v>45560</v>
      </c>
      <c r="M3736" s="259" t="s">
        <v>439</v>
      </c>
    </row>
    <row r="3737" spans="1:13" x14ac:dyDescent="0.35">
      <c r="A3737" s="261" t="s">
        <v>4225</v>
      </c>
      <c r="B3737" s="261" t="s">
        <v>4226</v>
      </c>
      <c r="C3737" s="261" t="s">
        <v>2861</v>
      </c>
      <c r="D3737" s="261" t="s">
        <v>21</v>
      </c>
      <c r="E3737" s="261">
        <v>1942</v>
      </c>
      <c r="F3737" s="261" t="s">
        <v>6477</v>
      </c>
      <c r="G3737" s="261" t="s">
        <v>884</v>
      </c>
      <c r="H3737" s="261">
        <v>2</v>
      </c>
      <c r="I3737" s="261" t="s">
        <v>6478</v>
      </c>
      <c r="J3737" s="261" t="s">
        <v>6481</v>
      </c>
      <c r="K3737" s="261" t="s">
        <v>6543</v>
      </c>
      <c r="L3737" s="262">
        <v>45560</v>
      </c>
      <c r="M3737" s="261" t="s">
        <v>439</v>
      </c>
    </row>
    <row r="3738" spans="1:13" x14ac:dyDescent="0.35">
      <c r="A3738" s="259" t="s">
        <v>4225</v>
      </c>
      <c r="B3738" s="259" t="s">
        <v>4226</v>
      </c>
      <c r="C3738" s="259" t="s">
        <v>2861</v>
      </c>
      <c r="D3738" s="259" t="s">
        <v>768</v>
      </c>
      <c r="E3738" s="259" t="s">
        <v>17</v>
      </c>
      <c r="F3738" s="259" t="s">
        <v>17</v>
      </c>
      <c r="G3738" s="259" t="s">
        <v>17</v>
      </c>
      <c r="H3738" s="259" t="s">
        <v>17</v>
      </c>
      <c r="I3738" s="259" t="s">
        <v>17</v>
      </c>
      <c r="J3738" s="259" t="s">
        <v>6540</v>
      </c>
      <c r="K3738" s="259" t="s">
        <v>6544</v>
      </c>
      <c r="L3738" s="260">
        <v>45560</v>
      </c>
      <c r="M3738" s="259" t="s">
        <v>439</v>
      </c>
    </row>
    <row r="3739" spans="1:13" x14ac:dyDescent="0.35">
      <c r="A3739" s="261" t="s">
        <v>4225</v>
      </c>
      <c r="B3739" s="261" t="s">
        <v>4226</v>
      </c>
      <c r="C3739" s="261" t="s">
        <v>2861</v>
      </c>
      <c r="D3739" s="261" t="s">
        <v>24</v>
      </c>
      <c r="E3739" s="261">
        <v>221110472</v>
      </c>
      <c r="F3739" s="261" t="s">
        <v>6483</v>
      </c>
      <c r="G3739" s="261" t="s">
        <v>884</v>
      </c>
      <c r="H3739" s="261">
        <v>2</v>
      </c>
      <c r="I3739" s="261" t="s">
        <v>6484</v>
      </c>
      <c r="J3739" s="261" t="s">
        <v>6485</v>
      </c>
      <c r="K3739" s="261" t="s">
        <v>6545</v>
      </c>
      <c r="L3739" s="262">
        <v>45560</v>
      </c>
      <c r="M3739" s="261" t="s">
        <v>439</v>
      </c>
    </row>
    <row r="3740" spans="1:13" x14ac:dyDescent="0.35">
      <c r="A3740" s="259" t="s">
        <v>4190</v>
      </c>
      <c r="B3740" s="259" t="s">
        <v>4191</v>
      </c>
      <c r="C3740" s="259" t="s">
        <v>2861</v>
      </c>
      <c r="D3740" s="259" t="s">
        <v>768</v>
      </c>
      <c r="E3740" s="259" t="s">
        <v>17</v>
      </c>
      <c r="F3740" s="259" t="s">
        <v>17</v>
      </c>
      <c r="G3740" s="259" t="s">
        <v>17</v>
      </c>
      <c r="H3740" s="259" t="s">
        <v>17</v>
      </c>
      <c r="I3740" s="259" t="s">
        <v>17</v>
      </c>
      <c r="J3740" s="259" t="s">
        <v>6540</v>
      </c>
      <c r="K3740" s="259" t="s">
        <v>6546</v>
      </c>
      <c r="L3740" s="260">
        <v>45560</v>
      </c>
      <c r="M3740" s="259" t="s">
        <v>439</v>
      </c>
    </row>
    <row r="3741" spans="1:13" x14ac:dyDescent="0.35">
      <c r="A3741" s="261" t="s">
        <v>2835</v>
      </c>
      <c r="B3741" s="261" t="s">
        <v>2836</v>
      </c>
      <c r="C3741" s="261" t="s">
        <v>2837</v>
      </c>
      <c r="D3741" s="261" t="s">
        <v>568</v>
      </c>
      <c r="E3741" s="261">
        <v>0</v>
      </c>
      <c r="F3741" s="261" t="s">
        <v>6547</v>
      </c>
      <c r="G3741" s="261" t="s">
        <v>492</v>
      </c>
      <c r="H3741" s="261">
        <v>1</v>
      </c>
      <c r="I3741" s="261" t="s">
        <v>6548</v>
      </c>
      <c r="J3741" s="261" t="s">
        <v>6549</v>
      </c>
      <c r="K3741" s="261" t="s">
        <v>6550</v>
      </c>
      <c r="L3741" s="262">
        <v>45560</v>
      </c>
      <c r="M3741" s="261" t="s">
        <v>439</v>
      </c>
    </row>
    <row r="3742" spans="1:13" x14ac:dyDescent="0.35">
      <c r="A3742" s="259" t="s">
        <v>185</v>
      </c>
      <c r="B3742" s="259" t="s">
        <v>186</v>
      </c>
      <c r="C3742" s="259" t="s">
        <v>187</v>
      </c>
      <c r="D3742" s="259" t="s">
        <v>958</v>
      </c>
      <c r="E3742" s="259">
        <v>427627</v>
      </c>
      <c r="F3742" s="259" t="s">
        <v>6551</v>
      </c>
      <c r="G3742" s="259" t="s">
        <v>884</v>
      </c>
      <c r="H3742" s="259">
        <v>2</v>
      </c>
      <c r="I3742" s="259" t="s">
        <v>6552</v>
      </c>
      <c r="J3742" s="259" t="s">
        <v>6553</v>
      </c>
      <c r="K3742" s="259" t="s">
        <v>6554</v>
      </c>
      <c r="L3742" s="260">
        <v>45560</v>
      </c>
      <c r="M3742" s="259" t="s">
        <v>439</v>
      </c>
    </row>
    <row r="3743" spans="1:13" x14ac:dyDescent="0.35">
      <c r="A3743" s="261" t="s">
        <v>185</v>
      </c>
      <c r="B3743" s="261" t="s">
        <v>186</v>
      </c>
      <c r="C3743" s="261" t="s">
        <v>187</v>
      </c>
      <c r="D3743" s="261" t="s">
        <v>963</v>
      </c>
      <c r="E3743" s="261">
        <v>125117</v>
      </c>
      <c r="F3743" s="261" t="s">
        <v>6555</v>
      </c>
      <c r="G3743" s="261" t="s">
        <v>884</v>
      </c>
      <c r="H3743" s="261">
        <v>2</v>
      </c>
      <c r="I3743" s="261" t="s">
        <v>6556</v>
      </c>
      <c r="J3743" s="261" t="s">
        <v>6557</v>
      </c>
      <c r="K3743" s="261" t="s">
        <v>6558</v>
      </c>
      <c r="L3743" s="262">
        <v>45560</v>
      </c>
      <c r="M3743" s="261" t="s">
        <v>439</v>
      </c>
    </row>
    <row r="3744" spans="1:13" x14ac:dyDescent="0.35">
      <c r="A3744" s="259" t="s">
        <v>185</v>
      </c>
      <c r="B3744" s="259" t="s">
        <v>186</v>
      </c>
      <c r="C3744" s="259" t="s">
        <v>187</v>
      </c>
      <c r="D3744" s="259" t="s">
        <v>568</v>
      </c>
      <c r="E3744" s="259">
        <v>125117</v>
      </c>
      <c r="F3744" s="259" t="s">
        <v>6555</v>
      </c>
      <c r="G3744" s="259" t="s">
        <v>492</v>
      </c>
      <c r="H3744" s="259">
        <v>1</v>
      </c>
      <c r="I3744" s="259" t="s">
        <v>6556</v>
      </c>
      <c r="J3744" s="259" t="s">
        <v>6559</v>
      </c>
      <c r="K3744" s="259" t="s">
        <v>6560</v>
      </c>
      <c r="L3744" s="260">
        <v>45560</v>
      </c>
      <c r="M3744" s="259" t="s">
        <v>439</v>
      </c>
    </row>
    <row r="3745" spans="1:13" x14ac:dyDescent="0.35">
      <c r="A3745" s="261" t="s">
        <v>185</v>
      </c>
      <c r="B3745" s="261" t="s">
        <v>186</v>
      </c>
      <c r="C3745" s="261" t="s">
        <v>187</v>
      </c>
      <c r="D3745" s="261" t="s">
        <v>635</v>
      </c>
      <c r="E3745" s="261">
        <v>0</v>
      </c>
      <c r="F3745" s="261" t="s">
        <v>6561</v>
      </c>
      <c r="G3745" s="261" t="s">
        <v>492</v>
      </c>
      <c r="H3745" s="261">
        <v>1</v>
      </c>
      <c r="I3745" s="261" t="s">
        <v>691</v>
      </c>
      <c r="J3745" s="261" t="s">
        <v>6562</v>
      </c>
      <c r="K3745" s="261" t="s">
        <v>6563</v>
      </c>
      <c r="L3745" s="262">
        <v>45560</v>
      </c>
      <c r="M3745" s="261" t="s">
        <v>439</v>
      </c>
    </row>
    <row r="3746" spans="1:13" x14ac:dyDescent="0.35">
      <c r="A3746" s="259" t="s">
        <v>185</v>
      </c>
      <c r="B3746" s="259" t="s">
        <v>186</v>
      </c>
      <c r="C3746" s="259" t="s">
        <v>187</v>
      </c>
      <c r="D3746" s="259" t="s">
        <v>793</v>
      </c>
      <c r="E3746" s="259">
        <v>0</v>
      </c>
      <c r="F3746" s="259" t="s">
        <v>6561</v>
      </c>
      <c r="G3746" s="259" t="s">
        <v>492</v>
      </c>
      <c r="H3746" s="259">
        <v>1</v>
      </c>
      <c r="I3746" s="259" t="s">
        <v>691</v>
      </c>
      <c r="J3746" s="259" t="s">
        <v>6564</v>
      </c>
      <c r="K3746" s="259" t="s">
        <v>6565</v>
      </c>
      <c r="L3746" s="260">
        <v>45560</v>
      </c>
      <c r="M3746" s="259" t="s">
        <v>439</v>
      </c>
    </row>
    <row r="3747" spans="1:13" x14ac:dyDescent="0.35">
      <c r="A3747" s="261" t="s">
        <v>185</v>
      </c>
      <c r="B3747" s="261" t="s">
        <v>186</v>
      </c>
      <c r="C3747" s="261" t="s">
        <v>187</v>
      </c>
      <c r="D3747" s="261" t="s">
        <v>986</v>
      </c>
      <c r="E3747" s="261">
        <v>125117</v>
      </c>
      <c r="F3747" s="261" t="s">
        <v>6566</v>
      </c>
      <c r="G3747" s="261" t="s">
        <v>492</v>
      </c>
      <c r="H3747" s="261">
        <v>1</v>
      </c>
      <c r="I3747" s="261" t="s">
        <v>6567</v>
      </c>
      <c r="J3747" s="261" t="s">
        <v>3654</v>
      </c>
      <c r="K3747" s="261" t="s">
        <v>6568</v>
      </c>
      <c r="L3747" s="262">
        <v>45560</v>
      </c>
      <c r="M3747" s="261" t="s">
        <v>439</v>
      </c>
    </row>
    <row r="3748" spans="1:13" x14ac:dyDescent="0.35">
      <c r="A3748" s="259" t="s">
        <v>185</v>
      </c>
      <c r="B3748" s="259" t="s">
        <v>186</v>
      </c>
      <c r="C3748" s="259" t="s">
        <v>187</v>
      </c>
      <c r="D3748" s="259" t="s">
        <v>999</v>
      </c>
      <c r="E3748" s="259">
        <v>125117</v>
      </c>
      <c r="F3748" s="259" t="s">
        <v>6566</v>
      </c>
      <c r="G3748" s="259" t="s">
        <v>884</v>
      </c>
      <c r="H3748" s="259">
        <v>2</v>
      </c>
      <c r="I3748" s="259" t="s">
        <v>6567</v>
      </c>
      <c r="J3748" s="259" t="s">
        <v>3654</v>
      </c>
      <c r="K3748" s="259" t="s">
        <v>6569</v>
      </c>
      <c r="L3748" s="260">
        <v>45560</v>
      </c>
      <c r="M3748" s="259" t="s">
        <v>439</v>
      </c>
    </row>
    <row r="3749" spans="1:13" x14ac:dyDescent="0.35">
      <c r="A3749" s="261" t="s">
        <v>3453</v>
      </c>
      <c r="B3749" s="261" t="s">
        <v>3454</v>
      </c>
      <c r="C3749" s="261" t="s">
        <v>338</v>
      </c>
      <c r="D3749" s="261" t="s">
        <v>999</v>
      </c>
      <c r="E3749" s="261">
        <v>2245809</v>
      </c>
      <c r="F3749" s="261" t="s">
        <v>6414</v>
      </c>
      <c r="G3749" s="261" t="s">
        <v>22</v>
      </c>
      <c r="H3749" s="261">
        <v>3</v>
      </c>
      <c r="I3749" s="261" t="s">
        <v>6415</v>
      </c>
      <c r="J3749" s="261" t="s">
        <v>6570</v>
      </c>
      <c r="K3749" s="261" t="s">
        <v>6571</v>
      </c>
      <c r="L3749" s="262">
        <v>45560</v>
      </c>
      <c r="M3749" s="261" t="s">
        <v>20</v>
      </c>
    </row>
    <row r="3750" spans="1:13" x14ac:dyDescent="0.35">
      <c r="A3750" s="259" t="s">
        <v>3453</v>
      </c>
      <c r="B3750" s="259" t="s">
        <v>3454</v>
      </c>
      <c r="C3750" s="259" t="s">
        <v>338</v>
      </c>
      <c r="D3750" s="259" t="s">
        <v>1002</v>
      </c>
      <c r="E3750" s="259" t="s">
        <v>17</v>
      </c>
      <c r="F3750" s="259" t="s">
        <v>512</v>
      </c>
      <c r="G3750" s="259" t="s">
        <v>17</v>
      </c>
      <c r="H3750" s="259" t="s">
        <v>17</v>
      </c>
      <c r="I3750" s="259" t="s">
        <v>17</v>
      </c>
      <c r="J3750" s="259" t="s">
        <v>6572</v>
      </c>
      <c r="K3750" s="259" t="s">
        <v>6573</v>
      </c>
      <c r="L3750" s="260">
        <v>45560</v>
      </c>
      <c r="M3750" s="259" t="s">
        <v>20</v>
      </c>
    </row>
    <row r="3751" spans="1:13" x14ac:dyDescent="0.35">
      <c r="A3751" s="261" t="s">
        <v>3453</v>
      </c>
      <c r="B3751" s="261" t="s">
        <v>3454</v>
      </c>
      <c r="C3751" s="261" t="s">
        <v>338</v>
      </c>
      <c r="D3751" s="261" t="s">
        <v>823</v>
      </c>
      <c r="E3751" s="261" t="s">
        <v>17</v>
      </c>
      <c r="F3751" s="261" t="s">
        <v>512</v>
      </c>
      <c r="G3751" s="261" t="s">
        <v>17</v>
      </c>
      <c r="H3751" s="261" t="s">
        <v>17</v>
      </c>
      <c r="I3751" s="261" t="s">
        <v>17</v>
      </c>
      <c r="J3751" s="261" t="s">
        <v>6572</v>
      </c>
      <c r="K3751" s="261" t="s">
        <v>6574</v>
      </c>
      <c r="L3751" s="262">
        <v>45560</v>
      </c>
      <c r="M3751" s="261" t="s">
        <v>20</v>
      </c>
    </row>
    <row r="3752" spans="1:13" x14ac:dyDescent="0.35">
      <c r="A3752" s="259" t="s">
        <v>3453</v>
      </c>
      <c r="B3752" s="259" t="s">
        <v>3454</v>
      </c>
      <c r="C3752" s="259" t="s">
        <v>338</v>
      </c>
      <c r="D3752" s="259" t="s">
        <v>404</v>
      </c>
      <c r="E3752" s="259">
        <v>3</v>
      </c>
      <c r="F3752" s="259" t="s">
        <v>6410</v>
      </c>
      <c r="G3752" s="259" t="s">
        <v>22</v>
      </c>
      <c r="H3752" s="259">
        <v>3</v>
      </c>
      <c r="I3752" s="259" t="s">
        <v>6411</v>
      </c>
      <c r="J3752" s="259" t="s">
        <v>6575</v>
      </c>
      <c r="K3752" s="259" t="s">
        <v>6576</v>
      </c>
      <c r="L3752" s="260">
        <v>45560</v>
      </c>
      <c r="M3752" s="259" t="s">
        <v>20</v>
      </c>
    </row>
    <row r="3753" spans="1:13" x14ac:dyDescent="0.35">
      <c r="A3753" s="261" t="s">
        <v>1463</v>
      </c>
      <c r="B3753" s="261" t="s">
        <v>1464</v>
      </c>
      <c r="C3753" s="261" t="s">
        <v>1465</v>
      </c>
      <c r="D3753" s="261" t="s">
        <v>949</v>
      </c>
      <c r="E3753" s="261">
        <v>1340433</v>
      </c>
      <c r="F3753" s="261" t="s">
        <v>6577</v>
      </c>
      <c r="G3753" s="261" t="s">
        <v>492</v>
      </c>
      <c r="H3753" s="261">
        <v>1</v>
      </c>
      <c r="I3753" s="261" t="s">
        <v>6578</v>
      </c>
      <c r="J3753" s="261" t="s">
        <v>6579</v>
      </c>
      <c r="K3753" s="261" t="s">
        <v>6580</v>
      </c>
      <c r="L3753" s="262">
        <v>45560</v>
      </c>
      <c r="M3753" s="261" t="s">
        <v>20</v>
      </c>
    </row>
    <row r="3754" spans="1:13" x14ac:dyDescent="0.35">
      <c r="A3754" s="259" t="s">
        <v>1463</v>
      </c>
      <c r="B3754" s="259" t="s">
        <v>1464</v>
      </c>
      <c r="C3754" s="259" t="s">
        <v>1465</v>
      </c>
      <c r="D3754" s="259" t="s">
        <v>694</v>
      </c>
      <c r="E3754" s="259">
        <v>14950</v>
      </c>
      <c r="F3754" s="259" t="s">
        <v>6581</v>
      </c>
      <c r="G3754" s="259" t="s">
        <v>492</v>
      </c>
      <c r="H3754" s="259">
        <v>1</v>
      </c>
      <c r="I3754" s="259" t="s">
        <v>6582</v>
      </c>
      <c r="J3754" s="259" t="s">
        <v>6583</v>
      </c>
      <c r="K3754" s="259" t="s">
        <v>6584</v>
      </c>
      <c r="L3754" s="260">
        <v>45560</v>
      </c>
      <c r="M3754" s="259" t="s">
        <v>20</v>
      </c>
    </row>
    <row r="3755" spans="1:13" x14ac:dyDescent="0.35">
      <c r="A3755" s="261" t="s">
        <v>1463</v>
      </c>
      <c r="B3755" s="261" t="s">
        <v>1464</v>
      </c>
      <c r="C3755" s="261" t="s">
        <v>1465</v>
      </c>
      <c r="D3755" s="261" t="s">
        <v>958</v>
      </c>
      <c r="E3755" s="261">
        <v>1340433</v>
      </c>
      <c r="F3755" s="261" t="s">
        <v>6577</v>
      </c>
      <c r="G3755" s="261" t="s">
        <v>492</v>
      </c>
      <c r="H3755" s="261">
        <v>1</v>
      </c>
      <c r="I3755" s="261" t="s">
        <v>6578</v>
      </c>
      <c r="J3755" s="261" t="s">
        <v>6585</v>
      </c>
      <c r="K3755" s="261" t="s">
        <v>6586</v>
      </c>
      <c r="L3755" s="262">
        <v>45560</v>
      </c>
      <c r="M3755" s="261" t="s">
        <v>20</v>
      </c>
    </row>
    <row r="3756" spans="1:13" x14ac:dyDescent="0.35">
      <c r="A3756" s="259" t="s">
        <v>1463</v>
      </c>
      <c r="B3756" s="259" t="s">
        <v>1464</v>
      </c>
      <c r="C3756" s="259" t="s">
        <v>1465</v>
      </c>
      <c r="D3756" s="259" t="s">
        <v>963</v>
      </c>
      <c r="E3756" s="259">
        <v>857795</v>
      </c>
      <c r="F3756" s="259" t="s">
        <v>6577</v>
      </c>
      <c r="G3756" s="259" t="s">
        <v>492</v>
      </c>
      <c r="H3756" s="259">
        <v>1</v>
      </c>
      <c r="I3756" s="259" t="s">
        <v>6578</v>
      </c>
      <c r="J3756" s="259" t="s">
        <v>6587</v>
      </c>
      <c r="K3756" s="259" t="s">
        <v>6588</v>
      </c>
      <c r="L3756" s="260">
        <v>45560</v>
      </c>
      <c r="M3756" s="259" t="s">
        <v>20</v>
      </c>
    </row>
    <row r="3757" spans="1:13" x14ac:dyDescent="0.35">
      <c r="A3757" s="261" t="s">
        <v>1463</v>
      </c>
      <c r="B3757" s="261" t="s">
        <v>1464</v>
      </c>
      <c r="C3757" s="261" t="s">
        <v>1465</v>
      </c>
      <c r="D3757" s="261" t="s">
        <v>568</v>
      </c>
      <c r="E3757" s="261">
        <v>0</v>
      </c>
      <c r="F3757" s="261" t="s">
        <v>6577</v>
      </c>
      <c r="G3757" s="261" t="s">
        <v>492</v>
      </c>
      <c r="H3757" s="261">
        <v>1</v>
      </c>
      <c r="I3757" s="261" t="s">
        <v>6578</v>
      </c>
      <c r="J3757" s="261" t="s">
        <v>6589</v>
      </c>
      <c r="K3757" s="261" t="s">
        <v>6590</v>
      </c>
      <c r="L3757" s="262">
        <v>45560</v>
      </c>
      <c r="M3757" s="261" t="s">
        <v>20</v>
      </c>
    </row>
    <row r="3758" spans="1:13" x14ac:dyDescent="0.35">
      <c r="A3758" s="259" t="s">
        <v>1463</v>
      </c>
      <c r="B3758" s="259" t="s">
        <v>1464</v>
      </c>
      <c r="C3758" s="259" t="s">
        <v>1465</v>
      </c>
      <c r="D3758" s="259" t="s">
        <v>40</v>
      </c>
      <c r="E3758" s="259">
        <v>0</v>
      </c>
      <c r="F3758" s="259" t="s">
        <v>6577</v>
      </c>
      <c r="G3758" s="259" t="s">
        <v>492</v>
      </c>
      <c r="H3758" s="259">
        <v>1</v>
      </c>
      <c r="I3758" s="259" t="s">
        <v>6578</v>
      </c>
      <c r="J3758" s="259" t="s">
        <v>6591</v>
      </c>
      <c r="K3758" s="259" t="s">
        <v>6592</v>
      </c>
      <c r="L3758" s="260">
        <v>45560</v>
      </c>
      <c r="M3758" s="259" t="s">
        <v>20</v>
      </c>
    </row>
    <row r="3759" spans="1:13" x14ac:dyDescent="0.35">
      <c r="A3759" s="261" t="s">
        <v>1463</v>
      </c>
      <c r="B3759" s="261" t="s">
        <v>1464</v>
      </c>
      <c r="C3759" s="261" t="s">
        <v>1465</v>
      </c>
      <c r="D3759" s="261" t="s">
        <v>635</v>
      </c>
      <c r="E3759" s="261">
        <v>0</v>
      </c>
      <c r="F3759" s="261" t="s">
        <v>6577</v>
      </c>
      <c r="G3759" s="261" t="s">
        <v>492</v>
      </c>
      <c r="H3759" s="261">
        <v>1</v>
      </c>
      <c r="I3759" s="261" t="s">
        <v>6578</v>
      </c>
      <c r="J3759" s="261" t="s">
        <v>6593</v>
      </c>
      <c r="K3759" s="261" t="s">
        <v>6594</v>
      </c>
      <c r="L3759" s="262">
        <v>45560</v>
      </c>
      <c r="M3759" s="261" t="s">
        <v>20</v>
      </c>
    </row>
    <row r="3760" spans="1:13" x14ac:dyDescent="0.35">
      <c r="A3760" s="259" t="s">
        <v>1463</v>
      </c>
      <c r="B3760" s="259" t="s">
        <v>1464</v>
      </c>
      <c r="C3760" s="259" t="s">
        <v>1465</v>
      </c>
      <c r="D3760" s="259" t="s">
        <v>793</v>
      </c>
      <c r="E3760" s="259">
        <v>0</v>
      </c>
      <c r="F3760" s="259" t="s">
        <v>6577</v>
      </c>
      <c r="G3760" s="259" t="s">
        <v>492</v>
      </c>
      <c r="H3760" s="259">
        <v>1</v>
      </c>
      <c r="I3760" s="259" t="s">
        <v>6578</v>
      </c>
      <c r="J3760" s="259" t="s">
        <v>4504</v>
      </c>
      <c r="K3760" s="259" t="s">
        <v>6595</v>
      </c>
      <c r="L3760" s="260">
        <v>45560</v>
      </c>
      <c r="M3760" s="259" t="s">
        <v>20</v>
      </c>
    </row>
    <row r="3761" spans="1:13" x14ac:dyDescent="0.35">
      <c r="A3761" s="261" t="s">
        <v>1463</v>
      </c>
      <c r="B3761" s="261" t="s">
        <v>1464</v>
      </c>
      <c r="C3761" s="261" t="s">
        <v>1465</v>
      </c>
      <c r="D3761" s="261" t="s">
        <v>986</v>
      </c>
      <c r="E3761" s="261">
        <v>363997</v>
      </c>
      <c r="F3761" s="261" t="s">
        <v>6577</v>
      </c>
      <c r="G3761" s="261" t="s">
        <v>492</v>
      </c>
      <c r="H3761" s="261">
        <v>1</v>
      </c>
      <c r="I3761" s="261" t="s">
        <v>6578</v>
      </c>
      <c r="J3761" s="261" t="s">
        <v>6596</v>
      </c>
      <c r="K3761" s="261" t="s">
        <v>6597</v>
      </c>
      <c r="L3761" s="262">
        <v>45560</v>
      </c>
      <c r="M3761" s="261" t="s">
        <v>20</v>
      </c>
    </row>
    <row r="3762" spans="1:13" x14ac:dyDescent="0.35">
      <c r="A3762" s="259" t="s">
        <v>1463</v>
      </c>
      <c r="B3762" s="259" t="s">
        <v>1464</v>
      </c>
      <c r="C3762" s="259" t="s">
        <v>1465</v>
      </c>
      <c r="D3762" s="259" t="s">
        <v>991</v>
      </c>
      <c r="E3762" s="259">
        <v>482638</v>
      </c>
      <c r="F3762" s="259" t="s">
        <v>6577</v>
      </c>
      <c r="G3762" s="259" t="s">
        <v>492</v>
      </c>
      <c r="H3762" s="259">
        <v>1</v>
      </c>
      <c r="I3762" s="259" t="s">
        <v>6578</v>
      </c>
      <c r="J3762" s="259" t="s">
        <v>6598</v>
      </c>
      <c r="K3762" s="259" t="s">
        <v>6599</v>
      </c>
      <c r="L3762" s="260">
        <v>45560</v>
      </c>
      <c r="M3762" s="259" t="s">
        <v>20</v>
      </c>
    </row>
    <row r="3763" spans="1:13" x14ac:dyDescent="0.35">
      <c r="A3763" s="261" t="s">
        <v>1463</v>
      </c>
      <c r="B3763" s="261" t="s">
        <v>1464</v>
      </c>
      <c r="C3763" s="261" t="s">
        <v>1465</v>
      </c>
      <c r="D3763" s="261" t="s">
        <v>996</v>
      </c>
      <c r="E3763" s="261">
        <v>493798</v>
      </c>
      <c r="F3763" s="261" t="s">
        <v>6577</v>
      </c>
      <c r="G3763" s="261" t="s">
        <v>492</v>
      </c>
      <c r="H3763" s="261">
        <v>1</v>
      </c>
      <c r="I3763" s="261" t="s">
        <v>6578</v>
      </c>
      <c r="J3763" s="261" t="s">
        <v>6600</v>
      </c>
      <c r="K3763" s="261" t="s">
        <v>6601</v>
      </c>
      <c r="L3763" s="262">
        <v>45560</v>
      </c>
      <c r="M3763" s="261" t="s">
        <v>20</v>
      </c>
    </row>
    <row r="3764" spans="1:13" x14ac:dyDescent="0.35">
      <c r="A3764" s="259" t="s">
        <v>1463</v>
      </c>
      <c r="B3764" s="259" t="s">
        <v>1464</v>
      </c>
      <c r="C3764" s="259" t="s">
        <v>1465</v>
      </c>
      <c r="D3764" s="259" t="s">
        <v>999</v>
      </c>
      <c r="E3764" s="259">
        <v>341719</v>
      </c>
      <c r="F3764" s="259" t="s">
        <v>6577</v>
      </c>
      <c r="G3764" s="259" t="s">
        <v>492</v>
      </c>
      <c r="H3764" s="259">
        <v>1</v>
      </c>
      <c r="I3764" s="259" t="s">
        <v>6578</v>
      </c>
      <c r="J3764" s="259" t="s">
        <v>6602</v>
      </c>
      <c r="K3764" s="259" t="s">
        <v>6603</v>
      </c>
      <c r="L3764" s="260">
        <v>45560</v>
      </c>
      <c r="M3764" s="259" t="s">
        <v>20</v>
      </c>
    </row>
    <row r="3765" spans="1:13" x14ac:dyDescent="0.35">
      <c r="A3765" s="261" t="s">
        <v>1463</v>
      </c>
      <c r="B3765" s="261" t="s">
        <v>1464</v>
      </c>
      <c r="C3765" s="261" t="s">
        <v>1465</v>
      </c>
      <c r="D3765" s="261" t="s">
        <v>1002</v>
      </c>
      <c r="E3765" s="261">
        <v>22278</v>
      </c>
      <c r="F3765" s="261" t="s">
        <v>6577</v>
      </c>
      <c r="G3765" s="261" t="s">
        <v>492</v>
      </c>
      <c r="H3765" s="261">
        <v>1</v>
      </c>
      <c r="I3765" s="261" t="s">
        <v>6578</v>
      </c>
      <c r="J3765" s="261" t="s">
        <v>6604</v>
      </c>
      <c r="K3765" s="261" t="s">
        <v>6605</v>
      </c>
      <c r="L3765" s="262">
        <v>45560</v>
      </c>
      <c r="M3765" s="261" t="s">
        <v>20</v>
      </c>
    </row>
    <row r="3766" spans="1:13" x14ac:dyDescent="0.35">
      <c r="A3766" s="259" t="s">
        <v>1463</v>
      </c>
      <c r="B3766" s="259" t="s">
        <v>1464</v>
      </c>
      <c r="C3766" s="259" t="s">
        <v>1465</v>
      </c>
      <c r="D3766" s="259" t="s">
        <v>823</v>
      </c>
      <c r="E3766" s="259">
        <v>0</v>
      </c>
      <c r="F3766" s="259" t="s">
        <v>6577</v>
      </c>
      <c r="G3766" s="259" t="s">
        <v>492</v>
      </c>
      <c r="H3766" s="259">
        <v>1</v>
      </c>
      <c r="I3766" s="259" t="s">
        <v>6578</v>
      </c>
      <c r="J3766" s="259" t="s">
        <v>6606</v>
      </c>
      <c r="K3766" s="259" t="s">
        <v>6607</v>
      </c>
      <c r="L3766" s="260">
        <v>45560</v>
      </c>
      <c r="M3766" s="259" t="s">
        <v>20</v>
      </c>
    </row>
    <row r="3767" spans="1:13" x14ac:dyDescent="0.35">
      <c r="A3767" s="261" t="s">
        <v>1463</v>
      </c>
      <c r="B3767" s="261" t="s">
        <v>1464</v>
      </c>
      <c r="C3767" s="261" t="s">
        <v>1465</v>
      </c>
      <c r="D3767" s="261" t="s">
        <v>404</v>
      </c>
      <c r="E3767" s="261">
        <v>1</v>
      </c>
      <c r="F3767" s="261" t="s">
        <v>6577</v>
      </c>
      <c r="G3767" s="261" t="s">
        <v>492</v>
      </c>
      <c r="H3767" s="261">
        <v>1</v>
      </c>
      <c r="I3767" s="261" t="s">
        <v>6578</v>
      </c>
      <c r="J3767" s="261" t="s">
        <v>6608</v>
      </c>
      <c r="K3767" s="261" t="s">
        <v>6609</v>
      </c>
      <c r="L3767" s="262">
        <v>45560</v>
      </c>
      <c r="M3767" s="261" t="s">
        <v>20</v>
      </c>
    </row>
    <row r="3768" spans="1:13" x14ac:dyDescent="0.35">
      <c r="A3768" s="259" t="s">
        <v>4228</v>
      </c>
      <c r="B3768" s="259" t="s">
        <v>4229</v>
      </c>
      <c r="C3768" s="259" t="s">
        <v>2873</v>
      </c>
      <c r="D3768" s="259" t="s">
        <v>635</v>
      </c>
      <c r="E3768" s="259">
        <v>21</v>
      </c>
      <c r="F3768" s="259" t="s">
        <v>6610</v>
      </c>
      <c r="G3768" s="259" t="s">
        <v>884</v>
      </c>
      <c r="H3768" s="259">
        <v>2</v>
      </c>
      <c r="I3768" s="259" t="s">
        <v>6611</v>
      </c>
      <c r="J3768" s="259" t="s">
        <v>6612</v>
      </c>
      <c r="K3768" s="259" t="s">
        <v>6613</v>
      </c>
      <c r="L3768" s="260">
        <v>45560</v>
      </c>
      <c r="M3768" s="259" t="s">
        <v>439</v>
      </c>
    </row>
    <row r="3769" spans="1:13" x14ac:dyDescent="0.35">
      <c r="A3769" s="261" t="s">
        <v>4228</v>
      </c>
      <c r="B3769" s="261" t="s">
        <v>4229</v>
      </c>
      <c r="C3769" s="261" t="s">
        <v>2873</v>
      </c>
      <c r="D3769" s="261" t="s">
        <v>793</v>
      </c>
      <c r="E3769" s="261">
        <v>21</v>
      </c>
      <c r="F3769" s="261" t="s">
        <v>6610</v>
      </c>
      <c r="G3769" s="261" t="s">
        <v>884</v>
      </c>
      <c r="H3769" s="261">
        <v>2</v>
      </c>
      <c r="I3769" s="261" t="s">
        <v>6611</v>
      </c>
      <c r="J3769" s="261" t="s">
        <v>6612</v>
      </c>
      <c r="K3769" s="261" t="s">
        <v>6614</v>
      </c>
      <c r="L3769" s="262">
        <v>45560</v>
      </c>
      <c r="M3769" s="261" t="s">
        <v>439</v>
      </c>
    </row>
    <row r="3770" spans="1:13" x14ac:dyDescent="0.35">
      <c r="A3770" s="259" t="s">
        <v>2871</v>
      </c>
      <c r="B3770" s="259" t="s">
        <v>2872</v>
      </c>
      <c r="C3770" s="259" t="s">
        <v>2873</v>
      </c>
      <c r="D3770" s="259" t="s">
        <v>635</v>
      </c>
      <c r="E3770" s="259">
        <v>21</v>
      </c>
      <c r="F3770" s="259" t="s">
        <v>5995</v>
      </c>
      <c r="G3770" s="259" t="s">
        <v>884</v>
      </c>
      <c r="H3770" s="259">
        <v>2</v>
      </c>
      <c r="I3770" s="259" t="s">
        <v>691</v>
      </c>
      <c r="J3770" s="259" t="s">
        <v>6615</v>
      </c>
      <c r="K3770" s="259" t="s">
        <v>6616</v>
      </c>
      <c r="L3770" s="260">
        <v>45560</v>
      </c>
      <c r="M3770" s="259" t="s">
        <v>439</v>
      </c>
    </row>
    <row r="3771" spans="1:13" x14ac:dyDescent="0.35">
      <c r="A3771" s="261" t="s">
        <v>2871</v>
      </c>
      <c r="B3771" s="261" t="s">
        <v>2872</v>
      </c>
      <c r="C3771" s="261" t="s">
        <v>2873</v>
      </c>
      <c r="D3771" s="261" t="s">
        <v>793</v>
      </c>
      <c r="E3771" s="261">
        <v>21</v>
      </c>
      <c r="F3771" s="261" t="s">
        <v>6610</v>
      </c>
      <c r="G3771" s="261" t="s">
        <v>884</v>
      </c>
      <c r="H3771" s="261">
        <v>2</v>
      </c>
      <c r="I3771" s="261" t="s">
        <v>6611</v>
      </c>
      <c r="J3771" s="261" t="s">
        <v>6617</v>
      </c>
      <c r="K3771" s="261" t="s">
        <v>6618</v>
      </c>
      <c r="L3771" s="262">
        <v>45560</v>
      </c>
      <c r="M3771" s="261" t="s">
        <v>439</v>
      </c>
    </row>
    <row r="3772" spans="1:13" x14ac:dyDescent="0.35">
      <c r="A3772" s="259" t="s">
        <v>4327</v>
      </c>
      <c r="B3772" s="259" t="s">
        <v>4328</v>
      </c>
      <c r="C3772" s="259" t="s">
        <v>2873</v>
      </c>
      <c r="D3772" s="259" t="s">
        <v>793</v>
      </c>
      <c r="E3772" s="259">
        <v>21</v>
      </c>
      <c r="F3772" s="259" t="s">
        <v>6610</v>
      </c>
      <c r="G3772" s="259" t="s">
        <v>884</v>
      </c>
      <c r="H3772" s="259">
        <v>2</v>
      </c>
      <c r="I3772" s="259" t="s">
        <v>6611</v>
      </c>
      <c r="J3772" s="259" t="s">
        <v>6617</v>
      </c>
      <c r="K3772" s="259" t="s">
        <v>6619</v>
      </c>
      <c r="L3772" s="260">
        <v>45560</v>
      </c>
      <c r="M3772" s="259" t="s">
        <v>439</v>
      </c>
    </row>
    <row r="3773" spans="1:13" x14ac:dyDescent="0.35">
      <c r="A3773" s="261" t="s">
        <v>13</v>
      </c>
      <c r="B3773" s="261" t="s">
        <v>14</v>
      </c>
      <c r="C3773" s="261" t="s">
        <v>15</v>
      </c>
      <c r="D3773" s="261" t="s">
        <v>568</v>
      </c>
      <c r="E3773" s="261">
        <v>1678666</v>
      </c>
      <c r="F3773" s="261" t="s">
        <v>6620</v>
      </c>
      <c r="G3773" s="261" t="s">
        <v>492</v>
      </c>
      <c r="H3773" s="261">
        <v>1</v>
      </c>
      <c r="I3773" s="261" t="s">
        <v>6621</v>
      </c>
      <c r="J3773" s="261" t="s">
        <v>6622</v>
      </c>
      <c r="K3773" s="261" t="s">
        <v>6623</v>
      </c>
      <c r="L3773" s="262">
        <v>45560</v>
      </c>
      <c r="M3773" s="261" t="s">
        <v>20</v>
      </c>
    </row>
    <row r="3774" spans="1:13" x14ac:dyDescent="0.35">
      <c r="A3774" s="259" t="s">
        <v>13</v>
      </c>
      <c r="B3774" s="259" t="s">
        <v>14</v>
      </c>
      <c r="C3774" s="259" t="s">
        <v>15</v>
      </c>
      <c r="D3774" s="259" t="s">
        <v>635</v>
      </c>
      <c r="E3774" s="259">
        <v>2200</v>
      </c>
      <c r="F3774" s="259" t="s">
        <v>6624</v>
      </c>
      <c r="G3774" s="259" t="s">
        <v>492</v>
      </c>
      <c r="H3774" s="259">
        <v>1</v>
      </c>
      <c r="I3774" s="259" t="s">
        <v>691</v>
      </c>
      <c r="J3774" s="259" t="s">
        <v>6625</v>
      </c>
      <c r="K3774" s="259" t="s">
        <v>6626</v>
      </c>
      <c r="L3774" s="260">
        <v>45560</v>
      </c>
      <c r="M3774" s="259" t="s">
        <v>20</v>
      </c>
    </row>
    <row r="3775" spans="1:13" x14ac:dyDescent="0.35">
      <c r="A3775" s="261" t="s">
        <v>13</v>
      </c>
      <c r="B3775" s="261" t="s">
        <v>14</v>
      </c>
      <c r="C3775" s="261" t="s">
        <v>15</v>
      </c>
      <c r="D3775" s="261" t="s">
        <v>793</v>
      </c>
      <c r="E3775" s="261">
        <v>2200</v>
      </c>
      <c r="F3775" s="261" t="s">
        <v>6624</v>
      </c>
      <c r="G3775" s="261" t="s">
        <v>492</v>
      </c>
      <c r="H3775" s="261">
        <v>1</v>
      </c>
      <c r="I3775" s="261" t="s">
        <v>691</v>
      </c>
      <c r="J3775" s="261" t="s">
        <v>6625</v>
      </c>
      <c r="K3775" s="261" t="s">
        <v>6627</v>
      </c>
      <c r="L3775" s="262">
        <v>45560</v>
      </c>
      <c r="M3775" s="261" t="s">
        <v>20</v>
      </c>
    </row>
    <row r="3776" spans="1:13" x14ac:dyDescent="0.35">
      <c r="A3776" s="259" t="s">
        <v>13</v>
      </c>
      <c r="B3776" s="259" t="s">
        <v>14</v>
      </c>
      <c r="C3776" s="259" t="s">
        <v>15</v>
      </c>
      <c r="D3776" s="259" t="s">
        <v>404</v>
      </c>
      <c r="E3776" s="259">
        <v>5</v>
      </c>
      <c r="F3776" s="259" t="s">
        <v>6620</v>
      </c>
      <c r="G3776" s="259" t="s">
        <v>492</v>
      </c>
      <c r="H3776" s="259">
        <v>1</v>
      </c>
      <c r="I3776" s="259" t="s">
        <v>6621</v>
      </c>
      <c r="J3776" s="259" t="s">
        <v>6628</v>
      </c>
      <c r="K3776" s="259" t="s">
        <v>6629</v>
      </c>
      <c r="L3776" s="260">
        <v>45560</v>
      </c>
      <c r="M3776" s="259" t="s">
        <v>20</v>
      </c>
    </row>
    <row r="3777" spans="1:13" x14ac:dyDescent="0.35">
      <c r="A3777" s="261" t="s">
        <v>51</v>
      </c>
      <c r="B3777" s="261" t="s">
        <v>52</v>
      </c>
      <c r="C3777" s="261" t="s">
        <v>53</v>
      </c>
      <c r="D3777" s="261" t="s">
        <v>949</v>
      </c>
      <c r="E3777" s="261">
        <v>34450000</v>
      </c>
      <c r="F3777" s="261" t="s">
        <v>6630</v>
      </c>
      <c r="G3777" s="261" t="s">
        <v>492</v>
      </c>
      <c r="H3777" s="261">
        <v>1</v>
      </c>
      <c r="I3777" s="261" t="s">
        <v>6631</v>
      </c>
      <c r="J3777" s="261" t="s">
        <v>6632</v>
      </c>
      <c r="K3777" s="261" t="s">
        <v>6633</v>
      </c>
      <c r="L3777" s="262">
        <v>45560</v>
      </c>
      <c r="M3777" s="261" t="s">
        <v>20</v>
      </c>
    </row>
    <row r="3778" spans="1:13" x14ac:dyDescent="0.35">
      <c r="A3778" s="259" t="s">
        <v>51</v>
      </c>
      <c r="B3778" s="259" t="s">
        <v>52</v>
      </c>
      <c r="C3778" s="259" t="s">
        <v>53</v>
      </c>
      <c r="D3778" s="259" t="s">
        <v>694</v>
      </c>
      <c r="E3778" s="259">
        <v>527970</v>
      </c>
      <c r="F3778" s="259" t="s">
        <v>6630</v>
      </c>
      <c r="G3778" s="259" t="s">
        <v>492</v>
      </c>
      <c r="H3778" s="259">
        <v>1</v>
      </c>
      <c r="I3778" s="259" t="s">
        <v>6634</v>
      </c>
      <c r="J3778" s="259" t="s">
        <v>6635</v>
      </c>
      <c r="K3778" s="259" t="s">
        <v>6636</v>
      </c>
      <c r="L3778" s="260">
        <v>45560</v>
      </c>
      <c r="M3778" s="259" t="s">
        <v>20</v>
      </c>
    </row>
    <row r="3779" spans="1:13" x14ac:dyDescent="0.35">
      <c r="A3779" s="261" t="s">
        <v>51</v>
      </c>
      <c r="B3779" s="261" t="s">
        <v>52</v>
      </c>
      <c r="C3779" s="261" t="s">
        <v>53</v>
      </c>
      <c r="D3779" s="261" t="s">
        <v>958</v>
      </c>
      <c r="E3779" s="261">
        <v>34450000</v>
      </c>
      <c r="F3779" s="261" t="s">
        <v>6630</v>
      </c>
      <c r="G3779" s="261" t="s">
        <v>492</v>
      </c>
      <c r="H3779" s="261">
        <v>1</v>
      </c>
      <c r="I3779" s="261" t="s">
        <v>6634</v>
      </c>
      <c r="J3779" s="261" t="s">
        <v>6637</v>
      </c>
      <c r="K3779" s="261" t="s">
        <v>6638</v>
      </c>
      <c r="L3779" s="262">
        <v>45560</v>
      </c>
      <c r="M3779" s="261" t="s">
        <v>20</v>
      </c>
    </row>
    <row r="3780" spans="1:13" x14ac:dyDescent="0.35">
      <c r="A3780" s="259" t="s">
        <v>51</v>
      </c>
      <c r="B3780" s="259" t="s">
        <v>52</v>
      </c>
      <c r="C3780" s="259" t="s">
        <v>53</v>
      </c>
      <c r="D3780" s="259" t="s">
        <v>963</v>
      </c>
      <c r="E3780" s="259">
        <v>34450000</v>
      </c>
      <c r="F3780" s="259" t="s">
        <v>6630</v>
      </c>
      <c r="G3780" s="259" t="s">
        <v>884</v>
      </c>
      <c r="H3780" s="259">
        <v>2</v>
      </c>
      <c r="I3780" s="259" t="s">
        <v>6634</v>
      </c>
      <c r="J3780" s="259" t="s">
        <v>6639</v>
      </c>
      <c r="K3780" s="259" t="s">
        <v>6640</v>
      </c>
      <c r="L3780" s="260">
        <v>45560</v>
      </c>
      <c r="M3780" s="259" t="s">
        <v>20</v>
      </c>
    </row>
    <row r="3781" spans="1:13" x14ac:dyDescent="0.35">
      <c r="A3781" s="261" t="s">
        <v>51</v>
      </c>
      <c r="B3781" s="261" t="s">
        <v>52</v>
      </c>
      <c r="C3781" s="261" t="s">
        <v>53</v>
      </c>
      <c r="D3781" s="261" t="s">
        <v>568</v>
      </c>
      <c r="E3781" s="261">
        <v>5796903</v>
      </c>
      <c r="F3781" s="261" t="s">
        <v>6641</v>
      </c>
      <c r="G3781" s="261" t="s">
        <v>884</v>
      </c>
      <c r="H3781" s="261">
        <v>2</v>
      </c>
      <c r="I3781" s="261" t="s">
        <v>6642</v>
      </c>
      <c r="J3781" s="261" t="s">
        <v>6643</v>
      </c>
      <c r="K3781" s="261" t="s">
        <v>6644</v>
      </c>
      <c r="L3781" s="262">
        <v>45560</v>
      </c>
      <c r="M3781" s="261" t="s">
        <v>20</v>
      </c>
    </row>
    <row r="3782" spans="1:13" x14ac:dyDescent="0.35">
      <c r="A3782" s="259" t="s">
        <v>51</v>
      </c>
      <c r="B3782" s="259" t="s">
        <v>52</v>
      </c>
      <c r="C3782" s="259" t="s">
        <v>53</v>
      </c>
      <c r="D3782" s="259" t="s">
        <v>635</v>
      </c>
      <c r="E3782" s="259">
        <v>1009</v>
      </c>
      <c r="F3782" s="259" t="s">
        <v>6645</v>
      </c>
      <c r="G3782" s="259" t="s">
        <v>22</v>
      </c>
      <c r="H3782" s="259">
        <v>3</v>
      </c>
      <c r="I3782" s="259" t="s">
        <v>4941</v>
      </c>
      <c r="J3782" s="259" t="s">
        <v>6646</v>
      </c>
      <c r="K3782" s="259" t="s">
        <v>6647</v>
      </c>
      <c r="L3782" s="260">
        <v>45560</v>
      </c>
      <c r="M3782" s="259" t="s">
        <v>20</v>
      </c>
    </row>
    <row r="3783" spans="1:13" x14ac:dyDescent="0.35">
      <c r="A3783" s="261" t="s">
        <v>51</v>
      </c>
      <c r="B3783" s="261" t="s">
        <v>52</v>
      </c>
      <c r="C3783" s="261" t="s">
        <v>53</v>
      </c>
      <c r="D3783" s="261" t="s">
        <v>793</v>
      </c>
      <c r="E3783" s="261">
        <v>1095</v>
      </c>
      <c r="F3783" s="261" t="s">
        <v>6648</v>
      </c>
      <c r="G3783" s="261" t="s">
        <v>22</v>
      </c>
      <c r="H3783" s="261">
        <v>3</v>
      </c>
      <c r="I3783" s="261" t="s">
        <v>6649</v>
      </c>
      <c r="J3783" s="261" t="s">
        <v>6650</v>
      </c>
      <c r="K3783" s="261" t="s">
        <v>6651</v>
      </c>
      <c r="L3783" s="262">
        <v>45560</v>
      </c>
      <c r="M3783" s="261" t="s">
        <v>20</v>
      </c>
    </row>
    <row r="3784" spans="1:13" x14ac:dyDescent="0.35">
      <c r="A3784" s="259" t="s">
        <v>51</v>
      </c>
      <c r="B3784" s="259" t="s">
        <v>52</v>
      </c>
      <c r="C3784" s="259" t="s">
        <v>53</v>
      </c>
      <c r="D3784" s="259" t="s">
        <v>986</v>
      </c>
      <c r="E3784" s="259">
        <v>18200000</v>
      </c>
      <c r="F3784" s="259" t="s">
        <v>6652</v>
      </c>
      <c r="G3784" s="259" t="s">
        <v>492</v>
      </c>
      <c r="H3784" s="259">
        <v>1</v>
      </c>
      <c r="I3784" s="259" t="s">
        <v>6653</v>
      </c>
      <c r="J3784" s="259" t="s">
        <v>6654</v>
      </c>
      <c r="K3784" s="259" t="s">
        <v>6655</v>
      </c>
      <c r="L3784" s="260">
        <v>45560</v>
      </c>
      <c r="M3784" s="259" t="s">
        <v>20</v>
      </c>
    </row>
    <row r="3785" spans="1:13" x14ac:dyDescent="0.35">
      <c r="A3785" s="261" t="s">
        <v>51</v>
      </c>
      <c r="B3785" s="261" t="s">
        <v>52</v>
      </c>
      <c r="C3785" s="261" t="s">
        <v>53</v>
      </c>
      <c r="D3785" s="261" t="s">
        <v>991</v>
      </c>
      <c r="E3785" s="261">
        <v>0</v>
      </c>
      <c r="F3785" s="261" t="s">
        <v>6656</v>
      </c>
      <c r="G3785" s="261" t="s">
        <v>884</v>
      </c>
      <c r="H3785" s="261">
        <v>2</v>
      </c>
      <c r="I3785" s="261" t="s">
        <v>6634</v>
      </c>
      <c r="J3785" s="261" t="s">
        <v>6657</v>
      </c>
      <c r="K3785" s="261" t="s">
        <v>6658</v>
      </c>
      <c r="L3785" s="262">
        <v>45560</v>
      </c>
      <c r="M3785" s="261" t="s">
        <v>20</v>
      </c>
    </row>
    <row r="3786" spans="1:13" x14ac:dyDescent="0.35">
      <c r="A3786" s="259" t="s">
        <v>51</v>
      </c>
      <c r="B3786" s="259" t="s">
        <v>52</v>
      </c>
      <c r="C3786" s="259" t="s">
        <v>53</v>
      </c>
      <c r="D3786" s="259" t="s">
        <v>996</v>
      </c>
      <c r="E3786" s="259">
        <v>16250000</v>
      </c>
      <c r="F3786" s="259" t="s">
        <v>6659</v>
      </c>
      <c r="G3786" s="259" t="s">
        <v>884</v>
      </c>
      <c r="H3786" s="259">
        <v>2</v>
      </c>
      <c r="I3786" s="259" t="s">
        <v>6660</v>
      </c>
      <c r="J3786" s="259" t="s">
        <v>6661</v>
      </c>
      <c r="K3786" s="259" t="s">
        <v>6662</v>
      </c>
      <c r="L3786" s="260">
        <v>45560</v>
      </c>
      <c r="M3786" s="259" t="s">
        <v>20</v>
      </c>
    </row>
    <row r="3787" spans="1:13" x14ac:dyDescent="0.35">
      <c r="A3787" s="261" t="s">
        <v>51</v>
      </c>
      <c r="B3787" s="261" t="s">
        <v>52</v>
      </c>
      <c r="C3787" s="261" t="s">
        <v>53</v>
      </c>
      <c r="D3787" s="261" t="s">
        <v>999</v>
      </c>
      <c r="E3787" s="261">
        <v>6916000</v>
      </c>
      <c r="F3787" s="261" t="s">
        <v>6663</v>
      </c>
      <c r="G3787" s="261" t="s">
        <v>22</v>
      </c>
      <c r="H3787" s="261">
        <v>3</v>
      </c>
      <c r="I3787" s="261" t="s">
        <v>6664</v>
      </c>
      <c r="J3787" s="261" t="s">
        <v>6665</v>
      </c>
      <c r="K3787" s="261" t="s">
        <v>6666</v>
      </c>
      <c r="L3787" s="262">
        <v>45560</v>
      </c>
      <c r="M3787" s="261" t="s">
        <v>20</v>
      </c>
    </row>
    <row r="3788" spans="1:13" x14ac:dyDescent="0.35">
      <c r="A3788" s="259" t="s">
        <v>51</v>
      </c>
      <c r="B3788" s="259" t="s">
        <v>52</v>
      </c>
      <c r="C3788" s="259" t="s">
        <v>53</v>
      </c>
      <c r="D3788" s="259" t="s">
        <v>1002</v>
      </c>
      <c r="E3788" s="259">
        <v>6188000</v>
      </c>
      <c r="F3788" s="259" t="s">
        <v>6663</v>
      </c>
      <c r="G3788" s="259" t="s">
        <v>22</v>
      </c>
      <c r="H3788" s="259">
        <v>3</v>
      </c>
      <c r="I3788" s="259" t="s">
        <v>6664</v>
      </c>
      <c r="J3788" s="259" t="s">
        <v>6667</v>
      </c>
      <c r="K3788" s="259" t="s">
        <v>6668</v>
      </c>
      <c r="L3788" s="260">
        <v>45560</v>
      </c>
      <c r="M3788" s="259" t="s">
        <v>20</v>
      </c>
    </row>
    <row r="3789" spans="1:13" x14ac:dyDescent="0.35">
      <c r="A3789" s="261" t="s">
        <v>51</v>
      </c>
      <c r="B3789" s="261" t="s">
        <v>52</v>
      </c>
      <c r="C3789" s="261" t="s">
        <v>53</v>
      </c>
      <c r="D3789" s="261" t="s">
        <v>823</v>
      </c>
      <c r="E3789" s="261">
        <v>5096000</v>
      </c>
      <c r="F3789" s="261" t="s">
        <v>6663</v>
      </c>
      <c r="G3789" s="261" t="s">
        <v>22</v>
      </c>
      <c r="H3789" s="261">
        <v>3</v>
      </c>
      <c r="I3789" s="261" t="s">
        <v>6664</v>
      </c>
      <c r="J3789" s="261" t="s">
        <v>6669</v>
      </c>
      <c r="K3789" s="261" t="s">
        <v>6670</v>
      </c>
      <c r="L3789" s="262">
        <v>45560</v>
      </c>
      <c r="M3789" s="261" t="s">
        <v>20</v>
      </c>
    </row>
    <row r="3790" spans="1:13" x14ac:dyDescent="0.35">
      <c r="A3790" s="259" t="s">
        <v>51</v>
      </c>
      <c r="B3790" s="259" t="s">
        <v>52</v>
      </c>
      <c r="C3790" s="259" t="s">
        <v>53</v>
      </c>
      <c r="D3790" s="259" t="s">
        <v>404</v>
      </c>
      <c r="E3790" s="259">
        <v>5</v>
      </c>
      <c r="F3790" s="259" t="s">
        <v>6671</v>
      </c>
      <c r="G3790" s="259" t="s">
        <v>884</v>
      </c>
      <c r="H3790" s="259">
        <v>2</v>
      </c>
      <c r="I3790" s="259" t="s">
        <v>6672</v>
      </c>
      <c r="J3790" s="259" t="s">
        <v>6673</v>
      </c>
      <c r="K3790" s="259" t="s">
        <v>6674</v>
      </c>
      <c r="L3790" s="260">
        <v>45560</v>
      </c>
      <c r="M3790" s="259" t="s">
        <v>20</v>
      </c>
    </row>
    <row r="3791" spans="1:13" x14ac:dyDescent="0.35">
      <c r="A3791" s="261" t="s">
        <v>413</v>
      </c>
      <c r="B3791" s="261" t="s">
        <v>414</v>
      </c>
      <c r="C3791" s="261" t="s">
        <v>53</v>
      </c>
      <c r="D3791" s="261" t="s">
        <v>949</v>
      </c>
      <c r="E3791" s="261">
        <v>34450000</v>
      </c>
      <c r="F3791" s="261" t="s">
        <v>6630</v>
      </c>
      <c r="G3791" s="261" t="s">
        <v>492</v>
      </c>
      <c r="H3791" s="261">
        <v>1</v>
      </c>
      <c r="I3791" s="261" t="s">
        <v>6631</v>
      </c>
      <c r="J3791" s="261" t="s">
        <v>6675</v>
      </c>
      <c r="K3791" s="261" t="s">
        <v>6676</v>
      </c>
      <c r="L3791" s="262">
        <v>45560</v>
      </c>
      <c r="M3791" s="261" t="s">
        <v>20</v>
      </c>
    </row>
    <row r="3792" spans="1:13" x14ac:dyDescent="0.35">
      <c r="A3792" s="259" t="s">
        <v>413</v>
      </c>
      <c r="B3792" s="259" t="s">
        <v>414</v>
      </c>
      <c r="C3792" s="259" t="s">
        <v>53</v>
      </c>
      <c r="D3792" s="259" t="s">
        <v>694</v>
      </c>
      <c r="E3792" s="259">
        <v>131000</v>
      </c>
      <c r="F3792" s="259" t="s">
        <v>6677</v>
      </c>
      <c r="G3792" s="259" t="s">
        <v>884</v>
      </c>
      <c r="H3792" s="259">
        <v>2</v>
      </c>
      <c r="I3792" s="259" t="s">
        <v>6678</v>
      </c>
      <c r="J3792" s="259" t="s">
        <v>6679</v>
      </c>
      <c r="K3792" s="259" t="s">
        <v>6680</v>
      </c>
      <c r="L3792" s="260">
        <v>45560</v>
      </c>
      <c r="M3792" s="259" t="s">
        <v>20</v>
      </c>
    </row>
    <row r="3793" spans="1:13" x14ac:dyDescent="0.35">
      <c r="A3793" s="261" t="s">
        <v>413</v>
      </c>
      <c r="B3793" s="261" t="s">
        <v>414</v>
      </c>
      <c r="C3793" s="261" t="s">
        <v>53</v>
      </c>
      <c r="D3793" s="261" t="s">
        <v>958</v>
      </c>
      <c r="E3793" s="261">
        <v>368633</v>
      </c>
      <c r="F3793" s="261" t="s">
        <v>6681</v>
      </c>
      <c r="G3793" s="261" t="s">
        <v>884</v>
      </c>
      <c r="H3793" s="261">
        <v>2</v>
      </c>
      <c r="I3793" s="261" t="s">
        <v>6682</v>
      </c>
      <c r="J3793" s="261" t="s">
        <v>6683</v>
      </c>
      <c r="K3793" s="261" t="s">
        <v>6684</v>
      </c>
      <c r="L3793" s="262">
        <v>45560</v>
      </c>
      <c r="M3793" s="261" t="s">
        <v>20</v>
      </c>
    </row>
    <row r="3794" spans="1:13" x14ac:dyDescent="0.35">
      <c r="A3794" s="259" t="s">
        <v>413</v>
      </c>
      <c r="B3794" s="259" t="s">
        <v>414</v>
      </c>
      <c r="C3794" s="259" t="s">
        <v>53</v>
      </c>
      <c r="D3794" s="259" t="s">
        <v>963</v>
      </c>
      <c r="E3794" s="259">
        <v>368633</v>
      </c>
      <c r="F3794" s="259" t="s">
        <v>6681</v>
      </c>
      <c r="G3794" s="259" t="s">
        <v>884</v>
      </c>
      <c r="H3794" s="259">
        <v>2</v>
      </c>
      <c r="I3794" s="259" t="s">
        <v>6682</v>
      </c>
      <c r="J3794" s="259" t="s">
        <v>6683</v>
      </c>
      <c r="K3794" s="259" t="s">
        <v>6685</v>
      </c>
      <c r="L3794" s="260">
        <v>45560</v>
      </c>
      <c r="M3794" s="259" t="s">
        <v>20</v>
      </c>
    </row>
    <row r="3795" spans="1:13" x14ac:dyDescent="0.35">
      <c r="A3795" s="261" t="s">
        <v>413</v>
      </c>
      <c r="B3795" s="261" t="s">
        <v>414</v>
      </c>
      <c r="C3795" s="261" t="s">
        <v>53</v>
      </c>
      <c r="D3795" s="261" t="s">
        <v>568</v>
      </c>
      <c r="E3795" s="261">
        <v>368633</v>
      </c>
      <c r="F3795" s="261" t="s">
        <v>6681</v>
      </c>
      <c r="G3795" s="261" t="s">
        <v>884</v>
      </c>
      <c r="H3795" s="261">
        <v>2</v>
      </c>
      <c r="I3795" s="261" t="s">
        <v>6682</v>
      </c>
      <c r="J3795" s="261" t="s">
        <v>6686</v>
      </c>
      <c r="K3795" s="261" t="s">
        <v>6687</v>
      </c>
      <c r="L3795" s="262">
        <v>45560</v>
      </c>
      <c r="M3795" s="261" t="s">
        <v>20</v>
      </c>
    </row>
    <row r="3796" spans="1:13" x14ac:dyDescent="0.35">
      <c r="A3796" s="259" t="s">
        <v>413</v>
      </c>
      <c r="B3796" s="259" t="s">
        <v>414</v>
      </c>
      <c r="C3796" s="259" t="s">
        <v>53</v>
      </c>
      <c r="D3796" s="259" t="s">
        <v>635</v>
      </c>
      <c r="E3796" s="259">
        <v>86</v>
      </c>
      <c r="F3796" s="259" t="s">
        <v>6688</v>
      </c>
      <c r="G3796" s="259" t="s">
        <v>22</v>
      </c>
      <c r="H3796" s="259">
        <v>3</v>
      </c>
      <c r="I3796" s="259" t="s">
        <v>5124</v>
      </c>
      <c r="J3796" s="259" t="s">
        <v>6689</v>
      </c>
      <c r="K3796" s="259" t="s">
        <v>6690</v>
      </c>
      <c r="L3796" s="260">
        <v>45560</v>
      </c>
      <c r="M3796" s="259" t="s">
        <v>20</v>
      </c>
    </row>
    <row r="3797" spans="1:13" x14ac:dyDescent="0.35">
      <c r="A3797" s="261" t="s">
        <v>413</v>
      </c>
      <c r="B3797" s="261" t="s">
        <v>414</v>
      </c>
      <c r="C3797" s="261" t="s">
        <v>53</v>
      </c>
      <c r="D3797" s="261" t="s">
        <v>793</v>
      </c>
      <c r="E3797" s="261">
        <v>1095</v>
      </c>
      <c r="F3797" s="261" t="s">
        <v>6648</v>
      </c>
      <c r="G3797" s="261" t="s">
        <v>22</v>
      </c>
      <c r="H3797" s="261">
        <v>3</v>
      </c>
      <c r="I3797" s="261" t="s">
        <v>6649</v>
      </c>
      <c r="J3797" s="261" t="s">
        <v>6691</v>
      </c>
      <c r="K3797" s="261" t="s">
        <v>6692</v>
      </c>
      <c r="L3797" s="262">
        <v>45560</v>
      </c>
      <c r="M3797" s="261" t="s">
        <v>20</v>
      </c>
    </row>
    <row r="3798" spans="1:13" x14ac:dyDescent="0.35">
      <c r="A3798" s="259" t="s">
        <v>413</v>
      </c>
      <c r="B3798" s="259" t="s">
        <v>414</v>
      </c>
      <c r="C3798" s="259" t="s">
        <v>53</v>
      </c>
      <c r="D3798" s="259" t="s">
        <v>986</v>
      </c>
      <c r="E3798" s="259">
        <v>368633</v>
      </c>
      <c r="F3798" s="259" t="s">
        <v>6693</v>
      </c>
      <c r="G3798" s="259" t="s">
        <v>884</v>
      </c>
      <c r="H3798" s="259">
        <v>2</v>
      </c>
      <c r="I3798" s="259" t="s">
        <v>6682</v>
      </c>
      <c r="J3798" s="259" t="s">
        <v>6694</v>
      </c>
      <c r="K3798" s="259" t="s">
        <v>6695</v>
      </c>
      <c r="L3798" s="260">
        <v>45560</v>
      </c>
      <c r="M3798" s="259" t="s">
        <v>20</v>
      </c>
    </row>
    <row r="3799" spans="1:13" x14ac:dyDescent="0.35">
      <c r="A3799" s="261" t="s">
        <v>413</v>
      </c>
      <c r="B3799" s="261" t="s">
        <v>414</v>
      </c>
      <c r="C3799" s="261" t="s">
        <v>53</v>
      </c>
      <c r="D3799" s="261" t="s">
        <v>991</v>
      </c>
      <c r="E3799" s="261">
        <v>0</v>
      </c>
      <c r="F3799" s="261" t="s">
        <v>6681</v>
      </c>
      <c r="G3799" s="261" t="s">
        <v>884</v>
      </c>
      <c r="H3799" s="261">
        <v>2</v>
      </c>
      <c r="I3799" s="261" t="s">
        <v>6682</v>
      </c>
      <c r="J3799" s="261" t="s">
        <v>6696</v>
      </c>
      <c r="K3799" s="261" t="s">
        <v>6697</v>
      </c>
      <c r="L3799" s="262">
        <v>45560</v>
      </c>
      <c r="M3799" s="261" t="s">
        <v>20</v>
      </c>
    </row>
    <row r="3800" spans="1:13" x14ac:dyDescent="0.35">
      <c r="A3800" s="259" t="s">
        <v>413</v>
      </c>
      <c r="B3800" s="259" t="s">
        <v>414</v>
      </c>
      <c r="C3800" s="259" t="s">
        <v>53</v>
      </c>
      <c r="D3800" s="259" t="s">
        <v>996</v>
      </c>
      <c r="E3800" s="259">
        <v>0</v>
      </c>
      <c r="F3800" s="259" t="s">
        <v>6693</v>
      </c>
      <c r="G3800" s="259" t="s">
        <v>884</v>
      </c>
      <c r="H3800" s="259">
        <v>2</v>
      </c>
      <c r="I3800" s="259" t="s">
        <v>6682</v>
      </c>
      <c r="J3800" s="259" t="s">
        <v>6698</v>
      </c>
      <c r="K3800" s="259" t="s">
        <v>6699</v>
      </c>
      <c r="L3800" s="260">
        <v>45560</v>
      </c>
      <c r="M3800" s="259" t="s">
        <v>20</v>
      </c>
    </row>
    <row r="3801" spans="1:13" x14ac:dyDescent="0.35">
      <c r="A3801" s="261" t="s">
        <v>413</v>
      </c>
      <c r="B3801" s="261" t="s">
        <v>414</v>
      </c>
      <c r="C3801" s="261" t="s">
        <v>53</v>
      </c>
      <c r="D3801" s="261" t="s">
        <v>999</v>
      </c>
      <c r="E3801" s="261">
        <v>0</v>
      </c>
      <c r="F3801" s="261" t="s">
        <v>6693</v>
      </c>
      <c r="G3801" s="261" t="s">
        <v>884</v>
      </c>
      <c r="H3801" s="261">
        <v>2</v>
      </c>
      <c r="I3801" s="261" t="s">
        <v>6682</v>
      </c>
      <c r="J3801" s="261" t="s">
        <v>6700</v>
      </c>
      <c r="K3801" s="261" t="s">
        <v>6701</v>
      </c>
      <c r="L3801" s="262">
        <v>45560</v>
      </c>
      <c r="M3801" s="261" t="s">
        <v>20</v>
      </c>
    </row>
    <row r="3802" spans="1:13" x14ac:dyDescent="0.35">
      <c r="A3802" s="259" t="s">
        <v>413</v>
      </c>
      <c r="B3802" s="259" t="s">
        <v>414</v>
      </c>
      <c r="C3802" s="259" t="s">
        <v>53</v>
      </c>
      <c r="D3802" s="259" t="s">
        <v>1002</v>
      </c>
      <c r="E3802" s="259">
        <v>368633</v>
      </c>
      <c r="F3802" s="259" t="s">
        <v>6693</v>
      </c>
      <c r="G3802" s="259" t="s">
        <v>884</v>
      </c>
      <c r="H3802" s="259">
        <v>2</v>
      </c>
      <c r="I3802" s="259" t="s">
        <v>6682</v>
      </c>
      <c r="J3802" s="259" t="s">
        <v>6700</v>
      </c>
      <c r="K3802" s="259" t="s">
        <v>6702</v>
      </c>
      <c r="L3802" s="260">
        <v>45560</v>
      </c>
      <c r="M3802" s="259" t="s">
        <v>20</v>
      </c>
    </row>
    <row r="3803" spans="1:13" x14ac:dyDescent="0.35">
      <c r="A3803" s="261" t="s">
        <v>413</v>
      </c>
      <c r="B3803" s="261" t="s">
        <v>414</v>
      </c>
      <c r="C3803" s="261" t="s">
        <v>53</v>
      </c>
      <c r="D3803" s="261" t="s">
        <v>823</v>
      </c>
      <c r="E3803" s="261">
        <v>0</v>
      </c>
      <c r="F3803" s="261" t="s">
        <v>6693</v>
      </c>
      <c r="G3803" s="261" t="s">
        <v>22</v>
      </c>
      <c r="H3803" s="261">
        <v>3</v>
      </c>
      <c r="I3803" s="261" t="s">
        <v>6703</v>
      </c>
      <c r="J3803" s="261" t="s">
        <v>6700</v>
      </c>
      <c r="K3803" s="261" t="s">
        <v>6704</v>
      </c>
      <c r="L3803" s="262">
        <v>45560</v>
      </c>
      <c r="M3803" s="261" t="s">
        <v>20</v>
      </c>
    </row>
    <row r="3804" spans="1:13" x14ac:dyDescent="0.35">
      <c r="A3804" s="259" t="s">
        <v>413</v>
      </c>
      <c r="B3804" s="259" t="s">
        <v>414</v>
      </c>
      <c r="C3804" s="259" t="s">
        <v>53</v>
      </c>
      <c r="D3804" s="259" t="s">
        <v>404</v>
      </c>
      <c r="E3804" s="259">
        <v>1</v>
      </c>
      <c r="F3804" s="259" t="s">
        <v>6693</v>
      </c>
      <c r="G3804" s="259" t="s">
        <v>884</v>
      </c>
      <c r="H3804" s="259">
        <v>2</v>
      </c>
      <c r="I3804" s="259" t="s">
        <v>6682</v>
      </c>
      <c r="J3804" s="259" t="s">
        <v>6705</v>
      </c>
      <c r="K3804" s="259" t="s">
        <v>6706</v>
      </c>
      <c r="L3804" s="260">
        <v>45560</v>
      </c>
      <c r="M3804" s="259" t="s">
        <v>20</v>
      </c>
    </row>
    <row r="3805" spans="1:13" x14ac:dyDescent="0.35">
      <c r="A3805" s="261" t="s">
        <v>595</v>
      </c>
      <c r="B3805" s="261" t="s">
        <v>596</v>
      </c>
      <c r="C3805" s="261" t="s">
        <v>236</v>
      </c>
      <c r="D3805" s="261" t="s">
        <v>949</v>
      </c>
      <c r="E3805" s="261">
        <v>45505000</v>
      </c>
      <c r="F3805" s="261" t="s">
        <v>6707</v>
      </c>
      <c r="G3805" s="261" t="s">
        <v>884</v>
      </c>
      <c r="H3805" s="261">
        <v>2</v>
      </c>
      <c r="I3805" s="261" t="s">
        <v>6708</v>
      </c>
      <c r="J3805" s="261" t="s">
        <v>6709</v>
      </c>
      <c r="K3805" s="261" t="s">
        <v>6710</v>
      </c>
      <c r="L3805" s="262">
        <v>45560</v>
      </c>
      <c r="M3805" s="261" t="s">
        <v>20</v>
      </c>
    </row>
    <row r="3806" spans="1:13" x14ac:dyDescent="0.35">
      <c r="A3806" s="259" t="s">
        <v>595</v>
      </c>
      <c r="B3806" s="259" t="s">
        <v>596</v>
      </c>
      <c r="C3806" s="259" t="s">
        <v>236</v>
      </c>
      <c r="D3806" s="259" t="s">
        <v>694</v>
      </c>
      <c r="E3806" s="259">
        <v>383310</v>
      </c>
      <c r="F3806" s="259" t="s">
        <v>6711</v>
      </c>
      <c r="G3806" s="259" t="s">
        <v>884</v>
      </c>
      <c r="H3806" s="259">
        <v>2</v>
      </c>
      <c r="I3806" s="259" t="s">
        <v>6712</v>
      </c>
      <c r="J3806" s="259" t="s">
        <v>6713</v>
      </c>
      <c r="K3806" s="259" t="s">
        <v>6714</v>
      </c>
      <c r="L3806" s="260">
        <v>45560</v>
      </c>
      <c r="M3806" s="259" t="s">
        <v>20</v>
      </c>
    </row>
    <row r="3807" spans="1:13" x14ac:dyDescent="0.35">
      <c r="A3807" s="261" t="s">
        <v>595</v>
      </c>
      <c r="B3807" s="261" t="s">
        <v>596</v>
      </c>
      <c r="C3807" s="261" t="s">
        <v>236</v>
      </c>
      <c r="D3807" s="261" t="s">
        <v>958</v>
      </c>
      <c r="E3807" s="261">
        <v>44989814</v>
      </c>
      <c r="F3807" s="261" t="s">
        <v>6715</v>
      </c>
      <c r="G3807" s="261" t="s">
        <v>884</v>
      </c>
      <c r="H3807" s="261">
        <v>2</v>
      </c>
      <c r="I3807" s="261" t="s">
        <v>6716</v>
      </c>
      <c r="J3807" s="261" t="s">
        <v>6717</v>
      </c>
      <c r="K3807" s="261" t="s">
        <v>6718</v>
      </c>
      <c r="L3807" s="262">
        <v>45560</v>
      </c>
      <c r="M3807" s="261" t="s">
        <v>20</v>
      </c>
    </row>
    <row r="3808" spans="1:13" x14ac:dyDescent="0.35">
      <c r="A3808" s="259" t="s">
        <v>595</v>
      </c>
      <c r="B3808" s="259" t="s">
        <v>596</v>
      </c>
      <c r="C3808" s="259" t="s">
        <v>236</v>
      </c>
      <c r="D3808" s="259" t="s">
        <v>963</v>
      </c>
      <c r="E3808" s="259">
        <v>7460476</v>
      </c>
      <c r="F3808" s="259" t="s">
        <v>6719</v>
      </c>
      <c r="G3808" s="259" t="s">
        <v>884</v>
      </c>
      <c r="H3808" s="259">
        <v>2</v>
      </c>
      <c r="I3808" s="259" t="s">
        <v>6720</v>
      </c>
      <c r="J3808" s="259" t="s">
        <v>6721</v>
      </c>
      <c r="K3808" s="259" t="s">
        <v>6722</v>
      </c>
      <c r="L3808" s="260">
        <v>45560</v>
      </c>
      <c r="M3808" s="259" t="s">
        <v>20</v>
      </c>
    </row>
    <row r="3809" spans="1:13" x14ac:dyDescent="0.35">
      <c r="A3809" s="261" t="s">
        <v>595</v>
      </c>
      <c r="B3809" s="261" t="s">
        <v>596</v>
      </c>
      <c r="C3809" s="261" t="s">
        <v>236</v>
      </c>
      <c r="D3809" s="261" t="s">
        <v>568</v>
      </c>
      <c r="E3809" s="261">
        <v>6249351</v>
      </c>
      <c r="F3809" s="261" t="s">
        <v>6723</v>
      </c>
      <c r="G3809" s="261" t="s">
        <v>884</v>
      </c>
      <c r="H3809" s="261">
        <v>2</v>
      </c>
      <c r="I3809" s="261" t="s">
        <v>6724</v>
      </c>
      <c r="J3809" s="261" t="s">
        <v>6725</v>
      </c>
      <c r="K3809" s="261" t="s">
        <v>6726</v>
      </c>
      <c r="L3809" s="262">
        <v>45560</v>
      </c>
      <c r="M3809" s="261" t="s">
        <v>20</v>
      </c>
    </row>
    <row r="3810" spans="1:13" x14ac:dyDescent="0.35">
      <c r="A3810" s="259" t="s">
        <v>595</v>
      </c>
      <c r="B3810" s="259" t="s">
        <v>596</v>
      </c>
      <c r="C3810" s="259" t="s">
        <v>236</v>
      </c>
      <c r="D3810" s="259" t="s">
        <v>635</v>
      </c>
      <c r="E3810" s="259">
        <v>464</v>
      </c>
      <c r="F3810" s="259" t="s">
        <v>6727</v>
      </c>
      <c r="G3810" s="259" t="s">
        <v>884</v>
      </c>
      <c r="H3810" s="259">
        <v>2</v>
      </c>
      <c r="I3810" s="259" t="s">
        <v>4941</v>
      </c>
      <c r="J3810" s="259" t="s">
        <v>6728</v>
      </c>
      <c r="K3810" s="259" t="s">
        <v>6729</v>
      </c>
      <c r="L3810" s="260">
        <v>45560</v>
      </c>
      <c r="M3810" s="259" t="s">
        <v>20</v>
      </c>
    </row>
    <row r="3811" spans="1:13" x14ac:dyDescent="0.35">
      <c r="A3811" s="261" t="s">
        <v>595</v>
      </c>
      <c r="B3811" s="261" t="s">
        <v>596</v>
      </c>
      <c r="C3811" s="261" t="s">
        <v>236</v>
      </c>
      <c r="D3811" s="261" t="s">
        <v>793</v>
      </c>
      <c r="E3811" s="261">
        <v>464</v>
      </c>
      <c r="F3811" s="261" t="s">
        <v>6727</v>
      </c>
      <c r="G3811" s="261" t="s">
        <v>884</v>
      </c>
      <c r="H3811" s="261">
        <v>2</v>
      </c>
      <c r="I3811" s="261" t="s">
        <v>4941</v>
      </c>
      <c r="J3811" s="261" t="s">
        <v>6728</v>
      </c>
      <c r="K3811" s="261" t="s">
        <v>6730</v>
      </c>
      <c r="L3811" s="262">
        <v>45560</v>
      </c>
      <c r="M3811" s="261" t="s">
        <v>20</v>
      </c>
    </row>
    <row r="3812" spans="1:13" x14ac:dyDescent="0.35">
      <c r="A3812" s="259" t="s">
        <v>595</v>
      </c>
      <c r="B3812" s="259" t="s">
        <v>596</v>
      </c>
      <c r="C3812" s="259" t="s">
        <v>236</v>
      </c>
      <c r="D3812" s="259" t="s">
        <v>986</v>
      </c>
      <c r="E3812" s="259">
        <v>125299</v>
      </c>
      <c r="F3812" s="259" t="s">
        <v>6731</v>
      </c>
      <c r="G3812" s="259" t="s">
        <v>884</v>
      </c>
      <c r="H3812" s="259">
        <v>2</v>
      </c>
      <c r="I3812" s="259" t="s">
        <v>6732</v>
      </c>
      <c r="J3812" s="259" t="s">
        <v>6733</v>
      </c>
      <c r="K3812" s="259" t="s">
        <v>6734</v>
      </c>
      <c r="L3812" s="260">
        <v>45560</v>
      </c>
      <c r="M3812" s="259" t="s">
        <v>20</v>
      </c>
    </row>
    <row r="3813" spans="1:13" x14ac:dyDescent="0.35">
      <c r="A3813" s="261" t="s">
        <v>595</v>
      </c>
      <c r="B3813" s="261" t="s">
        <v>596</v>
      </c>
      <c r="C3813" s="261" t="s">
        <v>236</v>
      </c>
      <c r="D3813" s="261" t="s">
        <v>991</v>
      </c>
      <c r="E3813" s="261">
        <v>37529338</v>
      </c>
      <c r="F3813" s="261" t="s">
        <v>6735</v>
      </c>
      <c r="G3813" s="261" t="s">
        <v>884</v>
      </c>
      <c r="H3813" s="261">
        <v>2</v>
      </c>
      <c r="I3813" s="261" t="s">
        <v>6736</v>
      </c>
      <c r="J3813" s="261" t="s">
        <v>6737</v>
      </c>
      <c r="K3813" s="261" t="s">
        <v>6738</v>
      </c>
      <c r="L3813" s="262">
        <v>45560</v>
      </c>
      <c r="M3813" s="261" t="s">
        <v>20</v>
      </c>
    </row>
    <row r="3814" spans="1:13" x14ac:dyDescent="0.35">
      <c r="A3814" s="259" t="s">
        <v>595</v>
      </c>
      <c r="B3814" s="259" t="s">
        <v>596</v>
      </c>
      <c r="C3814" s="259" t="s">
        <v>236</v>
      </c>
      <c r="D3814" s="259" t="s">
        <v>996</v>
      </c>
      <c r="E3814" s="259">
        <v>7335177</v>
      </c>
      <c r="F3814" s="259" t="s">
        <v>6739</v>
      </c>
      <c r="G3814" s="259" t="s">
        <v>884</v>
      </c>
      <c r="H3814" s="259">
        <v>2</v>
      </c>
      <c r="I3814" s="259" t="s">
        <v>6740</v>
      </c>
      <c r="J3814" s="259" t="s">
        <v>6741</v>
      </c>
      <c r="K3814" s="259" t="s">
        <v>6742</v>
      </c>
      <c r="L3814" s="260">
        <v>45560</v>
      </c>
      <c r="M3814" s="259" t="s">
        <v>20</v>
      </c>
    </row>
    <row r="3815" spans="1:13" x14ac:dyDescent="0.35">
      <c r="A3815" s="261" t="s">
        <v>595</v>
      </c>
      <c r="B3815" s="261" t="s">
        <v>596</v>
      </c>
      <c r="C3815" s="261" t="s">
        <v>236</v>
      </c>
      <c r="D3815" s="261" t="s">
        <v>999</v>
      </c>
      <c r="E3815" s="261">
        <v>92556</v>
      </c>
      <c r="F3815" s="261" t="s">
        <v>6731</v>
      </c>
      <c r="G3815" s="261" t="s">
        <v>884</v>
      </c>
      <c r="H3815" s="261">
        <v>2</v>
      </c>
      <c r="I3815" s="261" t="s">
        <v>6732</v>
      </c>
      <c r="J3815" s="261" t="s">
        <v>6743</v>
      </c>
      <c r="K3815" s="261" t="s">
        <v>6744</v>
      </c>
      <c r="L3815" s="262">
        <v>45560</v>
      </c>
      <c r="M3815" s="261" t="s">
        <v>20</v>
      </c>
    </row>
    <row r="3816" spans="1:13" x14ac:dyDescent="0.35">
      <c r="A3816" s="259" t="s">
        <v>595</v>
      </c>
      <c r="B3816" s="259" t="s">
        <v>596</v>
      </c>
      <c r="C3816" s="259" t="s">
        <v>236</v>
      </c>
      <c r="D3816" s="259" t="s">
        <v>1002</v>
      </c>
      <c r="E3816" s="259">
        <v>32743</v>
      </c>
      <c r="F3816" s="259" t="s">
        <v>6731</v>
      </c>
      <c r="G3816" s="259" t="s">
        <v>884</v>
      </c>
      <c r="H3816" s="259">
        <v>2</v>
      </c>
      <c r="I3816" s="259" t="s">
        <v>6732</v>
      </c>
      <c r="J3816" s="259" t="s">
        <v>6743</v>
      </c>
      <c r="K3816" s="259" t="s">
        <v>6745</v>
      </c>
      <c r="L3816" s="260">
        <v>45560</v>
      </c>
      <c r="M3816" s="259" t="s">
        <v>20</v>
      </c>
    </row>
    <row r="3817" spans="1:13" x14ac:dyDescent="0.35">
      <c r="A3817" s="261" t="s">
        <v>595</v>
      </c>
      <c r="B3817" s="261" t="s">
        <v>596</v>
      </c>
      <c r="C3817" s="261" t="s">
        <v>236</v>
      </c>
      <c r="D3817" s="261" t="s">
        <v>823</v>
      </c>
      <c r="E3817" s="261">
        <v>0</v>
      </c>
      <c r="F3817" s="261" t="s">
        <v>6731</v>
      </c>
      <c r="G3817" s="261" t="s">
        <v>884</v>
      </c>
      <c r="H3817" s="261">
        <v>2</v>
      </c>
      <c r="I3817" s="261" t="s">
        <v>6732</v>
      </c>
      <c r="J3817" s="261" t="s">
        <v>6743</v>
      </c>
      <c r="K3817" s="261" t="s">
        <v>6746</v>
      </c>
      <c r="L3817" s="262">
        <v>45560</v>
      </c>
      <c r="M3817" s="261" t="s">
        <v>20</v>
      </c>
    </row>
    <row r="3818" spans="1:13" x14ac:dyDescent="0.35">
      <c r="A3818" s="259" t="s">
        <v>595</v>
      </c>
      <c r="B3818" s="259" t="s">
        <v>596</v>
      </c>
      <c r="C3818" s="259" t="s">
        <v>236</v>
      </c>
      <c r="D3818" s="259" t="s">
        <v>404</v>
      </c>
      <c r="E3818" s="259">
        <v>4</v>
      </c>
      <c r="F3818" s="259" t="s">
        <v>6747</v>
      </c>
      <c r="G3818" s="259" t="s">
        <v>884</v>
      </c>
      <c r="H3818" s="259">
        <v>2</v>
      </c>
      <c r="I3818" s="259" t="s">
        <v>6748</v>
      </c>
      <c r="J3818" s="259" t="s">
        <v>6749</v>
      </c>
      <c r="K3818" s="259" t="s">
        <v>6750</v>
      </c>
      <c r="L3818" s="260">
        <v>45560</v>
      </c>
      <c r="M3818" s="259" t="s">
        <v>20</v>
      </c>
    </row>
    <row r="3819" spans="1:13" x14ac:dyDescent="0.35">
      <c r="A3819" s="261" t="s">
        <v>234</v>
      </c>
      <c r="B3819" s="261" t="s">
        <v>235</v>
      </c>
      <c r="C3819" s="261" t="s">
        <v>236</v>
      </c>
      <c r="D3819" s="261" t="s">
        <v>949</v>
      </c>
      <c r="E3819" s="261">
        <v>45505000</v>
      </c>
      <c r="F3819" s="261" t="s">
        <v>6707</v>
      </c>
      <c r="G3819" s="261" t="s">
        <v>884</v>
      </c>
      <c r="H3819" s="261">
        <v>2</v>
      </c>
      <c r="I3819" s="261" t="s">
        <v>6708</v>
      </c>
      <c r="J3819" s="261" t="s">
        <v>6751</v>
      </c>
      <c r="K3819" s="261" t="s">
        <v>6752</v>
      </c>
      <c r="L3819" s="262">
        <v>45560</v>
      </c>
      <c r="M3819" s="261" t="s">
        <v>20</v>
      </c>
    </row>
    <row r="3820" spans="1:13" x14ac:dyDescent="0.35">
      <c r="A3820" s="259" t="s">
        <v>234</v>
      </c>
      <c r="B3820" s="259" t="s">
        <v>235</v>
      </c>
      <c r="C3820" s="259" t="s">
        <v>236</v>
      </c>
      <c r="D3820" s="259" t="s">
        <v>694</v>
      </c>
      <c r="E3820" s="259">
        <v>383310</v>
      </c>
      <c r="F3820" s="259" t="s">
        <v>6711</v>
      </c>
      <c r="G3820" s="259" t="s">
        <v>884</v>
      </c>
      <c r="H3820" s="259">
        <v>2</v>
      </c>
      <c r="I3820" s="259" t="s">
        <v>6712</v>
      </c>
      <c r="J3820" s="259" t="s">
        <v>6713</v>
      </c>
      <c r="K3820" s="259" t="s">
        <v>6753</v>
      </c>
      <c r="L3820" s="260">
        <v>45560</v>
      </c>
      <c r="M3820" s="259" t="s">
        <v>20</v>
      </c>
    </row>
    <row r="3821" spans="1:13" x14ac:dyDescent="0.35">
      <c r="A3821" s="261" t="s">
        <v>234</v>
      </c>
      <c r="B3821" s="261" t="s">
        <v>235</v>
      </c>
      <c r="C3821" s="261" t="s">
        <v>236</v>
      </c>
      <c r="D3821" s="261" t="s">
        <v>958</v>
      </c>
      <c r="E3821" s="261">
        <v>44690629</v>
      </c>
      <c r="F3821" s="261" t="s">
        <v>6715</v>
      </c>
      <c r="G3821" s="261" t="s">
        <v>884</v>
      </c>
      <c r="H3821" s="261">
        <v>2</v>
      </c>
      <c r="I3821" s="261" t="s">
        <v>6716</v>
      </c>
      <c r="J3821" s="261" t="s">
        <v>6754</v>
      </c>
      <c r="K3821" s="261" t="s">
        <v>6755</v>
      </c>
      <c r="L3821" s="262">
        <v>45560</v>
      </c>
      <c r="M3821" s="261" t="s">
        <v>20</v>
      </c>
    </row>
    <row r="3822" spans="1:13" x14ac:dyDescent="0.35">
      <c r="A3822" s="259" t="s">
        <v>234</v>
      </c>
      <c r="B3822" s="259" t="s">
        <v>235</v>
      </c>
      <c r="C3822" s="259" t="s">
        <v>236</v>
      </c>
      <c r="D3822" s="259" t="s">
        <v>963</v>
      </c>
      <c r="E3822" s="259">
        <v>5950166</v>
      </c>
      <c r="F3822" s="259" t="s">
        <v>6756</v>
      </c>
      <c r="G3822" s="259" t="s">
        <v>884</v>
      </c>
      <c r="H3822" s="259">
        <v>2</v>
      </c>
      <c r="I3822" s="259" t="s">
        <v>6757</v>
      </c>
      <c r="J3822" s="259" t="s">
        <v>6758</v>
      </c>
      <c r="K3822" s="259" t="s">
        <v>6759</v>
      </c>
      <c r="L3822" s="260">
        <v>45560</v>
      </c>
      <c r="M3822" s="259" t="s">
        <v>20</v>
      </c>
    </row>
    <row r="3823" spans="1:13" x14ac:dyDescent="0.35">
      <c r="A3823" s="261" t="s">
        <v>234</v>
      </c>
      <c r="B3823" s="261" t="s">
        <v>235</v>
      </c>
      <c r="C3823" s="261" t="s">
        <v>236</v>
      </c>
      <c r="D3823" s="261" t="s">
        <v>568</v>
      </c>
      <c r="E3823" s="261">
        <v>5950166</v>
      </c>
      <c r="F3823" s="261" t="s">
        <v>6756</v>
      </c>
      <c r="G3823" s="261" t="s">
        <v>884</v>
      </c>
      <c r="H3823" s="261">
        <v>2</v>
      </c>
      <c r="I3823" s="261" t="s">
        <v>6757</v>
      </c>
      <c r="J3823" s="261" t="s">
        <v>6760</v>
      </c>
      <c r="K3823" s="261" t="s">
        <v>6761</v>
      </c>
      <c r="L3823" s="262">
        <v>45560</v>
      </c>
      <c r="M3823" s="261" t="s">
        <v>20</v>
      </c>
    </row>
    <row r="3824" spans="1:13" x14ac:dyDescent="0.35">
      <c r="A3824" s="259" t="s">
        <v>234</v>
      </c>
      <c r="B3824" s="259" t="s">
        <v>235</v>
      </c>
      <c r="C3824" s="259" t="s">
        <v>236</v>
      </c>
      <c r="D3824" s="259" t="s">
        <v>635</v>
      </c>
      <c r="E3824" s="259">
        <v>464</v>
      </c>
      <c r="F3824" s="259" t="s">
        <v>6727</v>
      </c>
      <c r="G3824" s="259" t="s">
        <v>884</v>
      </c>
      <c r="H3824" s="259">
        <v>2</v>
      </c>
      <c r="I3824" s="259" t="s">
        <v>4941</v>
      </c>
      <c r="J3824" s="259" t="s">
        <v>6762</v>
      </c>
      <c r="K3824" s="259" t="s">
        <v>6763</v>
      </c>
      <c r="L3824" s="260">
        <v>45560</v>
      </c>
      <c r="M3824" s="259" t="s">
        <v>20</v>
      </c>
    </row>
    <row r="3825" spans="1:13" x14ac:dyDescent="0.35">
      <c r="A3825" s="261" t="s">
        <v>234</v>
      </c>
      <c r="B3825" s="261" t="s">
        <v>235</v>
      </c>
      <c r="C3825" s="261" t="s">
        <v>236</v>
      </c>
      <c r="D3825" s="261" t="s">
        <v>793</v>
      </c>
      <c r="E3825" s="261">
        <v>464</v>
      </c>
      <c r="F3825" s="261" t="s">
        <v>6727</v>
      </c>
      <c r="G3825" s="261" t="s">
        <v>884</v>
      </c>
      <c r="H3825" s="261">
        <v>2</v>
      </c>
      <c r="I3825" s="261" t="s">
        <v>4941</v>
      </c>
      <c r="J3825" s="261" t="s">
        <v>6764</v>
      </c>
      <c r="K3825" s="261" t="s">
        <v>6765</v>
      </c>
      <c r="L3825" s="262">
        <v>45560</v>
      </c>
      <c r="M3825" s="261" t="s">
        <v>20</v>
      </c>
    </row>
    <row r="3826" spans="1:13" x14ac:dyDescent="0.35">
      <c r="A3826" s="259" t="s">
        <v>234</v>
      </c>
      <c r="B3826" s="259" t="s">
        <v>235</v>
      </c>
      <c r="C3826" s="259" t="s">
        <v>236</v>
      </c>
      <c r="D3826" s="259" t="s">
        <v>986</v>
      </c>
      <c r="E3826" s="259">
        <v>89253</v>
      </c>
      <c r="F3826" s="259" t="s">
        <v>6766</v>
      </c>
      <c r="G3826" s="259" t="s">
        <v>884</v>
      </c>
      <c r="H3826" s="259">
        <v>2</v>
      </c>
      <c r="I3826" s="259" t="s">
        <v>6767</v>
      </c>
      <c r="J3826" s="259" t="s">
        <v>6768</v>
      </c>
      <c r="K3826" s="259" t="s">
        <v>6769</v>
      </c>
      <c r="L3826" s="260">
        <v>45560</v>
      </c>
      <c r="M3826" s="259" t="s">
        <v>20</v>
      </c>
    </row>
    <row r="3827" spans="1:13" x14ac:dyDescent="0.35">
      <c r="A3827" s="261" t="s">
        <v>234</v>
      </c>
      <c r="B3827" s="261" t="s">
        <v>235</v>
      </c>
      <c r="C3827" s="261" t="s">
        <v>236</v>
      </c>
      <c r="D3827" s="261" t="s">
        <v>991</v>
      </c>
      <c r="E3827" s="261">
        <v>38740463</v>
      </c>
      <c r="F3827" s="261" t="s">
        <v>6770</v>
      </c>
      <c r="G3827" s="261" t="s">
        <v>22</v>
      </c>
      <c r="H3827" s="261">
        <v>3</v>
      </c>
      <c r="I3827" s="261" t="s">
        <v>6771</v>
      </c>
      <c r="J3827" s="261" t="s">
        <v>6772</v>
      </c>
      <c r="K3827" s="261" t="s">
        <v>6773</v>
      </c>
      <c r="L3827" s="262">
        <v>45560</v>
      </c>
      <c r="M3827" s="261" t="s">
        <v>20</v>
      </c>
    </row>
    <row r="3828" spans="1:13" x14ac:dyDescent="0.35">
      <c r="A3828" s="259" t="s">
        <v>234</v>
      </c>
      <c r="B3828" s="259" t="s">
        <v>235</v>
      </c>
      <c r="C3828" s="259" t="s">
        <v>236</v>
      </c>
      <c r="D3828" s="259" t="s">
        <v>996</v>
      </c>
      <c r="E3828" s="259">
        <v>5860913</v>
      </c>
      <c r="F3828" s="259" t="s">
        <v>6766</v>
      </c>
      <c r="G3828" s="259" t="s">
        <v>884</v>
      </c>
      <c r="H3828" s="259">
        <v>2</v>
      </c>
      <c r="I3828" s="259" t="s">
        <v>6767</v>
      </c>
      <c r="J3828" s="259" t="s">
        <v>6774</v>
      </c>
      <c r="K3828" s="259" t="s">
        <v>6775</v>
      </c>
      <c r="L3828" s="260">
        <v>45560</v>
      </c>
      <c r="M3828" s="259" t="s">
        <v>20</v>
      </c>
    </row>
    <row r="3829" spans="1:13" x14ac:dyDescent="0.35">
      <c r="A3829" s="261" t="s">
        <v>234</v>
      </c>
      <c r="B3829" s="261" t="s">
        <v>235</v>
      </c>
      <c r="C3829" s="261" t="s">
        <v>236</v>
      </c>
      <c r="D3829" s="261" t="s">
        <v>999</v>
      </c>
      <c r="E3829" s="261">
        <v>59502</v>
      </c>
      <c r="F3829" s="261" t="s">
        <v>6766</v>
      </c>
      <c r="G3829" s="261" t="s">
        <v>884</v>
      </c>
      <c r="H3829" s="261">
        <v>2</v>
      </c>
      <c r="I3829" s="261" t="s">
        <v>6767</v>
      </c>
      <c r="J3829" s="261" t="s">
        <v>6776</v>
      </c>
      <c r="K3829" s="261" t="s">
        <v>6777</v>
      </c>
      <c r="L3829" s="262">
        <v>45560</v>
      </c>
      <c r="M3829" s="261" t="s">
        <v>20</v>
      </c>
    </row>
    <row r="3830" spans="1:13" x14ac:dyDescent="0.35">
      <c r="A3830" s="259" t="s">
        <v>234</v>
      </c>
      <c r="B3830" s="259" t="s">
        <v>235</v>
      </c>
      <c r="C3830" s="259" t="s">
        <v>236</v>
      </c>
      <c r="D3830" s="259" t="s">
        <v>1002</v>
      </c>
      <c r="E3830" s="259">
        <v>29751</v>
      </c>
      <c r="F3830" s="259" t="s">
        <v>6766</v>
      </c>
      <c r="G3830" s="259" t="s">
        <v>884</v>
      </c>
      <c r="H3830" s="259">
        <v>2</v>
      </c>
      <c r="I3830" s="259" t="s">
        <v>6767</v>
      </c>
      <c r="J3830" s="259" t="s">
        <v>6776</v>
      </c>
      <c r="K3830" s="259" t="s">
        <v>6778</v>
      </c>
      <c r="L3830" s="260">
        <v>45560</v>
      </c>
      <c r="M3830" s="259" t="s">
        <v>20</v>
      </c>
    </row>
    <row r="3831" spans="1:13" x14ac:dyDescent="0.35">
      <c r="A3831" s="261" t="s">
        <v>234</v>
      </c>
      <c r="B3831" s="261" t="s">
        <v>235</v>
      </c>
      <c r="C3831" s="261" t="s">
        <v>236</v>
      </c>
      <c r="D3831" s="261" t="s">
        <v>823</v>
      </c>
      <c r="E3831" s="261">
        <v>0</v>
      </c>
      <c r="F3831" s="261" t="s">
        <v>6766</v>
      </c>
      <c r="G3831" s="261" t="s">
        <v>884</v>
      </c>
      <c r="H3831" s="261">
        <v>2</v>
      </c>
      <c r="I3831" s="261" t="s">
        <v>6767</v>
      </c>
      <c r="J3831" s="261" t="s">
        <v>6776</v>
      </c>
      <c r="K3831" s="261" t="s">
        <v>6779</v>
      </c>
      <c r="L3831" s="262">
        <v>45560</v>
      </c>
      <c r="M3831" s="261" t="s">
        <v>20</v>
      </c>
    </row>
    <row r="3832" spans="1:13" x14ac:dyDescent="0.35">
      <c r="A3832" s="259" t="s">
        <v>234</v>
      </c>
      <c r="B3832" s="259" t="s">
        <v>235</v>
      </c>
      <c r="C3832" s="259" t="s">
        <v>236</v>
      </c>
      <c r="D3832" s="259" t="s">
        <v>404</v>
      </c>
      <c r="E3832" s="259">
        <v>2</v>
      </c>
      <c r="F3832" s="259" t="s">
        <v>6756</v>
      </c>
      <c r="G3832" s="259" t="s">
        <v>884</v>
      </c>
      <c r="H3832" s="259">
        <v>2</v>
      </c>
      <c r="I3832" s="259" t="s">
        <v>6757</v>
      </c>
      <c r="J3832" s="259" t="s">
        <v>6780</v>
      </c>
      <c r="K3832" s="259" t="s">
        <v>6781</v>
      </c>
      <c r="L3832" s="260">
        <v>45560</v>
      </c>
      <c r="M3832" s="259" t="s">
        <v>20</v>
      </c>
    </row>
    <row r="3833" spans="1:13" x14ac:dyDescent="0.35">
      <c r="A3833" s="261" t="s">
        <v>240</v>
      </c>
      <c r="B3833" s="261" t="s">
        <v>241</v>
      </c>
      <c r="C3833" s="261" t="s">
        <v>236</v>
      </c>
      <c r="D3833" s="261" t="s">
        <v>949</v>
      </c>
      <c r="E3833" s="261">
        <v>45505000</v>
      </c>
      <c r="F3833" s="261" t="s">
        <v>6707</v>
      </c>
      <c r="G3833" s="261" t="s">
        <v>884</v>
      </c>
      <c r="H3833" s="261">
        <v>2</v>
      </c>
      <c r="I3833" s="261" t="s">
        <v>6708</v>
      </c>
      <c r="J3833" s="261" t="s">
        <v>6782</v>
      </c>
      <c r="K3833" s="261" t="s">
        <v>6783</v>
      </c>
      <c r="L3833" s="262">
        <v>45560</v>
      </c>
      <c r="M3833" s="261" t="s">
        <v>20</v>
      </c>
    </row>
    <row r="3834" spans="1:13" x14ac:dyDescent="0.35">
      <c r="A3834" s="259" t="s">
        <v>240</v>
      </c>
      <c r="B3834" s="259" t="s">
        <v>241</v>
      </c>
      <c r="C3834" s="259" t="s">
        <v>236</v>
      </c>
      <c r="D3834" s="259" t="s">
        <v>694</v>
      </c>
      <c r="E3834" s="259">
        <v>36000</v>
      </c>
      <c r="F3834" s="259" t="s">
        <v>6784</v>
      </c>
      <c r="G3834" s="259" t="s">
        <v>492</v>
      </c>
      <c r="H3834" s="259">
        <v>1</v>
      </c>
      <c r="I3834" s="259" t="s">
        <v>6785</v>
      </c>
      <c r="J3834" s="259" t="s">
        <v>6786</v>
      </c>
      <c r="K3834" s="259" t="s">
        <v>6787</v>
      </c>
      <c r="L3834" s="260">
        <v>45560</v>
      </c>
      <c r="M3834" s="259" t="s">
        <v>20</v>
      </c>
    </row>
    <row r="3835" spans="1:13" x14ac:dyDescent="0.35">
      <c r="A3835" s="261" t="s">
        <v>240</v>
      </c>
      <c r="B3835" s="261" t="s">
        <v>241</v>
      </c>
      <c r="C3835" s="261" t="s">
        <v>236</v>
      </c>
      <c r="D3835" s="261" t="s">
        <v>958</v>
      </c>
      <c r="E3835" s="261">
        <v>6470268</v>
      </c>
      <c r="F3835" s="261" t="s">
        <v>6788</v>
      </c>
      <c r="G3835" s="261" t="s">
        <v>884</v>
      </c>
      <c r="H3835" s="261">
        <v>2</v>
      </c>
      <c r="I3835" s="261" t="s">
        <v>6789</v>
      </c>
      <c r="J3835" s="261" t="s">
        <v>6790</v>
      </c>
      <c r="K3835" s="261" t="s">
        <v>6791</v>
      </c>
      <c r="L3835" s="262">
        <v>45560</v>
      </c>
      <c r="M3835" s="261" t="s">
        <v>20</v>
      </c>
    </row>
    <row r="3836" spans="1:13" x14ac:dyDescent="0.35">
      <c r="A3836" s="259" t="s">
        <v>240</v>
      </c>
      <c r="B3836" s="259" t="s">
        <v>241</v>
      </c>
      <c r="C3836" s="259" t="s">
        <v>236</v>
      </c>
      <c r="D3836" s="259" t="s">
        <v>963</v>
      </c>
      <c r="E3836" s="259">
        <v>1510310</v>
      </c>
      <c r="F3836" s="259" t="s">
        <v>6792</v>
      </c>
      <c r="G3836" s="259" t="s">
        <v>884</v>
      </c>
      <c r="H3836" s="259">
        <v>2</v>
      </c>
      <c r="I3836" s="259" t="s">
        <v>6793</v>
      </c>
      <c r="J3836" s="259" t="s">
        <v>6794</v>
      </c>
      <c r="K3836" s="259" t="s">
        <v>6795</v>
      </c>
      <c r="L3836" s="260">
        <v>45560</v>
      </c>
      <c r="M3836" s="259" t="s">
        <v>20</v>
      </c>
    </row>
    <row r="3837" spans="1:13" x14ac:dyDescent="0.35">
      <c r="A3837" s="261" t="s">
        <v>240</v>
      </c>
      <c r="B3837" s="261" t="s">
        <v>241</v>
      </c>
      <c r="C3837" s="261" t="s">
        <v>236</v>
      </c>
      <c r="D3837" s="261" t="s">
        <v>568</v>
      </c>
      <c r="E3837" s="261">
        <v>299185</v>
      </c>
      <c r="F3837" s="261" t="s">
        <v>6796</v>
      </c>
      <c r="G3837" s="261" t="s">
        <v>884</v>
      </c>
      <c r="H3837" s="261">
        <v>2</v>
      </c>
      <c r="I3837" s="261" t="s">
        <v>6797</v>
      </c>
      <c r="J3837" s="261" t="s">
        <v>6798</v>
      </c>
      <c r="K3837" s="261" t="s">
        <v>6799</v>
      </c>
      <c r="L3837" s="262">
        <v>45560</v>
      </c>
      <c r="M3837" s="261" t="s">
        <v>20</v>
      </c>
    </row>
    <row r="3838" spans="1:13" x14ac:dyDescent="0.35">
      <c r="A3838" s="259" t="s">
        <v>240</v>
      </c>
      <c r="B3838" s="259" t="s">
        <v>241</v>
      </c>
      <c r="C3838" s="259" t="s">
        <v>236</v>
      </c>
      <c r="D3838" s="259" t="s">
        <v>793</v>
      </c>
      <c r="E3838" s="259">
        <v>464</v>
      </c>
      <c r="F3838" s="259" t="s">
        <v>6727</v>
      </c>
      <c r="G3838" s="259" t="s">
        <v>884</v>
      </c>
      <c r="H3838" s="259">
        <v>2</v>
      </c>
      <c r="I3838" s="259" t="s">
        <v>4941</v>
      </c>
      <c r="J3838" s="259" t="s">
        <v>6728</v>
      </c>
      <c r="K3838" s="259" t="s">
        <v>6800</v>
      </c>
      <c r="L3838" s="260">
        <v>45560</v>
      </c>
      <c r="M3838" s="259" t="s">
        <v>20</v>
      </c>
    </row>
    <row r="3839" spans="1:13" x14ac:dyDescent="0.35">
      <c r="A3839" s="261" t="s">
        <v>240</v>
      </c>
      <c r="B3839" s="261" t="s">
        <v>241</v>
      </c>
      <c r="C3839" s="261" t="s">
        <v>236</v>
      </c>
      <c r="D3839" s="261" t="s">
        <v>986</v>
      </c>
      <c r="E3839" s="261">
        <v>36046</v>
      </c>
      <c r="F3839" s="261" t="s">
        <v>6801</v>
      </c>
      <c r="G3839" s="261" t="s">
        <v>884</v>
      </c>
      <c r="H3839" s="261">
        <v>2</v>
      </c>
      <c r="I3839" s="261" t="s">
        <v>6802</v>
      </c>
      <c r="J3839" s="261" t="s">
        <v>6803</v>
      </c>
      <c r="K3839" s="261" t="s">
        <v>6804</v>
      </c>
      <c r="L3839" s="262">
        <v>45560</v>
      </c>
      <c r="M3839" s="261" t="s">
        <v>20</v>
      </c>
    </row>
    <row r="3840" spans="1:13" x14ac:dyDescent="0.35">
      <c r="A3840" s="259" t="s">
        <v>240</v>
      </c>
      <c r="B3840" s="259" t="s">
        <v>241</v>
      </c>
      <c r="C3840" s="259" t="s">
        <v>236</v>
      </c>
      <c r="D3840" s="259" t="s">
        <v>991</v>
      </c>
      <c r="E3840" s="259">
        <v>4959958</v>
      </c>
      <c r="F3840" s="259" t="s">
        <v>6805</v>
      </c>
      <c r="G3840" s="259" t="s">
        <v>884</v>
      </c>
      <c r="H3840" s="259">
        <v>2</v>
      </c>
      <c r="I3840" s="259" t="s">
        <v>6806</v>
      </c>
      <c r="J3840" s="259" t="s">
        <v>6737</v>
      </c>
      <c r="K3840" s="259" t="s">
        <v>6807</v>
      </c>
      <c r="L3840" s="260">
        <v>45560</v>
      </c>
      <c r="M3840" s="259" t="s">
        <v>20</v>
      </c>
    </row>
    <row r="3841" spans="1:13" x14ac:dyDescent="0.35">
      <c r="A3841" s="261" t="s">
        <v>240</v>
      </c>
      <c r="B3841" s="261" t="s">
        <v>241</v>
      </c>
      <c r="C3841" s="261" t="s">
        <v>236</v>
      </c>
      <c r="D3841" s="261" t="s">
        <v>996</v>
      </c>
      <c r="E3841" s="261">
        <v>1474264</v>
      </c>
      <c r="F3841" s="261" t="s">
        <v>6792</v>
      </c>
      <c r="G3841" s="261" t="s">
        <v>884</v>
      </c>
      <c r="H3841" s="261">
        <v>2</v>
      </c>
      <c r="I3841" s="261" t="s">
        <v>6793</v>
      </c>
      <c r="J3841" s="261" t="s">
        <v>6808</v>
      </c>
      <c r="K3841" s="261" t="s">
        <v>6809</v>
      </c>
      <c r="L3841" s="262">
        <v>45560</v>
      </c>
      <c r="M3841" s="261" t="s">
        <v>20</v>
      </c>
    </row>
    <row r="3842" spans="1:13" x14ac:dyDescent="0.35">
      <c r="A3842" s="259" t="s">
        <v>240</v>
      </c>
      <c r="B3842" s="259" t="s">
        <v>241</v>
      </c>
      <c r="C3842" s="259" t="s">
        <v>236</v>
      </c>
      <c r="D3842" s="259" t="s">
        <v>999</v>
      </c>
      <c r="E3842" s="259">
        <v>33054</v>
      </c>
      <c r="F3842" s="259" t="s">
        <v>6801</v>
      </c>
      <c r="G3842" s="259" t="s">
        <v>884</v>
      </c>
      <c r="H3842" s="259">
        <v>2</v>
      </c>
      <c r="I3842" s="259" t="s">
        <v>6802</v>
      </c>
      <c r="J3842" s="259" t="s">
        <v>6810</v>
      </c>
      <c r="K3842" s="259" t="s">
        <v>6811</v>
      </c>
      <c r="L3842" s="260">
        <v>45560</v>
      </c>
      <c r="M3842" s="259" t="s">
        <v>20</v>
      </c>
    </row>
    <row r="3843" spans="1:13" x14ac:dyDescent="0.35">
      <c r="A3843" s="261" t="s">
        <v>240</v>
      </c>
      <c r="B3843" s="261" t="s">
        <v>241</v>
      </c>
      <c r="C3843" s="261" t="s">
        <v>236</v>
      </c>
      <c r="D3843" s="261" t="s">
        <v>1002</v>
      </c>
      <c r="E3843" s="261">
        <v>2992</v>
      </c>
      <c r="F3843" s="261" t="s">
        <v>6801</v>
      </c>
      <c r="G3843" s="261" t="s">
        <v>884</v>
      </c>
      <c r="H3843" s="261">
        <v>2</v>
      </c>
      <c r="I3843" s="261" t="s">
        <v>6802</v>
      </c>
      <c r="J3843" s="261" t="s">
        <v>6810</v>
      </c>
      <c r="K3843" s="261" t="s">
        <v>6812</v>
      </c>
      <c r="L3843" s="262">
        <v>45560</v>
      </c>
      <c r="M3843" s="261" t="s">
        <v>20</v>
      </c>
    </row>
    <row r="3844" spans="1:13" x14ac:dyDescent="0.35">
      <c r="A3844" s="259" t="s">
        <v>240</v>
      </c>
      <c r="B3844" s="259" t="s">
        <v>241</v>
      </c>
      <c r="C3844" s="259" t="s">
        <v>236</v>
      </c>
      <c r="D3844" s="259" t="s">
        <v>823</v>
      </c>
      <c r="E3844" s="259">
        <v>0</v>
      </c>
      <c r="F3844" s="259" t="s">
        <v>6801</v>
      </c>
      <c r="G3844" s="259" t="s">
        <v>884</v>
      </c>
      <c r="H3844" s="259">
        <v>2</v>
      </c>
      <c r="I3844" s="259" t="s">
        <v>6802</v>
      </c>
      <c r="J3844" s="259" t="s">
        <v>6810</v>
      </c>
      <c r="K3844" s="259" t="s">
        <v>6813</v>
      </c>
      <c r="L3844" s="260">
        <v>45560</v>
      </c>
      <c r="M3844" s="259" t="s">
        <v>20</v>
      </c>
    </row>
    <row r="3845" spans="1:13" x14ac:dyDescent="0.35">
      <c r="A3845" s="261" t="s">
        <v>240</v>
      </c>
      <c r="B3845" s="261" t="s">
        <v>241</v>
      </c>
      <c r="C3845" s="261" t="s">
        <v>236</v>
      </c>
      <c r="D3845" s="261" t="s">
        <v>404</v>
      </c>
      <c r="E3845" s="261">
        <v>2</v>
      </c>
      <c r="F3845" s="261" t="s">
        <v>6801</v>
      </c>
      <c r="G3845" s="261" t="s">
        <v>884</v>
      </c>
      <c r="H3845" s="261">
        <v>2</v>
      </c>
      <c r="I3845" s="261" t="s">
        <v>6802</v>
      </c>
      <c r="J3845" s="261" t="s">
        <v>6814</v>
      </c>
      <c r="K3845" s="261" t="s">
        <v>6815</v>
      </c>
      <c r="L3845" s="262">
        <v>45560</v>
      </c>
      <c r="M3845" s="261" t="s">
        <v>20</v>
      </c>
    </row>
    <row r="3846" spans="1:13" x14ac:dyDescent="0.35">
      <c r="A3846" s="259" t="s">
        <v>93</v>
      </c>
      <c r="B3846" s="259" t="s">
        <v>94</v>
      </c>
      <c r="C3846" s="259" t="s">
        <v>95</v>
      </c>
      <c r="D3846" s="259" t="s">
        <v>949</v>
      </c>
      <c r="E3846" s="259">
        <v>11665583</v>
      </c>
      <c r="F3846" s="259" t="s">
        <v>6816</v>
      </c>
      <c r="G3846" s="259" t="s">
        <v>492</v>
      </c>
      <c r="H3846" s="259">
        <v>1</v>
      </c>
      <c r="I3846" s="259" t="s">
        <v>6817</v>
      </c>
      <c r="J3846" s="259" t="s">
        <v>6818</v>
      </c>
      <c r="K3846" s="259" t="s">
        <v>6819</v>
      </c>
      <c r="L3846" s="260">
        <v>45560</v>
      </c>
      <c r="M3846" s="259" t="s">
        <v>20</v>
      </c>
    </row>
    <row r="3847" spans="1:13" x14ac:dyDescent="0.35">
      <c r="A3847" s="261" t="s">
        <v>93</v>
      </c>
      <c r="B3847" s="261" t="s">
        <v>94</v>
      </c>
      <c r="C3847" s="261" t="s">
        <v>95</v>
      </c>
      <c r="D3847" s="261" t="s">
        <v>694</v>
      </c>
      <c r="E3847" s="261">
        <v>40463</v>
      </c>
      <c r="F3847" s="261" t="s">
        <v>6820</v>
      </c>
      <c r="G3847" s="261" t="s">
        <v>884</v>
      </c>
      <c r="H3847" s="261">
        <v>2</v>
      </c>
      <c r="I3847" s="261" t="s">
        <v>6821</v>
      </c>
      <c r="J3847" s="261" t="s">
        <v>6822</v>
      </c>
      <c r="K3847" s="261" t="s">
        <v>6823</v>
      </c>
      <c r="L3847" s="262">
        <v>45560</v>
      </c>
      <c r="M3847" s="261" t="s">
        <v>20</v>
      </c>
    </row>
    <row r="3848" spans="1:13" x14ac:dyDescent="0.35">
      <c r="A3848" s="259" t="s">
        <v>93</v>
      </c>
      <c r="B3848" s="259" t="s">
        <v>94</v>
      </c>
      <c r="C3848" s="259" t="s">
        <v>95</v>
      </c>
      <c r="D3848" s="259" t="s">
        <v>958</v>
      </c>
      <c r="E3848" s="259">
        <v>9279900</v>
      </c>
      <c r="F3848" s="259" t="s">
        <v>6820</v>
      </c>
      <c r="G3848" s="259" t="s">
        <v>884</v>
      </c>
      <c r="H3848" s="259">
        <v>2</v>
      </c>
      <c r="I3848" s="259" t="s">
        <v>6821</v>
      </c>
      <c r="J3848" s="259" t="s">
        <v>6824</v>
      </c>
      <c r="K3848" s="259" t="s">
        <v>6825</v>
      </c>
      <c r="L3848" s="260">
        <v>45560</v>
      </c>
      <c r="M3848" s="259" t="s">
        <v>20</v>
      </c>
    </row>
    <row r="3849" spans="1:13" x14ac:dyDescent="0.35">
      <c r="A3849" s="261" t="s">
        <v>93</v>
      </c>
      <c r="B3849" s="261" t="s">
        <v>94</v>
      </c>
      <c r="C3849" s="261" t="s">
        <v>95</v>
      </c>
      <c r="D3849" s="261" t="s">
        <v>963</v>
      </c>
      <c r="E3849" s="261">
        <v>1840000</v>
      </c>
      <c r="F3849" s="261" t="s">
        <v>6826</v>
      </c>
      <c r="G3849" s="261" t="s">
        <v>22</v>
      </c>
      <c r="H3849" s="261">
        <v>3</v>
      </c>
      <c r="I3849" s="261" t="s">
        <v>6827</v>
      </c>
      <c r="J3849" s="261" t="s">
        <v>6828</v>
      </c>
      <c r="K3849" s="261" t="s">
        <v>6829</v>
      </c>
      <c r="L3849" s="262">
        <v>45560</v>
      </c>
      <c r="M3849" s="261" t="s">
        <v>20</v>
      </c>
    </row>
    <row r="3850" spans="1:13" x14ac:dyDescent="0.35">
      <c r="A3850" s="259" t="s">
        <v>93</v>
      </c>
      <c r="B3850" s="259" t="s">
        <v>94</v>
      </c>
      <c r="C3850" s="259" t="s">
        <v>95</v>
      </c>
      <c r="D3850" s="259" t="s">
        <v>568</v>
      </c>
      <c r="E3850" s="259">
        <v>1320000</v>
      </c>
      <c r="F3850" s="259" t="s">
        <v>6830</v>
      </c>
      <c r="G3850" s="259" t="s">
        <v>22</v>
      </c>
      <c r="H3850" s="259">
        <v>3</v>
      </c>
      <c r="I3850" s="259" t="s">
        <v>6831</v>
      </c>
      <c r="J3850" s="259" t="s">
        <v>6832</v>
      </c>
      <c r="K3850" s="259" t="s">
        <v>6833</v>
      </c>
      <c r="L3850" s="260">
        <v>45560</v>
      </c>
      <c r="M3850" s="259" t="s">
        <v>20</v>
      </c>
    </row>
    <row r="3851" spans="1:13" x14ac:dyDescent="0.35">
      <c r="A3851" s="261" t="s">
        <v>93</v>
      </c>
      <c r="B3851" s="261" t="s">
        <v>94</v>
      </c>
      <c r="C3851" s="261" t="s">
        <v>95</v>
      </c>
      <c r="D3851" s="261" t="s">
        <v>986</v>
      </c>
      <c r="E3851" s="261">
        <v>1351600</v>
      </c>
      <c r="F3851" s="261" t="s">
        <v>6834</v>
      </c>
      <c r="G3851" s="261" t="s">
        <v>22</v>
      </c>
      <c r="H3851" s="261">
        <v>3</v>
      </c>
      <c r="I3851" s="261" t="s">
        <v>6835</v>
      </c>
      <c r="J3851" s="261" t="s">
        <v>6836</v>
      </c>
      <c r="K3851" s="261" t="s">
        <v>6837</v>
      </c>
      <c r="L3851" s="262">
        <v>45560</v>
      </c>
      <c r="M3851" s="261" t="s">
        <v>20</v>
      </c>
    </row>
    <row r="3852" spans="1:13" x14ac:dyDescent="0.35">
      <c r="A3852" s="259" t="s">
        <v>93</v>
      </c>
      <c r="B3852" s="259" t="s">
        <v>94</v>
      </c>
      <c r="C3852" s="259" t="s">
        <v>95</v>
      </c>
      <c r="D3852" s="259" t="s">
        <v>991</v>
      </c>
      <c r="E3852" s="259">
        <v>7439900</v>
      </c>
      <c r="F3852" s="259" t="s">
        <v>6838</v>
      </c>
      <c r="G3852" s="259" t="s">
        <v>22</v>
      </c>
      <c r="H3852" s="259">
        <v>3</v>
      </c>
      <c r="I3852" s="259" t="s">
        <v>6839</v>
      </c>
      <c r="J3852" s="259" t="s">
        <v>6840</v>
      </c>
      <c r="K3852" s="259" t="s">
        <v>6841</v>
      </c>
      <c r="L3852" s="260">
        <v>45560</v>
      </c>
      <c r="M3852" s="259" t="s">
        <v>20</v>
      </c>
    </row>
    <row r="3853" spans="1:13" x14ac:dyDescent="0.35">
      <c r="A3853" s="261" t="s">
        <v>93</v>
      </c>
      <c r="B3853" s="261" t="s">
        <v>94</v>
      </c>
      <c r="C3853" s="261" t="s">
        <v>95</v>
      </c>
      <c r="D3853" s="261" t="s">
        <v>996</v>
      </c>
      <c r="E3853" s="261">
        <v>488400</v>
      </c>
      <c r="F3853" s="261" t="s">
        <v>6834</v>
      </c>
      <c r="G3853" s="261" t="s">
        <v>22</v>
      </c>
      <c r="H3853" s="261">
        <v>3</v>
      </c>
      <c r="I3853" s="261" t="s">
        <v>6835</v>
      </c>
      <c r="J3853" s="261" t="s">
        <v>6842</v>
      </c>
      <c r="K3853" s="261" t="s">
        <v>6843</v>
      </c>
      <c r="L3853" s="262">
        <v>45560</v>
      </c>
      <c r="M3853" s="261" t="s">
        <v>20</v>
      </c>
    </row>
    <row r="3854" spans="1:13" x14ac:dyDescent="0.35">
      <c r="A3854" s="259" t="s">
        <v>93</v>
      </c>
      <c r="B3854" s="259" t="s">
        <v>94</v>
      </c>
      <c r="C3854" s="259" t="s">
        <v>95</v>
      </c>
      <c r="D3854" s="259" t="s">
        <v>999</v>
      </c>
      <c r="E3854" s="259">
        <v>1325200</v>
      </c>
      <c r="F3854" s="259" t="s">
        <v>6834</v>
      </c>
      <c r="G3854" s="259" t="s">
        <v>22</v>
      </c>
      <c r="H3854" s="259">
        <v>3</v>
      </c>
      <c r="I3854" s="259" t="s">
        <v>6835</v>
      </c>
      <c r="J3854" s="259" t="s">
        <v>6844</v>
      </c>
      <c r="K3854" s="259" t="s">
        <v>6845</v>
      </c>
      <c r="L3854" s="260">
        <v>45560</v>
      </c>
      <c r="M3854" s="259" t="s">
        <v>20</v>
      </c>
    </row>
    <row r="3855" spans="1:13" x14ac:dyDescent="0.35">
      <c r="A3855" s="261" t="s">
        <v>93</v>
      </c>
      <c r="B3855" s="261" t="s">
        <v>94</v>
      </c>
      <c r="C3855" s="261" t="s">
        <v>95</v>
      </c>
      <c r="D3855" s="261" t="s">
        <v>1002</v>
      </c>
      <c r="E3855" s="261">
        <v>26400</v>
      </c>
      <c r="F3855" s="261" t="s">
        <v>6834</v>
      </c>
      <c r="G3855" s="261" t="s">
        <v>22</v>
      </c>
      <c r="H3855" s="261">
        <v>3</v>
      </c>
      <c r="I3855" s="261" t="s">
        <v>6835</v>
      </c>
      <c r="J3855" s="261" t="s">
        <v>6844</v>
      </c>
      <c r="K3855" s="261" t="s">
        <v>6846</v>
      </c>
      <c r="L3855" s="262">
        <v>45560</v>
      </c>
      <c r="M3855" s="261" t="s">
        <v>20</v>
      </c>
    </row>
    <row r="3856" spans="1:13" x14ac:dyDescent="0.35">
      <c r="A3856" s="259" t="s">
        <v>93</v>
      </c>
      <c r="B3856" s="259" t="s">
        <v>94</v>
      </c>
      <c r="C3856" s="259" t="s">
        <v>95</v>
      </c>
      <c r="D3856" s="259" t="s">
        <v>823</v>
      </c>
      <c r="E3856" s="259">
        <v>0</v>
      </c>
      <c r="F3856" s="259" t="s">
        <v>6834</v>
      </c>
      <c r="G3856" s="259" t="s">
        <v>22</v>
      </c>
      <c r="H3856" s="259">
        <v>3</v>
      </c>
      <c r="I3856" s="259" t="s">
        <v>6835</v>
      </c>
      <c r="J3856" s="259" t="s">
        <v>6844</v>
      </c>
      <c r="K3856" s="259" t="s">
        <v>6847</v>
      </c>
      <c r="L3856" s="260">
        <v>45560</v>
      </c>
      <c r="M3856" s="259" t="s">
        <v>20</v>
      </c>
    </row>
    <row r="3857" spans="1:13" x14ac:dyDescent="0.35">
      <c r="A3857" s="261" t="s">
        <v>93</v>
      </c>
      <c r="B3857" s="261" t="s">
        <v>94</v>
      </c>
      <c r="C3857" s="261" t="s">
        <v>95</v>
      </c>
      <c r="D3857" s="261" t="s">
        <v>635</v>
      </c>
      <c r="E3857" s="261">
        <v>0</v>
      </c>
      <c r="F3857" s="261" t="s">
        <v>6848</v>
      </c>
      <c r="G3857" s="261" t="s">
        <v>884</v>
      </c>
      <c r="H3857" s="261">
        <v>2</v>
      </c>
      <c r="I3857" s="261" t="s">
        <v>691</v>
      </c>
      <c r="J3857" s="261" t="s">
        <v>6849</v>
      </c>
      <c r="K3857" s="261" t="s">
        <v>6850</v>
      </c>
      <c r="L3857" s="262">
        <v>45560</v>
      </c>
      <c r="M3857" s="261" t="s">
        <v>20</v>
      </c>
    </row>
    <row r="3858" spans="1:13" x14ac:dyDescent="0.35">
      <c r="A3858" s="259" t="s">
        <v>93</v>
      </c>
      <c r="B3858" s="259" t="s">
        <v>94</v>
      </c>
      <c r="C3858" s="259" t="s">
        <v>95</v>
      </c>
      <c r="D3858" s="259" t="s">
        <v>793</v>
      </c>
      <c r="E3858" s="259">
        <v>0</v>
      </c>
      <c r="F3858" s="259" t="s">
        <v>6848</v>
      </c>
      <c r="G3858" s="259" t="s">
        <v>884</v>
      </c>
      <c r="H3858" s="259">
        <v>2</v>
      </c>
      <c r="I3858" s="259" t="s">
        <v>691</v>
      </c>
      <c r="J3858" s="259" t="s">
        <v>6851</v>
      </c>
      <c r="K3858" s="259" t="s">
        <v>6852</v>
      </c>
      <c r="L3858" s="260">
        <v>45560</v>
      </c>
      <c r="M3858" s="259" t="s">
        <v>20</v>
      </c>
    </row>
    <row r="3859" spans="1:13" x14ac:dyDescent="0.35">
      <c r="A3859" s="261" t="s">
        <v>93</v>
      </c>
      <c r="B3859" s="261" t="s">
        <v>94</v>
      </c>
      <c r="C3859" s="261" t="s">
        <v>95</v>
      </c>
      <c r="D3859" s="261" t="s">
        <v>404</v>
      </c>
      <c r="E3859" s="261">
        <v>2</v>
      </c>
      <c r="F3859" s="261" t="s">
        <v>6826</v>
      </c>
      <c r="G3859" s="261" t="s">
        <v>884</v>
      </c>
      <c r="H3859" s="261">
        <v>2</v>
      </c>
      <c r="I3859" s="261" t="s">
        <v>6827</v>
      </c>
      <c r="J3859" s="261" t="s">
        <v>6853</v>
      </c>
      <c r="K3859" s="261" t="s">
        <v>6854</v>
      </c>
      <c r="L3859" s="262">
        <v>45560</v>
      </c>
      <c r="M3859" s="261" t="s">
        <v>20</v>
      </c>
    </row>
    <row r="3860" spans="1:13" x14ac:dyDescent="0.35">
      <c r="A3860" s="259" t="s">
        <v>1756</v>
      </c>
      <c r="B3860" s="259" t="s">
        <v>1757</v>
      </c>
      <c r="C3860" s="259" t="s">
        <v>1758</v>
      </c>
      <c r="D3860" s="259" t="s">
        <v>949</v>
      </c>
      <c r="E3860" s="259">
        <v>5544000</v>
      </c>
      <c r="F3860" s="259" t="s">
        <v>6855</v>
      </c>
      <c r="G3860" s="259" t="s">
        <v>492</v>
      </c>
      <c r="H3860" s="259">
        <v>1</v>
      </c>
      <c r="I3860" s="259" t="s">
        <v>6856</v>
      </c>
      <c r="J3860" s="259" t="s">
        <v>6857</v>
      </c>
      <c r="K3860" s="259" t="s">
        <v>6858</v>
      </c>
      <c r="L3860" s="260">
        <v>45560</v>
      </c>
      <c r="M3860" s="259" t="s">
        <v>20</v>
      </c>
    </row>
    <row r="3861" spans="1:13" x14ac:dyDescent="0.35">
      <c r="A3861" s="261" t="s">
        <v>1756</v>
      </c>
      <c r="B3861" s="261" t="s">
        <v>1757</v>
      </c>
      <c r="C3861" s="261" t="s">
        <v>1758</v>
      </c>
      <c r="D3861" s="261" t="s">
        <v>694</v>
      </c>
      <c r="E3861" s="261">
        <v>6025</v>
      </c>
      <c r="F3861" s="261" t="s">
        <v>6859</v>
      </c>
      <c r="G3861" s="261" t="s">
        <v>492</v>
      </c>
      <c r="H3861" s="261">
        <v>1</v>
      </c>
      <c r="I3861" s="261" t="s">
        <v>6860</v>
      </c>
      <c r="J3861" s="261" t="s">
        <v>6861</v>
      </c>
      <c r="K3861" s="261" t="s">
        <v>6862</v>
      </c>
      <c r="L3861" s="262">
        <v>45560</v>
      </c>
      <c r="M3861" s="261" t="s">
        <v>20</v>
      </c>
    </row>
    <row r="3862" spans="1:13" x14ac:dyDescent="0.35">
      <c r="A3862" s="259" t="s">
        <v>1756</v>
      </c>
      <c r="B3862" s="259" t="s">
        <v>1757</v>
      </c>
      <c r="C3862" s="259" t="s">
        <v>1758</v>
      </c>
      <c r="D3862" s="259" t="s">
        <v>958</v>
      </c>
      <c r="E3862" s="259">
        <v>5544000</v>
      </c>
      <c r="F3862" s="259" t="s">
        <v>6863</v>
      </c>
      <c r="G3862" s="259" t="s">
        <v>884</v>
      </c>
      <c r="H3862" s="259">
        <v>2</v>
      </c>
      <c r="I3862" s="259" t="s">
        <v>6864</v>
      </c>
      <c r="J3862" s="259" t="s">
        <v>6865</v>
      </c>
      <c r="K3862" s="259" t="s">
        <v>6866</v>
      </c>
      <c r="L3862" s="260">
        <v>45560</v>
      </c>
      <c r="M3862" s="259" t="s">
        <v>20</v>
      </c>
    </row>
    <row r="3863" spans="1:13" x14ac:dyDescent="0.35">
      <c r="A3863" s="261" t="s">
        <v>1756</v>
      </c>
      <c r="B3863" s="261" t="s">
        <v>1757</v>
      </c>
      <c r="C3863" s="261" t="s">
        <v>1758</v>
      </c>
      <c r="D3863" s="261" t="s">
        <v>963</v>
      </c>
      <c r="E3863" s="261">
        <v>4796000</v>
      </c>
      <c r="F3863" s="261" t="s">
        <v>6867</v>
      </c>
      <c r="G3863" s="261" t="s">
        <v>884</v>
      </c>
      <c r="H3863" s="261">
        <v>2</v>
      </c>
      <c r="I3863" s="261" t="s">
        <v>6868</v>
      </c>
      <c r="J3863" s="261" t="s">
        <v>6869</v>
      </c>
      <c r="K3863" s="261" t="s">
        <v>6870</v>
      </c>
      <c r="L3863" s="262">
        <v>45560</v>
      </c>
      <c r="M3863" s="261" t="s">
        <v>20</v>
      </c>
    </row>
    <row r="3864" spans="1:13" x14ac:dyDescent="0.35">
      <c r="A3864" s="259" t="s">
        <v>1756</v>
      </c>
      <c r="B3864" s="259" t="s">
        <v>1757</v>
      </c>
      <c r="C3864" s="259" t="s">
        <v>1758</v>
      </c>
      <c r="D3864" s="259" t="s">
        <v>568</v>
      </c>
      <c r="E3864" s="259">
        <v>6590464</v>
      </c>
      <c r="F3864" s="259" t="s">
        <v>6871</v>
      </c>
      <c r="G3864" s="259" t="s">
        <v>22</v>
      </c>
      <c r="H3864" s="259">
        <v>3</v>
      </c>
      <c r="I3864" s="259" t="s">
        <v>6872</v>
      </c>
      <c r="J3864" s="259" t="s">
        <v>6873</v>
      </c>
      <c r="K3864" s="259" t="s">
        <v>6874</v>
      </c>
      <c r="L3864" s="260">
        <v>45560</v>
      </c>
      <c r="M3864" s="259" t="s">
        <v>20</v>
      </c>
    </row>
    <row r="3865" spans="1:13" x14ac:dyDescent="0.35">
      <c r="A3865" s="261" t="s">
        <v>1756</v>
      </c>
      <c r="B3865" s="261" t="s">
        <v>1757</v>
      </c>
      <c r="C3865" s="261" t="s">
        <v>1758</v>
      </c>
      <c r="D3865" s="261" t="s">
        <v>635</v>
      </c>
      <c r="E3865" s="261">
        <v>9305</v>
      </c>
      <c r="F3865" s="261" t="s">
        <v>6875</v>
      </c>
      <c r="G3865" s="261" t="s">
        <v>22</v>
      </c>
      <c r="H3865" s="261">
        <v>3</v>
      </c>
      <c r="I3865" s="261" t="s">
        <v>6876</v>
      </c>
      <c r="J3865" s="261" t="s">
        <v>6877</v>
      </c>
      <c r="K3865" s="261" t="s">
        <v>6878</v>
      </c>
      <c r="L3865" s="262">
        <v>45560</v>
      </c>
      <c r="M3865" s="261" t="s">
        <v>20</v>
      </c>
    </row>
    <row r="3866" spans="1:13" x14ac:dyDescent="0.35">
      <c r="A3866" s="259" t="s">
        <v>1756</v>
      </c>
      <c r="B3866" s="259" t="s">
        <v>1757</v>
      </c>
      <c r="C3866" s="259" t="s">
        <v>1758</v>
      </c>
      <c r="D3866" s="259" t="s">
        <v>793</v>
      </c>
      <c r="E3866" s="259">
        <v>9305</v>
      </c>
      <c r="F3866" s="259" t="s">
        <v>6875</v>
      </c>
      <c r="G3866" s="259" t="s">
        <v>22</v>
      </c>
      <c r="H3866" s="259">
        <v>3</v>
      </c>
      <c r="I3866" s="259" t="s">
        <v>6879</v>
      </c>
      <c r="J3866" s="259" t="s">
        <v>6877</v>
      </c>
      <c r="K3866" s="259" t="s">
        <v>6880</v>
      </c>
      <c r="L3866" s="260">
        <v>45560</v>
      </c>
      <c r="M3866" s="259" t="s">
        <v>20</v>
      </c>
    </row>
    <row r="3867" spans="1:13" x14ac:dyDescent="0.35">
      <c r="A3867" s="261" t="s">
        <v>1756</v>
      </c>
      <c r="B3867" s="261" t="s">
        <v>1757</v>
      </c>
      <c r="C3867" s="261" t="s">
        <v>1758</v>
      </c>
      <c r="D3867" s="261" t="s">
        <v>986</v>
      </c>
      <c r="E3867" s="261">
        <v>3300000</v>
      </c>
      <c r="F3867" s="261" t="s">
        <v>6867</v>
      </c>
      <c r="G3867" s="261" t="s">
        <v>884</v>
      </c>
      <c r="H3867" s="261">
        <v>2</v>
      </c>
      <c r="I3867" s="261" t="s">
        <v>6868</v>
      </c>
      <c r="J3867" s="261" t="s">
        <v>6881</v>
      </c>
      <c r="K3867" s="261" t="s">
        <v>6882</v>
      </c>
      <c r="L3867" s="262">
        <v>45560</v>
      </c>
      <c r="M3867" s="261" t="s">
        <v>20</v>
      </c>
    </row>
    <row r="3868" spans="1:13" x14ac:dyDescent="0.35">
      <c r="A3868" s="259" t="s">
        <v>1756</v>
      </c>
      <c r="B3868" s="259" t="s">
        <v>1757</v>
      </c>
      <c r="C3868" s="259" t="s">
        <v>1758</v>
      </c>
      <c r="D3868" s="259" t="s">
        <v>991</v>
      </c>
      <c r="E3868" s="259">
        <v>748000</v>
      </c>
      <c r="F3868" s="259" t="s">
        <v>6867</v>
      </c>
      <c r="G3868" s="259" t="s">
        <v>884</v>
      </c>
      <c r="H3868" s="259">
        <v>2</v>
      </c>
      <c r="I3868" s="259" t="s">
        <v>6868</v>
      </c>
      <c r="J3868" s="259" t="s">
        <v>6881</v>
      </c>
      <c r="K3868" s="259" t="s">
        <v>6883</v>
      </c>
      <c r="L3868" s="260">
        <v>45560</v>
      </c>
      <c r="M3868" s="259" t="s">
        <v>20</v>
      </c>
    </row>
    <row r="3869" spans="1:13" x14ac:dyDescent="0.35">
      <c r="A3869" s="261" t="s">
        <v>1756</v>
      </c>
      <c r="B3869" s="261" t="s">
        <v>1757</v>
      </c>
      <c r="C3869" s="261" t="s">
        <v>1758</v>
      </c>
      <c r="D3869" s="261" t="s">
        <v>996</v>
      </c>
      <c r="E3869" s="261">
        <v>1496000</v>
      </c>
      <c r="F3869" s="261" t="s">
        <v>6867</v>
      </c>
      <c r="G3869" s="261" t="s">
        <v>884</v>
      </c>
      <c r="H3869" s="261">
        <v>2</v>
      </c>
      <c r="I3869" s="261" t="s">
        <v>6868</v>
      </c>
      <c r="J3869" s="261" t="s">
        <v>6881</v>
      </c>
      <c r="K3869" s="261" t="s">
        <v>6884</v>
      </c>
      <c r="L3869" s="262">
        <v>45560</v>
      </c>
      <c r="M3869" s="261" t="s">
        <v>20</v>
      </c>
    </row>
    <row r="3870" spans="1:13" x14ac:dyDescent="0.35">
      <c r="A3870" s="259" t="s">
        <v>1756</v>
      </c>
      <c r="B3870" s="259" t="s">
        <v>1757</v>
      </c>
      <c r="C3870" s="259" t="s">
        <v>1758</v>
      </c>
      <c r="D3870" s="259" t="s">
        <v>999</v>
      </c>
      <c r="E3870" s="259">
        <v>1875000</v>
      </c>
      <c r="F3870" s="259" t="s">
        <v>6867</v>
      </c>
      <c r="G3870" s="259" t="s">
        <v>884</v>
      </c>
      <c r="H3870" s="259">
        <v>2</v>
      </c>
      <c r="I3870" s="259" t="s">
        <v>6868</v>
      </c>
      <c r="J3870" s="259" t="s">
        <v>6881</v>
      </c>
      <c r="K3870" s="259" t="s">
        <v>6885</v>
      </c>
      <c r="L3870" s="260">
        <v>45560</v>
      </c>
      <c r="M3870" s="259" t="s">
        <v>20</v>
      </c>
    </row>
    <row r="3871" spans="1:13" x14ac:dyDescent="0.35">
      <c r="A3871" s="261" t="s">
        <v>1756</v>
      </c>
      <c r="B3871" s="261" t="s">
        <v>1757</v>
      </c>
      <c r="C3871" s="261" t="s">
        <v>1758</v>
      </c>
      <c r="D3871" s="261" t="s">
        <v>1002</v>
      </c>
      <c r="E3871" s="261">
        <v>879000</v>
      </c>
      <c r="F3871" s="261" t="s">
        <v>6867</v>
      </c>
      <c r="G3871" s="261" t="s">
        <v>884</v>
      </c>
      <c r="H3871" s="261">
        <v>2</v>
      </c>
      <c r="I3871" s="261" t="s">
        <v>6868</v>
      </c>
      <c r="J3871" s="261" t="s">
        <v>6881</v>
      </c>
      <c r="K3871" s="261" t="s">
        <v>6886</v>
      </c>
      <c r="L3871" s="262">
        <v>45560</v>
      </c>
      <c r="M3871" s="261" t="s">
        <v>20</v>
      </c>
    </row>
    <row r="3872" spans="1:13" x14ac:dyDescent="0.35">
      <c r="A3872" s="259" t="s">
        <v>1756</v>
      </c>
      <c r="B3872" s="259" t="s">
        <v>1757</v>
      </c>
      <c r="C3872" s="259" t="s">
        <v>1758</v>
      </c>
      <c r="D3872" s="259" t="s">
        <v>823</v>
      </c>
      <c r="E3872" s="259">
        <v>546000</v>
      </c>
      <c r="F3872" s="259" t="s">
        <v>6867</v>
      </c>
      <c r="G3872" s="259" t="s">
        <v>884</v>
      </c>
      <c r="H3872" s="259">
        <v>2</v>
      </c>
      <c r="I3872" s="259" t="s">
        <v>6868</v>
      </c>
      <c r="J3872" s="259" t="s">
        <v>6881</v>
      </c>
      <c r="K3872" s="259" t="s">
        <v>6887</v>
      </c>
      <c r="L3872" s="260">
        <v>45560</v>
      </c>
      <c r="M3872" s="259" t="s">
        <v>20</v>
      </c>
    </row>
    <row r="3873" spans="1:13" x14ac:dyDescent="0.35">
      <c r="A3873" s="261" t="s">
        <v>1756</v>
      </c>
      <c r="B3873" s="261" t="s">
        <v>1757</v>
      </c>
      <c r="C3873" s="261" t="s">
        <v>1758</v>
      </c>
      <c r="D3873" s="261" t="s">
        <v>16</v>
      </c>
      <c r="E3873" s="261">
        <v>74432</v>
      </c>
      <c r="F3873" s="261" t="s">
        <v>6888</v>
      </c>
      <c r="G3873" s="261" t="s">
        <v>22</v>
      </c>
      <c r="H3873" s="261">
        <v>3</v>
      </c>
      <c r="I3873" s="261" t="s">
        <v>6889</v>
      </c>
      <c r="J3873" s="261" t="s">
        <v>6890</v>
      </c>
      <c r="K3873" s="261" t="s">
        <v>6891</v>
      </c>
      <c r="L3873" s="262">
        <v>45560</v>
      </c>
      <c r="M3873" s="261" t="s">
        <v>20</v>
      </c>
    </row>
    <row r="3874" spans="1:13" x14ac:dyDescent="0.35">
      <c r="A3874" s="259" t="s">
        <v>1756</v>
      </c>
      <c r="B3874" s="259" t="s">
        <v>1757</v>
      </c>
      <c r="C3874" s="259" t="s">
        <v>1758</v>
      </c>
      <c r="D3874" s="259" t="s">
        <v>21</v>
      </c>
      <c r="E3874" s="259">
        <v>57223</v>
      </c>
      <c r="F3874" s="259" t="s">
        <v>6892</v>
      </c>
      <c r="G3874" s="259" t="s">
        <v>22</v>
      </c>
      <c r="H3874" s="259">
        <v>3</v>
      </c>
      <c r="I3874" s="259" t="s">
        <v>6893</v>
      </c>
      <c r="J3874" s="259" t="s">
        <v>6894</v>
      </c>
      <c r="K3874" s="259" t="s">
        <v>6895</v>
      </c>
      <c r="L3874" s="260">
        <v>45560</v>
      </c>
      <c r="M3874" s="259" t="s">
        <v>20</v>
      </c>
    </row>
    <row r="3875" spans="1:13" x14ac:dyDescent="0.35">
      <c r="A3875" s="261" t="s">
        <v>1756</v>
      </c>
      <c r="B3875" s="261" t="s">
        <v>1757</v>
      </c>
      <c r="C3875" s="261" t="s">
        <v>1758</v>
      </c>
      <c r="D3875" s="261" t="s">
        <v>404</v>
      </c>
      <c r="E3875" s="261">
        <v>5</v>
      </c>
      <c r="F3875" s="261" t="s">
        <v>6867</v>
      </c>
      <c r="G3875" s="261" t="s">
        <v>492</v>
      </c>
      <c r="H3875" s="261">
        <v>1</v>
      </c>
      <c r="I3875" s="261" t="s">
        <v>6868</v>
      </c>
      <c r="J3875" s="261" t="s">
        <v>6896</v>
      </c>
      <c r="K3875" s="261" t="s">
        <v>6897</v>
      </c>
      <c r="L3875" s="262">
        <v>45560</v>
      </c>
      <c r="M3875" s="261" t="s">
        <v>20</v>
      </c>
    </row>
    <row r="3876" spans="1:13" x14ac:dyDescent="0.35">
      <c r="A3876" s="259" t="s">
        <v>1765</v>
      </c>
      <c r="B3876" s="259" t="s">
        <v>1766</v>
      </c>
      <c r="C3876" s="259" t="s">
        <v>1758</v>
      </c>
      <c r="D3876" s="259" t="s">
        <v>949</v>
      </c>
      <c r="E3876" s="259">
        <v>5544000</v>
      </c>
      <c r="F3876" s="259" t="s">
        <v>6855</v>
      </c>
      <c r="G3876" s="259" t="s">
        <v>492</v>
      </c>
      <c r="H3876" s="259">
        <v>1</v>
      </c>
      <c r="I3876" s="259" t="s">
        <v>6856</v>
      </c>
      <c r="J3876" s="259" t="s">
        <v>6857</v>
      </c>
      <c r="K3876" s="259" t="s">
        <v>6898</v>
      </c>
      <c r="L3876" s="260">
        <v>45560</v>
      </c>
      <c r="M3876" s="259" t="s">
        <v>20</v>
      </c>
    </row>
    <row r="3877" spans="1:13" x14ac:dyDescent="0.35">
      <c r="A3877" s="261" t="s">
        <v>1765</v>
      </c>
      <c r="B3877" s="261" t="s">
        <v>1766</v>
      </c>
      <c r="C3877" s="261" t="s">
        <v>1758</v>
      </c>
      <c r="D3877" s="261" t="s">
        <v>694</v>
      </c>
      <c r="E3877" s="261">
        <v>5660</v>
      </c>
      <c r="F3877" s="261" t="s">
        <v>6859</v>
      </c>
      <c r="G3877" s="261" t="s">
        <v>492</v>
      </c>
      <c r="H3877" s="261">
        <v>1</v>
      </c>
      <c r="I3877" s="261" t="s">
        <v>6860</v>
      </c>
      <c r="J3877" s="261" t="s">
        <v>6899</v>
      </c>
      <c r="K3877" s="261" t="s">
        <v>6900</v>
      </c>
      <c r="L3877" s="262">
        <v>45560</v>
      </c>
      <c r="M3877" s="261" t="s">
        <v>20</v>
      </c>
    </row>
    <row r="3878" spans="1:13" x14ac:dyDescent="0.35">
      <c r="A3878" s="259" t="s">
        <v>1765</v>
      </c>
      <c r="B3878" s="259" t="s">
        <v>1766</v>
      </c>
      <c r="C3878" s="259" t="s">
        <v>1758</v>
      </c>
      <c r="D3878" s="259" t="s">
        <v>958</v>
      </c>
      <c r="E3878" s="259">
        <v>3244000</v>
      </c>
      <c r="F3878" s="259" t="s">
        <v>6901</v>
      </c>
      <c r="G3878" s="259" t="s">
        <v>492</v>
      </c>
      <c r="H3878" s="259">
        <v>1</v>
      </c>
      <c r="I3878" s="259" t="s">
        <v>6902</v>
      </c>
      <c r="J3878" s="259" t="s">
        <v>6903</v>
      </c>
      <c r="K3878" s="259" t="s">
        <v>6904</v>
      </c>
      <c r="L3878" s="260">
        <v>45560</v>
      </c>
      <c r="M3878" s="259" t="s">
        <v>20</v>
      </c>
    </row>
    <row r="3879" spans="1:13" x14ac:dyDescent="0.35">
      <c r="A3879" s="261" t="s">
        <v>1765</v>
      </c>
      <c r="B3879" s="261" t="s">
        <v>1766</v>
      </c>
      <c r="C3879" s="261" t="s">
        <v>1758</v>
      </c>
      <c r="D3879" s="261" t="s">
        <v>963</v>
      </c>
      <c r="E3879" s="261">
        <v>2496000</v>
      </c>
      <c r="F3879" s="261" t="s">
        <v>6855</v>
      </c>
      <c r="G3879" s="261" t="s">
        <v>492</v>
      </c>
      <c r="H3879" s="261">
        <v>1</v>
      </c>
      <c r="I3879" s="261" t="s">
        <v>6856</v>
      </c>
      <c r="J3879" s="261" t="s">
        <v>6905</v>
      </c>
      <c r="K3879" s="261" t="s">
        <v>6906</v>
      </c>
      <c r="L3879" s="262">
        <v>45560</v>
      </c>
      <c r="M3879" s="261" t="s">
        <v>20</v>
      </c>
    </row>
    <row r="3880" spans="1:13" x14ac:dyDescent="0.35">
      <c r="A3880" s="259" t="s">
        <v>1765</v>
      </c>
      <c r="B3880" s="259" t="s">
        <v>1766</v>
      </c>
      <c r="C3880" s="259" t="s">
        <v>1758</v>
      </c>
      <c r="D3880" s="259" t="s">
        <v>568</v>
      </c>
      <c r="E3880" s="259">
        <v>2973020</v>
      </c>
      <c r="F3880" s="259" t="s">
        <v>6907</v>
      </c>
      <c r="G3880" s="259" t="s">
        <v>22</v>
      </c>
      <c r="H3880" s="259">
        <v>3</v>
      </c>
      <c r="I3880" s="259" t="s">
        <v>6908</v>
      </c>
      <c r="J3880" s="259" t="s">
        <v>6909</v>
      </c>
      <c r="K3880" s="259" t="s">
        <v>6910</v>
      </c>
      <c r="L3880" s="260">
        <v>45560</v>
      </c>
      <c r="M3880" s="259" t="s">
        <v>20</v>
      </c>
    </row>
    <row r="3881" spans="1:13" x14ac:dyDescent="0.35">
      <c r="A3881" s="261" t="s">
        <v>1765</v>
      </c>
      <c r="B3881" s="261" t="s">
        <v>1766</v>
      </c>
      <c r="C3881" s="261" t="s">
        <v>1758</v>
      </c>
      <c r="D3881" s="261" t="s">
        <v>635</v>
      </c>
      <c r="E3881" s="261">
        <v>261</v>
      </c>
      <c r="F3881" s="261" t="s">
        <v>6911</v>
      </c>
      <c r="G3881" s="261" t="s">
        <v>884</v>
      </c>
      <c r="H3881" s="261">
        <v>2</v>
      </c>
      <c r="I3881" s="261" t="s">
        <v>6912</v>
      </c>
      <c r="J3881" s="261" t="s">
        <v>6913</v>
      </c>
      <c r="K3881" s="261" t="s">
        <v>6914</v>
      </c>
      <c r="L3881" s="262">
        <v>45560</v>
      </c>
      <c r="M3881" s="261" t="s">
        <v>20</v>
      </c>
    </row>
    <row r="3882" spans="1:13" x14ac:dyDescent="0.35">
      <c r="A3882" s="259" t="s">
        <v>1765</v>
      </c>
      <c r="B3882" s="259" t="s">
        <v>1766</v>
      </c>
      <c r="C3882" s="259" t="s">
        <v>1758</v>
      </c>
      <c r="D3882" s="259" t="s">
        <v>793</v>
      </c>
      <c r="E3882" s="259">
        <v>9305</v>
      </c>
      <c r="F3882" s="259" t="s">
        <v>6875</v>
      </c>
      <c r="G3882" s="259" t="s">
        <v>22</v>
      </c>
      <c r="H3882" s="259">
        <v>3</v>
      </c>
      <c r="I3882" s="259" t="s">
        <v>6915</v>
      </c>
      <c r="J3882" s="259" t="s">
        <v>6916</v>
      </c>
      <c r="K3882" s="259" t="s">
        <v>6917</v>
      </c>
      <c r="L3882" s="260">
        <v>45560</v>
      </c>
      <c r="M3882" s="259" t="s">
        <v>20</v>
      </c>
    </row>
    <row r="3883" spans="1:13" x14ac:dyDescent="0.35">
      <c r="A3883" s="261" t="s">
        <v>1765</v>
      </c>
      <c r="B3883" s="261" t="s">
        <v>1766</v>
      </c>
      <c r="C3883" s="261" t="s">
        <v>1758</v>
      </c>
      <c r="D3883" s="261" t="s">
        <v>986</v>
      </c>
      <c r="E3883" s="261">
        <v>1000000</v>
      </c>
      <c r="F3883" s="261" t="s">
        <v>6855</v>
      </c>
      <c r="G3883" s="261" t="s">
        <v>884</v>
      </c>
      <c r="H3883" s="261">
        <v>2</v>
      </c>
      <c r="I3883" s="261" t="s">
        <v>6856</v>
      </c>
      <c r="J3883" s="261" t="s">
        <v>6918</v>
      </c>
      <c r="K3883" s="261" t="s">
        <v>6919</v>
      </c>
      <c r="L3883" s="262">
        <v>45560</v>
      </c>
      <c r="M3883" s="261" t="s">
        <v>20</v>
      </c>
    </row>
    <row r="3884" spans="1:13" x14ac:dyDescent="0.35">
      <c r="A3884" s="259" t="s">
        <v>1765</v>
      </c>
      <c r="B3884" s="259" t="s">
        <v>1766</v>
      </c>
      <c r="C3884" s="259" t="s">
        <v>1758</v>
      </c>
      <c r="D3884" s="259" t="s">
        <v>991</v>
      </c>
      <c r="E3884" s="259">
        <v>748000</v>
      </c>
      <c r="F3884" s="259" t="s">
        <v>6855</v>
      </c>
      <c r="G3884" s="259" t="s">
        <v>884</v>
      </c>
      <c r="H3884" s="259">
        <v>2</v>
      </c>
      <c r="I3884" s="259" t="s">
        <v>6856</v>
      </c>
      <c r="J3884" s="259" t="s">
        <v>6920</v>
      </c>
      <c r="K3884" s="259" t="s">
        <v>6921</v>
      </c>
      <c r="L3884" s="260">
        <v>45560</v>
      </c>
      <c r="M3884" s="259" t="s">
        <v>20</v>
      </c>
    </row>
    <row r="3885" spans="1:13" x14ac:dyDescent="0.35">
      <c r="A3885" s="261" t="s">
        <v>1765</v>
      </c>
      <c r="B3885" s="261" t="s">
        <v>1766</v>
      </c>
      <c r="C3885" s="261" t="s">
        <v>1758</v>
      </c>
      <c r="D3885" s="261" t="s">
        <v>996</v>
      </c>
      <c r="E3885" s="261">
        <v>1496000</v>
      </c>
      <c r="F3885" s="261" t="s">
        <v>6855</v>
      </c>
      <c r="G3885" s="261" t="s">
        <v>884</v>
      </c>
      <c r="H3885" s="261">
        <v>2</v>
      </c>
      <c r="I3885" s="261" t="s">
        <v>6856</v>
      </c>
      <c r="J3885" s="261" t="s">
        <v>6808</v>
      </c>
      <c r="K3885" s="261" t="s">
        <v>6922</v>
      </c>
      <c r="L3885" s="262">
        <v>45560</v>
      </c>
      <c r="M3885" s="261" t="s">
        <v>20</v>
      </c>
    </row>
    <row r="3886" spans="1:13" x14ac:dyDescent="0.35">
      <c r="A3886" s="259" t="s">
        <v>1765</v>
      </c>
      <c r="B3886" s="259" t="s">
        <v>1766</v>
      </c>
      <c r="C3886" s="259" t="s">
        <v>1758</v>
      </c>
      <c r="D3886" s="259" t="s">
        <v>999</v>
      </c>
      <c r="E3886" s="259">
        <v>840000</v>
      </c>
      <c r="F3886" s="259" t="s">
        <v>6855</v>
      </c>
      <c r="G3886" s="259" t="s">
        <v>492</v>
      </c>
      <c r="H3886" s="259">
        <v>1</v>
      </c>
      <c r="I3886" s="259" t="s">
        <v>6856</v>
      </c>
      <c r="J3886" s="259" t="s">
        <v>6918</v>
      </c>
      <c r="K3886" s="259" t="s">
        <v>6923</v>
      </c>
      <c r="L3886" s="260">
        <v>45560</v>
      </c>
      <c r="M3886" s="259" t="s">
        <v>20</v>
      </c>
    </row>
    <row r="3887" spans="1:13" x14ac:dyDescent="0.35">
      <c r="A3887" s="261" t="s">
        <v>1765</v>
      </c>
      <c r="B3887" s="261" t="s">
        <v>1766</v>
      </c>
      <c r="C3887" s="261" t="s">
        <v>1758</v>
      </c>
      <c r="D3887" s="261" t="s">
        <v>1002</v>
      </c>
      <c r="E3887" s="261">
        <v>120000</v>
      </c>
      <c r="F3887" s="261" t="s">
        <v>6855</v>
      </c>
      <c r="G3887" s="261" t="s">
        <v>492</v>
      </c>
      <c r="H3887" s="261">
        <v>1</v>
      </c>
      <c r="I3887" s="261" t="s">
        <v>6856</v>
      </c>
      <c r="J3887" s="261" t="s">
        <v>6918</v>
      </c>
      <c r="K3887" s="261" t="s">
        <v>6924</v>
      </c>
      <c r="L3887" s="262">
        <v>45560</v>
      </c>
      <c r="M3887" s="261" t="s">
        <v>20</v>
      </c>
    </row>
    <row r="3888" spans="1:13" x14ac:dyDescent="0.35">
      <c r="A3888" s="259" t="s">
        <v>1765</v>
      </c>
      <c r="B3888" s="259" t="s">
        <v>1766</v>
      </c>
      <c r="C3888" s="259" t="s">
        <v>1758</v>
      </c>
      <c r="D3888" s="259" t="s">
        <v>823</v>
      </c>
      <c r="E3888" s="259">
        <v>40000</v>
      </c>
      <c r="F3888" s="259" t="s">
        <v>6855</v>
      </c>
      <c r="G3888" s="259" t="s">
        <v>492</v>
      </c>
      <c r="H3888" s="259">
        <v>1</v>
      </c>
      <c r="I3888" s="259" t="s">
        <v>6856</v>
      </c>
      <c r="J3888" s="259" t="s">
        <v>6918</v>
      </c>
      <c r="K3888" s="259" t="s">
        <v>6925</v>
      </c>
      <c r="L3888" s="260">
        <v>45560</v>
      </c>
      <c r="M3888" s="259" t="s">
        <v>20</v>
      </c>
    </row>
    <row r="3889" spans="1:13" x14ac:dyDescent="0.35">
      <c r="A3889" s="261" t="s">
        <v>1765</v>
      </c>
      <c r="B3889" s="261" t="s">
        <v>1766</v>
      </c>
      <c r="C3889" s="261" t="s">
        <v>1758</v>
      </c>
      <c r="D3889" s="261" t="s">
        <v>16</v>
      </c>
      <c r="E3889" s="261" t="s">
        <v>17</v>
      </c>
      <c r="F3889" s="261" t="s">
        <v>512</v>
      </c>
      <c r="G3889" s="261" t="s">
        <v>17</v>
      </c>
      <c r="H3889" s="261" t="s">
        <v>17</v>
      </c>
      <c r="I3889" s="261" t="s">
        <v>512</v>
      </c>
      <c r="J3889" s="261" t="s">
        <v>6926</v>
      </c>
      <c r="K3889" s="261" t="s">
        <v>6927</v>
      </c>
      <c r="L3889" s="262">
        <v>45560</v>
      </c>
      <c r="M3889" s="261" t="s">
        <v>20</v>
      </c>
    </row>
    <row r="3890" spans="1:13" x14ac:dyDescent="0.35">
      <c r="A3890" s="259" t="s">
        <v>1765</v>
      </c>
      <c r="B3890" s="259" t="s">
        <v>1766</v>
      </c>
      <c r="C3890" s="259" t="s">
        <v>1758</v>
      </c>
      <c r="D3890" s="259" t="s">
        <v>21</v>
      </c>
      <c r="E3890" s="259">
        <v>11000</v>
      </c>
      <c r="F3890" s="259" t="s">
        <v>6928</v>
      </c>
      <c r="G3890" s="259" t="s">
        <v>22</v>
      </c>
      <c r="H3890" s="259">
        <v>3</v>
      </c>
      <c r="I3890" s="259" t="s">
        <v>6929</v>
      </c>
      <c r="J3890" s="259" t="s">
        <v>6930</v>
      </c>
      <c r="K3890" s="259" t="s">
        <v>6931</v>
      </c>
      <c r="L3890" s="260">
        <v>45560</v>
      </c>
      <c r="M3890" s="259" t="s">
        <v>20</v>
      </c>
    </row>
    <row r="3891" spans="1:13" x14ac:dyDescent="0.35">
      <c r="A3891" s="261" t="s">
        <v>1765</v>
      </c>
      <c r="B3891" s="261" t="s">
        <v>1766</v>
      </c>
      <c r="C3891" s="261" t="s">
        <v>1758</v>
      </c>
      <c r="D3891" s="261" t="s">
        <v>404</v>
      </c>
      <c r="E3891" s="261">
        <v>5</v>
      </c>
      <c r="F3891" s="261" t="s">
        <v>6855</v>
      </c>
      <c r="G3891" s="261" t="s">
        <v>492</v>
      </c>
      <c r="H3891" s="261">
        <v>1</v>
      </c>
      <c r="I3891" s="261" t="s">
        <v>6856</v>
      </c>
      <c r="J3891" s="261" t="s">
        <v>6932</v>
      </c>
      <c r="K3891" s="261" t="s">
        <v>6933</v>
      </c>
      <c r="L3891" s="262">
        <v>45560</v>
      </c>
      <c r="M3891" s="261" t="s">
        <v>20</v>
      </c>
    </row>
    <row r="3892" spans="1:13" x14ac:dyDescent="0.35">
      <c r="A3892" s="259" t="s">
        <v>1772</v>
      </c>
      <c r="B3892" s="259" t="s">
        <v>1773</v>
      </c>
      <c r="C3892" s="259" t="s">
        <v>1758</v>
      </c>
      <c r="D3892" s="259" t="s">
        <v>949</v>
      </c>
      <c r="E3892" s="259">
        <v>5544000</v>
      </c>
      <c r="F3892" s="259" t="s">
        <v>6855</v>
      </c>
      <c r="G3892" s="259" t="s">
        <v>492</v>
      </c>
      <c r="H3892" s="259">
        <v>1</v>
      </c>
      <c r="I3892" s="259" t="s">
        <v>6856</v>
      </c>
      <c r="J3892" s="259" t="s">
        <v>6857</v>
      </c>
      <c r="K3892" s="259" t="s">
        <v>6934</v>
      </c>
      <c r="L3892" s="260">
        <v>45560</v>
      </c>
      <c r="M3892" s="259" t="s">
        <v>20</v>
      </c>
    </row>
    <row r="3893" spans="1:13" x14ac:dyDescent="0.35">
      <c r="A3893" s="261" t="s">
        <v>1772</v>
      </c>
      <c r="B3893" s="261" t="s">
        <v>1773</v>
      </c>
      <c r="C3893" s="261" t="s">
        <v>1758</v>
      </c>
      <c r="D3893" s="261" t="s">
        <v>694</v>
      </c>
      <c r="E3893" s="261">
        <v>365</v>
      </c>
      <c r="F3893" s="261" t="s">
        <v>6859</v>
      </c>
      <c r="G3893" s="261" t="s">
        <v>492</v>
      </c>
      <c r="H3893" s="261">
        <v>1</v>
      </c>
      <c r="I3893" s="261" t="s">
        <v>6860</v>
      </c>
      <c r="J3893" s="261" t="s">
        <v>6935</v>
      </c>
      <c r="K3893" s="261" t="s">
        <v>6936</v>
      </c>
      <c r="L3893" s="262">
        <v>45560</v>
      </c>
      <c r="M3893" s="261" t="s">
        <v>20</v>
      </c>
    </row>
    <row r="3894" spans="1:13" x14ac:dyDescent="0.35">
      <c r="A3894" s="259" t="s">
        <v>1772</v>
      </c>
      <c r="B3894" s="259" t="s">
        <v>1773</v>
      </c>
      <c r="C3894" s="259" t="s">
        <v>1758</v>
      </c>
      <c r="D3894" s="259" t="s">
        <v>958</v>
      </c>
      <c r="E3894" s="259">
        <v>2300000</v>
      </c>
      <c r="F3894" s="259" t="s">
        <v>6937</v>
      </c>
      <c r="G3894" s="259" t="s">
        <v>492</v>
      </c>
      <c r="H3894" s="259">
        <v>1</v>
      </c>
      <c r="I3894" s="259" t="s">
        <v>6938</v>
      </c>
      <c r="J3894" s="259" t="s">
        <v>6939</v>
      </c>
      <c r="K3894" s="259" t="s">
        <v>6940</v>
      </c>
      <c r="L3894" s="260">
        <v>45560</v>
      </c>
      <c r="M3894" s="259" t="s">
        <v>20</v>
      </c>
    </row>
    <row r="3895" spans="1:13" x14ac:dyDescent="0.35">
      <c r="A3895" s="261" t="s">
        <v>1772</v>
      </c>
      <c r="B3895" s="261" t="s">
        <v>1773</v>
      </c>
      <c r="C3895" s="261" t="s">
        <v>1758</v>
      </c>
      <c r="D3895" s="261" t="s">
        <v>963</v>
      </c>
      <c r="E3895" s="261">
        <v>2300000</v>
      </c>
      <c r="F3895" s="261" t="s">
        <v>6937</v>
      </c>
      <c r="G3895" s="261" t="s">
        <v>884</v>
      </c>
      <c r="H3895" s="261">
        <v>2</v>
      </c>
      <c r="I3895" s="261" t="s">
        <v>6938</v>
      </c>
      <c r="J3895" s="261" t="s">
        <v>6941</v>
      </c>
      <c r="K3895" s="261" t="s">
        <v>6942</v>
      </c>
      <c r="L3895" s="262">
        <v>45560</v>
      </c>
      <c r="M3895" s="261" t="s">
        <v>20</v>
      </c>
    </row>
    <row r="3896" spans="1:13" x14ac:dyDescent="0.35">
      <c r="A3896" s="259" t="s">
        <v>1772</v>
      </c>
      <c r="B3896" s="259" t="s">
        <v>1773</v>
      </c>
      <c r="C3896" s="259" t="s">
        <v>1758</v>
      </c>
      <c r="D3896" s="259" t="s">
        <v>568</v>
      </c>
      <c r="E3896" s="259">
        <v>3617444</v>
      </c>
      <c r="F3896" s="259" t="s">
        <v>6943</v>
      </c>
      <c r="G3896" s="259" t="s">
        <v>492</v>
      </c>
      <c r="H3896" s="259">
        <v>1</v>
      </c>
      <c r="I3896" s="259" t="s">
        <v>6944</v>
      </c>
      <c r="J3896" s="259" t="s">
        <v>6945</v>
      </c>
      <c r="K3896" s="259" t="s">
        <v>6946</v>
      </c>
      <c r="L3896" s="260">
        <v>45560</v>
      </c>
      <c r="M3896" s="259" t="s">
        <v>20</v>
      </c>
    </row>
    <row r="3897" spans="1:13" x14ac:dyDescent="0.35">
      <c r="A3897" s="261" t="s">
        <v>1772</v>
      </c>
      <c r="B3897" s="261" t="s">
        <v>1773</v>
      </c>
      <c r="C3897" s="261" t="s">
        <v>1758</v>
      </c>
      <c r="D3897" s="261" t="s">
        <v>635</v>
      </c>
      <c r="E3897" s="261">
        <v>9044</v>
      </c>
      <c r="F3897" s="261" t="s">
        <v>6947</v>
      </c>
      <c r="G3897" s="261" t="s">
        <v>22</v>
      </c>
      <c r="H3897" s="261">
        <v>3</v>
      </c>
      <c r="I3897" s="261" t="s">
        <v>6948</v>
      </c>
      <c r="J3897" s="261" t="s">
        <v>6949</v>
      </c>
      <c r="K3897" s="261" t="s">
        <v>6950</v>
      </c>
      <c r="L3897" s="262">
        <v>45560</v>
      </c>
      <c r="M3897" s="261" t="s">
        <v>20</v>
      </c>
    </row>
    <row r="3898" spans="1:13" x14ac:dyDescent="0.35">
      <c r="A3898" s="259" t="s">
        <v>1772</v>
      </c>
      <c r="B3898" s="259" t="s">
        <v>1773</v>
      </c>
      <c r="C3898" s="259" t="s">
        <v>1758</v>
      </c>
      <c r="D3898" s="259" t="s">
        <v>793</v>
      </c>
      <c r="E3898" s="259">
        <v>9305</v>
      </c>
      <c r="F3898" s="259" t="s">
        <v>6875</v>
      </c>
      <c r="G3898" s="259" t="s">
        <v>22</v>
      </c>
      <c r="H3898" s="259">
        <v>3</v>
      </c>
      <c r="I3898" s="259" t="s">
        <v>6915</v>
      </c>
      <c r="J3898" s="259" t="s">
        <v>6916</v>
      </c>
      <c r="K3898" s="259" t="s">
        <v>6951</v>
      </c>
      <c r="L3898" s="260">
        <v>45560</v>
      </c>
      <c r="M3898" s="259" t="s">
        <v>20</v>
      </c>
    </row>
    <row r="3899" spans="1:13" x14ac:dyDescent="0.35">
      <c r="A3899" s="261" t="s">
        <v>1772</v>
      </c>
      <c r="B3899" s="261" t="s">
        <v>1773</v>
      </c>
      <c r="C3899" s="261" t="s">
        <v>1758</v>
      </c>
      <c r="D3899" s="261" t="s">
        <v>986</v>
      </c>
      <c r="E3899" s="261">
        <v>2300000</v>
      </c>
      <c r="F3899" s="261" t="s">
        <v>6937</v>
      </c>
      <c r="G3899" s="261" t="s">
        <v>884</v>
      </c>
      <c r="H3899" s="261">
        <v>2</v>
      </c>
      <c r="I3899" s="261" t="s">
        <v>6938</v>
      </c>
      <c r="J3899" s="261" t="s">
        <v>6952</v>
      </c>
      <c r="K3899" s="261" t="s">
        <v>6953</v>
      </c>
      <c r="L3899" s="262">
        <v>45560</v>
      </c>
      <c r="M3899" s="261" t="s">
        <v>20</v>
      </c>
    </row>
    <row r="3900" spans="1:13" x14ac:dyDescent="0.35">
      <c r="A3900" s="259" t="s">
        <v>1772</v>
      </c>
      <c r="B3900" s="259" t="s">
        <v>1773</v>
      </c>
      <c r="C3900" s="259" t="s">
        <v>1758</v>
      </c>
      <c r="D3900" s="259" t="s">
        <v>991</v>
      </c>
      <c r="E3900" s="259">
        <v>0</v>
      </c>
      <c r="F3900" s="259" t="s">
        <v>6937</v>
      </c>
      <c r="G3900" s="259" t="s">
        <v>884</v>
      </c>
      <c r="H3900" s="259">
        <v>2</v>
      </c>
      <c r="I3900" s="259" t="s">
        <v>6938</v>
      </c>
      <c r="J3900" s="259" t="s">
        <v>6954</v>
      </c>
      <c r="K3900" s="259" t="s">
        <v>6955</v>
      </c>
      <c r="L3900" s="260">
        <v>45560</v>
      </c>
      <c r="M3900" s="259" t="s">
        <v>20</v>
      </c>
    </row>
    <row r="3901" spans="1:13" x14ac:dyDescent="0.35">
      <c r="A3901" s="261" t="s">
        <v>1772</v>
      </c>
      <c r="B3901" s="261" t="s">
        <v>1773</v>
      </c>
      <c r="C3901" s="261" t="s">
        <v>1758</v>
      </c>
      <c r="D3901" s="261" t="s">
        <v>996</v>
      </c>
      <c r="E3901" s="261">
        <v>0</v>
      </c>
      <c r="F3901" s="261" t="s">
        <v>6937</v>
      </c>
      <c r="G3901" s="261" t="s">
        <v>884</v>
      </c>
      <c r="H3901" s="261">
        <v>2</v>
      </c>
      <c r="I3901" s="261" t="s">
        <v>6938</v>
      </c>
      <c r="J3901" s="261" t="s">
        <v>6956</v>
      </c>
      <c r="K3901" s="261" t="s">
        <v>6957</v>
      </c>
      <c r="L3901" s="262">
        <v>45560</v>
      </c>
      <c r="M3901" s="261" t="s">
        <v>20</v>
      </c>
    </row>
    <row r="3902" spans="1:13" x14ac:dyDescent="0.35">
      <c r="A3902" s="259" t="s">
        <v>1772</v>
      </c>
      <c r="B3902" s="259" t="s">
        <v>1773</v>
      </c>
      <c r="C3902" s="259" t="s">
        <v>1758</v>
      </c>
      <c r="D3902" s="259" t="s">
        <v>999</v>
      </c>
      <c r="E3902" s="259">
        <v>1035000</v>
      </c>
      <c r="F3902" s="259" t="s">
        <v>6937</v>
      </c>
      <c r="G3902" s="259" t="s">
        <v>884</v>
      </c>
      <c r="H3902" s="259">
        <v>2</v>
      </c>
      <c r="I3902" s="259" t="s">
        <v>6938</v>
      </c>
      <c r="J3902" s="259" t="s">
        <v>6958</v>
      </c>
      <c r="K3902" s="259" t="s">
        <v>6959</v>
      </c>
      <c r="L3902" s="260">
        <v>45560</v>
      </c>
      <c r="M3902" s="259" t="s">
        <v>20</v>
      </c>
    </row>
    <row r="3903" spans="1:13" x14ac:dyDescent="0.35">
      <c r="A3903" s="261" t="s">
        <v>1772</v>
      </c>
      <c r="B3903" s="261" t="s">
        <v>1773</v>
      </c>
      <c r="C3903" s="261" t="s">
        <v>1758</v>
      </c>
      <c r="D3903" s="261" t="s">
        <v>1002</v>
      </c>
      <c r="E3903" s="261">
        <v>759000</v>
      </c>
      <c r="F3903" s="261" t="s">
        <v>6937</v>
      </c>
      <c r="G3903" s="261" t="s">
        <v>884</v>
      </c>
      <c r="H3903" s="261">
        <v>2</v>
      </c>
      <c r="I3903" s="261" t="s">
        <v>6938</v>
      </c>
      <c r="J3903" s="261" t="s">
        <v>6960</v>
      </c>
      <c r="K3903" s="261" t="s">
        <v>6961</v>
      </c>
      <c r="L3903" s="262">
        <v>45560</v>
      </c>
      <c r="M3903" s="261" t="s">
        <v>20</v>
      </c>
    </row>
    <row r="3904" spans="1:13" x14ac:dyDescent="0.35">
      <c r="A3904" s="259" t="s">
        <v>1772</v>
      </c>
      <c r="B3904" s="259" t="s">
        <v>1773</v>
      </c>
      <c r="C3904" s="259" t="s">
        <v>1758</v>
      </c>
      <c r="D3904" s="259" t="s">
        <v>823</v>
      </c>
      <c r="E3904" s="259">
        <v>506000</v>
      </c>
      <c r="F3904" s="259" t="s">
        <v>6937</v>
      </c>
      <c r="G3904" s="259" t="s">
        <v>884</v>
      </c>
      <c r="H3904" s="259">
        <v>2</v>
      </c>
      <c r="I3904" s="259" t="s">
        <v>6938</v>
      </c>
      <c r="J3904" s="259" t="s">
        <v>6962</v>
      </c>
      <c r="K3904" s="259" t="s">
        <v>6963</v>
      </c>
      <c r="L3904" s="260">
        <v>45560</v>
      </c>
      <c r="M3904" s="259" t="s">
        <v>20</v>
      </c>
    </row>
    <row r="3905" spans="1:13" x14ac:dyDescent="0.35">
      <c r="A3905" s="261" t="s">
        <v>1772</v>
      </c>
      <c r="B3905" s="261" t="s">
        <v>1773</v>
      </c>
      <c r="C3905" s="261" t="s">
        <v>1758</v>
      </c>
      <c r="D3905" s="261" t="s">
        <v>16</v>
      </c>
      <c r="E3905" s="261">
        <v>74432</v>
      </c>
      <c r="F3905" s="261" t="s">
        <v>6964</v>
      </c>
      <c r="G3905" s="261" t="s">
        <v>22</v>
      </c>
      <c r="H3905" s="261">
        <v>3</v>
      </c>
      <c r="I3905" s="261" t="s">
        <v>6965</v>
      </c>
      <c r="J3905" s="261" t="s">
        <v>6966</v>
      </c>
      <c r="K3905" s="261" t="s">
        <v>6967</v>
      </c>
      <c r="L3905" s="262">
        <v>45560</v>
      </c>
      <c r="M3905" s="261" t="s">
        <v>20</v>
      </c>
    </row>
    <row r="3906" spans="1:13" x14ac:dyDescent="0.35">
      <c r="A3906" s="259" t="s">
        <v>1772</v>
      </c>
      <c r="B3906" s="259" t="s">
        <v>1773</v>
      </c>
      <c r="C3906" s="259" t="s">
        <v>1758</v>
      </c>
      <c r="D3906" s="259" t="s">
        <v>21</v>
      </c>
      <c r="E3906" s="259">
        <v>46223</v>
      </c>
      <c r="F3906" s="259" t="s">
        <v>6964</v>
      </c>
      <c r="G3906" s="259" t="s">
        <v>22</v>
      </c>
      <c r="H3906" s="259">
        <v>3</v>
      </c>
      <c r="I3906" s="259" t="s">
        <v>6965</v>
      </c>
      <c r="J3906" s="259" t="s">
        <v>6968</v>
      </c>
      <c r="K3906" s="259" t="s">
        <v>6969</v>
      </c>
      <c r="L3906" s="260">
        <v>45560</v>
      </c>
      <c r="M3906" s="259" t="s">
        <v>20</v>
      </c>
    </row>
    <row r="3907" spans="1:13" x14ac:dyDescent="0.35">
      <c r="A3907" s="261" t="s">
        <v>1772</v>
      </c>
      <c r="B3907" s="261" t="s">
        <v>1773</v>
      </c>
      <c r="C3907" s="261" t="s">
        <v>1758</v>
      </c>
      <c r="D3907" s="261" t="s">
        <v>404</v>
      </c>
      <c r="E3907" s="261">
        <v>5</v>
      </c>
      <c r="F3907" s="261" t="s">
        <v>6937</v>
      </c>
      <c r="G3907" s="261" t="s">
        <v>492</v>
      </c>
      <c r="H3907" s="261">
        <v>1</v>
      </c>
      <c r="I3907" s="261" t="s">
        <v>6938</v>
      </c>
      <c r="J3907" s="261" t="s">
        <v>6970</v>
      </c>
      <c r="K3907" s="261" t="s">
        <v>6971</v>
      </c>
      <c r="L3907" s="262">
        <v>45560</v>
      </c>
      <c r="M3907" s="261" t="s">
        <v>20</v>
      </c>
    </row>
    <row r="3908" spans="1:13" x14ac:dyDescent="0.35">
      <c r="A3908" s="259" t="s">
        <v>2061</v>
      </c>
      <c r="B3908" s="259" t="s">
        <v>2062</v>
      </c>
      <c r="C3908" s="259" t="s">
        <v>621</v>
      </c>
      <c r="D3908" s="259" t="s">
        <v>949</v>
      </c>
      <c r="E3908" s="259">
        <v>5700000</v>
      </c>
      <c r="F3908" s="259" t="s">
        <v>6972</v>
      </c>
      <c r="G3908" s="259" t="s">
        <v>884</v>
      </c>
      <c r="H3908" s="259">
        <v>2</v>
      </c>
      <c r="I3908" s="259" t="s">
        <v>6973</v>
      </c>
      <c r="J3908" s="259" t="s">
        <v>6974</v>
      </c>
      <c r="K3908" s="259" t="s">
        <v>6975</v>
      </c>
      <c r="L3908" s="260">
        <v>45560</v>
      </c>
      <c r="M3908" s="259" t="s">
        <v>20</v>
      </c>
    </row>
    <row r="3909" spans="1:13" x14ac:dyDescent="0.35">
      <c r="A3909" s="261" t="s">
        <v>2061</v>
      </c>
      <c r="B3909" s="261" t="s">
        <v>2062</v>
      </c>
      <c r="C3909" s="261" t="s">
        <v>621</v>
      </c>
      <c r="D3909" s="261" t="s">
        <v>694</v>
      </c>
      <c r="E3909" s="261">
        <v>10450</v>
      </c>
      <c r="F3909" s="261" t="s">
        <v>6976</v>
      </c>
      <c r="G3909" s="261" t="s">
        <v>492</v>
      </c>
      <c r="H3909" s="261">
        <v>1</v>
      </c>
      <c r="I3909" s="261" t="s">
        <v>6977</v>
      </c>
      <c r="J3909" s="261" t="s">
        <v>6978</v>
      </c>
      <c r="K3909" s="261" t="s">
        <v>6979</v>
      </c>
      <c r="L3909" s="262">
        <v>45560</v>
      </c>
      <c r="M3909" s="261" t="s">
        <v>20</v>
      </c>
    </row>
    <row r="3910" spans="1:13" x14ac:dyDescent="0.35">
      <c r="A3910" s="259" t="s">
        <v>2061</v>
      </c>
      <c r="B3910" s="259" t="s">
        <v>2062</v>
      </c>
      <c r="C3910" s="259" t="s">
        <v>621</v>
      </c>
      <c r="D3910" s="259" t="s">
        <v>958</v>
      </c>
      <c r="E3910" s="259">
        <v>5700000</v>
      </c>
      <c r="F3910" s="259" t="s">
        <v>6980</v>
      </c>
      <c r="G3910" s="259" t="s">
        <v>884</v>
      </c>
      <c r="H3910" s="259">
        <v>2</v>
      </c>
      <c r="I3910" s="259" t="s">
        <v>6981</v>
      </c>
      <c r="J3910" s="259" t="s">
        <v>6982</v>
      </c>
      <c r="K3910" s="259" t="s">
        <v>6983</v>
      </c>
      <c r="L3910" s="260">
        <v>45560</v>
      </c>
      <c r="M3910" s="259" t="s">
        <v>20</v>
      </c>
    </row>
    <row r="3911" spans="1:13" x14ac:dyDescent="0.35">
      <c r="A3911" s="261" t="s">
        <v>2061</v>
      </c>
      <c r="B3911" s="261" t="s">
        <v>2062</v>
      </c>
      <c r="C3911" s="261" t="s">
        <v>621</v>
      </c>
      <c r="D3911" s="261" t="s">
        <v>963</v>
      </c>
      <c r="E3911" s="261">
        <v>5700000</v>
      </c>
      <c r="F3911" s="261" t="s">
        <v>6980</v>
      </c>
      <c r="G3911" s="261" t="s">
        <v>884</v>
      </c>
      <c r="H3911" s="261">
        <v>2</v>
      </c>
      <c r="I3911" s="261" t="s">
        <v>6981</v>
      </c>
      <c r="J3911" s="261" t="s">
        <v>6984</v>
      </c>
      <c r="K3911" s="261" t="s">
        <v>6985</v>
      </c>
      <c r="L3911" s="262">
        <v>45560</v>
      </c>
      <c r="M3911" s="261" t="s">
        <v>20</v>
      </c>
    </row>
    <row r="3912" spans="1:13" x14ac:dyDescent="0.35">
      <c r="A3912" s="259" t="s">
        <v>2061</v>
      </c>
      <c r="B3912" s="259" t="s">
        <v>2062</v>
      </c>
      <c r="C3912" s="259" t="s">
        <v>621</v>
      </c>
      <c r="D3912" s="259" t="s">
        <v>568</v>
      </c>
      <c r="E3912" s="259">
        <v>202000</v>
      </c>
      <c r="F3912" s="259" t="s">
        <v>6986</v>
      </c>
      <c r="G3912" s="259" t="s">
        <v>492</v>
      </c>
      <c r="H3912" s="259">
        <v>1</v>
      </c>
      <c r="I3912" s="259" t="s">
        <v>6987</v>
      </c>
      <c r="J3912" s="259" t="s">
        <v>6988</v>
      </c>
      <c r="K3912" s="259" t="s">
        <v>6989</v>
      </c>
      <c r="L3912" s="260">
        <v>45560</v>
      </c>
      <c r="M3912" s="259" t="s">
        <v>20</v>
      </c>
    </row>
    <row r="3913" spans="1:13" x14ac:dyDescent="0.35">
      <c r="A3913" s="261" t="s">
        <v>2061</v>
      </c>
      <c r="B3913" s="261" t="s">
        <v>2062</v>
      </c>
      <c r="C3913" s="261" t="s">
        <v>621</v>
      </c>
      <c r="D3913" s="261" t="s">
        <v>40</v>
      </c>
      <c r="E3913" s="261">
        <v>3112</v>
      </c>
      <c r="F3913" s="261" t="s">
        <v>6138</v>
      </c>
      <c r="G3913" s="261" t="s">
        <v>492</v>
      </c>
      <c r="H3913" s="261">
        <v>1</v>
      </c>
      <c r="I3913" s="261" t="s">
        <v>6990</v>
      </c>
      <c r="J3913" s="261" t="s">
        <v>6991</v>
      </c>
      <c r="K3913" s="261" t="s">
        <v>6992</v>
      </c>
      <c r="L3913" s="262">
        <v>45560</v>
      </c>
      <c r="M3913" s="261" t="s">
        <v>20</v>
      </c>
    </row>
    <row r="3914" spans="1:13" x14ac:dyDescent="0.35">
      <c r="A3914" s="259" t="s">
        <v>2061</v>
      </c>
      <c r="B3914" s="259" t="s">
        <v>2062</v>
      </c>
      <c r="C3914" s="259" t="s">
        <v>621</v>
      </c>
      <c r="D3914" s="259" t="s">
        <v>635</v>
      </c>
      <c r="E3914" s="259">
        <v>381</v>
      </c>
      <c r="F3914" s="259" t="s">
        <v>6493</v>
      </c>
      <c r="G3914" s="259" t="s">
        <v>884</v>
      </c>
      <c r="H3914" s="259">
        <v>2</v>
      </c>
      <c r="I3914" s="259" t="s">
        <v>4941</v>
      </c>
      <c r="J3914" s="259" t="s">
        <v>6993</v>
      </c>
      <c r="K3914" s="259" t="s">
        <v>6994</v>
      </c>
      <c r="L3914" s="260">
        <v>45560</v>
      </c>
      <c r="M3914" s="259" t="s">
        <v>20</v>
      </c>
    </row>
    <row r="3915" spans="1:13" x14ac:dyDescent="0.35">
      <c r="A3915" s="261" t="s">
        <v>2061</v>
      </c>
      <c r="B3915" s="261" t="s">
        <v>2062</v>
      </c>
      <c r="C3915" s="261" t="s">
        <v>621</v>
      </c>
      <c r="D3915" s="261" t="s">
        <v>793</v>
      </c>
      <c r="E3915" s="261">
        <v>381</v>
      </c>
      <c r="F3915" s="261" t="s">
        <v>6493</v>
      </c>
      <c r="G3915" s="261" t="s">
        <v>884</v>
      </c>
      <c r="H3915" s="261">
        <v>2</v>
      </c>
      <c r="I3915" s="261" t="s">
        <v>4941</v>
      </c>
      <c r="J3915" s="261" t="s">
        <v>6993</v>
      </c>
      <c r="K3915" s="261" t="s">
        <v>6995</v>
      </c>
      <c r="L3915" s="262">
        <v>45560</v>
      </c>
      <c r="M3915" s="261" t="s">
        <v>20</v>
      </c>
    </row>
    <row r="3916" spans="1:13" x14ac:dyDescent="0.35">
      <c r="A3916" s="259" t="s">
        <v>2061</v>
      </c>
      <c r="B3916" s="259" t="s">
        <v>2062</v>
      </c>
      <c r="C3916" s="259" t="s">
        <v>621</v>
      </c>
      <c r="D3916" s="259" t="s">
        <v>16</v>
      </c>
      <c r="E3916" s="259">
        <v>20000</v>
      </c>
      <c r="F3916" s="259" t="s">
        <v>6996</v>
      </c>
      <c r="G3916" s="259" t="s">
        <v>492</v>
      </c>
      <c r="H3916" s="259">
        <v>1</v>
      </c>
      <c r="I3916" s="259" t="s">
        <v>6997</v>
      </c>
      <c r="J3916" s="259" t="s">
        <v>6998</v>
      </c>
      <c r="K3916" s="259" t="s">
        <v>6999</v>
      </c>
      <c r="L3916" s="260">
        <v>45560</v>
      </c>
      <c r="M3916" s="259" t="s">
        <v>20</v>
      </c>
    </row>
    <row r="3917" spans="1:13" x14ac:dyDescent="0.35">
      <c r="A3917" s="261" t="s">
        <v>2061</v>
      </c>
      <c r="B3917" s="261" t="s">
        <v>2062</v>
      </c>
      <c r="C3917" s="261" t="s">
        <v>621</v>
      </c>
      <c r="D3917" s="261" t="s">
        <v>21</v>
      </c>
      <c r="E3917" s="261">
        <v>4000</v>
      </c>
      <c r="F3917" s="261" t="s">
        <v>6138</v>
      </c>
      <c r="G3917" s="261" t="s">
        <v>492</v>
      </c>
      <c r="H3917" s="261">
        <v>1</v>
      </c>
      <c r="I3917" s="261" t="s">
        <v>6990</v>
      </c>
      <c r="J3917" s="261" t="s">
        <v>7000</v>
      </c>
      <c r="K3917" s="261" t="s">
        <v>7001</v>
      </c>
      <c r="L3917" s="262">
        <v>45560</v>
      </c>
      <c r="M3917" s="261" t="s">
        <v>20</v>
      </c>
    </row>
    <row r="3918" spans="1:13" x14ac:dyDescent="0.35">
      <c r="A3918" s="259" t="s">
        <v>2061</v>
      </c>
      <c r="B3918" s="259" t="s">
        <v>2062</v>
      </c>
      <c r="C3918" s="259" t="s">
        <v>621</v>
      </c>
      <c r="D3918" s="259" t="s">
        <v>24</v>
      </c>
      <c r="E3918" s="259" t="s">
        <v>17</v>
      </c>
      <c r="F3918" s="259" t="s">
        <v>6138</v>
      </c>
      <c r="G3918" s="259" t="s">
        <v>492</v>
      </c>
      <c r="H3918" s="259">
        <v>1</v>
      </c>
      <c r="I3918" s="259" t="s">
        <v>6990</v>
      </c>
      <c r="J3918" s="259" t="s">
        <v>7002</v>
      </c>
      <c r="K3918" s="259" t="s">
        <v>7003</v>
      </c>
      <c r="L3918" s="260">
        <v>45560</v>
      </c>
      <c r="M3918" s="259" t="s">
        <v>20</v>
      </c>
    </row>
    <row r="3919" spans="1:13" x14ac:dyDescent="0.35">
      <c r="A3919" s="261" t="s">
        <v>2061</v>
      </c>
      <c r="B3919" s="261" t="s">
        <v>2062</v>
      </c>
      <c r="C3919" s="261" t="s">
        <v>621</v>
      </c>
      <c r="D3919" s="261" t="s">
        <v>986</v>
      </c>
      <c r="E3919" s="261">
        <v>3900000</v>
      </c>
      <c r="F3919" s="261" t="s">
        <v>7004</v>
      </c>
      <c r="G3919" s="261" t="s">
        <v>884</v>
      </c>
      <c r="H3919" s="261">
        <v>2</v>
      </c>
      <c r="I3919" s="261" t="s">
        <v>7005</v>
      </c>
      <c r="J3919" s="261" t="s">
        <v>7006</v>
      </c>
      <c r="K3919" s="261" t="s">
        <v>7007</v>
      </c>
      <c r="L3919" s="262">
        <v>45560</v>
      </c>
      <c r="M3919" s="261" t="s">
        <v>20</v>
      </c>
    </row>
    <row r="3920" spans="1:13" x14ac:dyDescent="0.35">
      <c r="A3920" s="259" t="s">
        <v>2061</v>
      </c>
      <c r="B3920" s="259" t="s">
        <v>2062</v>
      </c>
      <c r="C3920" s="259" t="s">
        <v>621</v>
      </c>
      <c r="D3920" s="259" t="s">
        <v>991</v>
      </c>
      <c r="E3920" s="259">
        <v>0</v>
      </c>
      <c r="F3920" s="259" t="s">
        <v>6980</v>
      </c>
      <c r="G3920" s="259" t="s">
        <v>884</v>
      </c>
      <c r="H3920" s="259">
        <v>2</v>
      </c>
      <c r="I3920" s="259" t="s">
        <v>6981</v>
      </c>
      <c r="J3920" s="259" t="s">
        <v>7008</v>
      </c>
      <c r="K3920" s="259" t="s">
        <v>7009</v>
      </c>
      <c r="L3920" s="260">
        <v>45560</v>
      </c>
      <c r="M3920" s="259" t="s">
        <v>20</v>
      </c>
    </row>
    <row r="3921" spans="1:13" x14ac:dyDescent="0.35">
      <c r="A3921" s="261" t="s">
        <v>2061</v>
      </c>
      <c r="B3921" s="261" t="s">
        <v>2062</v>
      </c>
      <c r="C3921" s="261" t="s">
        <v>621</v>
      </c>
      <c r="D3921" s="261" t="s">
        <v>996</v>
      </c>
      <c r="E3921" s="261">
        <v>1800000</v>
      </c>
      <c r="F3921" s="261" t="s">
        <v>7010</v>
      </c>
      <c r="G3921" s="261" t="s">
        <v>884</v>
      </c>
      <c r="H3921" s="261">
        <v>2</v>
      </c>
      <c r="I3921" s="261" t="s">
        <v>7011</v>
      </c>
      <c r="J3921" s="261" t="s">
        <v>7012</v>
      </c>
      <c r="K3921" s="261" t="s">
        <v>7013</v>
      </c>
      <c r="L3921" s="262">
        <v>45560</v>
      </c>
      <c r="M3921" s="261" t="s">
        <v>20</v>
      </c>
    </row>
    <row r="3922" spans="1:13" x14ac:dyDescent="0.35">
      <c r="A3922" s="259" t="s">
        <v>2061</v>
      </c>
      <c r="B3922" s="259" t="s">
        <v>2062</v>
      </c>
      <c r="C3922" s="259" t="s">
        <v>621</v>
      </c>
      <c r="D3922" s="259" t="s">
        <v>999</v>
      </c>
      <c r="E3922" s="259">
        <v>3427000</v>
      </c>
      <c r="F3922" s="259" t="s">
        <v>7004</v>
      </c>
      <c r="G3922" s="259" t="s">
        <v>884</v>
      </c>
      <c r="H3922" s="259">
        <v>2</v>
      </c>
      <c r="I3922" s="259" t="s">
        <v>7005</v>
      </c>
      <c r="J3922" s="259" t="s">
        <v>7014</v>
      </c>
      <c r="K3922" s="259" t="s">
        <v>7015</v>
      </c>
      <c r="L3922" s="260">
        <v>45560</v>
      </c>
      <c r="M3922" s="259" t="s">
        <v>20</v>
      </c>
    </row>
    <row r="3923" spans="1:13" x14ac:dyDescent="0.35">
      <c r="A3923" s="261" t="s">
        <v>2061</v>
      </c>
      <c r="B3923" s="261" t="s">
        <v>2062</v>
      </c>
      <c r="C3923" s="261" t="s">
        <v>621</v>
      </c>
      <c r="D3923" s="261" t="s">
        <v>1002</v>
      </c>
      <c r="E3923" s="261">
        <v>473000</v>
      </c>
      <c r="F3923" s="261" t="s">
        <v>7004</v>
      </c>
      <c r="G3923" s="261" t="s">
        <v>884</v>
      </c>
      <c r="H3923" s="261">
        <v>2</v>
      </c>
      <c r="I3923" s="261" t="s">
        <v>7005</v>
      </c>
      <c r="J3923" s="261" t="s">
        <v>7016</v>
      </c>
      <c r="K3923" s="261" t="s">
        <v>7017</v>
      </c>
      <c r="L3923" s="262">
        <v>45560</v>
      </c>
      <c r="M3923" s="261" t="s">
        <v>20</v>
      </c>
    </row>
    <row r="3924" spans="1:13" x14ac:dyDescent="0.35">
      <c r="A3924" s="259" t="s">
        <v>2061</v>
      </c>
      <c r="B3924" s="259" t="s">
        <v>2062</v>
      </c>
      <c r="C3924" s="259" t="s">
        <v>621</v>
      </c>
      <c r="D3924" s="259" t="s">
        <v>823</v>
      </c>
      <c r="E3924" s="259" t="s">
        <v>17</v>
      </c>
      <c r="F3924" s="259" t="s">
        <v>7004</v>
      </c>
      <c r="G3924" s="259" t="s">
        <v>884</v>
      </c>
      <c r="H3924" s="259">
        <v>2</v>
      </c>
      <c r="I3924" s="259" t="s">
        <v>7005</v>
      </c>
      <c r="J3924" s="259" t="s">
        <v>7018</v>
      </c>
      <c r="K3924" s="259" t="s">
        <v>7019</v>
      </c>
      <c r="L3924" s="260">
        <v>45560</v>
      </c>
      <c r="M3924" s="259" t="s">
        <v>20</v>
      </c>
    </row>
    <row r="3925" spans="1:13" x14ac:dyDescent="0.35">
      <c r="A3925" s="261" t="s">
        <v>2061</v>
      </c>
      <c r="B3925" s="261" t="s">
        <v>2062</v>
      </c>
      <c r="C3925" s="261" t="s">
        <v>621</v>
      </c>
      <c r="D3925" s="261" t="s">
        <v>404</v>
      </c>
      <c r="E3925" s="261">
        <v>3</v>
      </c>
      <c r="F3925" s="261" t="s">
        <v>7020</v>
      </c>
      <c r="G3925" s="261" t="s">
        <v>884</v>
      </c>
      <c r="H3925" s="261">
        <v>2</v>
      </c>
      <c r="I3925" s="261" t="s">
        <v>7021</v>
      </c>
      <c r="J3925" s="261" t="s">
        <v>7022</v>
      </c>
      <c r="K3925" s="261" t="s">
        <v>7023</v>
      </c>
      <c r="L3925" s="262">
        <v>45560</v>
      </c>
      <c r="M3925" s="261" t="s">
        <v>20</v>
      </c>
    </row>
    <row r="3926" spans="1:13" x14ac:dyDescent="0.35">
      <c r="A3926" s="259" t="s">
        <v>2061</v>
      </c>
      <c r="B3926" s="259" t="s">
        <v>2062</v>
      </c>
      <c r="C3926" s="259" t="s">
        <v>621</v>
      </c>
      <c r="D3926" s="259" t="s">
        <v>26</v>
      </c>
      <c r="E3926" s="259">
        <v>150000</v>
      </c>
      <c r="F3926" s="259" t="s">
        <v>7024</v>
      </c>
      <c r="G3926" s="259" t="s">
        <v>884</v>
      </c>
      <c r="H3926" s="259">
        <v>2</v>
      </c>
      <c r="I3926" s="259" t="s">
        <v>7025</v>
      </c>
      <c r="J3926" s="259" t="s">
        <v>7026</v>
      </c>
      <c r="K3926" s="259" t="s">
        <v>7027</v>
      </c>
      <c r="L3926" s="260">
        <v>45560</v>
      </c>
      <c r="M3926" s="259" t="s">
        <v>20</v>
      </c>
    </row>
    <row r="3927" spans="1:13" x14ac:dyDescent="0.35">
      <c r="A3927" s="261" t="s">
        <v>619</v>
      </c>
      <c r="B3927" s="261" t="s">
        <v>620</v>
      </c>
      <c r="C3927" s="261" t="s">
        <v>621</v>
      </c>
      <c r="D3927" s="261" t="s">
        <v>949</v>
      </c>
      <c r="E3927" s="261">
        <v>5700000</v>
      </c>
      <c r="F3927" s="261" t="s">
        <v>6972</v>
      </c>
      <c r="G3927" s="261" t="s">
        <v>884</v>
      </c>
      <c r="H3927" s="261">
        <v>2</v>
      </c>
      <c r="I3927" s="261" t="s">
        <v>6973</v>
      </c>
      <c r="J3927" s="261" t="s">
        <v>6974</v>
      </c>
      <c r="K3927" s="261" t="s">
        <v>7028</v>
      </c>
      <c r="L3927" s="262">
        <v>45560</v>
      </c>
      <c r="M3927" s="261" t="s">
        <v>20</v>
      </c>
    </row>
    <row r="3928" spans="1:13" x14ac:dyDescent="0.35">
      <c r="A3928" s="259" t="s">
        <v>619</v>
      </c>
      <c r="B3928" s="259" t="s">
        <v>620</v>
      </c>
      <c r="C3928" s="259" t="s">
        <v>621</v>
      </c>
      <c r="D3928" s="259" t="s">
        <v>694</v>
      </c>
      <c r="E3928" s="259">
        <v>10450</v>
      </c>
      <c r="F3928" s="259" t="s">
        <v>6976</v>
      </c>
      <c r="G3928" s="259" t="s">
        <v>884</v>
      </c>
      <c r="H3928" s="259">
        <v>2</v>
      </c>
      <c r="I3928" s="259" t="s">
        <v>7029</v>
      </c>
      <c r="J3928" s="259" t="s">
        <v>7030</v>
      </c>
      <c r="K3928" s="259" t="s">
        <v>7031</v>
      </c>
      <c r="L3928" s="260">
        <v>45560</v>
      </c>
      <c r="M3928" s="259" t="s">
        <v>20</v>
      </c>
    </row>
    <row r="3929" spans="1:13" x14ac:dyDescent="0.35">
      <c r="A3929" s="261" t="s">
        <v>619</v>
      </c>
      <c r="B3929" s="261" t="s">
        <v>620</v>
      </c>
      <c r="C3929" s="261" t="s">
        <v>621</v>
      </c>
      <c r="D3929" s="261" t="s">
        <v>958</v>
      </c>
      <c r="E3929" s="261">
        <v>5700000</v>
      </c>
      <c r="F3929" s="261" t="s">
        <v>7032</v>
      </c>
      <c r="G3929" s="261" t="s">
        <v>884</v>
      </c>
      <c r="H3929" s="261">
        <v>2</v>
      </c>
      <c r="I3929" s="261" t="s">
        <v>7033</v>
      </c>
      <c r="J3929" s="261" t="s">
        <v>7034</v>
      </c>
      <c r="K3929" s="261" t="s">
        <v>7035</v>
      </c>
      <c r="L3929" s="262">
        <v>45560</v>
      </c>
      <c r="M3929" s="261" t="s">
        <v>20</v>
      </c>
    </row>
    <row r="3930" spans="1:13" x14ac:dyDescent="0.35">
      <c r="A3930" s="259" t="s">
        <v>619</v>
      </c>
      <c r="B3930" s="259" t="s">
        <v>620</v>
      </c>
      <c r="C3930" s="259" t="s">
        <v>621</v>
      </c>
      <c r="D3930" s="259" t="s">
        <v>963</v>
      </c>
      <c r="E3930" s="259">
        <v>5700000</v>
      </c>
      <c r="F3930" s="259" t="s">
        <v>7032</v>
      </c>
      <c r="G3930" s="259" t="s">
        <v>884</v>
      </c>
      <c r="H3930" s="259">
        <v>2</v>
      </c>
      <c r="I3930" s="259" t="s">
        <v>7033</v>
      </c>
      <c r="J3930" s="259" t="s">
        <v>7036</v>
      </c>
      <c r="K3930" s="259" t="s">
        <v>7037</v>
      </c>
      <c r="L3930" s="260">
        <v>45560</v>
      </c>
      <c r="M3930" s="259" t="s">
        <v>20</v>
      </c>
    </row>
    <row r="3931" spans="1:13" x14ac:dyDescent="0.35">
      <c r="A3931" s="261" t="s">
        <v>619</v>
      </c>
      <c r="B3931" s="261" t="s">
        <v>620</v>
      </c>
      <c r="C3931" s="261" t="s">
        <v>621</v>
      </c>
      <c r="D3931" s="261" t="s">
        <v>568</v>
      </c>
      <c r="E3931" s="261">
        <v>1520000</v>
      </c>
      <c r="F3931" s="261" t="s">
        <v>7038</v>
      </c>
      <c r="G3931" s="261" t="s">
        <v>884</v>
      </c>
      <c r="H3931" s="261">
        <v>2</v>
      </c>
      <c r="I3931" s="261" t="s">
        <v>7039</v>
      </c>
      <c r="J3931" s="261" t="s">
        <v>7040</v>
      </c>
      <c r="K3931" s="261" t="s">
        <v>7041</v>
      </c>
      <c r="L3931" s="262">
        <v>45560</v>
      </c>
      <c r="M3931" s="261" t="s">
        <v>20</v>
      </c>
    </row>
    <row r="3932" spans="1:13" x14ac:dyDescent="0.35">
      <c r="A3932" s="259" t="s">
        <v>619</v>
      </c>
      <c r="B3932" s="259" t="s">
        <v>620</v>
      </c>
      <c r="C3932" s="259" t="s">
        <v>621</v>
      </c>
      <c r="D3932" s="259" t="s">
        <v>635</v>
      </c>
      <c r="E3932" s="259">
        <v>0</v>
      </c>
      <c r="F3932" s="259" t="s">
        <v>6493</v>
      </c>
      <c r="G3932" s="259" t="s">
        <v>884</v>
      </c>
      <c r="H3932" s="259">
        <v>2</v>
      </c>
      <c r="I3932" s="259" t="s">
        <v>691</v>
      </c>
      <c r="J3932" s="259" t="s">
        <v>7042</v>
      </c>
      <c r="K3932" s="259" t="s">
        <v>7043</v>
      </c>
      <c r="L3932" s="260">
        <v>45560</v>
      </c>
      <c r="M3932" s="259" t="s">
        <v>20</v>
      </c>
    </row>
    <row r="3933" spans="1:13" x14ac:dyDescent="0.35">
      <c r="A3933" s="261" t="s">
        <v>619</v>
      </c>
      <c r="B3933" s="261" t="s">
        <v>620</v>
      </c>
      <c r="C3933" s="261" t="s">
        <v>621</v>
      </c>
      <c r="D3933" s="261" t="s">
        <v>793</v>
      </c>
      <c r="E3933" s="261">
        <v>381</v>
      </c>
      <c r="F3933" s="261" t="s">
        <v>6493</v>
      </c>
      <c r="G3933" s="261" t="s">
        <v>884</v>
      </c>
      <c r="H3933" s="261">
        <v>2</v>
      </c>
      <c r="I3933" s="261" t="s">
        <v>4941</v>
      </c>
      <c r="J3933" s="261" t="s">
        <v>6993</v>
      </c>
      <c r="K3933" s="261" t="s">
        <v>7044</v>
      </c>
      <c r="L3933" s="262">
        <v>45560</v>
      </c>
      <c r="M3933" s="261" t="s">
        <v>20</v>
      </c>
    </row>
    <row r="3934" spans="1:13" x14ac:dyDescent="0.35">
      <c r="A3934" s="259" t="s">
        <v>619</v>
      </c>
      <c r="B3934" s="259" t="s">
        <v>620</v>
      </c>
      <c r="C3934" s="259" t="s">
        <v>621</v>
      </c>
      <c r="D3934" s="259" t="s">
        <v>986</v>
      </c>
      <c r="E3934" s="259">
        <v>1520000</v>
      </c>
      <c r="F3934" s="259" t="s">
        <v>7032</v>
      </c>
      <c r="G3934" s="259" t="s">
        <v>884</v>
      </c>
      <c r="H3934" s="259">
        <v>2</v>
      </c>
      <c r="I3934" s="259" t="s">
        <v>7033</v>
      </c>
      <c r="J3934" s="259" t="s">
        <v>7045</v>
      </c>
      <c r="K3934" s="259" t="s">
        <v>7046</v>
      </c>
      <c r="L3934" s="260">
        <v>45560</v>
      </c>
      <c r="M3934" s="259" t="s">
        <v>20</v>
      </c>
    </row>
    <row r="3935" spans="1:13" x14ac:dyDescent="0.35">
      <c r="A3935" s="261" t="s">
        <v>619</v>
      </c>
      <c r="B3935" s="261" t="s">
        <v>620</v>
      </c>
      <c r="C3935" s="261" t="s">
        <v>621</v>
      </c>
      <c r="D3935" s="261" t="s">
        <v>991</v>
      </c>
      <c r="E3935" s="261">
        <v>0</v>
      </c>
      <c r="F3935" s="261" t="s">
        <v>7038</v>
      </c>
      <c r="G3935" s="261" t="s">
        <v>884</v>
      </c>
      <c r="H3935" s="261">
        <v>2</v>
      </c>
      <c r="I3935" s="261" t="s">
        <v>7039</v>
      </c>
      <c r="J3935" s="261" t="s">
        <v>7047</v>
      </c>
      <c r="K3935" s="261" t="s">
        <v>7048</v>
      </c>
      <c r="L3935" s="262">
        <v>45560</v>
      </c>
      <c r="M3935" s="261" t="s">
        <v>20</v>
      </c>
    </row>
    <row r="3936" spans="1:13" x14ac:dyDescent="0.35">
      <c r="A3936" s="259" t="s">
        <v>619</v>
      </c>
      <c r="B3936" s="259" t="s">
        <v>620</v>
      </c>
      <c r="C3936" s="259" t="s">
        <v>621</v>
      </c>
      <c r="D3936" s="259" t="s">
        <v>996</v>
      </c>
      <c r="E3936" s="259">
        <v>4180000</v>
      </c>
      <c r="F3936" s="259" t="s">
        <v>7032</v>
      </c>
      <c r="G3936" s="259" t="s">
        <v>884</v>
      </c>
      <c r="H3936" s="259">
        <v>2</v>
      </c>
      <c r="I3936" s="259" t="s">
        <v>7032</v>
      </c>
      <c r="J3936" s="259" t="s">
        <v>7049</v>
      </c>
      <c r="K3936" s="259" t="s">
        <v>7050</v>
      </c>
      <c r="L3936" s="260">
        <v>45560</v>
      </c>
      <c r="M3936" s="259" t="s">
        <v>20</v>
      </c>
    </row>
    <row r="3937" spans="1:13" x14ac:dyDescent="0.35">
      <c r="A3937" s="261" t="s">
        <v>619</v>
      </c>
      <c r="B3937" s="261" t="s">
        <v>620</v>
      </c>
      <c r="C3937" s="261" t="s">
        <v>621</v>
      </c>
      <c r="D3937" s="261" t="s">
        <v>999</v>
      </c>
      <c r="E3937" s="261">
        <v>1479500</v>
      </c>
      <c r="F3937" s="261" t="s">
        <v>7051</v>
      </c>
      <c r="G3937" s="261" t="s">
        <v>884</v>
      </c>
      <c r="H3937" s="261">
        <v>2</v>
      </c>
      <c r="I3937" s="261" t="s">
        <v>7052</v>
      </c>
      <c r="J3937" s="261" t="s">
        <v>7053</v>
      </c>
      <c r="K3937" s="261" t="s">
        <v>7054</v>
      </c>
      <c r="L3937" s="262">
        <v>45560</v>
      </c>
      <c r="M3937" s="261" t="s">
        <v>20</v>
      </c>
    </row>
    <row r="3938" spans="1:13" x14ac:dyDescent="0.35">
      <c r="A3938" s="259" t="s">
        <v>619</v>
      </c>
      <c r="B3938" s="259" t="s">
        <v>620</v>
      </c>
      <c r="C3938" s="259" t="s">
        <v>621</v>
      </c>
      <c r="D3938" s="259" t="s">
        <v>1002</v>
      </c>
      <c r="E3938" s="259">
        <v>40500</v>
      </c>
      <c r="F3938" s="259" t="s">
        <v>7051</v>
      </c>
      <c r="G3938" s="259" t="s">
        <v>884</v>
      </c>
      <c r="H3938" s="259">
        <v>2</v>
      </c>
      <c r="I3938" s="259" t="s">
        <v>7052</v>
      </c>
      <c r="J3938" s="259" t="s">
        <v>7053</v>
      </c>
      <c r="K3938" s="259" t="s">
        <v>7055</v>
      </c>
      <c r="L3938" s="260">
        <v>45560</v>
      </c>
      <c r="M3938" s="259" t="s">
        <v>20</v>
      </c>
    </row>
    <row r="3939" spans="1:13" x14ac:dyDescent="0.35">
      <c r="A3939" s="261" t="s">
        <v>619</v>
      </c>
      <c r="B3939" s="261" t="s">
        <v>620</v>
      </c>
      <c r="C3939" s="261" t="s">
        <v>621</v>
      </c>
      <c r="D3939" s="261" t="s">
        <v>823</v>
      </c>
      <c r="E3939" s="261">
        <v>0</v>
      </c>
      <c r="F3939" s="261" t="s">
        <v>7051</v>
      </c>
      <c r="G3939" s="261" t="s">
        <v>884</v>
      </c>
      <c r="H3939" s="261">
        <v>2</v>
      </c>
      <c r="I3939" s="261" t="s">
        <v>7052</v>
      </c>
      <c r="J3939" s="261" t="s">
        <v>7053</v>
      </c>
      <c r="K3939" s="261" t="s">
        <v>7056</v>
      </c>
      <c r="L3939" s="262">
        <v>45560</v>
      </c>
      <c r="M3939" s="261" t="s">
        <v>20</v>
      </c>
    </row>
    <row r="3940" spans="1:13" x14ac:dyDescent="0.35">
      <c r="A3940" s="259" t="s">
        <v>619</v>
      </c>
      <c r="B3940" s="259" t="s">
        <v>620</v>
      </c>
      <c r="C3940" s="259" t="s">
        <v>621</v>
      </c>
      <c r="D3940" s="259" t="s">
        <v>404</v>
      </c>
      <c r="E3940" s="259">
        <v>2</v>
      </c>
      <c r="F3940" s="259" t="s">
        <v>7032</v>
      </c>
      <c r="G3940" s="259" t="s">
        <v>884</v>
      </c>
      <c r="H3940" s="259">
        <v>2</v>
      </c>
      <c r="I3940" s="259" t="s">
        <v>7033</v>
      </c>
      <c r="J3940" s="259" t="s">
        <v>7057</v>
      </c>
      <c r="K3940" s="259" t="s">
        <v>7058</v>
      </c>
      <c r="L3940" s="260">
        <v>45560</v>
      </c>
      <c r="M3940" s="259" t="s">
        <v>20</v>
      </c>
    </row>
    <row r="3941" spans="1:13" x14ac:dyDescent="0.35">
      <c r="A3941" s="261" t="s">
        <v>571</v>
      </c>
      <c r="B3941" s="261" t="s">
        <v>572</v>
      </c>
      <c r="C3941" s="261" t="s">
        <v>291</v>
      </c>
      <c r="D3941" s="261" t="s">
        <v>949</v>
      </c>
      <c r="E3941" s="261">
        <v>49000000</v>
      </c>
      <c r="F3941" s="261" t="s">
        <v>7059</v>
      </c>
      <c r="G3941" s="261" t="s">
        <v>492</v>
      </c>
      <c r="H3941" s="261">
        <v>1</v>
      </c>
      <c r="I3941" s="261" t="s">
        <v>7060</v>
      </c>
      <c r="J3941" s="261" t="s">
        <v>7061</v>
      </c>
      <c r="K3941" s="261" t="s">
        <v>7062</v>
      </c>
      <c r="L3941" s="262">
        <v>45560</v>
      </c>
      <c r="M3941" s="261" t="s">
        <v>20</v>
      </c>
    </row>
    <row r="3942" spans="1:13" x14ac:dyDescent="0.35">
      <c r="A3942" s="259" t="s">
        <v>571</v>
      </c>
      <c r="B3942" s="259" t="s">
        <v>572</v>
      </c>
      <c r="C3942" s="259" t="s">
        <v>291</v>
      </c>
      <c r="D3942" s="259" t="s">
        <v>694</v>
      </c>
      <c r="E3942" s="259">
        <v>1840687</v>
      </c>
      <c r="F3942" s="259" t="s">
        <v>7063</v>
      </c>
      <c r="G3942" s="259" t="s">
        <v>884</v>
      </c>
      <c r="H3942" s="259">
        <v>2</v>
      </c>
      <c r="I3942" s="259" t="s">
        <v>7064</v>
      </c>
      <c r="J3942" s="259" t="s">
        <v>7065</v>
      </c>
      <c r="K3942" s="259" t="s">
        <v>7066</v>
      </c>
      <c r="L3942" s="260">
        <v>45560</v>
      </c>
      <c r="M3942" s="259" t="s">
        <v>20</v>
      </c>
    </row>
    <row r="3943" spans="1:13" x14ac:dyDescent="0.35">
      <c r="A3943" s="261" t="s">
        <v>571</v>
      </c>
      <c r="B3943" s="261" t="s">
        <v>572</v>
      </c>
      <c r="C3943" s="261" t="s">
        <v>291</v>
      </c>
      <c r="D3943" s="261" t="s">
        <v>958</v>
      </c>
      <c r="E3943" s="261">
        <v>49000000</v>
      </c>
      <c r="F3943" s="261" t="s">
        <v>7059</v>
      </c>
      <c r="G3943" s="261" t="s">
        <v>884</v>
      </c>
      <c r="H3943" s="261">
        <v>2</v>
      </c>
      <c r="I3943" s="261" t="s">
        <v>7060</v>
      </c>
      <c r="J3943" s="261" t="s">
        <v>7067</v>
      </c>
      <c r="K3943" s="261" t="s">
        <v>7068</v>
      </c>
      <c r="L3943" s="262">
        <v>45560</v>
      </c>
      <c r="M3943" s="261" t="s">
        <v>20</v>
      </c>
    </row>
    <row r="3944" spans="1:13" x14ac:dyDescent="0.35">
      <c r="A3944" s="259" t="s">
        <v>571</v>
      </c>
      <c r="B3944" s="259" t="s">
        <v>572</v>
      </c>
      <c r="C3944" s="259" t="s">
        <v>291</v>
      </c>
      <c r="D3944" s="259" t="s">
        <v>963</v>
      </c>
      <c r="E3944" s="259">
        <v>13006900</v>
      </c>
      <c r="F3944" s="259" t="s">
        <v>7069</v>
      </c>
      <c r="G3944" s="259" t="s">
        <v>884</v>
      </c>
      <c r="H3944" s="259">
        <v>2</v>
      </c>
      <c r="I3944" s="259" t="s">
        <v>7070</v>
      </c>
      <c r="J3944" s="259" t="s">
        <v>7071</v>
      </c>
      <c r="K3944" s="259" t="s">
        <v>7072</v>
      </c>
      <c r="L3944" s="260">
        <v>45560</v>
      </c>
      <c r="M3944" s="259" t="s">
        <v>20</v>
      </c>
    </row>
    <row r="3945" spans="1:13" x14ac:dyDescent="0.35">
      <c r="A3945" s="261" t="s">
        <v>571</v>
      </c>
      <c r="B3945" s="261" t="s">
        <v>572</v>
      </c>
      <c r="C3945" s="261" t="s">
        <v>291</v>
      </c>
      <c r="D3945" s="261" t="s">
        <v>568</v>
      </c>
      <c r="E3945" s="261">
        <v>909300</v>
      </c>
      <c r="F3945" s="261" t="s">
        <v>7073</v>
      </c>
      <c r="G3945" s="261" t="s">
        <v>884</v>
      </c>
      <c r="H3945" s="261">
        <v>2</v>
      </c>
      <c r="I3945" s="261" t="s">
        <v>7074</v>
      </c>
      <c r="J3945" s="261" t="s">
        <v>7075</v>
      </c>
      <c r="K3945" s="261" t="s">
        <v>7076</v>
      </c>
      <c r="L3945" s="262">
        <v>45560</v>
      </c>
      <c r="M3945" s="261" t="s">
        <v>20</v>
      </c>
    </row>
    <row r="3946" spans="1:13" x14ac:dyDescent="0.35">
      <c r="A3946" s="259" t="s">
        <v>571</v>
      </c>
      <c r="B3946" s="259" t="s">
        <v>572</v>
      </c>
      <c r="C3946" s="259" t="s">
        <v>291</v>
      </c>
      <c r="D3946" s="259" t="s">
        <v>635</v>
      </c>
      <c r="E3946" s="259">
        <v>3</v>
      </c>
      <c r="F3946" s="259" t="s">
        <v>7077</v>
      </c>
      <c r="G3946" s="259" t="s">
        <v>884</v>
      </c>
      <c r="H3946" s="259">
        <v>2</v>
      </c>
      <c r="I3946" s="259" t="s">
        <v>691</v>
      </c>
      <c r="J3946" s="259" t="s">
        <v>7078</v>
      </c>
      <c r="K3946" s="259" t="s">
        <v>7079</v>
      </c>
      <c r="L3946" s="260">
        <v>45560</v>
      </c>
      <c r="M3946" s="259" t="s">
        <v>20</v>
      </c>
    </row>
    <row r="3947" spans="1:13" x14ac:dyDescent="0.35">
      <c r="A3947" s="261" t="s">
        <v>571</v>
      </c>
      <c r="B3947" s="261" t="s">
        <v>572</v>
      </c>
      <c r="C3947" s="261" t="s">
        <v>291</v>
      </c>
      <c r="D3947" s="261" t="s">
        <v>793</v>
      </c>
      <c r="E3947" s="261">
        <v>5475</v>
      </c>
      <c r="F3947" s="261" t="s">
        <v>7077</v>
      </c>
      <c r="G3947" s="261" t="s">
        <v>884</v>
      </c>
      <c r="H3947" s="261">
        <v>2</v>
      </c>
      <c r="I3947" s="261" t="s">
        <v>4941</v>
      </c>
      <c r="J3947" s="261" t="s">
        <v>7080</v>
      </c>
      <c r="K3947" s="261" t="s">
        <v>7081</v>
      </c>
      <c r="L3947" s="262">
        <v>45560</v>
      </c>
      <c r="M3947" s="261" t="s">
        <v>20</v>
      </c>
    </row>
    <row r="3948" spans="1:13" x14ac:dyDescent="0.35">
      <c r="A3948" s="259" t="s">
        <v>571</v>
      </c>
      <c r="B3948" s="259" t="s">
        <v>572</v>
      </c>
      <c r="C3948" s="259" t="s">
        <v>291</v>
      </c>
      <c r="D3948" s="259" t="s">
        <v>986</v>
      </c>
      <c r="E3948" s="259">
        <v>909300</v>
      </c>
      <c r="F3948" s="259" t="s">
        <v>7073</v>
      </c>
      <c r="G3948" s="259" t="s">
        <v>492</v>
      </c>
      <c r="H3948" s="259">
        <v>1</v>
      </c>
      <c r="I3948" s="259" t="s">
        <v>7074</v>
      </c>
      <c r="J3948" s="259" t="s">
        <v>7082</v>
      </c>
      <c r="K3948" s="259" t="s">
        <v>7083</v>
      </c>
      <c r="L3948" s="260">
        <v>45560</v>
      </c>
      <c r="M3948" s="259" t="s">
        <v>20</v>
      </c>
    </row>
    <row r="3949" spans="1:13" x14ac:dyDescent="0.35">
      <c r="A3949" s="261" t="s">
        <v>571</v>
      </c>
      <c r="B3949" s="261" t="s">
        <v>572</v>
      </c>
      <c r="C3949" s="261" t="s">
        <v>291</v>
      </c>
      <c r="D3949" s="261" t="s">
        <v>991</v>
      </c>
      <c r="E3949" s="261">
        <v>35993100</v>
      </c>
      <c r="F3949" s="261" t="s">
        <v>7084</v>
      </c>
      <c r="G3949" s="261" t="s">
        <v>884</v>
      </c>
      <c r="H3949" s="261">
        <v>2</v>
      </c>
      <c r="I3949" s="261" t="s">
        <v>7085</v>
      </c>
      <c r="J3949" s="261" t="s">
        <v>7086</v>
      </c>
      <c r="K3949" s="261" t="s">
        <v>7087</v>
      </c>
      <c r="L3949" s="262">
        <v>45560</v>
      </c>
      <c r="M3949" s="261" t="s">
        <v>20</v>
      </c>
    </row>
    <row r="3950" spans="1:13" x14ac:dyDescent="0.35">
      <c r="A3950" s="259" t="s">
        <v>571</v>
      </c>
      <c r="B3950" s="259" t="s">
        <v>572</v>
      </c>
      <c r="C3950" s="259" t="s">
        <v>291</v>
      </c>
      <c r="D3950" s="259" t="s">
        <v>996</v>
      </c>
      <c r="E3950" s="259">
        <v>12097600</v>
      </c>
      <c r="F3950" s="259" t="s">
        <v>7069</v>
      </c>
      <c r="G3950" s="259" t="s">
        <v>884</v>
      </c>
      <c r="H3950" s="259">
        <v>2</v>
      </c>
      <c r="I3950" s="259" t="s">
        <v>7088</v>
      </c>
      <c r="J3950" s="259" t="s">
        <v>7089</v>
      </c>
      <c r="K3950" s="259" t="s">
        <v>7090</v>
      </c>
      <c r="L3950" s="260">
        <v>45560</v>
      </c>
      <c r="M3950" s="259" t="s">
        <v>20</v>
      </c>
    </row>
    <row r="3951" spans="1:13" x14ac:dyDescent="0.35">
      <c r="A3951" s="261" t="s">
        <v>571</v>
      </c>
      <c r="B3951" s="261" t="s">
        <v>572</v>
      </c>
      <c r="C3951" s="261" t="s">
        <v>291</v>
      </c>
      <c r="D3951" s="261" t="s">
        <v>999</v>
      </c>
      <c r="E3951" s="261">
        <v>909300</v>
      </c>
      <c r="F3951" s="261" t="s">
        <v>7069</v>
      </c>
      <c r="G3951" s="261" t="s">
        <v>492</v>
      </c>
      <c r="H3951" s="261">
        <v>1</v>
      </c>
      <c r="I3951" s="261" t="s">
        <v>7088</v>
      </c>
      <c r="J3951" s="261" t="s">
        <v>7091</v>
      </c>
      <c r="K3951" s="261" t="s">
        <v>7092</v>
      </c>
      <c r="L3951" s="262">
        <v>45560</v>
      </c>
      <c r="M3951" s="261" t="s">
        <v>20</v>
      </c>
    </row>
    <row r="3952" spans="1:13" x14ac:dyDescent="0.35">
      <c r="A3952" s="259" t="s">
        <v>571</v>
      </c>
      <c r="B3952" s="259" t="s">
        <v>572</v>
      </c>
      <c r="C3952" s="259" t="s">
        <v>291</v>
      </c>
      <c r="D3952" s="259" t="s">
        <v>1002</v>
      </c>
      <c r="E3952" s="259" t="s">
        <v>17</v>
      </c>
      <c r="F3952" s="259" t="s">
        <v>7069</v>
      </c>
      <c r="G3952" s="259" t="s">
        <v>492</v>
      </c>
      <c r="H3952" s="259">
        <v>1</v>
      </c>
      <c r="I3952" s="259" t="s">
        <v>7088</v>
      </c>
      <c r="J3952" s="259" t="s">
        <v>7091</v>
      </c>
      <c r="K3952" s="259" t="s">
        <v>7093</v>
      </c>
      <c r="L3952" s="260">
        <v>45560</v>
      </c>
      <c r="M3952" s="259" t="s">
        <v>20</v>
      </c>
    </row>
    <row r="3953" spans="1:13" x14ac:dyDescent="0.35">
      <c r="A3953" s="261" t="s">
        <v>571</v>
      </c>
      <c r="B3953" s="261" t="s">
        <v>572</v>
      </c>
      <c r="C3953" s="261" t="s">
        <v>291</v>
      </c>
      <c r="D3953" s="261" t="s">
        <v>823</v>
      </c>
      <c r="E3953" s="261" t="s">
        <v>17</v>
      </c>
      <c r="F3953" s="261" t="s">
        <v>7069</v>
      </c>
      <c r="G3953" s="261" t="s">
        <v>492</v>
      </c>
      <c r="H3953" s="261">
        <v>1</v>
      </c>
      <c r="I3953" s="261" t="s">
        <v>7088</v>
      </c>
      <c r="J3953" s="261" t="s">
        <v>7091</v>
      </c>
      <c r="K3953" s="261" t="s">
        <v>7094</v>
      </c>
      <c r="L3953" s="262">
        <v>45560</v>
      </c>
      <c r="M3953" s="261" t="s">
        <v>20</v>
      </c>
    </row>
    <row r="3954" spans="1:13" x14ac:dyDescent="0.35">
      <c r="A3954" s="259" t="s">
        <v>571</v>
      </c>
      <c r="B3954" s="259" t="s">
        <v>572</v>
      </c>
      <c r="C3954" s="259" t="s">
        <v>291</v>
      </c>
      <c r="D3954" s="259" t="s">
        <v>404</v>
      </c>
      <c r="E3954" s="259">
        <v>2</v>
      </c>
      <c r="F3954" s="259" t="s">
        <v>7069</v>
      </c>
      <c r="G3954" s="259" t="s">
        <v>884</v>
      </c>
      <c r="H3954" s="259">
        <v>2</v>
      </c>
      <c r="I3954" s="259" t="s">
        <v>7070</v>
      </c>
      <c r="J3954" s="259" t="s">
        <v>7095</v>
      </c>
      <c r="K3954" s="259" t="s">
        <v>7096</v>
      </c>
      <c r="L3954" s="260">
        <v>45560</v>
      </c>
      <c r="M3954" s="259" t="s">
        <v>20</v>
      </c>
    </row>
    <row r="3955" spans="1:13" x14ac:dyDescent="0.35">
      <c r="A3955" s="261" t="s">
        <v>289</v>
      </c>
      <c r="B3955" s="261" t="s">
        <v>290</v>
      </c>
      <c r="C3955" s="261" t="s">
        <v>291</v>
      </c>
      <c r="D3955" s="261" t="s">
        <v>949</v>
      </c>
      <c r="E3955" s="261">
        <v>49000000</v>
      </c>
      <c r="F3955" s="261" t="s">
        <v>7059</v>
      </c>
      <c r="G3955" s="261" t="s">
        <v>492</v>
      </c>
      <c r="H3955" s="261">
        <v>1</v>
      </c>
      <c r="I3955" s="261" t="s">
        <v>7060</v>
      </c>
      <c r="J3955" s="261" t="s">
        <v>7061</v>
      </c>
      <c r="K3955" s="261" t="s">
        <v>7097</v>
      </c>
      <c r="L3955" s="262">
        <v>45560</v>
      </c>
      <c r="M3955" s="261" t="s">
        <v>20</v>
      </c>
    </row>
    <row r="3956" spans="1:13" x14ac:dyDescent="0.35">
      <c r="A3956" s="259" t="s">
        <v>289</v>
      </c>
      <c r="B3956" s="259" t="s">
        <v>290</v>
      </c>
      <c r="C3956" s="259" t="s">
        <v>291</v>
      </c>
      <c r="D3956" s="259" t="s">
        <v>694</v>
      </c>
      <c r="E3956" s="259">
        <v>1840687</v>
      </c>
      <c r="F3956" s="259" t="s">
        <v>7063</v>
      </c>
      <c r="G3956" s="259" t="s">
        <v>884</v>
      </c>
      <c r="H3956" s="259">
        <v>2</v>
      </c>
      <c r="I3956" s="259" t="s">
        <v>7064</v>
      </c>
      <c r="J3956" s="259" t="s">
        <v>7098</v>
      </c>
      <c r="K3956" s="259" t="s">
        <v>7099</v>
      </c>
      <c r="L3956" s="260">
        <v>45560</v>
      </c>
      <c r="M3956" s="259" t="s">
        <v>20</v>
      </c>
    </row>
    <row r="3957" spans="1:13" x14ac:dyDescent="0.35">
      <c r="A3957" s="261" t="s">
        <v>289</v>
      </c>
      <c r="B3957" s="261" t="s">
        <v>290</v>
      </c>
      <c r="C3957" s="261" t="s">
        <v>291</v>
      </c>
      <c r="D3957" s="261" t="s">
        <v>958</v>
      </c>
      <c r="E3957" s="261">
        <v>49000000</v>
      </c>
      <c r="F3957" s="261" t="s">
        <v>7059</v>
      </c>
      <c r="G3957" s="261" t="s">
        <v>884</v>
      </c>
      <c r="H3957" s="261">
        <v>2</v>
      </c>
      <c r="I3957" s="261" t="s">
        <v>7060</v>
      </c>
      <c r="J3957" s="261" t="s">
        <v>7100</v>
      </c>
      <c r="K3957" s="261" t="s">
        <v>7101</v>
      </c>
      <c r="L3957" s="262">
        <v>45560</v>
      </c>
      <c r="M3957" s="261" t="s">
        <v>20</v>
      </c>
    </row>
    <row r="3958" spans="1:13" x14ac:dyDescent="0.35">
      <c r="A3958" s="259" t="s">
        <v>289</v>
      </c>
      <c r="B3958" s="259" t="s">
        <v>290</v>
      </c>
      <c r="C3958" s="259" t="s">
        <v>291</v>
      </c>
      <c r="D3958" s="259" t="s">
        <v>963</v>
      </c>
      <c r="E3958" s="259">
        <v>49000000</v>
      </c>
      <c r="F3958" s="259" t="s">
        <v>7059</v>
      </c>
      <c r="G3958" s="259" t="s">
        <v>884</v>
      </c>
      <c r="H3958" s="259">
        <v>2</v>
      </c>
      <c r="I3958" s="259" t="s">
        <v>7060</v>
      </c>
      <c r="J3958" s="259" t="s">
        <v>7102</v>
      </c>
      <c r="K3958" s="259" t="s">
        <v>7103</v>
      </c>
      <c r="L3958" s="260">
        <v>45560</v>
      </c>
      <c r="M3958" s="259" t="s">
        <v>20</v>
      </c>
    </row>
    <row r="3959" spans="1:13" x14ac:dyDescent="0.35">
      <c r="A3959" s="261" t="s">
        <v>289</v>
      </c>
      <c r="B3959" s="261" t="s">
        <v>290</v>
      </c>
      <c r="C3959" s="261" t="s">
        <v>291</v>
      </c>
      <c r="D3959" s="261" t="s">
        <v>568</v>
      </c>
      <c r="E3959" s="261">
        <v>14034031</v>
      </c>
      <c r="F3959" s="261" t="s">
        <v>7104</v>
      </c>
      <c r="G3959" s="261" t="s">
        <v>884</v>
      </c>
      <c r="H3959" s="261">
        <v>2</v>
      </c>
      <c r="I3959" s="261" t="s">
        <v>7105</v>
      </c>
      <c r="J3959" s="261" t="s">
        <v>7106</v>
      </c>
      <c r="K3959" s="261" t="s">
        <v>7107</v>
      </c>
      <c r="L3959" s="262">
        <v>45560</v>
      </c>
      <c r="M3959" s="261" t="s">
        <v>20</v>
      </c>
    </row>
    <row r="3960" spans="1:13" x14ac:dyDescent="0.35">
      <c r="A3960" s="259" t="s">
        <v>289</v>
      </c>
      <c r="B3960" s="259" t="s">
        <v>290</v>
      </c>
      <c r="C3960" s="259" t="s">
        <v>291</v>
      </c>
      <c r="D3960" s="259" t="s">
        <v>635</v>
      </c>
      <c r="E3960" s="259">
        <v>5475</v>
      </c>
      <c r="F3960" s="259" t="s">
        <v>7077</v>
      </c>
      <c r="G3960" s="259" t="s">
        <v>884</v>
      </c>
      <c r="H3960" s="259">
        <v>2</v>
      </c>
      <c r="I3960" s="259" t="s">
        <v>4941</v>
      </c>
      <c r="J3960" s="259" t="s">
        <v>7080</v>
      </c>
      <c r="K3960" s="259" t="s">
        <v>7108</v>
      </c>
      <c r="L3960" s="260">
        <v>45560</v>
      </c>
      <c r="M3960" s="259" t="s">
        <v>20</v>
      </c>
    </row>
    <row r="3961" spans="1:13" x14ac:dyDescent="0.35">
      <c r="A3961" s="261" t="s">
        <v>289</v>
      </c>
      <c r="B3961" s="261" t="s">
        <v>290</v>
      </c>
      <c r="C3961" s="261" t="s">
        <v>291</v>
      </c>
      <c r="D3961" s="261" t="s">
        <v>793</v>
      </c>
      <c r="E3961" s="261">
        <v>5475</v>
      </c>
      <c r="F3961" s="261" t="s">
        <v>7077</v>
      </c>
      <c r="G3961" s="261" t="s">
        <v>884</v>
      </c>
      <c r="H3961" s="261">
        <v>2</v>
      </c>
      <c r="I3961" s="261" t="s">
        <v>4941</v>
      </c>
      <c r="J3961" s="261" t="s">
        <v>7080</v>
      </c>
      <c r="K3961" s="261" t="s">
        <v>7109</v>
      </c>
      <c r="L3961" s="262">
        <v>45560</v>
      </c>
      <c r="M3961" s="261" t="s">
        <v>20</v>
      </c>
    </row>
    <row r="3962" spans="1:13" x14ac:dyDescent="0.35">
      <c r="A3962" s="259" t="s">
        <v>289</v>
      </c>
      <c r="B3962" s="259" t="s">
        <v>290</v>
      </c>
      <c r="C3962" s="259" t="s">
        <v>291</v>
      </c>
      <c r="D3962" s="259" t="s">
        <v>986</v>
      </c>
      <c r="E3962" s="259">
        <v>24786000</v>
      </c>
      <c r="F3962" s="259" t="s">
        <v>7110</v>
      </c>
      <c r="G3962" s="259" t="s">
        <v>492</v>
      </c>
      <c r="H3962" s="259">
        <v>1</v>
      </c>
      <c r="I3962" s="259" t="s">
        <v>7111</v>
      </c>
      <c r="J3962" s="259" t="s">
        <v>7112</v>
      </c>
      <c r="K3962" s="259" t="s">
        <v>7113</v>
      </c>
      <c r="L3962" s="260">
        <v>45560</v>
      </c>
      <c r="M3962" s="259" t="s">
        <v>20</v>
      </c>
    </row>
    <row r="3963" spans="1:13" x14ac:dyDescent="0.35">
      <c r="A3963" s="261" t="s">
        <v>289</v>
      </c>
      <c r="B3963" s="261" t="s">
        <v>290</v>
      </c>
      <c r="C3963" s="261" t="s">
        <v>291</v>
      </c>
      <c r="D3963" s="261" t="s">
        <v>991</v>
      </c>
      <c r="E3963" s="261">
        <v>0</v>
      </c>
      <c r="F3963" s="261" t="s">
        <v>7110</v>
      </c>
      <c r="G3963" s="261" t="s">
        <v>884</v>
      </c>
      <c r="H3963" s="261">
        <v>2</v>
      </c>
      <c r="I3963" s="261" t="s">
        <v>7114</v>
      </c>
      <c r="J3963" s="261" t="s">
        <v>7115</v>
      </c>
      <c r="K3963" s="261" t="s">
        <v>7116</v>
      </c>
      <c r="L3963" s="262">
        <v>45560</v>
      </c>
      <c r="M3963" s="261" t="s">
        <v>20</v>
      </c>
    </row>
    <row r="3964" spans="1:13" x14ac:dyDescent="0.35">
      <c r="A3964" s="259" t="s">
        <v>289</v>
      </c>
      <c r="B3964" s="259" t="s">
        <v>290</v>
      </c>
      <c r="C3964" s="259" t="s">
        <v>291</v>
      </c>
      <c r="D3964" s="259" t="s">
        <v>996</v>
      </c>
      <c r="E3964" s="259">
        <v>24214000</v>
      </c>
      <c r="F3964" s="259" t="s">
        <v>7110</v>
      </c>
      <c r="G3964" s="259" t="s">
        <v>884</v>
      </c>
      <c r="H3964" s="259">
        <v>2</v>
      </c>
      <c r="I3964" s="259" t="s">
        <v>7117</v>
      </c>
      <c r="J3964" s="259" t="s">
        <v>7118</v>
      </c>
      <c r="K3964" s="259" t="s">
        <v>7119</v>
      </c>
      <c r="L3964" s="260">
        <v>45560</v>
      </c>
      <c r="M3964" s="259" t="s">
        <v>20</v>
      </c>
    </row>
    <row r="3965" spans="1:13" x14ac:dyDescent="0.35">
      <c r="A3965" s="261" t="s">
        <v>289</v>
      </c>
      <c r="B3965" s="261" t="s">
        <v>290</v>
      </c>
      <c r="C3965" s="261" t="s">
        <v>291</v>
      </c>
      <c r="D3965" s="261" t="s">
        <v>999</v>
      </c>
      <c r="E3965" s="261">
        <v>10547000</v>
      </c>
      <c r="F3965" s="261" t="s">
        <v>7110</v>
      </c>
      <c r="G3965" s="261" t="s">
        <v>22</v>
      </c>
      <c r="H3965" s="261">
        <v>3</v>
      </c>
      <c r="I3965" s="261" t="s">
        <v>7120</v>
      </c>
      <c r="J3965" s="261" t="s">
        <v>7121</v>
      </c>
      <c r="K3965" s="261" t="s">
        <v>7122</v>
      </c>
      <c r="L3965" s="262">
        <v>45560</v>
      </c>
      <c r="M3965" s="261" t="s">
        <v>20</v>
      </c>
    </row>
    <row r="3966" spans="1:13" x14ac:dyDescent="0.35">
      <c r="A3966" s="259" t="s">
        <v>289</v>
      </c>
      <c r="B3966" s="259" t="s">
        <v>290</v>
      </c>
      <c r="C3966" s="259" t="s">
        <v>291</v>
      </c>
      <c r="D3966" s="259" t="s">
        <v>1002</v>
      </c>
      <c r="E3966" s="259">
        <v>10651000</v>
      </c>
      <c r="F3966" s="259" t="s">
        <v>7110</v>
      </c>
      <c r="G3966" s="259" t="s">
        <v>22</v>
      </c>
      <c r="H3966" s="259">
        <v>3</v>
      </c>
      <c r="I3966" s="259" t="s">
        <v>7111</v>
      </c>
      <c r="J3966" s="259" t="s">
        <v>7123</v>
      </c>
      <c r="K3966" s="259" t="s">
        <v>7124</v>
      </c>
      <c r="L3966" s="260">
        <v>45560</v>
      </c>
      <c r="M3966" s="259" t="s">
        <v>20</v>
      </c>
    </row>
    <row r="3967" spans="1:13" x14ac:dyDescent="0.35">
      <c r="A3967" s="261" t="s">
        <v>289</v>
      </c>
      <c r="B3967" s="261" t="s">
        <v>290</v>
      </c>
      <c r="C3967" s="261" t="s">
        <v>291</v>
      </c>
      <c r="D3967" s="261" t="s">
        <v>823</v>
      </c>
      <c r="E3967" s="261">
        <v>3588000</v>
      </c>
      <c r="F3967" s="261" t="s">
        <v>7110</v>
      </c>
      <c r="G3967" s="261" t="s">
        <v>22</v>
      </c>
      <c r="H3967" s="261">
        <v>3</v>
      </c>
      <c r="I3967" s="261" t="s">
        <v>7125</v>
      </c>
      <c r="J3967" s="261" t="s">
        <v>7126</v>
      </c>
      <c r="K3967" s="261" t="s">
        <v>7127</v>
      </c>
      <c r="L3967" s="262">
        <v>45560</v>
      </c>
      <c r="M3967" s="261" t="s">
        <v>20</v>
      </c>
    </row>
    <row r="3968" spans="1:13" x14ac:dyDescent="0.35">
      <c r="A3968" s="259" t="s">
        <v>289</v>
      </c>
      <c r="B3968" s="259" t="s">
        <v>290</v>
      </c>
      <c r="C3968" s="259" t="s">
        <v>291</v>
      </c>
      <c r="D3968" s="259" t="s">
        <v>404</v>
      </c>
      <c r="E3968" s="259">
        <v>5</v>
      </c>
      <c r="F3968" s="259" t="s">
        <v>7059</v>
      </c>
      <c r="G3968" s="259" t="s">
        <v>884</v>
      </c>
      <c r="H3968" s="259">
        <v>2</v>
      </c>
      <c r="I3968" s="259" t="s">
        <v>7060</v>
      </c>
      <c r="J3968" s="259" t="s">
        <v>7128</v>
      </c>
      <c r="K3968" s="259" t="s">
        <v>7129</v>
      </c>
      <c r="L3968" s="260">
        <v>45560</v>
      </c>
      <c r="M3968" s="259" t="s">
        <v>20</v>
      </c>
    </row>
    <row r="3969" spans="1:13" x14ac:dyDescent="0.35">
      <c r="A3969" s="261" t="s">
        <v>30</v>
      </c>
      <c r="B3969" s="261" t="s">
        <v>31</v>
      </c>
      <c r="C3969" s="261" t="s">
        <v>32</v>
      </c>
      <c r="D3969" s="261" t="s">
        <v>949</v>
      </c>
      <c r="E3969" s="261">
        <v>18032471</v>
      </c>
      <c r="F3969" s="261" t="s">
        <v>7130</v>
      </c>
      <c r="G3969" s="261" t="s">
        <v>492</v>
      </c>
      <c r="H3969" s="261">
        <v>1</v>
      </c>
      <c r="I3969" s="261" t="s">
        <v>7131</v>
      </c>
      <c r="J3969" s="261" t="s">
        <v>7132</v>
      </c>
      <c r="K3969" s="261" t="s">
        <v>7133</v>
      </c>
      <c r="L3969" s="262">
        <v>45561</v>
      </c>
      <c r="M3969" s="261" t="s">
        <v>20</v>
      </c>
    </row>
    <row r="3970" spans="1:13" x14ac:dyDescent="0.35">
      <c r="A3970" s="259" t="s">
        <v>30</v>
      </c>
      <c r="B3970" s="259" t="s">
        <v>31</v>
      </c>
      <c r="C3970" s="259" t="s">
        <v>32</v>
      </c>
      <c r="D3970" s="259" t="s">
        <v>694</v>
      </c>
      <c r="E3970" s="259">
        <v>196710</v>
      </c>
      <c r="F3970" s="259" t="s">
        <v>1709</v>
      </c>
      <c r="G3970" s="259" t="s">
        <v>492</v>
      </c>
      <c r="H3970" s="259">
        <v>1</v>
      </c>
      <c r="I3970" s="259" t="s">
        <v>7134</v>
      </c>
      <c r="J3970" s="259" t="s">
        <v>7135</v>
      </c>
      <c r="K3970" s="259" t="s">
        <v>7136</v>
      </c>
      <c r="L3970" s="260">
        <v>45561</v>
      </c>
      <c r="M3970" s="259" t="s">
        <v>20</v>
      </c>
    </row>
    <row r="3971" spans="1:13" x14ac:dyDescent="0.35">
      <c r="A3971" s="261" t="s">
        <v>30</v>
      </c>
      <c r="B3971" s="261" t="s">
        <v>31</v>
      </c>
      <c r="C3971" s="261" t="s">
        <v>32</v>
      </c>
      <c r="D3971" s="261" t="s">
        <v>958</v>
      </c>
      <c r="E3971" s="261">
        <v>18032471</v>
      </c>
      <c r="F3971" s="261" t="s">
        <v>7130</v>
      </c>
      <c r="G3971" s="261" t="s">
        <v>492</v>
      </c>
      <c r="H3971" s="261">
        <v>1</v>
      </c>
      <c r="I3971" s="261" t="s">
        <v>7131</v>
      </c>
      <c r="J3971" s="261" t="s">
        <v>7137</v>
      </c>
      <c r="K3971" s="261" t="s">
        <v>7138</v>
      </c>
      <c r="L3971" s="262">
        <v>45561</v>
      </c>
      <c r="M3971" s="261" t="s">
        <v>20</v>
      </c>
    </row>
    <row r="3972" spans="1:13" x14ac:dyDescent="0.35">
      <c r="A3972" s="259" t="s">
        <v>30</v>
      </c>
      <c r="B3972" s="259" t="s">
        <v>31</v>
      </c>
      <c r="C3972" s="259" t="s">
        <v>32</v>
      </c>
      <c r="D3972" s="259" t="s">
        <v>963</v>
      </c>
      <c r="E3972" s="259">
        <v>3394874</v>
      </c>
      <c r="F3972" s="259" t="s">
        <v>7130</v>
      </c>
      <c r="G3972" s="259" t="s">
        <v>492</v>
      </c>
      <c r="H3972" s="259">
        <v>1</v>
      </c>
      <c r="I3972" s="259" t="s">
        <v>7131</v>
      </c>
      <c r="J3972" s="259" t="s">
        <v>7139</v>
      </c>
      <c r="K3972" s="259" t="s">
        <v>7140</v>
      </c>
      <c r="L3972" s="260">
        <v>45561</v>
      </c>
      <c r="M3972" s="259" t="s">
        <v>20</v>
      </c>
    </row>
    <row r="3973" spans="1:13" x14ac:dyDescent="0.35">
      <c r="A3973" s="261" t="s">
        <v>30</v>
      </c>
      <c r="B3973" s="261" t="s">
        <v>31</v>
      </c>
      <c r="C3973" s="261" t="s">
        <v>32</v>
      </c>
      <c r="D3973" s="261" t="s">
        <v>986</v>
      </c>
      <c r="E3973" s="261">
        <v>518509</v>
      </c>
      <c r="F3973" s="261" t="s">
        <v>7130</v>
      </c>
      <c r="G3973" s="261" t="s">
        <v>492</v>
      </c>
      <c r="H3973" s="261">
        <v>1</v>
      </c>
      <c r="I3973" s="261" t="s">
        <v>7131</v>
      </c>
      <c r="J3973" s="261" t="s">
        <v>7141</v>
      </c>
      <c r="K3973" s="261" t="s">
        <v>7142</v>
      </c>
      <c r="L3973" s="262">
        <v>45561</v>
      </c>
      <c r="M3973" s="261" t="s">
        <v>20</v>
      </c>
    </row>
    <row r="3974" spans="1:13" x14ac:dyDescent="0.35">
      <c r="A3974" s="259" t="s">
        <v>30</v>
      </c>
      <c r="B3974" s="259" t="s">
        <v>31</v>
      </c>
      <c r="C3974" s="259" t="s">
        <v>32</v>
      </c>
      <c r="D3974" s="259" t="s">
        <v>991</v>
      </c>
      <c r="E3974" s="259">
        <v>14637597</v>
      </c>
      <c r="F3974" s="259" t="s">
        <v>7130</v>
      </c>
      <c r="G3974" s="259" t="s">
        <v>492</v>
      </c>
      <c r="H3974" s="259">
        <v>1</v>
      </c>
      <c r="I3974" s="259" t="s">
        <v>7131</v>
      </c>
      <c r="J3974" s="259" t="s">
        <v>7143</v>
      </c>
      <c r="K3974" s="259" t="s">
        <v>7144</v>
      </c>
      <c r="L3974" s="260">
        <v>45561</v>
      </c>
      <c r="M3974" s="259" t="s">
        <v>20</v>
      </c>
    </row>
    <row r="3975" spans="1:13" x14ac:dyDescent="0.35">
      <c r="A3975" s="261" t="s">
        <v>30</v>
      </c>
      <c r="B3975" s="261" t="s">
        <v>31</v>
      </c>
      <c r="C3975" s="261" t="s">
        <v>32</v>
      </c>
      <c r="D3975" s="261" t="s">
        <v>996</v>
      </c>
      <c r="E3975" s="261">
        <v>2876365</v>
      </c>
      <c r="F3975" s="261" t="s">
        <v>7130</v>
      </c>
      <c r="G3975" s="261" t="s">
        <v>492</v>
      </c>
      <c r="H3975" s="261">
        <v>1</v>
      </c>
      <c r="I3975" s="261" t="s">
        <v>7131</v>
      </c>
      <c r="J3975" s="261" t="s">
        <v>7145</v>
      </c>
      <c r="K3975" s="261" t="s">
        <v>7146</v>
      </c>
      <c r="L3975" s="262">
        <v>45561</v>
      </c>
      <c r="M3975" s="261" t="s">
        <v>20</v>
      </c>
    </row>
    <row r="3976" spans="1:13" x14ac:dyDescent="0.35">
      <c r="A3976" s="259" t="s">
        <v>30</v>
      </c>
      <c r="B3976" s="259" t="s">
        <v>31</v>
      </c>
      <c r="C3976" s="259" t="s">
        <v>32</v>
      </c>
      <c r="D3976" s="259" t="s">
        <v>999</v>
      </c>
      <c r="E3976" s="259">
        <v>506632</v>
      </c>
      <c r="F3976" s="259" t="s">
        <v>7130</v>
      </c>
      <c r="G3976" s="259" t="s">
        <v>492</v>
      </c>
      <c r="H3976" s="259">
        <v>1</v>
      </c>
      <c r="I3976" s="259" t="s">
        <v>7131</v>
      </c>
      <c r="J3976" s="259" t="s">
        <v>7147</v>
      </c>
      <c r="K3976" s="259" t="s">
        <v>7148</v>
      </c>
      <c r="L3976" s="260">
        <v>45561</v>
      </c>
      <c r="M3976" s="259" t="s">
        <v>20</v>
      </c>
    </row>
    <row r="3977" spans="1:13" x14ac:dyDescent="0.35">
      <c r="A3977" s="261" t="s">
        <v>30</v>
      </c>
      <c r="B3977" s="261" t="s">
        <v>31</v>
      </c>
      <c r="C3977" s="261" t="s">
        <v>32</v>
      </c>
      <c r="D3977" s="261" t="s">
        <v>1002</v>
      </c>
      <c r="E3977" s="261">
        <v>11877</v>
      </c>
      <c r="F3977" s="261" t="s">
        <v>7130</v>
      </c>
      <c r="G3977" s="261" t="s">
        <v>492</v>
      </c>
      <c r="H3977" s="261">
        <v>1</v>
      </c>
      <c r="I3977" s="261" t="s">
        <v>7131</v>
      </c>
      <c r="J3977" s="261" t="s">
        <v>7149</v>
      </c>
      <c r="K3977" s="261" t="s">
        <v>7150</v>
      </c>
      <c r="L3977" s="262">
        <v>45561</v>
      </c>
      <c r="M3977" s="261" t="s">
        <v>20</v>
      </c>
    </row>
    <row r="3978" spans="1:13" x14ac:dyDescent="0.35">
      <c r="A3978" s="259" t="s">
        <v>30</v>
      </c>
      <c r="B3978" s="259" t="s">
        <v>31</v>
      </c>
      <c r="C3978" s="259" t="s">
        <v>32</v>
      </c>
      <c r="D3978" s="259" t="s">
        <v>823</v>
      </c>
      <c r="E3978" s="259">
        <v>0</v>
      </c>
      <c r="F3978" s="259" t="s">
        <v>7130</v>
      </c>
      <c r="G3978" s="259" t="s">
        <v>492</v>
      </c>
      <c r="H3978" s="259">
        <v>1</v>
      </c>
      <c r="I3978" s="259" t="s">
        <v>7131</v>
      </c>
      <c r="J3978" s="259" t="s">
        <v>7151</v>
      </c>
      <c r="K3978" s="259" t="s">
        <v>7152</v>
      </c>
      <c r="L3978" s="260">
        <v>45561</v>
      </c>
      <c r="M3978" s="259" t="s">
        <v>20</v>
      </c>
    </row>
    <row r="3979" spans="1:13" x14ac:dyDescent="0.35">
      <c r="A3979" s="261" t="s">
        <v>737</v>
      </c>
      <c r="B3979" s="261" t="s">
        <v>738</v>
      </c>
      <c r="C3979" s="261" t="s">
        <v>739</v>
      </c>
      <c r="D3979" s="261" t="s">
        <v>568</v>
      </c>
      <c r="E3979" s="261">
        <v>231000</v>
      </c>
      <c r="F3979" s="261" t="s">
        <v>7153</v>
      </c>
      <c r="G3979" s="261" t="s">
        <v>492</v>
      </c>
      <c r="H3979" s="261">
        <v>1</v>
      </c>
      <c r="I3979" s="261" t="s">
        <v>7154</v>
      </c>
      <c r="J3979" s="261" t="s">
        <v>7155</v>
      </c>
      <c r="K3979" s="261" t="s">
        <v>7156</v>
      </c>
      <c r="L3979" s="262">
        <v>45561</v>
      </c>
      <c r="M3979" s="261" t="s">
        <v>20</v>
      </c>
    </row>
    <row r="3980" spans="1:13" x14ac:dyDescent="0.35">
      <c r="A3980" s="259" t="s">
        <v>737</v>
      </c>
      <c r="B3980" s="259" t="s">
        <v>738</v>
      </c>
      <c r="C3980" s="259" t="s">
        <v>739</v>
      </c>
      <c r="D3980" s="259" t="s">
        <v>635</v>
      </c>
      <c r="E3980" s="259">
        <v>1</v>
      </c>
      <c r="F3980" s="259" t="s">
        <v>6624</v>
      </c>
      <c r="G3980" s="259" t="s">
        <v>492</v>
      </c>
      <c r="H3980" s="259">
        <v>1</v>
      </c>
      <c r="I3980" s="259" t="s">
        <v>691</v>
      </c>
      <c r="J3980" s="259" t="s">
        <v>7157</v>
      </c>
      <c r="K3980" s="259" t="s">
        <v>7158</v>
      </c>
      <c r="L3980" s="260">
        <v>45561</v>
      </c>
      <c r="M3980" s="259" t="s">
        <v>20</v>
      </c>
    </row>
    <row r="3981" spans="1:13" x14ac:dyDescent="0.35">
      <c r="A3981" s="261" t="s">
        <v>737</v>
      </c>
      <c r="B3981" s="261" t="s">
        <v>738</v>
      </c>
      <c r="C3981" s="261" t="s">
        <v>739</v>
      </c>
      <c r="D3981" s="261" t="s">
        <v>793</v>
      </c>
      <c r="E3981" s="261">
        <v>1</v>
      </c>
      <c r="F3981" s="261" t="s">
        <v>6624</v>
      </c>
      <c r="G3981" s="261" t="s">
        <v>492</v>
      </c>
      <c r="H3981" s="261">
        <v>1</v>
      </c>
      <c r="I3981" s="261" t="s">
        <v>691</v>
      </c>
      <c r="J3981" s="261" t="s">
        <v>7157</v>
      </c>
      <c r="K3981" s="261" t="s">
        <v>7159</v>
      </c>
      <c r="L3981" s="262">
        <v>45561</v>
      </c>
      <c r="M3981" s="261" t="s">
        <v>20</v>
      </c>
    </row>
    <row r="3982" spans="1:13" x14ac:dyDescent="0.35">
      <c r="A3982" s="259" t="s">
        <v>737</v>
      </c>
      <c r="B3982" s="259" t="s">
        <v>738</v>
      </c>
      <c r="C3982" s="259" t="s">
        <v>739</v>
      </c>
      <c r="D3982" s="259" t="s">
        <v>404</v>
      </c>
      <c r="E3982" s="259">
        <v>3</v>
      </c>
      <c r="F3982" s="259" t="s">
        <v>7153</v>
      </c>
      <c r="G3982" s="259" t="s">
        <v>492</v>
      </c>
      <c r="H3982" s="259">
        <v>1</v>
      </c>
      <c r="I3982" s="259" t="s">
        <v>7154</v>
      </c>
      <c r="J3982" s="259" t="s">
        <v>7160</v>
      </c>
      <c r="K3982" s="259" t="s">
        <v>7161</v>
      </c>
      <c r="L3982" s="260">
        <v>45561</v>
      </c>
      <c r="M3982" s="259" t="s">
        <v>20</v>
      </c>
    </row>
    <row r="3983" spans="1:13" x14ac:dyDescent="0.35">
      <c r="A3983" s="261" t="s">
        <v>786</v>
      </c>
      <c r="B3983" s="261" t="s">
        <v>787</v>
      </c>
      <c r="C3983" s="261" t="s">
        <v>788</v>
      </c>
      <c r="D3983" s="261" t="s">
        <v>568</v>
      </c>
      <c r="E3983" s="261">
        <v>98</v>
      </c>
      <c r="F3983" s="261" t="s">
        <v>7162</v>
      </c>
      <c r="G3983" s="261" t="s">
        <v>492</v>
      </c>
      <c r="H3983" s="261">
        <v>1</v>
      </c>
      <c r="I3983" s="261" t="s">
        <v>7163</v>
      </c>
      <c r="J3983" s="261" t="s">
        <v>7164</v>
      </c>
      <c r="K3983" s="261" t="s">
        <v>7165</v>
      </c>
      <c r="L3983" s="262">
        <v>45561</v>
      </c>
      <c r="M3983" s="261" t="s">
        <v>20</v>
      </c>
    </row>
    <row r="3984" spans="1:13" x14ac:dyDescent="0.35">
      <c r="A3984" s="259" t="s">
        <v>786</v>
      </c>
      <c r="B3984" s="259" t="s">
        <v>787</v>
      </c>
      <c r="C3984" s="259" t="s">
        <v>788</v>
      </c>
      <c r="D3984" s="259" t="s">
        <v>404</v>
      </c>
      <c r="E3984" s="259">
        <v>1</v>
      </c>
      <c r="F3984" s="259" t="s">
        <v>7162</v>
      </c>
      <c r="G3984" s="259" t="s">
        <v>492</v>
      </c>
      <c r="H3984" s="259">
        <v>1</v>
      </c>
      <c r="I3984" s="259" t="s">
        <v>7163</v>
      </c>
      <c r="J3984" s="259" t="s">
        <v>7166</v>
      </c>
      <c r="K3984" s="259" t="s">
        <v>7167</v>
      </c>
      <c r="L3984" s="260">
        <v>45561</v>
      </c>
      <c r="M3984" s="259" t="s">
        <v>20</v>
      </c>
    </row>
    <row r="3985" spans="1:13" x14ac:dyDescent="0.35">
      <c r="A3985" s="261" t="s">
        <v>123</v>
      </c>
      <c r="B3985" s="261" t="s">
        <v>124</v>
      </c>
      <c r="C3985" s="261" t="s">
        <v>125</v>
      </c>
      <c r="D3985" s="261" t="s">
        <v>568</v>
      </c>
      <c r="E3985" s="261">
        <v>334660</v>
      </c>
      <c r="F3985" s="261" t="s">
        <v>7168</v>
      </c>
      <c r="G3985" s="261" t="s">
        <v>492</v>
      </c>
      <c r="H3985" s="261">
        <v>1</v>
      </c>
      <c r="I3985" s="261" t="s">
        <v>7169</v>
      </c>
      <c r="J3985" s="261" t="s">
        <v>7170</v>
      </c>
      <c r="K3985" s="261" t="s">
        <v>7171</v>
      </c>
      <c r="L3985" s="262">
        <v>45561</v>
      </c>
      <c r="M3985" s="261" t="s">
        <v>20</v>
      </c>
    </row>
    <row r="3986" spans="1:13" x14ac:dyDescent="0.35">
      <c r="A3986" s="259" t="s">
        <v>123</v>
      </c>
      <c r="B3986" s="259" t="s">
        <v>124</v>
      </c>
      <c r="C3986" s="259" t="s">
        <v>125</v>
      </c>
      <c r="D3986" s="259" t="s">
        <v>635</v>
      </c>
      <c r="E3986" s="259">
        <v>118</v>
      </c>
      <c r="F3986" s="259" t="s">
        <v>6624</v>
      </c>
      <c r="G3986" s="259" t="s">
        <v>492</v>
      </c>
      <c r="H3986" s="259">
        <v>1</v>
      </c>
      <c r="I3986" s="259" t="s">
        <v>691</v>
      </c>
      <c r="J3986" s="259" t="s">
        <v>7172</v>
      </c>
      <c r="K3986" s="259" t="s">
        <v>7173</v>
      </c>
      <c r="L3986" s="260">
        <v>45561</v>
      </c>
      <c r="M3986" s="259" t="s">
        <v>20</v>
      </c>
    </row>
    <row r="3987" spans="1:13" x14ac:dyDescent="0.35">
      <c r="A3987" s="261" t="s">
        <v>123</v>
      </c>
      <c r="B3987" s="261" t="s">
        <v>124</v>
      </c>
      <c r="C3987" s="261" t="s">
        <v>125</v>
      </c>
      <c r="D3987" s="261" t="s">
        <v>793</v>
      </c>
      <c r="E3987" s="261">
        <v>891</v>
      </c>
      <c r="F3987" s="261" t="s">
        <v>6624</v>
      </c>
      <c r="G3987" s="261" t="s">
        <v>492</v>
      </c>
      <c r="H3987" s="261">
        <v>1</v>
      </c>
      <c r="I3987" s="261" t="s">
        <v>691</v>
      </c>
      <c r="J3987" s="261" t="s">
        <v>7174</v>
      </c>
      <c r="K3987" s="261" t="s">
        <v>7175</v>
      </c>
      <c r="L3987" s="262">
        <v>45561</v>
      </c>
      <c r="M3987" s="261" t="s">
        <v>20</v>
      </c>
    </row>
    <row r="3988" spans="1:13" x14ac:dyDescent="0.35">
      <c r="A3988" s="259" t="s">
        <v>123</v>
      </c>
      <c r="B3988" s="259" t="s">
        <v>124</v>
      </c>
      <c r="C3988" s="259" t="s">
        <v>125</v>
      </c>
      <c r="D3988" s="259" t="s">
        <v>404</v>
      </c>
      <c r="E3988" s="259">
        <v>4</v>
      </c>
      <c r="F3988" s="259" t="s">
        <v>7168</v>
      </c>
      <c r="G3988" s="259" t="s">
        <v>492</v>
      </c>
      <c r="H3988" s="259">
        <v>1</v>
      </c>
      <c r="I3988" s="259" t="s">
        <v>7169</v>
      </c>
      <c r="J3988" s="259" t="s">
        <v>7176</v>
      </c>
      <c r="K3988" s="259" t="s">
        <v>7177</v>
      </c>
      <c r="L3988" s="260">
        <v>45561</v>
      </c>
      <c r="M3988" s="259" t="s">
        <v>20</v>
      </c>
    </row>
    <row r="3989" spans="1:13" x14ac:dyDescent="0.35">
      <c r="A3989" s="261" t="s">
        <v>130</v>
      </c>
      <c r="B3989" s="261" t="s">
        <v>131</v>
      </c>
      <c r="C3989" s="261" t="s">
        <v>125</v>
      </c>
      <c r="D3989" s="261" t="s">
        <v>568</v>
      </c>
      <c r="E3989" s="261">
        <v>508791</v>
      </c>
      <c r="F3989" s="261" t="s">
        <v>7168</v>
      </c>
      <c r="G3989" s="261" t="s">
        <v>492</v>
      </c>
      <c r="H3989" s="261">
        <v>1</v>
      </c>
      <c r="I3989" s="261" t="s">
        <v>7169</v>
      </c>
      <c r="J3989" s="261" t="s">
        <v>7178</v>
      </c>
      <c r="K3989" s="261" t="s">
        <v>7179</v>
      </c>
      <c r="L3989" s="262">
        <v>45561</v>
      </c>
      <c r="M3989" s="261" t="s">
        <v>20</v>
      </c>
    </row>
    <row r="3990" spans="1:13" x14ac:dyDescent="0.35">
      <c r="A3990" s="259" t="s">
        <v>130</v>
      </c>
      <c r="B3990" s="259" t="s">
        <v>131</v>
      </c>
      <c r="C3990" s="259" t="s">
        <v>125</v>
      </c>
      <c r="D3990" s="259" t="s">
        <v>635</v>
      </c>
      <c r="E3990" s="259">
        <v>751</v>
      </c>
      <c r="F3990" s="259" t="s">
        <v>6624</v>
      </c>
      <c r="G3990" s="259" t="s">
        <v>492</v>
      </c>
      <c r="H3990" s="259">
        <v>1</v>
      </c>
      <c r="I3990" s="259" t="s">
        <v>691</v>
      </c>
      <c r="J3990" s="259" t="s">
        <v>7180</v>
      </c>
      <c r="K3990" s="259" t="s">
        <v>7181</v>
      </c>
      <c r="L3990" s="260">
        <v>45561</v>
      </c>
      <c r="M3990" s="259" t="s">
        <v>20</v>
      </c>
    </row>
    <row r="3991" spans="1:13" x14ac:dyDescent="0.35">
      <c r="A3991" s="261" t="s">
        <v>130</v>
      </c>
      <c r="B3991" s="261" t="s">
        <v>131</v>
      </c>
      <c r="C3991" s="261" t="s">
        <v>125</v>
      </c>
      <c r="D3991" s="261" t="s">
        <v>793</v>
      </c>
      <c r="E3991" s="261">
        <v>891</v>
      </c>
      <c r="F3991" s="261" t="s">
        <v>6624</v>
      </c>
      <c r="G3991" s="261" t="s">
        <v>492</v>
      </c>
      <c r="H3991" s="261">
        <v>1</v>
      </c>
      <c r="I3991" s="261" t="s">
        <v>691</v>
      </c>
      <c r="J3991" s="261" t="s">
        <v>7182</v>
      </c>
      <c r="K3991" s="261" t="s">
        <v>7183</v>
      </c>
      <c r="L3991" s="262">
        <v>45561</v>
      </c>
      <c r="M3991" s="261" t="s">
        <v>20</v>
      </c>
    </row>
    <row r="3992" spans="1:13" x14ac:dyDescent="0.35">
      <c r="A3992" s="259" t="s">
        <v>130</v>
      </c>
      <c r="B3992" s="259" t="s">
        <v>131</v>
      </c>
      <c r="C3992" s="259" t="s">
        <v>125</v>
      </c>
      <c r="D3992" s="259" t="s">
        <v>404</v>
      </c>
      <c r="E3992" s="259">
        <v>4</v>
      </c>
      <c r="F3992" s="259" t="s">
        <v>7168</v>
      </c>
      <c r="G3992" s="259" t="s">
        <v>492</v>
      </c>
      <c r="H3992" s="259">
        <v>1</v>
      </c>
      <c r="I3992" s="259" t="s">
        <v>7169</v>
      </c>
      <c r="J3992" s="259" t="s">
        <v>7184</v>
      </c>
      <c r="K3992" s="259" t="s">
        <v>7185</v>
      </c>
      <c r="L3992" s="260">
        <v>45561</v>
      </c>
      <c r="M3992" s="259" t="s">
        <v>20</v>
      </c>
    </row>
    <row r="3993" spans="1:13" x14ac:dyDescent="0.35">
      <c r="A3993" s="261" t="s">
        <v>549</v>
      </c>
      <c r="B3993" s="261" t="s">
        <v>550</v>
      </c>
      <c r="C3993" s="261" t="s">
        <v>125</v>
      </c>
      <c r="D3993" s="261" t="s">
        <v>568</v>
      </c>
      <c r="E3993" s="261">
        <v>98771</v>
      </c>
      <c r="F3993" s="261" t="s">
        <v>7168</v>
      </c>
      <c r="G3993" s="261" t="s">
        <v>492</v>
      </c>
      <c r="H3993" s="261">
        <v>1</v>
      </c>
      <c r="I3993" s="261" t="s">
        <v>7169</v>
      </c>
      <c r="J3993" s="261" t="s">
        <v>7186</v>
      </c>
      <c r="K3993" s="261" t="s">
        <v>7187</v>
      </c>
      <c r="L3993" s="262">
        <v>45561</v>
      </c>
      <c r="M3993" s="261" t="s">
        <v>20</v>
      </c>
    </row>
    <row r="3994" spans="1:13" x14ac:dyDescent="0.35">
      <c r="A3994" s="259" t="s">
        <v>549</v>
      </c>
      <c r="B3994" s="259" t="s">
        <v>550</v>
      </c>
      <c r="C3994" s="259" t="s">
        <v>125</v>
      </c>
      <c r="D3994" s="259" t="s">
        <v>635</v>
      </c>
      <c r="E3994" s="259">
        <v>22</v>
      </c>
      <c r="F3994" s="259" t="s">
        <v>6624</v>
      </c>
      <c r="G3994" s="259" t="s">
        <v>492</v>
      </c>
      <c r="H3994" s="259">
        <v>1</v>
      </c>
      <c r="I3994" s="259" t="s">
        <v>691</v>
      </c>
      <c r="J3994" s="259" t="s">
        <v>7188</v>
      </c>
      <c r="K3994" s="259" t="s">
        <v>7189</v>
      </c>
      <c r="L3994" s="260">
        <v>45561</v>
      </c>
      <c r="M3994" s="259" t="s">
        <v>20</v>
      </c>
    </row>
    <row r="3995" spans="1:13" x14ac:dyDescent="0.35">
      <c r="A3995" s="261" t="s">
        <v>549</v>
      </c>
      <c r="B3995" s="261" t="s">
        <v>550</v>
      </c>
      <c r="C3995" s="261" t="s">
        <v>125</v>
      </c>
      <c r="D3995" s="261" t="s">
        <v>793</v>
      </c>
      <c r="E3995" s="261">
        <v>891</v>
      </c>
      <c r="F3995" s="261" t="s">
        <v>6624</v>
      </c>
      <c r="G3995" s="261" t="s">
        <v>492</v>
      </c>
      <c r="H3995" s="261">
        <v>1</v>
      </c>
      <c r="I3995" s="261" t="s">
        <v>691</v>
      </c>
      <c r="J3995" s="261" t="s">
        <v>7182</v>
      </c>
      <c r="K3995" s="261" t="s">
        <v>7190</v>
      </c>
      <c r="L3995" s="262">
        <v>45561</v>
      </c>
      <c r="M3995" s="261" t="s">
        <v>20</v>
      </c>
    </row>
    <row r="3996" spans="1:13" x14ac:dyDescent="0.35">
      <c r="A3996" s="259" t="s">
        <v>549</v>
      </c>
      <c r="B3996" s="259" t="s">
        <v>550</v>
      </c>
      <c r="C3996" s="259" t="s">
        <v>125</v>
      </c>
      <c r="D3996" s="259" t="s">
        <v>404</v>
      </c>
      <c r="E3996" s="259">
        <v>3</v>
      </c>
      <c r="F3996" s="259" t="s">
        <v>7168</v>
      </c>
      <c r="G3996" s="259" t="s">
        <v>492</v>
      </c>
      <c r="H3996" s="259">
        <v>1</v>
      </c>
      <c r="I3996" s="259" t="s">
        <v>7169</v>
      </c>
      <c r="J3996" s="259" t="s">
        <v>7191</v>
      </c>
      <c r="K3996" s="259" t="s">
        <v>7192</v>
      </c>
      <c r="L3996" s="260">
        <v>45561</v>
      </c>
      <c r="M3996" s="259" t="s">
        <v>20</v>
      </c>
    </row>
    <row r="3997" spans="1:13" x14ac:dyDescent="0.35">
      <c r="A3997" s="261" t="s">
        <v>422</v>
      </c>
      <c r="B3997" s="261" t="s">
        <v>423</v>
      </c>
      <c r="C3997" s="261" t="s">
        <v>424</v>
      </c>
      <c r="D3997" s="261" t="s">
        <v>568</v>
      </c>
      <c r="E3997" s="261">
        <v>5456274</v>
      </c>
      <c r="F3997" s="261" t="s">
        <v>7193</v>
      </c>
      <c r="G3997" s="261" t="s">
        <v>492</v>
      </c>
      <c r="H3997" s="261">
        <v>1</v>
      </c>
      <c r="I3997" s="261" t="s">
        <v>7194</v>
      </c>
      <c r="J3997" s="261" t="s">
        <v>7195</v>
      </c>
      <c r="K3997" s="261" t="s">
        <v>7196</v>
      </c>
      <c r="L3997" s="262">
        <v>45561</v>
      </c>
      <c r="M3997" s="261" t="s">
        <v>20</v>
      </c>
    </row>
    <row r="3998" spans="1:13" x14ac:dyDescent="0.35">
      <c r="A3998" s="259" t="s">
        <v>422</v>
      </c>
      <c r="B3998" s="259" t="s">
        <v>423</v>
      </c>
      <c r="C3998" s="259" t="s">
        <v>424</v>
      </c>
      <c r="D3998" s="259" t="s">
        <v>635</v>
      </c>
      <c r="E3998" s="259">
        <v>1935</v>
      </c>
      <c r="F3998" s="259" t="s">
        <v>6624</v>
      </c>
      <c r="G3998" s="259" t="s">
        <v>492</v>
      </c>
      <c r="H3998" s="259">
        <v>1</v>
      </c>
      <c r="I3998" s="259" t="s">
        <v>7197</v>
      </c>
      <c r="J3998" s="259" t="s">
        <v>7198</v>
      </c>
      <c r="K3998" s="259" t="s">
        <v>7199</v>
      </c>
      <c r="L3998" s="260">
        <v>45561</v>
      </c>
      <c r="M3998" s="259" t="s">
        <v>20</v>
      </c>
    </row>
    <row r="3999" spans="1:13" x14ac:dyDescent="0.35">
      <c r="A3999" s="261" t="s">
        <v>422</v>
      </c>
      <c r="B3999" s="261" t="s">
        <v>423</v>
      </c>
      <c r="C3999" s="261" t="s">
        <v>424</v>
      </c>
      <c r="D3999" s="261" t="s">
        <v>793</v>
      </c>
      <c r="E3999" s="261">
        <v>1935</v>
      </c>
      <c r="F3999" s="261" t="s">
        <v>6624</v>
      </c>
      <c r="G3999" s="261" t="s">
        <v>492</v>
      </c>
      <c r="H3999" s="261">
        <v>1</v>
      </c>
      <c r="I3999" s="261" t="s">
        <v>691</v>
      </c>
      <c r="J3999" s="261" t="s">
        <v>7198</v>
      </c>
      <c r="K3999" s="261" t="s">
        <v>7200</v>
      </c>
      <c r="L3999" s="262">
        <v>45561</v>
      </c>
      <c r="M3999" s="261" t="s">
        <v>20</v>
      </c>
    </row>
    <row r="4000" spans="1:13" x14ac:dyDescent="0.35">
      <c r="A4000" s="259" t="s">
        <v>422</v>
      </c>
      <c r="B4000" s="259" t="s">
        <v>423</v>
      </c>
      <c r="C4000" s="259" t="s">
        <v>424</v>
      </c>
      <c r="D4000" s="259" t="s">
        <v>404</v>
      </c>
      <c r="E4000" s="259">
        <v>5</v>
      </c>
      <c r="F4000" s="259" t="s">
        <v>7193</v>
      </c>
      <c r="G4000" s="259" t="s">
        <v>492</v>
      </c>
      <c r="H4000" s="259">
        <v>1</v>
      </c>
      <c r="I4000" s="259" t="s">
        <v>7194</v>
      </c>
      <c r="J4000" s="259" t="s">
        <v>7201</v>
      </c>
      <c r="K4000" s="259" t="s">
        <v>7202</v>
      </c>
      <c r="L4000" s="260">
        <v>45561</v>
      </c>
      <c r="M4000" s="259" t="s">
        <v>20</v>
      </c>
    </row>
    <row r="4001" spans="1:13" x14ac:dyDescent="0.35">
      <c r="A4001" s="261" t="s">
        <v>216</v>
      </c>
      <c r="B4001" s="261" t="s">
        <v>217</v>
      </c>
      <c r="C4001" s="261" t="s">
        <v>218</v>
      </c>
      <c r="D4001" s="261" t="s">
        <v>568</v>
      </c>
      <c r="E4001" s="261">
        <v>2321424</v>
      </c>
      <c r="F4001" s="261" t="s">
        <v>7203</v>
      </c>
      <c r="G4001" s="261" t="s">
        <v>492</v>
      </c>
      <c r="H4001" s="261">
        <v>1</v>
      </c>
      <c r="I4001" s="261" t="s">
        <v>7204</v>
      </c>
      <c r="J4001" s="261" t="s">
        <v>7205</v>
      </c>
      <c r="K4001" s="261" t="s">
        <v>7206</v>
      </c>
      <c r="L4001" s="262">
        <v>45561</v>
      </c>
      <c r="M4001" s="261" t="s">
        <v>20</v>
      </c>
    </row>
    <row r="4002" spans="1:13" x14ac:dyDescent="0.35">
      <c r="A4002" s="259" t="s">
        <v>216</v>
      </c>
      <c r="B4002" s="259" t="s">
        <v>217</v>
      </c>
      <c r="C4002" s="259" t="s">
        <v>218</v>
      </c>
      <c r="D4002" s="259" t="s">
        <v>635</v>
      </c>
      <c r="E4002" s="259">
        <v>4718</v>
      </c>
      <c r="F4002" s="259" t="s">
        <v>6624</v>
      </c>
      <c r="G4002" s="259" t="s">
        <v>492</v>
      </c>
      <c r="H4002" s="259">
        <v>1</v>
      </c>
      <c r="I4002" s="259" t="s">
        <v>691</v>
      </c>
      <c r="J4002" s="259" t="s">
        <v>7207</v>
      </c>
      <c r="K4002" s="259" t="s">
        <v>7208</v>
      </c>
      <c r="L4002" s="260">
        <v>45561</v>
      </c>
      <c r="M4002" s="259" t="s">
        <v>20</v>
      </c>
    </row>
    <row r="4003" spans="1:13" x14ac:dyDescent="0.35">
      <c r="A4003" s="261" t="s">
        <v>216</v>
      </c>
      <c r="B4003" s="261" t="s">
        <v>217</v>
      </c>
      <c r="C4003" s="261" t="s">
        <v>218</v>
      </c>
      <c r="D4003" s="261" t="s">
        <v>793</v>
      </c>
      <c r="E4003" s="261">
        <v>4718</v>
      </c>
      <c r="F4003" s="261" t="s">
        <v>6624</v>
      </c>
      <c r="G4003" s="261" t="s">
        <v>492</v>
      </c>
      <c r="H4003" s="261">
        <v>1</v>
      </c>
      <c r="I4003" s="261" t="s">
        <v>691</v>
      </c>
      <c r="J4003" s="261" t="s">
        <v>7207</v>
      </c>
      <c r="K4003" s="261" t="s">
        <v>7209</v>
      </c>
      <c r="L4003" s="262">
        <v>45561</v>
      </c>
      <c r="M4003" s="261" t="s">
        <v>20</v>
      </c>
    </row>
    <row r="4004" spans="1:13" x14ac:dyDescent="0.35">
      <c r="A4004" s="259" t="s">
        <v>216</v>
      </c>
      <c r="B4004" s="259" t="s">
        <v>217</v>
      </c>
      <c r="C4004" s="259" t="s">
        <v>218</v>
      </c>
      <c r="D4004" s="259" t="s">
        <v>404</v>
      </c>
      <c r="E4004" s="259">
        <v>4</v>
      </c>
      <c r="F4004" s="259" t="s">
        <v>7203</v>
      </c>
      <c r="G4004" s="259" t="s">
        <v>492</v>
      </c>
      <c r="H4004" s="259">
        <v>1</v>
      </c>
      <c r="I4004" s="259" t="s">
        <v>7204</v>
      </c>
      <c r="J4004" s="259" t="s">
        <v>7210</v>
      </c>
      <c r="K4004" s="259" t="s">
        <v>7211</v>
      </c>
      <c r="L4004" s="260">
        <v>45561</v>
      </c>
      <c r="M4004" s="259" t="s">
        <v>20</v>
      </c>
    </row>
    <row r="4005" spans="1:13" x14ac:dyDescent="0.35">
      <c r="A4005" s="261" t="s">
        <v>114</v>
      </c>
      <c r="B4005" s="261" t="s">
        <v>115</v>
      </c>
      <c r="C4005" s="261" t="s">
        <v>116</v>
      </c>
      <c r="D4005" s="261" t="s">
        <v>568</v>
      </c>
      <c r="E4005" s="261">
        <v>1117157</v>
      </c>
      <c r="F4005" s="261" t="s">
        <v>7203</v>
      </c>
      <c r="G4005" s="261" t="s">
        <v>492</v>
      </c>
      <c r="H4005" s="261">
        <v>1</v>
      </c>
      <c r="I4005" s="261" t="s">
        <v>7204</v>
      </c>
      <c r="J4005" s="261" t="s">
        <v>7212</v>
      </c>
      <c r="K4005" s="261" t="s">
        <v>7213</v>
      </c>
      <c r="L4005" s="262">
        <v>45561</v>
      </c>
      <c r="M4005" s="261" t="s">
        <v>20</v>
      </c>
    </row>
    <row r="4006" spans="1:13" x14ac:dyDescent="0.35">
      <c r="A4006" s="259" t="s">
        <v>114</v>
      </c>
      <c r="B4006" s="259" t="s">
        <v>115</v>
      </c>
      <c r="C4006" s="259" t="s">
        <v>116</v>
      </c>
      <c r="D4006" s="259" t="s">
        <v>635</v>
      </c>
      <c r="E4006" s="259">
        <v>452</v>
      </c>
      <c r="F4006" s="259" t="s">
        <v>6624</v>
      </c>
      <c r="G4006" s="259" t="s">
        <v>492</v>
      </c>
      <c r="H4006" s="259">
        <v>1</v>
      </c>
      <c r="I4006" s="259" t="s">
        <v>691</v>
      </c>
      <c r="J4006" s="259" t="s">
        <v>7214</v>
      </c>
      <c r="K4006" s="259" t="s">
        <v>7215</v>
      </c>
      <c r="L4006" s="260">
        <v>45561</v>
      </c>
      <c r="M4006" s="259" t="s">
        <v>20</v>
      </c>
    </row>
    <row r="4007" spans="1:13" x14ac:dyDescent="0.35">
      <c r="A4007" s="261" t="s">
        <v>114</v>
      </c>
      <c r="B4007" s="261" t="s">
        <v>115</v>
      </c>
      <c r="C4007" s="261" t="s">
        <v>116</v>
      </c>
      <c r="D4007" s="261" t="s">
        <v>793</v>
      </c>
      <c r="E4007" s="261">
        <v>452</v>
      </c>
      <c r="F4007" s="261" t="s">
        <v>6624</v>
      </c>
      <c r="G4007" s="261" t="s">
        <v>492</v>
      </c>
      <c r="H4007" s="261">
        <v>1</v>
      </c>
      <c r="I4007" s="261" t="s">
        <v>691</v>
      </c>
      <c r="J4007" s="261" t="s">
        <v>7214</v>
      </c>
      <c r="K4007" s="261" t="s">
        <v>7216</v>
      </c>
      <c r="L4007" s="262">
        <v>45561</v>
      </c>
      <c r="M4007" s="261" t="s">
        <v>20</v>
      </c>
    </row>
    <row r="4008" spans="1:13" x14ac:dyDescent="0.35">
      <c r="A4008" s="259" t="s">
        <v>114</v>
      </c>
      <c r="B4008" s="259" t="s">
        <v>115</v>
      </c>
      <c r="C4008" s="259" t="s">
        <v>116</v>
      </c>
      <c r="D4008" s="259" t="s">
        <v>404</v>
      </c>
      <c r="E4008" s="259">
        <v>4</v>
      </c>
      <c r="F4008" s="259" t="s">
        <v>7203</v>
      </c>
      <c r="G4008" s="259" t="s">
        <v>492</v>
      </c>
      <c r="H4008" s="259">
        <v>1</v>
      </c>
      <c r="I4008" s="259" t="s">
        <v>7204</v>
      </c>
      <c r="J4008" s="259" t="s">
        <v>7217</v>
      </c>
      <c r="K4008" s="259" t="s">
        <v>7218</v>
      </c>
      <c r="L4008" s="260">
        <v>45561</v>
      </c>
      <c r="M4008" s="259" t="s">
        <v>20</v>
      </c>
    </row>
    <row r="4009" spans="1:13" x14ac:dyDescent="0.35">
      <c r="A4009" s="261" t="s">
        <v>139</v>
      </c>
      <c r="B4009" s="261" t="s">
        <v>140</v>
      </c>
      <c r="C4009" s="261" t="s">
        <v>141</v>
      </c>
      <c r="D4009" s="261" t="s">
        <v>568</v>
      </c>
      <c r="E4009" s="261">
        <v>2163553</v>
      </c>
      <c r="F4009" s="261" t="s">
        <v>7219</v>
      </c>
      <c r="G4009" s="261" t="s">
        <v>492</v>
      </c>
      <c r="H4009" s="261">
        <v>1</v>
      </c>
      <c r="I4009" s="261" t="s">
        <v>7220</v>
      </c>
      <c r="J4009" s="261" t="s">
        <v>7221</v>
      </c>
      <c r="K4009" s="261" t="s">
        <v>7222</v>
      </c>
      <c r="L4009" s="262">
        <v>45561</v>
      </c>
      <c r="M4009" s="261" t="s">
        <v>20</v>
      </c>
    </row>
    <row r="4010" spans="1:13" x14ac:dyDescent="0.35">
      <c r="A4010" s="259" t="s">
        <v>139</v>
      </c>
      <c r="B4010" s="259" t="s">
        <v>140</v>
      </c>
      <c r="C4010" s="259" t="s">
        <v>141</v>
      </c>
      <c r="D4010" s="259" t="s">
        <v>635</v>
      </c>
      <c r="E4010" s="259">
        <v>1063</v>
      </c>
      <c r="F4010" s="259" t="s">
        <v>6624</v>
      </c>
      <c r="G4010" s="259" t="s">
        <v>492</v>
      </c>
      <c r="H4010" s="259">
        <v>1</v>
      </c>
      <c r="I4010" s="259" t="s">
        <v>691</v>
      </c>
      <c r="J4010" s="259" t="s">
        <v>7223</v>
      </c>
      <c r="K4010" s="259" t="s">
        <v>7224</v>
      </c>
      <c r="L4010" s="260">
        <v>45561</v>
      </c>
      <c r="M4010" s="259" t="s">
        <v>20</v>
      </c>
    </row>
    <row r="4011" spans="1:13" x14ac:dyDescent="0.35">
      <c r="A4011" s="261" t="s">
        <v>139</v>
      </c>
      <c r="B4011" s="261" t="s">
        <v>140</v>
      </c>
      <c r="C4011" s="261" t="s">
        <v>141</v>
      </c>
      <c r="D4011" s="261" t="s">
        <v>793</v>
      </c>
      <c r="E4011" s="261">
        <v>1063</v>
      </c>
      <c r="F4011" s="261" t="s">
        <v>6624</v>
      </c>
      <c r="G4011" s="261" t="s">
        <v>492</v>
      </c>
      <c r="H4011" s="261">
        <v>1</v>
      </c>
      <c r="I4011" s="261" t="s">
        <v>691</v>
      </c>
      <c r="J4011" s="261" t="s">
        <v>7225</v>
      </c>
      <c r="K4011" s="261" t="s">
        <v>7226</v>
      </c>
      <c r="L4011" s="262">
        <v>45561</v>
      </c>
      <c r="M4011" s="261" t="s">
        <v>20</v>
      </c>
    </row>
    <row r="4012" spans="1:13" x14ac:dyDescent="0.35">
      <c r="A4012" s="259" t="s">
        <v>139</v>
      </c>
      <c r="B4012" s="259" t="s">
        <v>140</v>
      </c>
      <c r="C4012" s="259" t="s">
        <v>141</v>
      </c>
      <c r="D4012" s="259" t="s">
        <v>404</v>
      </c>
      <c r="E4012" s="259">
        <v>4</v>
      </c>
      <c r="F4012" s="259" t="s">
        <v>7219</v>
      </c>
      <c r="G4012" s="259" t="s">
        <v>492</v>
      </c>
      <c r="H4012" s="259">
        <v>1</v>
      </c>
      <c r="I4012" s="259" t="s">
        <v>7220</v>
      </c>
      <c r="J4012" s="259" t="s">
        <v>7227</v>
      </c>
      <c r="K4012" s="259" t="s">
        <v>7228</v>
      </c>
      <c r="L4012" s="260">
        <v>45561</v>
      </c>
      <c r="M4012" s="259" t="s">
        <v>20</v>
      </c>
    </row>
    <row r="4013" spans="1:13" x14ac:dyDescent="0.35">
      <c r="A4013" s="261" t="s">
        <v>143</v>
      </c>
      <c r="B4013" s="261" t="s">
        <v>144</v>
      </c>
      <c r="C4013" s="261" t="s">
        <v>141</v>
      </c>
      <c r="D4013" s="261" t="s">
        <v>568</v>
      </c>
      <c r="E4013" s="261">
        <v>785065</v>
      </c>
      <c r="F4013" s="261" t="s">
        <v>7219</v>
      </c>
      <c r="G4013" s="261" t="s">
        <v>492</v>
      </c>
      <c r="H4013" s="261">
        <v>1</v>
      </c>
      <c r="I4013" s="261" t="s">
        <v>7220</v>
      </c>
      <c r="J4013" s="261" t="s">
        <v>7229</v>
      </c>
      <c r="K4013" s="261" t="s">
        <v>7230</v>
      </c>
      <c r="L4013" s="262">
        <v>45561</v>
      </c>
      <c r="M4013" s="261" t="s">
        <v>20</v>
      </c>
    </row>
    <row r="4014" spans="1:13" x14ac:dyDescent="0.35">
      <c r="A4014" s="259" t="s">
        <v>143</v>
      </c>
      <c r="B4014" s="259" t="s">
        <v>144</v>
      </c>
      <c r="C4014" s="259" t="s">
        <v>141</v>
      </c>
      <c r="D4014" s="259" t="s">
        <v>635</v>
      </c>
      <c r="E4014" s="259">
        <v>486</v>
      </c>
      <c r="F4014" s="259" t="s">
        <v>6624</v>
      </c>
      <c r="G4014" s="259" t="s">
        <v>492</v>
      </c>
      <c r="H4014" s="259">
        <v>1</v>
      </c>
      <c r="I4014" s="259" t="s">
        <v>691</v>
      </c>
      <c r="J4014" s="259" t="s">
        <v>7231</v>
      </c>
      <c r="K4014" s="259" t="s">
        <v>7232</v>
      </c>
      <c r="L4014" s="260">
        <v>45561</v>
      </c>
      <c r="M4014" s="259" t="s">
        <v>20</v>
      </c>
    </row>
    <row r="4015" spans="1:13" x14ac:dyDescent="0.35">
      <c r="A4015" s="261" t="s">
        <v>143</v>
      </c>
      <c r="B4015" s="261" t="s">
        <v>144</v>
      </c>
      <c r="C4015" s="261" t="s">
        <v>141</v>
      </c>
      <c r="D4015" s="261" t="s">
        <v>793</v>
      </c>
      <c r="E4015" s="261">
        <v>1063</v>
      </c>
      <c r="F4015" s="261" t="s">
        <v>6624</v>
      </c>
      <c r="G4015" s="261" t="s">
        <v>492</v>
      </c>
      <c r="H4015" s="261">
        <v>1</v>
      </c>
      <c r="I4015" s="261" t="s">
        <v>691</v>
      </c>
      <c r="J4015" s="261" t="s">
        <v>7233</v>
      </c>
      <c r="K4015" s="261" t="s">
        <v>7234</v>
      </c>
      <c r="L4015" s="262">
        <v>45561</v>
      </c>
      <c r="M4015" s="261" t="s">
        <v>20</v>
      </c>
    </row>
    <row r="4016" spans="1:13" x14ac:dyDescent="0.35">
      <c r="A4016" s="259" t="s">
        <v>143</v>
      </c>
      <c r="B4016" s="259" t="s">
        <v>144</v>
      </c>
      <c r="C4016" s="259" t="s">
        <v>141</v>
      </c>
      <c r="D4016" s="259" t="s">
        <v>404</v>
      </c>
      <c r="E4016" s="259">
        <v>3</v>
      </c>
      <c r="F4016" s="259" t="s">
        <v>7219</v>
      </c>
      <c r="G4016" s="259" t="s">
        <v>492</v>
      </c>
      <c r="H4016" s="259">
        <v>1</v>
      </c>
      <c r="I4016" s="259" t="s">
        <v>7220</v>
      </c>
      <c r="J4016" s="259" t="s">
        <v>7235</v>
      </c>
      <c r="K4016" s="259" t="s">
        <v>7236</v>
      </c>
      <c r="L4016" s="260">
        <v>45561</v>
      </c>
      <c r="M4016" s="259" t="s">
        <v>20</v>
      </c>
    </row>
    <row r="4017" spans="1:13" x14ac:dyDescent="0.35">
      <c r="A4017" s="261" t="s">
        <v>153</v>
      </c>
      <c r="B4017" s="261" t="s">
        <v>154</v>
      </c>
      <c r="C4017" s="261" t="s">
        <v>141</v>
      </c>
      <c r="D4017" s="261" t="s">
        <v>568</v>
      </c>
      <c r="E4017" s="261">
        <v>1080465</v>
      </c>
      <c r="F4017" s="261" t="s">
        <v>7219</v>
      </c>
      <c r="G4017" s="261" t="s">
        <v>492</v>
      </c>
      <c r="H4017" s="261">
        <v>1</v>
      </c>
      <c r="I4017" s="261" t="s">
        <v>7220</v>
      </c>
      <c r="J4017" s="261" t="s">
        <v>7237</v>
      </c>
      <c r="K4017" s="261" t="s">
        <v>7238</v>
      </c>
      <c r="L4017" s="262">
        <v>45561</v>
      </c>
      <c r="M4017" s="261" t="s">
        <v>20</v>
      </c>
    </row>
    <row r="4018" spans="1:13" x14ac:dyDescent="0.35">
      <c r="A4018" s="259" t="s">
        <v>153</v>
      </c>
      <c r="B4018" s="259" t="s">
        <v>154</v>
      </c>
      <c r="C4018" s="259" t="s">
        <v>141</v>
      </c>
      <c r="D4018" s="259" t="s">
        <v>635</v>
      </c>
      <c r="E4018" s="259">
        <v>563</v>
      </c>
      <c r="F4018" s="259" t="s">
        <v>6624</v>
      </c>
      <c r="G4018" s="259" t="s">
        <v>492</v>
      </c>
      <c r="H4018" s="259">
        <v>1</v>
      </c>
      <c r="I4018" s="259" t="s">
        <v>691</v>
      </c>
      <c r="J4018" s="259" t="s">
        <v>7239</v>
      </c>
      <c r="K4018" s="259" t="s">
        <v>7240</v>
      </c>
      <c r="L4018" s="260">
        <v>45561</v>
      </c>
      <c r="M4018" s="259" t="s">
        <v>20</v>
      </c>
    </row>
    <row r="4019" spans="1:13" x14ac:dyDescent="0.35">
      <c r="A4019" s="261" t="s">
        <v>153</v>
      </c>
      <c r="B4019" s="261" t="s">
        <v>154</v>
      </c>
      <c r="C4019" s="261" t="s">
        <v>141</v>
      </c>
      <c r="D4019" s="261" t="s">
        <v>793</v>
      </c>
      <c r="E4019" s="261">
        <v>1063</v>
      </c>
      <c r="F4019" s="261" t="s">
        <v>6624</v>
      </c>
      <c r="G4019" s="261" t="s">
        <v>492</v>
      </c>
      <c r="H4019" s="261">
        <v>1</v>
      </c>
      <c r="I4019" s="261" t="s">
        <v>691</v>
      </c>
      <c r="J4019" s="261" t="s">
        <v>7233</v>
      </c>
      <c r="K4019" s="261" t="s">
        <v>7241</v>
      </c>
      <c r="L4019" s="262">
        <v>45561</v>
      </c>
      <c r="M4019" s="261" t="s">
        <v>20</v>
      </c>
    </row>
    <row r="4020" spans="1:13" x14ac:dyDescent="0.35">
      <c r="A4020" s="259" t="s">
        <v>153</v>
      </c>
      <c r="B4020" s="259" t="s">
        <v>154</v>
      </c>
      <c r="C4020" s="259" t="s">
        <v>141</v>
      </c>
      <c r="D4020" s="259" t="s">
        <v>404</v>
      </c>
      <c r="E4020" s="259">
        <v>4</v>
      </c>
      <c r="F4020" s="259" t="s">
        <v>7219</v>
      </c>
      <c r="G4020" s="259" t="s">
        <v>492</v>
      </c>
      <c r="H4020" s="259">
        <v>1</v>
      </c>
      <c r="I4020" s="259" t="s">
        <v>7220</v>
      </c>
      <c r="J4020" s="259" t="s">
        <v>7242</v>
      </c>
      <c r="K4020" s="259" t="s">
        <v>7243</v>
      </c>
      <c r="L4020" s="260">
        <v>45561</v>
      </c>
      <c r="M4020" s="259" t="s">
        <v>20</v>
      </c>
    </row>
    <row r="4021" spans="1:13" x14ac:dyDescent="0.35">
      <c r="A4021" s="261" t="s">
        <v>160</v>
      </c>
      <c r="B4021" s="261" t="s">
        <v>161</v>
      </c>
      <c r="C4021" s="261" t="s">
        <v>141</v>
      </c>
      <c r="D4021" s="261" t="s">
        <v>568</v>
      </c>
      <c r="E4021" s="261">
        <v>298023</v>
      </c>
      <c r="F4021" s="261" t="s">
        <v>7219</v>
      </c>
      <c r="G4021" s="261" t="s">
        <v>492</v>
      </c>
      <c r="H4021" s="261">
        <v>1</v>
      </c>
      <c r="I4021" s="261" t="s">
        <v>7220</v>
      </c>
      <c r="J4021" s="261" t="s">
        <v>7244</v>
      </c>
      <c r="K4021" s="261" t="s">
        <v>7245</v>
      </c>
      <c r="L4021" s="262">
        <v>45561</v>
      </c>
      <c r="M4021" s="261" t="s">
        <v>20</v>
      </c>
    </row>
    <row r="4022" spans="1:13" x14ac:dyDescent="0.35">
      <c r="A4022" s="259" t="s">
        <v>160</v>
      </c>
      <c r="B4022" s="259" t="s">
        <v>161</v>
      </c>
      <c r="C4022" s="259" t="s">
        <v>141</v>
      </c>
      <c r="D4022" s="259" t="s">
        <v>635</v>
      </c>
      <c r="E4022" s="259">
        <v>12</v>
      </c>
      <c r="F4022" s="259" t="s">
        <v>6624</v>
      </c>
      <c r="G4022" s="259" t="s">
        <v>492</v>
      </c>
      <c r="H4022" s="259">
        <v>1</v>
      </c>
      <c r="I4022" s="259" t="s">
        <v>691</v>
      </c>
      <c r="J4022" s="259" t="s">
        <v>7246</v>
      </c>
      <c r="K4022" s="259" t="s">
        <v>7247</v>
      </c>
      <c r="L4022" s="260">
        <v>45561</v>
      </c>
      <c r="M4022" s="259" t="s">
        <v>20</v>
      </c>
    </row>
    <row r="4023" spans="1:13" x14ac:dyDescent="0.35">
      <c r="A4023" s="261" t="s">
        <v>160</v>
      </c>
      <c r="B4023" s="261" t="s">
        <v>161</v>
      </c>
      <c r="C4023" s="261" t="s">
        <v>141</v>
      </c>
      <c r="D4023" s="261" t="s">
        <v>793</v>
      </c>
      <c r="E4023" s="261">
        <v>1063</v>
      </c>
      <c r="F4023" s="261" t="s">
        <v>6624</v>
      </c>
      <c r="G4023" s="261" t="s">
        <v>492</v>
      </c>
      <c r="H4023" s="261">
        <v>1</v>
      </c>
      <c r="I4023" s="261" t="s">
        <v>691</v>
      </c>
      <c r="J4023" s="261" t="s">
        <v>7233</v>
      </c>
      <c r="K4023" s="261" t="s">
        <v>7248</v>
      </c>
      <c r="L4023" s="262">
        <v>45561</v>
      </c>
      <c r="M4023" s="261" t="s">
        <v>20</v>
      </c>
    </row>
    <row r="4024" spans="1:13" x14ac:dyDescent="0.35">
      <c r="A4024" s="259" t="s">
        <v>160</v>
      </c>
      <c r="B4024" s="259" t="s">
        <v>161</v>
      </c>
      <c r="C4024" s="259" t="s">
        <v>141</v>
      </c>
      <c r="D4024" s="259" t="s">
        <v>404</v>
      </c>
      <c r="E4024" s="259">
        <v>3</v>
      </c>
      <c r="F4024" s="259" t="s">
        <v>7219</v>
      </c>
      <c r="G4024" s="259" t="s">
        <v>492</v>
      </c>
      <c r="H4024" s="259">
        <v>1</v>
      </c>
      <c r="I4024" s="259" t="s">
        <v>7220</v>
      </c>
      <c r="J4024" s="259" t="s">
        <v>7249</v>
      </c>
      <c r="K4024" s="259" t="s">
        <v>7250</v>
      </c>
      <c r="L4024" s="260">
        <v>45561</v>
      </c>
      <c r="M4024" s="259" t="s">
        <v>20</v>
      </c>
    </row>
    <row r="4025" spans="1:13" x14ac:dyDescent="0.35">
      <c r="A4025" s="261" t="s">
        <v>168</v>
      </c>
      <c r="B4025" s="261" t="s">
        <v>169</v>
      </c>
      <c r="C4025" s="261" t="s">
        <v>170</v>
      </c>
      <c r="D4025" s="261" t="s">
        <v>568</v>
      </c>
      <c r="E4025" s="261">
        <v>10328791</v>
      </c>
      <c r="F4025" s="261" t="s">
        <v>6620</v>
      </c>
      <c r="G4025" s="261" t="s">
        <v>492</v>
      </c>
      <c r="H4025" s="261">
        <v>1</v>
      </c>
      <c r="I4025" s="261" t="s">
        <v>7251</v>
      </c>
      <c r="J4025" s="261" t="s">
        <v>7252</v>
      </c>
      <c r="K4025" s="261" t="s">
        <v>7253</v>
      </c>
      <c r="L4025" s="262">
        <v>45561</v>
      </c>
      <c r="M4025" s="261" t="s">
        <v>20</v>
      </c>
    </row>
    <row r="4026" spans="1:13" x14ac:dyDescent="0.35">
      <c r="A4026" s="259" t="s">
        <v>168</v>
      </c>
      <c r="B4026" s="259" t="s">
        <v>169</v>
      </c>
      <c r="C4026" s="259" t="s">
        <v>170</v>
      </c>
      <c r="D4026" s="259" t="s">
        <v>635</v>
      </c>
      <c r="E4026" s="259">
        <v>2191</v>
      </c>
      <c r="F4026" s="259" t="s">
        <v>6624</v>
      </c>
      <c r="G4026" s="259" t="s">
        <v>492</v>
      </c>
      <c r="H4026" s="259">
        <v>1</v>
      </c>
      <c r="I4026" s="259" t="s">
        <v>691</v>
      </c>
      <c r="J4026" s="259" t="s">
        <v>7254</v>
      </c>
      <c r="K4026" s="259" t="s">
        <v>7255</v>
      </c>
      <c r="L4026" s="260">
        <v>45561</v>
      </c>
      <c r="M4026" s="259" t="s">
        <v>20</v>
      </c>
    </row>
    <row r="4027" spans="1:13" x14ac:dyDescent="0.35">
      <c r="A4027" s="261" t="s">
        <v>168</v>
      </c>
      <c r="B4027" s="261" t="s">
        <v>169</v>
      </c>
      <c r="C4027" s="261" t="s">
        <v>170</v>
      </c>
      <c r="D4027" s="261" t="s">
        <v>793</v>
      </c>
      <c r="E4027" s="261">
        <v>2191</v>
      </c>
      <c r="F4027" s="261" t="s">
        <v>6624</v>
      </c>
      <c r="G4027" s="261" t="s">
        <v>492</v>
      </c>
      <c r="H4027" s="261">
        <v>1</v>
      </c>
      <c r="I4027" s="261" t="s">
        <v>691</v>
      </c>
      <c r="J4027" s="261" t="s">
        <v>7254</v>
      </c>
      <c r="K4027" s="261" t="s">
        <v>7256</v>
      </c>
      <c r="L4027" s="262">
        <v>45561</v>
      </c>
      <c r="M4027" s="261" t="s">
        <v>20</v>
      </c>
    </row>
    <row r="4028" spans="1:13" x14ac:dyDescent="0.35">
      <c r="A4028" s="259" t="s">
        <v>168</v>
      </c>
      <c r="B4028" s="259" t="s">
        <v>169</v>
      </c>
      <c r="C4028" s="259" t="s">
        <v>170</v>
      </c>
      <c r="D4028" s="259" t="s">
        <v>404</v>
      </c>
      <c r="E4028" s="259">
        <v>4</v>
      </c>
      <c r="F4028" s="259" t="s">
        <v>6620</v>
      </c>
      <c r="G4028" s="259" t="s">
        <v>492</v>
      </c>
      <c r="H4028" s="259">
        <v>1</v>
      </c>
      <c r="I4028" s="259" t="s">
        <v>7251</v>
      </c>
      <c r="J4028" s="259" t="s">
        <v>7257</v>
      </c>
      <c r="K4028" s="259" t="s">
        <v>7258</v>
      </c>
      <c r="L4028" s="260">
        <v>45561</v>
      </c>
      <c r="M4028" s="259" t="s">
        <v>20</v>
      </c>
    </row>
    <row r="4029" spans="1:13" x14ac:dyDescent="0.35">
      <c r="A4029" s="261" t="s">
        <v>728</v>
      </c>
      <c r="B4029" s="261" t="s">
        <v>729</v>
      </c>
      <c r="C4029" s="261" t="s">
        <v>296</v>
      </c>
      <c r="D4029" s="261" t="s">
        <v>568</v>
      </c>
      <c r="E4029" s="261">
        <v>1708829</v>
      </c>
      <c r="F4029" s="261" t="s">
        <v>7259</v>
      </c>
      <c r="G4029" s="261" t="s">
        <v>492</v>
      </c>
      <c r="H4029" s="261">
        <v>1</v>
      </c>
      <c r="I4029" s="261" t="s">
        <v>7260</v>
      </c>
      <c r="J4029" s="261" t="s">
        <v>7261</v>
      </c>
      <c r="K4029" s="261" t="s">
        <v>7262</v>
      </c>
      <c r="L4029" s="262">
        <v>45561</v>
      </c>
      <c r="M4029" s="261" t="s">
        <v>20</v>
      </c>
    </row>
    <row r="4030" spans="1:13" x14ac:dyDescent="0.35">
      <c r="A4030" s="259" t="s">
        <v>728</v>
      </c>
      <c r="B4030" s="259" t="s">
        <v>729</v>
      </c>
      <c r="C4030" s="259" t="s">
        <v>296</v>
      </c>
      <c r="D4030" s="259" t="s">
        <v>635</v>
      </c>
      <c r="E4030" s="259">
        <v>162</v>
      </c>
      <c r="F4030" s="259" t="s">
        <v>6624</v>
      </c>
      <c r="G4030" s="259" t="s">
        <v>492</v>
      </c>
      <c r="H4030" s="259">
        <v>1</v>
      </c>
      <c r="I4030" s="259" t="s">
        <v>691</v>
      </c>
      <c r="J4030" s="259" t="s">
        <v>7263</v>
      </c>
      <c r="K4030" s="259" t="s">
        <v>7264</v>
      </c>
      <c r="L4030" s="260">
        <v>45561</v>
      </c>
      <c r="M4030" s="259" t="s">
        <v>20</v>
      </c>
    </row>
    <row r="4031" spans="1:13" x14ac:dyDescent="0.35">
      <c r="A4031" s="261" t="s">
        <v>728</v>
      </c>
      <c r="B4031" s="261" t="s">
        <v>729</v>
      </c>
      <c r="C4031" s="261" t="s">
        <v>296</v>
      </c>
      <c r="D4031" s="261" t="s">
        <v>793</v>
      </c>
      <c r="E4031" s="261">
        <v>162</v>
      </c>
      <c r="F4031" s="261" t="s">
        <v>6624</v>
      </c>
      <c r="G4031" s="261" t="s">
        <v>492</v>
      </c>
      <c r="H4031" s="261">
        <v>1</v>
      </c>
      <c r="I4031" s="261" t="s">
        <v>691</v>
      </c>
      <c r="J4031" s="261" t="s">
        <v>7265</v>
      </c>
      <c r="K4031" s="261" t="s">
        <v>7266</v>
      </c>
      <c r="L4031" s="262">
        <v>45561</v>
      </c>
      <c r="M4031" s="261" t="s">
        <v>20</v>
      </c>
    </row>
    <row r="4032" spans="1:13" x14ac:dyDescent="0.35">
      <c r="A4032" s="259" t="s">
        <v>728</v>
      </c>
      <c r="B4032" s="259" t="s">
        <v>729</v>
      </c>
      <c r="C4032" s="259" t="s">
        <v>296</v>
      </c>
      <c r="D4032" s="259" t="s">
        <v>404</v>
      </c>
      <c r="E4032" s="259">
        <v>4</v>
      </c>
      <c r="F4032" s="259" t="s">
        <v>7259</v>
      </c>
      <c r="G4032" s="259" t="s">
        <v>492</v>
      </c>
      <c r="H4032" s="259">
        <v>1</v>
      </c>
      <c r="I4032" s="259" t="s">
        <v>7260</v>
      </c>
      <c r="J4032" s="259" t="s">
        <v>7267</v>
      </c>
      <c r="K4032" s="259" t="s">
        <v>7268</v>
      </c>
      <c r="L4032" s="260">
        <v>45561</v>
      </c>
      <c r="M4032" s="259" t="s">
        <v>20</v>
      </c>
    </row>
    <row r="4033" spans="1:13" x14ac:dyDescent="0.35">
      <c r="A4033" s="261" t="s">
        <v>294</v>
      </c>
      <c r="B4033" s="261" t="s">
        <v>295</v>
      </c>
      <c r="C4033" s="261" t="s">
        <v>296</v>
      </c>
      <c r="D4033" s="261" t="s">
        <v>568</v>
      </c>
      <c r="E4033" s="261">
        <v>263815</v>
      </c>
      <c r="F4033" s="261" t="s">
        <v>7259</v>
      </c>
      <c r="G4033" s="261" t="s">
        <v>492</v>
      </c>
      <c r="H4033" s="261">
        <v>1</v>
      </c>
      <c r="I4033" s="261" t="s">
        <v>7260</v>
      </c>
      <c r="J4033" s="261" t="s">
        <v>7269</v>
      </c>
      <c r="K4033" s="261" t="s">
        <v>7270</v>
      </c>
      <c r="L4033" s="262">
        <v>45561</v>
      </c>
      <c r="M4033" s="261" t="s">
        <v>20</v>
      </c>
    </row>
    <row r="4034" spans="1:13" x14ac:dyDescent="0.35">
      <c r="A4034" s="259" t="s">
        <v>294</v>
      </c>
      <c r="B4034" s="259" t="s">
        <v>295</v>
      </c>
      <c r="C4034" s="259" t="s">
        <v>296</v>
      </c>
      <c r="D4034" s="259" t="s">
        <v>635</v>
      </c>
      <c r="E4034" s="259">
        <v>84</v>
      </c>
      <c r="F4034" s="259" t="s">
        <v>6624</v>
      </c>
      <c r="G4034" s="259" t="s">
        <v>492</v>
      </c>
      <c r="H4034" s="259">
        <v>1</v>
      </c>
      <c r="I4034" s="259" t="s">
        <v>691</v>
      </c>
      <c r="J4034" s="259" t="s">
        <v>7271</v>
      </c>
      <c r="K4034" s="259" t="s">
        <v>7272</v>
      </c>
      <c r="L4034" s="260">
        <v>45561</v>
      </c>
      <c r="M4034" s="259" t="s">
        <v>20</v>
      </c>
    </row>
    <row r="4035" spans="1:13" x14ac:dyDescent="0.35">
      <c r="A4035" s="261" t="s">
        <v>294</v>
      </c>
      <c r="B4035" s="261" t="s">
        <v>295</v>
      </c>
      <c r="C4035" s="261" t="s">
        <v>296</v>
      </c>
      <c r="D4035" s="261" t="s">
        <v>793</v>
      </c>
      <c r="E4035" s="261">
        <v>162</v>
      </c>
      <c r="F4035" s="261" t="s">
        <v>6624</v>
      </c>
      <c r="G4035" s="261" t="s">
        <v>492</v>
      </c>
      <c r="H4035" s="261">
        <v>1</v>
      </c>
      <c r="I4035" s="261" t="s">
        <v>691</v>
      </c>
      <c r="J4035" s="261" t="s">
        <v>7265</v>
      </c>
      <c r="K4035" s="261" t="s">
        <v>7273</v>
      </c>
      <c r="L4035" s="262">
        <v>45561</v>
      </c>
      <c r="M4035" s="261" t="s">
        <v>20</v>
      </c>
    </row>
    <row r="4036" spans="1:13" x14ac:dyDescent="0.35">
      <c r="A4036" s="259" t="s">
        <v>294</v>
      </c>
      <c r="B4036" s="259" t="s">
        <v>295</v>
      </c>
      <c r="C4036" s="259" t="s">
        <v>296</v>
      </c>
      <c r="D4036" s="259" t="s">
        <v>404</v>
      </c>
      <c r="E4036" s="259">
        <v>4</v>
      </c>
      <c r="F4036" s="259" t="s">
        <v>7259</v>
      </c>
      <c r="G4036" s="259" t="s">
        <v>492</v>
      </c>
      <c r="H4036" s="259">
        <v>1</v>
      </c>
      <c r="I4036" s="259" t="s">
        <v>7260</v>
      </c>
      <c r="J4036" s="259" t="s">
        <v>7274</v>
      </c>
      <c r="K4036" s="259" t="s">
        <v>7275</v>
      </c>
      <c r="L4036" s="260">
        <v>45561</v>
      </c>
      <c r="M4036" s="259" t="s">
        <v>20</v>
      </c>
    </row>
    <row r="4037" spans="1:13" x14ac:dyDescent="0.35">
      <c r="A4037" s="261" t="s">
        <v>304</v>
      </c>
      <c r="B4037" s="261" t="s">
        <v>305</v>
      </c>
      <c r="C4037" s="261" t="s">
        <v>296</v>
      </c>
      <c r="D4037" s="261" t="s">
        <v>568</v>
      </c>
      <c r="E4037" s="261">
        <v>211251</v>
      </c>
      <c r="F4037" s="261" t="s">
        <v>7259</v>
      </c>
      <c r="G4037" s="261" t="s">
        <v>492</v>
      </c>
      <c r="H4037" s="261">
        <v>1</v>
      </c>
      <c r="I4037" s="261" t="s">
        <v>7260</v>
      </c>
      <c r="J4037" s="261" t="s">
        <v>7276</v>
      </c>
      <c r="K4037" s="261" t="s">
        <v>7277</v>
      </c>
      <c r="L4037" s="262">
        <v>45561</v>
      </c>
      <c r="M4037" s="261" t="s">
        <v>20</v>
      </c>
    </row>
    <row r="4038" spans="1:13" x14ac:dyDescent="0.35">
      <c r="A4038" s="259" t="s">
        <v>304</v>
      </c>
      <c r="B4038" s="259" t="s">
        <v>305</v>
      </c>
      <c r="C4038" s="259" t="s">
        <v>296</v>
      </c>
      <c r="D4038" s="259" t="s">
        <v>635</v>
      </c>
      <c r="E4038" s="259">
        <v>31</v>
      </c>
      <c r="F4038" s="259" t="s">
        <v>6624</v>
      </c>
      <c r="G4038" s="259" t="s">
        <v>492</v>
      </c>
      <c r="H4038" s="259">
        <v>1</v>
      </c>
      <c r="I4038" s="259" t="s">
        <v>691</v>
      </c>
      <c r="J4038" s="259" t="s">
        <v>7278</v>
      </c>
      <c r="K4038" s="259" t="s">
        <v>7279</v>
      </c>
      <c r="L4038" s="260">
        <v>45561</v>
      </c>
      <c r="M4038" s="259" t="s">
        <v>20</v>
      </c>
    </row>
    <row r="4039" spans="1:13" x14ac:dyDescent="0.35">
      <c r="A4039" s="261" t="s">
        <v>304</v>
      </c>
      <c r="B4039" s="261" t="s">
        <v>305</v>
      </c>
      <c r="C4039" s="261" t="s">
        <v>296</v>
      </c>
      <c r="D4039" s="261" t="s">
        <v>793</v>
      </c>
      <c r="E4039" s="261">
        <v>162</v>
      </c>
      <c r="F4039" s="261" t="s">
        <v>6624</v>
      </c>
      <c r="G4039" s="261" t="s">
        <v>492</v>
      </c>
      <c r="H4039" s="261">
        <v>1</v>
      </c>
      <c r="I4039" s="261" t="s">
        <v>691</v>
      </c>
      <c r="J4039" s="261" t="s">
        <v>7265</v>
      </c>
      <c r="K4039" s="261" t="s">
        <v>7280</v>
      </c>
      <c r="L4039" s="262">
        <v>45561</v>
      </c>
      <c r="M4039" s="261" t="s">
        <v>20</v>
      </c>
    </row>
    <row r="4040" spans="1:13" x14ac:dyDescent="0.35">
      <c r="A4040" s="259" t="s">
        <v>304</v>
      </c>
      <c r="B4040" s="259" t="s">
        <v>305</v>
      </c>
      <c r="C4040" s="259" t="s">
        <v>296</v>
      </c>
      <c r="D4040" s="259" t="s">
        <v>404</v>
      </c>
      <c r="E4040" s="259">
        <v>3</v>
      </c>
      <c r="F4040" s="259" t="s">
        <v>7259</v>
      </c>
      <c r="G4040" s="259" t="s">
        <v>492</v>
      </c>
      <c r="H4040" s="259">
        <v>1</v>
      </c>
      <c r="I4040" s="259" t="s">
        <v>7260</v>
      </c>
      <c r="J4040" s="259" t="s">
        <v>7281</v>
      </c>
      <c r="K4040" s="259" t="s">
        <v>7282</v>
      </c>
      <c r="L4040" s="260">
        <v>45561</v>
      </c>
      <c r="M4040" s="259" t="s">
        <v>20</v>
      </c>
    </row>
    <row r="4041" spans="1:13" x14ac:dyDescent="0.35">
      <c r="A4041" s="261" t="s">
        <v>316</v>
      </c>
      <c r="B4041" s="261" t="s">
        <v>317</v>
      </c>
      <c r="C4041" s="261" t="s">
        <v>296</v>
      </c>
      <c r="D4041" s="261" t="s">
        <v>568</v>
      </c>
      <c r="E4041" s="261">
        <v>1233763</v>
      </c>
      <c r="F4041" s="261" t="s">
        <v>7259</v>
      </c>
      <c r="G4041" s="261" t="s">
        <v>492</v>
      </c>
      <c r="H4041" s="261">
        <v>1</v>
      </c>
      <c r="I4041" s="261" t="s">
        <v>7260</v>
      </c>
      <c r="J4041" s="261" t="s">
        <v>7283</v>
      </c>
      <c r="K4041" s="261" t="s">
        <v>7284</v>
      </c>
      <c r="L4041" s="262">
        <v>45561</v>
      </c>
      <c r="M4041" s="261" t="s">
        <v>20</v>
      </c>
    </row>
    <row r="4042" spans="1:13" x14ac:dyDescent="0.35">
      <c r="A4042" s="259" t="s">
        <v>316</v>
      </c>
      <c r="B4042" s="259" t="s">
        <v>317</v>
      </c>
      <c r="C4042" s="259" t="s">
        <v>296</v>
      </c>
      <c r="D4042" s="259" t="s">
        <v>635</v>
      </c>
      <c r="E4042" s="259">
        <v>47</v>
      </c>
      <c r="F4042" s="259" t="s">
        <v>6624</v>
      </c>
      <c r="G4042" s="259" t="s">
        <v>492</v>
      </c>
      <c r="H4042" s="259">
        <v>1</v>
      </c>
      <c r="I4042" s="259" t="s">
        <v>691</v>
      </c>
      <c r="J4042" s="259" t="s">
        <v>7285</v>
      </c>
      <c r="K4042" s="259" t="s">
        <v>7286</v>
      </c>
      <c r="L4042" s="260">
        <v>45561</v>
      </c>
      <c r="M4042" s="259" t="s">
        <v>20</v>
      </c>
    </row>
    <row r="4043" spans="1:13" x14ac:dyDescent="0.35">
      <c r="A4043" s="261" t="s">
        <v>316</v>
      </c>
      <c r="B4043" s="261" t="s">
        <v>317</v>
      </c>
      <c r="C4043" s="261" t="s">
        <v>296</v>
      </c>
      <c r="D4043" s="261" t="s">
        <v>793</v>
      </c>
      <c r="E4043" s="261">
        <v>162</v>
      </c>
      <c r="F4043" s="261" t="s">
        <v>6624</v>
      </c>
      <c r="G4043" s="261" t="s">
        <v>492</v>
      </c>
      <c r="H4043" s="261">
        <v>1</v>
      </c>
      <c r="I4043" s="261" t="s">
        <v>691</v>
      </c>
      <c r="J4043" s="261" t="s">
        <v>7265</v>
      </c>
      <c r="K4043" s="261" t="s">
        <v>7287</v>
      </c>
      <c r="L4043" s="262">
        <v>45561</v>
      </c>
      <c r="M4043" s="261" t="s">
        <v>20</v>
      </c>
    </row>
    <row r="4044" spans="1:13" x14ac:dyDescent="0.35">
      <c r="A4044" s="259" t="s">
        <v>316</v>
      </c>
      <c r="B4044" s="259" t="s">
        <v>317</v>
      </c>
      <c r="C4044" s="259" t="s">
        <v>296</v>
      </c>
      <c r="D4044" s="259" t="s">
        <v>404</v>
      </c>
      <c r="E4044" s="259">
        <v>2</v>
      </c>
      <c r="F4044" s="259" t="s">
        <v>7259</v>
      </c>
      <c r="G4044" s="259" t="s">
        <v>492</v>
      </c>
      <c r="H4044" s="259">
        <v>1</v>
      </c>
      <c r="I4044" s="259" t="s">
        <v>7260</v>
      </c>
      <c r="J4044" s="259" t="s">
        <v>7288</v>
      </c>
      <c r="K4044" s="259" t="s">
        <v>7289</v>
      </c>
      <c r="L4044" s="260">
        <v>45561</v>
      </c>
      <c r="M4044" s="259" t="s">
        <v>20</v>
      </c>
    </row>
    <row r="4045" spans="1:13" x14ac:dyDescent="0.35">
      <c r="A4045" s="261" t="s">
        <v>1558</v>
      </c>
      <c r="B4045" s="261" t="s">
        <v>1604</v>
      </c>
      <c r="C4045" s="261" t="s">
        <v>1605</v>
      </c>
      <c r="D4045" s="261" t="s">
        <v>568</v>
      </c>
      <c r="E4045" s="261">
        <v>25927</v>
      </c>
      <c r="F4045" s="261" t="s">
        <v>7290</v>
      </c>
      <c r="G4045" s="261" t="s">
        <v>492</v>
      </c>
      <c r="H4045" s="261">
        <v>1</v>
      </c>
      <c r="I4045" s="261" t="s">
        <v>7291</v>
      </c>
      <c r="J4045" s="261" t="s">
        <v>7292</v>
      </c>
      <c r="K4045" s="261" t="s">
        <v>7293</v>
      </c>
      <c r="L4045" s="262">
        <v>45561</v>
      </c>
      <c r="M4045" s="261" t="s">
        <v>20</v>
      </c>
    </row>
    <row r="4046" spans="1:13" x14ac:dyDescent="0.35">
      <c r="A4046" s="259" t="s">
        <v>1558</v>
      </c>
      <c r="B4046" s="259" t="s">
        <v>1604</v>
      </c>
      <c r="C4046" s="259" t="s">
        <v>1605</v>
      </c>
      <c r="D4046" s="259" t="s">
        <v>635</v>
      </c>
      <c r="E4046" s="259">
        <v>95</v>
      </c>
      <c r="F4046" s="259" t="s">
        <v>6624</v>
      </c>
      <c r="G4046" s="259" t="s">
        <v>492</v>
      </c>
      <c r="H4046" s="259">
        <v>1</v>
      </c>
      <c r="I4046" s="259" t="s">
        <v>790</v>
      </c>
      <c r="J4046" s="259" t="s">
        <v>7294</v>
      </c>
      <c r="K4046" s="259" t="s">
        <v>7295</v>
      </c>
      <c r="L4046" s="260">
        <v>45561</v>
      </c>
      <c r="M4046" s="259" t="s">
        <v>20</v>
      </c>
    </row>
    <row r="4047" spans="1:13" x14ac:dyDescent="0.35">
      <c r="A4047" s="261" t="s">
        <v>1558</v>
      </c>
      <c r="B4047" s="261" t="s">
        <v>1604</v>
      </c>
      <c r="C4047" s="261" t="s">
        <v>1605</v>
      </c>
      <c r="D4047" s="261" t="s">
        <v>793</v>
      </c>
      <c r="E4047" s="261">
        <v>95</v>
      </c>
      <c r="F4047" s="261" t="s">
        <v>6624</v>
      </c>
      <c r="G4047" s="261" t="s">
        <v>492</v>
      </c>
      <c r="H4047" s="261">
        <v>1</v>
      </c>
      <c r="I4047" s="261" t="s">
        <v>790</v>
      </c>
      <c r="J4047" s="261" t="s">
        <v>7294</v>
      </c>
      <c r="K4047" s="261" t="s">
        <v>7296</v>
      </c>
      <c r="L4047" s="262">
        <v>45561</v>
      </c>
      <c r="M4047" s="261" t="s">
        <v>20</v>
      </c>
    </row>
    <row r="4048" spans="1:13" x14ac:dyDescent="0.35">
      <c r="A4048" s="259" t="s">
        <v>1558</v>
      </c>
      <c r="B4048" s="259" t="s">
        <v>1604</v>
      </c>
      <c r="C4048" s="259" t="s">
        <v>1605</v>
      </c>
      <c r="D4048" s="259" t="s">
        <v>404</v>
      </c>
      <c r="E4048" s="259">
        <v>3</v>
      </c>
      <c r="F4048" s="259" t="s">
        <v>7290</v>
      </c>
      <c r="G4048" s="259" t="s">
        <v>492</v>
      </c>
      <c r="H4048" s="259">
        <v>1</v>
      </c>
      <c r="I4048" s="259" t="s">
        <v>7291</v>
      </c>
      <c r="J4048" s="259" t="s">
        <v>7297</v>
      </c>
      <c r="K4048" s="259" t="s">
        <v>7298</v>
      </c>
      <c r="L4048" s="260">
        <v>45561</v>
      </c>
      <c r="M4048" s="259" t="s">
        <v>20</v>
      </c>
    </row>
    <row r="4049" spans="1:13" x14ac:dyDescent="0.35">
      <c r="A4049" s="261" t="s">
        <v>1558</v>
      </c>
      <c r="B4049" s="261" t="s">
        <v>1559</v>
      </c>
      <c r="C4049" s="261" t="s">
        <v>1560</v>
      </c>
      <c r="D4049" s="261" t="s">
        <v>568</v>
      </c>
      <c r="E4049" s="261">
        <v>58011</v>
      </c>
      <c r="F4049" s="261" t="s">
        <v>7299</v>
      </c>
      <c r="G4049" s="261" t="s">
        <v>492</v>
      </c>
      <c r="H4049" s="261">
        <v>1</v>
      </c>
      <c r="I4049" s="261" t="s">
        <v>7300</v>
      </c>
      <c r="J4049" s="261" t="s">
        <v>7301</v>
      </c>
      <c r="K4049" s="261" t="s">
        <v>7302</v>
      </c>
      <c r="L4049" s="262">
        <v>45561</v>
      </c>
      <c r="M4049" s="261" t="s">
        <v>20</v>
      </c>
    </row>
    <row r="4050" spans="1:13" x14ac:dyDescent="0.35">
      <c r="A4050" s="259" t="s">
        <v>1558</v>
      </c>
      <c r="B4050" s="259" t="s">
        <v>1559</v>
      </c>
      <c r="C4050" s="259" t="s">
        <v>1560</v>
      </c>
      <c r="D4050" s="259" t="s">
        <v>635</v>
      </c>
      <c r="E4050" s="259">
        <v>73</v>
      </c>
      <c r="F4050" s="259" t="s">
        <v>6624</v>
      </c>
      <c r="G4050" s="259" t="s">
        <v>492</v>
      </c>
      <c r="H4050" s="259">
        <v>1</v>
      </c>
      <c r="I4050" s="259" t="s">
        <v>790</v>
      </c>
      <c r="J4050" s="259" t="s">
        <v>7303</v>
      </c>
      <c r="K4050" s="259" t="s">
        <v>7304</v>
      </c>
      <c r="L4050" s="260">
        <v>45561</v>
      </c>
      <c r="M4050" s="259" t="s">
        <v>20</v>
      </c>
    </row>
    <row r="4051" spans="1:13" x14ac:dyDescent="0.35">
      <c r="A4051" s="261" t="s">
        <v>1558</v>
      </c>
      <c r="B4051" s="261" t="s">
        <v>1559</v>
      </c>
      <c r="C4051" s="261" t="s">
        <v>1560</v>
      </c>
      <c r="D4051" s="261" t="s">
        <v>793</v>
      </c>
      <c r="E4051" s="261">
        <v>73</v>
      </c>
      <c r="F4051" s="261" t="s">
        <v>6624</v>
      </c>
      <c r="G4051" s="261" t="s">
        <v>492</v>
      </c>
      <c r="H4051" s="261">
        <v>1</v>
      </c>
      <c r="I4051" s="261" t="s">
        <v>790</v>
      </c>
      <c r="J4051" s="261" t="s">
        <v>7303</v>
      </c>
      <c r="K4051" s="261" t="s">
        <v>7305</v>
      </c>
      <c r="L4051" s="262">
        <v>45561</v>
      </c>
      <c r="M4051" s="261" t="s">
        <v>20</v>
      </c>
    </row>
    <row r="4052" spans="1:13" x14ac:dyDescent="0.35">
      <c r="A4052" s="259" t="s">
        <v>1558</v>
      </c>
      <c r="B4052" s="259" t="s">
        <v>1559</v>
      </c>
      <c r="C4052" s="259" t="s">
        <v>1560</v>
      </c>
      <c r="D4052" s="259" t="s">
        <v>404</v>
      </c>
      <c r="E4052" s="259">
        <v>3</v>
      </c>
      <c r="F4052" s="259" t="s">
        <v>7299</v>
      </c>
      <c r="G4052" s="259" t="s">
        <v>492</v>
      </c>
      <c r="H4052" s="259">
        <v>1</v>
      </c>
      <c r="I4052" s="259" t="s">
        <v>7300</v>
      </c>
      <c r="J4052" s="259" t="s">
        <v>7306</v>
      </c>
      <c r="K4052" s="259" t="s">
        <v>7307</v>
      </c>
      <c r="L4052" s="260">
        <v>45561</v>
      </c>
      <c r="M4052" s="259" t="s">
        <v>20</v>
      </c>
    </row>
    <row r="4053" spans="1:13" x14ac:dyDescent="0.35">
      <c r="A4053" s="261" t="s">
        <v>1160</v>
      </c>
      <c r="B4053" s="261" t="s">
        <v>1161</v>
      </c>
      <c r="C4053" s="261" t="s">
        <v>1162</v>
      </c>
      <c r="D4053" s="261" t="s">
        <v>949</v>
      </c>
      <c r="E4053" s="261">
        <v>128455567</v>
      </c>
      <c r="F4053" s="261" t="s">
        <v>5843</v>
      </c>
      <c r="G4053" s="261" t="s">
        <v>884</v>
      </c>
      <c r="H4053" s="261">
        <v>2</v>
      </c>
      <c r="I4053" s="261" t="s">
        <v>7308</v>
      </c>
      <c r="J4053" s="261" t="s">
        <v>7309</v>
      </c>
      <c r="K4053" s="261" t="s">
        <v>7310</v>
      </c>
      <c r="L4053" s="262">
        <v>45562</v>
      </c>
      <c r="M4053" s="261" t="s">
        <v>20</v>
      </c>
    </row>
    <row r="4054" spans="1:13" x14ac:dyDescent="0.35">
      <c r="A4054" s="259" t="s">
        <v>1160</v>
      </c>
      <c r="B4054" s="259" t="s">
        <v>1161</v>
      </c>
      <c r="C4054" s="259" t="s">
        <v>1162</v>
      </c>
      <c r="D4054" s="259" t="s">
        <v>694</v>
      </c>
      <c r="E4054" s="259">
        <v>1943950</v>
      </c>
      <c r="F4054" s="259" t="s">
        <v>7311</v>
      </c>
      <c r="G4054" s="259" t="s">
        <v>884</v>
      </c>
      <c r="H4054" s="259">
        <v>2</v>
      </c>
      <c r="I4054" s="259" t="s">
        <v>7312</v>
      </c>
      <c r="J4054" s="259" t="s">
        <v>7313</v>
      </c>
      <c r="K4054" s="259" t="s">
        <v>7314</v>
      </c>
      <c r="L4054" s="260">
        <v>45562</v>
      </c>
      <c r="M4054" s="259" t="s">
        <v>20</v>
      </c>
    </row>
    <row r="4055" spans="1:13" x14ac:dyDescent="0.35">
      <c r="A4055" s="261" t="s">
        <v>1160</v>
      </c>
      <c r="B4055" s="261" t="s">
        <v>1161</v>
      </c>
      <c r="C4055" s="261" t="s">
        <v>1162</v>
      </c>
      <c r="D4055" s="261" t="s">
        <v>958</v>
      </c>
      <c r="E4055" s="261">
        <v>128455567</v>
      </c>
      <c r="F4055" s="261" t="s">
        <v>5843</v>
      </c>
      <c r="G4055" s="261" t="s">
        <v>22</v>
      </c>
      <c r="H4055" s="261">
        <v>3</v>
      </c>
      <c r="I4055" s="261" t="s">
        <v>7308</v>
      </c>
      <c r="J4055" s="261" t="s">
        <v>7315</v>
      </c>
      <c r="K4055" s="261" t="s">
        <v>7316</v>
      </c>
      <c r="L4055" s="262">
        <v>45562</v>
      </c>
      <c r="M4055" s="261" t="s">
        <v>20</v>
      </c>
    </row>
    <row r="4056" spans="1:13" x14ac:dyDescent="0.35">
      <c r="A4056" s="259" t="s">
        <v>1160</v>
      </c>
      <c r="B4056" s="259" t="s">
        <v>1161</v>
      </c>
      <c r="C4056" s="259" t="s">
        <v>1162</v>
      </c>
      <c r="D4056" s="259" t="s">
        <v>963</v>
      </c>
      <c r="E4056" s="259">
        <v>614397</v>
      </c>
      <c r="F4056" s="259" t="s">
        <v>7317</v>
      </c>
      <c r="G4056" s="259" t="s">
        <v>22</v>
      </c>
      <c r="H4056" s="259">
        <v>3</v>
      </c>
      <c r="I4056" s="259" t="s">
        <v>7318</v>
      </c>
      <c r="J4056" s="259" t="s">
        <v>7319</v>
      </c>
      <c r="K4056" s="259" t="s">
        <v>7320</v>
      </c>
      <c r="L4056" s="260">
        <v>45562</v>
      </c>
      <c r="M4056" s="259" t="s">
        <v>20</v>
      </c>
    </row>
    <row r="4057" spans="1:13" x14ac:dyDescent="0.35">
      <c r="A4057" s="261" t="s">
        <v>1160</v>
      </c>
      <c r="B4057" s="261" t="s">
        <v>1161</v>
      </c>
      <c r="C4057" s="261" t="s">
        <v>1162</v>
      </c>
      <c r="D4057" s="261" t="s">
        <v>568</v>
      </c>
      <c r="E4057" s="261">
        <v>530834</v>
      </c>
      <c r="F4057" s="261" t="s">
        <v>4755</v>
      </c>
      <c r="G4057" s="261" t="s">
        <v>22</v>
      </c>
      <c r="H4057" s="261">
        <v>3</v>
      </c>
      <c r="I4057" s="261" t="s">
        <v>4756</v>
      </c>
      <c r="J4057" s="261" t="s">
        <v>7321</v>
      </c>
      <c r="K4057" s="261" t="s">
        <v>7322</v>
      </c>
      <c r="L4057" s="262">
        <v>45562</v>
      </c>
      <c r="M4057" s="261" t="s">
        <v>20</v>
      </c>
    </row>
    <row r="4058" spans="1:13" x14ac:dyDescent="0.35">
      <c r="A4058" s="259" t="s">
        <v>1160</v>
      </c>
      <c r="B4058" s="259" t="s">
        <v>1161</v>
      </c>
      <c r="C4058" s="259" t="s">
        <v>1162</v>
      </c>
      <c r="D4058" s="259" t="s">
        <v>40</v>
      </c>
      <c r="E4058" s="259" t="s">
        <v>17</v>
      </c>
      <c r="F4058" s="259" t="s">
        <v>824</v>
      </c>
      <c r="G4058" s="259" t="s">
        <v>17</v>
      </c>
      <c r="H4058" s="259" t="s">
        <v>17</v>
      </c>
      <c r="I4058" s="259" t="s">
        <v>17</v>
      </c>
      <c r="J4058" s="259" t="s">
        <v>4938</v>
      </c>
      <c r="K4058" s="259" t="s">
        <v>7323</v>
      </c>
      <c r="L4058" s="260">
        <v>45562</v>
      </c>
      <c r="M4058" s="259" t="s">
        <v>20</v>
      </c>
    </row>
    <row r="4059" spans="1:13" x14ac:dyDescent="0.35">
      <c r="A4059" s="261" t="s">
        <v>1160</v>
      </c>
      <c r="B4059" s="261" t="s">
        <v>1161</v>
      </c>
      <c r="C4059" s="261" t="s">
        <v>1162</v>
      </c>
      <c r="D4059" s="261" t="s">
        <v>635</v>
      </c>
      <c r="E4059" s="261">
        <v>3864</v>
      </c>
      <c r="F4059" s="261" t="s">
        <v>7324</v>
      </c>
      <c r="G4059" s="261" t="s">
        <v>884</v>
      </c>
      <c r="H4059" s="261">
        <v>2</v>
      </c>
      <c r="I4059" s="261" t="s">
        <v>7325</v>
      </c>
      <c r="J4059" s="261" t="s">
        <v>7326</v>
      </c>
      <c r="K4059" s="261" t="s">
        <v>7327</v>
      </c>
      <c r="L4059" s="262">
        <v>45562</v>
      </c>
      <c r="M4059" s="261" t="s">
        <v>20</v>
      </c>
    </row>
    <row r="4060" spans="1:13" x14ac:dyDescent="0.35">
      <c r="A4060" s="259" t="s">
        <v>1160</v>
      </c>
      <c r="B4060" s="259" t="s">
        <v>1161</v>
      </c>
      <c r="C4060" s="259" t="s">
        <v>1162</v>
      </c>
      <c r="D4060" s="259" t="s">
        <v>793</v>
      </c>
      <c r="E4060" s="259">
        <v>3864</v>
      </c>
      <c r="F4060" s="259" t="s">
        <v>7324</v>
      </c>
      <c r="G4060" s="259" t="s">
        <v>884</v>
      </c>
      <c r="H4060" s="259">
        <v>2</v>
      </c>
      <c r="I4060" s="259" t="s">
        <v>7325</v>
      </c>
      <c r="J4060" s="259" t="s">
        <v>7326</v>
      </c>
      <c r="K4060" s="259" t="s">
        <v>7328</v>
      </c>
      <c r="L4060" s="260">
        <v>45562</v>
      </c>
      <c r="M4060" s="259" t="s">
        <v>20</v>
      </c>
    </row>
    <row r="4061" spans="1:13" x14ac:dyDescent="0.35">
      <c r="A4061" s="261" t="s">
        <v>1160</v>
      </c>
      <c r="B4061" s="261" t="s">
        <v>1161</v>
      </c>
      <c r="C4061" s="261" t="s">
        <v>1162</v>
      </c>
      <c r="D4061" s="261" t="s">
        <v>986</v>
      </c>
      <c r="E4061" s="261">
        <v>142379</v>
      </c>
      <c r="F4061" s="261" t="s">
        <v>7329</v>
      </c>
      <c r="G4061" s="261" t="s">
        <v>22</v>
      </c>
      <c r="H4061" s="261">
        <v>3</v>
      </c>
      <c r="I4061" s="261" t="s">
        <v>7330</v>
      </c>
      <c r="J4061" s="261" t="s">
        <v>7331</v>
      </c>
      <c r="K4061" s="261" t="s">
        <v>7332</v>
      </c>
      <c r="L4061" s="262">
        <v>45562</v>
      </c>
      <c r="M4061" s="261" t="s">
        <v>439</v>
      </c>
    </row>
    <row r="4062" spans="1:13" x14ac:dyDescent="0.35">
      <c r="A4062" s="259" t="s">
        <v>1160</v>
      </c>
      <c r="B4062" s="259" t="s">
        <v>1161</v>
      </c>
      <c r="C4062" s="259" t="s">
        <v>1162</v>
      </c>
      <c r="D4062" s="259" t="s">
        <v>991</v>
      </c>
      <c r="E4062" s="259">
        <v>127841170</v>
      </c>
      <c r="F4062" s="259" t="s">
        <v>7333</v>
      </c>
      <c r="G4062" s="259" t="s">
        <v>22</v>
      </c>
      <c r="H4062" s="259">
        <v>3</v>
      </c>
      <c r="I4062" s="259" t="s">
        <v>7334</v>
      </c>
      <c r="J4062" s="259" t="s">
        <v>4907</v>
      </c>
      <c r="K4062" s="259" t="s">
        <v>7335</v>
      </c>
      <c r="L4062" s="260">
        <v>45562</v>
      </c>
      <c r="M4062" s="259" t="s">
        <v>20</v>
      </c>
    </row>
    <row r="4063" spans="1:13" x14ac:dyDescent="0.35">
      <c r="A4063" s="261" t="s">
        <v>1160</v>
      </c>
      <c r="B4063" s="261" t="s">
        <v>1161</v>
      </c>
      <c r="C4063" s="261" t="s">
        <v>1162</v>
      </c>
      <c r="D4063" s="261" t="s">
        <v>996</v>
      </c>
      <c r="E4063" s="261">
        <v>472018</v>
      </c>
      <c r="F4063" s="261" t="s">
        <v>7336</v>
      </c>
      <c r="G4063" s="261" t="s">
        <v>22</v>
      </c>
      <c r="H4063" s="261">
        <v>3</v>
      </c>
      <c r="I4063" s="261" t="s">
        <v>7318</v>
      </c>
      <c r="J4063" s="261" t="s">
        <v>7337</v>
      </c>
      <c r="K4063" s="261" t="s">
        <v>7338</v>
      </c>
      <c r="L4063" s="262">
        <v>45562</v>
      </c>
      <c r="M4063" s="261" t="s">
        <v>20</v>
      </c>
    </row>
    <row r="4064" spans="1:13" x14ac:dyDescent="0.35">
      <c r="A4064" s="259" t="s">
        <v>1160</v>
      </c>
      <c r="B4064" s="259" t="s">
        <v>1161</v>
      </c>
      <c r="C4064" s="259" t="s">
        <v>1162</v>
      </c>
      <c r="D4064" s="259" t="s">
        <v>999</v>
      </c>
      <c r="E4064" s="259">
        <v>142379</v>
      </c>
      <c r="F4064" s="259" t="s">
        <v>7329</v>
      </c>
      <c r="G4064" s="259" t="s">
        <v>22</v>
      </c>
      <c r="H4064" s="259">
        <v>3</v>
      </c>
      <c r="I4064" s="259" t="s">
        <v>7330</v>
      </c>
      <c r="J4064" s="259" t="s">
        <v>7339</v>
      </c>
      <c r="K4064" s="259" t="s">
        <v>7340</v>
      </c>
      <c r="L4064" s="260">
        <v>45562</v>
      </c>
      <c r="M4064" s="259" t="s">
        <v>20</v>
      </c>
    </row>
    <row r="4065" spans="1:13" x14ac:dyDescent="0.35">
      <c r="A4065" s="261" t="s">
        <v>1160</v>
      </c>
      <c r="B4065" s="261" t="s">
        <v>1161</v>
      </c>
      <c r="C4065" s="261" t="s">
        <v>1162</v>
      </c>
      <c r="D4065" s="261" t="s">
        <v>1002</v>
      </c>
      <c r="E4065" s="261" t="s">
        <v>17</v>
      </c>
      <c r="F4065" s="261" t="s">
        <v>17</v>
      </c>
      <c r="G4065" s="261" t="s">
        <v>17</v>
      </c>
      <c r="H4065" s="261" t="s">
        <v>17</v>
      </c>
      <c r="I4065" s="261" t="s">
        <v>17</v>
      </c>
      <c r="J4065" s="261" t="s">
        <v>5039</v>
      </c>
      <c r="K4065" s="261" t="s">
        <v>7341</v>
      </c>
      <c r="L4065" s="262">
        <v>45562</v>
      </c>
      <c r="M4065" s="261" t="s">
        <v>20</v>
      </c>
    </row>
    <row r="4066" spans="1:13" x14ac:dyDescent="0.35">
      <c r="A4066" s="259" t="s">
        <v>1160</v>
      </c>
      <c r="B4066" s="259" t="s">
        <v>1161</v>
      </c>
      <c r="C4066" s="259" t="s">
        <v>1162</v>
      </c>
      <c r="D4066" s="259" t="s">
        <v>823</v>
      </c>
      <c r="E4066" s="259" t="s">
        <v>17</v>
      </c>
      <c r="F4066" s="259" t="s">
        <v>17</v>
      </c>
      <c r="G4066" s="259" t="s">
        <v>17</v>
      </c>
      <c r="H4066" s="259" t="s">
        <v>17</v>
      </c>
      <c r="I4066" s="259" t="s">
        <v>17</v>
      </c>
      <c r="J4066" s="259" t="s">
        <v>5039</v>
      </c>
      <c r="K4066" s="259" t="s">
        <v>7342</v>
      </c>
      <c r="L4066" s="260">
        <v>45562</v>
      </c>
      <c r="M4066" s="259" t="s">
        <v>20</v>
      </c>
    </row>
    <row r="4067" spans="1:13" x14ac:dyDescent="0.35">
      <c r="A4067" s="261" t="s">
        <v>1160</v>
      </c>
      <c r="B4067" s="261" t="s">
        <v>1161</v>
      </c>
      <c r="C4067" s="261" t="s">
        <v>1162</v>
      </c>
      <c r="D4067" s="261" t="s">
        <v>404</v>
      </c>
      <c r="E4067" s="261">
        <v>5</v>
      </c>
      <c r="F4067" s="261" t="s">
        <v>7333</v>
      </c>
      <c r="G4067" s="261" t="s">
        <v>22</v>
      </c>
      <c r="H4067" s="261">
        <v>3</v>
      </c>
      <c r="I4067" s="261" t="s">
        <v>7343</v>
      </c>
      <c r="J4067" s="261" t="s">
        <v>1007</v>
      </c>
      <c r="K4067" s="261" t="s">
        <v>7344</v>
      </c>
      <c r="L4067" s="262">
        <v>45562</v>
      </c>
      <c r="M4067" s="261" t="s">
        <v>20</v>
      </c>
    </row>
    <row r="4068" spans="1:13" x14ac:dyDescent="0.35">
      <c r="A4068" s="259" t="s">
        <v>1160</v>
      </c>
      <c r="B4068" s="259" t="s">
        <v>1161</v>
      </c>
      <c r="C4068" s="259" t="s">
        <v>1162</v>
      </c>
      <c r="D4068" s="259" t="s">
        <v>38</v>
      </c>
      <c r="E4068" s="259" t="s">
        <v>17</v>
      </c>
      <c r="F4068" s="259" t="s">
        <v>824</v>
      </c>
      <c r="G4068" s="259" t="s">
        <v>17</v>
      </c>
      <c r="H4068" s="259" t="s">
        <v>17</v>
      </c>
      <c r="I4068" s="259" t="s">
        <v>17</v>
      </c>
      <c r="J4068" s="259" t="s">
        <v>1114</v>
      </c>
      <c r="K4068" s="259" t="s">
        <v>7345</v>
      </c>
      <c r="L4068" s="260">
        <v>45562</v>
      </c>
      <c r="M4068" s="259" t="s">
        <v>20</v>
      </c>
    </row>
    <row r="4069" spans="1:13" x14ac:dyDescent="0.35">
      <c r="A4069" s="261" t="s">
        <v>1160</v>
      </c>
      <c r="B4069" s="261" t="s">
        <v>1161</v>
      </c>
      <c r="C4069" s="261" t="s">
        <v>1162</v>
      </c>
      <c r="D4069" s="261" t="s">
        <v>16</v>
      </c>
      <c r="E4069" s="261" t="s">
        <v>17</v>
      </c>
      <c r="F4069" s="261" t="s">
        <v>824</v>
      </c>
      <c r="G4069" s="261" t="s">
        <v>17</v>
      </c>
      <c r="H4069" s="261" t="s">
        <v>17</v>
      </c>
      <c r="I4069" s="261" t="s">
        <v>17</v>
      </c>
      <c r="J4069" s="261" t="s">
        <v>1114</v>
      </c>
      <c r="K4069" s="261" t="s">
        <v>7346</v>
      </c>
      <c r="L4069" s="262">
        <v>45562</v>
      </c>
      <c r="M4069" s="261" t="s">
        <v>20</v>
      </c>
    </row>
    <row r="4070" spans="1:13" x14ac:dyDescent="0.35">
      <c r="A4070" s="259" t="s">
        <v>1160</v>
      </c>
      <c r="B4070" s="259" t="s">
        <v>1161</v>
      </c>
      <c r="C4070" s="259" t="s">
        <v>1162</v>
      </c>
      <c r="D4070" s="259" t="s">
        <v>21</v>
      </c>
      <c r="E4070" s="259" t="s">
        <v>17</v>
      </c>
      <c r="F4070" s="259" t="s">
        <v>824</v>
      </c>
      <c r="G4070" s="259" t="s">
        <v>17</v>
      </c>
      <c r="H4070" s="259" t="s">
        <v>17</v>
      </c>
      <c r="I4070" s="259" t="s">
        <v>17</v>
      </c>
      <c r="J4070" s="259" t="s">
        <v>1114</v>
      </c>
      <c r="K4070" s="259" t="s">
        <v>7347</v>
      </c>
      <c r="L4070" s="260">
        <v>45562</v>
      </c>
      <c r="M4070" s="259" t="s">
        <v>20</v>
      </c>
    </row>
    <row r="4071" spans="1:13" x14ac:dyDescent="0.35">
      <c r="A4071" s="261" t="s">
        <v>1160</v>
      </c>
      <c r="B4071" s="261" t="s">
        <v>1161</v>
      </c>
      <c r="C4071" s="261" t="s">
        <v>1162</v>
      </c>
      <c r="D4071" s="261" t="s">
        <v>768</v>
      </c>
      <c r="E4071" s="261" t="s">
        <v>17</v>
      </c>
      <c r="F4071" s="261" t="s">
        <v>824</v>
      </c>
      <c r="G4071" s="261" t="s">
        <v>17</v>
      </c>
      <c r="H4071" s="261" t="s">
        <v>17</v>
      </c>
      <c r="I4071" s="261" t="s">
        <v>17</v>
      </c>
      <c r="J4071" s="261" t="s">
        <v>1114</v>
      </c>
      <c r="K4071" s="261" t="s">
        <v>7348</v>
      </c>
      <c r="L4071" s="262">
        <v>45562</v>
      </c>
      <c r="M4071" s="261" t="s">
        <v>20</v>
      </c>
    </row>
    <row r="4072" spans="1:13" x14ac:dyDescent="0.35">
      <c r="A4072" s="259" t="s">
        <v>1160</v>
      </c>
      <c r="B4072" s="259" t="s">
        <v>1161</v>
      </c>
      <c r="C4072" s="259" t="s">
        <v>1162</v>
      </c>
      <c r="D4072" s="259" t="s">
        <v>24</v>
      </c>
      <c r="E4072" s="259" t="s">
        <v>17</v>
      </c>
      <c r="F4072" s="259" t="s">
        <v>824</v>
      </c>
      <c r="G4072" s="259" t="s">
        <v>17</v>
      </c>
      <c r="H4072" s="259" t="s">
        <v>17</v>
      </c>
      <c r="I4072" s="259" t="s">
        <v>17</v>
      </c>
      <c r="J4072" s="259" t="s">
        <v>1114</v>
      </c>
      <c r="K4072" s="259" t="s">
        <v>7349</v>
      </c>
      <c r="L4072" s="260">
        <v>45562</v>
      </c>
      <c r="M4072" s="259" t="s">
        <v>20</v>
      </c>
    </row>
    <row r="4073" spans="1:13" x14ac:dyDescent="0.35">
      <c r="A4073" s="261" t="s">
        <v>1165</v>
      </c>
      <c r="B4073" s="261" t="s">
        <v>1166</v>
      </c>
      <c r="C4073" s="261" t="s">
        <v>1162</v>
      </c>
      <c r="D4073" s="261" t="s">
        <v>949</v>
      </c>
      <c r="E4073" s="261">
        <v>128455567</v>
      </c>
      <c r="F4073" s="261" t="s">
        <v>5843</v>
      </c>
      <c r="G4073" s="261" t="s">
        <v>884</v>
      </c>
      <c r="H4073" s="261">
        <v>2</v>
      </c>
      <c r="I4073" s="261" t="s">
        <v>7308</v>
      </c>
      <c r="J4073" s="261" t="s">
        <v>7309</v>
      </c>
      <c r="K4073" s="261" t="s">
        <v>7350</v>
      </c>
      <c r="L4073" s="262">
        <v>45562</v>
      </c>
      <c r="M4073" s="261" t="s">
        <v>20</v>
      </c>
    </row>
    <row r="4074" spans="1:13" x14ac:dyDescent="0.35">
      <c r="A4074" s="259" t="s">
        <v>1165</v>
      </c>
      <c r="B4074" s="259" t="s">
        <v>1166</v>
      </c>
      <c r="C4074" s="259" t="s">
        <v>1162</v>
      </c>
      <c r="D4074" s="259" t="s">
        <v>694</v>
      </c>
      <c r="E4074" s="259">
        <v>1943950</v>
      </c>
      <c r="F4074" s="259" t="s">
        <v>7311</v>
      </c>
      <c r="G4074" s="259" t="s">
        <v>33</v>
      </c>
      <c r="H4074" s="259">
        <v>2</v>
      </c>
      <c r="I4074" s="259" t="s">
        <v>7351</v>
      </c>
      <c r="J4074" s="259" t="s">
        <v>7352</v>
      </c>
      <c r="K4074" s="259" t="s">
        <v>7353</v>
      </c>
      <c r="L4074" s="260">
        <v>45562</v>
      </c>
      <c r="M4074" s="259" t="s">
        <v>20</v>
      </c>
    </row>
    <row r="4075" spans="1:13" x14ac:dyDescent="0.35">
      <c r="A4075" s="261" t="s">
        <v>1165</v>
      </c>
      <c r="B4075" s="261" t="s">
        <v>1166</v>
      </c>
      <c r="C4075" s="261" t="s">
        <v>1162</v>
      </c>
      <c r="D4075" s="261" t="s">
        <v>958</v>
      </c>
      <c r="E4075" s="261">
        <v>70531005</v>
      </c>
      <c r="F4075" s="261" t="s">
        <v>5843</v>
      </c>
      <c r="G4075" s="261" t="s">
        <v>33</v>
      </c>
      <c r="H4075" s="261">
        <v>2</v>
      </c>
      <c r="I4075" s="261" t="s">
        <v>7308</v>
      </c>
      <c r="J4075" s="261" t="s">
        <v>7354</v>
      </c>
      <c r="K4075" s="261" t="s">
        <v>7355</v>
      </c>
      <c r="L4075" s="262">
        <v>45562</v>
      </c>
      <c r="M4075" s="261" t="s">
        <v>439</v>
      </c>
    </row>
    <row r="4076" spans="1:13" x14ac:dyDescent="0.35">
      <c r="A4076" s="259" t="s">
        <v>1165</v>
      </c>
      <c r="B4076" s="259" t="s">
        <v>1166</v>
      </c>
      <c r="C4076" s="259" t="s">
        <v>1162</v>
      </c>
      <c r="D4076" s="259" t="s">
        <v>963</v>
      </c>
      <c r="E4076" s="259">
        <v>386000</v>
      </c>
      <c r="F4076" s="259" t="s">
        <v>7356</v>
      </c>
      <c r="G4076" s="259" t="s">
        <v>22</v>
      </c>
      <c r="H4076" s="259">
        <v>3</v>
      </c>
      <c r="I4076" s="259" t="s">
        <v>7357</v>
      </c>
      <c r="J4076" s="259" t="s">
        <v>7358</v>
      </c>
      <c r="K4076" s="259" t="s">
        <v>7359</v>
      </c>
      <c r="L4076" s="260">
        <v>45562</v>
      </c>
      <c r="M4076" s="259" t="s">
        <v>439</v>
      </c>
    </row>
    <row r="4077" spans="1:13" x14ac:dyDescent="0.35">
      <c r="A4077" s="261" t="s">
        <v>1165</v>
      </c>
      <c r="B4077" s="261" t="s">
        <v>1166</v>
      </c>
      <c r="C4077" s="261" t="s">
        <v>1162</v>
      </c>
      <c r="D4077" s="261" t="s">
        <v>568</v>
      </c>
      <c r="E4077" s="261">
        <v>392000</v>
      </c>
      <c r="F4077" s="261" t="s">
        <v>4755</v>
      </c>
      <c r="G4077" s="261" t="s">
        <v>884</v>
      </c>
      <c r="H4077" s="261">
        <v>2</v>
      </c>
      <c r="I4077" s="261" t="s">
        <v>4756</v>
      </c>
      <c r="J4077" s="261" t="s">
        <v>7360</v>
      </c>
      <c r="K4077" s="261" t="s">
        <v>7361</v>
      </c>
      <c r="L4077" s="262">
        <v>45562</v>
      </c>
      <c r="M4077" s="261" t="s">
        <v>20</v>
      </c>
    </row>
    <row r="4078" spans="1:13" x14ac:dyDescent="0.35">
      <c r="A4078" s="259" t="s">
        <v>1165</v>
      </c>
      <c r="B4078" s="259" t="s">
        <v>1166</v>
      </c>
      <c r="C4078" s="259" t="s">
        <v>1162</v>
      </c>
      <c r="D4078" s="259" t="s">
        <v>40</v>
      </c>
      <c r="E4078" s="259" t="s">
        <v>17</v>
      </c>
      <c r="F4078" s="259" t="s">
        <v>824</v>
      </c>
      <c r="G4078" s="259" t="s">
        <v>17</v>
      </c>
      <c r="H4078" s="259" t="s">
        <v>17</v>
      </c>
      <c r="I4078" s="259" t="s">
        <v>17</v>
      </c>
      <c r="J4078" s="259" t="s">
        <v>4938</v>
      </c>
      <c r="K4078" s="259" t="s">
        <v>7362</v>
      </c>
      <c r="L4078" s="260">
        <v>45562</v>
      </c>
      <c r="M4078" s="259" t="s">
        <v>20</v>
      </c>
    </row>
    <row r="4079" spans="1:13" x14ac:dyDescent="0.35">
      <c r="A4079" s="261" t="s">
        <v>1165</v>
      </c>
      <c r="B4079" s="261" t="s">
        <v>1166</v>
      </c>
      <c r="C4079" s="261" t="s">
        <v>1162</v>
      </c>
      <c r="D4079" s="261" t="s">
        <v>635</v>
      </c>
      <c r="E4079" s="261">
        <v>3774</v>
      </c>
      <c r="F4079" s="261" t="s">
        <v>7324</v>
      </c>
      <c r="G4079" s="261" t="s">
        <v>884</v>
      </c>
      <c r="H4079" s="261">
        <v>2</v>
      </c>
      <c r="I4079" s="261" t="s">
        <v>7325</v>
      </c>
      <c r="J4079" s="261" t="s">
        <v>7363</v>
      </c>
      <c r="K4079" s="261" t="s">
        <v>7364</v>
      </c>
      <c r="L4079" s="262">
        <v>45562</v>
      </c>
      <c r="M4079" s="261" t="s">
        <v>20</v>
      </c>
    </row>
    <row r="4080" spans="1:13" x14ac:dyDescent="0.35">
      <c r="A4080" s="259" t="s">
        <v>1165</v>
      </c>
      <c r="B4080" s="259" t="s">
        <v>1166</v>
      </c>
      <c r="C4080" s="259" t="s">
        <v>1162</v>
      </c>
      <c r="D4080" s="259" t="s">
        <v>793</v>
      </c>
      <c r="E4080" s="259">
        <v>3864</v>
      </c>
      <c r="F4080" s="259" t="s">
        <v>7324</v>
      </c>
      <c r="G4080" s="259" t="s">
        <v>884</v>
      </c>
      <c r="H4080" s="259">
        <v>2</v>
      </c>
      <c r="I4080" s="259" t="s">
        <v>7325</v>
      </c>
      <c r="J4080" s="259" t="s">
        <v>7326</v>
      </c>
      <c r="K4080" s="259" t="s">
        <v>7365</v>
      </c>
      <c r="L4080" s="260">
        <v>45562</v>
      </c>
      <c r="M4080" s="259" t="s">
        <v>20</v>
      </c>
    </row>
    <row r="4081" spans="1:13" x14ac:dyDescent="0.35">
      <c r="A4081" s="261" t="s">
        <v>1165</v>
      </c>
      <c r="B4081" s="261" t="s">
        <v>1166</v>
      </c>
      <c r="C4081" s="261" t="s">
        <v>1162</v>
      </c>
      <c r="D4081" s="261" t="s">
        <v>986</v>
      </c>
      <c r="E4081" s="261" t="s">
        <v>17</v>
      </c>
      <c r="F4081" s="261" t="s">
        <v>17</v>
      </c>
      <c r="G4081" s="261" t="s">
        <v>17</v>
      </c>
      <c r="H4081" s="261" t="s">
        <v>17</v>
      </c>
      <c r="I4081" s="261" t="s">
        <v>17</v>
      </c>
      <c r="J4081" s="261" t="s">
        <v>7366</v>
      </c>
      <c r="K4081" s="261" t="s">
        <v>7367</v>
      </c>
      <c r="L4081" s="262">
        <v>45562</v>
      </c>
      <c r="M4081" s="261" t="s">
        <v>20</v>
      </c>
    </row>
    <row r="4082" spans="1:13" x14ac:dyDescent="0.35">
      <c r="A4082" s="259" t="s">
        <v>1165</v>
      </c>
      <c r="B4082" s="259" t="s">
        <v>1166</v>
      </c>
      <c r="C4082" s="259" t="s">
        <v>1162</v>
      </c>
      <c r="D4082" s="259" t="s">
        <v>991</v>
      </c>
      <c r="E4082" s="259">
        <v>70145005</v>
      </c>
      <c r="F4082" s="259" t="s">
        <v>7356</v>
      </c>
      <c r="G4082" s="259" t="s">
        <v>22</v>
      </c>
      <c r="H4082" s="259">
        <v>3</v>
      </c>
      <c r="I4082" s="259" t="s">
        <v>7357</v>
      </c>
      <c r="J4082" s="259" t="s">
        <v>4907</v>
      </c>
      <c r="K4082" s="259" t="s">
        <v>7368</v>
      </c>
      <c r="L4082" s="260">
        <v>45562</v>
      </c>
      <c r="M4082" s="259" t="s">
        <v>439</v>
      </c>
    </row>
    <row r="4083" spans="1:13" x14ac:dyDescent="0.35">
      <c r="A4083" s="261" t="s">
        <v>1165</v>
      </c>
      <c r="B4083" s="261" t="s">
        <v>1166</v>
      </c>
      <c r="C4083" s="261" t="s">
        <v>1162</v>
      </c>
      <c r="D4083" s="261" t="s">
        <v>996</v>
      </c>
      <c r="E4083" s="261">
        <v>386000</v>
      </c>
      <c r="F4083" s="261" t="s">
        <v>7356</v>
      </c>
      <c r="G4083" s="261" t="s">
        <v>22</v>
      </c>
      <c r="H4083" s="261">
        <v>3</v>
      </c>
      <c r="I4083" s="261" t="s">
        <v>7357</v>
      </c>
      <c r="J4083" s="261" t="s">
        <v>4909</v>
      </c>
      <c r="K4083" s="261" t="s">
        <v>7369</v>
      </c>
      <c r="L4083" s="262">
        <v>45562</v>
      </c>
      <c r="M4083" s="261" t="s">
        <v>439</v>
      </c>
    </row>
    <row r="4084" spans="1:13" x14ac:dyDescent="0.35">
      <c r="A4084" s="259" t="s">
        <v>1165</v>
      </c>
      <c r="B4084" s="259" t="s">
        <v>1166</v>
      </c>
      <c r="C4084" s="259" t="s">
        <v>1162</v>
      </c>
      <c r="D4084" s="259" t="s">
        <v>999</v>
      </c>
      <c r="E4084" s="259" t="s">
        <v>17</v>
      </c>
      <c r="F4084" s="259" t="s">
        <v>17</v>
      </c>
      <c r="G4084" s="259" t="s">
        <v>17</v>
      </c>
      <c r="H4084" s="259" t="s">
        <v>17</v>
      </c>
      <c r="I4084" s="259" t="s">
        <v>17</v>
      </c>
      <c r="J4084" s="259" t="s">
        <v>7370</v>
      </c>
      <c r="K4084" s="259" t="s">
        <v>7371</v>
      </c>
      <c r="L4084" s="260">
        <v>45562</v>
      </c>
      <c r="M4084" s="259" t="s">
        <v>439</v>
      </c>
    </row>
    <row r="4085" spans="1:13" x14ac:dyDescent="0.35">
      <c r="A4085" s="261" t="s">
        <v>1165</v>
      </c>
      <c r="B4085" s="261" t="s">
        <v>1166</v>
      </c>
      <c r="C4085" s="261" t="s">
        <v>1162</v>
      </c>
      <c r="D4085" s="261" t="s">
        <v>1002</v>
      </c>
      <c r="E4085" s="261" t="s">
        <v>17</v>
      </c>
      <c r="F4085" s="261" t="s">
        <v>17</v>
      </c>
      <c r="G4085" s="261" t="s">
        <v>17</v>
      </c>
      <c r="H4085" s="261" t="s">
        <v>17</v>
      </c>
      <c r="I4085" s="261" t="s">
        <v>17</v>
      </c>
      <c r="J4085" s="261" t="s">
        <v>5039</v>
      </c>
      <c r="K4085" s="261" t="s">
        <v>7372</v>
      </c>
      <c r="L4085" s="262">
        <v>45562</v>
      </c>
      <c r="M4085" s="261" t="s">
        <v>20</v>
      </c>
    </row>
    <row r="4086" spans="1:13" x14ac:dyDescent="0.35">
      <c r="A4086" s="259" t="s">
        <v>1165</v>
      </c>
      <c r="B4086" s="259" t="s">
        <v>1166</v>
      </c>
      <c r="C4086" s="259" t="s">
        <v>1162</v>
      </c>
      <c r="D4086" s="259" t="s">
        <v>823</v>
      </c>
      <c r="E4086" s="259" t="s">
        <v>17</v>
      </c>
      <c r="F4086" s="259" t="s">
        <v>17</v>
      </c>
      <c r="G4086" s="259" t="s">
        <v>17</v>
      </c>
      <c r="H4086" s="259" t="s">
        <v>17</v>
      </c>
      <c r="I4086" s="259" t="s">
        <v>17</v>
      </c>
      <c r="J4086" s="259" t="s">
        <v>5041</v>
      </c>
      <c r="K4086" s="259" t="s">
        <v>7373</v>
      </c>
      <c r="L4086" s="260">
        <v>45562</v>
      </c>
      <c r="M4086" s="259" t="s">
        <v>20</v>
      </c>
    </row>
    <row r="4087" spans="1:13" x14ac:dyDescent="0.35">
      <c r="A4087" s="261" t="s">
        <v>1165</v>
      </c>
      <c r="B4087" s="261" t="s">
        <v>1166</v>
      </c>
      <c r="C4087" s="261" t="s">
        <v>1162</v>
      </c>
      <c r="D4087" s="261" t="s">
        <v>404</v>
      </c>
      <c r="E4087" s="261">
        <v>5</v>
      </c>
      <c r="F4087" s="261" t="s">
        <v>7374</v>
      </c>
      <c r="G4087" s="261" t="s">
        <v>884</v>
      </c>
      <c r="H4087" s="261">
        <v>2</v>
      </c>
      <c r="I4087" s="261" t="s">
        <v>7375</v>
      </c>
      <c r="J4087" s="261" t="s">
        <v>1007</v>
      </c>
      <c r="K4087" s="261" t="s">
        <v>7376</v>
      </c>
      <c r="L4087" s="262">
        <v>45562</v>
      </c>
      <c r="M4087" s="261" t="s">
        <v>20</v>
      </c>
    </row>
    <row r="4088" spans="1:13" x14ac:dyDescent="0.35">
      <c r="A4088" s="259" t="s">
        <v>1165</v>
      </c>
      <c r="B4088" s="259" t="s">
        <v>1166</v>
      </c>
      <c r="C4088" s="259" t="s">
        <v>1162</v>
      </c>
      <c r="D4088" s="259" t="s">
        <v>38</v>
      </c>
      <c r="E4088" s="259" t="s">
        <v>17</v>
      </c>
      <c r="F4088" s="259" t="s">
        <v>824</v>
      </c>
      <c r="G4088" s="259" t="s">
        <v>17</v>
      </c>
      <c r="H4088" s="259" t="s">
        <v>17</v>
      </c>
      <c r="I4088" s="259" t="s">
        <v>17</v>
      </c>
      <c r="J4088" s="259" t="s">
        <v>5309</v>
      </c>
      <c r="K4088" s="259" t="s">
        <v>7377</v>
      </c>
      <c r="L4088" s="260">
        <v>45562</v>
      </c>
      <c r="M4088" s="259" t="s">
        <v>20</v>
      </c>
    </row>
    <row r="4089" spans="1:13" x14ac:dyDescent="0.35">
      <c r="A4089" s="261" t="s">
        <v>1165</v>
      </c>
      <c r="B4089" s="261" t="s">
        <v>1166</v>
      </c>
      <c r="C4089" s="261" t="s">
        <v>1162</v>
      </c>
      <c r="D4089" s="261" t="s">
        <v>16</v>
      </c>
      <c r="E4089" s="261" t="s">
        <v>17</v>
      </c>
      <c r="F4089" s="261" t="s">
        <v>824</v>
      </c>
      <c r="G4089" s="261" t="s">
        <v>17</v>
      </c>
      <c r="H4089" s="261" t="s">
        <v>17</v>
      </c>
      <c r="I4089" s="261" t="s">
        <v>17</v>
      </c>
      <c r="J4089" s="261" t="s">
        <v>5309</v>
      </c>
      <c r="K4089" s="261" t="s">
        <v>7378</v>
      </c>
      <c r="L4089" s="262">
        <v>45562</v>
      </c>
      <c r="M4089" s="261" t="s">
        <v>20</v>
      </c>
    </row>
    <row r="4090" spans="1:13" x14ac:dyDescent="0.35">
      <c r="A4090" s="259" t="s">
        <v>1165</v>
      </c>
      <c r="B4090" s="259" t="s">
        <v>1166</v>
      </c>
      <c r="C4090" s="259" t="s">
        <v>1162</v>
      </c>
      <c r="D4090" s="259" t="s">
        <v>21</v>
      </c>
      <c r="E4090" s="259" t="s">
        <v>17</v>
      </c>
      <c r="F4090" s="259" t="s">
        <v>824</v>
      </c>
      <c r="G4090" s="259" t="s">
        <v>17</v>
      </c>
      <c r="H4090" s="259" t="s">
        <v>17</v>
      </c>
      <c r="I4090" s="259" t="s">
        <v>17</v>
      </c>
      <c r="J4090" s="259" t="s">
        <v>5309</v>
      </c>
      <c r="K4090" s="259" t="s">
        <v>7379</v>
      </c>
      <c r="L4090" s="260">
        <v>45562</v>
      </c>
      <c r="M4090" s="259" t="s">
        <v>20</v>
      </c>
    </row>
    <row r="4091" spans="1:13" x14ac:dyDescent="0.35">
      <c r="A4091" s="261" t="s">
        <v>1165</v>
      </c>
      <c r="B4091" s="261" t="s">
        <v>1166</v>
      </c>
      <c r="C4091" s="261" t="s">
        <v>1162</v>
      </c>
      <c r="D4091" s="261" t="s">
        <v>768</v>
      </c>
      <c r="E4091" s="261" t="s">
        <v>17</v>
      </c>
      <c r="F4091" s="261" t="s">
        <v>824</v>
      </c>
      <c r="G4091" s="261" t="s">
        <v>17</v>
      </c>
      <c r="H4091" s="261" t="s">
        <v>17</v>
      </c>
      <c r="I4091" s="261" t="s">
        <v>17</v>
      </c>
      <c r="J4091" s="261" t="s">
        <v>5309</v>
      </c>
      <c r="K4091" s="261" t="s">
        <v>7380</v>
      </c>
      <c r="L4091" s="262">
        <v>45562</v>
      </c>
      <c r="M4091" s="261" t="s">
        <v>20</v>
      </c>
    </row>
    <row r="4092" spans="1:13" x14ac:dyDescent="0.35">
      <c r="A4092" s="259" t="s">
        <v>1165</v>
      </c>
      <c r="B4092" s="259" t="s">
        <v>1166</v>
      </c>
      <c r="C4092" s="259" t="s">
        <v>1162</v>
      </c>
      <c r="D4092" s="259" t="s">
        <v>24</v>
      </c>
      <c r="E4092" s="259" t="s">
        <v>17</v>
      </c>
      <c r="F4092" s="259" t="s">
        <v>824</v>
      </c>
      <c r="G4092" s="259" t="s">
        <v>17</v>
      </c>
      <c r="H4092" s="259" t="s">
        <v>17</v>
      </c>
      <c r="I4092" s="259" t="s">
        <v>17</v>
      </c>
      <c r="J4092" s="259" t="s">
        <v>5309</v>
      </c>
      <c r="K4092" s="259" t="s">
        <v>7381</v>
      </c>
      <c r="L4092" s="260">
        <v>45562</v>
      </c>
      <c r="M4092" s="259" t="s">
        <v>20</v>
      </c>
    </row>
    <row r="4093" spans="1:13" x14ac:dyDescent="0.35">
      <c r="A4093" s="261" t="s">
        <v>1169</v>
      </c>
      <c r="B4093" s="261" t="s">
        <v>1170</v>
      </c>
      <c r="C4093" s="261" t="s">
        <v>1162</v>
      </c>
      <c r="D4093" s="261" t="s">
        <v>949</v>
      </c>
      <c r="E4093" s="261">
        <v>128455567</v>
      </c>
      <c r="F4093" s="261" t="s">
        <v>5843</v>
      </c>
      <c r="G4093" s="261" t="s">
        <v>884</v>
      </c>
      <c r="H4093" s="261">
        <v>2</v>
      </c>
      <c r="I4093" s="261" t="s">
        <v>7308</v>
      </c>
      <c r="J4093" s="261" t="s">
        <v>7382</v>
      </c>
      <c r="K4093" s="261" t="s">
        <v>7383</v>
      </c>
      <c r="L4093" s="262">
        <v>45562</v>
      </c>
      <c r="M4093" s="261" t="s">
        <v>20</v>
      </c>
    </row>
    <row r="4094" spans="1:13" x14ac:dyDescent="0.35">
      <c r="A4094" s="259" t="s">
        <v>1169</v>
      </c>
      <c r="B4094" s="259" t="s">
        <v>1170</v>
      </c>
      <c r="C4094" s="259" t="s">
        <v>1162</v>
      </c>
      <c r="D4094" s="259" t="s">
        <v>694</v>
      </c>
      <c r="E4094" s="259">
        <v>1159951</v>
      </c>
      <c r="F4094" s="259" t="s">
        <v>7384</v>
      </c>
      <c r="G4094" s="259" t="s">
        <v>33</v>
      </c>
      <c r="H4094" s="259">
        <v>2</v>
      </c>
      <c r="I4094" s="259" t="s">
        <v>7385</v>
      </c>
      <c r="J4094" s="259" t="s">
        <v>7386</v>
      </c>
      <c r="K4094" s="259" t="s">
        <v>7387</v>
      </c>
      <c r="L4094" s="260">
        <v>45562</v>
      </c>
      <c r="M4094" s="259" t="s">
        <v>20</v>
      </c>
    </row>
    <row r="4095" spans="1:13" x14ac:dyDescent="0.35">
      <c r="A4095" s="261" t="s">
        <v>1169</v>
      </c>
      <c r="B4095" s="261" t="s">
        <v>1170</v>
      </c>
      <c r="C4095" s="261" t="s">
        <v>1162</v>
      </c>
      <c r="D4095" s="261" t="s">
        <v>958</v>
      </c>
      <c r="E4095" s="261">
        <v>57924562</v>
      </c>
      <c r="F4095" s="261" t="s">
        <v>7388</v>
      </c>
      <c r="G4095" s="261" t="s">
        <v>884</v>
      </c>
      <c r="H4095" s="261">
        <v>2</v>
      </c>
      <c r="I4095" s="261" t="s">
        <v>7389</v>
      </c>
      <c r="J4095" s="261" t="s">
        <v>7390</v>
      </c>
      <c r="K4095" s="261" t="s">
        <v>7391</v>
      </c>
      <c r="L4095" s="262">
        <v>45562</v>
      </c>
      <c r="M4095" s="261" t="s">
        <v>20</v>
      </c>
    </row>
    <row r="4096" spans="1:13" x14ac:dyDescent="0.35">
      <c r="A4096" s="259" t="s">
        <v>1169</v>
      </c>
      <c r="B4096" s="259" t="s">
        <v>1170</v>
      </c>
      <c r="C4096" s="259" t="s">
        <v>1162</v>
      </c>
      <c r="D4096" s="259" t="s">
        <v>963</v>
      </c>
      <c r="E4096" s="259">
        <v>228397</v>
      </c>
      <c r="F4096" s="259" t="s">
        <v>7392</v>
      </c>
      <c r="G4096" s="259" t="s">
        <v>22</v>
      </c>
      <c r="H4096" s="259">
        <v>3</v>
      </c>
      <c r="I4096" s="259" t="s">
        <v>7393</v>
      </c>
      <c r="J4096" s="259" t="s">
        <v>7394</v>
      </c>
      <c r="K4096" s="259" t="s">
        <v>7395</v>
      </c>
      <c r="L4096" s="260">
        <v>45562</v>
      </c>
      <c r="M4096" s="259" t="s">
        <v>20</v>
      </c>
    </row>
    <row r="4097" spans="1:13" x14ac:dyDescent="0.35">
      <c r="A4097" s="261" t="s">
        <v>1169</v>
      </c>
      <c r="B4097" s="261" t="s">
        <v>1170</v>
      </c>
      <c r="C4097" s="261" t="s">
        <v>1162</v>
      </c>
      <c r="D4097" s="261" t="s">
        <v>568</v>
      </c>
      <c r="E4097" s="261">
        <v>138834</v>
      </c>
      <c r="F4097" s="261" t="s">
        <v>7396</v>
      </c>
      <c r="G4097" s="261" t="s">
        <v>22</v>
      </c>
      <c r="H4097" s="261">
        <v>3</v>
      </c>
      <c r="I4097" s="261" t="s">
        <v>7397</v>
      </c>
      <c r="J4097" s="261" t="s">
        <v>7398</v>
      </c>
      <c r="K4097" s="261" t="s">
        <v>7399</v>
      </c>
      <c r="L4097" s="262">
        <v>45562</v>
      </c>
      <c r="M4097" s="261" t="s">
        <v>20</v>
      </c>
    </row>
    <row r="4098" spans="1:13" x14ac:dyDescent="0.35">
      <c r="A4098" s="259" t="s">
        <v>1169</v>
      </c>
      <c r="B4098" s="259" t="s">
        <v>1170</v>
      </c>
      <c r="C4098" s="259" t="s">
        <v>1162</v>
      </c>
      <c r="D4098" s="259" t="s">
        <v>40</v>
      </c>
      <c r="E4098" s="259" t="s">
        <v>17</v>
      </c>
      <c r="F4098" s="259" t="s">
        <v>17</v>
      </c>
      <c r="G4098" s="259" t="s">
        <v>17</v>
      </c>
      <c r="H4098" s="259" t="s">
        <v>17</v>
      </c>
      <c r="I4098" s="259" t="s">
        <v>17</v>
      </c>
      <c r="J4098" s="259" t="s">
        <v>4938</v>
      </c>
      <c r="K4098" s="259" t="s">
        <v>7400</v>
      </c>
      <c r="L4098" s="260">
        <v>45562</v>
      </c>
      <c r="M4098" s="259" t="s">
        <v>20</v>
      </c>
    </row>
    <row r="4099" spans="1:13" x14ac:dyDescent="0.35">
      <c r="A4099" s="261" t="s">
        <v>1169</v>
      </c>
      <c r="B4099" s="261" t="s">
        <v>1170</v>
      </c>
      <c r="C4099" s="261" t="s">
        <v>1162</v>
      </c>
      <c r="D4099" s="261" t="s">
        <v>635</v>
      </c>
      <c r="E4099" s="261">
        <v>90</v>
      </c>
      <c r="F4099" s="261" t="s">
        <v>7401</v>
      </c>
      <c r="G4099" s="261" t="s">
        <v>884</v>
      </c>
      <c r="H4099" s="261">
        <v>2</v>
      </c>
      <c r="I4099" s="261" t="s">
        <v>7402</v>
      </c>
      <c r="J4099" s="261" t="s">
        <v>7403</v>
      </c>
      <c r="K4099" s="261" t="s">
        <v>7404</v>
      </c>
      <c r="L4099" s="262">
        <v>45562</v>
      </c>
      <c r="M4099" s="261" t="s">
        <v>20</v>
      </c>
    </row>
    <row r="4100" spans="1:13" x14ac:dyDescent="0.35">
      <c r="A4100" s="259" t="s">
        <v>1169</v>
      </c>
      <c r="B4100" s="259" t="s">
        <v>1170</v>
      </c>
      <c r="C4100" s="259" t="s">
        <v>1162</v>
      </c>
      <c r="D4100" s="259" t="s">
        <v>793</v>
      </c>
      <c r="E4100" s="259">
        <v>3864</v>
      </c>
      <c r="F4100" s="259" t="s">
        <v>7324</v>
      </c>
      <c r="G4100" s="259" t="s">
        <v>884</v>
      </c>
      <c r="H4100" s="259">
        <v>2</v>
      </c>
      <c r="I4100" s="259" t="s">
        <v>7325</v>
      </c>
      <c r="J4100" s="259" t="s">
        <v>7326</v>
      </c>
      <c r="K4100" s="259" t="s">
        <v>7405</v>
      </c>
      <c r="L4100" s="260">
        <v>45562</v>
      </c>
      <c r="M4100" s="259" t="s">
        <v>20</v>
      </c>
    </row>
    <row r="4101" spans="1:13" x14ac:dyDescent="0.35">
      <c r="A4101" s="261" t="s">
        <v>1169</v>
      </c>
      <c r="B4101" s="261" t="s">
        <v>1170</v>
      </c>
      <c r="C4101" s="261" t="s">
        <v>1162</v>
      </c>
      <c r="D4101" s="261" t="s">
        <v>986</v>
      </c>
      <c r="E4101" s="261">
        <v>142379</v>
      </c>
      <c r="F4101" s="261" t="s">
        <v>7329</v>
      </c>
      <c r="G4101" s="261" t="s">
        <v>22</v>
      </c>
      <c r="H4101" s="261">
        <v>3</v>
      </c>
      <c r="I4101" s="261" t="s">
        <v>7330</v>
      </c>
      <c r="J4101" s="261" t="s">
        <v>7339</v>
      </c>
      <c r="K4101" s="261" t="s">
        <v>7406</v>
      </c>
      <c r="L4101" s="262">
        <v>45562</v>
      </c>
      <c r="M4101" s="261" t="s">
        <v>20</v>
      </c>
    </row>
    <row r="4102" spans="1:13" x14ac:dyDescent="0.35">
      <c r="A4102" s="259" t="s">
        <v>1169</v>
      </c>
      <c r="B4102" s="259" t="s">
        <v>1170</v>
      </c>
      <c r="C4102" s="259" t="s">
        <v>1162</v>
      </c>
      <c r="D4102" s="259" t="s">
        <v>991</v>
      </c>
      <c r="E4102" s="259">
        <v>57696165</v>
      </c>
      <c r="F4102" s="259" t="s">
        <v>7407</v>
      </c>
      <c r="G4102" s="259" t="s">
        <v>22</v>
      </c>
      <c r="H4102" s="259">
        <v>3</v>
      </c>
      <c r="I4102" s="259" t="s">
        <v>7408</v>
      </c>
      <c r="J4102" s="259" t="s">
        <v>7409</v>
      </c>
      <c r="K4102" s="259" t="s">
        <v>7410</v>
      </c>
      <c r="L4102" s="260">
        <v>45562</v>
      </c>
      <c r="M4102" s="259" t="s">
        <v>20</v>
      </c>
    </row>
    <row r="4103" spans="1:13" x14ac:dyDescent="0.35">
      <c r="A4103" s="261" t="s">
        <v>1169</v>
      </c>
      <c r="B4103" s="261" t="s">
        <v>1170</v>
      </c>
      <c r="C4103" s="261" t="s">
        <v>1162</v>
      </c>
      <c r="D4103" s="261" t="s">
        <v>996</v>
      </c>
      <c r="E4103" s="261">
        <v>93047</v>
      </c>
      <c r="F4103" s="261" t="s">
        <v>7407</v>
      </c>
      <c r="G4103" s="261" t="s">
        <v>22</v>
      </c>
      <c r="H4103" s="261">
        <v>3</v>
      </c>
      <c r="I4103" s="261" t="s">
        <v>7411</v>
      </c>
      <c r="J4103" s="261" t="s">
        <v>7412</v>
      </c>
      <c r="K4103" s="261" t="s">
        <v>7413</v>
      </c>
      <c r="L4103" s="262">
        <v>45562</v>
      </c>
      <c r="M4103" s="261" t="s">
        <v>20</v>
      </c>
    </row>
    <row r="4104" spans="1:13" x14ac:dyDescent="0.35">
      <c r="A4104" s="259" t="s">
        <v>1169</v>
      </c>
      <c r="B4104" s="259" t="s">
        <v>1170</v>
      </c>
      <c r="C4104" s="259" t="s">
        <v>1162</v>
      </c>
      <c r="D4104" s="259" t="s">
        <v>999</v>
      </c>
      <c r="E4104" s="259">
        <v>142379</v>
      </c>
      <c r="F4104" s="259" t="s">
        <v>7329</v>
      </c>
      <c r="G4104" s="259" t="s">
        <v>22</v>
      </c>
      <c r="H4104" s="259">
        <v>3</v>
      </c>
      <c r="I4104" s="259" t="s">
        <v>7330</v>
      </c>
      <c r="J4104" s="259" t="s">
        <v>7339</v>
      </c>
      <c r="K4104" s="259" t="s">
        <v>7414</v>
      </c>
      <c r="L4104" s="260">
        <v>45562</v>
      </c>
      <c r="M4104" s="259" t="s">
        <v>20</v>
      </c>
    </row>
    <row r="4105" spans="1:13" x14ac:dyDescent="0.35">
      <c r="A4105" s="261" t="s">
        <v>1169</v>
      </c>
      <c r="B4105" s="261" t="s">
        <v>1170</v>
      </c>
      <c r="C4105" s="261" t="s">
        <v>1162</v>
      </c>
      <c r="D4105" s="261" t="s">
        <v>1002</v>
      </c>
      <c r="E4105" s="261" t="s">
        <v>17</v>
      </c>
      <c r="F4105" s="261" t="s">
        <v>824</v>
      </c>
      <c r="G4105" s="261" t="s">
        <v>17</v>
      </c>
      <c r="H4105" s="261" t="s">
        <v>17</v>
      </c>
      <c r="I4105" s="261" t="s">
        <v>17</v>
      </c>
      <c r="J4105" s="261" t="s">
        <v>5039</v>
      </c>
      <c r="K4105" s="261" t="s">
        <v>7415</v>
      </c>
      <c r="L4105" s="262">
        <v>45562</v>
      </c>
      <c r="M4105" s="261" t="s">
        <v>20</v>
      </c>
    </row>
    <row r="4106" spans="1:13" x14ac:dyDescent="0.35">
      <c r="A4106" s="259" t="s">
        <v>1169</v>
      </c>
      <c r="B4106" s="259" t="s">
        <v>1170</v>
      </c>
      <c r="C4106" s="259" t="s">
        <v>1162</v>
      </c>
      <c r="D4106" s="259" t="s">
        <v>823</v>
      </c>
      <c r="E4106" s="259" t="s">
        <v>17</v>
      </c>
      <c r="F4106" s="259" t="s">
        <v>17</v>
      </c>
      <c r="G4106" s="259" t="s">
        <v>17</v>
      </c>
      <c r="H4106" s="259" t="s">
        <v>17</v>
      </c>
      <c r="I4106" s="259" t="s">
        <v>17</v>
      </c>
      <c r="J4106" s="259" t="s">
        <v>5041</v>
      </c>
      <c r="K4106" s="259" t="s">
        <v>7416</v>
      </c>
      <c r="L4106" s="260">
        <v>45562</v>
      </c>
      <c r="M4106" s="259" t="s">
        <v>20</v>
      </c>
    </row>
    <row r="4107" spans="1:13" x14ac:dyDescent="0.35">
      <c r="A4107" s="261" t="s">
        <v>1169</v>
      </c>
      <c r="B4107" s="261" t="s">
        <v>1170</v>
      </c>
      <c r="C4107" s="261" t="s">
        <v>1162</v>
      </c>
      <c r="D4107" s="261" t="s">
        <v>404</v>
      </c>
      <c r="E4107" s="261">
        <v>3</v>
      </c>
      <c r="F4107" s="261" t="s">
        <v>7417</v>
      </c>
      <c r="G4107" s="261" t="s">
        <v>884</v>
      </c>
      <c r="H4107" s="261">
        <v>2</v>
      </c>
      <c r="I4107" s="261" t="s">
        <v>7411</v>
      </c>
      <c r="J4107" s="261" t="s">
        <v>7418</v>
      </c>
      <c r="K4107" s="261" t="s">
        <v>7419</v>
      </c>
      <c r="L4107" s="262">
        <v>45562</v>
      </c>
      <c r="M4107" s="261" t="s">
        <v>20</v>
      </c>
    </row>
    <row r="4108" spans="1:13" x14ac:dyDescent="0.35">
      <c r="A4108" s="259" t="s">
        <v>1169</v>
      </c>
      <c r="B4108" s="259" t="s">
        <v>1170</v>
      </c>
      <c r="C4108" s="259" t="s">
        <v>1162</v>
      </c>
      <c r="D4108" s="259" t="s">
        <v>38</v>
      </c>
      <c r="E4108" s="259" t="s">
        <v>17</v>
      </c>
      <c r="F4108" s="259" t="s">
        <v>17</v>
      </c>
      <c r="G4108" s="259" t="s">
        <v>17</v>
      </c>
      <c r="H4108" s="259" t="s">
        <v>17</v>
      </c>
      <c r="I4108" s="259" t="s">
        <v>17</v>
      </c>
      <c r="J4108" s="259" t="s">
        <v>5309</v>
      </c>
      <c r="K4108" s="259" t="s">
        <v>7420</v>
      </c>
      <c r="L4108" s="260">
        <v>45562</v>
      </c>
      <c r="M4108" s="259" t="s">
        <v>439</v>
      </c>
    </row>
    <row r="4109" spans="1:13" x14ac:dyDescent="0.35">
      <c r="A4109" s="261" t="s">
        <v>1169</v>
      </c>
      <c r="B4109" s="261" t="s">
        <v>1170</v>
      </c>
      <c r="C4109" s="261" t="s">
        <v>1162</v>
      </c>
      <c r="D4109" s="261" t="s">
        <v>16</v>
      </c>
      <c r="E4109" s="261" t="s">
        <v>17</v>
      </c>
      <c r="F4109" s="261" t="s">
        <v>17</v>
      </c>
      <c r="G4109" s="261" t="s">
        <v>17</v>
      </c>
      <c r="H4109" s="261" t="s">
        <v>17</v>
      </c>
      <c r="I4109" s="261" t="s">
        <v>17</v>
      </c>
      <c r="J4109" s="261" t="s">
        <v>5309</v>
      </c>
      <c r="K4109" s="261" t="s">
        <v>7421</v>
      </c>
      <c r="L4109" s="262">
        <v>45562</v>
      </c>
      <c r="M4109" s="261" t="s">
        <v>439</v>
      </c>
    </row>
    <row r="4110" spans="1:13" x14ac:dyDescent="0.35">
      <c r="A4110" s="259" t="s">
        <v>1169</v>
      </c>
      <c r="B4110" s="259" t="s">
        <v>1170</v>
      </c>
      <c r="C4110" s="259" t="s">
        <v>1162</v>
      </c>
      <c r="D4110" s="259" t="s">
        <v>21</v>
      </c>
      <c r="E4110" s="259" t="s">
        <v>17</v>
      </c>
      <c r="F4110" s="259" t="s">
        <v>17</v>
      </c>
      <c r="G4110" s="259" t="s">
        <v>17</v>
      </c>
      <c r="H4110" s="259" t="s">
        <v>17</v>
      </c>
      <c r="I4110" s="259" t="s">
        <v>17</v>
      </c>
      <c r="J4110" s="259" t="s">
        <v>5309</v>
      </c>
      <c r="K4110" s="259" t="s">
        <v>7422</v>
      </c>
      <c r="L4110" s="260">
        <v>45562</v>
      </c>
      <c r="M4110" s="259" t="s">
        <v>439</v>
      </c>
    </row>
    <row r="4111" spans="1:13" x14ac:dyDescent="0.35">
      <c r="A4111" s="261" t="s">
        <v>1169</v>
      </c>
      <c r="B4111" s="261" t="s">
        <v>1170</v>
      </c>
      <c r="C4111" s="261" t="s">
        <v>1162</v>
      </c>
      <c r="D4111" s="261" t="s">
        <v>768</v>
      </c>
      <c r="E4111" s="261" t="s">
        <v>17</v>
      </c>
      <c r="F4111" s="261" t="s">
        <v>17</v>
      </c>
      <c r="G4111" s="261" t="s">
        <v>17</v>
      </c>
      <c r="H4111" s="261" t="s">
        <v>17</v>
      </c>
      <c r="I4111" s="261" t="s">
        <v>17</v>
      </c>
      <c r="J4111" s="261" t="s">
        <v>5309</v>
      </c>
      <c r="K4111" s="261" t="s">
        <v>7423</v>
      </c>
      <c r="L4111" s="262">
        <v>45562</v>
      </c>
      <c r="M4111" s="261" t="s">
        <v>439</v>
      </c>
    </row>
    <row r="4112" spans="1:13" x14ac:dyDescent="0.35">
      <c r="A4112" s="259" t="s">
        <v>1169</v>
      </c>
      <c r="B4112" s="259" t="s">
        <v>1170</v>
      </c>
      <c r="C4112" s="259" t="s">
        <v>1162</v>
      </c>
      <c r="D4112" s="259" t="s">
        <v>24</v>
      </c>
      <c r="E4112" s="259" t="s">
        <v>17</v>
      </c>
      <c r="F4112" s="259" t="s">
        <v>17</v>
      </c>
      <c r="G4112" s="259" t="s">
        <v>17</v>
      </c>
      <c r="H4112" s="259" t="s">
        <v>17</v>
      </c>
      <c r="I4112" s="259" t="s">
        <v>17</v>
      </c>
      <c r="J4112" s="259" t="s">
        <v>5309</v>
      </c>
      <c r="K4112" s="259" t="s">
        <v>7424</v>
      </c>
      <c r="L4112" s="260">
        <v>45562</v>
      </c>
      <c r="M4112" s="259" t="s">
        <v>439</v>
      </c>
    </row>
    <row r="4113" spans="1:13" x14ac:dyDescent="0.35">
      <c r="A4113" s="261" t="s">
        <v>1444</v>
      </c>
      <c r="B4113" s="261" t="s">
        <v>1445</v>
      </c>
      <c r="C4113" s="261" t="s">
        <v>1446</v>
      </c>
      <c r="D4113" s="261" t="s">
        <v>949</v>
      </c>
      <c r="E4113" s="261">
        <v>1534937</v>
      </c>
      <c r="F4113" s="261" t="s">
        <v>7425</v>
      </c>
      <c r="G4113" s="261" t="s">
        <v>884</v>
      </c>
      <c r="H4113" s="261">
        <v>2</v>
      </c>
      <c r="I4113" s="261" t="s">
        <v>7426</v>
      </c>
      <c r="J4113" s="261" t="s">
        <v>7427</v>
      </c>
      <c r="K4113" s="261" t="s">
        <v>7428</v>
      </c>
      <c r="L4113" s="262">
        <v>45562</v>
      </c>
      <c r="M4113" s="261" t="s">
        <v>20</v>
      </c>
    </row>
    <row r="4114" spans="1:13" x14ac:dyDescent="0.35">
      <c r="A4114" s="259" t="s">
        <v>1444</v>
      </c>
      <c r="B4114" s="259" t="s">
        <v>1445</v>
      </c>
      <c r="C4114" s="259" t="s">
        <v>1446</v>
      </c>
      <c r="D4114" s="259" t="s">
        <v>694</v>
      </c>
      <c r="E4114" s="259">
        <v>5130</v>
      </c>
      <c r="F4114" s="259" t="s">
        <v>7429</v>
      </c>
      <c r="G4114" s="259" t="s">
        <v>492</v>
      </c>
      <c r="H4114" s="259">
        <v>1</v>
      </c>
      <c r="I4114" s="259" t="s">
        <v>7430</v>
      </c>
      <c r="J4114" s="259" t="s">
        <v>5888</v>
      </c>
      <c r="K4114" s="259" t="s">
        <v>7431</v>
      </c>
      <c r="L4114" s="260">
        <v>45562</v>
      </c>
      <c r="M4114" s="259" t="s">
        <v>20</v>
      </c>
    </row>
    <row r="4115" spans="1:13" x14ac:dyDescent="0.35">
      <c r="A4115" s="261" t="s">
        <v>1444</v>
      </c>
      <c r="B4115" s="261" t="s">
        <v>1445</v>
      </c>
      <c r="C4115" s="261" t="s">
        <v>1446</v>
      </c>
      <c r="D4115" s="261" t="s">
        <v>958</v>
      </c>
      <c r="E4115" s="261">
        <v>1534937</v>
      </c>
      <c r="F4115" s="261" t="s">
        <v>7425</v>
      </c>
      <c r="G4115" s="261" t="s">
        <v>884</v>
      </c>
      <c r="H4115" s="261">
        <v>2</v>
      </c>
      <c r="I4115" s="261" t="s">
        <v>7426</v>
      </c>
      <c r="J4115" s="261" t="s">
        <v>7432</v>
      </c>
      <c r="K4115" s="261" t="s">
        <v>7433</v>
      </c>
      <c r="L4115" s="262">
        <v>45562</v>
      </c>
      <c r="M4115" s="261" t="s">
        <v>20</v>
      </c>
    </row>
    <row r="4116" spans="1:13" x14ac:dyDescent="0.35">
      <c r="A4116" s="259" t="s">
        <v>1444</v>
      </c>
      <c r="B4116" s="259" t="s">
        <v>1445</v>
      </c>
      <c r="C4116" s="259" t="s">
        <v>1446</v>
      </c>
      <c r="D4116" s="259" t="s">
        <v>963</v>
      </c>
      <c r="E4116" s="259">
        <v>212016</v>
      </c>
      <c r="F4116" s="259" t="s">
        <v>7434</v>
      </c>
      <c r="G4116" s="259" t="s">
        <v>884</v>
      </c>
      <c r="H4116" s="259">
        <v>2</v>
      </c>
      <c r="I4116" s="259" t="s">
        <v>7435</v>
      </c>
      <c r="J4116" s="259" t="s">
        <v>7436</v>
      </c>
      <c r="K4116" s="259" t="s">
        <v>7437</v>
      </c>
      <c r="L4116" s="260">
        <v>45562</v>
      </c>
      <c r="M4116" s="259" t="s">
        <v>20</v>
      </c>
    </row>
    <row r="4117" spans="1:13" x14ac:dyDescent="0.35">
      <c r="A4117" s="261" t="s">
        <v>1444</v>
      </c>
      <c r="B4117" s="261" t="s">
        <v>1445</v>
      </c>
      <c r="C4117" s="261" t="s">
        <v>1446</v>
      </c>
      <c r="D4117" s="261" t="s">
        <v>568</v>
      </c>
      <c r="E4117" s="261">
        <v>36200</v>
      </c>
      <c r="F4117" s="261" t="s">
        <v>7438</v>
      </c>
      <c r="G4117" s="261" t="s">
        <v>884</v>
      </c>
      <c r="H4117" s="261">
        <v>2</v>
      </c>
      <c r="I4117" s="261" t="s">
        <v>7439</v>
      </c>
      <c r="J4117" s="261" t="s">
        <v>5898</v>
      </c>
      <c r="K4117" s="261" t="s">
        <v>7440</v>
      </c>
      <c r="L4117" s="262">
        <v>45562</v>
      </c>
      <c r="M4117" s="261" t="s">
        <v>20</v>
      </c>
    </row>
    <row r="4118" spans="1:13" x14ac:dyDescent="0.35">
      <c r="A4118" s="259" t="s">
        <v>1444</v>
      </c>
      <c r="B4118" s="259" t="s">
        <v>1445</v>
      </c>
      <c r="C4118" s="259" t="s">
        <v>1446</v>
      </c>
      <c r="D4118" s="259" t="s">
        <v>40</v>
      </c>
      <c r="E4118" s="259" t="s">
        <v>17</v>
      </c>
      <c r="F4118" s="259" t="s">
        <v>17</v>
      </c>
      <c r="G4118" s="259" t="s">
        <v>17</v>
      </c>
      <c r="H4118" s="259" t="s">
        <v>17</v>
      </c>
      <c r="I4118" s="259" t="s">
        <v>17</v>
      </c>
      <c r="J4118" s="259" t="s">
        <v>5314</v>
      </c>
      <c r="K4118" s="259" t="s">
        <v>7441</v>
      </c>
      <c r="L4118" s="260">
        <v>45562</v>
      </c>
      <c r="M4118" s="259" t="s">
        <v>20</v>
      </c>
    </row>
    <row r="4119" spans="1:13" x14ac:dyDescent="0.35">
      <c r="A4119" s="261" t="s">
        <v>1444</v>
      </c>
      <c r="B4119" s="261" t="s">
        <v>1445</v>
      </c>
      <c r="C4119" s="261" t="s">
        <v>1446</v>
      </c>
      <c r="D4119" s="261" t="s">
        <v>635</v>
      </c>
      <c r="E4119" s="261">
        <v>0</v>
      </c>
      <c r="F4119" s="261" t="s">
        <v>7442</v>
      </c>
      <c r="G4119" s="261" t="s">
        <v>33</v>
      </c>
      <c r="H4119" s="261">
        <v>2</v>
      </c>
      <c r="I4119" s="261" t="s">
        <v>5902</v>
      </c>
      <c r="J4119" s="261" t="s">
        <v>7443</v>
      </c>
      <c r="K4119" s="261" t="s">
        <v>7444</v>
      </c>
      <c r="L4119" s="262">
        <v>45562</v>
      </c>
      <c r="M4119" s="261" t="s">
        <v>20</v>
      </c>
    </row>
    <row r="4120" spans="1:13" x14ac:dyDescent="0.35">
      <c r="A4120" s="259" t="s">
        <v>1444</v>
      </c>
      <c r="B4120" s="259" t="s">
        <v>1445</v>
      </c>
      <c r="C4120" s="259" t="s">
        <v>1446</v>
      </c>
      <c r="D4120" s="259" t="s">
        <v>793</v>
      </c>
      <c r="E4120" s="259">
        <v>0</v>
      </c>
      <c r="F4120" s="259" t="s">
        <v>7442</v>
      </c>
      <c r="G4120" s="259" t="s">
        <v>33</v>
      </c>
      <c r="H4120" s="259">
        <v>2</v>
      </c>
      <c r="I4120" s="259" t="s">
        <v>5902</v>
      </c>
      <c r="J4120" s="259" t="s">
        <v>7443</v>
      </c>
      <c r="K4120" s="259" t="s">
        <v>7445</v>
      </c>
      <c r="L4120" s="260">
        <v>45562</v>
      </c>
      <c r="M4120" s="259" t="s">
        <v>20</v>
      </c>
    </row>
    <row r="4121" spans="1:13" x14ac:dyDescent="0.35">
      <c r="A4121" s="261" t="s">
        <v>1444</v>
      </c>
      <c r="B4121" s="261" t="s">
        <v>1445</v>
      </c>
      <c r="C4121" s="261" t="s">
        <v>1446</v>
      </c>
      <c r="D4121" s="261" t="s">
        <v>986</v>
      </c>
      <c r="E4121" s="261">
        <v>38500</v>
      </c>
      <c r="F4121" s="261" t="s">
        <v>7446</v>
      </c>
      <c r="G4121" s="261" t="s">
        <v>884</v>
      </c>
      <c r="H4121" s="261">
        <v>2</v>
      </c>
      <c r="I4121" s="261" t="s">
        <v>5027</v>
      </c>
      <c r="J4121" s="261" t="s">
        <v>5857</v>
      </c>
      <c r="K4121" s="261" t="s">
        <v>7447</v>
      </c>
      <c r="L4121" s="262">
        <v>45562</v>
      </c>
      <c r="M4121" s="261" t="s">
        <v>20</v>
      </c>
    </row>
    <row r="4122" spans="1:13" x14ac:dyDescent="0.35">
      <c r="A4122" s="259" t="s">
        <v>1444</v>
      </c>
      <c r="B4122" s="259" t="s">
        <v>1445</v>
      </c>
      <c r="C4122" s="259" t="s">
        <v>1446</v>
      </c>
      <c r="D4122" s="259" t="s">
        <v>991</v>
      </c>
      <c r="E4122" s="259">
        <v>1322921</v>
      </c>
      <c r="F4122" s="259" t="s">
        <v>7448</v>
      </c>
      <c r="G4122" s="259" t="s">
        <v>884</v>
      </c>
      <c r="H4122" s="259">
        <v>2</v>
      </c>
      <c r="I4122" s="259" t="s">
        <v>7449</v>
      </c>
      <c r="J4122" s="259" t="s">
        <v>7450</v>
      </c>
      <c r="K4122" s="259" t="s">
        <v>7451</v>
      </c>
      <c r="L4122" s="260">
        <v>45562</v>
      </c>
      <c r="M4122" s="259" t="s">
        <v>20</v>
      </c>
    </row>
    <row r="4123" spans="1:13" x14ac:dyDescent="0.35">
      <c r="A4123" s="261" t="s">
        <v>1444</v>
      </c>
      <c r="B4123" s="261" t="s">
        <v>1445</v>
      </c>
      <c r="C4123" s="261" t="s">
        <v>1446</v>
      </c>
      <c r="D4123" s="261" t="s">
        <v>996</v>
      </c>
      <c r="E4123" s="261">
        <v>173516</v>
      </c>
      <c r="F4123" s="261" t="s">
        <v>5949</v>
      </c>
      <c r="G4123" s="261" t="s">
        <v>884</v>
      </c>
      <c r="H4123" s="261">
        <v>2</v>
      </c>
      <c r="I4123" s="261" t="s">
        <v>7449</v>
      </c>
      <c r="J4123" s="261" t="s">
        <v>7452</v>
      </c>
      <c r="K4123" s="261" t="s">
        <v>7453</v>
      </c>
      <c r="L4123" s="262">
        <v>45562</v>
      </c>
      <c r="M4123" s="261" t="s">
        <v>20</v>
      </c>
    </row>
    <row r="4124" spans="1:13" x14ac:dyDescent="0.35">
      <c r="A4124" s="259" t="s">
        <v>1444</v>
      </c>
      <c r="B4124" s="259" t="s">
        <v>1445</v>
      </c>
      <c r="C4124" s="259" t="s">
        <v>1446</v>
      </c>
      <c r="D4124" s="259" t="s">
        <v>999</v>
      </c>
      <c r="E4124" s="259">
        <v>38500</v>
      </c>
      <c r="F4124" s="259" t="s">
        <v>7446</v>
      </c>
      <c r="G4124" s="259" t="s">
        <v>884</v>
      </c>
      <c r="H4124" s="259">
        <v>2</v>
      </c>
      <c r="I4124" s="259" t="s">
        <v>7449</v>
      </c>
      <c r="J4124" s="259" t="s">
        <v>7454</v>
      </c>
      <c r="K4124" s="259" t="s">
        <v>7455</v>
      </c>
      <c r="L4124" s="260">
        <v>45562</v>
      </c>
      <c r="M4124" s="259" t="s">
        <v>20</v>
      </c>
    </row>
    <row r="4125" spans="1:13" x14ac:dyDescent="0.35">
      <c r="A4125" s="261" t="s">
        <v>1444</v>
      </c>
      <c r="B4125" s="261" t="s">
        <v>1445</v>
      </c>
      <c r="C4125" s="261" t="s">
        <v>1446</v>
      </c>
      <c r="D4125" s="261" t="s">
        <v>1002</v>
      </c>
      <c r="E4125" s="261">
        <v>0</v>
      </c>
      <c r="F4125" s="261" t="s">
        <v>17</v>
      </c>
      <c r="G4125" s="261" t="s">
        <v>17</v>
      </c>
      <c r="H4125" s="261" t="s">
        <v>17</v>
      </c>
      <c r="I4125" s="261" t="s">
        <v>7449</v>
      </c>
      <c r="J4125" s="261" t="s">
        <v>180</v>
      </c>
      <c r="K4125" s="261" t="s">
        <v>7456</v>
      </c>
      <c r="L4125" s="262">
        <v>45562</v>
      </c>
      <c r="M4125" s="261" t="s">
        <v>20</v>
      </c>
    </row>
    <row r="4126" spans="1:13" x14ac:dyDescent="0.35">
      <c r="A4126" s="259" t="s">
        <v>1444</v>
      </c>
      <c r="B4126" s="259" t="s">
        <v>1445</v>
      </c>
      <c r="C4126" s="259" t="s">
        <v>1446</v>
      </c>
      <c r="D4126" s="259" t="s">
        <v>823</v>
      </c>
      <c r="E4126" s="259">
        <v>0</v>
      </c>
      <c r="F4126" s="259" t="s">
        <v>17</v>
      </c>
      <c r="G4126" s="259" t="s">
        <v>17</v>
      </c>
      <c r="H4126" s="259" t="s">
        <v>17</v>
      </c>
      <c r="I4126" s="259" t="s">
        <v>7449</v>
      </c>
      <c r="J4126" s="259" t="s">
        <v>180</v>
      </c>
      <c r="K4126" s="259" t="s">
        <v>7457</v>
      </c>
      <c r="L4126" s="260">
        <v>45562</v>
      </c>
      <c r="M4126" s="259" t="s">
        <v>20</v>
      </c>
    </row>
    <row r="4127" spans="1:13" x14ac:dyDescent="0.35">
      <c r="A4127" s="261" t="s">
        <v>1444</v>
      </c>
      <c r="B4127" s="261" t="s">
        <v>1445</v>
      </c>
      <c r="C4127" s="261" t="s">
        <v>1446</v>
      </c>
      <c r="D4127" s="261" t="s">
        <v>404</v>
      </c>
      <c r="E4127" s="261">
        <v>3</v>
      </c>
      <c r="F4127" s="261" t="s">
        <v>7458</v>
      </c>
      <c r="G4127" s="261" t="s">
        <v>33</v>
      </c>
      <c r="H4127" s="261">
        <v>2</v>
      </c>
      <c r="I4127" s="261" t="s">
        <v>5285</v>
      </c>
      <c r="J4127" s="261" t="s">
        <v>5876</v>
      </c>
      <c r="K4127" s="261" t="s">
        <v>7459</v>
      </c>
      <c r="L4127" s="262">
        <v>45562</v>
      </c>
      <c r="M4127" s="261" t="s">
        <v>20</v>
      </c>
    </row>
    <row r="4128" spans="1:13" x14ac:dyDescent="0.35">
      <c r="A4128" s="259" t="s">
        <v>1444</v>
      </c>
      <c r="B4128" s="259" t="s">
        <v>1445</v>
      </c>
      <c r="C4128" s="259" t="s">
        <v>1446</v>
      </c>
      <c r="D4128" s="259" t="s">
        <v>38</v>
      </c>
      <c r="E4128" s="259" t="s">
        <v>17</v>
      </c>
      <c r="F4128" s="259" t="s">
        <v>17</v>
      </c>
      <c r="G4128" s="259" t="s">
        <v>17</v>
      </c>
      <c r="H4128" s="259" t="s">
        <v>17</v>
      </c>
      <c r="I4128" s="259" t="s">
        <v>17</v>
      </c>
      <c r="J4128" s="259" t="s">
        <v>180</v>
      </c>
      <c r="K4128" s="259" t="s">
        <v>7460</v>
      </c>
      <c r="L4128" s="260">
        <v>45562</v>
      </c>
      <c r="M4128" s="259" t="s">
        <v>20</v>
      </c>
    </row>
    <row r="4129" spans="1:13" x14ac:dyDescent="0.35">
      <c r="A4129" s="261" t="s">
        <v>1444</v>
      </c>
      <c r="B4129" s="261" t="s">
        <v>1445</v>
      </c>
      <c r="C4129" s="261" t="s">
        <v>1446</v>
      </c>
      <c r="D4129" s="261" t="s">
        <v>16</v>
      </c>
      <c r="E4129" s="261" t="s">
        <v>17</v>
      </c>
      <c r="F4129" s="261" t="s">
        <v>17</v>
      </c>
      <c r="G4129" s="261" t="s">
        <v>17</v>
      </c>
      <c r="H4129" s="261" t="s">
        <v>17</v>
      </c>
      <c r="I4129" s="261" t="s">
        <v>17</v>
      </c>
      <c r="J4129" s="261" t="s">
        <v>180</v>
      </c>
      <c r="K4129" s="261" t="s">
        <v>7461</v>
      </c>
      <c r="L4129" s="262">
        <v>45562</v>
      </c>
      <c r="M4129" s="261" t="s">
        <v>20</v>
      </c>
    </row>
    <row r="4130" spans="1:13" x14ac:dyDescent="0.35">
      <c r="A4130" s="259" t="s">
        <v>1444</v>
      </c>
      <c r="B4130" s="259" t="s">
        <v>1445</v>
      </c>
      <c r="C4130" s="259" t="s">
        <v>1446</v>
      </c>
      <c r="D4130" s="259" t="s">
        <v>21</v>
      </c>
      <c r="E4130" s="259" t="s">
        <v>17</v>
      </c>
      <c r="F4130" s="259" t="s">
        <v>17</v>
      </c>
      <c r="G4130" s="259" t="s">
        <v>17</v>
      </c>
      <c r="H4130" s="259" t="s">
        <v>17</v>
      </c>
      <c r="I4130" s="259" t="s">
        <v>17</v>
      </c>
      <c r="J4130" s="259" t="s">
        <v>180</v>
      </c>
      <c r="K4130" s="259" t="s">
        <v>7462</v>
      </c>
      <c r="L4130" s="260">
        <v>45562</v>
      </c>
      <c r="M4130" s="259" t="s">
        <v>20</v>
      </c>
    </row>
    <row r="4131" spans="1:13" x14ac:dyDescent="0.35">
      <c r="A4131" s="261" t="s">
        <v>1444</v>
      </c>
      <c r="B4131" s="261" t="s">
        <v>1445</v>
      </c>
      <c r="C4131" s="261" t="s">
        <v>1446</v>
      </c>
      <c r="D4131" s="261" t="s">
        <v>768</v>
      </c>
      <c r="E4131" s="261" t="s">
        <v>17</v>
      </c>
      <c r="F4131" s="261" t="s">
        <v>17</v>
      </c>
      <c r="G4131" s="261" t="s">
        <v>17</v>
      </c>
      <c r="H4131" s="261" t="s">
        <v>17</v>
      </c>
      <c r="I4131" s="261" t="s">
        <v>17</v>
      </c>
      <c r="J4131" s="261" t="s">
        <v>180</v>
      </c>
      <c r="K4131" s="261" t="s">
        <v>7463</v>
      </c>
      <c r="L4131" s="262">
        <v>45562</v>
      </c>
      <c r="M4131" s="261" t="s">
        <v>20</v>
      </c>
    </row>
    <row r="4132" spans="1:13" x14ac:dyDescent="0.35">
      <c r="A4132" s="259" t="s">
        <v>1444</v>
      </c>
      <c r="B4132" s="259" t="s">
        <v>1445</v>
      </c>
      <c r="C4132" s="259" t="s">
        <v>1446</v>
      </c>
      <c r="D4132" s="259" t="s">
        <v>24</v>
      </c>
      <c r="E4132" s="259" t="s">
        <v>17</v>
      </c>
      <c r="F4132" s="259" t="s">
        <v>17</v>
      </c>
      <c r="G4132" s="259" t="s">
        <v>17</v>
      </c>
      <c r="H4132" s="259" t="s">
        <v>17</v>
      </c>
      <c r="I4132" s="259" t="s">
        <v>17</v>
      </c>
      <c r="J4132" s="259" t="s">
        <v>180</v>
      </c>
      <c r="K4132" s="259" t="s">
        <v>7464</v>
      </c>
      <c r="L4132" s="260">
        <v>45562</v>
      </c>
      <c r="M4132" s="259" t="s">
        <v>20</v>
      </c>
    </row>
    <row r="4133" spans="1:13" x14ac:dyDescent="0.35">
      <c r="A4133" s="261" t="s">
        <v>7465</v>
      </c>
      <c r="B4133" s="261" t="s">
        <v>7466</v>
      </c>
      <c r="C4133" s="261" t="s">
        <v>7467</v>
      </c>
      <c r="D4133" s="261" t="s">
        <v>949</v>
      </c>
      <c r="E4133" s="261">
        <v>1450935791</v>
      </c>
      <c r="F4133" s="261" t="s">
        <v>7468</v>
      </c>
      <c r="G4133" s="261" t="s">
        <v>884</v>
      </c>
      <c r="H4133" s="261">
        <v>2</v>
      </c>
      <c r="I4133" s="261" t="s">
        <v>7469</v>
      </c>
      <c r="J4133" s="261" t="s">
        <v>7470</v>
      </c>
      <c r="K4133" s="261" t="s">
        <v>7471</v>
      </c>
      <c r="L4133" s="262">
        <v>45562</v>
      </c>
      <c r="M4133" s="261" t="s">
        <v>20</v>
      </c>
    </row>
    <row r="4134" spans="1:13" x14ac:dyDescent="0.35">
      <c r="A4134" s="259" t="s">
        <v>7465</v>
      </c>
      <c r="B4134" s="259" t="s">
        <v>7466</v>
      </c>
      <c r="C4134" s="259" t="s">
        <v>7467</v>
      </c>
      <c r="D4134" s="259" t="s">
        <v>694</v>
      </c>
      <c r="E4134" s="259">
        <v>47040</v>
      </c>
      <c r="F4134" s="259" t="s">
        <v>7472</v>
      </c>
      <c r="G4134" s="259" t="s">
        <v>884</v>
      </c>
      <c r="H4134" s="259">
        <v>2</v>
      </c>
      <c r="I4134" s="259" t="s">
        <v>7473</v>
      </c>
      <c r="J4134" s="259" t="s">
        <v>7474</v>
      </c>
      <c r="K4134" s="259" t="s">
        <v>7475</v>
      </c>
      <c r="L4134" s="260">
        <v>45562</v>
      </c>
      <c r="M4134" s="259" t="s">
        <v>20</v>
      </c>
    </row>
    <row r="4135" spans="1:13" x14ac:dyDescent="0.35">
      <c r="A4135" s="261" t="s">
        <v>7465</v>
      </c>
      <c r="B4135" s="261" t="s">
        <v>7466</v>
      </c>
      <c r="C4135" s="261" t="s">
        <v>7467</v>
      </c>
      <c r="D4135" s="261" t="s">
        <v>958</v>
      </c>
      <c r="E4135" s="261">
        <v>17293397</v>
      </c>
      <c r="F4135" s="261" t="s">
        <v>7472</v>
      </c>
      <c r="G4135" s="261" t="s">
        <v>884</v>
      </c>
      <c r="H4135" s="261">
        <v>2</v>
      </c>
      <c r="I4135" s="261" t="s">
        <v>7473</v>
      </c>
      <c r="J4135" s="261" t="s">
        <v>7476</v>
      </c>
      <c r="K4135" s="261" t="s">
        <v>7477</v>
      </c>
      <c r="L4135" s="262">
        <v>45562</v>
      </c>
      <c r="M4135" s="261" t="s">
        <v>20</v>
      </c>
    </row>
    <row r="4136" spans="1:13" x14ac:dyDescent="0.35">
      <c r="A4136" s="259" t="s">
        <v>7465</v>
      </c>
      <c r="B4136" s="259" t="s">
        <v>7466</v>
      </c>
      <c r="C4136" s="259" t="s">
        <v>7467</v>
      </c>
      <c r="D4136" s="259" t="s">
        <v>963</v>
      </c>
      <c r="E4136" s="259">
        <v>1040000</v>
      </c>
      <c r="F4136" s="259" t="s">
        <v>7478</v>
      </c>
      <c r="G4136" s="259" t="s">
        <v>884</v>
      </c>
      <c r="H4136" s="259">
        <v>2</v>
      </c>
      <c r="I4136" s="259" t="s">
        <v>7479</v>
      </c>
      <c r="J4136" s="259" t="s">
        <v>7480</v>
      </c>
      <c r="K4136" s="259" t="s">
        <v>7481</v>
      </c>
      <c r="L4136" s="260">
        <v>45562</v>
      </c>
      <c r="M4136" s="259" t="s">
        <v>20</v>
      </c>
    </row>
    <row r="4137" spans="1:13" x14ac:dyDescent="0.35">
      <c r="A4137" s="261" t="s">
        <v>7465</v>
      </c>
      <c r="B4137" s="261" t="s">
        <v>7466</v>
      </c>
      <c r="C4137" s="261" t="s">
        <v>7467</v>
      </c>
      <c r="D4137" s="261" t="s">
        <v>568</v>
      </c>
      <c r="E4137" s="261">
        <v>79150</v>
      </c>
      <c r="F4137" s="261" t="s">
        <v>7482</v>
      </c>
      <c r="G4137" s="261" t="s">
        <v>884</v>
      </c>
      <c r="H4137" s="261">
        <v>2</v>
      </c>
      <c r="I4137" s="261" t="s">
        <v>7483</v>
      </c>
      <c r="J4137" s="261" t="s">
        <v>7484</v>
      </c>
      <c r="K4137" s="261" t="s">
        <v>7485</v>
      </c>
      <c r="L4137" s="262">
        <v>45562</v>
      </c>
      <c r="M4137" s="261" t="s">
        <v>20</v>
      </c>
    </row>
    <row r="4138" spans="1:13" x14ac:dyDescent="0.35">
      <c r="A4138" s="259" t="s">
        <v>7465</v>
      </c>
      <c r="B4138" s="259" t="s">
        <v>7466</v>
      </c>
      <c r="C4138" s="259" t="s">
        <v>7467</v>
      </c>
      <c r="D4138" s="259" t="s">
        <v>40</v>
      </c>
      <c r="E4138" s="259">
        <v>9</v>
      </c>
      <c r="F4138" s="259" t="s">
        <v>7486</v>
      </c>
      <c r="G4138" s="259" t="s">
        <v>22</v>
      </c>
      <c r="H4138" s="259">
        <v>3</v>
      </c>
      <c r="I4138" s="259" t="s">
        <v>7487</v>
      </c>
      <c r="J4138" s="259" t="s">
        <v>7488</v>
      </c>
      <c r="K4138" s="259" t="s">
        <v>7489</v>
      </c>
      <c r="L4138" s="260">
        <v>45562</v>
      </c>
      <c r="M4138" s="259" t="s">
        <v>20</v>
      </c>
    </row>
    <row r="4139" spans="1:13" x14ac:dyDescent="0.35">
      <c r="A4139" s="261" t="s">
        <v>7465</v>
      </c>
      <c r="B4139" s="261" t="s">
        <v>7466</v>
      </c>
      <c r="C4139" s="261" t="s">
        <v>7467</v>
      </c>
      <c r="D4139" s="261" t="s">
        <v>635</v>
      </c>
      <c r="E4139" s="261">
        <v>105</v>
      </c>
      <c r="F4139" s="261" t="s">
        <v>7486</v>
      </c>
      <c r="G4139" s="261" t="s">
        <v>492</v>
      </c>
      <c r="H4139" s="261">
        <v>1</v>
      </c>
      <c r="I4139" s="261" t="s">
        <v>7487</v>
      </c>
      <c r="J4139" s="261" t="s">
        <v>7490</v>
      </c>
      <c r="K4139" s="261" t="s">
        <v>7491</v>
      </c>
      <c r="L4139" s="262">
        <v>45562</v>
      </c>
      <c r="M4139" s="261" t="s">
        <v>20</v>
      </c>
    </row>
    <row r="4140" spans="1:13" x14ac:dyDescent="0.35">
      <c r="A4140" s="259" t="s">
        <v>7465</v>
      </c>
      <c r="B4140" s="259" t="s">
        <v>7466</v>
      </c>
      <c r="C4140" s="259" t="s">
        <v>7467</v>
      </c>
      <c r="D4140" s="259" t="s">
        <v>793</v>
      </c>
      <c r="E4140" s="259">
        <v>105</v>
      </c>
      <c r="F4140" s="259" t="s">
        <v>7486</v>
      </c>
      <c r="G4140" s="259" t="s">
        <v>492</v>
      </c>
      <c r="H4140" s="259">
        <v>1</v>
      </c>
      <c r="I4140" s="259" t="s">
        <v>7487</v>
      </c>
      <c r="J4140" s="259" t="s">
        <v>7492</v>
      </c>
      <c r="K4140" s="259" t="s">
        <v>7493</v>
      </c>
      <c r="L4140" s="260">
        <v>45562</v>
      </c>
      <c r="M4140" s="259" t="s">
        <v>20</v>
      </c>
    </row>
    <row r="4141" spans="1:13" x14ac:dyDescent="0.35">
      <c r="A4141" s="261" t="s">
        <v>7465</v>
      </c>
      <c r="B4141" s="261" t="s">
        <v>7466</v>
      </c>
      <c r="C4141" s="261" t="s">
        <v>7467</v>
      </c>
      <c r="D4141" s="261" t="s">
        <v>986</v>
      </c>
      <c r="E4141" s="261">
        <v>79150</v>
      </c>
      <c r="F4141" s="261" t="s">
        <v>7482</v>
      </c>
      <c r="G4141" s="261" t="s">
        <v>884</v>
      </c>
      <c r="H4141" s="261">
        <v>2</v>
      </c>
      <c r="I4141" s="261" t="s">
        <v>7483</v>
      </c>
      <c r="J4141" s="261" t="s">
        <v>7494</v>
      </c>
      <c r="K4141" s="261" t="s">
        <v>7495</v>
      </c>
      <c r="L4141" s="262">
        <v>45562</v>
      </c>
      <c r="M4141" s="261" t="s">
        <v>20</v>
      </c>
    </row>
    <row r="4142" spans="1:13" x14ac:dyDescent="0.35">
      <c r="A4142" s="259" t="s">
        <v>7465</v>
      </c>
      <c r="B4142" s="259" t="s">
        <v>7466</v>
      </c>
      <c r="C4142" s="259" t="s">
        <v>7467</v>
      </c>
      <c r="D4142" s="259" t="s">
        <v>991</v>
      </c>
      <c r="E4142" s="259">
        <v>16253397</v>
      </c>
      <c r="F4142" s="259" t="s">
        <v>7496</v>
      </c>
      <c r="G4142" s="259" t="s">
        <v>884</v>
      </c>
      <c r="H4142" s="259">
        <v>2</v>
      </c>
      <c r="I4142" s="259" t="s">
        <v>7497</v>
      </c>
      <c r="J4142" s="259" t="s">
        <v>7498</v>
      </c>
      <c r="K4142" s="259" t="s">
        <v>7499</v>
      </c>
      <c r="L4142" s="260">
        <v>45562</v>
      </c>
      <c r="M4142" s="259" t="s">
        <v>20</v>
      </c>
    </row>
    <row r="4143" spans="1:13" x14ac:dyDescent="0.35">
      <c r="A4143" s="261" t="s">
        <v>7465</v>
      </c>
      <c r="B4143" s="261" t="s">
        <v>7466</v>
      </c>
      <c r="C4143" s="261" t="s">
        <v>7467</v>
      </c>
      <c r="D4143" s="261" t="s">
        <v>996</v>
      </c>
      <c r="E4143" s="261">
        <v>960850</v>
      </c>
      <c r="F4143" s="261" t="s">
        <v>7500</v>
      </c>
      <c r="G4143" s="261" t="s">
        <v>884</v>
      </c>
      <c r="H4143" s="261">
        <v>2</v>
      </c>
      <c r="I4143" s="261" t="s">
        <v>7501</v>
      </c>
      <c r="J4143" s="261" t="s">
        <v>7502</v>
      </c>
      <c r="K4143" s="261" t="s">
        <v>7503</v>
      </c>
      <c r="L4143" s="262">
        <v>45562</v>
      </c>
      <c r="M4143" s="261" t="s">
        <v>20</v>
      </c>
    </row>
    <row r="4144" spans="1:13" x14ac:dyDescent="0.35">
      <c r="A4144" s="259" t="s">
        <v>7465</v>
      </c>
      <c r="B4144" s="259" t="s">
        <v>7466</v>
      </c>
      <c r="C4144" s="259" t="s">
        <v>7467</v>
      </c>
      <c r="D4144" s="259" t="s">
        <v>999</v>
      </c>
      <c r="E4144" s="259">
        <v>79150</v>
      </c>
      <c r="F4144" s="259" t="s">
        <v>7482</v>
      </c>
      <c r="G4144" s="259" t="s">
        <v>884</v>
      </c>
      <c r="H4144" s="259">
        <v>2</v>
      </c>
      <c r="I4144" s="259" t="s">
        <v>7483</v>
      </c>
      <c r="J4144" s="259" t="s">
        <v>7504</v>
      </c>
      <c r="K4144" s="259" t="s">
        <v>7505</v>
      </c>
      <c r="L4144" s="260">
        <v>45562</v>
      </c>
      <c r="M4144" s="259" t="s">
        <v>20</v>
      </c>
    </row>
    <row r="4145" spans="1:13" x14ac:dyDescent="0.35">
      <c r="A4145" s="261" t="s">
        <v>7465</v>
      </c>
      <c r="B4145" s="261" t="s">
        <v>7466</v>
      </c>
      <c r="C4145" s="261" t="s">
        <v>7467</v>
      </c>
      <c r="D4145" s="261" t="s">
        <v>1002</v>
      </c>
      <c r="E4145" s="261" t="s">
        <v>17</v>
      </c>
      <c r="F4145" s="261" t="s">
        <v>7482</v>
      </c>
      <c r="G4145" s="261" t="s">
        <v>884</v>
      </c>
      <c r="H4145" s="261">
        <v>2</v>
      </c>
      <c r="I4145" s="261" t="s">
        <v>7483</v>
      </c>
      <c r="J4145" s="261" t="s">
        <v>7504</v>
      </c>
      <c r="K4145" s="261" t="s">
        <v>7506</v>
      </c>
      <c r="L4145" s="262">
        <v>45562</v>
      </c>
      <c r="M4145" s="261" t="s">
        <v>20</v>
      </c>
    </row>
    <row r="4146" spans="1:13" x14ac:dyDescent="0.35">
      <c r="A4146" s="259" t="s">
        <v>7465</v>
      </c>
      <c r="B4146" s="259" t="s">
        <v>7466</v>
      </c>
      <c r="C4146" s="259" t="s">
        <v>7467</v>
      </c>
      <c r="D4146" s="259" t="s">
        <v>823</v>
      </c>
      <c r="E4146" s="259" t="s">
        <v>17</v>
      </c>
      <c r="F4146" s="259" t="s">
        <v>7482</v>
      </c>
      <c r="G4146" s="259" t="s">
        <v>884</v>
      </c>
      <c r="H4146" s="259">
        <v>2</v>
      </c>
      <c r="I4146" s="259" t="s">
        <v>7483</v>
      </c>
      <c r="J4146" s="259" t="s">
        <v>7504</v>
      </c>
      <c r="K4146" s="259" t="s">
        <v>7507</v>
      </c>
      <c r="L4146" s="260">
        <v>45562</v>
      </c>
      <c r="M4146" s="259" t="s">
        <v>20</v>
      </c>
    </row>
    <row r="4147" spans="1:13" x14ac:dyDescent="0.35">
      <c r="A4147" s="261" t="s">
        <v>7465</v>
      </c>
      <c r="B4147" s="261" t="s">
        <v>7466</v>
      </c>
      <c r="C4147" s="261" t="s">
        <v>7467</v>
      </c>
      <c r="D4147" s="261" t="s">
        <v>404</v>
      </c>
      <c r="E4147" s="261">
        <v>4</v>
      </c>
      <c r="F4147" s="261" t="s">
        <v>7482</v>
      </c>
      <c r="G4147" s="261" t="s">
        <v>884</v>
      </c>
      <c r="H4147" s="261">
        <v>2</v>
      </c>
      <c r="I4147" s="261" t="s">
        <v>7483</v>
      </c>
      <c r="J4147" s="261" t="s">
        <v>7508</v>
      </c>
      <c r="K4147" s="261" t="s">
        <v>7509</v>
      </c>
      <c r="L4147" s="262">
        <v>45562</v>
      </c>
      <c r="M4147" s="261" t="s">
        <v>20</v>
      </c>
    </row>
    <row r="4148" spans="1:13" x14ac:dyDescent="0.35">
      <c r="A4148" s="259" t="s">
        <v>7465</v>
      </c>
      <c r="B4148" s="259" t="s">
        <v>7466</v>
      </c>
      <c r="C4148" s="259" t="s">
        <v>7467</v>
      </c>
      <c r="D4148" s="259" t="s">
        <v>26</v>
      </c>
      <c r="E4148" s="259" t="s">
        <v>17</v>
      </c>
      <c r="F4148" s="259" t="s">
        <v>17</v>
      </c>
      <c r="G4148" s="259" t="s">
        <v>17</v>
      </c>
      <c r="H4148" s="259" t="s">
        <v>17</v>
      </c>
      <c r="I4148" s="259" t="s">
        <v>17</v>
      </c>
      <c r="J4148" s="259" t="s">
        <v>1466</v>
      </c>
      <c r="K4148" s="259" t="s">
        <v>7510</v>
      </c>
      <c r="L4148" s="260">
        <v>45562</v>
      </c>
      <c r="M4148" s="259" t="s">
        <v>20</v>
      </c>
    </row>
    <row r="4149" spans="1:13" x14ac:dyDescent="0.35">
      <c r="A4149" s="261" t="s">
        <v>7465</v>
      </c>
      <c r="B4149" s="261" t="s">
        <v>7466</v>
      </c>
      <c r="C4149" s="261" t="s">
        <v>7467</v>
      </c>
      <c r="D4149" s="261" t="s">
        <v>28</v>
      </c>
      <c r="E4149" s="261" t="s">
        <v>17</v>
      </c>
      <c r="F4149" s="261" t="s">
        <v>17</v>
      </c>
      <c r="G4149" s="261" t="s">
        <v>17</v>
      </c>
      <c r="H4149" s="261" t="s">
        <v>17</v>
      </c>
      <c r="I4149" s="261" t="s">
        <v>17</v>
      </c>
      <c r="J4149" s="261" t="s">
        <v>1466</v>
      </c>
      <c r="K4149" s="261" t="s">
        <v>7511</v>
      </c>
      <c r="L4149" s="262">
        <v>45562</v>
      </c>
      <c r="M4149" s="261" t="s">
        <v>20</v>
      </c>
    </row>
    <row r="4150" spans="1:13" x14ac:dyDescent="0.35">
      <c r="A4150" s="259" t="s">
        <v>7465</v>
      </c>
      <c r="B4150" s="259" t="s">
        <v>7466</v>
      </c>
      <c r="C4150" s="259" t="s">
        <v>7467</v>
      </c>
      <c r="D4150" s="259" t="s">
        <v>38</v>
      </c>
      <c r="E4150" s="259" t="s">
        <v>17</v>
      </c>
      <c r="F4150" s="259" t="s">
        <v>17</v>
      </c>
      <c r="G4150" s="259" t="s">
        <v>17</v>
      </c>
      <c r="H4150" s="259" t="s">
        <v>17</v>
      </c>
      <c r="I4150" s="259" t="s">
        <v>17</v>
      </c>
      <c r="J4150" s="259" t="s">
        <v>1466</v>
      </c>
      <c r="K4150" s="259" t="s">
        <v>7512</v>
      </c>
      <c r="L4150" s="260">
        <v>45562</v>
      </c>
      <c r="M4150" s="259" t="s">
        <v>20</v>
      </c>
    </row>
    <row r="4151" spans="1:13" x14ac:dyDescent="0.35">
      <c r="A4151" s="261" t="s">
        <v>7465</v>
      </c>
      <c r="B4151" s="261" t="s">
        <v>7466</v>
      </c>
      <c r="C4151" s="261" t="s">
        <v>7467</v>
      </c>
      <c r="D4151" s="261" t="s">
        <v>16</v>
      </c>
      <c r="E4151" s="261">
        <v>53195</v>
      </c>
      <c r="F4151" s="261" t="s">
        <v>7513</v>
      </c>
      <c r="G4151" s="261" t="s">
        <v>884</v>
      </c>
      <c r="H4151" s="261">
        <v>2</v>
      </c>
      <c r="I4151" s="261" t="s">
        <v>7514</v>
      </c>
      <c r="J4151" s="261" t="s">
        <v>7515</v>
      </c>
      <c r="K4151" s="261" t="s">
        <v>7516</v>
      </c>
      <c r="L4151" s="262">
        <v>45562</v>
      </c>
      <c r="M4151" s="261" t="s">
        <v>20</v>
      </c>
    </row>
    <row r="4152" spans="1:13" x14ac:dyDescent="0.35">
      <c r="A4152" s="259" t="s">
        <v>7465</v>
      </c>
      <c r="B4152" s="259" t="s">
        <v>7466</v>
      </c>
      <c r="C4152" s="259" t="s">
        <v>7467</v>
      </c>
      <c r="D4152" s="259" t="s">
        <v>21</v>
      </c>
      <c r="E4152" s="259">
        <v>9608</v>
      </c>
      <c r="F4152" s="259" t="s">
        <v>7513</v>
      </c>
      <c r="G4152" s="259" t="s">
        <v>884</v>
      </c>
      <c r="H4152" s="259">
        <v>2</v>
      </c>
      <c r="I4152" s="259" t="s">
        <v>7514</v>
      </c>
      <c r="J4152" s="259" t="s">
        <v>7517</v>
      </c>
      <c r="K4152" s="259" t="s">
        <v>7518</v>
      </c>
      <c r="L4152" s="260">
        <v>45562</v>
      </c>
      <c r="M4152" s="259" t="s">
        <v>20</v>
      </c>
    </row>
    <row r="4153" spans="1:13" x14ac:dyDescent="0.35">
      <c r="A4153" s="261" t="s">
        <v>7465</v>
      </c>
      <c r="B4153" s="261" t="s">
        <v>7466</v>
      </c>
      <c r="C4153" s="261" t="s">
        <v>7467</v>
      </c>
      <c r="D4153" s="261" t="s">
        <v>768</v>
      </c>
      <c r="E4153" s="261" t="s">
        <v>17</v>
      </c>
      <c r="F4153" s="261" t="s">
        <v>17</v>
      </c>
      <c r="G4153" s="261" t="s">
        <v>17</v>
      </c>
      <c r="H4153" s="261" t="s">
        <v>17</v>
      </c>
      <c r="I4153" s="261" t="s">
        <v>17</v>
      </c>
      <c r="J4153" s="261" t="s">
        <v>1466</v>
      </c>
      <c r="K4153" s="261" t="s">
        <v>7519</v>
      </c>
      <c r="L4153" s="262">
        <v>45562</v>
      </c>
      <c r="M4153" s="261" t="s">
        <v>20</v>
      </c>
    </row>
    <row r="4154" spans="1:13" x14ac:dyDescent="0.35">
      <c r="A4154" s="259" t="s">
        <v>7465</v>
      </c>
      <c r="B4154" s="259" t="s">
        <v>7466</v>
      </c>
      <c r="C4154" s="259" t="s">
        <v>7467</v>
      </c>
      <c r="D4154" s="259" t="s">
        <v>24</v>
      </c>
      <c r="E4154" s="259" t="s">
        <v>17</v>
      </c>
      <c r="F4154" s="259" t="s">
        <v>17</v>
      </c>
      <c r="G4154" s="259" t="s">
        <v>17</v>
      </c>
      <c r="H4154" s="259" t="s">
        <v>17</v>
      </c>
      <c r="I4154" s="259" t="s">
        <v>17</v>
      </c>
      <c r="J4154" s="259" t="s">
        <v>7520</v>
      </c>
      <c r="K4154" s="259" t="s">
        <v>7521</v>
      </c>
      <c r="L4154" s="260">
        <v>45562</v>
      </c>
      <c r="M4154" s="259" t="s">
        <v>20</v>
      </c>
    </row>
    <row r="4155" spans="1:13" x14ac:dyDescent="0.35">
      <c r="A4155" s="261" t="s">
        <v>1688</v>
      </c>
      <c r="B4155" s="261" t="s">
        <v>1689</v>
      </c>
      <c r="C4155" s="261" t="s">
        <v>1690</v>
      </c>
      <c r="D4155" s="261" t="s">
        <v>949</v>
      </c>
      <c r="E4155" s="261">
        <v>18700000</v>
      </c>
      <c r="F4155" s="261" t="s">
        <v>7522</v>
      </c>
      <c r="G4155" s="261" t="s">
        <v>884</v>
      </c>
      <c r="H4155" s="261">
        <v>2</v>
      </c>
      <c r="I4155" s="261" t="s">
        <v>7523</v>
      </c>
      <c r="J4155" s="261" t="s">
        <v>7524</v>
      </c>
      <c r="K4155" s="261" t="s">
        <v>7525</v>
      </c>
      <c r="L4155" s="262">
        <v>45562</v>
      </c>
      <c r="M4155" s="261" t="s">
        <v>439</v>
      </c>
    </row>
    <row r="4156" spans="1:13" x14ac:dyDescent="0.35">
      <c r="A4156" s="259" t="s">
        <v>1688</v>
      </c>
      <c r="B4156" s="259" t="s">
        <v>1689</v>
      </c>
      <c r="C4156" s="259" t="s">
        <v>1690</v>
      </c>
      <c r="D4156" s="259" t="s">
        <v>694</v>
      </c>
      <c r="E4156" s="259">
        <v>627340</v>
      </c>
      <c r="F4156" s="259" t="s">
        <v>7526</v>
      </c>
      <c r="G4156" s="259" t="s">
        <v>492</v>
      </c>
      <c r="H4156" s="259">
        <v>1</v>
      </c>
      <c r="I4156" s="259" t="s">
        <v>7527</v>
      </c>
      <c r="J4156" s="259" t="s">
        <v>7528</v>
      </c>
      <c r="K4156" s="259" t="s">
        <v>7529</v>
      </c>
      <c r="L4156" s="260">
        <v>45562</v>
      </c>
      <c r="M4156" s="259" t="s">
        <v>439</v>
      </c>
    </row>
    <row r="4157" spans="1:13" x14ac:dyDescent="0.35">
      <c r="A4157" s="261" t="s">
        <v>1688</v>
      </c>
      <c r="B4157" s="261" t="s">
        <v>1689</v>
      </c>
      <c r="C4157" s="261" t="s">
        <v>1690</v>
      </c>
      <c r="D4157" s="261" t="s">
        <v>958</v>
      </c>
      <c r="E4157" s="261">
        <v>18700000</v>
      </c>
      <c r="F4157" s="261" t="s">
        <v>7522</v>
      </c>
      <c r="G4157" s="261" t="s">
        <v>884</v>
      </c>
      <c r="H4157" s="261">
        <v>2</v>
      </c>
      <c r="I4157" s="261" t="s">
        <v>7523</v>
      </c>
      <c r="J4157" s="261" t="s">
        <v>7530</v>
      </c>
      <c r="K4157" s="261" t="s">
        <v>7531</v>
      </c>
      <c r="L4157" s="262">
        <v>45562</v>
      </c>
      <c r="M4157" s="261" t="s">
        <v>20</v>
      </c>
    </row>
    <row r="4158" spans="1:13" x14ac:dyDescent="0.35">
      <c r="A4158" s="259" t="s">
        <v>1688</v>
      </c>
      <c r="B4158" s="259" t="s">
        <v>1689</v>
      </c>
      <c r="C4158" s="259" t="s">
        <v>1690</v>
      </c>
      <c r="D4158" s="259" t="s">
        <v>963</v>
      </c>
      <c r="E4158" s="259">
        <v>18700000</v>
      </c>
      <c r="F4158" s="259" t="s">
        <v>7522</v>
      </c>
      <c r="G4158" s="259" t="s">
        <v>884</v>
      </c>
      <c r="H4158" s="259">
        <v>2</v>
      </c>
      <c r="I4158" s="259" t="s">
        <v>7523</v>
      </c>
      <c r="J4158" s="259" t="s">
        <v>7532</v>
      </c>
      <c r="K4158" s="259" t="s">
        <v>7533</v>
      </c>
      <c r="L4158" s="260">
        <v>45562</v>
      </c>
      <c r="M4158" s="259" t="s">
        <v>20</v>
      </c>
    </row>
    <row r="4159" spans="1:13" x14ac:dyDescent="0.35">
      <c r="A4159" s="261" t="s">
        <v>1688</v>
      </c>
      <c r="B4159" s="261" t="s">
        <v>1689</v>
      </c>
      <c r="C4159" s="261" t="s">
        <v>1690</v>
      </c>
      <c r="D4159" s="261" t="s">
        <v>568</v>
      </c>
      <c r="E4159" s="261">
        <v>8159607</v>
      </c>
      <c r="F4159" s="261" t="s">
        <v>7534</v>
      </c>
      <c r="G4159" s="261" t="s">
        <v>22</v>
      </c>
      <c r="H4159" s="261">
        <v>3</v>
      </c>
      <c r="I4159" s="261" t="s">
        <v>7535</v>
      </c>
      <c r="J4159" s="261" t="s">
        <v>7536</v>
      </c>
      <c r="K4159" s="261" t="s">
        <v>7537</v>
      </c>
      <c r="L4159" s="262">
        <v>45562</v>
      </c>
      <c r="M4159" s="261" t="s">
        <v>20</v>
      </c>
    </row>
    <row r="4160" spans="1:13" x14ac:dyDescent="0.35">
      <c r="A4160" s="259" t="s">
        <v>1688</v>
      </c>
      <c r="B4160" s="259" t="s">
        <v>1689</v>
      </c>
      <c r="C4160" s="259" t="s">
        <v>1690</v>
      </c>
      <c r="D4160" s="259" t="s">
        <v>40</v>
      </c>
      <c r="E4160" s="259" t="s">
        <v>17</v>
      </c>
      <c r="F4160" s="259" t="s">
        <v>512</v>
      </c>
      <c r="G4160" s="259" t="s">
        <v>17</v>
      </c>
      <c r="H4160" s="259" t="s">
        <v>17</v>
      </c>
      <c r="I4160" s="259" t="s">
        <v>512</v>
      </c>
      <c r="J4160" s="259" t="s">
        <v>7538</v>
      </c>
      <c r="K4160" s="259" t="s">
        <v>7539</v>
      </c>
      <c r="L4160" s="260">
        <v>45562</v>
      </c>
      <c r="M4160" s="259" t="s">
        <v>439</v>
      </c>
    </row>
    <row r="4161" spans="1:13" x14ac:dyDescent="0.35">
      <c r="A4161" s="261" t="s">
        <v>1688</v>
      </c>
      <c r="B4161" s="261" t="s">
        <v>1689</v>
      </c>
      <c r="C4161" s="261" t="s">
        <v>1690</v>
      </c>
      <c r="D4161" s="261" t="s">
        <v>793</v>
      </c>
      <c r="E4161" s="261">
        <v>2937</v>
      </c>
      <c r="F4161" s="261" t="s">
        <v>7540</v>
      </c>
      <c r="G4161" s="261" t="s">
        <v>884</v>
      </c>
      <c r="H4161" s="261">
        <v>2</v>
      </c>
      <c r="I4161" s="261" t="s">
        <v>7541</v>
      </c>
      <c r="J4161" s="261" t="s">
        <v>7542</v>
      </c>
      <c r="K4161" s="261" t="s">
        <v>7543</v>
      </c>
      <c r="L4161" s="262">
        <v>45562</v>
      </c>
      <c r="M4161" s="261" t="s">
        <v>439</v>
      </c>
    </row>
    <row r="4162" spans="1:13" x14ac:dyDescent="0.35">
      <c r="A4162" s="259" t="s">
        <v>1688</v>
      </c>
      <c r="B4162" s="259" t="s">
        <v>1689</v>
      </c>
      <c r="C4162" s="259" t="s">
        <v>1690</v>
      </c>
      <c r="D4162" s="259" t="s">
        <v>986</v>
      </c>
      <c r="E4162" s="259">
        <v>6869716</v>
      </c>
      <c r="F4162" s="259" t="s">
        <v>7522</v>
      </c>
      <c r="G4162" s="259" t="s">
        <v>492</v>
      </c>
      <c r="H4162" s="259">
        <v>1</v>
      </c>
      <c r="I4162" s="259" t="s">
        <v>7523</v>
      </c>
      <c r="J4162" s="259" t="s">
        <v>7544</v>
      </c>
      <c r="K4162" s="259" t="s">
        <v>7545</v>
      </c>
      <c r="L4162" s="260">
        <v>45562</v>
      </c>
      <c r="M4162" s="259" t="s">
        <v>20</v>
      </c>
    </row>
    <row r="4163" spans="1:13" x14ac:dyDescent="0.35">
      <c r="A4163" s="261" t="s">
        <v>1688</v>
      </c>
      <c r="B4163" s="261" t="s">
        <v>1689</v>
      </c>
      <c r="C4163" s="261" t="s">
        <v>1690</v>
      </c>
      <c r="D4163" s="261" t="s">
        <v>991</v>
      </c>
      <c r="E4163" s="261">
        <v>0</v>
      </c>
      <c r="F4163" s="261" t="s">
        <v>7522</v>
      </c>
      <c r="G4163" s="261" t="s">
        <v>884</v>
      </c>
      <c r="H4163" s="261">
        <v>2</v>
      </c>
      <c r="I4163" s="261" t="s">
        <v>7523</v>
      </c>
      <c r="J4163" s="261" t="s">
        <v>7546</v>
      </c>
      <c r="K4163" s="261" t="s">
        <v>7547</v>
      </c>
      <c r="L4163" s="262">
        <v>45562</v>
      </c>
      <c r="M4163" s="261" t="s">
        <v>20</v>
      </c>
    </row>
    <row r="4164" spans="1:13" x14ac:dyDescent="0.35">
      <c r="A4164" s="259" t="s">
        <v>1688</v>
      </c>
      <c r="B4164" s="259" t="s">
        <v>1689</v>
      </c>
      <c r="C4164" s="259" t="s">
        <v>1690</v>
      </c>
      <c r="D4164" s="259" t="s">
        <v>996</v>
      </c>
      <c r="E4164" s="259">
        <v>11830284</v>
      </c>
      <c r="F4164" s="259" t="s">
        <v>7522</v>
      </c>
      <c r="G4164" s="259" t="s">
        <v>884</v>
      </c>
      <c r="H4164" s="259">
        <v>2</v>
      </c>
      <c r="I4164" s="259" t="s">
        <v>7523</v>
      </c>
      <c r="J4164" s="259" t="s">
        <v>7548</v>
      </c>
      <c r="K4164" s="259" t="s">
        <v>7549</v>
      </c>
      <c r="L4164" s="260">
        <v>45562</v>
      </c>
      <c r="M4164" s="259" t="s">
        <v>20</v>
      </c>
    </row>
    <row r="4165" spans="1:13" x14ac:dyDescent="0.35">
      <c r="A4165" s="261" t="s">
        <v>1688</v>
      </c>
      <c r="B4165" s="261" t="s">
        <v>1689</v>
      </c>
      <c r="C4165" s="261" t="s">
        <v>1690</v>
      </c>
      <c r="D4165" s="261" t="s">
        <v>999</v>
      </c>
      <c r="E4165" s="261">
        <v>3503555.16</v>
      </c>
      <c r="F4165" s="261" t="s">
        <v>7550</v>
      </c>
      <c r="G4165" s="261" t="s">
        <v>884</v>
      </c>
      <c r="H4165" s="261">
        <v>2</v>
      </c>
      <c r="I4165" s="261" t="s">
        <v>7551</v>
      </c>
      <c r="J4165" s="261" t="s">
        <v>7552</v>
      </c>
      <c r="K4165" s="261" t="s">
        <v>7553</v>
      </c>
      <c r="L4165" s="262">
        <v>45562</v>
      </c>
      <c r="M4165" s="261" t="s">
        <v>20</v>
      </c>
    </row>
    <row r="4166" spans="1:13" x14ac:dyDescent="0.35">
      <c r="A4166" s="259" t="s">
        <v>1688</v>
      </c>
      <c r="B4166" s="259" t="s">
        <v>1689</v>
      </c>
      <c r="C4166" s="259" t="s">
        <v>1690</v>
      </c>
      <c r="D4166" s="259" t="s">
        <v>1002</v>
      </c>
      <c r="E4166" s="259">
        <v>2129611.96</v>
      </c>
      <c r="F4166" s="259" t="s">
        <v>7550</v>
      </c>
      <c r="G4166" s="259" t="s">
        <v>884</v>
      </c>
      <c r="H4166" s="259">
        <v>2</v>
      </c>
      <c r="I4166" s="259" t="s">
        <v>7551</v>
      </c>
      <c r="J4166" s="259" t="s">
        <v>7554</v>
      </c>
      <c r="K4166" s="259" t="s">
        <v>7555</v>
      </c>
      <c r="L4166" s="260">
        <v>45562</v>
      </c>
      <c r="M4166" s="259" t="s">
        <v>20</v>
      </c>
    </row>
    <row r="4167" spans="1:13" x14ac:dyDescent="0.35">
      <c r="A4167" s="261" t="s">
        <v>1688</v>
      </c>
      <c r="B4167" s="261" t="s">
        <v>1689</v>
      </c>
      <c r="C4167" s="261" t="s">
        <v>1690</v>
      </c>
      <c r="D4167" s="261" t="s">
        <v>823</v>
      </c>
      <c r="E4167" s="261">
        <v>1236548.8799999999</v>
      </c>
      <c r="F4167" s="261" t="s">
        <v>7550</v>
      </c>
      <c r="G4167" s="261" t="s">
        <v>884</v>
      </c>
      <c r="H4167" s="261">
        <v>2</v>
      </c>
      <c r="I4167" s="261" t="s">
        <v>7551</v>
      </c>
      <c r="J4167" s="261" t="s">
        <v>7556</v>
      </c>
      <c r="K4167" s="261" t="s">
        <v>7557</v>
      </c>
      <c r="L4167" s="262">
        <v>45562</v>
      </c>
      <c r="M4167" s="261" t="s">
        <v>20</v>
      </c>
    </row>
    <row r="4168" spans="1:13" x14ac:dyDescent="0.35">
      <c r="A4168" s="259" t="s">
        <v>1688</v>
      </c>
      <c r="B4168" s="259" t="s">
        <v>1689</v>
      </c>
      <c r="C4168" s="259" t="s">
        <v>1690</v>
      </c>
      <c r="D4168" s="259" t="s">
        <v>404</v>
      </c>
      <c r="E4168" s="259">
        <v>5</v>
      </c>
      <c r="F4168" s="259" t="s">
        <v>7558</v>
      </c>
      <c r="G4168" s="259" t="s">
        <v>492</v>
      </c>
      <c r="H4168" s="259">
        <v>1</v>
      </c>
      <c r="I4168" s="259" t="s">
        <v>7559</v>
      </c>
      <c r="J4168" s="259" t="s">
        <v>7560</v>
      </c>
      <c r="K4168" s="259" t="s">
        <v>7561</v>
      </c>
      <c r="L4168" s="260">
        <v>45562</v>
      </c>
      <c r="M4168" s="259" t="s">
        <v>20</v>
      </c>
    </row>
    <row r="4169" spans="1:13" x14ac:dyDescent="0.35">
      <c r="A4169" s="261" t="s">
        <v>1688</v>
      </c>
      <c r="B4169" s="261" t="s">
        <v>1689</v>
      </c>
      <c r="C4169" s="261" t="s">
        <v>1690</v>
      </c>
      <c r="D4169" s="261" t="s">
        <v>38</v>
      </c>
      <c r="E4169" s="261">
        <v>1616927</v>
      </c>
      <c r="F4169" s="261" t="s">
        <v>7562</v>
      </c>
      <c r="G4169" s="261" t="s">
        <v>884</v>
      </c>
      <c r="H4169" s="261">
        <v>2</v>
      </c>
      <c r="I4169" s="261" t="s">
        <v>7563</v>
      </c>
      <c r="J4169" s="261" t="s">
        <v>7564</v>
      </c>
      <c r="K4169" s="261" t="s">
        <v>7565</v>
      </c>
      <c r="L4169" s="262">
        <v>45562</v>
      </c>
      <c r="M4169" s="261" t="s">
        <v>20</v>
      </c>
    </row>
    <row r="4170" spans="1:13" x14ac:dyDescent="0.35">
      <c r="A4170" s="259" t="s">
        <v>1695</v>
      </c>
      <c r="B4170" s="259" t="s">
        <v>1696</v>
      </c>
      <c r="C4170" s="259" t="s">
        <v>1690</v>
      </c>
      <c r="D4170" s="259" t="s">
        <v>949</v>
      </c>
      <c r="E4170" s="259">
        <v>18700000</v>
      </c>
      <c r="F4170" s="259" t="s">
        <v>7522</v>
      </c>
      <c r="G4170" s="259" t="s">
        <v>884</v>
      </c>
      <c r="H4170" s="259">
        <v>2</v>
      </c>
      <c r="I4170" s="259" t="s">
        <v>7523</v>
      </c>
      <c r="J4170" s="259" t="s">
        <v>7524</v>
      </c>
      <c r="K4170" s="259" t="s">
        <v>7566</v>
      </c>
      <c r="L4170" s="260">
        <v>45562</v>
      </c>
      <c r="M4170" s="259" t="s">
        <v>439</v>
      </c>
    </row>
    <row r="4171" spans="1:13" x14ac:dyDescent="0.35">
      <c r="A4171" s="261" t="s">
        <v>1695</v>
      </c>
      <c r="B4171" s="261" t="s">
        <v>1696</v>
      </c>
      <c r="C4171" s="261" t="s">
        <v>1690</v>
      </c>
      <c r="D4171" s="261" t="s">
        <v>694</v>
      </c>
      <c r="E4171" s="261">
        <v>98924</v>
      </c>
      <c r="F4171" s="261" t="s">
        <v>7567</v>
      </c>
      <c r="G4171" s="261" t="s">
        <v>884</v>
      </c>
      <c r="H4171" s="261">
        <v>2</v>
      </c>
      <c r="I4171" s="261" t="s">
        <v>7568</v>
      </c>
      <c r="J4171" s="261" t="s">
        <v>7569</v>
      </c>
      <c r="K4171" s="261" t="s">
        <v>7570</v>
      </c>
      <c r="L4171" s="262">
        <v>45562</v>
      </c>
      <c r="M4171" s="261" t="s">
        <v>439</v>
      </c>
    </row>
    <row r="4172" spans="1:13" x14ac:dyDescent="0.35">
      <c r="A4172" s="259" t="s">
        <v>1695</v>
      </c>
      <c r="B4172" s="259" t="s">
        <v>1696</v>
      </c>
      <c r="C4172" s="259" t="s">
        <v>1690</v>
      </c>
      <c r="D4172" s="259" t="s">
        <v>958</v>
      </c>
      <c r="E4172" s="259">
        <v>2694100</v>
      </c>
      <c r="F4172" s="259" t="s">
        <v>7567</v>
      </c>
      <c r="G4172" s="259" t="s">
        <v>22</v>
      </c>
      <c r="H4172" s="259">
        <v>3</v>
      </c>
      <c r="I4172" s="259" t="s">
        <v>7568</v>
      </c>
      <c r="J4172" s="259" t="s">
        <v>7571</v>
      </c>
      <c r="K4172" s="259" t="s">
        <v>7572</v>
      </c>
      <c r="L4172" s="260">
        <v>45562</v>
      </c>
      <c r="M4172" s="259" t="s">
        <v>439</v>
      </c>
    </row>
    <row r="4173" spans="1:13" x14ac:dyDescent="0.35">
      <c r="A4173" s="261" t="s">
        <v>1695</v>
      </c>
      <c r="B4173" s="261" t="s">
        <v>1696</v>
      </c>
      <c r="C4173" s="261" t="s">
        <v>1690</v>
      </c>
      <c r="D4173" s="261" t="s">
        <v>963</v>
      </c>
      <c r="E4173" s="261">
        <v>40200</v>
      </c>
      <c r="F4173" s="261" t="s">
        <v>7573</v>
      </c>
      <c r="G4173" s="261" t="s">
        <v>884</v>
      </c>
      <c r="H4173" s="261">
        <v>2</v>
      </c>
      <c r="I4173" s="261" t="s">
        <v>7574</v>
      </c>
      <c r="J4173" s="261" t="s">
        <v>7575</v>
      </c>
      <c r="K4173" s="261" t="s">
        <v>7576</v>
      </c>
      <c r="L4173" s="262">
        <v>45562</v>
      </c>
      <c r="M4173" s="261" t="s">
        <v>439</v>
      </c>
    </row>
    <row r="4174" spans="1:13" x14ac:dyDescent="0.35">
      <c r="A4174" s="259" t="s">
        <v>1695</v>
      </c>
      <c r="B4174" s="259" t="s">
        <v>1696</v>
      </c>
      <c r="C4174" s="259" t="s">
        <v>1690</v>
      </c>
      <c r="D4174" s="259" t="s">
        <v>568</v>
      </c>
      <c r="E4174" s="259">
        <v>40200</v>
      </c>
      <c r="F4174" s="259" t="s">
        <v>7573</v>
      </c>
      <c r="G4174" s="259" t="s">
        <v>884</v>
      </c>
      <c r="H4174" s="259">
        <v>2</v>
      </c>
      <c r="I4174" s="259" t="s">
        <v>7574</v>
      </c>
      <c r="J4174" s="259" t="s">
        <v>7575</v>
      </c>
      <c r="K4174" s="259" t="s">
        <v>7577</v>
      </c>
      <c r="L4174" s="260">
        <v>45562</v>
      </c>
      <c r="M4174" s="259" t="s">
        <v>439</v>
      </c>
    </row>
    <row r="4175" spans="1:13" x14ac:dyDescent="0.35">
      <c r="A4175" s="261" t="s">
        <v>1695</v>
      </c>
      <c r="B4175" s="261" t="s">
        <v>1696</v>
      </c>
      <c r="C4175" s="261" t="s">
        <v>1690</v>
      </c>
      <c r="D4175" s="261" t="s">
        <v>635</v>
      </c>
      <c r="E4175" s="261" t="s">
        <v>17</v>
      </c>
      <c r="F4175" s="261" t="s">
        <v>17</v>
      </c>
      <c r="G4175" s="261" t="s">
        <v>22</v>
      </c>
      <c r="H4175" s="261">
        <v>3</v>
      </c>
      <c r="I4175" s="261" t="s">
        <v>17</v>
      </c>
      <c r="J4175" s="261" t="s">
        <v>7578</v>
      </c>
      <c r="K4175" s="261" t="s">
        <v>7579</v>
      </c>
      <c r="L4175" s="262">
        <v>45562</v>
      </c>
      <c r="M4175" s="261" t="s">
        <v>439</v>
      </c>
    </row>
    <row r="4176" spans="1:13" x14ac:dyDescent="0.35">
      <c r="A4176" s="259" t="s">
        <v>1695</v>
      </c>
      <c r="B4176" s="259" t="s">
        <v>1696</v>
      </c>
      <c r="C4176" s="259" t="s">
        <v>1690</v>
      </c>
      <c r="D4176" s="259" t="s">
        <v>793</v>
      </c>
      <c r="E4176" s="259">
        <v>2937</v>
      </c>
      <c r="F4176" s="259" t="s">
        <v>7580</v>
      </c>
      <c r="G4176" s="259" t="s">
        <v>884</v>
      </c>
      <c r="H4176" s="259">
        <v>2</v>
      </c>
      <c r="I4176" s="259" t="s">
        <v>7581</v>
      </c>
      <c r="J4176" s="259" t="s">
        <v>7582</v>
      </c>
      <c r="K4176" s="259" t="s">
        <v>7583</v>
      </c>
      <c r="L4176" s="260">
        <v>45562</v>
      </c>
      <c r="M4176" s="259" t="s">
        <v>439</v>
      </c>
    </row>
    <row r="4177" spans="1:13" x14ac:dyDescent="0.35">
      <c r="A4177" s="261" t="s">
        <v>1695</v>
      </c>
      <c r="B4177" s="261" t="s">
        <v>1696</v>
      </c>
      <c r="C4177" s="261" t="s">
        <v>1690</v>
      </c>
      <c r="D4177" s="261" t="s">
        <v>986</v>
      </c>
      <c r="E4177" s="261">
        <v>40200</v>
      </c>
      <c r="F4177" s="261" t="s">
        <v>7573</v>
      </c>
      <c r="G4177" s="261" t="s">
        <v>884</v>
      </c>
      <c r="H4177" s="261">
        <v>2</v>
      </c>
      <c r="I4177" s="261" t="s">
        <v>7574</v>
      </c>
      <c r="J4177" s="261" t="s">
        <v>7584</v>
      </c>
      <c r="K4177" s="261" t="s">
        <v>7585</v>
      </c>
      <c r="L4177" s="262">
        <v>45562</v>
      </c>
      <c r="M4177" s="261" t="s">
        <v>439</v>
      </c>
    </row>
    <row r="4178" spans="1:13" x14ac:dyDescent="0.35">
      <c r="A4178" s="259" t="s">
        <v>1695</v>
      </c>
      <c r="B4178" s="259" t="s">
        <v>1696</v>
      </c>
      <c r="C4178" s="259" t="s">
        <v>1690</v>
      </c>
      <c r="D4178" s="259" t="s">
        <v>991</v>
      </c>
      <c r="E4178" s="259">
        <v>2653900</v>
      </c>
      <c r="F4178" s="259" t="s">
        <v>7586</v>
      </c>
      <c r="G4178" s="259" t="s">
        <v>884</v>
      </c>
      <c r="H4178" s="259">
        <v>2</v>
      </c>
      <c r="I4178" s="259" t="s">
        <v>7587</v>
      </c>
      <c r="J4178" s="259" t="s">
        <v>7588</v>
      </c>
      <c r="K4178" s="259" t="s">
        <v>7589</v>
      </c>
      <c r="L4178" s="260">
        <v>45562</v>
      </c>
      <c r="M4178" s="259" t="s">
        <v>439</v>
      </c>
    </row>
    <row r="4179" spans="1:13" x14ac:dyDescent="0.35">
      <c r="A4179" s="261" t="s">
        <v>1695</v>
      </c>
      <c r="B4179" s="261" t="s">
        <v>1696</v>
      </c>
      <c r="C4179" s="261" t="s">
        <v>1690</v>
      </c>
      <c r="D4179" s="261" t="s">
        <v>996</v>
      </c>
      <c r="E4179" s="261">
        <v>0</v>
      </c>
      <c r="F4179" s="261" t="s">
        <v>7573</v>
      </c>
      <c r="G4179" s="261" t="s">
        <v>884</v>
      </c>
      <c r="H4179" s="261">
        <v>2</v>
      </c>
      <c r="I4179" s="261" t="s">
        <v>7590</v>
      </c>
      <c r="J4179" s="261" t="s">
        <v>7591</v>
      </c>
      <c r="K4179" s="261" t="s">
        <v>7592</v>
      </c>
      <c r="L4179" s="262">
        <v>45562</v>
      </c>
      <c r="M4179" s="261" t="s">
        <v>439</v>
      </c>
    </row>
    <row r="4180" spans="1:13" x14ac:dyDescent="0.35">
      <c r="A4180" s="259" t="s">
        <v>1695</v>
      </c>
      <c r="B4180" s="259" t="s">
        <v>1696</v>
      </c>
      <c r="C4180" s="259" t="s">
        <v>1690</v>
      </c>
      <c r="D4180" s="259" t="s">
        <v>999</v>
      </c>
      <c r="E4180" s="259">
        <v>40200</v>
      </c>
      <c r="F4180" s="259" t="s">
        <v>7573</v>
      </c>
      <c r="G4180" s="259" t="s">
        <v>884</v>
      </c>
      <c r="H4180" s="259">
        <v>2</v>
      </c>
      <c r="I4180" s="259" t="s">
        <v>7574</v>
      </c>
      <c r="J4180" s="259" t="s">
        <v>7593</v>
      </c>
      <c r="K4180" s="259" t="s">
        <v>7594</v>
      </c>
      <c r="L4180" s="260">
        <v>45562</v>
      </c>
      <c r="M4180" s="259" t="s">
        <v>439</v>
      </c>
    </row>
    <row r="4181" spans="1:13" x14ac:dyDescent="0.35">
      <c r="A4181" s="261" t="s">
        <v>1695</v>
      </c>
      <c r="B4181" s="261" t="s">
        <v>1696</v>
      </c>
      <c r="C4181" s="261" t="s">
        <v>1690</v>
      </c>
      <c r="D4181" s="261" t="s">
        <v>1002</v>
      </c>
      <c r="E4181" s="261" t="s">
        <v>17</v>
      </c>
      <c r="F4181" s="261" t="s">
        <v>17</v>
      </c>
      <c r="G4181" s="261" t="s">
        <v>884</v>
      </c>
      <c r="H4181" s="261">
        <v>2</v>
      </c>
      <c r="I4181" s="261" t="s">
        <v>17</v>
      </c>
      <c r="J4181" s="261" t="s">
        <v>7595</v>
      </c>
      <c r="K4181" s="261" t="s">
        <v>7596</v>
      </c>
      <c r="L4181" s="262">
        <v>45562</v>
      </c>
      <c r="M4181" s="261" t="s">
        <v>439</v>
      </c>
    </row>
    <row r="4182" spans="1:13" x14ac:dyDescent="0.35">
      <c r="A4182" s="259" t="s">
        <v>1695</v>
      </c>
      <c r="B4182" s="259" t="s">
        <v>1696</v>
      </c>
      <c r="C4182" s="259" t="s">
        <v>1690</v>
      </c>
      <c r="D4182" s="259" t="s">
        <v>823</v>
      </c>
      <c r="E4182" s="259" t="s">
        <v>17</v>
      </c>
      <c r="F4182" s="259" t="s">
        <v>17</v>
      </c>
      <c r="G4182" s="259" t="s">
        <v>884</v>
      </c>
      <c r="H4182" s="259">
        <v>2</v>
      </c>
      <c r="I4182" s="259" t="s">
        <v>17</v>
      </c>
      <c r="J4182" s="259" t="s">
        <v>7597</v>
      </c>
      <c r="K4182" s="259" t="s">
        <v>7598</v>
      </c>
      <c r="L4182" s="260">
        <v>45562</v>
      </c>
      <c r="M4182" s="259" t="s">
        <v>439</v>
      </c>
    </row>
    <row r="4183" spans="1:13" x14ac:dyDescent="0.35">
      <c r="A4183" s="261" t="s">
        <v>1695</v>
      </c>
      <c r="B4183" s="261" t="s">
        <v>1696</v>
      </c>
      <c r="C4183" s="261" t="s">
        <v>1690</v>
      </c>
      <c r="D4183" s="261" t="s">
        <v>404</v>
      </c>
      <c r="E4183" s="261">
        <v>2</v>
      </c>
      <c r="F4183" s="261" t="s">
        <v>7586</v>
      </c>
      <c r="G4183" s="261" t="s">
        <v>884</v>
      </c>
      <c r="H4183" s="261">
        <v>2</v>
      </c>
      <c r="I4183" s="261" t="s">
        <v>7599</v>
      </c>
      <c r="J4183" s="261" t="s">
        <v>7600</v>
      </c>
      <c r="K4183" s="261" t="s">
        <v>7601</v>
      </c>
      <c r="L4183" s="262">
        <v>45562</v>
      </c>
      <c r="M4183" s="261" t="s">
        <v>20</v>
      </c>
    </row>
    <row r="4184" spans="1:13" x14ac:dyDescent="0.35">
      <c r="A4184" s="259" t="s">
        <v>2463</v>
      </c>
      <c r="B4184" s="259" t="s">
        <v>2464</v>
      </c>
      <c r="C4184" s="259" t="s">
        <v>2465</v>
      </c>
      <c r="D4184" s="259" t="s">
        <v>949</v>
      </c>
      <c r="E4184" s="259">
        <v>12400000</v>
      </c>
      <c r="F4184" s="259" t="s">
        <v>7602</v>
      </c>
      <c r="G4184" s="259" t="s">
        <v>884</v>
      </c>
      <c r="H4184" s="259">
        <v>2</v>
      </c>
      <c r="I4184" s="259" t="s">
        <v>7603</v>
      </c>
      <c r="J4184" s="259" t="s">
        <v>7604</v>
      </c>
      <c r="K4184" s="259" t="s">
        <v>7605</v>
      </c>
      <c r="L4184" s="260">
        <v>45562</v>
      </c>
      <c r="M4184" s="259" t="s">
        <v>439</v>
      </c>
    </row>
    <row r="4185" spans="1:13" x14ac:dyDescent="0.35">
      <c r="A4185" s="261" t="s">
        <v>2463</v>
      </c>
      <c r="B4185" s="261" t="s">
        <v>2464</v>
      </c>
      <c r="C4185" s="261" t="s">
        <v>2465</v>
      </c>
      <c r="D4185" s="261" t="s">
        <v>694</v>
      </c>
      <c r="E4185" s="261">
        <v>644329</v>
      </c>
      <c r="F4185" s="261" t="s">
        <v>7606</v>
      </c>
      <c r="G4185" s="261" t="s">
        <v>22</v>
      </c>
      <c r="H4185" s="261">
        <v>3</v>
      </c>
      <c r="I4185" s="261" t="s">
        <v>7607</v>
      </c>
      <c r="J4185" s="261" t="s">
        <v>7608</v>
      </c>
      <c r="K4185" s="261" t="s">
        <v>7609</v>
      </c>
      <c r="L4185" s="262">
        <v>45562</v>
      </c>
      <c r="M4185" s="261" t="s">
        <v>439</v>
      </c>
    </row>
    <row r="4186" spans="1:13" x14ac:dyDescent="0.35">
      <c r="A4186" s="259" t="s">
        <v>2463</v>
      </c>
      <c r="B4186" s="259" t="s">
        <v>2464</v>
      </c>
      <c r="C4186" s="259" t="s">
        <v>2465</v>
      </c>
      <c r="D4186" s="259" t="s">
        <v>958</v>
      </c>
      <c r="E4186" s="259">
        <v>12400000</v>
      </c>
      <c r="F4186" s="259" t="s">
        <v>7602</v>
      </c>
      <c r="G4186" s="259" t="s">
        <v>884</v>
      </c>
      <c r="H4186" s="259">
        <v>2</v>
      </c>
      <c r="I4186" s="259" t="s">
        <v>7610</v>
      </c>
      <c r="J4186" s="259" t="s">
        <v>7611</v>
      </c>
      <c r="K4186" s="259" t="s">
        <v>7612</v>
      </c>
      <c r="L4186" s="260">
        <v>45562</v>
      </c>
      <c r="M4186" s="259" t="s">
        <v>439</v>
      </c>
    </row>
    <row r="4187" spans="1:13" x14ac:dyDescent="0.35">
      <c r="A4187" s="261" t="s">
        <v>2463</v>
      </c>
      <c r="B4187" s="261" t="s">
        <v>2464</v>
      </c>
      <c r="C4187" s="261" t="s">
        <v>2465</v>
      </c>
      <c r="D4187" s="261" t="s">
        <v>963</v>
      </c>
      <c r="E4187" s="261">
        <v>12400000</v>
      </c>
      <c r="F4187" s="261" t="s">
        <v>7613</v>
      </c>
      <c r="G4187" s="261" t="s">
        <v>884</v>
      </c>
      <c r="H4187" s="261">
        <v>2</v>
      </c>
      <c r="I4187" s="261" t="s">
        <v>7610</v>
      </c>
      <c r="J4187" s="261" t="s">
        <v>7611</v>
      </c>
      <c r="K4187" s="261" t="s">
        <v>7614</v>
      </c>
      <c r="L4187" s="262">
        <v>45562</v>
      </c>
      <c r="M4187" s="261" t="s">
        <v>439</v>
      </c>
    </row>
    <row r="4188" spans="1:13" x14ac:dyDescent="0.35">
      <c r="A4188" s="259" t="s">
        <v>2463</v>
      </c>
      <c r="B4188" s="259" t="s">
        <v>2464</v>
      </c>
      <c r="C4188" s="259" t="s">
        <v>2465</v>
      </c>
      <c r="D4188" s="259" t="s">
        <v>568</v>
      </c>
      <c r="E4188" s="259">
        <v>7222994</v>
      </c>
      <c r="F4188" s="259" t="s">
        <v>7615</v>
      </c>
      <c r="G4188" s="259" t="s">
        <v>22</v>
      </c>
      <c r="H4188" s="259">
        <v>3</v>
      </c>
      <c r="I4188" s="259" t="s">
        <v>7616</v>
      </c>
      <c r="J4188" s="259" t="s">
        <v>7617</v>
      </c>
      <c r="K4188" s="259" t="s">
        <v>7618</v>
      </c>
      <c r="L4188" s="260">
        <v>45562</v>
      </c>
      <c r="M4188" s="259" t="s">
        <v>439</v>
      </c>
    </row>
    <row r="4189" spans="1:13" x14ac:dyDescent="0.35">
      <c r="A4189" s="261" t="s">
        <v>2463</v>
      </c>
      <c r="B4189" s="261" t="s">
        <v>2464</v>
      </c>
      <c r="C4189" s="261" t="s">
        <v>2465</v>
      </c>
      <c r="D4189" s="261" t="s">
        <v>40</v>
      </c>
      <c r="E4189" s="261" t="s">
        <v>17</v>
      </c>
      <c r="F4189" s="261" t="s">
        <v>17</v>
      </c>
      <c r="G4189" s="261" t="s">
        <v>22</v>
      </c>
      <c r="H4189" s="261">
        <v>3</v>
      </c>
      <c r="I4189" s="261" t="s">
        <v>17</v>
      </c>
      <c r="J4189" s="261" t="s">
        <v>7619</v>
      </c>
      <c r="K4189" s="261" t="s">
        <v>7620</v>
      </c>
      <c r="L4189" s="262">
        <v>45562</v>
      </c>
      <c r="M4189" s="261" t="s">
        <v>20</v>
      </c>
    </row>
    <row r="4190" spans="1:13" x14ac:dyDescent="0.35">
      <c r="A4190" s="259" t="s">
        <v>2463</v>
      </c>
      <c r="B4190" s="259" t="s">
        <v>2464</v>
      </c>
      <c r="C4190" s="259" t="s">
        <v>2465</v>
      </c>
      <c r="D4190" s="259" t="s">
        <v>635</v>
      </c>
      <c r="E4190" s="259">
        <v>558</v>
      </c>
      <c r="F4190" s="259" t="s">
        <v>6561</v>
      </c>
      <c r="G4190" s="259" t="s">
        <v>22</v>
      </c>
      <c r="H4190" s="259">
        <v>3</v>
      </c>
      <c r="I4190" s="259" t="s">
        <v>4941</v>
      </c>
      <c r="J4190" s="259" t="s">
        <v>7621</v>
      </c>
      <c r="K4190" s="259" t="s">
        <v>7622</v>
      </c>
      <c r="L4190" s="260">
        <v>45562</v>
      </c>
      <c r="M4190" s="259" t="s">
        <v>439</v>
      </c>
    </row>
    <row r="4191" spans="1:13" x14ac:dyDescent="0.35">
      <c r="A4191" s="261" t="s">
        <v>2463</v>
      </c>
      <c r="B4191" s="261" t="s">
        <v>2464</v>
      </c>
      <c r="C4191" s="261" t="s">
        <v>2465</v>
      </c>
      <c r="D4191" s="261" t="s">
        <v>793</v>
      </c>
      <c r="E4191" s="261">
        <v>558</v>
      </c>
      <c r="F4191" s="261" t="s">
        <v>6561</v>
      </c>
      <c r="G4191" s="261" t="s">
        <v>22</v>
      </c>
      <c r="H4191" s="261">
        <v>3</v>
      </c>
      <c r="I4191" s="261" t="s">
        <v>4941</v>
      </c>
      <c r="J4191" s="261" t="s">
        <v>7621</v>
      </c>
      <c r="K4191" s="261" t="s">
        <v>7623</v>
      </c>
      <c r="L4191" s="262">
        <v>45562</v>
      </c>
      <c r="M4191" s="261" t="s">
        <v>439</v>
      </c>
    </row>
    <row r="4192" spans="1:13" x14ac:dyDescent="0.35">
      <c r="A4192" s="259" t="s">
        <v>2463</v>
      </c>
      <c r="B4192" s="259" t="s">
        <v>2464</v>
      </c>
      <c r="C4192" s="259" t="s">
        <v>2465</v>
      </c>
      <c r="D4192" s="259" t="s">
        <v>986</v>
      </c>
      <c r="E4192" s="259">
        <v>8546986</v>
      </c>
      <c r="F4192" s="259" t="s">
        <v>7624</v>
      </c>
      <c r="G4192" s="259" t="s">
        <v>884</v>
      </c>
      <c r="H4192" s="259">
        <v>2</v>
      </c>
      <c r="I4192" s="259" t="s">
        <v>7603</v>
      </c>
      <c r="J4192" s="259" t="s">
        <v>7625</v>
      </c>
      <c r="K4192" s="259" t="s">
        <v>7626</v>
      </c>
      <c r="L4192" s="260">
        <v>45562</v>
      </c>
      <c r="M4192" s="259" t="s">
        <v>20</v>
      </c>
    </row>
    <row r="4193" spans="1:13" x14ac:dyDescent="0.35">
      <c r="A4193" s="261" t="s">
        <v>2463</v>
      </c>
      <c r="B4193" s="261" t="s">
        <v>2464</v>
      </c>
      <c r="C4193" s="261" t="s">
        <v>2465</v>
      </c>
      <c r="D4193" s="261" t="s">
        <v>991</v>
      </c>
      <c r="E4193" s="261">
        <v>0</v>
      </c>
      <c r="F4193" s="261" t="s">
        <v>7602</v>
      </c>
      <c r="G4193" s="261" t="s">
        <v>884</v>
      </c>
      <c r="H4193" s="261">
        <v>2</v>
      </c>
      <c r="I4193" s="261" t="s">
        <v>7603</v>
      </c>
      <c r="J4193" s="261" t="s">
        <v>7627</v>
      </c>
      <c r="K4193" s="261" t="s">
        <v>7628</v>
      </c>
      <c r="L4193" s="262">
        <v>45562</v>
      </c>
      <c r="M4193" s="261" t="s">
        <v>20</v>
      </c>
    </row>
    <row r="4194" spans="1:13" x14ac:dyDescent="0.35">
      <c r="A4194" s="259" t="s">
        <v>2463</v>
      </c>
      <c r="B4194" s="259" t="s">
        <v>2464</v>
      </c>
      <c r="C4194" s="259" t="s">
        <v>2465</v>
      </c>
      <c r="D4194" s="259" t="s">
        <v>996</v>
      </c>
      <c r="E4194" s="259">
        <v>3853014</v>
      </c>
      <c r="F4194" s="259" t="s">
        <v>7602</v>
      </c>
      <c r="G4194" s="259" t="s">
        <v>884</v>
      </c>
      <c r="H4194" s="259">
        <v>2</v>
      </c>
      <c r="I4194" s="259" t="s">
        <v>7603</v>
      </c>
      <c r="J4194" s="259" t="s">
        <v>7629</v>
      </c>
      <c r="K4194" s="259" t="s">
        <v>7630</v>
      </c>
      <c r="L4194" s="260">
        <v>45562</v>
      </c>
      <c r="M4194" s="259" t="s">
        <v>20</v>
      </c>
    </row>
    <row r="4195" spans="1:13" x14ac:dyDescent="0.35">
      <c r="A4195" s="261" t="s">
        <v>2463</v>
      </c>
      <c r="B4195" s="261" t="s">
        <v>2464</v>
      </c>
      <c r="C4195" s="261" t="s">
        <v>2465</v>
      </c>
      <c r="D4195" s="261" t="s">
        <v>999</v>
      </c>
      <c r="E4195" s="261">
        <v>1282048</v>
      </c>
      <c r="F4195" s="261" t="s">
        <v>7631</v>
      </c>
      <c r="G4195" s="261" t="s">
        <v>884</v>
      </c>
      <c r="H4195" s="261">
        <v>2</v>
      </c>
      <c r="I4195" s="261" t="s">
        <v>7632</v>
      </c>
      <c r="J4195" s="261" t="s">
        <v>7633</v>
      </c>
      <c r="K4195" s="261" t="s">
        <v>7634</v>
      </c>
      <c r="L4195" s="262">
        <v>45562</v>
      </c>
      <c r="M4195" s="261" t="s">
        <v>20</v>
      </c>
    </row>
    <row r="4196" spans="1:13" x14ac:dyDescent="0.35">
      <c r="A4196" s="259" t="s">
        <v>2463</v>
      </c>
      <c r="B4196" s="259" t="s">
        <v>2464</v>
      </c>
      <c r="C4196" s="259" t="s">
        <v>2465</v>
      </c>
      <c r="D4196" s="259" t="s">
        <v>1002</v>
      </c>
      <c r="E4196" s="259">
        <v>7179469</v>
      </c>
      <c r="F4196" s="259" t="s">
        <v>7631</v>
      </c>
      <c r="G4196" s="259" t="s">
        <v>884</v>
      </c>
      <c r="H4196" s="259">
        <v>2</v>
      </c>
      <c r="I4196" s="259" t="s">
        <v>7635</v>
      </c>
      <c r="J4196" s="259" t="s">
        <v>7636</v>
      </c>
      <c r="K4196" s="259" t="s">
        <v>7637</v>
      </c>
      <c r="L4196" s="260">
        <v>45562</v>
      </c>
      <c r="M4196" s="259" t="s">
        <v>20</v>
      </c>
    </row>
    <row r="4197" spans="1:13" x14ac:dyDescent="0.35">
      <c r="A4197" s="261" t="s">
        <v>2463</v>
      </c>
      <c r="B4197" s="261" t="s">
        <v>2464</v>
      </c>
      <c r="C4197" s="261" t="s">
        <v>2465</v>
      </c>
      <c r="D4197" s="261" t="s">
        <v>823</v>
      </c>
      <c r="E4197" s="261">
        <v>85469</v>
      </c>
      <c r="F4197" s="261" t="s">
        <v>7638</v>
      </c>
      <c r="G4197" s="261" t="s">
        <v>884</v>
      </c>
      <c r="H4197" s="261">
        <v>2</v>
      </c>
      <c r="I4197" s="261" t="s">
        <v>7635</v>
      </c>
      <c r="J4197" s="261" t="s">
        <v>7639</v>
      </c>
      <c r="K4197" s="261" t="s">
        <v>7640</v>
      </c>
      <c r="L4197" s="262">
        <v>45562</v>
      </c>
      <c r="M4197" s="261" t="s">
        <v>20</v>
      </c>
    </row>
    <row r="4198" spans="1:13" x14ac:dyDescent="0.35">
      <c r="A4198" s="259" t="s">
        <v>2463</v>
      </c>
      <c r="B4198" s="259" t="s">
        <v>2464</v>
      </c>
      <c r="C4198" s="259" t="s">
        <v>2465</v>
      </c>
      <c r="D4198" s="259" t="s">
        <v>404</v>
      </c>
      <c r="E4198" s="259">
        <v>5</v>
      </c>
      <c r="F4198" s="259" t="s">
        <v>7624</v>
      </c>
      <c r="G4198" s="259" t="s">
        <v>884</v>
      </c>
      <c r="H4198" s="259">
        <v>2</v>
      </c>
      <c r="I4198" s="259" t="s">
        <v>7603</v>
      </c>
      <c r="J4198" s="259" t="s">
        <v>7641</v>
      </c>
      <c r="K4198" s="259" t="s">
        <v>7642</v>
      </c>
      <c r="L4198" s="260">
        <v>45562</v>
      </c>
      <c r="M4198" s="259" t="s">
        <v>20</v>
      </c>
    </row>
    <row r="4199" spans="1:13" x14ac:dyDescent="0.35">
      <c r="A4199" s="261" t="s">
        <v>2463</v>
      </c>
      <c r="B4199" s="261" t="s">
        <v>2464</v>
      </c>
      <c r="C4199" s="261" t="s">
        <v>2465</v>
      </c>
      <c r="D4199" s="261" t="s">
        <v>26</v>
      </c>
      <c r="E4199" s="261" t="s">
        <v>17</v>
      </c>
      <c r="F4199" s="261" t="s">
        <v>17</v>
      </c>
      <c r="G4199" s="261" t="s">
        <v>22</v>
      </c>
      <c r="H4199" s="261">
        <v>3</v>
      </c>
      <c r="I4199" s="261" t="s">
        <v>17</v>
      </c>
      <c r="J4199" s="261" t="s">
        <v>7643</v>
      </c>
      <c r="K4199" s="261" t="s">
        <v>7644</v>
      </c>
      <c r="L4199" s="262">
        <v>45562</v>
      </c>
      <c r="M4199" s="261" t="s">
        <v>20</v>
      </c>
    </row>
    <row r="4200" spans="1:13" x14ac:dyDescent="0.35">
      <c r="A4200" s="259" t="s">
        <v>2463</v>
      </c>
      <c r="B4200" s="259" t="s">
        <v>2464</v>
      </c>
      <c r="C4200" s="259" t="s">
        <v>2465</v>
      </c>
      <c r="D4200" s="259" t="s">
        <v>28</v>
      </c>
      <c r="E4200" s="259" t="s">
        <v>17</v>
      </c>
      <c r="F4200" s="259" t="s">
        <v>17</v>
      </c>
      <c r="G4200" s="259" t="s">
        <v>22</v>
      </c>
      <c r="H4200" s="259">
        <v>3</v>
      </c>
      <c r="I4200" s="259" t="s">
        <v>17</v>
      </c>
      <c r="J4200" s="259" t="s">
        <v>7643</v>
      </c>
      <c r="K4200" s="259" t="s">
        <v>7645</v>
      </c>
      <c r="L4200" s="260">
        <v>45562</v>
      </c>
      <c r="M4200" s="259" t="s">
        <v>20</v>
      </c>
    </row>
    <row r="4201" spans="1:13" x14ac:dyDescent="0.35">
      <c r="A4201" s="261" t="s">
        <v>2463</v>
      </c>
      <c r="B4201" s="261" t="s">
        <v>2464</v>
      </c>
      <c r="C4201" s="261" t="s">
        <v>2465</v>
      </c>
      <c r="D4201" s="261" t="s">
        <v>38</v>
      </c>
      <c r="E4201" s="261">
        <v>170</v>
      </c>
      <c r="F4201" s="261" t="s">
        <v>7646</v>
      </c>
      <c r="G4201" s="261" t="s">
        <v>884</v>
      </c>
      <c r="H4201" s="261">
        <v>2</v>
      </c>
      <c r="I4201" s="261" t="s">
        <v>7647</v>
      </c>
      <c r="J4201" s="261" t="s">
        <v>7648</v>
      </c>
      <c r="K4201" s="261" t="s">
        <v>7649</v>
      </c>
      <c r="L4201" s="262">
        <v>45562</v>
      </c>
      <c r="M4201" s="261" t="s">
        <v>20</v>
      </c>
    </row>
    <row r="4202" spans="1:13" x14ac:dyDescent="0.35">
      <c r="A4202" s="259" t="s">
        <v>2463</v>
      </c>
      <c r="B4202" s="259" t="s">
        <v>2464</v>
      </c>
      <c r="C4202" s="259" t="s">
        <v>2465</v>
      </c>
      <c r="D4202" s="259" t="s">
        <v>16</v>
      </c>
      <c r="E4202" s="259" t="s">
        <v>17</v>
      </c>
      <c r="F4202" s="259" t="s">
        <v>17</v>
      </c>
      <c r="G4202" s="259" t="s">
        <v>22</v>
      </c>
      <c r="H4202" s="259">
        <v>3</v>
      </c>
      <c r="I4202" s="259" t="s">
        <v>17</v>
      </c>
      <c r="J4202" s="259" t="s">
        <v>180</v>
      </c>
      <c r="K4202" s="259" t="s">
        <v>7650</v>
      </c>
      <c r="L4202" s="260">
        <v>45562</v>
      </c>
      <c r="M4202" s="259" t="s">
        <v>20</v>
      </c>
    </row>
    <row r="4203" spans="1:13" x14ac:dyDescent="0.35">
      <c r="A4203" s="261" t="s">
        <v>2463</v>
      </c>
      <c r="B4203" s="261" t="s">
        <v>2464</v>
      </c>
      <c r="C4203" s="261" t="s">
        <v>2465</v>
      </c>
      <c r="D4203" s="261" t="s">
        <v>21</v>
      </c>
      <c r="E4203" s="261" t="s">
        <v>17</v>
      </c>
      <c r="F4203" s="261" t="s">
        <v>17</v>
      </c>
      <c r="G4203" s="261" t="s">
        <v>22</v>
      </c>
      <c r="H4203" s="261">
        <v>3</v>
      </c>
      <c r="I4203" s="261" t="s">
        <v>17</v>
      </c>
      <c r="J4203" s="261" t="s">
        <v>180</v>
      </c>
      <c r="K4203" s="261" t="s">
        <v>7651</v>
      </c>
      <c r="L4203" s="262">
        <v>45562</v>
      </c>
      <c r="M4203" s="261" t="s">
        <v>20</v>
      </c>
    </row>
    <row r="4204" spans="1:13" x14ac:dyDescent="0.35">
      <c r="A4204" s="259" t="s">
        <v>2463</v>
      </c>
      <c r="B4204" s="259" t="s">
        <v>2464</v>
      </c>
      <c r="C4204" s="259" t="s">
        <v>2465</v>
      </c>
      <c r="D4204" s="259" t="s">
        <v>768</v>
      </c>
      <c r="E4204" s="259" t="s">
        <v>17</v>
      </c>
      <c r="F4204" s="259" t="s">
        <v>17</v>
      </c>
      <c r="G4204" s="259" t="s">
        <v>22</v>
      </c>
      <c r="H4204" s="259">
        <v>3</v>
      </c>
      <c r="I4204" s="259" t="s">
        <v>17</v>
      </c>
      <c r="J4204" s="259" t="s">
        <v>180</v>
      </c>
      <c r="K4204" s="259" t="s">
        <v>7652</v>
      </c>
      <c r="L4204" s="260">
        <v>45562</v>
      </c>
      <c r="M4204" s="259" t="s">
        <v>20</v>
      </c>
    </row>
    <row r="4205" spans="1:13" x14ac:dyDescent="0.35">
      <c r="A4205" s="261" t="s">
        <v>2463</v>
      </c>
      <c r="B4205" s="261" t="s">
        <v>2464</v>
      </c>
      <c r="C4205" s="261" t="s">
        <v>2465</v>
      </c>
      <c r="D4205" s="261" t="s">
        <v>24</v>
      </c>
      <c r="E4205" s="261" t="s">
        <v>17</v>
      </c>
      <c r="F4205" s="261" t="s">
        <v>17</v>
      </c>
      <c r="G4205" s="261" t="s">
        <v>22</v>
      </c>
      <c r="H4205" s="261">
        <v>3</v>
      </c>
      <c r="I4205" s="261" t="s">
        <v>17</v>
      </c>
      <c r="J4205" s="261" t="s">
        <v>180</v>
      </c>
      <c r="K4205" s="261" t="s">
        <v>7653</v>
      </c>
      <c r="L4205" s="262">
        <v>45562</v>
      </c>
      <c r="M4205" s="261" t="s">
        <v>20</v>
      </c>
    </row>
    <row r="4206" spans="1:13" x14ac:dyDescent="0.35">
      <c r="A4206" s="259" t="s">
        <v>1793</v>
      </c>
      <c r="B4206" s="259" t="s">
        <v>1794</v>
      </c>
      <c r="C4206" s="259" t="s">
        <v>1795</v>
      </c>
      <c r="D4206" s="259" t="s">
        <v>949</v>
      </c>
      <c r="E4206" s="259">
        <v>233668528</v>
      </c>
      <c r="F4206" s="259" t="s">
        <v>7654</v>
      </c>
      <c r="G4206" s="259" t="s">
        <v>884</v>
      </c>
      <c r="H4206" s="259">
        <v>2</v>
      </c>
      <c r="I4206" s="259" t="s">
        <v>7655</v>
      </c>
      <c r="J4206" s="259" t="s">
        <v>7656</v>
      </c>
      <c r="K4206" s="259" t="s">
        <v>7657</v>
      </c>
      <c r="L4206" s="260">
        <v>45562</v>
      </c>
      <c r="M4206" s="259" t="s">
        <v>439</v>
      </c>
    </row>
    <row r="4207" spans="1:13" x14ac:dyDescent="0.35">
      <c r="A4207" s="261" t="s">
        <v>1793</v>
      </c>
      <c r="B4207" s="261" t="s">
        <v>1794</v>
      </c>
      <c r="C4207" s="261" t="s">
        <v>1795</v>
      </c>
      <c r="D4207" s="261" t="s">
        <v>694</v>
      </c>
      <c r="E4207" s="261">
        <v>910770</v>
      </c>
      <c r="F4207" s="261" t="s">
        <v>7658</v>
      </c>
      <c r="G4207" s="261" t="s">
        <v>884</v>
      </c>
      <c r="H4207" s="261">
        <v>2</v>
      </c>
      <c r="I4207" s="261" t="s">
        <v>7659</v>
      </c>
      <c r="J4207" s="261" t="s">
        <v>7660</v>
      </c>
      <c r="K4207" s="261" t="s">
        <v>7661</v>
      </c>
      <c r="L4207" s="262">
        <v>45562</v>
      </c>
      <c r="M4207" s="261" t="s">
        <v>439</v>
      </c>
    </row>
    <row r="4208" spans="1:13" x14ac:dyDescent="0.35">
      <c r="A4208" s="259" t="s">
        <v>1793</v>
      </c>
      <c r="B4208" s="259" t="s">
        <v>1794</v>
      </c>
      <c r="C4208" s="259" t="s">
        <v>1795</v>
      </c>
      <c r="D4208" s="259" t="s">
        <v>958</v>
      </c>
      <c r="E4208" s="259">
        <v>200345877</v>
      </c>
      <c r="F4208" s="259" t="s">
        <v>7662</v>
      </c>
      <c r="G4208" s="259" t="s">
        <v>884</v>
      </c>
      <c r="H4208" s="259">
        <v>2</v>
      </c>
      <c r="I4208" s="259" t="s">
        <v>7663</v>
      </c>
      <c r="J4208" s="259" t="s">
        <v>7664</v>
      </c>
      <c r="K4208" s="259" t="s">
        <v>7665</v>
      </c>
      <c r="L4208" s="260">
        <v>45562</v>
      </c>
      <c r="M4208" s="259" t="s">
        <v>20</v>
      </c>
    </row>
    <row r="4209" spans="1:13" x14ac:dyDescent="0.35">
      <c r="A4209" s="261" t="s">
        <v>1793</v>
      </c>
      <c r="B4209" s="261" t="s">
        <v>1794</v>
      </c>
      <c r="C4209" s="261" t="s">
        <v>1795</v>
      </c>
      <c r="D4209" s="261" t="s">
        <v>963</v>
      </c>
      <c r="E4209" s="261">
        <v>114443162</v>
      </c>
      <c r="F4209" s="261" t="s">
        <v>7662</v>
      </c>
      <c r="G4209" s="261" t="s">
        <v>22</v>
      </c>
      <c r="H4209" s="261">
        <v>3</v>
      </c>
      <c r="I4209" s="261" t="s">
        <v>7663</v>
      </c>
      <c r="J4209" s="261" t="s">
        <v>7666</v>
      </c>
      <c r="K4209" s="261" t="s">
        <v>7667</v>
      </c>
      <c r="L4209" s="262">
        <v>45562</v>
      </c>
      <c r="M4209" s="261" t="s">
        <v>20</v>
      </c>
    </row>
    <row r="4210" spans="1:13" x14ac:dyDescent="0.35">
      <c r="A4210" s="259" t="s">
        <v>1793</v>
      </c>
      <c r="B4210" s="259" t="s">
        <v>1794</v>
      </c>
      <c r="C4210" s="259" t="s">
        <v>1795</v>
      </c>
      <c r="D4210" s="259" t="s">
        <v>568</v>
      </c>
      <c r="E4210" s="259">
        <v>6786671</v>
      </c>
      <c r="F4210" s="259" t="s">
        <v>7668</v>
      </c>
      <c r="G4210" s="259" t="s">
        <v>22</v>
      </c>
      <c r="H4210" s="259">
        <v>3</v>
      </c>
      <c r="I4210" s="259" t="s">
        <v>7669</v>
      </c>
      <c r="J4210" s="259" t="s">
        <v>7670</v>
      </c>
      <c r="K4210" s="259" t="s">
        <v>7671</v>
      </c>
      <c r="L4210" s="260">
        <v>45562</v>
      </c>
      <c r="M4210" s="259" t="s">
        <v>439</v>
      </c>
    </row>
    <row r="4211" spans="1:13" x14ac:dyDescent="0.35">
      <c r="A4211" s="261" t="s">
        <v>1793</v>
      </c>
      <c r="B4211" s="261" t="s">
        <v>1794</v>
      </c>
      <c r="C4211" s="261" t="s">
        <v>1795</v>
      </c>
      <c r="D4211" s="261" t="s">
        <v>40</v>
      </c>
      <c r="E4211" s="261" t="s">
        <v>17</v>
      </c>
      <c r="F4211" s="261" t="s">
        <v>17</v>
      </c>
      <c r="G4211" s="261" t="s">
        <v>17</v>
      </c>
      <c r="H4211" s="261" t="s">
        <v>17</v>
      </c>
      <c r="I4211" s="261" t="s">
        <v>17</v>
      </c>
      <c r="J4211" s="261" t="s">
        <v>7672</v>
      </c>
      <c r="K4211" s="261" t="s">
        <v>7673</v>
      </c>
      <c r="L4211" s="262">
        <v>45562</v>
      </c>
      <c r="M4211" s="261" t="s">
        <v>20</v>
      </c>
    </row>
    <row r="4212" spans="1:13" x14ac:dyDescent="0.35">
      <c r="A4212" s="259" t="s">
        <v>1793</v>
      </c>
      <c r="B4212" s="259" t="s">
        <v>1794</v>
      </c>
      <c r="C4212" s="259" t="s">
        <v>1795</v>
      </c>
      <c r="D4212" s="259" t="s">
        <v>793</v>
      </c>
      <c r="E4212" s="259">
        <v>5546</v>
      </c>
      <c r="F4212" s="259" t="s">
        <v>7674</v>
      </c>
      <c r="G4212" s="259" t="s">
        <v>884</v>
      </c>
      <c r="H4212" s="259">
        <v>2</v>
      </c>
      <c r="I4212" s="259" t="s">
        <v>7675</v>
      </c>
      <c r="J4212" s="259" t="s">
        <v>7676</v>
      </c>
      <c r="K4212" s="259" t="s">
        <v>7677</v>
      </c>
      <c r="L4212" s="260">
        <v>45562</v>
      </c>
      <c r="M4212" s="259" t="s">
        <v>439</v>
      </c>
    </row>
    <row r="4213" spans="1:13" x14ac:dyDescent="0.35">
      <c r="A4213" s="261" t="s">
        <v>1793</v>
      </c>
      <c r="B4213" s="261" t="s">
        <v>1794</v>
      </c>
      <c r="C4213" s="261" t="s">
        <v>1795</v>
      </c>
      <c r="D4213" s="261" t="s">
        <v>986</v>
      </c>
      <c r="E4213" s="261">
        <v>31758165</v>
      </c>
      <c r="F4213" s="261" t="s">
        <v>7662</v>
      </c>
      <c r="G4213" s="261" t="s">
        <v>22</v>
      </c>
      <c r="H4213" s="261">
        <v>3</v>
      </c>
      <c r="I4213" s="261" t="s">
        <v>7663</v>
      </c>
      <c r="J4213" s="261" t="s">
        <v>7678</v>
      </c>
      <c r="K4213" s="261" t="s">
        <v>7679</v>
      </c>
      <c r="L4213" s="262">
        <v>45562</v>
      </c>
      <c r="M4213" s="261" t="s">
        <v>20</v>
      </c>
    </row>
    <row r="4214" spans="1:13" x14ac:dyDescent="0.35">
      <c r="A4214" s="259" t="s">
        <v>1793</v>
      </c>
      <c r="B4214" s="259" t="s">
        <v>1794</v>
      </c>
      <c r="C4214" s="259" t="s">
        <v>1795</v>
      </c>
      <c r="D4214" s="259" t="s">
        <v>991</v>
      </c>
      <c r="E4214" s="259">
        <v>85902715</v>
      </c>
      <c r="F4214" s="259" t="s">
        <v>7662</v>
      </c>
      <c r="G4214" s="259" t="s">
        <v>22</v>
      </c>
      <c r="H4214" s="259">
        <v>3</v>
      </c>
      <c r="I4214" s="259" t="s">
        <v>7663</v>
      </c>
      <c r="J4214" s="259" t="s">
        <v>7680</v>
      </c>
      <c r="K4214" s="259" t="s">
        <v>7681</v>
      </c>
      <c r="L4214" s="260">
        <v>45562</v>
      </c>
      <c r="M4214" s="259" t="s">
        <v>20</v>
      </c>
    </row>
    <row r="4215" spans="1:13" x14ac:dyDescent="0.35">
      <c r="A4215" s="261" t="s">
        <v>1793</v>
      </c>
      <c r="B4215" s="261" t="s">
        <v>1794</v>
      </c>
      <c r="C4215" s="261" t="s">
        <v>1795</v>
      </c>
      <c r="D4215" s="261" t="s">
        <v>996</v>
      </c>
      <c r="E4215" s="261">
        <v>82684997</v>
      </c>
      <c r="F4215" s="261" t="s">
        <v>7682</v>
      </c>
      <c r="G4215" s="261" t="s">
        <v>22</v>
      </c>
      <c r="H4215" s="261">
        <v>3</v>
      </c>
      <c r="I4215" s="261" t="s">
        <v>7663</v>
      </c>
      <c r="J4215" s="261" t="s">
        <v>7683</v>
      </c>
      <c r="K4215" s="261" t="s">
        <v>7684</v>
      </c>
      <c r="L4215" s="262">
        <v>45562</v>
      </c>
      <c r="M4215" s="261" t="s">
        <v>20</v>
      </c>
    </row>
    <row r="4216" spans="1:13" x14ac:dyDescent="0.35">
      <c r="A4216" s="259" t="s">
        <v>1793</v>
      </c>
      <c r="B4216" s="259" t="s">
        <v>1794</v>
      </c>
      <c r="C4216" s="259" t="s">
        <v>1795</v>
      </c>
      <c r="D4216" s="259" t="s">
        <v>999</v>
      </c>
      <c r="E4216" s="259">
        <v>30758832</v>
      </c>
      <c r="F4216" s="259" t="s">
        <v>7662</v>
      </c>
      <c r="G4216" s="259" t="s">
        <v>22</v>
      </c>
      <c r="H4216" s="259">
        <v>3</v>
      </c>
      <c r="I4216" s="259" t="s">
        <v>7663</v>
      </c>
      <c r="J4216" s="259" t="s">
        <v>7685</v>
      </c>
      <c r="K4216" s="259" t="s">
        <v>7686</v>
      </c>
      <c r="L4216" s="260">
        <v>45562</v>
      </c>
      <c r="M4216" s="259" t="s">
        <v>20</v>
      </c>
    </row>
    <row r="4217" spans="1:13" x14ac:dyDescent="0.35">
      <c r="A4217" s="261" t="s">
        <v>1793</v>
      </c>
      <c r="B4217" s="261" t="s">
        <v>1794</v>
      </c>
      <c r="C4217" s="261" t="s">
        <v>1795</v>
      </c>
      <c r="D4217" s="261" t="s">
        <v>1002</v>
      </c>
      <c r="E4217" s="261">
        <v>999333</v>
      </c>
      <c r="F4217" s="261" t="s">
        <v>7662</v>
      </c>
      <c r="G4217" s="261" t="s">
        <v>22</v>
      </c>
      <c r="H4217" s="261">
        <v>3</v>
      </c>
      <c r="I4217" s="261" t="s">
        <v>7663</v>
      </c>
      <c r="J4217" s="261" t="s">
        <v>7687</v>
      </c>
      <c r="K4217" s="261" t="s">
        <v>7688</v>
      </c>
      <c r="L4217" s="262">
        <v>45562</v>
      </c>
      <c r="M4217" s="261" t="s">
        <v>20</v>
      </c>
    </row>
    <row r="4218" spans="1:13" x14ac:dyDescent="0.35">
      <c r="A4218" s="259" t="s">
        <v>1793</v>
      </c>
      <c r="B4218" s="259" t="s">
        <v>1794</v>
      </c>
      <c r="C4218" s="259" t="s">
        <v>1795</v>
      </c>
      <c r="D4218" s="259" t="s">
        <v>823</v>
      </c>
      <c r="E4218" s="259">
        <v>0</v>
      </c>
      <c r="F4218" s="259" t="s">
        <v>7662</v>
      </c>
      <c r="G4218" s="259" t="s">
        <v>22</v>
      </c>
      <c r="H4218" s="259">
        <v>3</v>
      </c>
      <c r="I4218" s="259" t="s">
        <v>7663</v>
      </c>
      <c r="J4218" s="259" t="s">
        <v>7689</v>
      </c>
      <c r="K4218" s="259" t="s">
        <v>7690</v>
      </c>
      <c r="L4218" s="260">
        <v>45562</v>
      </c>
      <c r="M4218" s="259" t="s">
        <v>20</v>
      </c>
    </row>
    <row r="4219" spans="1:13" x14ac:dyDescent="0.35">
      <c r="A4219" s="261" t="s">
        <v>1793</v>
      </c>
      <c r="B4219" s="261" t="s">
        <v>1794</v>
      </c>
      <c r="C4219" s="261" t="s">
        <v>1795</v>
      </c>
      <c r="D4219" s="261" t="s">
        <v>404</v>
      </c>
      <c r="E4219" s="261">
        <v>4</v>
      </c>
      <c r="F4219" s="261" t="s">
        <v>7691</v>
      </c>
      <c r="G4219" s="261" t="s">
        <v>22</v>
      </c>
      <c r="H4219" s="261">
        <v>3</v>
      </c>
      <c r="I4219" s="261" t="s">
        <v>7692</v>
      </c>
      <c r="J4219" s="261" t="s">
        <v>7693</v>
      </c>
      <c r="K4219" s="261" t="s">
        <v>7694</v>
      </c>
      <c r="L4219" s="262">
        <v>45562</v>
      </c>
      <c r="M4219" s="261" t="s">
        <v>439</v>
      </c>
    </row>
    <row r="4220" spans="1:13" x14ac:dyDescent="0.35">
      <c r="A4220" s="259" t="s">
        <v>1793</v>
      </c>
      <c r="B4220" s="259" t="s">
        <v>1794</v>
      </c>
      <c r="C4220" s="259" t="s">
        <v>1795</v>
      </c>
      <c r="D4220" s="259" t="s">
        <v>26</v>
      </c>
      <c r="E4220" s="259" t="s">
        <v>17</v>
      </c>
      <c r="F4220" s="259" t="s">
        <v>17</v>
      </c>
      <c r="G4220" s="259" t="s">
        <v>17</v>
      </c>
      <c r="H4220" s="259" t="s">
        <v>17</v>
      </c>
      <c r="I4220" s="259" t="s">
        <v>17</v>
      </c>
      <c r="J4220" s="259" t="s">
        <v>7695</v>
      </c>
      <c r="K4220" s="259" t="s">
        <v>7696</v>
      </c>
      <c r="L4220" s="260">
        <v>45562</v>
      </c>
      <c r="M4220" s="259" t="s">
        <v>439</v>
      </c>
    </row>
    <row r="4221" spans="1:13" x14ac:dyDescent="0.35">
      <c r="A4221" s="261" t="s">
        <v>1793</v>
      </c>
      <c r="B4221" s="261" t="s">
        <v>1794</v>
      </c>
      <c r="C4221" s="261" t="s">
        <v>1795</v>
      </c>
      <c r="D4221" s="261" t="s">
        <v>28</v>
      </c>
      <c r="E4221" s="261" t="s">
        <v>17</v>
      </c>
      <c r="F4221" s="261" t="s">
        <v>17</v>
      </c>
      <c r="G4221" s="261" t="s">
        <v>17</v>
      </c>
      <c r="H4221" s="261" t="s">
        <v>17</v>
      </c>
      <c r="I4221" s="261" t="s">
        <v>17</v>
      </c>
      <c r="J4221" s="261" t="s">
        <v>7695</v>
      </c>
      <c r="K4221" s="261" t="s">
        <v>7697</v>
      </c>
      <c r="L4221" s="262">
        <v>45562</v>
      </c>
      <c r="M4221" s="261" t="s">
        <v>439</v>
      </c>
    </row>
    <row r="4222" spans="1:13" x14ac:dyDescent="0.35">
      <c r="A4222" s="259" t="s">
        <v>1793</v>
      </c>
      <c r="B4222" s="259" t="s">
        <v>1794</v>
      </c>
      <c r="C4222" s="259" t="s">
        <v>1795</v>
      </c>
      <c r="D4222" s="259" t="s">
        <v>38</v>
      </c>
      <c r="E4222" s="259">
        <v>4996787</v>
      </c>
      <c r="F4222" s="259" t="s">
        <v>7698</v>
      </c>
      <c r="G4222" s="259" t="s">
        <v>884</v>
      </c>
      <c r="H4222" s="259">
        <v>2</v>
      </c>
      <c r="I4222" s="259" t="s">
        <v>7699</v>
      </c>
      <c r="J4222" s="259" t="s">
        <v>7700</v>
      </c>
      <c r="K4222" s="259" t="s">
        <v>7701</v>
      </c>
      <c r="L4222" s="260">
        <v>45562</v>
      </c>
      <c r="M4222" s="259" t="s">
        <v>20</v>
      </c>
    </row>
    <row r="4223" spans="1:13" x14ac:dyDescent="0.35">
      <c r="A4223" s="261" t="s">
        <v>1793</v>
      </c>
      <c r="B4223" s="261" t="s">
        <v>1794</v>
      </c>
      <c r="C4223" s="261" t="s">
        <v>1795</v>
      </c>
      <c r="D4223" s="261" t="s">
        <v>16</v>
      </c>
      <c r="E4223" s="261" t="s">
        <v>17</v>
      </c>
      <c r="F4223" s="261" t="s">
        <v>17</v>
      </c>
      <c r="G4223" s="261" t="s">
        <v>17</v>
      </c>
      <c r="H4223" s="261" t="s">
        <v>17</v>
      </c>
      <c r="I4223" s="261" t="s">
        <v>17</v>
      </c>
      <c r="J4223" s="261" t="s">
        <v>7695</v>
      </c>
      <c r="K4223" s="261" t="s">
        <v>7702</v>
      </c>
      <c r="L4223" s="262">
        <v>45562</v>
      </c>
      <c r="M4223" s="261" t="s">
        <v>439</v>
      </c>
    </row>
    <row r="4224" spans="1:13" x14ac:dyDescent="0.35">
      <c r="A4224" s="259" t="s">
        <v>1793</v>
      </c>
      <c r="B4224" s="259" t="s">
        <v>1794</v>
      </c>
      <c r="C4224" s="259" t="s">
        <v>1795</v>
      </c>
      <c r="D4224" s="259" t="s">
        <v>21</v>
      </c>
      <c r="E4224" s="259" t="s">
        <v>17</v>
      </c>
      <c r="F4224" s="259" t="s">
        <v>17</v>
      </c>
      <c r="G4224" s="259" t="s">
        <v>17</v>
      </c>
      <c r="H4224" s="259" t="s">
        <v>17</v>
      </c>
      <c r="I4224" s="259" t="s">
        <v>17</v>
      </c>
      <c r="J4224" s="259" t="s">
        <v>7695</v>
      </c>
      <c r="K4224" s="259" t="s">
        <v>7703</v>
      </c>
      <c r="L4224" s="260">
        <v>45562</v>
      </c>
      <c r="M4224" s="259" t="s">
        <v>439</v>
      </c>
    </row>
    <row r="4225" spans="1:13" x14ac:dyDescent="0.35">
      <c r="A4225" s="261" t="s">
        <v>1793</v>
      </c>
      <c r="B4225" s="261" t="s">
        <v>1794</v>
      </c>
      <c r="C4225" s="261" t="s">
        <v>1795</v>
      </c>
      <c r="D4225" s="261" t="s">
        <v>768</v>
      </c>
      <c r="E4225" s="261" t="s">
        <v>17</v>
      </c>
      <c r="F4225" s="261" t="s">
        <v>17</v>
      </c>
      <c r="G4225" s="261" t="s">
        <v>17</v>
      </c>
      <c r="H4225" s="261" t="s">
        <v>17</v>
      </c>
      <c r="I4225" s="261" t="s">
        <v>17</v>
      </c>
      <c r="J4225" s="261" t="s">
        <v>7695</v>
      </c>
      <c r="K4225" s="261" t="s">
        <v>7704</v>
      </c>
      <c r="L4225" s="262">
        <v>45562</v>
      </c>
      <c r="M4225" s="261" t="s">
        <v>439</v>
      </c>
    </row>
    <row r="4226" spans="1:13" x14ac:dyDescent="0.35">
      <c r="A4226" s="259" t="s">
        <v>1793</v>
      </c>
      <c r="B4226" s="259" t="s">
        <v>1794</v>
      </c>
      <c r="C4226" s="259" t="s">
        <v>1795</v>
      </c>
      <c r="D4226" s="259" t="s">
        <v>24</v>
      </c>
      <c r="E4226" s="259" t="s">
        <v>17</v>
      </c>
      <c r="F4226" s="259" t="s">
        <v>17</v>
      </c>
      <c r="G4226" s="259" t="s">
        <v>17</v>
      </c>
      <c r="H4226" s="259" t="s">
        <v>17</v>
      </c>
      <c r="I4226" s="259" t="s">
        <v>17</v>
      </c>
      <c r="J4226" s="259" t="s">
        <v>7695</v>
      </c>
      <c r="K4226" s="259" t="s">
        <v>7705</v>
      </c>
      <c r="L4226" s="260">
        <v>45562</v>
      </c>
      <c r="M4226" s="259" t="s">
        <v>439</v>
      </c>
    </row>
    <row r="4227" spans="1:13" x14ac:dyDescent="0.35">
      <c r="A4227" s="261" t="s">
        <v>2408</v>
      </c>
      <c r="B4227" s="261" t="s">
        <v>2409</v>
      </c>
      <c r="C4227" s="261" t="s">
        <v>1795</v>
      </c>
      <c r="D4227" s="261" t="s">
        <v>949</v>
      </c>
      <c r="E4227" s="261">
        <v>233668528</v>
      </c>
      <c r="F4227" s="261" t="s">
        <v>7654</v>
      </c>
      <c r="G4227" s="261" t="s">
        <v>884</v>
      </c>
      <c r="H4227" s="261">
        <v>2</v>
      </c>
      <c r="I4227" s="261" t="s">
        <v>7655</v>
      </c>
      <c r="J4227" s="261" t="s">
        <v>7656</v>
      </c>
      <c r="K4227" s="261" t="s">
        <v>7706</v>
      </c>
      <c r="L4227" s="262">
        <v>45562</v>
      </c>
      <c r="M4227" s="261" t="s">
        <v>439</v>
      </c>
    </row>
    <row r="4228" spans="1:13" x14ac:dyDescent="0.35">
      <c r="A4228" s="259" t="s">
        <v>2408</v>
      </c>
      <c r="B4228" s="259" t="s">
        <v>2409</v>
      </c>
      <c r="C4228" s="259" t="s">
        <v>1795</v>
      </c>
      <c r="D4228" s="259" t="s">
        <v>694</v>
      </c>
      <c r="E4228" s="259">
        <v>108869</v>
      </c>
      <c r="F4228" s="259" t="s">
        <v>7707</v>
      </c>
      <c r="G4228" s="259" t="s">
        <v>884</v>
      </c>
      <c r="H4228" s="259">
        <v>2</v>
      </c>
      <c r="I4228" s="259" t="s">
        <v>7708</v>
      </c>
      <c r="J4228" s="259" t="s">
        <v>7709</v>
      </c>
      <c r="K4228" s="259" t="s">
        <v>7710</v>
      </c>
      <c r="L4228" s="260">
        <v>45562</v>
      </c>
      <c r="M4228" s="259" t="s">
        <v>439</v>
      </c>
    </row>
    <row r="4229" spans="1:13" x14ac:dyDescent="0.35">
      <c r="A4229" s="261" t="s">
        <v>2408</v>
      </c>
      <c r="B4229" s="261" t="s">
        <v>2409</v>
      </c>
      <c r="C4229" s="261" t="s">
        <v>1795</v>
      </c>
      <c r="D4229" s="261" t="s">
        <v>958</v>
      </c>
      <c r="E4229" s="261">
        <v>12674918</v>
      </c>
      <c r="F4229" s="261" t="s">
        <v>7707</v>
      </c>
      <c r="G4229" s="261" t="s">
        <v>22</v>
      </c>
      <c r="H4229" s="261">
        <v>3</v>
      </c>
      <c r="I4229" s="261" t="s">
        <v>7708</v>
      </c>
      <c r="J4229" s="261" t="s">
        <v>7711</v>
      </c>
      <c r="K4229" s="261" t="s">
        <v>7712</v>
      </c>
      <c r="L4229" s="262">
        <v>45562</v>
      </c>
      <c r="M4229" s="261" t="s">
        <v>439</v>
      </c>
    </row>
    <row r="4230" spans="1:13" x14ac:dyDescent="0.35">
      <c r="A4230" s="259" t="s">
        <v>2408</v>
      </c>
      <c r="B4230" s="259" t="s">
        <v>2409</v>
      </c>
      <c r="C4230" s="259" t="s">
        <v>1795</v>
      </c>
      <c r="D4230" s="259" t="s">
        <v>963</v>
      </c>
      <c r="E4230" s="259">
        <v>100410</v>
      </c>
      <c r="F4230" s="259" t="s">
        <v>7713</v>
      </c>
      <c r="G4230" s="259" t="s">
        <v>884</v>
      </c>
      <c r="H4230" s="259">
        <v>2</v>
      </c>
      <c r="I4230" s="259" t="s">
        <v>7714</v>
      </c>
      <c r="J4230" s="259" t="s">
        <v>7715</v>
      </c>
      <c r="K4230" s="259" t="s">
        <v>7716</v>
      </c>
      <c r="L4230" s="260">
        <v>45562</v>
      </c>
      <c r="M4230" s="259" t="s">
        <v>439</v>
      </c>
    </row>
    <row r="4231" spans="1:13" x14ac:dyDescent="0.35">
      <c r="A4231" s="261" t="s">
        <v>2408</v>
      </c>
      <c r="B4231" s="261" t="s">
        <v>2409</v>
      </c>
      <c r="C4231" s="261" t="s">
        <v>1795</v>
      </c>
      <c r="D4231" s="261" t="s">
        <v>568</v>
      </c>
      <c r="E4231" s="261">
        <v>100410</v>
      </c>
      <c r="F4231" s="261" t="s">
        <v>7713</v>
      </c>
      <c r="G4231" s="261" t="s">
        <v>884</v>
      </c>
      <c r="H4231" s="261">
        <v>2</v>
      </c>
      <c r="I4231" s="261" t="s">
        <v>7714</v>
      </c>
      <c r="J4231" s="261" t="s">
        <v>7717</v>
      </c>
      <c r="K4231" s="261" t="s">
        <v>7718</v>
      </c>
      <c r="L4231" s="262">
        <v>45562</v>
      </c>
      <c r="M4231" s="261" t="s">
        <v>439</v>
      </c>
    </row>
    <row r="4232" spans="1:13" x14ac:dyDescent="0.35">
      <c r="A4232" s="259" t="s">
        <v>2408</v>
      </c>
      <c r="B4232" s="259" t="s">
        <v>2409</v>
      </c>
      <c r="C4232" s="259" t="s">
        <v>1795</v>
      </c>
      <c r="D4232" s="259" t="s">
        <v>40</v>
      </c>
      <c r="E4232" s="259" t="s">
        <v>17</v>
      </c>
      <c r="F4232" s="259" t="s">
        <v>17</v>
      </c>
      <c r="G4232" s="259" t="s">
        <v>17</v>
      </c>
      <c r="H4232" s="259" t="s">
        <v>17</v>
      </c>
      <c r="I4232" s="259" t="s">
        <v>17</v>
      </c>
      <c r="J4232" s="259" t="s">
        <v>7719</v>
      </c>
      <c r="K4232" s="259" t="s">
        <v>7720</v>
      </c>
      <c r="L4232" s="260">
        <v>45562</v>
      </c>
      <c r="M4232" s="259" t="s">
        <v>439</v>
      </c>
    </row>
    <row r="4233" spans="1:13" x14ac:dyDescent="0.35">
      <c r="A4233" s="261" t="s">
        <v>2408</v>
      </c>
      <c r="B4233" s="261" t="s">
        <v>2409</v>
      </c>
      <c r="C4233" s="261" t="s">
        <v>1795</v>
      </c>
      <c r="D4233" s="261" t="s">
        <v>635</v>
      </c>
      <c r="E4233" s="261" t="s">
        <v>17</v>
      </c>
      <c r="F4233" s="261" t="s">
        <v>17</v>
      </c>
      <c r="G4233" s="261" t="s">
        <v>17</v>
      </c>
      <c r="H4233" s="261" t="s">
        <v>17</v>
      </c>
      <c r="I4233" s="261" t="s">
        <v>17</v>
      </c>
      <c r="J4233" s="261" t="s">
        <v>7719</v>
      </c>
      <c r="K4233" s="261" t="s">
        <v>7721</v>
      </c>
      <c r="L4233" s="262">
        <v>45562</v>
      </c>
      <c r="M4233" s="261" t="s">
        <v>439</v>
      </c>
    </row>
    <row r="4234" spans="1:13" x14ac:dyDescent="0.35">
      <c r="A4234" s="259" t="s">
        <v>2408</v>
      </c>
      <c r="B4234" s="259" t="s">
        <v>2409</v>
      </c>
      <c r="C4234" s="259" t="s">
        <v>1795</v>
      </c>
      <c r="D4234" s="259" t="s">
        <v>793</v>
      </c>
      <c r="E4234" s="259">
        <v>5546</v>
      </c>
      <c r="F4234" s="259" t="s">
        <v>7674</v>
      </c>
      <c r="G4234" s="259" t="s">
        <v>884</v>
      </c>
      <c r="H4234" s="259">
        <v>2</v>
      </c>
      <c r="I4234" s="259" t="s">
        <v>7722</v>
      </c>
      <c r="J4234" s="259" t="s">
        <v>7723</v>
      </c>
      <c r="K4234" s="259" t="s">
        <v>7724</v>
      </c>
      <c r="L4234" s="260">
        <v>45562</v>
      </c>
      <c r="M4234" s="259" t="s">
        <v>439</v>
      </c>
    </row>
    <row r="4235" spans="1:13" x14ac:dyDescent="0.35">
      <c r="A4235" s="261" t="s">
        <v>2408</v>
      </c>
      <c r="B4235" s="261" t="s">
        <v>2409</v>
      </c>
      <c r="C4235" s="261" t="s">
        <v>1795</v>
      </c>
      <c r="D4235" s="261" t="s">
        <v>986</v>
      </c>
      <c r="E4235" s="261">
        <v>100410</v>
      </c>
      <c r="F4235" s="261" t="s">
        <v>7713</v>
      </c>
      <c r="G4235" s="261" t="s">
        <v>884</v>
      </c>
      <c r="H4235" s="261">
        <v>2</v>
      </c>
      <c r="I4235" s="261" t="s">
        <v>7714</v>
      </c>
      <c r="J4235" s="261" t="s">
        <v>7725</v>
      </c>
      <c r="K4235" s="261" t="s">
        <v>7726</v>
      </c>
      <c r="L4235" s="262">
        <v>45562</v>
      </c>
      <c r="M4235" s="261" t="s">
        <v>20</v>
      </c>
    </row>
    <row r="4236" spans="1:13" x14ac:dyDescent="0.35">
      <c r="A4236" s="259" t="s">
        <v>2408</v>
      </c>
      <c r="B4236" s="259" t="s">
        <v>2409</v>
      </c>
      <c r="C4236" s="259" t="s">
        <v>1795</v>
      </c>
      <c r="D4236" s="259" t="s">
        <v>991</v>
      </c>
      <c r="E4236" s="259">
        <v>12574508</v>
      </c>
      <c r="F4236" s="259" t="s">
        <v>7727</v>
      </c>
      <c r="G4236" s="259" t="s">
        <v>884</v>
      </c>
      <c r="H4236" s="259">
        <v>2</v>
      </c>
      <c r="I4236" s="259" t="s">
        <v>7728</v>
      </c>
      <c r="J4236" s="259" t="s">
        <v>7729</v>
      </c>
      <c r="K4236" s="259" t="s">
        <v>7730</v>
      </c>
      <c r="L4236" s="260">
        <v>45562</v>
      </c>
      <c r="M4236" s="259" t="s">
        <v>439</v>
      </c>
    </row>
    <row r="4237" spans="1:13" x14ac:dyDescent="0.35">
      <c r="A4237" s="261" t="s">
        <v>2408</v>
      </c>
      <c r="B4237" s="261" t="s">
        <v>2409</v>
      </c>
      <c r="C4237" s="261" t="s">
        <v>1795</v>
      </c>
      <c r="D4237" s="261" t="s">
        <v>996</v>
      </c>
      <c r="E4237" s="261">
        <v>0</v>
      </c>
      <c r="F4237" s="261" t="s">
        <v>7713</v>
      </c>
      <c r="G4237" s="261" t="s">
        <v>884</v>
      </c>
      <c r="H4237" s="261">
        <v>2</v>
      </c>
      <c r="I4237" s="261" t="s">
        <v>7714</v>
      </c>
      <c r="J4237" s="261" t="s">
        <v>7731</v>
      </c>
      <c r="K4237" s="261" t="s">
        <v>7732</v>
      </c>
      <c r="L4237" s="262">
        <v>45562</v>
      </c>
      <c r="M4237" s="261" t="s">
        <v>439</v>
      </c>
    </row>
    <row r="4238" spans="1:13" x14ac:dyDescent="0.35">
      <c r="A4238" s="259" t="s">
        <v>2408</v>
      </c>
      <c r="B4238" s="259" t="s">
        <v>2409</v>
      </c>
      <c r="C4238" s="259" t="s">
        <v>1795</v>
      </c>
      <c r="D4238" s="259" t="s">
        <v>999</v>
      </c>
      <c r="E4238" s="259">
        <v>100410</v>
      </c>
      <c r="F4238" s="259" t="s">
        <v>7713</v>
      </c>
      <c r="G4238" s="259" t="s">
        <v>884</v>
      </c>
      <c r="H4238" s="259">
        <v>2</v>
      </c>
      <c r="I4238" s="259" t="s">
        <v>7714</v>
      </c>
      <c r="J4238" s="259" t="s">
        <v>7733</v>
      </c>
      <c r="K4238" s="259" t="s">
        <v>7734</v>
      </c>
      <c r="L4238" s="260">
        <v>45562</v>
      </c>
      <c r="M4238" s="259" t="s">
        <v>439</v>
      </c>
    </row>
    <row r="4239" spans="1:13" x14ac:dyDescent="0.35">
      <c r="A4239" s="261" t="s">
        <v>2408</v>
      </c>
      <c r="B4239" s="261" t="s">
        <v>2409</v>
      </c>
      <c r="C4239" s="261" t="s">
        <v>1795</v>
      </c>
      <c r="D4239" s="261" t="s">
        <v>1002</v>
      </c>
      <c r="E4239" s="261" t="s">
        <v>17</v>
      </c>
      <c r="F4239" s="261" t="s">
        <v>512</v>
      </c>
      <c r="G4239" s="261" t="s">
        <v>17</v>
      </c>
      <c r="H4239" s="261" t="s">
        <v>17</v>
      </c>
      <c r="I4239" s="261" t="s">
        <v>512</v>
      </c>
      <c r="J4239" s="261" t="s">
        <v>7735</v>
      </c>
      <c r="K4239" s="261" t="s">
        <v>7736</v>
      </c>
      <c r="L4239" s="262">
        <v>45562</v>
      </c>
      <c r="M4239" s="261" t="s">
        <v>20</v>
      </c>
    </row>
    <row r="4240" spans="1:13" x14ac:dyDescent="0.35">
      <c r="A4240" s="259" t="s">
        <v>2408</v>
      </c>
      <c r="B4240" s="259" t="s">
        <v>2409</v>
      </c>
      <c r="C4240" s="259" t="s">
        <v>1795</v>
      </c>
      <c r="D4240" s="259" t="s">
        <v>823</v>
      </c>
      <c r="E4240" s="259" t="s">
        <v>17</v>
      </c>
      <c r="F4240" s="259" t="s">
        <v>512</v>
      </c>
      <c r="G4240" s="259" t="s">
        <v>17</v>
      </c>
      <c r="H4240" s="259" t="s">
        <v>17</v>
      </c>
      <c r="I4240" s="259" t="s">
        <v>512</v>
      </c>
      <c r="J4240" s="259" t="s">
        <v>7737</v>
      </c>
      <c r="K4240" s="259" t="s">
        <v>7738</v>
      </c>
      <c r="L4240" s="260">
        <v>45562</v>
      </c>
      <c r="M4240" s="259" t="s">
        <v>20</v>
      </c>
    </row>
    <row r="4241" spans="1:13" x14ac:dyDescent="0.35">
      <c r="A4241" s="261" t="s">
        <v>2408</v>
      </c>
      <c r="B4241" s="261" t="s">
        <v>2409</v>
      </c>
      <c r="C4241" s="261" t="s">
        <v>1795</v>
      </c>
      <c r="D4241" s="261" t="s">
        <v>404</v>
      </c>
      <c r="E4241" s="261">
        <v>2</v>
      </c>
      <c r="F4241" s="261" t="s">
        <v>7739</v>
      </c>
      <c r="G4241" s="261" t="s">
        <v>884</v>
      </c>
      <c r="H4241" s="261">
        <v>2</v>
      </c>
      <c r="I4241" s="261" t="s">
        <v>7728</v>
      </c>
      <c r="J4241" s="261" t="s">
        <v>7740</v>
      </c>
      <c r="K4241" s="261" t="s">
        <v>7741</v>
      </c>
      <c r="L4241" s="262">
        <v>45562</v>
      </c>
      <c r="M4241" s="261" t="s">
        <v>20</v>
      </c>
    </row>
    <row r="4242" spans="1:13" x14ac:dyDescent="0.35">
      <c r="A4242" s="259" t="s">
        <v>2408</v>
      </c>
      <c r="B4242" s="259" t="s">
        <v>2409</v>
      </c>
      <c r="C4242" s="259" t="s">
        <v>1795</v>
      </c>
      <c r="D4242" s="259" t="s">
        <v>26</v>
      </c>
      <c r="E4242" s="259" t="s">
        <v>17</v>
      </c>
      <c r="F4242" s="259" t="s">
        <v>17</v>
      </c>
      <c r="G4242" s="259" t="s">
        <v>17</v>
      </c>
      <c r="H4242" s="259" t="s">
        <v>17</v>
      </c>
      <c r="I4242" s="259" t="s">
        <v>17</v>
      </c>
      <c r="J4242" s="259" t="s">
        <v>7695</v>
      </c>
      <c r="K4242" s="259" t="s">
        <v>7742</v>
      </c>
      <c r="L4242" s="260">
        <v>45562</v>
      </c>
      <c r="M4242" s="259" t="s">
        <v>439</v>
      </c>
    </row>
    <row r="4243" spans="1:13" x14ac:dyDescent="0.35">
      <c r="A4243" s="261" t="s">
        <v>2408</v>
      </c>
      <c r="B4243" s="261" t="s">
        <v>2409</v>
      </c>
      <c r="C4243" s="261" t="s">
        <v>1795</v>
      </c>
      <c r="D4243" s="261" t="s">
        <v>28</v>
      </c>
      <c r="E4243" s="261" t="s">
        <v>17</v>
      </c>
      <c r="F4243" s="261" t="s">
        <v>17</v>
      </c>
      <c r="G4243" s="261" t="s">
        <v>17</v>
      </c>
      <c r="H4243" s="261" t="s">
        <v>17</v>
      </c>
      <c r="I4243" s="261" t="s">
        <v>17</v>
      </c>
      <c r="J4243" s="261" t="s">
        <v>7695</v>
      </c>
      <c r="K4243" s="261" t="s">
        <v>7743</v>
      </c>
      <c r="L4243" s="262">
        <v>45562</v>
      </c>
      <c r="M4243" s="261" t="s">
        <v>439</v>
      </c>
    </row>
    <row r="4244" spans="1:13" x14ac:dyDescent="0.35">
      <c r="A4244" s="259" t="s">
        <v>2408</v>
      </c>
      <c r="B4244" s="259" t="s">
        <v>2409</v>
      </c>
      <c r="C4244" s="259" t="s">
        <v>1795</v>
      </c>
      <c r="D4244" s="259" t="s">
        <v>38</v>
      </c>
      <c r="E4244" s="259" t="s">
        <v>17</v>
      </c>
      <c r="F4244" s="259" t="s">
        <v>17</v>
      </c>
      <c r="G4244" s="259" t="s">
        <v>17</v>
      </c>
      <c r="H4244" s="259" t="s">
        <v>17</v>
      </c>
      <c r="I4244" s="259" t="s">
        <v>17</v>
      </c>
      <c r="J4244" s="259" t="s">
        <v>7695</v>
      </c>
      <c r="K4244" s="259" t="s">
        <v>7744</v>
      </c>
      <c r="L4244" s="260">
        <v>45562</v>
      </c>
      <c r="M4244" s="259" t="s">
        <v>439</v>
      </c>
    </row>
    <row r="4245" spans="1:13" x14ac:dyDescent="0.35">
      <c r="A4245" s="261" t="s">
        <v>2408</v>
      </c>
      <c r="B4245" s="261" t="s">
        <v>2409</v>
      </c>
      <c r="C4245" s="261" t="s">
        <v>1795</v>
      </c>
      <c r="D4245" s="261" t="s">
        <v>16</v>
      </c>
      <c r="E4245" s="261" t="s">
        <v>17</v>
      </c>
      <c r="F4245" s="261" t="s">
        <v>17</v>
      </c>
      <c r="G4245" s="261" t="s">
        <v>17</v>
      </c>
      <c r="H4245" s="261" t="s">
        <v>17</v>
      </c>
      <c r="I4245" s="261" t="s">
        <v>17</v>
      </c>
      <c r="J4245" s="261" t="s">
        <v>7695</v>
      </c>
      <c r="K4245" s="261" t="s">
        <v>7745</v>
      </c>
      <c r="L4245" s="262">
        <v>45562</v>
      </c>
      <c r="M4245" s="261" t="s">
        <v>439</v>
      </c>
    </row>
    <row r="4246" spans="1:13" x14ac:dyDescent="0.35">
      <c r="A4246" s="259" t="s">
        <v>2408</v>
      </c>
      <c r="B4246" s="259" t="s">
        <v>2409</v>
      </c>
      <c r="C4246" s="259" t="s">
        <v>1795</v>
      </c>
      <c r="D4246" s="259" t="s">
        <v>21</v>
      </c>
      <c r="E4246" s="259" t="s">
        <v>17</v>
      </c>
      <c r="F4246" s="259" t="s">
        <v>17</v>
      </c>
      <c r="G4246" s="259" t="s">
        <v>17</v>
      </c>
      <c r="H4246" s="259" t="s">
        <v>17</v>
      </c>
      <c r="I4246" s="259" t="s">
        <v>17</v>
      </c>
      <c r="J4246" s="259" t="s">
        <v>7695</v>
      </c>
      <c r="K4246" s="259" t="s">
        <v>7746</v>
      </c>
      <c r="L4246" s="260">
        <v>45562</v>
      </c>
      <c r="M4246" s="259" t="s">
        <v>439</v>
      </c>
    </row>
    <row r="4247" spans="1:13" x14ac:dyDescent="0.35">
      <c r="A4247" s="261" t="s">
        <v>2408</v>
      </c>
      <c r="B4247" s="261" t="s">
        <v>2409</v>
      </c>
      <c r="C4247" s="261" t="s">
        <v>1795</v>
      </c>
      <c r="D4247" s="261" t="s">
        <v>768</v>
      </c>
      <c r="E4247" s="261" t="s">
        <v>17</v>
      </c>
      <c r="F4247" s="261" t="s">
        <v>17</v>
      </c>
      <c r="G4247" s="261" t="s">
        <v>17</v>
      </c>
      <c r="H4247" s="261" t="s">
        <v>17</v>
      </c>
      <c r="I4247" s="261" t="s">
        <v>17</v>
      </c>
      <c r="J4247" s="261" t="s">
        <v>7695</v>
      </c>
      <c r="K4247" s="261" t="s">
        <v>7747</v>
      </c>
      <c r="L4247" s="262">
        <v>45562</v>
      </c>
      <c r="M4247" s="261" t="s">
        <v>439</v>
      </c>
    </row>
    <row r="4248" spans="1:13" x14ac:dyDescent="0.35">
      <c r="A4248" s="259" t="s">
        <v>2408</v>
      </c>
      <c r="B4248" s="259" t="s">
        <v>2409</v>
      </c>
      <c r="C4248" s="259" t="s">
        <v>1795</v>
      </c>
      <c r="D4248" s="259" t="s">
        <v>24</v>
      </c>
      <c r="E4248" s="259" t="s">
        <v>17</v>
      </c>
      <c r="F4248" s="259" t="s">
        <v>17</v>
      </c>
      <c r="G4248" s="259" t="s">
        <v>17</v>
      </c>
      <c r="H4248" s="259" t="s">
        <v>17</v>
      </c>
      <c r="I4248" s="259" t="s">
        <v>17</v>
      </c>
      <c r="J4248" s="259" t="s">
        <v>7695</v>
      </c>
      <c r="K4248" s="259" t="s">
        <v>7748</v>
      </c>
      <c r="L4248" s="260">
        <v>45562</v>
      </c>
      <c r="M4248" s="259" t="s">
        <v>439</v>
      </c>
    </row>
    <row r="4249" spans="1:13" x14ac:dyDescent="0.35">
      <c r="A4249" s="261" t="s">
        <v>2397</v>
      </c>
      <c r="B4249" s="261" t="s">
        <v>2398</v>
      </c>
      <c r="C4249" s="261" t="s">
        <v>1795</v>
      </c>
      <c r="D4249" s="261" t="s">
        <v>949</v>
      </c>
      <c r="E4249" s="261">
        <v>233668528</v>
      </c>
      <c r="F4249" s="261" t="s">
        <v>7749</v>
      </c>
      <c r="G4249" s="261" t="s">
        <v>884</v>
      </c>
      <c r="H4249" s="261">
        <v>2</v>
      </c>
      <c r="I4249" s="261" t="s">
        <v>7655</v>
      </c>
      <c r="J4249" s="261" t="s">
        <v>7656</v>
      </c>
      <c r="K4249" s="261" t="s">
        <v>7750</v>
      </c>
      <c r="L4249" s="262">
        <v>45562</v>
      </c>
      <c r="M4249" s="261" t="s">
        <v>439</v>
      </c>
    </row>
    <row r="4250" spans="1:13" x14ac:dyDescent="0.35">
      <c r="A4250" s="259" t="s">
        <v>2397</v>
      </c>
      <c r="B4250" s="259" t="s">
        <v>2398</v>
      </c>
      <c r="C4250" s="259" t="s">
        <v>1795</v>
      </c>
      <c r="D4250" s="259" t="s">
        <v>694</v>
      </c>
      <c r="E4250" s="259">
        <v>237708</v>
      </c>
      <c r="F4250" s="259" t="s">
        <v>7707</v>
      </c>
      <c r="G4250" s="259" t="s">
        <v>884</v>
      </c>
      <c r="H4250" s="259">
        <v>2</v>
      </c>
      <c r="I4250" s="259" t="s">
        <v>7751</v>
      </c>
      <c r="J4250" s="259" t="s">
        <v>7752</v>
      </c>
      <c r="K4250" s="259" t="s">
        <v>7753</v>
      </c>
      <c r="L4250" s="260">
        <v>45562</v>
      </c>
      <c r="M4250" s="259" t="s">
        <v>439</v>
      </c>
    </row>
    <row r="4251" spans="1:13" x14ac:dyDescent="0.35">
      <c r="A4251" s="261" t="s">
        <v>2397</v>
      </c>
      <c r="B4251" s="261" t="s">
        <v>2398</v>
      </c>
      <c r="C4251" s="261" t="s">
        <v>1795</v>
      </c>
      <c r="D4251" s="261" t="s">
        <v>958</v>
      </c>
      <c r="E4251" s="261">
        <v>43884970</v>
      </c>
      <c r="F4251" s="261" t="s">
        <v>7662</v>
      </c>
      <c r="G4251" s="261" t="s">
        <v>884</v>
      </c>
      <c r="H4251" s="261">
        <v>2</v>
      </c>
      <c r="I4251" s="261" t="s">
        <v>7663</v>
      </c>
      <c r="J4251" s="261" t="s">
        <v>7754</v>
      </c>
      <c r="K4251" s="261" t="s">
        <v>7755</v>
      </c>
      <c r="L4251" s="262">
        <v>45562</v>
      </c>
      <c r="M4251" s="261" t="s">
        <v>439</v>
      </c>
    </row>
    <row r="4252" spans="1:13" x14ac:dyDescent="0.35">
      <c r="A4252" s="259" t="s">
        <v>2397</v>
      </c>
      <c r="B4252" s="259" t="s">
        <v>2398</v>
      </c>
      <c r="C4252" s="259" t="s">
        <v>1795</v>
      </c>
      <c r="D4252" s="259" t="s">
        <v>963</v>
      </c>
      <c r="E4252" s="259">
        <v>27987650</v>
      </c>
      <c r="F4252" s="259" t="s">
        <v>7662</v>
      </c>
      <c r="G4252" s="259" t="s">
        <v>22</v>
      </c>
      <c r="H4252" s="259">
        <v>3</v>
      </c>
      <c r="I4252" s="259" t="s">
        <v>7663</v>
      </c>
      <c r="J4252" s="259" t="s">
        <v>7756</v>
      </c>
      <c r="K4252" s="259" t="s">
        <v>7757</v>
      </c>
      <c r="L4252" s="260">
        <v>45562</v>
      </c>
      <c r="M4252" s="259" t="s">
        <v>439</v>
      </c>
    </row>
    <row r="4253" spans="1:13" x14ac:dyDescent="0.35">
      <c r="A4253" s="261" t="s">
        <v>2397</v>
      </c>
      <c r="B4253" s="261" t="s">
        <v>2398</v>
      </c>
      <c r="C4253" s="261" t="s">
        <v>1795</v>
      </c>
      <c r="D4253" s="261" t="s">
        <v>568</v>
      </c>
      <c r="E4253" s="261">
        <v>803120</v>
      </c>
      <c r="F4253" s="261" t="s">
        <v>7758</v>
      </c>
      <c r="G4253" s="261" t="s">
        <v>884</v>
      </c>
      <c r="H4253" s="261">
        <v>2</v>
      </c>
      <c r="I4253" s="261" t="s">
        <v>7759</v>
      </c>
      <c r="J4253" s="261" t="s">
        <v>7760</v>
      </c>
      <c r="K4253" s="261" t="s">
        <v>7761</v>
      </c>
      <c r="L4253" s="262">
        <v>45562</v>
      </c>
      <c r="M4253" s="261" t="s">
        <v>439</v>
      </c>
    </row>
    <row r="4254" spans="1:13" x14ac:dyDescent="0.35">
      <c r="A4254" s="259" t="s">
        <v>2397</v>
      </c>
      <c r="B4254" s="259" t="s">
        <v>2398</v>
      </c>
      <c r="C4254" s="259" t="s">
        <v>1795</v>
      </c>
      <c r="D4254" s="259" t="s">
        <v>40</v>
      </c>
      <c r="E4254" s="259" t="s">
        <v>17</v>
      </c>
      <c r="F4254" s="259" t="s">
        <v>17</v>
      </c>
      <c r="G4254" s="259" t="s">
        <v>17</v>
      </c>
      <c r="H4254" s="259" t="s">
        <v>17</v>
      </c>
      <c r="I4254" s="259" t="s">
        <v>17</v>
      </c>
      <c r="J4254" s="259" t="s">
        <v>7719</v>
      </c>
      <c r="K4254" s="259" t="s">
        <v>7762</v>
      </c>
      <c r="L4254" s="260">
        <v>45562</v>
      </c>
      <c r="M4254" s="259" t="s">
        <v>439</v>
      </c>
    </row>
    <row r="4255" spans="1:13" x14ac:dyDescent="0.35">
      <c r="A4255" s="261" t="s">
        <v>2397</v>
      </c>
      <c r="B4255" s="261" t="s">
        <v>2398</v>
      </c>
      <c r="C4255" s="261" t="s">
        <v>1795</v>
      </c>
      <c r="D4255" s="261" t="s">
        <v>635</v>
      </c>
      <c r="E4255" s="261">
        <v>2403</v>
      </c>
      <c r="F4255" s="261" t="s">
        <v>7763</v>
      </c>
      <c r="G4255" s="261" t="s">
        <v>884</v>
      </c>
      <c r="H4255" s="261">
        <v>2</v>
      </c>
      <c r="I4255" s="261" t="s">
        <v>7764</v>
      </c>
      <c r="J4255" s="261" t="s">
        <v>7765</v>
      </c>
      <c r="K4255" s="261" t="s">
        <v>7766</v>
      </c>
      <c r="L4255" s="262">
        <v>45562</v>
      </c>
      <c r="M4255" s="261" t="s">
        <v>439</v>
      </c>
    </row>
    <row r="4256" spans="1:13" x14ac:dyDescent="0.35">
      <c r="A4256" s="259" t="s">
        <v>2397</v>
      </c>
      <c r="B4256" s="259" t="s">
        <v>2398</v>
      </c>
      <c r="C4256" s="259" t="s">
        <v>1795</v>
      </c>
      <c r="D4256" s="259" t="s">
        <v>793</v>
      </c>
      <c r="E4256" s="259">
        <v>5546</v>
      </c>
      <c r="F4256" s="259" t="s">
        <v>7674</v>
      </c>
      <c r="G4256" s="259" t="s">
        <v>884</v>
      </c>
      <c r="H4256" s="259">
        <v>2</v>
      </c>
      <c r="I4256" s="259" t="s">
        <v>7675</v>
      </c>
      <c r="J4256" s="259" t="s">
        <v>7767</v>
      </c>
      <c r="K4256" s="259" t="s">
        <v>7768</v>
      </c>
      <c r="L4256" s="260">
        <v>45562</v>
      </c>
      <c r="M4256" s="259" t="s">
        <v>439</v>
      </c>
    </row>
    <row r="4257" spans="1:13" x14ac:dyDescent="0.35">
      <c r="A4257" s="261" t="s">
        <v>2397</v>
      </c>
      <c r="B4257" s="261" t="s">
        <v>2398</v>
      </c>
      <c r="C4257" s="261" t="s">
        <v>1795</v>
      </c>
      <c r="D4257" s="261" t="s">
        <v>986</v>
      </c>
      <c r="E4257" s="261">
        <v>10240012</v>
      </c>
      <c r="F4257" s="261" t="s">
        <v>7662</v>
      </c>
      <c r="G4257" s="261" t="s">
        <v>22</v>
      </c>
      <c r="H4257" s="261">
        <v>3</v>
      </c>
      <c r="I4257" s="261" t="s">
        <v>7663</v>
      </c>
      <c r="J4257" s="261" t="s">
        <v>7769</v>
      </c>
      <c r="K4257" s="261" t="s">
        <v>7770</v>
      </c>
      <c r="L4257" s="262">
        <v>45562</v>
      </c>
      <c r="M4257" s="261" t="s">
        <v>439</v>
      </c>
    </row>
    <row r="4258" spans="1:13" x14ac:dyDescent="0.35">
      <c r="A4258" s="259" t="s">
        <v>2397</v>
      </c>
      <c r="B4258" s="259" t="s">
        <v>2398</v>
      </c>
      <c r="C4258" s="259" t="s">
        <v>1795</v>
      </c>
      <c r="D4258" s="259" t="s">
        <v>991</v>
      </c>
      <c r="E4258" s="259">
        <v>15897320</v>
      </c>
      <c r="F4258" s="259" t="s">
        <v>7662</v>
      </c>
      <c r="G4258" s="259" t="s">
        <v>22</v>
      </c>
      <c r="H4258" s="259">
        <v>3</v>
      </c>
      <c r="I4258" s="259" t="s">
        <v>7663</v>
      </c>
      <c r="J4258" s="259" t="s">
        <v>7771</v>
      </c>
      <c r="K4258" s="259" t="s">
        <v>7772</v>
      </c>
      <c r="L4258" s="260">
        <v>45562</v>
      </c>
      <c r="M4258" s="259" t="s">
        <v>439</v>
      </c>
    </row>
    <row r="4259" spans="1:13" x14ac:dyDescent="0.35">
      <c r="A4259" s="261" t="s">
        <v>2397</v>
      </c>
      <c r="B4259" s="261" t="s">
        <v>2398</v>
      </c>
      <c r="C4259" s="261" t="s">
        <v>1795</v>
      </c>
      <c r="D4259" s="261" t="s">
        <v>996</v>
      </c>
      <c r="E4259" s="261">
        <v>17747638</v>
      </c>
      <c r="F4259" s="261" t="s">
        <v>7662</v>
      </c>
      <c r="G4259" s="261" t="s">
        <v>22</v>
      </c>
      <c r="H4259" s="261">
        <v>3</v>
      </c>
      <c r="I4259" s="261" t="s">
        <v>7663</v>
      </c>
      <c r="J4259" s="261" t="s">
        <v>7773</v>
      </c>
      <c r="K4259" s="261" t="s">
        <v>7774</v>
      </c>
      <c r="L4259" s="262">
        <v>45562</v>
      </c>
      <c r="M4259" s="261" t="s">
        <v>439</v>
      </c>
    </row>
    <row r="4260" spans="1:13" x14ac:dyDescent="0.35">
      <c r="A4260" s="259" t="s">
        <v>2397</v>
      </c>
      <c r="B4260" s="259" t="s">
        <v>2398</v>
      </c>
      <c r="C4260" s="259" t="s">
        <v>1795</v>
      </c>
      <c r="D4260" s="259" t="s">
        <v>999</v>
      </c>
      <c r="E4260" s="259">
        <v>9757210</v>
      </c>
      <c r="F4260" s="259" t="s">
        <v>7662</v>
      </c>
      <c r="G4260" s="259" t="s">
        <v>22</v>
      </c>
      <c r="H4260" s="259">
        <v>3</v>
      </c>
      <c r="I4260" s="259" t="s">
        <v>7663</v>
      </c>
      <c r="J4260" s="259" t="s">
        <v>7775</v>
      </c>
      <c r="K4260" s="259" t="s">
        <v>7776</v>
      </c>
      <c r="L4260" s="260">
        <v>45562</v>
      </c>
      <c r="M4260" s="259" t="s">
        <v>439</v>
      </c>
    </row>
    <row r="4261" spans="1:13" x14ac:dyDescent="0.35">
      <c r="A4261" s="261" t="s">
        <v>2397</v>
      </c>
      <c r="B4261" s="261" t="s">
        <v>2398</v>
      </c>
      <c r="C4261" s="261" t="s">
        <v>1795</v>
      </c>
      <c r="D4261" s="261" t="s">
        <v>1002</v>
      </c>
      <c r="E4261" s="261">
        <v>482802</v>
      </c>
      <c r="F4261" s="261" t="s">
        <v>7662</v>
      </c>
      <c r="G4261" s="261" t="s">
        <v>22</v>
      </c>
      <c r="H4261" s="261">
        <v>3</v>
      </c>
      <c r="I4261" s="261" t="s">
        <v>7663</v>
      </c>
      <c r="J4261" s="261" t="s">
        <v>7777</v>
      </c>
      <c r="K4261" s="261" t="s">
        <v>7778</v>
      </c>
      <c r="L4261" s="262">
        <v>45562</v>
      </c>
      <c r="M4261" s="261" t="s">
        <v>439</v>
      </c>
    </row>
    <row r="4262" spans="1:13" x14ac:dyDescent="0.35">
      <c r="A4262" s="259" t="s">
        <v>2397</v>
      </c>
      <c r="B4262" s="259" t="s">
        <v>2398</v>
      </c>
      <c r="C4262" s="259" t="s">
        <v>1795</v>
      </c>
      <c r="D4262" s="259" t="s">
        <v>823</v>
      </c>
      <c r="E4262" s="259">
        <v>0</v>
      </c>
      <c r="F4262" s="259" t="s">
        <v>7662</v>
      </c>
      <c r="G4262" s="259" t="s">
        <v>22</v>
      </c>
      <c r="H4262" s="259">
        <v>3</v>
      </c>
      <c r="I4262" s="259" t="s">
        <v>7663</v>
      </c>
      <c r="J4262" s="259" t="s">
        <v>7779</v>
      </c>
      <c r="K4262" s="259" t="s">
        <v>7780</v>
      </c>
      <c r="L4262" s="260">
        <v>45562</v>
      </c>
      <c r="M4262" s="259" t="s">
        <v>439</v>
      </c>
    </row>
    <row r="4263" spans="1:13" x14ac:dyDescent="0.35">
      <c r="A4263" s="261" t="s">
        <v>2397</v>
      </c>
      <c r="B4263" s="261" t="s">
        <v>2398</v>
      </c>
      <c r="C4263" s="261" t="s">
        <v>1795</v>
      </c>
      <c r="D4263" s="261" t="s">
        <v>404</v>
      </c>
      <c r="E4263" s="261">
        <v>2</v>
      </c>
      <c r="F4263" s="261" t="s">
        <v>7781</v>
      </c>
      <c r="G4263" s="261" t="s">
        <v>884</v>
      </c>
      <c r="H4263" s="261">
        <v>2</v>
      </c>
      <c r="I4263" s="261" t="s">
        <v>7782</v>
      </c>
      <c r="J4263" s="261" t="s">
        <v>7783</v>
      </c>
      <c r="K4263" s="261" t="s">
        <v>7784</v>
      </c>
      <c r="L4263" s="262">
        <v>45562</v>
      </c>
      <c r="M4263" s="261" t="s">
        <v>439</v>
      </c>
    </row>
    <row r="4264" spans="1:13" x14ac:dyDescent="0.35">
      <c r="A4264" s="259" t="s">
        <v>2397</v>
      </c>
      <c r="B4264" s="259" t="s">
        <v>2398</v>
      </c>
      <c r="C4264" s="259" t="s">
        <v>1795</v>
      </c>
      <c r="D4264" s="259" t="s">
        <v>26</v>
      </c>
      <c r="E4264" s="259" t="s">
        <v>17</v>
      </c>
      <c r="F4264" s="259" t="s">
        <v>17</v>
      </c>
      <c r="G4264" s="259" t="s">
        <v>17</v>
      </c>
      <c r="H4264" s="259" t="s">
        <v>17</v>
      </c>
      <c r="I4264" s="259" t="s">
        <v>17</v>
      </c>
      <c r="J4264" s="259" t="s">
        <v>7719</v>
      </c>
      <c r="K4264" s="259" t="s">
        <v>7785</v>
      </c>
      <c r="L4264" s="260">
        <v>45562</v>
      </c>
      <c r="M4264" s="259" t="s">
        <v>439</v>
      </c>
    </row>
    <row r="4265" spans="1:13" x14ac:dyDescent="0.35">
      <c r="A4265" s="261" t="s">
        <v>2397</v>
      </c>
      <c r="B4265" s="261" t="s">
        <v>2398</v>
      </c>
      <c r="C4265" s="261" t="s">
        <v>1795</v>
      </c>
      <c r="D4265" s="261" t="s">
        <v>28</v>
      </c>
      <c r="E4265" s="261" t="s">
        <v>17</v>
      </c>
      <c r="F4265" s="261" t="s">
        <v>17</v>
      </c>
      <c r="G4265" s="261" t="s">
        <v>17</v>
      </c>
      <c r="H4265" s="261" t="s">
        <v>17</v>
      </c>
      <c r="I4265" s="261" t="s">
        <v>17</v>
      </c>
      <c r="J4265" s="261" t="s">
        <v>7719</v>
      </c>
      <c r="K4265" s="261" t="s">
        <v>7786</v>
      </c>
      <c r="L4265" s="262">
        <v>45562</v>
      </c>
      <c r="M4265" s="261" t="s">
        <v>439</v>
      </c>
    </row>
    <row r="4266" spans="1:13" x14ac:dyDescent="0.35">
      <c r="A4266" s="259" t="s">
        <v>2397</v>
      </c>
      <c r="B4266" s="259" t="s">
        <v>2398</v>
      </c>
      <c r="C4266" s="259" t="s">
        <v>1795</v>
      </c>
      <c r="D4266" s="259" t="s">
        <v>38</v>
      </c>
      <c r="E4266" s="259" t="s">
        <v>17</v>
      </c>
      <c r="F4266" s="259" t="s">
        <v>17</v>
      </c>
      <c r="G4266" s="259" t="s">
        <v>17</v>
      </c>
      <c r="H4266" s="259" t="s">
        <v>17</v>
      </c>
      <c r="I4266" s="259" t="s">
        <v>17</v>
      </c>
      <c r="J4266" s="259" t="s">
        <v>7719</v>
      </c>
      <c r="K4266" s="259" t="s">
        <v>7787</v>
      </c>
      <c r="L4266" s="260">
        <v>45562</v>
      </c>
      <c r="M4266" s="259" t="s">
        <v>439</v>
      </c>
    </row>
    <row r="4267" spans="1:13" x14ac:dyDescent="0.35">
      <c r="A4267" s="261" t="s">
        <v>2397</v>
      </c>
      <c r="B4267" s="261" t="s">
        <v>2398</v>
      </c>
      <c r="C4267" s="261" t="s">
        <v>1795</v>
      </c>
      <c r="D4267" s="261" t="s">
        <v>16</v>
      </c>
      <c r="E4267" s="261" t="s">
        <v>17</v>
      </c>
      <c r="F4267" s="261" t="s">
        <v>17</v>
      </c>
      <c r="G4267" s="261" t="s">
        <v>17</v>
      </c>
      <c r="H4267" s="261" t="s">
        <v>17</v>
      </c>
      <c r="I4267" s="261" t="s">
        <v>17</v>
      </c>
      <c r="J4267" s="261" t="s">
        <v>7719</v>
      </c>
      <c r="K4267" s="261" t="s">
        <v>7788</v>
      </c>
      <c r="L4267" s="262">
        <v>45562</v>
      </c>
      <c r="M4267" s="261" t="s">
        <v>439</v>
      </c>
    </row>
    <row r="4268" spans="1:13" x14ac:dyDescent="0.35">
      <c r="A4268" s="259" t="s">
        <v>2397</v>
      </c>
      <c r="B4268" s="259" t="s">
        <v>2398</v>
      </c>
      <c r="C4268" s="259" t="s">
        <v>1795</v>
      </c>
      <c r="D4268" s="259" t="s">
        <v>21</v>
      </c>
      <c r="E4268" s="259" t="s">
        <v>17</v>
      </c>
      <c r="F4268" s="259" t="s">
        <v>17</v>
      </c>
      <c r="G4268" s="259" t="s">
        <v>17</v>
      </c>
      <c r="H4268" s="259" t="s">
        <v>17</v>
      </c>
      <c r="I4268" s="259" t="s">
        <v>17</v>
      </c>
      <c r="J4268" s="259" t="s">
        <v>7719</v>
      </c>
      <c r="K4268" s="259" t="s">
        <v>7789</v>
      </c>
      <c r="L4268" s="260">
        <v>45562</v>
      </c>
      <c r="M4268" s="259" t="s">
        <v>439</v>
      </c>
    </row>
    <row r="4269" spans="1:13" x14ac:dyDescent="0.35">
      <c r="A4269" s="261" t="s">
        <v>2397</v>
      </c>
      <c r="B4269" s="261" t="s">
        <v>2398</v>
      </c>
      <c r="C4269" s="261" t="s">
        <v>1795</v>
      </c>
      <c r="D4269" s="261" t="s">
        <v>768</v>
      </c>
      <c r="E4269" s="261" t="s">
        <v>17</v>
      </c>
      <c r="F4269" s="261" t="s">
        <v>17</v>
      </c>
      <c r="G4269" s="261" t="s">
        <v>17</v>
      </c>
      <c r="H4269" s="261" t="s">
        <v>17</v>
      </c>
      <c r="I4269" s="261" t="s">
        <v>17</v>
      </c>
      <c r="J4269" s="261" t="s">
        <v>7719</v>
      </c>
      <c r="K4269" s="261" t="s">
        <v>7790</v>
      </c>
      <c r="L4269" s="262">
        <v>45562</v>
      </c>
      <c r="M4269" s="261" t="s">
        <v>439</v>
      </c>
    </row>
    <row r="4270" spans="1:13" x14ac:dyDescent="0.35">
      <c r="A4270" s="259" t="s">
        <v>2397</v>
      </c>
      <c r="B4270" s="259" t="s">
        <v>2398</v>
      </c>
      <c r="C4270" s="259" t="s">
        <v>1795</v>
      </c>
      <c r="D4270" s="259" t="s">
        <v>24</v>
      </c>
      <c r="E4270" s="259" t="s">
        <v>17</v>
      </c>
      <c r="F4270" s="259" t="s">
        <v>17</v>
      </c>
      <c r="G4270" s="259" t="s">
        <v>17</v>
      </c>
      <c r="H4270" s="259" t="s">
        <v>17</v>
      </c>
      <c r="I4270" s="259" t="s">
        <v>17</v>
      </c>
      <c r="J4270" s="259" t="s">
        <v>7719</v>
      </c>
      <c r="K4270" s="259" t="s">
        <v>7791</v>
      </c>
      <c r="L4270" s="260">
        <v>45562</v>
      </c>
      <c r="M4270" s="259" t="s">
        <v>439</v>
      </c>
    </row>
    <row r="4271" spans="1:13" x14ac:dyDescent="0.35">
      <c r="A4271" s="261" t="s">
        <v>2386</v>
      </c>
      <c r="B4271" s="261" t="s">
        <v>2387</v>
      </c>
      <c r="C4271" s="261" t="s">
        <v>1795</v>
      </c>
      <c r="D4271" s="261" t="s">
        <v>949</v>
      </c>
      <c r="E4271" s="261">
        <v>233668528</v>
      </c>
      <c r="F4271" s="261" t="s">
        <v>7654</v>
      </c>
      <c r="G4271" s="261" t="s">
        <v>884</v>
      </c>
      <c r="H4271" s="261">
        <v>2</v>
      </c>
      <c r="I4271" s="261" t="s">
        <v>7655</v>
      </c>
      <c r="J4271" s="261" t="s">
        <v>7656</v>
      </c>
      <c r="K4271" s="261" t="s">
        <v>7792</v>
      </c>
      <c r="L4271" s="262">
        <v>45562</v>
      </c>
      <c r="M4271" s="261" t="s">
        <v>439</v>
      </c>
    </row>
    <row r="4272" spans="1:13" x14ac:dyDescent="0.35">
      <c r="A4272" s="259" t="s">
        <v>2386</v>
      </c>
      <c r="B4272" s="259" t="s">
        <v>2387</v>
      </c>
      <c r="C4272" s="259" t="s">
        <v>1795</v>
      </c>
      <c r="D4272" s="259" t="s">
        <v>694</v>
      </c>
      <c r="E4272" s="259">
        <v>157918</v>
      </c>
      <c r="F4272" s="259" t="s">
        <v>7793</v>
      </c>
      <c r="G4272" s="259" t="s">
        <v>884</v>
      </c>
      <c r="H4272" s="259">
        <v>2</v>
      </c>
      <c r="I4272" s="259" t="s">
        <v>7751</v>
      </c>
      <c r="J4272" s="259" t="s">
        <v>7794</v>
      </c>
      <c r="K4272" s="259" t="s">
        <v>7795</v>
      </c>
      <c r="L4272" s="260">
        <v>45562</v>
      </c>
      <c r="M4272" s="259" t="s">
        <v>439</v>
      </c>
    </row>
    <row r="4273" spans="1:13" x14ac:dyDescent="0.35">
      <c r="A4273" s="261" t="s">
        <v>2386</v>
      </c>
      <c r="B4273" s="261" t="s">
        <v>2387</v>
      </c>
      <c r="C4273" s="261" t="s">
        <v>1795</v>
      </c>
      <c r="D4273" s="261" t="s">
        <v>958</v>
      </c>
      <c r="E4273" s="261">
        <v>16100000</v>
      </c>
      <c r="F4273" s="261" t="s">
        <v>7796</v>
      </c>
      <c r="G4273" s="261" t="s">
        <v>884</v>
      </c>
      <c r="H4273" s="261">
        <v>2</v>
      </c>
      <c r="I4273" s="261" t="s">
        <v>7797</v>
      </c>
      <c r="J4273" s="261" t="s">
        <v>7798</v>
      </c>
      <c r="K4273" s="261" t="s">
        <v>7799</v>
      </c>
      <c r="L4273" s="262">
        <v>45562</v>
      </c>
      <c r="M4273" s="261" t="s">
        <v>439</v>
      </c>
    </row>
    <row r="4274" spans="1:13" x14ac:dyDescent="0.35">
      <c r="A4274" s="259" t="s">
        <v>2386</v>
      </c>
      <c r="B4274" s="259" t="s">
        <v>2387</v>
      </c>
      <c r="C4274" s="259" t="s">
        <v>1795</v>
      </c>
      <c r="D4274" s="259" t="s">
        <v>963</v>
      </c>
      <c r="E4274" s="259">
        <v>16100000</v>
      </c>
      <c r="F4274" s="259" t="s">
        <v>7796</v>
      </c>
      <c r="G4274" s="259" t="s">
        <v>884</v>
      </c>
      <c r="H4274" s="259">
        <v>2</v>
      </c>
      <c r="I4274" s="259" t="s">
        <v>7797</v>
      </c>
      <c r="J4274" s="259" t="s">
        <v>7800</v>
      </c>
      <c r="K4274" s="259" t="s">
        <v>7801</v>
      </c>
      <c r="L4274" s="260">
        <v>45562</v>
      </c>
      <c r="M4274" s="259" t="s">
        <v>439</v>
      </c>
    </row>
    <row r="4275" spans="1:13" x14ac:dyDescent="0.35">
      <c r="A4275" s="261" t="s">
        <v>2386</v>
      </c>
      <c r="B4275" s="261" t="s">
        <v>2387</v>
      </c>
      <c r="C4275" s="261" t="s">
        <v>1795</v>
      </c>
      <c r="D4275" s="261" t="s">
        <v>568</v>
      </c>
      <c r="E4275" s="261">
        <v>4655900</v>
      </c>
      <c r="F4275" s="261" t="s">
        <v>7758</v>
      </c>
      <c r="G4275" s="261" t="s">
        <v>884</v>
      </c>
      <c r="H4275" s="261">
        <v>2</v>
      </c>
      <c r="I4275" s="261" t="s">
        <v>7759</v>
      </c>
      <c r="J4275" s="261" t="s">
        <v>7802</v>
      </c>
      <c r="K4275" s="261" t="s">
        <v>7803</v>
      </c>
      <c r="L4275" s="262">
        <v>45562</v>
      </c>
      <c r="M4275" s="261" t="s">
        <v>439</v>
      </c>
    </row>
    <row r="4276" spans="1:13" x14ac:dyDescent="0.35">
      <c r="A4276" s="259" t="s">
        <v>2386</v>
      </c>
      <c r="B4276" s="259" t="s">
        <v>2387</v>
      </c>
      <c r="C4276" s="259" t="s">
        <v>1795</v>
      </c>
      <c r="D4276" s="259" t="s">
        <v>40</v>
      </c>
      <c r="E4276" s="259" t="s">
        <v>17</v>
      </c>
      <c r="F4276" s="259" t="s">
        <v>17</v>
      </c>
      <c r="G4276" s="259" t="s">
        <v>17</v>
      </c>
      <c r="H4276" s="259" t="s">
        <v>17</v>
      </c>
      <c r="I4276" s="259" t="s">
        <v>17</v>
      </c>
      <c r="J4276" s="259" t="s">
        <v>7719</v>
      </c>
      <c r="K4276" s="259" t="s">
        <v>7804</v>
      </c>
      <c r="L4276" s="260">
        <v>45562</v>
      </c>
      <c r="M4276" s="259" t="s">
        <v>439</v>
      </c>
    </row>
    <row r="4277" spans="1:13" x14ac:dyDescent="0.35">
      <c r="A4277" s="261" t="s">
        <v>2386</v>
      </c>
      <c r="B4277" s="261" t="s">
        <v>2387</v>
      </c>
      <c r="C4277" s="261" t="s">
        <v>1795</v>
      </c>
      <c r="D4277" s="261" t="s">
        <v>635</v>
      </c>
      <c r="E4277" s="261">
        <v>1307</v>
      </c>
      <c r="F4277" s="261" t="s">
        <v>7763</v>
      </c>
      <c r="G4277" s="261" t="s">
        <v>22</v>
      </c>
      <c r="H4277" s="261">
        <v>3</v>
      </c>
      <c r="I4277" s="261" t="s">
        <v>4941</v>
      </c>
      <c r="J4277" s="261" t="s">
        <v>7805</v>
      </c>
      <c r="K4277" s="261" t="s">
        <v>7806</v>
      </c>
      <c r="L4277" s="262">
        <v>45562</v>
      </c>
      <c r="M4277" s="261" t="s">
        <v>439</v>
      </c>
    </row>
    <row r="4278" spans="1:13" x14ac:dyDescent="0.35">
      <c r="A4278" s="259" t="s">
        <v>2386</v>
      </c>
      <c r="B4278" s="259" t="s">
        <v>2387</v>
      </c>
      <c r="C4278" s="259" t="s">
        <v>1795</v>
      </c>
      <c r="D4278" s="259" t="s">
        <v>793</v>
      </c>
      <c r="E4278" s="259">
        <v>5546</v>
      </c>
      <c r="F4278" s="259" t="s">
        <v>7807</v>
      </c>
      <c r="G4278" s="259" t="s">
        <v>884</v>
      </c>
      <c r="H4278" s="259">
        <v>2</v>
      </c>
      <c r="I4278" s="259" t="s">
        <v>7808</v>
      </c>
      <c r="J4278" s="259" t="s">
        <v>7676</v>
      </c>
      <c r="K4278" s="259" t="s">
        <v>7809</v>
      </c>
      <c r="L4278" s="260">
        <v>45562</v>
      </c>
      <c r="M4278" s="259" t="s">
        <v>439</v>
      </c>
    </row>
    <row r="4279" spans="1:13" x14ac:dyDescent="0.35">
      <c r="A4279" s="261" t="s">
        <v>2386</v>
      </c>
      <c r="B4279" s="261" t="s">
        <v>2387</v>
      </c>
      <c r="C4279" s="261" t="s">
        <v>1795</v>
      </c>
      <c r="D4279" s="261" t="s">
        <v>986</v>
      </c>
      <c r="E4279" s="261">
        <v>7900000</v>
      </c>
      <c r="F4279" s="261" t="s">
        <v>7796</v>
      </c>
      <c r="G4279" s="261" t="s">
        <v>884</v>
      </c>
      <c r="H4279" s="261">
        <v>2</v>
      </c>
      <c r="I4279" s="261" t="s">
        <v>7797</v>
      </c>
      <c r="J4279" s="261" t="s">
        <v>7810</v>
      </c>
      <c r="K4279" s="261" t="s">
        <v>7811</v>
      </c>
      <c r="L4279" s="262">
        <v>45562</v>
      </c>
      <c r="M4279" s="261" t="s">
        <v>439</v>
      </c>
    </row>
    <row r="4280" spans="1:13" x14ac:dyDescent="0.35">
      <c r="A4280" s="259" t="s">
        <v>2386</v>
      </c>
      <c r="B4280" s="259" t="s">
        <v>2387</v>
      </c>
      <c r="C4280" s="259" t="s">
        <v>1795</v>
      </c>
      <c r="D4280" s="259" t="s">
        <v>991</v>
      </c>
      <c r="E4280" s="259">
        <v>0</v>
      </c>
      <c r="F4280" s="259" t="s">
        <v>7796</v>
      </c>
      <c r="G4280" s="259" t="s">
        <v>884</v>
      </c>
      <c r="H4280" s="259">
        <v>2</v>
      </c>
      <c r="I4280" s="259" t="s">
        <v>7797</v>
      </c>
      <c r="J4280" s="259" t="s">
        <v>7812</v>
      </c>
      <c r="K4280" s="259" t="s">
        <v>7813</v>
      </c>
      <c r="L4280" s="260">
        <v>45562</v>
      </c>
      <c r="M4280" s="259" t="s">
        <v>439</v>
      </c>
    </row>
    <row r="4281" spans="1:13" x14ac:dyDescent="0.35">
      <c r="A4281" s="261" t="s">
        <v>2386</v>
      </c>
      <c r="B4281" s="261" t="s">
        <v>2387</v>
      </c>
      <c r="C4281" s="261" t="s">
        <v>1795</v>
      </c>
      <c r="D4281" s="261" t="s">
        <v>996</v>
      </c>
      <c r="E4281" s="261">
        <v>8200000</v>
      </c>
      <c r="F4281" s="261" t="s">
        <v>7796</v>
      </c>
      <c r="G4281" s="261" t="s">
        <v>884</v>
      </c>
      <c r="H4281" s="261">
        <v>2</v>
      </c>
      <c r="I4281" s="261" t="s">
        <v>7797</v>
      </c>
      <c r="J4281" s="261" t="s">
        <v>7812</v>
      </c>
      <c r="K4281" s="261" t="s">
        <v>7814</v>
      </c>
      <c r="L4281" s="262">
        <v>45562</v>
      </c>
      <c r="M4281" s="261" t="s">
        <v>439</v>
      </c>
    </row>
    <row r="4282" spans="1:13" x14ac:dyDescent="0.35">
      <c r="A4282" s="259" t="s">
        <v>2386</v>
      </c>
      <c r="B4282" s="259" t="s">
        <v>2387</v>
      </c>
      <c r="C4282" s="259" t="s">
        <v>1795</v>
      </c>
      <c r="D4282" s="259" t="s">
        <v>999</v>
      </c>
      <c r="E4282" s="259">
        <v>5600000</v>
      </c>
      <c r="F4282" s="259" t="s">
        <v>7796</v>
      </c>
      <c r="G4282" s="259" t="s">
        <v>22</v>
      </c>
      <c r="H4282" s="259">
        <v>3</v>
      </c>
      <c r="I4282" s="259" t="s">
        <v>7797</v>
      </c>
      <c r="J4282" s="259" t="s">
        <v>7815</v>
      </c>
      <c r="K4282" s="259" t="s">
        <v>7816</v>
      </c>
      <c r="L4282" s="260">
        <v>45562</v>
      </c>
      <c r="M4282" s="259" t="s">
        <v>439</v>
      </c>
    </row>
    <row r="4283" spans="1:13" x14ac:dyDescent="0.35">
      <c r="A4283" s="261" t="s">
        <v>2386</v>
      </c>
      <c r="B4283" s="261" t="s">
        <v>2387</v>
      </c>
      <c r="C4283" s="261" t="s">
        <v>1795</v>
      </c>
      <c r="D4283" s="261" t="s">
        <v>1002</v>
      </c>
      <c r="E4283" s="261">
        <v>2100000</v>
      </c>
      <c r="F4283" s="261" t="s">
        <v>7796</v>
      </c>
      <c r="G4283" s="261" t="s">
        <v>22</v>
      </c>
      <c r="H4283" s="261">
        <v>3</v>
      </c>
      <c r="I4283" s="261" t="s">
        <v>7797</v>
      </c>
      <c r="J4283" s="261" t="s">
        <v>7817</v>
      </c>
      <c r="K4283" s="261" t="s">
        <v>7818</v>
      </c>
      <c r="L4283" s="262">
        <v>45562</v>
      </c>
      <c r="M4283" s="261" t="s">
        <v>439</v>
      </c>
    </row>
    <row r="4284" spans="1:13" x14ac:dyDescent="0.35">
      <c r="A4284" s="259" t="s">
        <v>2386</v>
      </c>
      <c r="B4284" s="259" t="s">
        <v>2387</v>
      </c>
      <c r="C4284" s="259" t="s">
        <v>1795</v>
      </c>
      <c r="D4284" s="259" t="s">
        <v>823</v>
      </c>
      <c r="E4284" s="259">
        <v>200000</v>
      </c>
      <c r="F4284" s="259" t="s">
        <v>7796</v>
      </c>
      <c r="G4284" s="259" t="s">
        <v>22</v>
      </c>
      <c r="H4284" s="259">
        <v>3</v>
      </c>
      <c r="I4284" s="259" t="s">
        <v>7797</v>
      </c>
      <c r="J4284" s="259" t="s">
        <v>7819</v>
      </c>
      <c r="K4284" s="259" t="s">
        <v>7820</v>
      </c>
      <c r="L4284" s="260">
        <v>45562</v>
      </c>
      <c r="M4284" s="259" t="s">
        <v>439</v>
      </c>
    </row>
    <row r="4285" spans="1:13" x14ac:dyDescent="0.35">
      <c r="A4285" s="261" t="s">
        <v>2386</v>
      </c>
      <c r="B4285" s="261" t="s">
        <v>2387</v>
      </c>
      <c r="C4285" s="261" t="s">
        <v>1795</v>
      </c>
      <c r="D4285" s="261" t="s">
        <v>404</v>
      </c>
      <c r="E4285" s="261">
        <v>3</v>
      </c>
      <c r="F4285" s="261" t="s">
        <v>7796</v>
      </c>
      <c r="G4285" s="261" t="s">
        <v>884</v>
      </c>
      <c r="H4285" s="261">
        <v>2</v>
      </c>
      <c r="I4285" s="261" t="s">
        <v>7797</v>
      </c>
      <c r="J4285" s="261" t="s">
        <v>7821</v>
      </c>
      <c r="K4285" s="261" t="s">
        <v>7822</v>
      </c>
      <c r="L4285" s="262">
        <v>45562</v>
      </c>
      <c r="M4285" s="261" t="s">
        <v>439</v>
      </c>
    </row>
    <row r="4286" spans="1:13" x14ac:dyDescent="0.35">
      <c r="A4286" s="259" t="s">
        <v>2386</v>
      </c>
      <c r="B4286" s="259" t="s">
        <v>2387</v>
      </c>
      <c r="C4286" s="259" t="s">
        <v>1795</v>
      </c>
      <c r="D4286" s="259" t="s">
        <v>26</v>
      </c>
      <c r="E4286" s="259" t="s">
        <v>17</v>
      </c>
      <c r="F4286" s="259" t="s">
        <v>17</v>
      </c>
      <c r="G4286" s="259" t="s">
        <v>17</v>
      </c>
      <c r="H4286" s="259" t="s">
        <v>17</v>
      </c>
      <c r="I4286" s="259" t="s">
        <v>17</v>
      </c>
      <c r="J4286" s="259" t="s">
        <v>7695</v>
      </c>
      <c r="K4286" s="259" t="s">
        <v>7823</v>
      </c>
      <c r="L4286" s="260">
        <v>45562</v>
      </c>
      <c r="M4286" s="259" t="s">
        <v>439</v>
      </c>
    </row>
    <row r="4287" spans="1:13" x14ac:dyDescent="0.35">
      <c r="A4287" s="261" t="s">
        <v>2386</v>
      </c>
      <c r="B4287" s="261" t="s">
        <v>2387</v>
      </c>
      <c r="C4287" s="261" t="s">
        <v>1795</v>
      </c>
      <c r="D4287" s="261" t="s">
        <v>28</v>
      </c>
      <c r="E4287" s="261" t="s">
        <v>17</v>
      </c>
      <c r="F4287" s="261" t="s">
        <v>17</v>
      </c>
      <c r="G4287" s="261" t="s">
        <v>17</v>
      </c>
      <c r="H4287" s="261" t="s">
        <v>17</v>
      </c>
      <c r="I4287" s="261" t="s">
        <v>17</v>
      </c>
      <c r="J4287" s="261" t="s">
        <v>7695</v>
      </c>
      <c r="K4287" s="261" t="s">
        <v>7824</v>
      </c>
      <c r="L4287" s="262">
        <v>45562</v>
      </c>
      <c r="M4287" s="261" t="s">
        <v>439</v>
      </c>
    </row>
    <row r="4288" spans="1:13" x14ac:dyDescent="0.35">
      <c r="A4288" s="259" t="s">
        <v>2386</v>
      </c>
      <c r="B4288" s="259" t="s">
        <v>2387</v>
      </c>
      <c r="C4288" s="259" t="s">
        <v>1795</v>
      </c>
      <c r="D4288" s="259" t="s">
        <v>38</v>
      </c>
      <c r="E4288" s="259">
        <v>4800000</v>
      </c>
      <c r="F4288" s="259" t="s">
        <v>7825</v>
      </c>
      <c r="G4288" s="259" t="s">
        <v>884</v>
      </c>
      <c r="H4288" s="259">
        <v>2</v>
      </c>
      <c r="I4288" s="259" t="s">
        <v>7826</v>
      </c>
      <c r="J4288" s="259" t="s">
        <v>7827</v>
      </c>
      <c r="K4288" s="259" t="s">
        <v>7828</v>
      </c>
      <c r="L4288" s="260">
        <v>45562</v>
      </c>
      <c r="M4288" s="259" t="s">
        <v>20</v>
      </c>
    </row>
    <row r="4289" spans="1:13" x14ac:dyDescent="0.35">
      <c r="A4289" s="261" t="s">
        <v>2386</v>
      </c>
      <c r="B4289" s="261" t="s">
        <v>2387</v>
      </c>
      <c r="C4289" s="261" t="s">
        <v>1795</v>
      </c>
      <c r="D4289" s="261" t="s">
        <v>16</v>
      </c>
      <c r="E4289" s="261" t="s">
        <v>17</v>
      </c>
      <c r="F4289" s="261" t="s">
        <v>17</v>
      </c>
      <c r="G4289" s="261" t="s">
        <v>17</v>
      </c>
      <c r="H4289" s="261" t="s">
        <v>17</v>
      </c>
      <c r="I4289" s="261" t="s">
        <v>17</v>
      </c>
      <c r="J4289" s="261" t="s">
        <v>7695</v>
      </c>
      <c r="K4289" s="261" t="s">
        <v>7829</v>
      </c>
      <c r="L4289" s="262">
        <v>45562</v>
      </c>
      <c r="M4289" s="261" t="s">
        <v>439</v>
      </c>
    </row>
    <row r="4290" spans="1:13" x14ac:dyDescent="0.35">
      <c r="A4290" s="259" t="s">
        <v>2386</v>
      </c>
      <c r="B4290" s="259" t="s">
        <v>2387</v>
      </c>
      <c r="C4290" s="259" t="s">
        <v>1795</v>
      </c>
      <c r="D4290" s="259" t="s">
        <v>21</v>
      </c>
      <c r="E4290" s="259" t="s">
        <v>17</v>
      </c>
      <c r="F4290" s="259" t="s">
        <v>17</v>
      </c>
      <c r="G4290" s="259" t="s">
        <v>17</v>
      </c>
      <c r="H4290" s="259" t="s">
        <v>17</v>
      </c>
      <c r="I4290" s="259" t="s">
        <v>17</v>
      </c>
      <c r="J4290" s="259" t="s">
        <v>7695</v>
      </c>
      <c r="K4290" s="259" t="s">
        <v>7830</v>
      </c>
      <c r="L4290" s="260">
        <v>45562</v>
      </c>
      <c r="M4290" s="259" t="s">
        <v>439</v>
      </c>
    </row>
    <row r="4291" spans="1:13" x14ac:dyDescent="0.35">
      <c r="A4291" s="261" t="s">
        <v>2386</v>
      </c>
      <c r="B4291" s="261" t="s">
        <v>2387</v>
      </c>
      <c r="C4291" s="261" t="s">
        <v>1795</v>
      </c>
      <c r="D4291" s="261" t="s">
        <v>768</v>
      </c>
      <c r="E4291" s="261" t="s">
        <v>17</v>
      </c>
      <c r="F4291" s="261" t="s">
        <v>17</v>
      </c>
      <c r="G4291" s="261" t="s">
        <v>17</v>
      </c>
      <c r="H4291" s="261" t="s">
        <v>17</v>
      </c>
      <c r="I4291" s="261" t="s">
        <v>17</v>
      </c>
      <c r="J4291" s="261" t="s">
        <v>7695</v>
      </c>
      <c r="K4291" s="261" t="s">
        <v>7831</v>
      </c>
      <c r="L4291" s="262">
        <v>45562</v>
      </c>
      <c r="M4291" s="261" t="s">
        <v>439</v>
      </c>
    </row>
    <row r="4292" spans="1:13" x14ac:dyDescent="0.35">
      <c r="A4292" s="259" t="s">
        <v>2386</v>
      </c>
      <c r="B4292" s="259" t="s">
        <v>2387</v>
      </c>
      <c r="C4292" s="259" t="s">
        <v>1795</v>
      </c>
      <c r="D4292" s="259" t="s">
        <v>24</v>
      </c>
      <c r="E4292" s="259" t="s">
        <v>17</v>
      </c>
      <c r="F4292" s="259" t="s">
        <v>17</v>
      </c>
      <c r="G4292" s="259" t="s">
        <v>17</v>
      </c>
      <c r="H4292" s="259" t="s">
        <v>17</v>
      </c>
      <c r="I4292" s="259" t="s">
        <v>17</v>
      </c>
      <c r="J4292" s="259" t="s">
        <v>7695</v>
      </c>
      <c r="K4292" s="259" t="s">
        <v>7832</v>
      </c>
      <c r="L4292" s="260">
        <v>45562</v>
      </c>
      <c r="M4292" s="259" t="s">
        <v>439</v>
      </c>
    </row>
    <row r="4293" spans="1:13" x14ac:dyDescent="0.35">
      <c r="A4293" s="261" t="s">
        <v>2375</v>
      </c>
      <c r="B4293" s="261" t="s">
        <v>2376</v>
      </c>
      <c r="C4293" s="261" t="s">
        <v>1795</v>
      </c>
      <c r="D4293" s="261" t="s">
        <v>949</v>
      </c>
      <c r="E4293" s="261">
        <v>233668528</v>
      </c>
      <c r="F4293" s="261" t="s">
        <v>7654</v>
      </c>
      <c r="G4293" s="261" t="s">
        <v>884</v>
      </c>
      <c r="H4293" s="261">
        <v>2</v>
      </c>
      <c r="I4293" s="261" t="s">
        <v>7655</v>
      </c>
      <c r="J4293" s="261" t="s">
        <v>7656</v>
      </c>
      <c r="K4293" s="261" t="s">
        <v>7833</v>
      </c>
      <c r="L4293" s="262">
        <v>45562</v>
      </c>
      <c r="M4293" s="261" t="s">
        <v>439</v>
      </c>
    </row>
    <row r="4294" spans="1:13" x14ac:dyDescent="0.35">
      <c r="A4294" s="259" t="s">
        <v>2375</v>
      </c>
      <c r="B4294" s="259" t="s">
        <v>2376</v>
      </c>
      <c r="C4294" s="259" t="s">
        <v>1795</v>
      </c>
      <c r="D4294" s="259" t="s">
        <v>694</v>
      </c>
      <c r="E4294" s="259">
        <v>142964</v>
      </c>
      <c r="F4294" s="259" t="s">
        <v>7834</v>
      </c>
      <c r="G4294" s="259" t="s">
        <v>884</v>
      </c>
      <c r="H4294" s="259">
        <v>2</v>
      </c>
      <c r="I4294" s="259" t="s">
        <v>7751</v>
      </c>
      <c r="J4294" s="259" t="s">
        <v>7835</v>
      </c>
      <c r="K4294" s="259" t="s">
        <v>7836</v>
      </c>
      <c r="L4294" s="260">
        <v>45562</v>
      </c>
      <c r="M4294" s="259" t="s">
        <v>439</v>
      </c>
    </row>
    <row r="4295" spans="1:13" x14ac:dyDescent="0.35">
      <c r="A4295" s="261" t="s">
        <v>2375</v>
      </c>
      <c r="B4295" s="261" t="s">
        <v>2376</v>
      </c>
      <c r="C4295" s="261" t="s">
        <v>1795</v>
      </c>
      <c r="D4295" s="261" t="s">
        <v>958</v>
      </c>
      <c r="E4295" s="261">
        <v>18514868</v>
      </c>
      <c r="F4295" s="261" t="s">
        <v>7837</v>
      </c>
      <c r="G4295" s="261" t="s">
        <v>884</v>
      </c>
      <c r="H4295" s="261">
        <v>2</v>
      </c>
      <c r="I4295" s="261" t="s">
        <v>7663</v>
      </c>
      <c r="J4295" s="261" t="s">
        <v>7838</v>
      </c>
      <c r="K4295" s="261" t="s">
        <v>7839</v>
      </c>
      <c r="L4295" s="262">
        <v>45562</v>
      </c>
      <c r="M4295" s="261" t="s">
        <v>439</v>
      </c>
    </row>
    <row r="4296" spans="1:13" x14ac:dyDescent="0.35">
      <c r="A4296" s="259" t="s">
        <v>2375</v>
      </c>
      <c r="B4296" s="259" t="s">
        <v>2376</v>
      </c>
      <c r="C4296" s="259" t="s">
        <v>1795</v>
      </c>
      <c r="D4296" s="259" t="s">
        <v>963</v>
      </c>
      <c r="E4296" s="259">
        <v>10737645</v>
      </c>
      <c r="F4296" s="259" t="s">
        <v>7837</v>
      </c>
      <c r="G4296" s="259" t="s">
        <v>884</v>
      </c>
      <c r="H4296" s="259">
        <v>2</v>
      </c>
      <c r="I4296" s="259" t="s">
        <v>7663</v>
      </c>
      <c r="J4296" s="259" t="s">
        <v>7840</v>
      </c>
      <c r="K4296" s="259" t="s">
        <v>7841</v>
      </c>
      <c r="L4296" s="260">
        <v>45562</v>
      </c>
      <c r="M4296" s="259" t="s">
        <v>439</v>
      </c>
    </row>
    <row r="4297" spans="1:13" x14ac:dyDescent="0.35">
      <c r="A4297" s="261" t="s">
        <v>2375</v>
      </c>
      <c r="B4297" s="261" t="s">
        <v>2376</v>
      </c>
      <c r="C4297" s="261" t="s">
        <v>1795</v>
      </c>
      <c r="D4297" s="261" t="s">
        <v>568</v>
      </c>
      <c r="E4297" s="261">
        <v>585643</v>
      </c>
      <c r="F4297" s="261" t="s">
        <v>7842</v>
      </c>
      <c r="G4297" s="261" t="s">
        <v>884</v>
      </c>
      <c r="H4297" s="261">
        <v>2</v>
      </c>
      <c r="I4297" s="261" t="s">
        <v>7843</v>
      </c>
      <c r="J4297" s="261" t="s">
        <v>7844</v>
      </c>
      <c r="K4297" s="261" t="s">
        <v>7845</v>
      </c>
      <c r="L4297" s="262">
        <v>45562</v>
      </c>
      <c r="M4297" s="261" t="s">
        <v>439</v>
      </c>
    </row>
    <row r="4298" spans="1:13" x14ac:dyDescent="0.35">
      <c r="A4298" s="259" t="s">
        <v>2375</v>
      </c>
      <c r="B4298" s="259" t="s">
        <v>2376</v>
      </c>
      <c r="C4298" s="259" t="s">
        <v>1795</v>
      </c>
      <c r="D4298" s="259" t="s">
        <v>40</v>
      </c>
      <c r="E4298" s="259" t="s">
        <v>17</v>
      </c>
      <c r="F4298" s="259" t="s">
        <v>17</v>
      </c>
      <c r="G4298" s="259" t="s">
        <v>17</v>
      </c>
      <c r="H4298" s="259" t="s">
        <v>17</v>
      </c>
      <c r="I4298" s="259" t="s">
        <v>17</v>
      </c>
      <c r="J4298" s="259" t="s">
        <v>7719</v>
      </c>
      <c r="K4298" s="259" t="s">
        <v>7846</v>
      </c>
      <c r="L4298" s="260">
        <v>45562</v>
      </c>
      <c r="M4298" s="259" t="s">
        <v>439</v>
      </c>
    </row>
    <row r="4299" spans="1:13" x14ac:dyDescent="0.35">
      <c r="A4299" s="261" t="s">
        <v>2375</v>
      </c>
      <c r="B4299" s="261" t="s">
        <v>2376</v>
      </c>
      <c r="C4299" s="261" t="s">
        <v>1795</v>
      </c>
      <c r="D4299" s="261" t="s">
        <v>635</v>
      </c>
      <c r="E4299" s="261">
        <v>676</v>
      </c>
      <c r="F4299" s="261" t="s">
        <v>7847</v>
      </c>
      <c r="G4299" s="261" t="s">
        <v>22</v>
      </c>
      <c r="H4299" s="261">
        <v>3</v>
      </c>
      <c r="I4299" s="261" t="s">
        <v>7764</v>
      </c>
      <c r="J4299" s="261" t="s">
        <v>7848</v>
      </c>
      <c r="K4299" s="261" t="s">
        <v>7849</v>
      </c>
      <c r="L4299" s="262">
        <v>45562</v>
      </c>
      <c r="M4299" s="261" t="s">
        <v>439</v>
      </c>
    </row>
    <row r="4300" spans="1:13" x14ac:dyDescent="0.35">
      <c r="A4300" s="259" t="s">
        <v>2375</v>
      </c>
      <c r="B4300" s="259" t="s">
        <v>2376</v>
      </c>
      <c r="C4300" s="259" t="s">
        <v>1795</v>
      </c>
      <c r="D4300" s="259" t="s">
        <v>793</v>
      </c>
      <c r="E4300" s="259">
        <v>5546</v>
      </c>
      <c r="F4300" s="259" t="s">
        <v>7850</v>
      </c>
      <c r="G4300" s="259" t="s">
        <v>884</v>
      </c>
      <c r="H4300" s="259">
        <v>2</v>
      </c>
      <c r="I4300" s="259" t="s">
        <v>7851</v>
      </c>
      <c r="J4300" s="259" t="s">
        <v>7676</v>
      </c>
      <c r="K4300" s="259" t="s">
        <v>7852</v>
      </c>
      <c r="L4300" s="260">
        <v>45562</v>
      </c>
      <c r="M4300" s="259" t="s">
        <v>439</v>
      </c>
    </row>
    <row r="4301" spans="1:13" x14ac:dyDescent="0.35">
      <c r="A4301" s="261" t="s">
        <v>2375</v>
      </c>
      <c r="B4301" s="261" t="s">
        <v>2376</v>
      </c>
      <c r="C4301" s="261" t="s">
        <v>1795</v>
      </c>
      <c r="D4301" s="261" t="s">
        <v>986</v>
      </c>
      <c r="E4301" s="261">
        <v>3130476</v>
      </c>
      <c r="F4301" s="261" t="s">
        <v>7662</v>
      </c>
      <c r="G4301" s="261" t="s">
        <v>884</v>
      </c>
      <c r="H4301" s="261">
        <v>2</v>
      </c>
      <c r="I4301" s="261" t="s">
        <v>7663</v>
      </c>
      <c r="J4301" s="261" t="s">
        <v>7853</v>
      </c>
      <c r="K4301" s="261" t="s">
        <v>7854</v>
      </c>
      <c r="L4301" s="262">
        <v>45562</v>
      </c>
      <c r="M4301" s="261" t="s">
        <v>439</v>
      </c>
    </row>
    <row r="4302" spans="1:13" x14ac:dyDescent="0.35">
      <c r="A4302" s="259" t="s">
        <v>2375</v>
      </c>
      <c r="B4302" s="259" t="s">
        <v>2376</v>
      </c>
      <c r="C4302" s="259" t="s">
        <v>1795</v>
      </c>
      <c r="D4302" s="259" t="s">
        <v>991</v>
      </c>
      <c r="E4302" s="259">
        <v>7777223</v>
      </c>
      <c r="F4302" s="259" t="s">
        <v>7662</v>
      </c>
      <c r="G4302" s="259" t="s">
        <v>884</v>
      </c>
      <c r="H4302" s="259">
        <v>2</v>
      </c>
      <c r="I4302" s="259" t="s">
        <v>7663</v>
      </c>
      <c r="J4302" s="259" t="s">
        <v>7855</v>
      </c>
      <c r="K4302" s="259" t="s">
        <v>7856</v>
      </c>
      <c r="L4302" s="260">
        <v>45562</v>
      </c>
      <c r="M4302" s="259" t="s">
        <v>439</v>
      </c>
    </row>
    <row r="4303" spans="1:13" x14ac:dyDescent="0.35">
      <c r="A4303" s="261" t="s">
        <v>2375</v>
      </c>
      <c r="B4303" s="261" t="s">
        <v>2376</v>
      </c>
      <c r="C4303" s="261" t="s">
        <v>1795</v>
      </c>
      <c r="D4303" s="261" t="s">
        <v>996</v>
      </c>
      <c r="E4303" s="261">
        <v>7607169</v>
      </c>
      <c r="F4303" s="261" t="s">
        <v>7662</v>
      </c>
      <c r="G4303" s="261" t="s">
        <v>884</v>
      </c>
      <c r="H4303" s="261">
        <v>2</v>
      </c>
      <c r="I4303" s="261" t="s">
        <v>7663</v>
      </c>
      <c r="J4303" s="261" t="s">
        <v>7857</v>
      </c>
      <c r="K4303" s="261" t="s">
        <v>7858</v>
      </c>
      <c r="L4303" s="262">
        <v>45562</v>
      </c>
      <c r="M4303" s="261" t="s">
        <v>439</v>
      </c>
    </row>
    <row r="4304" spans="1:13" x14ac:dyDescent="0.35">
      <c r="A4304" s="259" t="s">
        <v>2375</v>
      </c>
      <c r="B4304" s="259" t="s">
        <v>2376</v>
      </c>
      <c r="C4304" s="259" t="s">
        <v>1795</v>
      </c>
      <c r="D4304" s="259" t="s">
        <v>999</v>
      </c>
      <c r="E4304" s="259">
        <v>3104513</v>
      </c>
      <c r="F4304" s="259" t="s">
        <v>7662</v>
      </c>
      <c r="G4304" s="259" t="s">
        <v>884</v>
      </c>
      <c r="H4304" s="259">
        <v>2</v>
      </c>
      <c r="I4304" s="259" t="s">
        <v>7663</v>
      </c>
      <c r="J4304" s="259" t="s">
        <v>7859</v>
      </c>
      <c r="K4304" s="259" t="s">
        <v>7860</v>
      </c>
      <c r="L4304" s="260">
        <v>45562</v>
      </c>
      <c r="M4304" s="259" t="s">
        <v>439</v>
      </c>
    </row>
    <row r="4305" spans="1:13" x14ac:dyDescent="0.35">
      <c r="A4305" s="261" t="s">
        <v>2375</v>
      </c>
      <c r="B4305" s="261" t="s">
        <v>2376</v>
      </c>
      <c r="C4305" s="261" t="s">
        <v>1795</v>
      </c>
      <c r="D4305" s="261" t="s">
        <v>1002</v>
      </c>
      <c r="E4305" s="261">
        <v>25963</v>
      </c>
      <c r="F4305" s="261" t="s">
        <v>7662</v>
      </c>
      <c r="G4305" s="261" t="s">
        <v>884</v>
      </c>
      <c r="H4305" s="261">
        <v>2</v>
      </c>
      <c r="I4305" s="261" t="s">
        <v>7663</v>
      </c>
      <c r="J4305" s="261" t="s">
        <v>7861</v>
      </c>
      <c r="K4305" s="261" t="s">
        <v>7862</v>
      </c>
      <c r="L4305" s="262">
        <v>45562</v>
      </c>
      <c r="M4305" s="261" t="s">
        <v>439</v>
      </c>
    </row>
    <row r="4306" spans="1:13" x14ac:dyDescent="0.35">
      <c r="A4306" s="259" t="s">
        <v>2375</v>
      </c>
      <c r="B4306" s="259" t="s">
        <v>2376</v>
      </c>
      <c r="C4306" s="259" t="s">
        <v>1795</v>
      </c>
      <c r="D4306" s="259" t="s">
        <v>823</v>
      </c>
      <c r="E4306" s="259">
        <v>0</v>
      </c>
      <c r="F4306" s="259" t="s">
        <v>7662</v>
      </c>
      <c r="G4306" s="259" t="s">
        <v>884</v>
      </c>
      <c r="H4306" s="259">
        <v>2</v>
      </c>
      <c r="I4306" s="259" t="s">
        <v>7663</v>
      </c>
      <c r="J4306" s="259" t="s">
        <v>7863</v>
      </c>
      <c r="K4306" s="259" t="s">
        <v>7864</v>
      </c>
      <c r="L4306" s="260">
        <v>45562</v>
      </c>
      <c r="M4306" s="259" t="s">
        <v>439</v>
      </c>
    </row>
    <row r="4307" spans="1:13" x14ac:dyDescent="0.35">
      <c r="A4307" s="261" t="s">
        <v>2375</v>
      </c>
      <c r="B4307" s="261" t="s">
        <v>2376</v>
      </c>
      <c r="C4307" s="261" t="s">
        <v>1795</v>
      </c>
      <c r="D4307" s="261" t="s">
        <v>404</v>
      </c>
      <c r="E4307" s="261">
        <v>2</v>
      </c>
      <c r="F4307" s="261" t="s">
        <v>7842</v>
      </c>
      <c r="G4307" s="261" t="s">
        <v>884</v>
      </c>
      <c r="H4307" s="261">
        <v>2</v>
      </c>
      <c r="I4307" s="261" t="s">
        <v>7865</v>
      </c>
      <c r="J4307" s="261" t="s">
        <v>7783</v>
      </c>
      <c r="K4307" s="261" t="s">
        <v>7866</v>
      </c>
      <c r="L4307" s="262">
        <v>45562</v>
      </c>
      <c r="M4307" s="261" t="s">
        <v>439</v>
      </c>
    </row>
    <row r="4308" spans="1:13" x14ac:dyDescent="0.35">
      <c r="A4308" s="259" t="s">
        <v>2375</v>
      </c>
      <c r="B4308" s="259" t="s">
        <v>2376</v>
      </c>
      <c r="C4308" s="259" t="s">
        <v>1795</v>
      </c>
      <c r="D4308" s="259" t="s">
        <v>26</v>
      </c>
      <c r="E4308" s="259" t="s">
        <v>17</v>
      </c>
      <c r="F4308" s="259" t="s">
        <v>17</v>
      </c>
      <c r="G4308" s="259" t="s">
        <v>17</v>
      </c>
      <c r="H4308" s="259" t="s">
        <v>17</v>
      </c>
      <c r="I4308" s="259" t="s">
        <v>17</v>
      </c>
      <c r="J4308" s="259" t="s">
        <v>7695</v>
      </c>
      <c r="K4308" s="259" t="s">
        <v>7867</v>
      </c>
      <c r="L4308" s="260">
        <v>45562</v>
      </c>
      <c r="M4308" s="259" t="s">
        <v>439</v>
      </c>
    </row>
    <row r="4309" spans="1:13" x14ac:dyDescent="0.35">
      <c r="A4309" s="261" t="s">
        <v>2375</v>
      </c>
      <c r="B4309" s="261" t="s">
        <v>2376</v>
      </c>
      <c r="C4309" s="261" t="s">
        <v>1795</v>
      </c>
      <c r="D4309" s="261" t="s">
        <v>28</v>
      </c>
      <c r="E4309" s="261" t="s">
        <v>17</v>
      </c>
      <c r="F4309" s="261" t="s">
        <v>17</v>
      </c>
      <c r="G4309" s="261" t="s">
        <v>17</v>
      </c>
      <c r="H4309" s="261" t="s">
        <v>17</v>
      </c>
      <c r="I4309" s="261" t="s">
        <v>17</v>
      </c>
      <c r="J4309" s="261" t="s">
        <v>7695</v>
      </c>
      <c r="K4309" s="261" t="s">
        <v>7868</v>
      </c>
      <c r="L4309" s="262">
        <v>45562</v>
      </c>
      <c r="M4309" s="261" t="s">
        <v>439</v>
      </c>
    </row>
    <row r="4310" spans="1:13" x14ac:dyDescent="0.35">
      <c r="A4310" s="259" t="s">
        <v>2375</v>
      </c>
      <c r="B4310" s="259" t="s">
        <v>2376</v>
      </c>
      <c r="C4310" s="259" t="s">
        <v>1795</v>
      </c>
      <c r="D4310" s="259" t="s">
        <v>38</v>
      </c>
      <c r="E4310" s="259" t="s">
        <v>17</v>
      </c>
      <c r="F4310" s="259" t="s">
        <v>17</v>
      </c>
      <c r="G4310" s="259" t="s">
        <v>17</v>
      </c>
      <c r="H4310" s="259" t="s">
        <v>17</v>
      </c>
      <c r="I4310" s="259" t="s">
        <v>17</v>
      </c>
      <c r="J4310" s="259" t="s">
        <v>7695</v>
      </c>
      <c r="K4310" s="259" t="s">
        <v>7869</v>
      </c>
      <c r="L4310" s="260">
        <v>45562</v>
      </c>
      <c r="M4310" s="259" t="s">
        <v>439</v>
      </c>
    </row>
    <row r="4311" spans="1:13" x14ac:dyDescent="0.35">
      <c r="A4311" s="261" t="s">
        <v>2375</v>
      </c>
      <c r="B4311" s="261" t="s">
        <v>2376</v>
      </c>
      <c r="C4311" s="261" t="s">
        <v>1795</v>
      </c>
      <c r="D4311" s="261" t="s">
        <v>16</v>
      </c>
      <c r="E4311" s="261" t="s">
        <v>17</v>
      </c>
      <c r="F4311" s="261" t="s">
        <v>17</v>
      </c>
      <c r="G4311" s="261" t="s">
        <v>17</v>
      </c>
      <c r="H4311" s="261" t="s">
        <v>17</v>
      </c>
      <c r="I4311" s="261" t="s">
        <v>17</v>
      </c>
      <c r="J4311" s="261" t="s">
        <v>7695</v>
      </c>
      <c r="K4311" s="261" t="s">
        <v>7870</v>
      </c>
      <c r="L4311" s="262">
        <v>45562</v>
      </c>
      <c r="M4311" s="261" t="s">
        <v>439</v>
      </c>
    </row>
    <row r="4312" spans="1:13" x14ac:dyDescent="0.35">
      <c r="A4312" s="259" t="s">
        <v>2375</v>
      </c>
      <c r="B4312" s="259" t="s">
        <v>2376</v>
      </c>
      <c r="C4312" s="259" t="s">
        <v>1795</v>
      </c>
      <c r="D4312" s="259" t="s">
        <v>21</v>
      </c>
      <c r="E4312" s="259" t="s">
        <v>17</v>
      </c>
      <c r="F4312" s="259" t="s">
        <v>17</v>
      </c>
      <c r="G4312" s="259" t="s">
        <v>17</v>
      </c>
      <c r="H4312" s="259" t="s">
        <v>17</v>
      </c>
      <c r="I4312" s="259" t="s">
        <v>17</v>
      </c>
      <c r="J4312" s="259" t="s">
        <v>7695</v>
      </c>
      <c r="K4312" s="259" t="s">
        <v>7871</v>
      </c>
      <c r="L4312" s="260">
        <v>45562</v>
      </c>
      <c r="M4312" s="259" t="s">
        <v>439</v>
      </c>
    </row>
    <row r="4313" spans="1:13" x14ac:dyDescent="0.35">
      <c r="A4313" s="261" t="s">
        <v>2375</v>
      </c>
      <c r="B4313" s="261" t="s">
        <v>2376</v>
      </c>
      <c r="C4313" s="261" t="s">
        <v>1795</v>
      </c>
      <c r="D4313" s="261" t="s">
        <v>768</v>
      </c>
      <c r="E4313" s="261" t="s">
        <v>17</v>
      </c>
      <c r="F4313" s="261" t="s">
        <v>17</v>
      </c>
      <c r="G4313" s="261" t="s">
        <v>17</v>
      </c>
      <c r="H4313" s="261" t="s">
        <v>17</v>
      </c>
      <c r="I4313" s="261" t="s">
        <v>17</v>
      </c>
      <c r="J4313" s="261" t="s">
        <v>7695</v>
      </c>
      <c r="K4313" s="261" t="s">
        <v>7872</v>
      </c>
      <c r="L4313" s="262">
        <v>45562</v>
      </c>
      <c r="M4313" s="261" t="s">
        <v>439</v>
      </c>
    </row>
    <row r="4314" spans="1:13" x14ac:dyDescent="0.35">
      <c r="A4314" s="259" t="s">
        <v>2375</v>
      </c>
      <c r="B4314" s="259" t="s">
        <v>2376</v>
      </c>
      <c r="C4314" s="259" t="s">
        <v>1795</v>
      </c>
      <c r="D4314" s="259" t="s">
        <v>24</v>
      </c>
      <c r="E4314" s="259" t="s">
        <v>17</v>
      </c>
      <c r="F4314" s="259" t="s">
        <v>17</v>
      </c>
      <c r="G4314" s="259" t="s">
        <v>17</v>
      </c>
      <c r="H4314" s="259" t="s">
        <v>17</v>
      </c>
      <c r="I4314" s="259" t="s">
        <v>17</v>
      </c>
      <c r="J4314" s="259" t="s">
        <v>7695</v>
      </c>
      <c r="K4314" s="259" t="s">
        <v>7873</v>
      </c>
      <c r="L4314" s="260">
        <v>45562</v>
      </c>
      <c r="M4314" s="259" t="s">
        <v>439</v>
      </c>
    </row>
    <row r="4315" spans="1:13" x14ac:dyDescent="0.35">
      <c r="A4315" s="261" t="s">
        <v>386</v>
      </c>
      <c r="B4315" s="261" t="s">
        <v>387</v>
      </c>
      <c r="C4315" s="261" t="s">
        <v>388</v>
      </c>
      <c r="D4315" s="261" t="s">
        <v>949</v>
      </c>
      <c r="E4315" s="261">
        <v>12288863</v>
      </c>
      <c r="F4315" s="261" t="s">
        <v>7874</v>
      </c>
      <c r="G4315" s="261" t="s">
        <v>884</v>
      </c>
      <c r="H4315" s="261">
        <v>2</v>
      </c>
      <c r="I4315" s="261" t="s">
        <v>7875</v>
      </c>
      <c r="J4315" s="261" t="s">
        <v>7876</v>
      </c>
      <c r="K4315" s="261" t="s">
        <v>7877</v>
      </c>
      <c r="L4315" s="262">
        <v>45562</v>
      </c>
      <c r="M4315" s="261" t="s">
        <v>439</v>
      </c>
    </row>
    <row r="4316" spans="1:13" x14ac:dyDescent="0.35">
      <c r="A4316" s="259" t="s">
        <v>386</v>
      </c>
      <c r="B4316" s="259" t="s">
        <v>387</v>
      </c>
      <c r="C4316" s="259" t="s">
        <v>388</v>
      </c>
      <c r="D4316" s="259" t="s">
        <v>694</v>
      </c>
      <c r="E4316" s="259">
        <v>25680</v>
      </c>
      <c r="F4316" s="259" t="s">
        <v>7878</v>
      </c>
      <c r="G4316" s="259" t="s">
        <v>884</v>
      </c>
      <c r="H4316" s="259">
        <v>2</v>
      </c>
      <c r="I4316" s="259" t="s">
        <v>7879</v>
      </c>
      <c r="J4316" s="259" t="s">
        <v>7880</v>
      </c>
      <c r="K4316" s="259" t="s">
        <v>7881</v>
      </c>
      <c r="L4316" s="260">
        <v>45562</v>
      </c>
      <c r="M4316" s="259" t="s">
        <v>439</v>
      </c>
    </row>
    <row r="4317" spans="1:13" x14ac:dyDescent="0.35">
      <c r="A4317" s="261" t="s">
        <v>386</v>
      </c>
      <c r="B4317" s="261" t="s">
        <v>387</v>
      </c>
      <c r="C4317" s="261" t="s">
        <v>388</v>
      </c>
      <c r="D4317" s="261" t="s">
        <v>958</v>
      </c>
      <c r="E4317" s="261">
        <v>12288863</v>
      </c>
      <c r="F4317" s="261" t="s">
        <v>7874</v>
      </c>
      <c r="G4317" s="261" t="s">
        <v>884</v>
      </c>
      <c r="H4317" s="261">
        <v>2</v>
      </c>
      <c r="I4317" s="261" t="s">
        <v>7875</v>
      </c>
      <c r="J4317" s="261" t="s">
        <v>7882</v>
      </c>
      <c r="K4317" s="261" t="s">
        <v>7883</v>
      </c>
      <c r="L4317" s="262">
        <v>45562</v>
      </c>
      <c r="M4317" s="261" t="s">
        <v>20</v>
      </c>
    </row>
    <row r="4318" spans="1:13" x14ac:dyDescent="0.35">
      <c r="A4318" s="259" t="s">
        <v>386</v>
      </c>
      <c r="B4318" s="259" t="s">
        <v>387</v>
      </c>
      <c r="C4318" s="259" t="s">
        <v>388</v>
      </c>
      <c r="D4318" s="259" t="s">
        <v>963</v>
      </c>
      <c r="E4318" s="259">
        <v>6005080</v>
      </c>
      <c r="F4318" s="259" t="s">
        <v>7874</v>
      </c>
      <c r="G4318" s="259" t="s">
        <v>884</v>
      </c>
      <c r="H4318" s="259">
        <v>2</v>
      </c>
      <c r="I4318" s="259" t="s">
        <v>7875</v>
      </c>
      <c r="J4318" s="259" t="s">
        <v>7884</v>
      </c>
      <c r="K4318" s="259" t="s">
        <v>7885</v>
      </c>
      <c r="L4318" s="260">
        <v>45562</v>
      </c>
      <c r="M4318" s="259" t="s">
        <v>20</v>
      </c>
    </row>
    <row r="4319" spans="1:13" x14ac:dyDescent="0.35">
      <c r="A4319" s="261" t="s">
        <v>386</v>
      </c>
      <c r="B4319" s="261" t="s">
        <v>387</v>
      </c>
      <c r="C4319" s="261" t="s">
        <v>388</v>
      </c>
      <c r="D4319" s="261" t="s">
        <v>568</v>
      </c>
      <c r="E4319" s="261">
        <v>604165</v>
      </c>
      <c r="F4319" s="261" t="s">
        <v>7886</v>
      </c>
      <c r="G4319" s="261" t="s">
        <v>884</v>
      </c>
      <c r="H4319" s="261">
        <v>2</v>
      </c>
      <c r="I4319" s="261" t="s">
        <v>7887</v>
      </c>
      <c r="J4319" s="261" t="s">
        <v>7888</v>
      </c>
      <c r="K4319" s="261" t="s">
        <v>7889</v>
      </c>
      <c r="L4319" s="262">
        <v>45562</v>
      </c>
      <c r="M4319" s="261" t="s">
        <v>439</v>
      </c>
    </row>
    <row r="4320" spans="1:13" x14ac:dyDescent="0.35">
      <c r="A4320" s="259" t="s">
        <v>386</v>
      </c>
      <c r="B4320" s="259" t="s">
        <v>387</v>
      </c>
      <c r="C4320" s="259" t="s">
        <v>388</v>
      </c>
      <c r="D4320" s="259" t="s">
        <v>40</v>
      </c>
      <c r="E4320" s="259" t="s">
        <v>17</v>
      </c>
      <c r="F4320" s="259" t="s">
        <v>17</v>
      </c>
      <c r="G4320" s="259" t="s">
        <v>22</v>
      </c>
      <c r="H4320" s="259">
        <v>3</v>
      </c>
      <c r="I4320" s="259" t="s">
        <v>17</v>
      </c>
      <c r="J4320" s="259" t="s">
        <v>7890</v>
      </c>
      <c r="K4320" s="259" t="s">
        <v>7891</v>
      </c>
      <c r="L4320" s="260">
        <v>45562</v>
      </c>
      <c r="M4320" s="259" t="s">
        <v>20</v>
      </c>
    </row>
    <row r="4321" spans="1:13" x14ac:dyDescent="0.35">
      <c r="A4321" s="261" t="s">
        <v>386</v>
      </c>
      <c r="B4321" s="261" t="s">
        <v>387</v>
      </c>
      <c r="C4321" s="261" t="s">
        <v>388</v>
      </c>
      <c r="D4321" s="261" t="s">
        <v>635</v>
      </c>
      <c r="E4321" s="261">
        <v>68</v>
      </c>
      <c r="F4321" s="261" t="s">
        <v>7892</v>
      </c>
      <c r="G4321" s="261" t="s">
        <v>884</v>
      </c>
      <c r="H4321" s="261">
        <v>2</v>
      </c>
      <c r="I4321" s="261" t="s">
        <v>7764</v>
      </c>
      <c r="J4321" s="261" t="s">
        <v>7893</v>
      </c>
      <c r="K4321" s="261" t="s">
        <v>7894</v>
      </c>
      <c r="L4321" s="262">
        <v>45562</v>
      </c>
      <c r="M4321" s="261" t="s">
        <v>20</v>
      </c>
    </row>
    <row r="4322" spans="1:13" x14ac:dyDescent="0.35">
      <c r="A4322" s="259" t="s">
        <v>386</v>
      </c>
      <c r="B4322" s="259" t="s">
        <v>387</v>
      </c>
      <c r="C4322" s="259" t="s">
        <v>388</v>
      </c>
      <c r="D4322" s="259" t="s">
        <v>793</v>
      </c>
      <c r="E4322" s="259">
        <v>68</v>
      </c>
      <c r="F4322" s="259" t="s">
        <v>7892</v>
      </c>
      <c r="G4322" s="259" t="s">
        <v>884</v>
      </c>
      <c r="H4322" s="259">
        <v>2</v>
      </c>
      <c r="I4322" s="259" t="s">
        <v>7764</v>
      </c>
      <c r="J4322" s="259" t="s">
        <v>7895</v>
      </c>
      <c r="K4322" s="259" t="s">
        <v>7896</v>
      </c>
      <c r="L4322" s="260">
        <v>45562</v>
      </c>
      <c r="M4322" s="259" t="s">
        <v>20</v>
      </c>
    </row>
    <row r="4323" spans="1:13" x14ac:dyDescent="0.35">
      <c r="A4323" s="261" t="s">
        <v>386</v>
      </c>
      <c r="B4323" s="261" t="s">
        <v>387</v>
      </c>
      <c r="C4323" s="261" t="s">
        <v>388</v>
      </c>
      <c r="D4323" s="261" t="s">
        <v>986</v>
      </c>
      <c r="E4323" s="261">
        <v>1184921</v>
      </c>
      <c r="F4323" s="261" t="s">
        <v>7874</v>
      </c>
      <c r="G4323" s="261" t="s">
        <v>884</v>
      </c>
      <c r="H4323" s="261">
        <v>2</v>
      </c>
      <c r="I4323" s="261" t="s">
        <v>7875</v>
      </c>
      <c r="J4323" s="261" t="s">
        <v>7897</v>
      </c>
      <c r="K4323" s="261" t="s">
        <v>7898</v>
      </c>
      <c r="L4323" s="262">
        <v>45562</v>
      </c>
      <c r="M4323" s="261" t="s">
        <v>20</v>
      </c>
    </row>
    <row r="4324" spans="1:13" x14ac:dyDescent="0.35">
      <c r="A4324" s="259" t="s">
        <v>386</v>
      </c>
      <c r="B4324" s="259" t="s">
        <v>387</v>
      </c>
      <c r="C4324" s="259" t="s">
        <v>388</v>
      </c>
      <c r="D4324" s="259" t="s">
        <v>991</v>
      </c>
      <c r="E4324" s="259">
        <v>6283783</v>
      </c>
      <c r="F4324" s="259" t="s">
        <v>7874</v>
      </c>
      <c r="G4324" s="259" t="s">
        <v>884</v>
      </c>
      <c r="H4324" s="259">
        <v>2</v>
      </c>
      <c r="I4324" s="259" t="s">
        <v>7875</v>
      </c>
      <c r="J4324" s="259" t="s">
        <v>7899</v>
      </c>
      <c r="K4324" s="259" t="s">
        <v>7900</v>
      </c>
      <c r="L4324" s="260">
        <v>45562</v>
      </c>
      <c r="M4324" s="259" t="s">
        <v>20</v>
      </c>
    </row>
    <row r="4325" spans="1:13" x14ac:dyDescent="0.35">
      <c r="A4325" s="261" t="s">
        <v>386</v>
      </c>
      <c r="B4325" s="261" t="s">
        <v>387</v>
      </c>
      <c r="C4325" s="261" t="s">
        <v>388</v>
      </c>
      <c r="D4325" s="261" t="s">
        <v>996</v>
      </c>
      <c r="E4325" s="261">
        <v>4820159</v>
      </c>
      <c r="F4325" s="261" t="s">
        <v>7874</v>
      </c>
      <c r="G4325" s="261" t="s">
        <v>884</v>
      </c>
      <c r="H4325" s="261">
        <v>2</v>
      </c>
      <c r="I4325" s="261" t="s">
        <v>7875</v>
      </c>
      <c r="J4325" s="261" t="s">
        <v>7901</v>
      </c>
      <c r="K4325" s="261" t="s">
        <v>7902</v>
      </c>
      <c r="L4325" s="262">
        <v>45562</v>
      </c>
      <c r="M4325" s="261" t="s">
        <v>20</v>
      </c>
    </row>
    <row r="4326" spans="1:13" x14ac:dyDescent="0.35">
      <c r="A4326" s="259" t="s">
        <v>386</v>
      </c>
      <c r="B4326" s="259" t="s">
        <v>387</v>
      </c>
      <c r="C4326" s="259" t="s">
        <v>388</v>
      </c>
      <c r="D4326" s="259" t="s">
        <v>999</v>
      </c>
      <c r="E4326" s="259">
        <v>1063250</v>
      </c>
      <c r="F4326" s="259" t="s">
        <v>7874</v>
      </c>
      <c r="G4326" s="259" t="s">
        <v>884</v>
      </c>
      <c r="H4326" s="259">
        <v>2</v>
      </c>
      <c r="I4326" s="259" t="s">
        <v>7875</v>
      </c>
      <c r="J4326" s="259" t="s">
        <v>7903</v>
      </c>
      <c r="K4326" s="259" t="s">
        <v>7904</v>
      </c>
      <c r="L4326" s="260">
        <v>45562</v>
      </c>
      <c r="M4326" s="259" t="s">
        <v>20</v>
      </c>
    </row>
    <row r="4327" spans="1:13" x14ac:dyDescent="0.35">
      <c r="A4327" s="261" t="s">
        <v>386</v>
      </c>
      <c r="B4327" s="261" t="s">
        <v>387</v>
      </c>
      <c r="C4327" s="261" t="s">
        <v>388</v>
      </c>
      <c r="D4327" s="261" t="s">
        <v>1002</v>
      </c>
      <c r="E4327" s="261">
        <v>121671</v>
      </c>
      <c r="F4327" s="261" t="s">
        <v>7874</v>
      </c>
      <c r="G4327" s="261" t="s">
        <v>884</v>
      </c>
      <c r="H4327" s="261">
        <v>2</v>
      </c>
      <c r="I4327" s="261" t="s">
        <v>7875</v>
      </c>
      <c r="J4327" s="261" t="s">
        <v>7905</v>
      </c>
      <c r="K4327" s="261" t="s">
        <v>7906</v>
      </c>
      <c r="L4327" s="262">
        <v>45562</v>
      </c>
      <c r="M4327" s="261" t="s">
        <v>20</v>
      </c>
    </row>
    <row r="4328" spans="1:13" x14ac:dyDescent="0.35">
      <c r="A4328" s="259" t="s">
        <v>386</v>
      </c>
      <c r="B4328" s="259" t="s">
        <v>387</v>
      </c>
      <c r="C4328" s="259" t="s">
        <v>388</v>
      </c>
      <c r="D4328" s="259" t="s">
        <v>823</v>
      </c>
      <c r="E4328" s="259">
        <v>0</v>
      </c>
      <c r="F4328" s="259" t="s">
        <v>7874</v>
      </c>
      <c r="G4328" s="259" t="s">
        <v>884</v>
      </c>
      <c r="H4328" s="259">
        <v>2</v>
      </c>
      <c r="I4328" s="259" t="s">
        <v>7875</v>
      </c>
      <c r="J4328" s="259" t="s">
        <v>7907</v>
      </c>
      <c r="K4328" s="259" t="s">
        <v>7908</v>
      </c>
      <c r="L4328" s="260">
        <v>45562</v>
      </c>
      <c r="M4328" s="259" t="s">
        <v>20</v>
      </c>
    </row>
    <row r="4329" spans="1:13" x14ac:dyDescent="0.35">
      <c r="A4329" s="261" t="s">
        <v>386</v>
      </c>
      <c r="B4329" s="261" t="s">
        <v>387</v>
      </c>
      <c r="C4329" s="261" t="s">
        <v>388</v>
      </c>
      <c r="D4329" s="261" t="s">
        <v>404</v>
      </c>
      <c r="E4329" s="261">
        <v>5</v>
      </c>
      <c r="F4329" s="261" t="s">
        <v>7909</v>
      </c>
      <c r="G4329" s="261" t="s">
        <v>492</v>
      </c>
      <c r="H4329" s="261">
        <v>1</v>
      </c>
      <c r="I4329" s="261" t="s">
        <v>7910</v>
      </c>
      <c r="J4329" s="261" t="s">
        <v>7911</v>
      </c>
      <c r="K4329" s="261" t="s">
        <v>7912</v>
      </c>
      <c r="L4329" s="262">
        <v>45562</v>
      </c>
      <c r="M4329" s="261" t="s">
        <v>20</v>
      </c>
    </row>
    <row r="4330" spans="1:13" x14ac:dyDescent="0.35">
      <c r="A4330" s="259" t="s">
        <v>386</v>
      </c>
      <c r="B4330" s="259" t="s">
        <v>387</v>
      </c>
      <c r="C4330" s="259" t="s">
        <v>388</v>
      </c>
      <c r="D4330" s="259" t="s">
        <v>38</v>
      </c>
      <c r="E4330" s="259">
        <v>564</v>
      </c>
      <c r="F4330" s="259" t="s">
        <v>5734</v>
      </c>
      <c r="G4330" s="259" t="s">
        <v>884</v>
      </c>
      <c r="H4330" s="259">
        <v>2</v>
      </c>
      <c r="I4330" s="259" t="s">
        <v>7913</v>
      </c>
      <c r="J4330" s="259" t="s">
        <v>7914</v>
      </c>
      <c r="K4330" s="259" t="s">
        <v>7915</v>
      </c>
      <c r="L4330" s="260">
        <v>45562</v>
      </c>
      <c r="M4330" s="259" t="s">
        <v>20</v>
      </c>
    </row>
    <row r="4331" spans="1:13" x14ac:dyDescent="0.35">
      <c r="A4331" s="261" t="s">
        <v>542</v>
      </c>
      <c r="B4331" s="261" t="s">
        <v>543</v>
      </c>
      <c r="C4331" s="261" t="s">
        <v>544</v>
      </c>
      <c r="D4331" s="261" t="s">
        <v>949</v>
      </c>
      <c r="E4331" s="261">
        <v>52036915</v>
      </c>
      <c r="F4331" s="261" t="s">
        <v>7916</v>
      </c>
      <c r="G4331" s="261" t="s">
        <v>884</v>
      </c>
      <c r="H4331" s="261">
        <v>2</v>
      </c>
      <c r="I4331" s="261" t="s">
        <v>7917</v>
      </c>
      <c r="J4331" s="261" t="s">
        <v>7918</v>
      </c>
      <c r="K4331" s="261" t="s">
        <v>7919</v>
      </c>
      <c r="L4331" s="262">
        <v>45562</v>
      </c>
      <c r="M4331" s="261" t="s">
        <v>439</v>
      </c>
    </row>
    <row r="4332" spans="1:13" x14ac:dyDescent="0.35">
      <c r="A4332" s="259" t="s">
        <v>542</v>
      </c>
      <c r="B4332" s="259" t="s">
        <v>543</v>
      </c>
      <c r="C4332" s="259" t="s">
        <v>544</v>
      </c>
      <c r="D4332" s="259" t="s">
        <v>694</v>
      </c>
      <c r="E4332" s="259">
        <v>26513</v>
      </c>
      <c r="F4332" s="259" t="s">
        <v>7920</v>
      </c>
      <c r="G4332" s="259" t="s">
        <v>884</v>
      </c>
      <c r="H4332" s="259">
        <v>2</v>
      </c>
      <c r="I4332" s="259" t="s">
        <v>7921</v>
      </c>
      <c r="J4332" s="259" t="s">
        <v>7922</v>
      </c>
      <c r="K4332" s="259" t="s">
        <v>7923</v>
      </c>
      <c r="L4332" s="260">
        <v>45562</v>
      </c>
      <c r="M4332" s="259" t="s">
        <v>439</v>
      </c>
    </row>
    <row r="4333" spans="1:13" x14ac:dyDescent="0.35">
      <c r="A4333" s="261" t="s">
        <v>542</v>
      </c>
      <c r="B4333" s="261" t="s">
        <v>543</v>
      </c>
      <c r="C4333" s="261" t="s">
        <v>544</v>
      </c>
      <c r="D4333" s="261" t="s">
        <v>958</v>
      </c>
      <c r="E4333" s="261">
        <v>7774631</v>
      </c>
      <c r="F4333" s="261" t="s">
        <v>7924</v>
      </c>
      <c r="G4333" s="261" t="s">
        <v>884</v>
      </c>
      <c r="H4333" s="261">
        <v>2</v>
      </c>
      <c r="I4333" s="261" t="s">
        <v>7925</v>
      </c>
      <c r="J4333" s="261" t="s">
        <v>7926</v>
      </c>
      <c r="K4333" s="261" t="s">
        <v>7927</v>
      </c>
      <c r="L4333" s="262">
        <v>45562</v>
      </c>
      <c r="M4333" s="261" t="s">
        <v>439</v>
      </c>
    </row>
    <row r="4334" spans="1:13" x14ac:dyDescent="0.35">
      <c r="A4334" s="259" t="s">
        <v>542</v>
      </c>
      <c r="B4334" s="259" t="s">
        <v>543</v>
      </c>
      <c r="C4334" s="259" t="s">
        <v>544</v>
      </c>
      <c r="D4334" s="259" t="s">
        <v>963</v>
      </c>
      <c r="E4334" s="259">
        <v>1741331</v>
      </c>
      <c r="F4334" s="259" t="s">
        <v>7928</v>
      </c>
      <c r="G4334" s="259" t="s">
        <v>884</v>
      </c>
      <c r="H4334" s="259">
        <v>2</v>
      </c>
      <c r="I4334" s="259" t="s">
        <v>7929</v>
      </c>
      <c r="J4334" s="259" t="s">
        <v>7930</v>
      </c>
      <c r="K4334" s="259" t="s">
        <v>7931</v>
      </c>
      <c r="L4334" s="260">
        <v>45562</v>
      </c>
      <c r="M4334" s="259" t="s">
        <v>20</v>
      </c>
    </row>
    <row r="4335" spans="1:13" x14ac:dyDescent="0.35">
      <c r="A4335" s="261" t="s">
        <v>542</v>
      </c>
      <c r="B4335" s="261" t="s">
        <v>543</v>
      </c>
      <c r="C4335" s="261" t="s">
        <v>544</v>
      </c>
      <c r="D4335" s="261" t="s">
        <v>568</v>
      </c>
      <c r="E4335" s="261">
        <v>1741331</v>
      </c>
      <c r="F4335" s="261" t="s">
        <v>7928</v>
      </c>
      <c r="G4335" s="261" t="s">
        <v>884</v>
      </c>
      <c r="H4335" s="261">
        <v>2</v>
      </c>
      <c r="I4335" s="261" t="s">
        <v>7929</v>
      </c>
      <c r="J4335" s="261" t="s">
        <v>7932</v>
      </c>
      <c r="K4335" s="261" t="s">
        <v>7933</v>
      </c>
      <c r="L4335" s="262">
        <v>45562</v>
      </c>
      <c r="M4335" s="261" t="s">
        <v>20</v>
      </c>
    </row>
    <row r="4336" spans="1:13" x14ac:dyDescent="0.35">
      <c r="A4336" s="259" t="s">
        <v>542</v>
      </c>
      <c r="B4336" s="259" t="s">
        <v>543</v>
      </c>
      <c r="C4336" s="259" t="s">
        <v>544</v>
      </c>
      <c r="D4336" s="259" t="s">
        <v>986</v>
      </c>
      <c r="E4336" s="259">
        <v>1741331</v>
      </c>
      <c r="F4336" s="259" t="s">
        <v>7928</v>
      </c>
      <c r="G4336" s="259" t="s">
        <v>884</v>
      </c>
      <c r="H4336" s="259">
        <v>2</v>
      </c>
      <c r="I4336" s="259" t="s">
        <v>7929</v>
      </c>
      <c r="J4336" s="259" t="s">
        <v>7934</v>
      </c>
      <c r="K4336" s="259" t="s">
        <v>7935</v>
      </c>
      <c r="L4336" s="260">
        <v>45562</v>
      </c>
      <c r="M4336" s="259" t="s">
        <v>20</v>
      </c>
    </row>
    <row r="4337" spans="1:13" x14ac:dyDescent="0.35">
      <c r="A4337" s="261" t="s">
        <v>542</v>
      </c>
      <c r="B4337" s="261" t="s">
        <v>543</v>
      </c>
      <c r="C4337" s="261" t="s">
        <v>544</v>
      </c>
      <c r="D4337" s="261" t="s">
        <v>991</v>
      </c>
      <c r="E4337" s="261">
        <v>6033300</v>
      </c>
      <c r="F4337" s="261" t="s">
        <v>7936</v>
      </c>
      <c r="G4337" s="261" t="s">
        <v>884</v>
      </c>
      <c r="H4337" s="261">
        <v>2</v>
      </c>
      <c r="I4337" s="261" t="s">
        <v>7925</v>
      </c>
      <c r="J4337" s="261" t="s">
        <v>7937</v>
      </c>
      <c r="K4337" s="261" t="s">
        <v>7938</v>
      </c>
      <c r="L4337" s="262">
        <v>45562</v>
      </c>
      <c r="M4337" s="261" t="s">
        <v>20</v>
      </c>
    </row>
    <row r="4338" spans="1:13" x14ac:dyDescent="0.35">
      <c r="A4338" s="259" t="s">
        <v>542</v>
      </c>
      <c r="B4338" s="259" t="s">
        <v>543</v>
      </c>
      <c r="C4338" s="259" t="s">
        <v>544</v>
      </c>
      <c r="D4338" s="259" t="s">
        <v>996</v>
      </c>
      <c r="E4338" s="259">
        <v>0</v>
      </c>
      <c r="F4338" s="259" t="s">
        <v>7928</v>
      </c>
      <c r="G4338" s="259" t="s">
        <v>884</v>
      </c>
      <c r="H4338" s="259">
        <v>2</v>
      </c>
      <c r="I4338" s="259" t="s">
        <v>7929</v>
      </c>
      <c r="J4338" s="259" t="s">
        <v>7939</v>
      </c>
      <c r="K4338" s="259" t="s">
        <v>7940</v>
      </c>
      <c r="L4338" s="260">
        <v>45562</v>
      </c>
      <c r="M4338" s="259" t="s">
        <v>20</v>
      </c>
    </row>
    <row r="4339" spans="1:13" x14ac:dyDescent="0.35">
      <c r="A4339" s="261" t="s">
        <v>542</v>
      </c>
      <c r="B4339" s="261" t="s">
        <v>543</v>
      </c>
      <c r="C4339" s="261" t="s">
        <v>544</v>
      </c>
      <c r="D4339" s="261" t="s">
        <v>999</v>
      </c>
      <c r="E4339" s="261">
        <v>1741331</v>
      </c>
      <c r="F4339" s="261" t="s">
        <v>7928</v>
      </c>
      <c r="G4339" s="261" t="s">
        <v>884</v>
      </c>
      <c r="H4339" s="261">
        <v>2</v>
      </c>
      <c r="I4339" s="261" t="s">
        <v>7929</v>
      </c>
      <c r="J4339" s="261" t="s">
        <v>7941</v>
      </c>
      <c r="K4339" s="261" t="s">
        <v>7942</v>
      </c>
      <c r="L4339" s="262">
        <v>45562</v>
      </c>
      <c r="M4339" s="261" t="s">
        <v>20</v>
      </c>
    </row>
    <row r="4340" spans="1:13" x14ac:dyDescent="0.35">
      <c r="A4340" s="259" t="s">
        <v>542</v>
      </c>
      <c r="B4340" s="259" t="s">
        <v>543</v>
      </c>
      <c r="C4340" s="259" t="s">
        <v>544</v>
      </c>
      <c r="D4340" s="259" t="s">
        <v>1002</v>
      </c>
      <c r="E4340" s="259" t="s">
        <v>17</v>
      </c>
      <c r="F4340" s="259" t="s">
        <v>512</v>
      </c>
      <c r="G4340" s="259" t="s">
        <v>22</v>
      </c>
      <c r="H4340" s="259">
        <v>3</v>
      </c>
      <c r="I4340" s="259" t="s">
        <v>17</v>
      </c>
      <c r="J4340" s="259" t="s">
        <v>7943</v>
      </c>
      <c r="K4340" s="259" t="s">
        <v>7944</v>
      </c>
      <c r="L4340" s="260">
        <v>45562</v>
      </c>
      <c r="M4340" s="259" t="s">
        <v>20</v>
      </c>
    </row>
    <row r="4341" spans="1:13" x14ac:dyDescent="0.35">
      <c r="A4341" s="261" t="s">
        <v>542</v>
      </c>
      <c r="B4341" s="261" t="s">
        <v>543</v>
      </c>
      <c r="C4341" s="261" t="s">
        <v>544</v>
      </c>
      <c r="D4341" s="261" t="s">
        <v>823</v>
      </c>
      <c r="E4341" s="261" t="s">
        <v>17</v>
      </c>
      <c r="F4341" s="261" t="s">
        <v>512</v>
      </c>
      <c r="G4341" s="261" t="s">
        <v>22</v>
      </c>
      <c r="H4341" s="261">
        <v>3</v>
      </c>
      <c r="I4341" s="261" t="s">
        <v>17</v>
      </c>
      <c r="J4341" s="261" t="s">
        <v>7945</v>
      </c>
      <c r="K4341" s="261" t="s">
        <v>7946</v>
      </c>
      <c r="L4341" s="262">
        <v>45562</v>
      </c>
      <c r="M4341" s="261" t="s">
        <v>20</v>
      </c>
    </row>
    <row r="4342" spans="1:13" x14ac:dyDescent="0.35">
      <c r="A4342" s="259" t="s">
        <v>542</v>
      </c>
      <c r="B4342" s="259" t="s">
        <v>543</v>
      </c>
      <c r="C4342" s="259" t="s">
        <v>544</v>
      </c>
      <c r="D4342" s="259" t="s">
        <v>404</v>
      </c>
      <c r="E4342" s="259">
        <v>2</v>
      </c>
      <c r="F4342" s="259" t="s">
        <v>7936</v>
      </c>
      <c r="G4342" s="259" t="s">
        <v>884</v>
      </c>
      <c r="H4342" s="259">
        <v>2</v>
      </c>
      <c r="I4342" s="259" t="s">
        <v>7925</v>
      </c>
      <c r="J4342" s="259" t="s">
        <v>7947</v>
      </c>
      <c r="K4342" s="259" t="s">
        <v>7948</v>
      </c>
      <c r="L4342" s="260">
        <v>45562</v>
      </c>
      <c r="M4342" s="259" t="s">
        <v>439</v>
      </c>
    </row>
    <row r="4343" spans="1:13" x14ac:dyDescent="0.35">
      <c r="A4343" s="261" t="s">
        <v>542</v>
      </c>
      <c r="B4343" s="261" t="s">
        <v>543</v>
      </c>
      <c r="C4343" s="261" t="s">
        <v>544</v>
      </c>
      <c r="D4343" s="261" t="s">
        <v>38</v>
      </c>
      <c r="E4343" s="261">
        <v>127024</v>
      </c>
      <c r="F4343" s="261" t="s">
        <v>7949</v>
      </c>
      <c r="G4343" s="261" t="s">
        <v>884</v>
      </c>
      <c r="H4343" s="261">
        <v>2</v>
      </c>
      <c r="I4343" s="261" t="s">
        <v>7950</v>
      </c>
      <c r="J4343" s="261" t="s">
        <v>7951</v>
      </c>
      <c r="K4343" s="261" t="s">
        <v>7952</v>
      </c>
      <c r="L4343" s="262">
        <v>45562</v>
      </c>
      <c r="M4343" s="261" t="s">
        <v>20</v>
      </c>
    </row>
    <row r="4344" spans="1:13" x14ac:dyDescent="0.35">
      <c r="A4344" s="259" t="s">
        <v>763</v>
      </c>
      <c r="B4344" s="259" t="s">
        <v>764</v>
      </c>
      <c r="C4344" s="259" t="s">
        <v>261</v>
      </c>
      <c r="D4344" s="259" t="s">
        <v>949</v>
      </c>
      <c r="E4344" s="259">
        <v>57454316</v>
      </c>
      <c r="F4344" s="259" t="s">
        <v>7953</v>
      </c>
      <c r="G4344" s="259" t="s">
        <v>884</v>
      </c>
      <c r="H4344" s="259">
        <v>2</v>
      </c>
      <c r="I4344" s="259" t="s">
        <v>7954</v>
      </c>
      <c r="J4344" s="259" t="s">
        <v>7955</v>
      </c>
      <c r="K4344" s="259" t="s">
        <v>7956</v>
      </c>
      <c r="L4344" s="260">
        <v>45562</v>
      </c>
      <c r="M4344" s="259" t="s">
        <v>439</v>
      </c>
    </row>
    <row r="4345" spans="1:13" x14ac:dyDescent="0.35">
      <c r="A4345" s="261" t="s">
        <v>763</v>
      </c>
      <c r="B4345" s="261" t="s">
        <v>764</v>
      </c>
      <c r="C4345" s="261" t="s">
        <v>261</v>
      </c>
      <c r="D4345" s="261" t="s">
        <v>694</v>
      </c>
      <c r="E4345" s="261">
        <v>543630</v>
      </c>
      <c r="F4345" s="261" t="s">
        <v>7957</v>
      </c>
      <c r="G4345" s="261" t="s">
        <v>492</v>
      </c>
      <c r="H4345" s="261">
        <v>1</v>
      </c>
      <c r="I4345" s="261" t="s">
        <v>7958</v>
      </c>
      <c r="J4345" s="261" t="s">
        <v>7959</v>
      </c>
      <c r="K4345" s="261" t="s">
        <v>7960</v>
      </c>
      <c r="L4345" s="262">
        <v>45562</v>
      </c>
      <c r="M4345" s="261" t="s">
        <v>439</v>
      </c>
    </row>
    <row r="4346" spans="1:13" x14ac:dyDescent="0.35">
      <c r="A4346" s="259" t="s">
        <v>763</v>
      </c>
      <c r="B4346" s="259" t="s">
        <v>764</v>
      </c>
      <c r="C4346" s="259" t="s">
        <v>261</v>
      </c>
      <c r="D4346" s="259" t="s">
        <v>958</v>
      </c>
      <c r="E4346" s="259">
        <v>30133155</v>
      </c>
      <c r="F4346" s="259" t="s">
        <v>7961</v>
      </c>
      <c r="G4346" s="259" t="s">
        <v>22</v>
      </c>
      <c r="H4346" s="259">
        <v>3</v>
      </c>
      <c r="I4346" s="259" t="s">
        <v>7962</v>
      </c>
      <c r="J4346" s="259" t="s">
        <v>7963</v>
      </c>
      <c r="K4346" s="259" t="s">
        <v>7964</v>
      </c>
      <c r="L4346" s="260">
        <v>45562</v>
      </c>
      <c r="M4346" s="259" t="s">
        <v>20</v>
      </c>
    </row>
    <row r="4347" spans="1:13" x14ac:dyDescent="0.35">
      <c r="A4347" s="261" t="s">
        <v>763</v>
      </c>
      <c r="B4347" s="261" t="s">
        <v>764</v>
      </c>
      <c r="C4347" s="261" t="s">
        <v>261</v>
      </c>
      <c r="D4347" s="261" t="s">
        <v>963</v>
      </c>
      <c r="E4347" s="261">
        <v>29574236</v>
      </c>
      <c r="F4347" s="261" t="s">
        <v>7965</v>
      </c>
      <c r="G4347" s="261" t="s">
        <v>22</v>
      </c>
      <c r="H4347" s="261">
        <v>3</v>
      </c>
      <c r="I4347" s="261" t="s">
        <v>7962</v>
      </c>
      <c r="J4347" s="261" t="s">
        <v>7966</v>
      </c>
      <c r="K4347" s="261" t="s">
        <v>7967</v>
      </c>
      <c r="L4347" s="262">
        <v>45562</v>
      </c>
      <c r="M4347" s="261" t="s">
        <v>20</v>
      </c>
    </row>
    <row r="4348" spans="1:13" x14ac:dyDescent="0.35">
      <c r="A4348" s="259" t="s">
        <v>763</v>
      </c>
      <c r="B4348" s="259" t="s">
        <v>764</v>
      </c>
      <c r="C4348" s="259" t="s">
        <v>261</v>
      </c>
      <c r="D4348" s="259" t="s">
        <v>568</v>
      </c>
      <c r="E4348" s="259">
        <v>1126133</v>
      </c>
      <c r="F4348" s="259" t="s">
        <v>7968</v>
      </c>
      <c r="G4348" s="259" t="s">
        <v>22</v>
      </c>
      <c r="H4348" s="259">
        <v>3</v>
      </c>
      <c r="I4348" s="259" t="s">
        <v>7969</v>
      </c>
      <c r="J4348" s="259" t="s">
        <v>7970</v>
      </c>
      <c r="K4348" s="259" t="s">
        <v>7971</v>
      </c>
      <c r="L4348" s="260">
        <v>45562</v>
      </c>
      <c r="M4348" s="259" t="s">
        <v>20</v>
      </c>
    </row>
    <row r="4349" spans="1:13" x14ac:dyDescent="0.35">
      <c r="A4349" s="261" t="s">
        <v>763</v>
      </c>
      <c r="B4349" s="261" t="s">
        <v>764</v>
      </c>
      <c r="C4349" s="261" t="s">
        <v>261</v>
      </c>
      <c r="D4349" s="261" t="s">
        <v>793</v>
      </c>
      <c r="E4349" s="261">
        <v>727</v>
      </c>
      <c r="F4349" s="261" t="s">
        <v>7972</v>
      </c>
      <c r="G4349" s="261" t="s">
        <v>22</v>
      </c>
      <c r="H4349" s="261">
        <v>3</v>
      </c>
      <c r="I4349" s="261" t="s">
        <v>7973</v>
      </c>
      <c r="J4349" s="261" t="s">
        <v>7974</v>
      </c>
      <c r="K4349" s="261" t="s">
        <v>7975</v>
      </c>
      <c r="L4349" s="262">
        <v>45562</v>
      </c>
      <c r="M4349" s="261" t="s">
        <v>20</v>
      </c>
    </row>
    <row r="4350" spans="1:13" x14ac:dyDescent="0.35">
      <c r="A4350" s="259" t="s">
        <v>763</v>
      </c>
      <c r="B4350" s="259" t="s">
        <v>764</v>
      </c>
      <c r="C4350" s="259" t="s">
        <v>261</v>
      </c>
      <c r="D4350" s="259" t="s">
        <v>986</v>
      </c>
      <c r="E4350" s="259">
        <v>1733355</v>
      </c>
      <c r="F4350" s="259" t="s">
        <v>7976</v>
      </c>
      <c r="G4350" s="259" t="s">
        <v>884</v>
      </c>
      <c r="H4350" s="259">
        <v>2</v>
      </c>
      <c r="I4350" s="259" t="s">
        <v>7977</v>
      </c>
      <c r="J4350" s="259" t="s">
        <v>7978</v>
      </c>
      <c r="K4350" s="259" t="s">
        <v>7979</v>
      </c>
      <c r="L4350" s="260">
        <v>45562</v>
      </c>
      <c r="M4350" s="259" t="s">
        <v>20</v>
      </c>
    </row>
    <row r="4351" spans="1:13" x14ac:dyDescent="0.35">
      <c r="A4351" s="261" t="s">
        <v>763</v>
      </c>
      <c r="B4351" s="261" t="s">
        <v>764</v>
      </c>
      <c r="C4351" s="261" t="s">
        <v>261</v>
      </c>
      <c r="D4351" s="261" t="s">
        <v>991</v>
      </c>
      <c r="E4351" s="261">
        <v>558919</v>
      </c>
      <c r="F4351" s="261" t="s">
        <v>7961</v>
      </c>
      <c r="G4351" s="261" t="s">
        <v>22</v>
      </c>
      <c r="H4351" s="261">
        <v>3</v>
      </c>
      <c r="I4351" s="261" t="s">
        <v>7962</v>
      </c>
      <c r="J4351" s="261" t="s">
        <v>7980</v>
      </c>
      <c r="K4351" s="261" t="s">
        <v>7981</v>
      </c>
      <c r="L4351" s="262">
        <v>45562</v>
      </c>
      <c r="M4351" s="261" t="s">
        <v>20</v>
      </c>
    </row>
    <row r="4352" spans="1:13" x14ac:dyDescent="0.35">
      <c r="A4352" s="259" t="s">
        <v>763</v>
      </c>
      <c r="B4352" s="259" t="s">
        <v>764</v>
      </c>
      <c r="C4352" s="259" t="s">
        <v>261</v>
      </c>
      <c r="D4352" s="259" t="s">
        <v>996</v>
      </c>
      <c r="E4352" s="259">
        <v>27840881</v>
      </c>
      <c r="F4352" s="259" t="s">
        <v>7961</v>
      </c>
      <c r="G4352" s="259" t="s">
        <v>22</v>
      </c>
      <c r="H4352" s="259">
        <v>3</v>
      </c>
      <c r="I4352" s="259" t="s">
        <v>7962</v>
      </c>
      <c r="J4352" s="259" t="s">
        <v>7982</v>
      </c>
      <c r="K4352" s="259" t="s">
        <v>7983</v>
      </c>
      <c r="L4352" s="260">
        <v>45562</v>
      </c>
      <c r="M4352" s="259" t="s">
        <v>20</v>
      </c>
    </row>
    <row r="4353" spans="1:13" x14ac:dyDescent="0.35">
      <c r="A4353" s="261" t="s">
        <v>763</v>
      </c>
      <c r="B4353" s="261" t="s">
        <v>764</v>
      </c>
      <c r="C4353" s="261" t="s">
        <v>261</v>
      </c>
      <c r="D4353" s="261" t="s">
        <v>999</v>
      </c>
      <c r="E4353" s="261">
        <v>1690688</v>
      </c>
      <c r="F4353" s="261" t="s">
        <v>7984</v>
      </c>
      <c r="G4353" s="261" t="s">
        <v>22</v>
      </c>
      <c r="H4353" s="261">
        <v>3</v>
      </c>
      <c r="I4353" s="261" t="s">
        <v>7977</v>
      </c>
      <c r="J4353" s="261" t="s">
        <v>7985</v>
      </c>
      <c r="K4353" s="261" t="s">
        <v>7986</v>
      </c>
      <c r="L4353" s="262">
        <v>45562</v>
      </c>
      <c r="M4353" s="261" t="s">
        <v>20</v>
      </c>
    </row>
    <row r="4354" spans="1:13" x14ac:dyDescent="0.35">
      <c r="A4354" s="259" t="s">
        <v>763</v>
      </c>
      <c r="B4354" s="259" t="s">
        <v>764</v>
      </c>
      <c r="C4354" s="259" t="s">
        <v>261</v>
      </c>
      <c r="D4354" s="259" t="s">
        <v>1002</v>
      </c>
      <c r="E4354" s="259">
        <v>42667</v>
      </c>
      <c r="F4354" s="259" t="s">
        <v>7987</v>
      </c>
      <c r="G4354" s="259" t="s">
        <v>884</v>
      </c>
      <c r="H4354" s="259">
        <v>2</v>
      </c>
      <c r="I4354" s="259" t="s">
        <v>7988</v>
      </c>
      <c r="J4354" s="259" t="s">
        <v>7989</v>
      </c>
      <c r="K4354" s="259" t="s">
        <v>7990</v>
      </c>
      <c r="L4354" s="260">
        <v>45562</v>
      </c>
      <c r="M4354" s="259" t="s">
        <v>20</v>
      </c>
    </row>
    <row r="4355" spans="1:13" x14ac:dyDescent="0.35">
      <c r="A4355" s="261" t="s">
        <v>763</v>
      </c>
      <c r="B4355" s="261" t="s">
        <v>764</v>
      </c>
      <c r="C4355" s="261" t="s">
        <v>261</v>
      </c>
      <c r="D4355" s="261" t="s">
        <v>823</v>
      </c>
      <c r="E4355" s="261">
        <v>0</v>
      </c>
      <c r="F4355" s="261" t="s">
        <v>7987</v>
      </c>
      <c r="G4355" s="261" t="s">
        <v>884</v>
      </c>
      <c r="H4355" s="261">
        <v>2</v>
      </c>
      <c r="I4355" s="261" t="s">
        <v>7988</v>
      </c>
      <c r="J4355" s="261" t="s">
        <v>7991</v>
      </c>
      <c r="K4355" s="261" t="s">
        <v>7992</v>
      </c>
      <c r="L4355" s="262">
        <v>45562</v>
      </c>
      <c r="M4355" s="261" t="s">
        <v>20</v>
      </c>
    </row>
    <row r="4356" spans="1:13" x14ac:dyDescent="0.35">
      <c r="A4356" s="259" t="s">
        <v>763</v>
      </c>
      <c r="B4356" s="259" t="s">
        <v>764</v>
      </c>
      <c r="C4356" s="259" t="s">
        <v>261</v>
      </c>
      <c r="D4356" s="259" t="s">
        <v>404</v>
      </c>
      <c r="E4356" s="259">
        <v>3</v>
      </c>
      <c r="F4356" s="259" t="s">
        <v>7993</v>
      </c>
      <c r="G4356" s="259" t="s">
        <v>884</v>
      </c>
      <c r="H4356" s="259">
        <v>2</v>
      </c>
      <c r="I4356" s="259" t="s">
        <v>7994</v>
      </c>
      <c r="J4356" s="259" t="s">
        <v>7995</v>
      </c>
      <c r="K4356" s="259" t="s">
        <v>7996</v>
      </c>
      <c r="L4356" s="260">
        <v>45562</v>
      </c>
      <c r="M4356" s="259" t="s">
        <v>20</v>
      </c>
    </row>
    <row r="4357" spans="1:13" x14ac:dyDescent="0.35">
      <c r="A4357" s="261" t="s">
        <v>763</v>
      </c>
      <c r="B4357" s="261" t="s">
        <v>764</v>
      </c>
      <c r="C4357" s="261" t="s">
        <v>261</v>
      </c>
      <c r="D4357" s="261" t="s">
        <v>38</v>
      </c>
      <c r="E4357" s="261">
        <v>873091</v>
      </c>
      <c r="F4357" s="261" t="s">
        <v>7997</v>
      </c>
      <c r="G4357" s="261" t="s">
        <v>884</v>
      </c>
      <c r="H4357" s="261">
        <v>2</v>
      </c>
      <c r="I4357" s="261" t="s">
        <v>7998</v>
      </c>
      <c r="J4357" s="261" t="s">
        <v>7999</v>
      </c>
      <c r="K4357" s="261" t="s">
        <v>8000</v>
      </c>
      <c r="L4357" s="262">
        <v>45562</v>
      </c>
      <c r="M4357" s="261" t="s">
        <v>20</v>
      </c>
    </row>
    <row r="4358" spans="1:13" x14ac:dyDescent="0.35">
      <c r="A4358" s="259" t="s">
        <v>777</v>
      </c>
      <c r="B4358" s="259" t="s">
        <v>778</v>
      </c>
      <c r="C4358" s="259" t="s">
        <v>261</v>
      </c>
      <c r="D4358" s="259" t="s">
        <v>949</v>
      </c>
      <c r="E4358" s="259">
        <v>57454316</v>
      </c>
      <c r="F4358" s="259" t="s">
        <v>7953</v>
      </c>
      <c r="G4358" s="259" t="s">
        <v>884</v>
      </c>
      <c r="H4358" s="259">
        <v>2</v>
      </c>
      <c r="I4358" s="259" t="s">
        <v>7954</v>
      </c>
      <c r="J4358" s="259" t="s">
        <v>8001</v>
      </c>
      <c r="K4358" s="259" t="s">
        <v>8002</v>
      </c>
      <c r="L4358" s="260">
        <v>45562</v>
      </c>
      <c r="M4358" s="259" t="s">
        <v>439</v>
      </c>
    </row>
    <row r="4359" spans="1:13" x14ac:dyDescent="0.35">
      <c r="A4359" s="261" t="s">
        <v>777</v>
      </c>
      <c r="B4359" s="261" t="s">
        <v>778</v>
      </c>
      <c r="C4359" s="261" t="s">
        <v>261</v>
      </c>
      <c r="D4359" s="261" t="s">
        <v>694</v>
      </c>
      <c r="E4359" s="261">
        <v>543630</v>
      </c>
      <c r="F4359" s="261" t="s">
        <v>8003</v>
      </c>
      <c r="G4359" s="261" t="s">
        <v>884</v>
      </c>
      <c r="H4359" s="261">
        <v>2</v>
      </c>
      <c r="I4359" s="261" t="s">
        <v>8004</v>
      </c>
      <c r="J4359" s="261" t="s">
        <v>8005</v>
      </c>
      <c r="K4359" s="261" t="s">
        <v>8006</v>
      </c>
      <c r="L4359" s="262">
        <v>45562</v>
      </c>
      <c r="M4359" s="261" t="s">
        <v>20</v>
      </c>
    </row>
    <row r="4360" spans="1:13" x14ac:dyDescent="0.35">
      <c r="A4360" s="259" t="s">
        <v>777</v>
      </c>
      <c r="B4360" s="259" t="s">
        <v>778</v>
      </c>
      <c r="C4360" s="259" t="s">
        <v>261</v>
      </c>
      <c r="D4360" s="259" t="s">
        <v>958</v>
      </c>
      <c r="E4360" s="259">
        <v>28778103</v>
      </c>
      <c r="F4360" s="259" t="s">
        <v>7961</v>
      </c>
      <c r="G4360" s="259" t="s">
        <v>884</v>
      </c>
      <c r="H4360" s="259">
        <v>2</v>
      </c>
      <c r="I4360" s="259" t="s">
        <v>7962</v>
      </c>
      <c r="J4360" s="259" t="s">
        <v>8007</v>
      </c>
      <c r="K4360" s="259" t="s">
        <v>8008</v>
      </c>
      <c r="L4360" s="260">
        <v>45562</v>
      </c>
      <c r="M4360" s="259" t="s">
        <v>20</v>
      </c>
    </row>
    <row r="4361" spans="1:13" x14ac:dyDescent="0.35">
      <c r="A4361" s="261" t="s">
        <v>777</v>
      </c>
      <c r="B4361" s="261" t="s">
        <v>778</v>
      </c>
      <c r="C4361" s="261" t="s">
        <v>261</v>
      </c>
      <c r="D4361" s="261" t="s">
        <v>963</v>
      </c>
      <c r="E4361" s="261">
        <v>28778103</v>
      </c>
      <c r="F4361" s="261" t="s">
        <v>7961</v>
      </c>
      <c r="G4361" s="261" t="s">
        <v>884</v>
      </c>
      <c r="H4361" s="261">
        <v>2</v>
      </c>
      <c r="I4361" s="261" t="s">
        <v>7962</v>
      </c>
      <c r="J4361" s="261" t="s">
        <v>8009</v>
      </c>
      <c r="K4361" s="261" t="s">
        <v>8010</v>
      </c>
      <c r="L4361" s="262">
        <v>45562</v>
      </c>
      <c r="M4361" s="261" t="s">
        <v>20</v>
      </c>
    </row>
    <row r="4362" spans="1:13" x14ac:dyDescent="0.35">
      <c r="A4362" s="259" t="s">
        <v>777</v>
      </c>
      <c r="B4362" s="259" t="s">
        <v>778</v>
      </c>
      <c r="C4362" s="259" t="s">
        <v>261</v>
      </c>
      <c r="D4362" s="259" t="s">
        <v>568</v>
      </c>
      <c r="E4362" s="259">
        <v>330000</v>
      </c>
      <c r="F4362" s="259" t="s">
        <v>8011</v>
      </c>
      <c r="G4362" s="259" t="s">
        <v>884</v>
      </c>
      <c r="H4362" s="259">
        <v>2</v>
      </c>
      <c r="I4362" s="259" t="s">
        <v>8012</v>
      </c>
      <c r="J4362" s="259" t="s">
        <v>8013</v>
      </c>
      <c r="K4362" s="259" t="s">
        <v>8014</v>
      </c>
      <c r="L4362" s="260">
        <v>45562</v>
      </c>
      <c r="M4362" s="259" t="s">
        <v>20</v>
      </c>
    </row>
    <row r="4363" spans="1:13" x14ac:dyDescent="0.35">
      <c r="A4363" s="261" t="s">
        <v>777</v>
      </c>
      <c r="B4363" s="261" t="s">
        <v>778</v>
      </c>
      <c r="C4363" s="261" t="s">
        <v>261</v>
      </c>
      <c r="D4363" s="261" t="s">
        <v>635</v>
      </c>
      <c r="E4363" s="261">
        <v>315</v>
      </c>
      <c r="F4363" s="261" t="s">
        <v>8015</v>
      </c>
      <c r="G4363" s="261" t="s">
        <v>884</v>
      </c>
      <c r="H4363" s="261">
        <v>2</v>
      </c>
      <c r="I4363" s="261" t="s">
        <v>8016</v>
      </c>
      <c r="J4363" s="261" t="s">
        <v>8017</v>
      </c>
      <c r="K4363" s="261" t="s">
        <v>8018</v>
      </c>
      <c r="L4363" s="262">
        <v>45562</v>
      </c>
      <c r="M4363" s="261" t="s">
        <v>20</v>
      </c>
    </row>
    <row r="4364" spans="1:13" x14ac:dyDescent="0.35">
      <c r="A4364" s="259" t="s">
        <v>777</v>
      </c>
      <c r="B4364" s="259" t="s">
        <v>778</v>
      </c>
      <c r="C4364" s="259" t="s">
        <v>261</v>
      </c>
      <c r="D4364" s="259" t="s">
        <v>986</v>
      </c>
      <c r="E4364" s="259">
        <v>937222</v>
      </c>
      <c r="F4364" s="259" t="s">
        <v>7987</v>
      </c>
      <c r="G4364" s="259" t="s">
        <v>884</v>
      </c>
      <c r="H4364" s="259">
        <v>2</v>
      </c>
      <c r="I4364" s="259" t="s">
        <v>7988</v>
      </c>
      <c r="J4364" s="259" t="s">
        <v>8019</v>
      </c>
      <c r="K4364" s="259" t="s">
        <v>8020</v>
      </c>
      <c r="L4364" s="260">
        <v>45562</v>
      </c>
      <c r="M4364" s="259" t="s">
        <v>20</v>
      </c>
    </row>
    <row r="4365" spans="1:13" x14ac:dyDescent="0.35">
      <c r="A4365" s="261" t="s">
        <v>777</v>
      </c>
      <c r="B4365" s="261" t="s">
        <v>778</v>
      </c>
      <c r="C4365" s="261" t="s">
        <v>261</v>
      </c>
      <c r="D4365" s="261" t="s">
        <v>991</v>
      </c>
      <c r="E4365" s="261">
        <v>0</v>
      </c>
      <c r="F4365" s="261" t="s">
        <v>7961</v>
      </c>
      <c r="G4365" s="261" t="s">
        <v>884</v>
      </c>
      <c r="H4365" s="261">
        <v>2</v>
      </c>
      <c r="I4365" s="261" t="s">
        <v>7962</v>
      </c>
      <c r="J4365" s="261" t="s">
        <v>8021</v>
      </c>
      <c r="K4365" s="261" t="s">
        <v>8022</v>
      </c>
      <c r="L4365" s="262">
        <v>45562</v>
      </c>
      <c r="M4365" s="261" t="s">
        <v>20</v>
      </c>
    </row>
    <row r="4366" spans="1:13" x14ac:dyDescent="0.35">
      <c r="A4366" s="259" t="s">
        <v>777</v>
      </c>
      <c r="B4366" s="259" t="s">
        <v>778</v>
      </c>
      <c r="C4366" s="259" t="s">
        <v>261</v>
      </c>
      <c r="D4366" s="259" t="s">
        <v>996</v>
      </c>
      <c r="E4366" s="259">
        <v>27840881</v>
      </c>
      <c r="F4366" s="259" t="s">
        <v>7961</v>
      </c>
      <c r="G4366" s="259" t="s">
        <v>884</v>
      </c>
      <c r="H4366" s="259">
        <v>2</v>
      </c>
      <c r="I4366" s="259" t="s">
        <v>7962</v>
      </c>
      <c r="J4366" s="259" t="s">
        <v>8023</v>
      </c>
      <c r="K4366" s="259" t="s">
        <v>8024</v>
      </c>
      <c r="L4366" s="260">
        <v>45562</v>
      </c>
      <c r="M4366" s="259" t="s">
        <v>20</v>
      </c>
    </row>
    <row r="4367" spans="1:13" x14ac:dyDescent="0.35">
      <c r="A4367" s="261" t="s">
        <v>777</v>
      </c>
      <c r="B4367" s="261" t="s">
        <v>778</v>
      </c>
      <c r="C4367" s="261" t="s">
        <v>261</v>
      </c>
      <c r="D4367" s="261" t="s">
        <v>999</v>
      </c>
      <c r="E4367" s="261">
        <v>894555</v>
      </c>
      <c r="F4367" s="261" t="s">
        <v>7987</v>
      </c>
      <c r="G4367" s="261" t="s">
        <v>884</v>
      </c>
      <c r="H4367" s="261">
        <v>2</v>
      </c>
      <c r="I4367" s="261" t="s">
        <v>7988</v>
      </c>
      <c r="J4367" s="261" t="s">
        <v>8025</v>
      </c>
      <c r="K4367" s="261" t="s">
        <v>8026</v>
      </c>
      <c r="L4367" s="262">
        <v>45562</v>
      </c>
      <c r="M4367" s="261" t="s">
        <v>20</v>
      </c>
    </row>
    <row r="4368" spans="1:13" x14ac:dyDescent="0.35">
      <c r="A4368" s="259" t="s">
        <v>777</v>
      </c>
      <c r="B4368" s="259" t="s">
        <v>778</v>
      </c>
      <c r="C4368" s="259" t="s">
        <v>261</v>
      </c>
      <c r="D4368" s="259" t="s">
        <v>1002</v>
      </c>
      <c r="E4368" s="259">
        <v>42667</v>
      </c>
      <c r="F4368" s="259" t="s">
        <v>7987</v>
      </c>
      <c r="G4368" s="259" t="s">
        <v>884</v>
      </c>
      <c r="H4368" s="259">
        <v>2</v>
      </c>
      <c r="I4368" s="259" t="s">
        <v>7988</v>
      </c>
      <c r="J4368" s="259" t="s">
        <v>8027</v>
      </c>
      <c r="K4368" s="259" t="s">
        <v>8028</v>
      </c>
      <c r="L4368" s="260">
        <v>45562</v>
      </c>
      <c r="M4368" s="259" t="s">
        <v>20</v>
      </c>
    </row>
    <row r="4369" spans="1:13" x14ac:dyDescent="0.35">
      <c r="A4369" s="261" t="s">
        <v>777</v>
      </c>
      <c r="B4369" s="261" t="s">
        <v>778</v>
      </c>
      <c r="C4369" s="261" t="s">
        <v>261</v>
      </c>
      <c r="D4369" s="261" t="s">
        <v>823</v>
      </c>
      <c r="E4369" s="261">
        <v>0</v>
      </c>
      <c r="F4369" s="261" t="s">
        <v>7987</v>
      </c>
      <c r="G4369" s="261" t="s">
        <v>884</v>
      </c>
      <c r="H4369" s="261">
        <v>2</v>
      </c>
      <c r="I4369" s="261" t="s">
        <v>7988</v>
      </c>
      <c r="J4369" s="261" t="s">
        <v>8029</v>
      </c>
      <c r="K4369" s="261" t="s">
        <v>8030</v>
      </c>
      <c r="L4369" s="262">
        <v>45562</v>
      </c>
      <c r="M4369" s="261" t="s">
        <v>20</v>
      </c>
    </row>
    <row r="4370" spans="1:13" x14ac:dyDescent="0.35">
      <c r="A4370" s="259" t="s">
        <v>777</v>
      </c>
      <c r="B4370" s="259" t="s">
        <v>778</v>
      </c>
      <c r="C4370" s="259" t="s">
        <v>261</v>
      </c>
      <c r="D4370" s="259" t="s">
        <v>404</v>
      </c>
      <c r="E4370" s="259">
        <v>3</v>
      </c>
      <c r="F4370" s="259" t="s">
        <v>7993</v>
      </c>
      <c r="G4370" s="259" t="s">
        <v>884</v>
      </c>
      <c r="H4370" s="259">
        <v>2</v>
      </c>
      <c r="I4370" s="259" t="s">
        <v>7994</v>
      </c>
      <c r="J4370" s="259" t="s">
        <v>7995</v>
      </c>
      <c r="K4370" s="259" t="s">
        <v>8031</v>
      </c>
      <c r="L4370" s="260">
        <v>45562</v>
      </c>
      <c r="M4370" s="259" t="s">
        <v>20</v>
      </c>
    </row>
    <row r="4371" spans="1:13" x14ac:dyDescent="0.35">
      <c r="A4371" s="261" t="s">
        <v>777</v>
      </c>
      <c r="B4371" s="261" t="s">
        <v>778</v>
      </c>
      <c r="C4371" s="261" t="s">
        <v>261</v>
      </c>
      <c r="D4371" s="261" t="s">
        <v>38</v>
      </c>
      <c r="E4371" s="261">
        <v>873091</v>
      </c>
      <c r="F4371" s="261" t="s">
        <v>7997</v>
      </c>
      <c r="G4371" s="261" t="s">
        <v>884</v>
      </c>
      <c r="H4371" s="261">
        <v>2</v>
      </c>
      <c r="I4371" s="261" t="s">
        <v>7998</v>
      </c>
      <c r="J4371" s="261" t="s">
        <v>8032</v>
      </c>
      <c r="K4371" s="261" t="s">
        <v>8033</v>
      </c>
      <c r="L4371" s="262">
        <v>45562</v>
      </c>
      <c r="M4371" s="261" t="s">
        <v>20</v>
      </c>
    </row>
    <row r="4372" spans="1:13" x14ac:dyDescent="0.35">
      <c r="A4372" s="259" t="s">
        <v>259</v>
      </c>
      <c r="B4372" s="259" t="s">
        <v>260</v>
      </c>
      <c r="C4372" s="259" t="s">
        <v>261</v>
      </c>
      <c r="D4372" s="259" t="s">
        <v>949</v>
      </c>
      <c r="E4372" s="259">
        <v>57454316</v>
      </c>
      <c r="F4372" s="259" t="s">
        <v>7953</v>
      </c>
      <c r="G4372" s="259" t="s">
        <v>884</v>
      </c>
      <c r="H4372" s="259">
        <v>2</v>
      </c>
      <c r="I4372" s="259" t="s">
        <v>7954</v>
      </c>
      <c r="J4372" s="259" t="s">
        <v>8001</v>
      </c>
      <c r="K4372" s="259" t="s">
        <v>8034</v>
      </c>
      <c r="L4372" s="260">
        <v>45562</v>
      </c>
      <c r="M4372" s="259" t="s">
        <v>439</v>
      </c>
    </row>
    <row r="4373" spans="1:13" x14ac:dyDescent="0.35">
      <c r="A4373" s="261" t="s">
        <v>259</v>
      </c>
      <c r="B4373" s="261" t="s">
        <v>260</v>
      </c>
      <c r="C4373" s="261" t="s">
        <v>261</v>
      </c>
      <c r="D4373" s="261" t="s">
        <v>694</v>
      </c>
      <c r="E4373" s="261">
        <v>38244</v>
      </c>
      <c r="F4373" s="261" t="s">
        <v>8035</v>
      </c>
      <c r="G4373" s="261" t="s">
        <v>884</v>
      </c>
      <c r="H4373" s="261">
        <v>2</v>
      </c>
      <c r="I4373" s="261" t="s">
        <v>8036</v>
      </c>
      <c r="J4373" s="261" t="s">
        <v>8037</v>
      </c>
      <c r="K4373" s="261" t="s">
        <v>8038</v>
      </c>
      <c r="L4373" s="262">
        <v>45562</v>
      </c>
      <c r="M4373" s="261" t="s">
        <v>439</v>
      </c>
    </row>
    <row r="4374" spans="1:13" x14ac:dyDescent="0.35">
      <c r="A4374" s="259" t="s">
        <v>259</v>
      </c>
      <c r="B4374" s="259" t="s">
        <v>260</v>
      </c>
      <c r="C4374" s="259" t="s">
        <v>261</v>
      </c>
      <c r="D4374" s="259" t="s">
        <v>958</v>
      </c>
      <c r="E4374" s="259">
        <v>1355052</v>
      </c>
      <c r="F4374" s="259" t="s">
        <v>8039</v>
      </c>
      <c r="G4374" s="259" t="s">
        <v>884</v>
      </c>
      <c r="H4374" s="259">
        <v>2</v>
      </c>
      <c r="I4374" s="259" t="s">
        <v>8040</v>
      </c>
      <c r="J4374" s="259" t="s">
        <v>8041</v>
      </c>
      <c r="K4374" s="259" t="s">
        <v>8042</v>
      </c>
      <c r="L4374" s="260">
        <v>45562</v>
      </c>
      <c r="M4374" s="259" t="s">
        <v>20</v>
      </c>
    </row>
    <row r="4375" spans="1:13" x14ac:dyDescent="0.35">
      <c r="A4375" s="261" t="s">
        <v>259</v>
      </c>
      <c r="B4375" s="261" t="s">
        <v>260</v>
      </c>
      <c r="C4375" s="261" t="s">
        <v>261</v>
      </c>
      <c r="D4375" s="261" t="s">
        <v>963</v>
      </c>
      <c r="E4375" s="261">
        <v>796133</v>
      </c>
      <c r="F4375" s="261" t="s">
        <v>7219</v>
      </c>
      <c r="G4375" s="261" t="s">
        <v>884</v>
      </c>
      <c r="H4375" s="261">
        <v>2</v>
      </c>
      <c r="I4375" s="261" t="s">
        <v>8043</v>
      </c>
      <c r="J4375" s="261" t="s">
        <v>8044</v>
      </c>
      <c r="K4375" s="261" t="s">
        <v>8045</v>
      </c>
      <c r="L4375" s="262">
        <v>45562</v>
      </c>
      <c r="M4375" s="261" t="s">
        <v>439</v>
      </c>
    </row>
    <row r="4376" spans="1:13" x14ac:dyDescent="0.35">
      <c r="A4376" s="259" t="s">
        <v>259</v>
      </c>
      <c r="B4376" s="259" t="s">
        <v>260</v>
      </c>
      <c r="C4376" s="259" t="s">
        <v>261</v>
      </c>
      <c r="D4376" s="259" t="s">
        <v>568</v>
      </c>
      <c r="E4376" s="259">
        <v>796133</v>
      </c>
      <c r="F4376" s="259" t="s">
        <v>7219</v>
      </c>
      <c r="G4376" s="259" t="s">
        <v>884</v>
      </c>
      <c r="H4376" s="259">
        <v>2</v>
      </c>
      <c r="I4376" s="259" t="s">
        <v>8043</v>
      </c>
      <c r="J4376" s="259" t="s">
        <v>8044</v>
      </c>
      <c r="K4376" s="259" t="s">
        <v>8046</v>
      </c>
      <c r="L4376" s="260">
        <v>45562</v>
      </c>
      <c r="M4376" s="259" t="s">
        <v>439</v>
      </c>
    </row>
    <row r="4377" spans="1:13" x14ac:dyDescent="0.35">
      <c r="A4377" s="261" t="s">
        <v>259</v>
      </c>
      <c r="B4377" s="261" t="s">
        <v>260</v>
      </c>
      <c r="C4377" s="261" t="s">
        <v>261</v>
      </c>
      <c r="D4377" s="261" t="s">
        <v>793</v>
      </c>
      <c r="E4377" s="261">
        <v>412</v>
      </c>
      <c r="F4377" s="261" t="s">
        <v>8047</v>
      </c>
      <c r="G4377" s="261" t="s">
        <v>22</v>
      </c>
      <c r="H4377" s="261">
        <v>3</v>
      </c>
      <c r="I4377" s="261" t="s">
        <v>7764</v>
      </c>
      <c r="J4377" s="261" t="s">
        <v>8048</v>
      </c>
      <c r="K4377" s="261" t="s">
        <v>8049</v>
      </c>
      <c r="L4377" s="262">
        <v>45562</v>
      </c>
      <c r="M4377" s="261" t="s">
        <v>20</v>
      </c>
    </row>
    <row r="4378" spans="1:13" x14ac:dyDescent="0.35">
      <c r="A4378" s="259" t="s">
        <v>259</v>
      </c>
      <c r="B4378" s="259" t="s">
        <v>260</v>
      </c>
      <c r="C4378" s="259" t="s">
        <v>261</v>
      </c>
      <c r="D4378" s="259" t="s">
        <v>986</v>
      </c>
      <c r="E4378" s="259">
        <v>796133</v>
      </c>
      <c r="F4378" s="259" t="s">
        <v>7219</v>
      </c>
      <c r="G4378" s="259" t="s">
        <v>884</v>
      </c>
      <c r="H4378" s="259">
        <v>2</v>
      </c>
      <c r="I4378" s="259" t="s">
        <v>8043</v>
      </c>
      <c r="J4378" s="259" t="s">
        <v>8050</v>
      </c>
      <c r="K4378" s="259" t="s">
        <v>8051</v>
      </c>
      <c r="L4378" s="260">
        <v>45562</v>
      </c>
      <c r="M4378" s="259" t="s">
        <v>20</v>
      </c>
    </row>
    <row r="4379" spans="1:13" x14ac:dyDescent="0.35">
      <c r="A4379" s="261" t="s">
        <v>259</v>
      </c>
      <c r="B4379" s="261" t="s">
        <v>260</v>
      </c>
      <c r="C4379" s="261" t="s">
        <v>261</v>
      </c>
      <c r="D4379" s="261" t="s">
        <v>991</v>
      </c>
      <c r="E4379" s="261">
        <v>558919</v>
      </c>
      <c r="F4379" s="261" t="s">
        <v>8039</v>
      </c>
      <c r="G4379" s="261" t="s">
        <v>884</v>
      </c>
      <c r="H4379" s="261">
        <v>2</v>
      </c>
      <c r="I4379" s="261" t="s">
        <v>8040</v>
      </c>
      <c r="J4379" s="261" t="s">
        <v>8052</v>
      </c>
      <c r="K4379" s="261" t="s">
        <v>8053</v>
      </c>
      <c r="L4379" s="262">
        <v>45562</v>
      </c>
      <c r="M4379" s="261" t="s">
        <v>20</v>
      </c>
    </row>
    <row r="4380" spans="1:13" x14ac:dyDescent="0.35">
      <c r="A4380" s="259" t="s">
        <v>259</v>
      </c>
      <c r="B4380" s="259" t="s">
        <v>260</v>
      </c>
      <c r="C4380" s="259" t="s">
        <v>261</v>
      </c>
      <c r="D4380" s="259" t="s">
        <v>996</v>
      </c>
      <c r="E4380" s="259">
        <v>0</v>
      </c>
      <c r="F4380" s="259" t="s">
        <v>8054</v>
      </c>
      <c r="G4380" s="259" t="s">
        <v>884</v>
      </c>
      <c r="H4380" s="259">
        <v>2</v>
      </c>
      <c r="I4380" s="259" t="s">
        <v>8043</v>
      </c>
      <c r="J4380" s="259" t="s">
        <v>7591</v>
      </c>
      <c r="K4380" s="259" t="s">
        <v>8055</v>
      </c>
      <c r="L4380" s="260">
        <v>45562</v>
      </c>
      <c r="M4380" s="259" t="s">
        <v>20</v>
      </c>
    </row>
    <row r="4381" spans="1:13" x14ac:dyDescent="0.35">
      <c r="A4381" s="261" t="s">
        <v>259</v>
      </c>
      <c r="B4381" s="261" t="s">
        <v>260</v>
      </c>
      <c r="C4381" s="261" t="s">
        <v>261</v>
      </c>
      <c r="D4381" s="261" t="s">
        <v>999</v>
      </c>
      <c r="E4381" s="261">
        <v>796133</v>
      </c>
      <c r="F4381" s="261" t="s">
        <v>8054</v>
      </c>
      <c r="G4381" s="261" t="s">
        <v>884</v>
      </c>
      <c r="H4381" s="261">
        <v>2</v>
      </c>
      <c r="I4381" s="261" t="s">
        <v>8043</v>
      </c>
      <c r="J4381" s="261" t="s">
        <v>8056</v>
      </c>
      <c r="K4381" s="261" t="s">
        <v>8057</v>
      </c>
      <c r="L4381" s="262">
        <v>45562</v>
      </c>
      <c r="M4381" s="261" t="s">
        <v>20</v>
      </c>
    </row>
    <row r="4382" spans="1:13" x14ac:dyDescent="0.35">
      <c r="A4382" s="259" t="s">
        <v>259</v>
      </c>
      <c r="B4382" s="259" t="s">
        <v>260</v>
      </c>
      <c r="C4382" s="259" t="s">
        <v>261</v>
      </c>
      <c r="D4382" s="259" t="s">
        <v>1002</v>
      </c>
      <c r="E4382" s="259" t="s">
        <v>17</v>
      </c>
      <c r="F4382" s="259" t="s">
        <v>512</v>
      </c>
      <c r="G4382" s="259" t="s">
        <v>17</v>
      </c>
      <c r="H4382" s="259" t="s">
        <v>17</v>
      </c>
      <c r="I4382" s="259" t="s">
        <v>512</v>
      </c>
      <c r="J4382" s="259" t="s">
        <v>8058</v>
      </c>
      <c r="K4382" s="259" t="s">
        <v>8059</v>
      </c>
      <c r="L4382" s="260">
        <v>45562</v>
      </c>
      <c r="M4382" s="259" t="s">
        <v>20</v>
      </c>
    </row>
    <row r="4383" spans="1:13" x14ac:dyDescent="0.35">
      <c r="A4383" s="261" t="s">
        <v>259</v>
      </c>
      <c r="B4383" s="261" t="s">
        <v>260</v>
      </c>
      <c r="C4383" s="261" t="s">
        <v>261</v>
      </c>
      <c r="D4383" s="261" t="s">
        <v>823</v>
      </c>
      <c r="E4383" s="261" t="s">
        <v>17</v>
      </c>
      <c r="F4383" s="261" t="s">
        <v>512</v>
      </c>
      <c r="G4383" s="261" t="s">
        <v>17</v>
      </c>
      <c r="H4383" s="261" t="s">
        <v>17</v>
      </c>
      <c r="I4383" s="261" t="s">
        <v>512</v>
      </c>
      <c r="J4383" s="261" t="s">
        <v>8060</v>
      </c>
      <c r="K4383" s="261" t="s">
        <v>8061</v>
      </c>
      <c r="L4383" s="262">
        <v>45562</v>
      </c>
      <c r="M4383" s="261" t="s">
        <v>20</v>
      </c>
    </row>
    <row r="4384" spans="1:13" x14ac:dyDescent="0.35">
      <c r="A4384" s="259" t="s">
        <v>259</v>
      </c>
      <c r="B4384" s="259" t="s">
        <v>260</v>
      </c>
      <c r="C4384" s="259" t="s">
        <v>261</v>
      </c>
      <c r="D4384" s="259" t="s">
        <v>404</v>
      </c>
      <c r="E4384" s="259">
        <v>2</v>
      </c>
      <c r="F4384" s="259" t="s">
        <v>8039</v>
      </c>
      <c r="G4384" s="259" t="s">
        <v>492</v>
      </c>
      <c r="H4384" s="259">
        <v>1</v>
      </c>
      <c r="I4384" s="259" t="s">
        <v>8040</v>
      </c>
      <c r="J4384" s="259" t="s">
        <v>8062</v>
      </c>
      <c r="K4384" s="259" t="s">
        <v>8063</v>
      </c>
      <c r="L4384" s="260">
        <v>45562</v>
      </c>
      <c r="M4384" s="259" t="s">
        <v>20</v>
      </c>
    </row>
    <row r="4385" spans="1:13" x14ac:dyDescent="0.35">
      <c r="A4385" s="261" t="s">
        <v>177</v>
      </c>
      <c r="B4385" s="261" t="s">
        <v>178</v>
      </c>
      <c r="C4385" s="261" t="s">
        <v>179</v>
      </c>
      <c r="D4385" s="261" t="s">
        <v>949</v>
      </c>
      <c r="E4385" s="261">
        <v>3748901</v>
      </c>
      <c r="F4385" s="261" t="s">
        <v>8064</v>
      </c>
      <c r="G4385" s="261" t="s">
        <v>22</v>
      </c>
      <c r="H4385" s="261">
        <v>3</v>
      </c>
      <c r="I4385" s="261" t="s">
        <v>8065</v>
      </c>
      <c r="J4385" s="261" t="s">
        <v>8066</v>
      </c>
      <c r="K4385" s="261" t="s">
        <v>8067</v>
      </c>
      <c r="L4385" s="262">
        <v>45562</v>
      </c>
      <c r="M4385" s="261" t="s">
        <v>439</v>
      </c>
    </row>
    <row r="4386" spans="1:13" x14ac:dyDescent="0.35">
      <c r="A4386" s="259" t="s">
        <v>177</v>
      </c>
      <c r="B4386" s="259" t="s">
        <v>178</v>
      </c>
      <c r="C4386" s="259" t="s">
        <v>179</v>
      </c>
      <c r="D4386" s="259" t="s">
        <v>694</v>
      </c>
      <c r="E4386" s="259">
        <v>121041</v>
      </c>
      <c r="F4386" s="259" t="s">
        <v>8068</v>
      </c>
      <c r="G4386" s="259" t="s">
        <v>884</v>
      </c>
      <c r="H4386" s="259">
        <v>2</v>
      </c>
      <c r="I4386" s="259" t="s">
        <v>8069</v>
      </c>
      <c r="J4386" s="259" t="s">
        <v>8070</v>
      </c>
      <c r="K4386" s="259" t="s">
        <v>8071</v>
      </c>
      <c r="L4386" s="260">
        <v>45562</v>
      </c>
      <c r="M4386" s="259" t="s">
        <v>20</v>
      </c>
    </row>
    <row r="4387" spans="1:13" x14ac:dyDescent="0.35">
      <c r="A4387" s="261" t="s">
        <v>177</v>
      </c>
      <c r="B4387" s="261" t="s">
        <v>178</v>
      </c>
      <c r="C4387" s="261" t="s">
        <v>179</v>
      </c>
      <c r="D4387" s="261" t="s">
        <v>958</v>
      </c>
      <c r="E4387" s="261">
        <v>3748901</v>
      </c>
      <c r="F4387" s="261" t="s">
        <v>8064</v>
      </c>
      <c r="G4387" s="261" t="s">
        <v>22</v>
      </c>
      <c r="H4387" s="261">
        <v>3</v>
      </c>
      <c r="I4387" s="261" t="s">
        <v>8065</v>
      </c>
      <c r="J4387" s="261" t="s">
        <v>8072</v>
      </c>
      <c r="K4387" s="261" t="s">
        <v>8073</v>
      </c>
      <c r="L4387" s="262">
        <v>45562</v>
      </c>
      <c r="M4387" s="261" t="s">
        <v>439</v>
      </c>
    </row>
    <row r="4388" spans="1:13" x14ac:dyDescent="0.35">
      <c r="A4388" s="259" t="s">
        <v>177</v>
      </c>
      <c r="B4388" s="259" t="s">
        <v>178</v>
      </c>
      <c r="C4388" s="259" t="s">
        <v>179</v>
      </c>
      <c r="D4388" s="259" t="s">
        <v>963</v>
      </c>
      <c r="E4388" s="259">
        <v>1100000</v>
      </c>
      <c r="F4388" s="259" t="s">
        <v>8074</v>
      </c>
      <c r="G4388" s="259" t="s">
        <v>22</v>
      </c>
      <c r="H4388" s="259">
        <v>3</v>
      </c>
      <c r="I4388" s="259" t="s">
        <v>8075</v>
      </c>
      <c r="J4388" s="259" t="s">
        <v>8076</v>
      </c>
      <c r="K4388" s="259" t="s">
        <v>8077</v>
      </c>
      <c r="L4388" s="260">
        <v>45562</v>
      </c>
      <c r="M4388" s="259" t="s">
        <v>439</v>
      </c>
    </row>
    <row r="4389" spans="1:13" x14ac:dyDescent="0.35">
      <c r="A4389" s="261" t="s">
        <v>177</v>
      </c>
      <c r="B4389" s="261" t="s">
        <v>178</v>
      </c>
      <c r="C4389" s="261" t="s">
        <v>179</v>
      </c>
      <c r="D4389" s="261" t="s">
        <v>568</v>
      </c>
      <c r="E4389" s="261">
        <v>673215</v>
      </c>
      <c r="F4389" s="261" t="s">
        <v>8078</v>
      </c>
      <c r="G4389" s="261" t="s">
        <v>22</v>
      </c>
      <c r="H4389" s="261">
        <v>3</v>
      </c>
      <c r="I4389" s="261" t="s">
        <v>8079</v>
      </c>
      <c r="J4389" s="261" t="s">
        <v>8080</v>
      </c>
      <c r="K4389" s="261" t="s">
        <v>8081</v>
      </c>
      <c r="L4389" s="262">
        <v>45562</v>
      </c>
      <c r="M4389" s="261" t="s">
        <v>439</v>
      </c>
    </row>
    <row r="4390" spans="1:13" x14ac:dyDescent="0.35">
      <c r="A4390" s="259" t="s">
        <v>177</v>
      </c>
      <c r="B4390" s="259" t="s">
        <v>178</v>
      </c>
      <c r="C4390" s="259" t="s">
        <v>179</v>
      </c>
      <c r="D4390" s="259" t="s">
        <v>635</v>
      </c>
      <c r="E4390" s="259">
        <v>0</v>
      </c>
      <c r="F4390" s="259" t="s">
        <v>8082</v>
      </c>
      <c r="G4390" s="259" t="s">
        <v>22</v>
      </c>
      <c r="H4390" s="259">
        <v>3</v>
      </c>
      <c r="I4390" s="259" t="s">
        <v>4941</v>
      </c>
      <c r="J4390" s="259" t="s">
        <v>8083</v>
      </c>
      <c r="K4390" s="259" t="s">
        <v>8084</v>
      </c>
      <c r="L4390" s="260">
        <v>45562</v>
      </c>
      <c r="M4390" s="259" t="s">
        <v>439</v>
      </c>
    </row>
    <row r="4391" spans="1:13" x14ac:dyDescent="0.35">
      <c r="A4391" s="261" t="s">
        <v>177</v>
      </c>
      <c r="B4391" s="261" t="s">
        <v>178</v>
      </c>
      <c r="C4391" s="261" t="s">
        <v>179</v>
      </c>
      <c r="D4391" s="261" t="s">
        <v>793</v>
      </c>
      <c r="E4391" s="261">
        <v>0</v>
      </c>
      <c r="F4391" s="261" t="s">
        <v>8082</v>
      </c>
      <c r="G4391" s="261" t="s">
        <v>22</v>
      </c>
      <c r="H4391" s="261">
        <v>3</v>
      </c>
      <c r="I4391" s="261" t="s">
        <v>4941</v>
      </c>
      <c r="J4391" s="261" t="s">
        <v>8085</v>
      </c>
      <c r="K4391" s="261" t="s">
        <v>8086</v>
      </c>
      <c r="L4391" s="262">
        <v>45562</v>
      </c>
      <c r="M4391" s="261" t="s">
        <v>439</v>
      </c>
    </row>
    <row r="4392" spans="1:13" x14ac:dyDescent="0.35">
      <c r="A4392" s="259" t="s">
        <v>177</v>
      </c>
      <c r="B4392" s="259" t="s">
        <v>178</v>
      </c>
      <c r="C4392" s="259" t="s">
        <v>179</v>
      </c>
      <c r="D4392" s="259" t="s">
        <v>986</v>
      </c>
      <c r="E4392" s="259">
        <v>1100000</v>
      </c>
      <c r="F4392" s="259" t="s">
        <v>8074</v>
      </c>
      <c r="G4392" s="259" t="s">
        <v>22</v>
      </c>
      <c r="H4392" s="259">
        <v>3</v>
      </c>
      <c r="I4392" s="259" t="s">
        <v>8075</v>
      </c>
      <c r="J4392" s="259" t="s">
        <v>8087</v>
      </c>
      <c r="K4392" s="259" t="s">
        <v>8088</v>
      </c>
      <c r="L4392" s="260">
        <v>45562</v>
      </c>
      <c r="M4392" s="259" t="s">
        <v>439</v>
      </c>
    </row>
    <row r="4393" spans="1:13" x14ac:dyDescent="0.35">
      <c r="A4393" s="261" t="s">
        <v>177</v>
      </c>
      <c r="B4393" s="261" t="s">
        <v>178</v>
      </c>
      <c r="C4393" s="261" t="s">
        <v>179</v>
      </c>
      <c r="D4393" s="261" t="s">
        <v>991</v>
      </c>
      <c r="E4393" s="261">
        <v>2648901</v>
      </c>
      <c r="F4393" s="261" t="s">
        <v>8089</v>
      </c>
      <c r="G4393" s="261" t="s">
        <v>884</v>
      </c>
      <c r="H4393" s="261">
        <v>2</v>
      </c>
      <c r="I4393" s="261" t="s">
        <v>8090</v>
      </c>
      <c r="J4393" s="261" t="s">
        <v>8091</v>
      </c>
      <c r="K4393" s="261" t="s">
        <v>8092</v>
      </c>
      <c r="L4393" s="262">
        <v>45562</v>
      </c>
      <c r="M4393" s="261" t="s">
        <v>439</v>
      </c>
    </row>
    <row r="4394" spans="1:13" x14ac:dyDescent="0.35">
      <c r="A4394" s="259" t="s">
        <v>177</v>
      </c>
      <c r="B4394" s="259" t="s">
        <v>178</v>
      </c>
      <c r="C4394" s="259" t="s">
        <v>179</v>
      </c>
      <c r="D4394" s="259" t="s">
        <v>996</v>
      </c>
      <c r="E4394" s="259">
        <v>0</v>
      </c>
      <c r="F4394" s="259" t="s">
        <v>8074</v>
      </c>
      <c r="G4394" s="259" t="s">
        <v>884</v>
      </c>
      <c r="H4394" s="259">
        <v>2</v>
      </c>
      <c r="I4394" s="259" t="s">
        <v>8075</v>
      </c>
      <c r="J4394" s="259" t="s">
        <v>8093</v>
      </c>
      <c r="K4394" s="259" t="s">
        <v>8094</v>
      </c>
      <c r="L4394" s="260">
        <v>45562</v>
      </c>
      <c r="M4394" s="259" t="s">
        <v>439</v>
      </c>
    </row>
    <row r="4395" spans="1:13" x14ac:dyDescent="0.35">
      <c r="A4395" s="261" t="s">
        <v>177</v>
      </c>
      <c r="B4395" s="261" t="s">
        <v>178</v>
      </c>
      <c r="C4395" s="261" t="s">
        <v>179</v>
      </c>
      <c r="D4395" s="261" t="s">
        <v>999</v>
      </c>
      <c r="E4395" s="261">
        <v>1100000</v>
      </c>
      <c r="F4395" s="261" t="s">
        <v>8074</v>
      </c>
      <c r="G4395" s="261" t="s">
        <v>22</v>
      </c>
      <c r="H4395" s="261">
        <v>3</v>
      </c>
      <c r="I4395" s="261" t="s">
        <v>8075</v>
      </c>
      <c r="J4395" s="261" t="s">
        <v>8095</v>
      </c>
      <c r="K4395" s="261" t="s">
        <v>8096</v>
      </c>
      <c r="L4395" s="262">
        <v>45562</v>
      </c>
      <c r="M4395" s="261" t="s">
        <v>439</v>
      </c>
    </row>
    <row r="4396" spans="1:13" x14ac:dyDescent="0.35">
      <c r="A4396" s="259" t="s">
        <v>177</v>
      </c>
      <c r="B4396" s="259" t="s">
        <v>178</v>
      </c>
      <c r="C4396" s="259" t="s">
        <v>179</v>
      </c>
      <c r="D4396" s="259" t="s">
        <v>1002</v>
      </c>
      <c r="E4396" s="259" t="s">
        <v>17</v>
      </c>
      <c r="F4396" s="259" t="s">
        <v>512</v>
      </c>
      <c r="G4396" s="259" t="s">
        <v>17</v>
      </c>
      <c r="H4396" s="259" t="s">
        <v>17</v>
      </c>
      <c r="I4396" s="259" t="s">
        <v>512</v>
      </c>
      <c r="J4396" s="259" t="s">
        <v>8097</v>
      </c>
      <c r="K4396" s="259" t="s">
        <v>8098</v>
      </c>
      <c r="L4396" s="260">
        <v>45562</v>
      </c>
      <c r="M4396" s="259" t="s">
        <v>439</v>
      </c>
    </row>
    <row r="4397" spans="1:13" x14ac:dyDescent="0.35">
      <c r="A4397" s="261" t="s">
        <v>177</v>
      </c>
      <c r="B4397" s="261" t="s">
        <v>178</v>
      </c>
      <c r="C4397" s="261" t="s">
        <v>179</v>
      </c>
      <c r="D4397" s="261" t="s">
        <v>823</v>
      </c>
      <c r="E4397" s="261" t="s">
        <v>17</v>
      </c>
      <c r="F4397" s="261" t="s">
        <v>512</v>
      </c>
      <c r="G4397" s="261" t="s">
        <v>17</v>
      </c>
      <c r="H4397" s="261" t="s">
        <v>17</v>
      </c>
      <c r="I4397" s="261" t="s">
        <v>512</v>
      </c>
      <c r="J4397" s="261" t="s">
        <v>8099</v>
      </c>
      <c r="K4397" s="261" t="s">
        <v>8100</v>
      </c>
      <c r="L4397" s="262">
        <v>45562</v>
      </c>
      <c r="M4397" s="261" t="s">
        <v>439</v>
      </c>
    </row>
    <row r="4398" spans="1:13" x14ac:dyDescent="0.35">
      <c r="A4398" s="259" t="s">
        <v>4734</v>
      </c>
      <c r="B4398" s="259" t="s">
        <v>4735</v>
      </c>
      <c r="C4398" s="259" t="s">
        <v>4736</v>
      </c>
      <c r="D4398" s="259" t="s">
        <v>949</v>
      </c>
      <c r="E4398" s="259">
        <v>2342750</v>
      </c>
      <c r="F4398" s="259" t="s">
        <v>8101</v>
      </c>
      <c r="G4398" s="259" t="s">
        <v>884</v>
      </c>
      <c r="H4398" s="259">
        <v>2</v>
      </c>
      <c r="I4398" s="259" t="s">
        <v>8102</v>
      </c>
      <c r="J4398" s="259" t="s">
        <v>8103</v>
      </c>
      <c r="K4398" s="259" t="s">
        <v>8104</v>
      </c>
      <c r="L4398" s="260">
        <v>45562</v>
      </c>
      <c r="M4398" s="259" t="s">
        <v>20</v>
      </c>
    </row>
    <row r="4399" spans="1:13" x14ac:dyDescent="0.35">
      <c r="A4399" s="261" t="s">
        <v>4734</v>
      </c>
      <c r="B4399" s="261" t="s">
        <v>4735</v>
      </c>
      <c r="C4399" s="261" t="s">
        <v>4736</v>
      </c>
      <c r="D4399" s="261" t="s">
        <v>694</v>
      </c>
      <c r="E4399" s="261">
        <v>30355</v>
      </c>
      <c r="F4399" s="261" t="s">
        <v>8105</v>
      </c>
      <c r="G4399" s="261" t="s">
        <v>884</v>
      </c>
      <c r="H4399" s="261">
        <v>2</v>
      </c>
      <c r="I4399" s="261" t="s">
        <v>8106</v>
      </c>
      <c r="J4399" s="261" t="s">
        <v>8107</v>
      </c>
      <c r="K4399" s="261" t="s">
        <v>8108</v>
      </c>
      <c r="L4399" s="262">
        <v>45562</v>
      </c>
      <c r="M4399" s="261" t="s">
        <v>20</v>
      </c>
    </row>
    <row r="4400" spans="1:13" x14ac:dyDescent="0.35">
      <c r="A4400" s="259" t="s">
        <v>4734</v>
      </c>
      <c r="B4400" s="259" t="s">
        <v>4735</v>
      </c>
      <c r="C4400" s="259" t="s">
        <v>4736</v>
      </c>
      <c r="D4400" s="259" t="s">
        <v>958</v>
      </c>
      <c r="E4400" s="259">
        <v>1505411</v>
      </c>
      <c r="F4400" s="259" t="s">
        <v>8109</v>
      </c>
      <c r="G4400" s="259" t="s">
        <v>884</v>
      </c>
      <c r="H4400" s="259">
        <v>2</v>
      </c>
      <c r="I4400" s="259" t="s">
        <v>8110</v>
      </c>
      <c r="J4400" s="259" t="s">
        <v>8111</v>
      </c>
      <c r="K4400" s="259" t="s">
        <v>8112</v>
      </c>
      <c r="L4400" s="260">
        <v>45562</v>
      </c>
      <c r="M4400" s="259" t="s">
        <v>20</v>
      </c>
    </row>
    <row r="4401" spans="1:13" x14ac:dyDescent="0.35">
      <c r="A4401" s="261" t="s">
        <v>4734</v>
      </c>
      <c r="B4401" s="261" t="s">
        <v>4735</v>
      </c>
      <c r="C4401" s="261" t="s">
        <v>4736</v>
      </c>
      <c r="D4401" s="261" t="s">
        <v>963</v>
      </c>
      <c r="E4401" s="261">
        <v>840365</v>
      </c>
      <c r="F4401" s="261" t="s">
        <v>8109</v>
      </c>
      <c r="G4401" s="261" t="s">
        <v>884</v>
      </c>
      <c r="H4401" s="261">
        <v>2</v>
      </c>
      <c r="I4401" s="261" t="s">
        <v>8110</v>
      </c>
      <c r="J4401" s="261" t="s">
        <v>8113</v>
      </c>
      <c r="K4401" s="261" t="s">
        <v>8114</v>
      </c>
      <c r="L4401" s="262">
        <v>45562</v>
      </c>
      <c r="M4401" s="261" t="s">
        <v>20</v>
      </c>
    </row>
    <row r="4402" spans="1:13" x14ac:dyDescent="0.35">
      <c r="A4402" s="259" t="s">
        <v>4734</v>
      </c>
      <c r="B4402" s="259" t="s">
        <v>4735</v>
      </c>
      <c r="C4402" s="259" t="s">
        <v>4736</v>
      </c>
      <c r="D4402" s="259" t="s">
        <v>568</v>
      </c>
      <c r="E4402" s="259" t="s">
        <v>17</v>
      </c>
      <c r="F4402" s="259" t="s">
        <v>512</v>
      </c>
      <c r="G4402" s="259" t="s">
        <v>17</v>
      </c>
      <c r="H4402" s="259" t="s">
        <v>17</v>
      </c>
      <c r="I4402" s="259" t="s">
        <v>512</v>
      </c>
      <c r="J4402" s="259" t="s">
        <v>8115</v>
      </c>
      <c r="K4402" s="259" t="s">
        <v>8116</v>
      </c>
      <c r="L4402" s="260">
        <v>45562</v>
      </c>
      <c r="M4402" s="259" t="s">
        <v>20</v>
      </c>
    </row>
    <row r="4403" spans="1:13" x14ac:dyDescent="0.35">
      <c r="A4403" s="261" t="s">
        <v>4734</v>
      </c>
      <c r="B4403" s="261" t="s">
        <v>4735</v>
      </c>
      <c r="C4403" s="261" t="s">
        <v>4736</v>
      </c>
      <c r="D4403" s="261" t="s">
        <v>40</v>
      </c>
      <c r="E4403" s="261" t="s">
        <v>17</v>
      </c>
      <c r="F4403" s="261" t="s">
        <v>512</v>
      </c>
      <c r="G4403" s="261" t="s">
        <v>17</v>
      </c>
      <c r="H4403" s="261" t="s">
        <v>17</v>
      </c>
      <c r="I4403" s="261" t="s">
        <v>512</v>
      </c>
      <c r="J4403" s="261" t="s">
        <v>4737</v>
      </c>
      <c r="K4403" s="261" t="s">
        <v>8117</v>
      </c>
      <c r="L4403" s="262">
        <v>45562</v>
      </c>
      <c r="M4403" s="261" t="s">
        <v>20</v>
      </c>
    </row>
    <row r="4404" spans="1:13" x14ac:dyDescent="0.35">
      <c r="A4404" s="259" t="s">
        <v>4734</v>
      </c>
      <c r="B4404" s="259" t="s">
        <v>4735</v>
      </c>
      <c r="C4404" s="259" t="s">
        <v>4736</v>
      </c>
      <c r="D4404" s="259" t="s">
        <v>635</v>
      </c>
      <c r="E4404" s="259">
        <v>1</v>
      </c>
      <c r="F4404" s="259" t="s">
        <v>8118</v>
      </c>
      <c r="G4404" s="259" t="s">
        <v>22</v>
      </c>
      <c r="H4404" s="259">
        <v>3</v>
      </c>
      <c r="I4404" s="259" t="s">
        <v>7764</v>
      </c>
      <c r="J4404" s="259" t="s">
        <v>8119</v>
      </c>
      <c r="K4404" s="259" t="s">
        <v>8120</v>
      </c>
      <c r="L4404" s="260">
        <v>45562</v>
      </c>
      <c r="M4404" s="259" t="s">
        <v>20</v>
      </c>
    </row>
    <row r="4405" spans="1:13" x14ac:dyDescent="0.35">
      <c r="A4405" s="261" t="s">
        <v>4734</v>
      </c>
      <c r="B4405" s="261" t="s">
        <v>4735</v>
      </c>
      <c r="C4405" s="261" t="s">
        <v>4736</v>
      </c>
      <c r="D4405" s="261" t="s">
        <v>793</v>
      </c>
      <c r="E4405" s="261">
        <v>1</v>
      </c>
      <c r="F4405" s="261" t="s">
        <v>8118</v>
      </c>
      <c r="G4405" s="261" t="s">
        <v>22</v>
      </c>
      <c r="H4405" s="261">
        <v>3</v>
      </c>
      <c r="I4405" s="261" t="s">
        <v>7764</v>
      </c>
      <c r="J4405" s="261" t="s">
        <v>8119</v>
      </c>
      <c r="K4405" s="261" t="s">
        <v>8121</v>
      </c>
      <c r="L4405" s="262">
        <v>45562</v>
      </c>
      <c r="M4405" s="261" t="s">
        <v>20</v>
      </c>
    </row>
    <row r="4406" spans="1:13" x14ac:dyDescent="0.35">
      <c r="A4406" s="259" t="s">
        <v>4734</v>
      </c>
      <c r="B4406" s="259" t="s">
        <v>4735</v>
      </c>
      <c r="C4406" s="259" t="s">
        <v>4736</v>
      </c>
      <c r="D4406" s="259" t="s">
        <v>986</v>
      </c>
      <c r="E4406" s="259">
        <v>292866</v>
      </c>
      <c r="F4406" s="259" t="s">
        <v>8109</v>
      </c>
      <c r="G4406" s="259" t="s">
        <v>884</v>
      </c>
      <c r="H4406" s="259">
        <v>2</v>
      </c>
      <c r="I4406" s="259" t="s">
        <v>8110</v>
      </c>
      <c r="J4406" s="259" t="s">
        <v>8122</v>
      </c>
      <c r="K4406" s="259" t="s">
        <v>8123</v>
      </c>
      <c r="L4406" s="260">
        <v>45562</v>
      </c>
      <c r="M4406" s="259" t="s">
        <v>20</v>
      </c>
    </row>
    <row r="4407" spans="1:13" x14ac:dyDescent="0.35">
      <c r="A4407" s="261" t="s">
        <v>4734</v>
      </c>
      <c r="B4407" s="261" t="s">
        <v>4735</v>
      </c>
      <c r="C4407" s="261" t="s">
        <v>4736</v>
      </c>
      <c r="D4407" s="261" t="s">
        <v>991</v>
      </c>
      <c r="E4407" s="261">
        <v>665046</v>
      </c>
      <c r="F4407" s="261" t="s">
        <v>8109</v>
      </c>
      <c r="G4407" s="261" t="s">
        <v>884</v>
      </c>
      <c r="H4407" s="261">
        <v>2</v>
      </c>
      <c r="I4407" s="261" t="s">
        <v>8110</v>
      </c>
      <c r="J4407" s="261" t="s">
        <v>8124</v>
      </c>
      <c r="K4407" s="261" t="s">
        <v>8125</v>
      </c>
      <c r="L4407" s="262">
        <v>45562</v>
      </c>
      <c r="M4407" s="261" t="s">
        <v>20</v>
      </c>
    </row>
    <row r="4408" spans="1:13" x14ac:dyDescent="0.35">
      <c r="A4408" s="259" t="s">
        <v>4734</v>
      </c>
      <c r="B4408" s="259" t="s">
        <v>4735</v>
      </c>
      <c r="C4408" s="259" t="s">
        <v>4736</v>
      </c>
      <c r="D4408" s="259" t="s">
        <v>996</v>
      </c>
      <c r="E4408" s="259">
        <v>547499</v>
      </c>
      <c r="F4408" s="259" t="s">
        <v>8109</v>
      </c>
      <c r="G4408" s="259" t="s">
        <v>884</v>
      </c>
      <c r="H4408" s="259">
        <v>2</v>
      </c>
      <c r="I4408" s="259" t="s">
        <v>8110</v>
      </c>
      <c r="J4408" s="259" t="s">
        <v>8126</v>
      </c>
      <c r="K4408" s="259" t="s">
        <v>8127</v>
      </c>
      <c r="L4408" s="260">
        <v>45562</v>
      </c>
      <c r="M4408" s="259" t="s">
        <v>20</v>
      </c>
    </row>
    <row r="4409" spans="1:13" x14ac:dyDescent="0.35">
      <c r="A4409" s="261" t="s">
        <v>4734</v>
      </c>
      <c r="B4409" s="261" t="s">
        <v>4735</v>
      </c>
      <c r="C4409" s="261" t="s">
        <v>4736</v>
      </c>
      <c r="D4409" s="261" t="s">
        <v>999</v>
      </c>
      <c r="E4409" s="261">
        <v>292866</v>
      </c>
      <c r="F4409" s="261" t="s">
        <v>8109</v>
      </c>
      <c r="G4409" s="261" t="s">
        <v>884</v>
      </c>
      <c r="H4409" s="261">
        <v>2</v>
      </c>
      <c r="I4409" s="261" t="s">
        <v>8110</v>
      </c>
      <c r="J4409" s="261" t="s">
        <v>8128</v>
      </c>
      <c r="K4409" s="261" t="s">
        <v>8129</v>
      </c>
      <c r="L4409" s="262">
        <v>45562</v>
      </c>
      <c r="M4409" s="261" t="s">
        <v>20</v>
      </c>
    </row>
    <row r="4410" spans="1:13" x14ac:dyDescent="0.35">
      <c r="A4410" s="259" t="s">
        <v>4734</v>
      </c>
      <c r="B4410" s="259" t="s">
        <v>4735</v>
      </c>
      <c r="C4410" s="259" t="s">
        <v>4736</v>
      </c>
      <c r="D4410" s="259" t="s">
        <v>1002</v>
      </c>
      <c r="E4410" s="259">
        <v>0</v>
      </c>
      <c r="F4410" s="259" t="s">
        <v>8109</v>
      </c>
      <c r="G4410" s="259" t="s">
        <v>884</v>
      </c>
      <c r="H4410" s="259">
        <v>2</v>
      </c>
      <c r="I4410" s="259" t="s">
        <v>8110</v>
      </c>
      <c r="J4410" s="259" t="s">
        <v>8130</v>
      </c>
      <c r="K4410" s="259" t="s">
        <v>8131</v>
      </c>
      <c r="L4410" s="260">
        <v>45562</v>
      </c>
      <c r="M4410" s="259" t="s">
        <v>20</v>
      </c>
    </row>
    <row r="4411" spans="1:13" x14ac:dyDescent="0.35">
      <c r="A4411" s="261" t="s">
        <v>4734</v>
      </c>
      <c r="B4411" s="261" t="s">
        <v>4735</v>
      </c>
      <c r="C4411" s="261" t="s">
        <v>4736</v>
      </c>
      <c r="D4411" s="261" t="s">
        <v>823</v>
      </c>
      <c r="E4411" s="261">
        <v>0</v>
      </c>
      <c r="F4411" s="261" t="s">
        <v>8109</v>
      </c>
      <c r="G4411" s="261" t="s">
        <v>884</v>
      </c>
      <c r="H4411" s="261">
        <v>2</v>
      </c>
      <c r="I4411" s="261" t="s">
        <v>8110</v>
      </c>
      <c r="J4411" s="261" t="s">
        <v>8132</v>
      </c>
      <c r="K4411" s="261" t="s">
        <v>8133</v>
      </c>
      <c r="L4411" s="262">
        <v>45562</v>
      </c>
      <c r="M4411" s="261" t="s">
        <v>20</v>
      </c>
    </row>
    <row r="4412" spans="1:13" x14ac:dyDescent="0.35">
      <c r="A4412" s="259" t="s">
        <v>4734</v>
      </c>
      <c r="B4412" s="259" t="s">
        <v>4735</v>
      </c>
      <c r="C4412" s="259" t="s">
        <v>4736</v>
      </c>
      <c r="D4412" s="259" t="s">
        <v>404</v>
      </c>
      <c r="E4412" s="259">
        <v>1</v>
      </c>
      <c r="F4412" s="259" t="s">
        <v>8109</v>
      </c>
      <c r="G4412" s="259" t="s">
        <v>884</v>
      </c>
      <c r="H4412" s="259">
        <v>2</v>
      </c>
      <c r="I4412" s="259" t="s">
        <v>8110</v>
      </c>
      <c r="J4412" s="259" t="s">
        <v>8134</v>
      </c>
      <c r="K4412" s="259" t="s">
        <v>8135</v>
      </c>
      <c r="L4412" s="260">
        <v>45562</v>
      </c>
      <c r="M4412" s="259" t="s">
        <v>20</v>
      </c>
    </row>
    <row r="4413" spans="1:13" x14ac:dyDescent="0.35">
      <c r="A4413" s="261" t="s">
        <v>4734</v>
      </c>
      <c r="B4413" s="261" t="s">
        <v>4735</v>
      </c>
      <c r="C4413" s="261" t="s">
        <v>4736</v>
      </c>
      <c r="D4413" s="261" t="s">
        <v>26</v>
      </c>
      <c r="E4413" s="261" t="s">
        <v>17</v>
      </c>
      <c r="F4413" s="261" t="s">
        <v>512</v>
      </c>
      <c r="G4413" s="261" t="s">
        <v>17</v>
      </c>
      <c r="H4413" s="261" t="s">
        <v>17</v>
      </c>
      <c r="I4413" s="261" t="s">
        <v>512</v>
      </c>
      <c r="J4413" s="261" t="s">
        <v>4737</v>
      </c>
      <c r="K4413" s="261" t="s">
        <v>8136</v>
      </c>
      <c r="L4413" s="262">
        <v>45562</v>
      </c>
      <c r="M4413" s="261" t="s">
        <v>20</v>
      </c>
    </row>
    <row r="4414" spans="1:13" x14ac:dyDescent="0.35">
      <c r="A4414" s="259" t="s">
        <v>4734</v>
      </c>
      <c r="B4414" s="259" t="s">
        <v>4735</v>
      </c>
      <c r="C4414" s="259" t="s">
        <v>4736</v>
      </c>
      <c r="D4414" s="259" t="s">
        <v>28</v>
      </c>
      <c r="E4414" s="259" t="s">
        <v>17</v>
      </c>
      <c r="F4414" s="259" t="s">
        <v>512</v>
      </c>
      <c r="G4414" s="259" t="s">
        <v>17</v>
      </c>
      <c r="H4414" s="259" t="s">
        <v>17</v>
      </c>
      <c r="I4414" s="259" t="s">
        <v>512</v>
      </c>
      <c r="J4414" s="259" t="s">
        <v>4737</v>
      </c>
      <c r="K4414" s="259" t="s">
        <v>8137</v>
      </c>
      <c r="L4414" s="260">
        <v>45562</v>
      </c>
      <c r="M4414" s="259" t="s">
        <v>20</v>
      </c>
    </row>
    <row r="4415" spans="1:13" x14ac:dyDescent="0.35">
      <c r="A4415" s="261" t="s">
        <v>4734</v>
      </c>
      <c r="B4415" s="261" t="s">
        <v>4735</v>
      </c>
      <c r="C4415" s="261" t="s">
        <v>4736</v>
      </c>
      <c r="D4415" s="261" t="s">
        <v>38</v>
      </c>
      <c r="E4415" s="261" t="s">
        <v>17</v>
      </c>
      <c r="F4415" s="261" t="s">
        <v>8138</v>
      </c>
      <c r="G4415" s="261" t="s">
        <v>22</v>
      </c>
      <c r="H4415" s="261">
        <v>3</v>
      </c>
      <c r="I4415" s="261" t="s">
        <v>8139</v>
      </c>
      <c r="J4415" s="261" t="s">
        <v>8140</v>
      </c>
      <c r="K4415" s="261" t="s">
        <v>8141</v>
      </c>
      <c r="L4415" s="262">
        <v>45562</v>
      </c>
      <c r="M4415" s="261" t="s">
        <v>20</v>
      </c>
    </row>
    <row r="4416" spans="1:13" x14ac:dyDescent="0.35">
      <c r="A4416" s="259" t="s">
        <v>274</v>
      </c>
      <c r="B4416" s="259" t="s">
        <v>275</v>
      </c>
      <c r="C4416" s="259" t="s">
        <v>276</v>
      </c>
      <c r="D4416" s="259" t="s">
        <v>949</v>
      </c>
      <c r="E4416" s="259">
        <v>14453259</v>
      </c>
      <c r="F4416" s="259" t="s">
        <v>8142</v>
      </c>
      <c r="G4416" s="259" t="s">
        <v>884</v>
      </c>
      <c r="H4416" s="259">
        <v>2</v>
      </c>
      <c r="I4416" s="259" t="s">
        <v>8143</v>
      </c>
      <c r="J4416" s="259" t="s">
        <v>8144</v>
      </c>
      <c r="K4416" s="259" t="s">
        <v>8145</v>
      </c>
      <c r="L4416" s="260">
        <v>45562</v>
      </c>
      <c r="M4416" s="259" t="s">
        <v>439</v>
      </c>
    </row>
    <row r="4417" spans="1:13" x14ac:dyDescent="0.35">
      <c r="A4417" s="261" t="s">
        <v>274</v>
      </c>
      <c r="B4417" s="261" t="s">
        <v>275</v>
      </c>
      <c r="C4417" s="261" t="s">
        <v>276</v>
      </c>
      <c r="D4417" s="261" t="s">
        <v>694</v>
      </c>
      <c r="E4417" s="261">
        <v>20524</v>
      </c>
      <c r="F4417" s="261" t="s">
        <v>8146</v>
      </c>
      <c r="G4417" s="261" t="s">
        <v>22</v>
      </c>
      <c r="H4417" s="261">
        <v>3</v>
      </c>
      <c r="I4417" s="261" t="s">
        <v>8147</v>
      </c>
      <c r="J4417" s="261" t="s">
        <v>8148</v>
      </c>
      <c r="K4417" s="261" t="s">
        <v>8149</v>
      </c>
      <c r="L4417" s="262">
        <v>45562</v>
      </c>
      <c r="M4417" s="261" t="s">
        <v>20</v>
      </c>
    </row>
    <row r="4418" spans="1:13" x14ac:dyDescent="0.35">
      <c r="A4418" s="259" t="s">
        <v>274</v>
      </c>
      <c r="B4418" s="259" t="s">
        <v>275</v>
      </c>
      <c r="C4418" s="259" t="s">
        <v>276</v>
      </c>
      <c r="D4418" s="259" t="s">
        <v>958</v>
      </c>
      <c r="E4418" s="259">
        <v>2517229</v>
      </c>
      <c r="F4418" s="259" t="s">
        <v>8150</v>
      </c>
      <c r="G4418" s="259" t="s">
        <v>22</v>
      </c>
      <c r="H4418" s="259">
        <v>3</v>
      </c>
      <c r="I4418" s="259" t="s">
        <v>8151</v>
      </c>
      <c r="J4418" s="259" t="s">
        <v>8152</v>
      </c>
      <c r="K4418" s="259" t="s">
        <v>8153</v>
      </c>
      <c r="L4418" s="260">
        <v>45562</v>
      </c>
      <c r="M4418" s="259" t="s">
        <v>439</v>
      </c>
    </row>
    <row r="4419" spans="1:13" x14ac:dyDescent="0.35">
      <c r="A4419" s="261" t="s">
        <v>274</v>
      </c>
      <c r="B4419" s="261" t="s">
        <v>275</v>
      </c>
      <c r="C4419" s="261" t="s">
        <v>276</v>
      </c>
      <c r="D4419" s="261" t="s">
        <v>963</v>
      </c>
      <c r="E4419" s="261">
        <v>135077</v>
      </c>
      <c r="F4419" s="261" t="s">
        <v>8154</v>
      </c>
      <c r="G4419" s="261" t="s">
        <v>884</v>
      </c>
      <c r="H4419" s="261">
        <v>2</v>
      </c>
      <c r="I4419" s="261" t="s">
        <v>8155</v>
      </c>
      <c r="J4419" s="261" t="s">
        <v>8156</v>
      </c>
      <c r="K4419" s="261" t="s">
        <v>8157</v>
      </c>
      <c r="L4419" s="262">
        <v>45562</v>
      </c>
      <c r="M4419" s="261" t="s">
        <v>439</v>
      </c>
    </row>
    <row r="4420" spans="1:13" x14ac:dyDescent="0.35">
      <c r="A4420" s="259" t="s">
        <v>274</v>
      </c>
      <c r="B4420" s="259" t="s">
        <v>275</v>
      </c>
      <c r="C4420" s="259" t="s">
        <v>276</v>
      </c>
      <c r="D4420" s="259" t="s">
        <v>568</v>
      </c>
      <c r="E4420" s="259">
        <v>135077</v>
      </c>
      <c r="F4420" s="259" t="s">
        <v>8154</v>
      </c>
      <c r="G4420" s="259" t="s">
        <v>884</v>
      </c>
      <c r="H4420" s="259">
        <v>2</v>
      </c>
      <c r="I4420" s="259" t="s">
        <v>8155</v>
      </c>
      <c r="J4420" s="259" t="s">
        <v>8158</v>
      </c>
      <c r="K4420" s="259" t="s">
        <v>8159</v>
      </c>
      <c r="L4420" s="260">
        <v>45562</v>
      </c>
      <c r="M4420" s="259" t="s">
        <v>439</v>
      </c>
    </row>
    <row r="4421" spans="1:13" x14ac:dyDescent="0.35">
      <c r="A4421" s="261" t="s">
        <v>274</v>
      </c>
      <c r="B4421" s="261" t="s">
        <v>275</v>
      </c>
      <c r="C4421" s="261" t="s">
        <v>276</v>
      </c>
      <c r="D4421" s="261" t="s">
        <v>635</v>
      </c>
      <c r="E4421" s="261" t="s">
        <v>17</v>
      </c>
      <c r="F4421" s="261" t="s">
        <v>17</v>
      </c>
      <c r="G4421" s="261" t="s">
        <v>17</v>
      </c>
      <c r="H4421" s="261" t="s">
        <v>17</v>
      </c>
      <c r="I4421" s="261" t="s">
        <v>17</v>
      </c>
      <c r="J4421" s="261" t="s">
        <v>8160</v>
      </c>
      <c r="K4421" s="261" t="s">
        <v>8161</v>
      </c>
      <c r="L4421" s="262">
        <v>45562</v>
      </c>
      <c r="M4421" s="261" t="s">
        <v>439</v>
      </c>
    </row>
    <row r="4422" spans="1:13" x14ac:dyDescent="0.35">
      <c r="A4422" s="259" t="s">
        <v>274</v>
      </c>
      <c r="B4422" s="259" t="s">
        <v>275</v>
      </c>
      <c r="C4422" s="259" t="s">
        <v>276</v>
      </c>
      <c r="D4422" s="259" t="s">
        <v>793</v>
      </c>
      <c r="E4422" s="259" t="s">
        <v>17</v>
      </c>
      <c r="F4422" s="259" t="s">
        <v>17</v>
      </c>
      <c r="G4422" s="259" t="s">
        <v>17</v>
      </c>
      <c r="H4422" s="259" t="s">
        <v>17</v>
      </c>
      <c r="I4422" s="259" t="s">
        <v>17</v>
      </c>
      <c r="J4422" s="259" t="s">
        <v>8160</v>
      </c>
      <c r="K4422" s="259" t="s">
        <v>8162</v>
      </c>
      <c r="L4422" s="260">
        <v>45562</v>
      </c>
      <c r="M4422" s="259" t="s">
        <v>439</v>
      </c>
    </row>
    <row r="4423" spans="1:13" x14ac:dyDescent="0.35">
      <c r="A4423" s="261" t="s">
        <v>274</v>
      </c>
      <c r="B4423" s="261" t="s">
        <v>275</v>
      </c>
      <c r="C4423" s="261" t="s">
        <v>276</v>
      </c>
      <c r="D4423" s="261" t="s">
        <v>986</v>
      </c>
      <c r="E4423" s="261">
        <v>135077</v>
      </c>
      <c r="F4423" s="261" t="s">
        <v>8154</v>
      </c>
      <c r="G4423" s="261" t="s">
        <v>884</v>
      </c>
      <c r="H4423" s="261">
        <v>2</v>
      </c>
      <c r="I4423" s="261" t="s">
        <v>8155</v>
      </c>
      <c r="J4423" s="261" t="s">
        <v>8163</v>
      </c>
      <c r="K4423" s="261" t="s">
        <v>8164</v>
      </c>
      <c r="L4423" s="262">
        <v>45562</v>
      </c>
      <c r="M4423" s="261" t="s">
        <v>439</v>
      </c>
    </row>
    <row r="4424" spans="1:13" x14ac:dyDescent="0.35">
      <c r="A4424" s="259" t="s">
        <v>274</v>
      </c>
      <c r="B4424" s="259" t="s">
        <v>275</v>
      </c>
      <c r="C4424" s="259" t="s">
        <v>276</v>
      </c>
      <c r="D4424" s="259" t="s">
        <v>991</v>
      </c>
      <c r="E4424" s="259">
        <v>2382152</v>
      </c>
      <c r="F4424" s="259" t="s">
        <v>8165</v>
      </c>
      <c r="G4424" s="259" t="s">
        <v>884</v>
      </c>
      <c r="H4424" s="259">
        <v>2</v>
      </c>
      <c r="I4424" s="259" t="s">
        <v>8166</v>
      </c>
      <c r="J4424" s="259" t="s">
        <v>7937</v>
      </c>
      <c r="K4424" s="259" t="s">
        <v>8167</v>
      </c>
      <c r="L4424" s="260">
        <v>45562</v>
      </c>
      <c r="M4424" s="259" t="s">
        <v>439</v>
      </c>
    </row>
    <row r="4425" spans="1:13" x14ac:dyDescent="0.35">
      <c r="A4425" s="261" t="s">
        <v>274</v>
      </c>
      <c r="B4425" s="261" t="s">
        <v>275</v>
      </c>
      <c r="C4425" s="261" t="s">
        <v>276</v>
      </c>
      <c r="D4425" s="261" t="s">
        <v>996</v>
      </c>
      <c r="E4425" s="261">
        <v>0</v>
      </c>
      <c r="F4425" s="261" t="s">
        <v>8154</v>
      </c>
      <c r="G4425" s="261" t="s">
        <v>884</v>
      </c>
      <c r="H4425" s="261">
        <v>2</v>
      </c>
      <c r="I4425" s="261" t="s">
        <v>8155</v>
      </c>
      <c r="J4425" s="261" t="s">
        <v>8168</v>
      </c>
      <c r="K4425" s="261" t="s">
        <v>8169</v>
      </c>
      <c r="L4425" s="262">
        <v>45562</v>
      </c>
      <c r="M4425" s="261" t="s">
        <v>20</v>
      </c>
    </row>
    <row r="4426" spans="1:13" x14ac:dyDescent="0.35">
      <c r="A4426" s="259" t="s">
        <v>274</v>
      </c>
      <c r="B4426" s="259" t="s">
        <v>275</v>
      </c>
      <c r="C4426" s="259" t="s">
        <v>276</v>
      </c>
      <c r="D4426" s="259" t="s">
        <v>999</v>
      </c>
      <c r="E4426" s="259">
        <v>135077</v>
      </c>
      <c r="F4426" s="259" t="s">
        <v>8154</v>
      </c>
      <c r="G4426" s="259" t="s">
        <v>884</v>
      </c>
      <c r="H4426" s="259">
        <v>2</v>
      </c>
      <c r="I4426" s="259" t="s">
        <v>8155</v>
      </c>
      <c r="J4426" s="259" t="s">
        <v>8170</v>
      </c>
      <c r="K4426" s="259" t="s">
        <v>8171</v>
      </c>
      <c r="L4426" s="260">
        <v>45562</v>
      </c>
      <c r="M4426" s="259" t="s">
        <v>439</v>
      </c>
    </row>
    <row r="4427" spans="1:13" x14ac:dyDescent="0.35">
      <c r="A4427" s="261" t="s">
        <v>274</v>
      </c>
      <c r="B4427" s="261" t="s">
        <v>275</v>
      </c>
      <c r="C4427" s="261" t="s">
        <v>276</v>
      </c>
      <c r="D4427" s="261" t="s">
        <v>1002</v>
      </c>
      <c r="E4427" s="261">
        <v>0</v>
      </c>
      <c r="F4427" s="261" t="s">
        <v>17</v>
      </c>
      <c r="G4427" s="261" t="s">
        <v>22</v>
      </c>
      <c r="H4427" s="261">
        <v>3</v>
      </c>
      <c r="I4427" s="261" t="s">
        <v>17</v>
      </c>
      <c r="J4427" s="261" t="s">
        <v>8172</v>
      </c>
      <c r="K4427" s="261" t="s">
        <v>8173</v>
      </c>
      <c r="L4427" s="262">
        <v>45562</v>
      </c>
      <c r="M4427" s="261" t="s">
        <v>20</v>
      </c>
    </row>
    <row r="4428" spans="1:13" x14ac:dyDescent="0.35">
      <c r="A4428" s="259" t="s">
        <v>274</v>
      </c>
      <c r="B4428" s="259" t="s">
        <v>275</v>
      </c>
      <c r="C4428" s="259" t="s">
        <v>276</v>
      </c>
      <c r="D4428" s="259" t="s">
        <v>823</v>
      </c>
      <c r="E4428" s="259">
        <v>0</v>
      </c>
      <c r="F4428" s="259" t="s">
        <v>17</v>
      </c>
      <c r="G4428" s="259" t="s">
        <v>22</v>
      </c>
      <c r="H4428" s="259">
        <v>3</v>
      </c>
      <c r="I4428" s="259" t="s">
        <v>17</v>
      </c>
      <c r="J4428" s="259" t="s">
        <v>8174</v>
      </c>
      <c r="K4428" s="259" t="s">
        <v>8175</v>
      </c>
      <c r="L4428" s="260">
        <v>45562</v>
      </c>
      <c r="M4428" s="259" t="s">
        <v>20</v>
      </c>
    </row>
    <row r="4429" spans="1:13" x14ac:dyDescent="0.35">
      <c r="A4429" s="261" t="s">
        <v>274</v>
      </c>
      <c r="B4429" s="261" t="s">
        <v>275</v>
      </c>
      <c r="C4429" s="261" t="s">
        <v>276</v>
      </c>
      <c r="D4429" s="261" t="s">
        <v>404</v>
      </c>
      <c r="E4429" s="261">
        <v>2</v>
      </c>
      <c r="F4429" s="261" t="s">
        <v>8154</v>
      </c>
      <c r="G4429" s="261" t="s">
        <v>884</v>
      </c>
      <c r="H4429" s="261">
        <v>2</v>
      </c>
      <c r="I4429" s="261" t="s">
        <v>8176</v>
      </c>
      <c r="J4429" s="261" t="s">
        <v>7740</v>
      </c>
      <c r="K4429" s="261" t="s">
        <v>8177</v>
      </c>
      <c r="L4429" s="262">
        <v>45562</v>
      </c>
      <c r="M4429" s="261" t="s">
        <v>20</v>
      </c>
    </row>
    <row r="4430" spans="1:13" x14ac:dyDescent="0.35">
      <c r="A4430" s="259" t="s">
        <v>274</v>
      </c>
      <c r="B4430" s="259" t="s">
        <v>275</v>
      </c>
      <c r="C4430" s="259" t="s">
        <v>276</v>
      </c>
      <c r="D4430" s="259" t="s">
        <v>38</v>
      </c>
      <c r="E4430" s="259" t="s">
        <v>17</v>
      </c>
      <c r="F4430" s="259" t="s">
        <v>17</v>
      </c>
      <c r="G4430" s="259" t="s">
        <v>17</v>
      </c>
      <c r="H4430" s="259" t="s">
        <v>17</v>
      </c>
      <c r="I4430" s="259" t="s">
        <v>17</v>
      </c>
      <c r="J4430" s="259" t="s">
        <v>8178</v>
      </c>
      <c r="K4430" s="259" t="s">
        <v>8179</v>
      </c>
      <c r="L4430" s="260">
        <v>45562</v>
      </c>
      <c r="M4430" s="259" t="s">
        <v>20</v>
      </c>
    </row>
    <row r="4431" spans="1:13" x14ac:dyDescent="0.35">
      <c r="A4431" s="261" t="s">
        <v>813</v>
      </c>
      <c r="B4431" s="261" t="s">
        <v>814</v>
      </c>
      <c r="C4431" s="261" t="s">
        <v>815</v>
      </c>
      <c r="D4431" s="261" t="s">
        <v>949</v>
      </c>
      <c r="E4431" s="261">
        <v>208921103</v>
      </c>
      <c r="F4431" s="261" t="s">
        <v>8180</v>
      </c>
      <c r="G4431" s="261" t="s">
        <v>884</v>
      </c>
      <c r="H4431" s="261">
        <v>2</v>
      </c>
      <c r="I4431" s="261" t="s">
        <v>8181</v>
      </c>
      <c r="J4431" s="261" t="s">
        <v>8182</v>
      </c>
      <c r="K4431" s="261" t="s">
        <v>8183</v>
      </c>
      <c r="L4431" s="262">
        <v>45562</v>
      </c>
      <c r="M4431" s="261" t="s">
        <v>439</v>
      </c>
    </row>
    <row r="4432" spans="1:13" x14ac:dyDescent="0.35">
      <c r="A4432" s="259" t="s">
        <v>813</v>
      </c>
      <c r="B4432" s="259" t="s">
        <v>814</v>
      </c>
      <c r="C4432" s="259" t="s">
        <v>815</v>
      </c>
      <c r="D4432" s="259" t="s">
        <v>694</v>
      </c>
      <c r="E4432" s="259">
        <v>2171646</v>
      </c>
      <c r="F4432" s="259" t="s">
        <v>8184</v>
      </c>
      <c r="G4432" s="259" t="s">
        <v>884</v>
      </c>
      <c r="H4432" s="259">
        <v>2</v>
      </c>
      <c r="I4432" s="259" t="s">
        <v>8185</v>
      </c>
      <c r="J4432" s="259" t="s">
        <v>8186</v>
      </c>
      <c r="K4432" s="259" t="s">
        <v>8187</v>
      </c>
      <c r="L4432" s="260">
        <v>45562</v>
      </c>
      <c r="M4432" s="259" t="s">
        <v>439</v>
      </c>
    </row>
    <row r="4433" spans="1:13" x14ac:dyDescent="0.35">
      <c r="A4433" s="261" t="s">
        <v>813</v>
      </c>
      <c r="B4433" s="261" t="s">
        <v>814</v>
      </c>
      <c r="C4433" s="261" t="s">
        <v>815</v>
      </c>
      <c r="D4433" s="261" t="s">
        <v>958</v>
      </c>
      <c r="E4433" s="261">
        <v>142109103</v>
      </c>
      <c r="F4433" s="261" t="s">
        <v>8188</v>
      </c>
      <c r="G4433" s="261" t="s">
        <v>884</v>
      </c>
      <c r="H4433" s="261">
        <v>2</v>
      </c>
      <c r="I4433" s="261" t="s">
        <v>8189</v>
      </c>
      <c r="J4433" s="261" t="s">
        <v>8190</v>
      </c>
      <c r="K4433" s="261" t="s">
        <v>8191</v>
      </c>
      <c r="L4433" s="262">
        <v>45562</v>
      </c>
      <c r="M4433" s="261" t="s">
        <v>20</v>
      </c>
    </row>
    <row r="4434" spans="1:13" x14ac:dyDescent="0.35">
      <c r="A4434" s="259" t="s">
        <v>813</v>
      </c>
      <c r="B4434" s="259" t="s">
        <v>814</v>
      </c>
      <c r="C4434" s="259" t="s">
        <v>815</v>
      </c>
      <c r="D4434" s="259" t="s">
        <v>963</v>
      </c>
      <c r="E4434" s="259">
        <v>133035080</v>
      </c>
      <c r="F4434" s="259" t="s">
        <v>8192</v>
      </c>
      <c r="G4434" s="259" t="s">
        <v>33</v>
      </c>
      <c r="H4434" s="259">
        <v>2</v>
      </c>
      <c r="I4434" s="259" t="s">
        <v>8193</v>
      </c>
      <c r="J4434" s="259" t="s">
        <v>8194</v>
      </c>
      <c r="K4434" s="259" t="s">
        <v>8195</v>
      </c>
      <c r="L4434" s="260">
        <v>45562</v>
      </c>
      <c r="M4434" s="259" t="s">
        <v>20</v>
      </c>
    </row>
    <row r="4435" spans="1:13" x14ac:dyDescent="0.35">
      <c r="A4435" s="261" t="s">
        <v>813</v>
      </c>
      <c r="B4435" s="261" t="s">
        <v>814</v>
      </c>
      <c r="C4435" s="261" t="s">
        <v>815</v>
      </c>
      <c r="D4435" s="261" t="s">
        <v>568</v>
      </c>
      <c r="E4435" s="261">
        <v>2945919</v>
      </c>
      <c r="F4435" s="261" t="s">
        <v>8196</v>
      </c>
      <c r="G4435" s="261" t="s">
        <v>884</v>
      </c>
      <c r="H4435" s="261">
        <v>2</v>
      </c>
      <c r="I4435" s="261" t="s">
        <v>8197</v>
      </c>
      <c r="J4435" s="261" t="s">
        <v>8198</v>
      </c>
      <c r="K4435" s="261" t="s">
        <v>8199</v>
      </c>
      <c r="L4435" s="262">
        <v>45562</v>
      </c>
      <c r="M4435" s="261" t="s">
        <v>20</v>
      </c>
    </row>
    <row r="4436" spans="1:13" x14ac:dyDescent="0.35">
      <c r="A4436" s="259" t="s">
        <v>813</v>
      </c>
      <c r="B4436" s="259" t="s">
        <v>814</v>
      </c>
      <c r="C4436" s="259" t="s">
        <v>815</v>
      </c>
      <c r="D4436" s="259" t="s">
        <v>38</v>
      </c>
      <c r="E4436" s="259">
        <v>895980</v>
      </c>
      <c r="F4436" s="259" t="s">
        <v>8200</v>
      </c>
      <c r="G4436" s="259" t="s">
        <v>884</v>
      </c>
      <c r="H4436" s="259">
        <v>2</v>
      </c>
      <c r="I4436" s="259" t="s">
        <v>8201</v>
      </c>
      <c r="J4436" s="259" t="s">
        <v>8202</v>
      </c>
      <c r="K4436" s="259" t="s">
        <v>8203</v>
      </c>
      <c r="L4436" s="260">
        <v>45562</v>
      </c>
      <c r="M4436" s="259" t="s">
        <v>439</v>
      </c>
    </row>
    <row r="4437" spans="1:13" x14ac:dyDescent="0.35">
      <c r="A4437" s="261" t="s">
        <v>813</v>
      </c>
      <c r="B4437" s="261" t="s">
        <v>814</v>
      </c>
      <c r="C4437" s="261" t="s">
        <v>815</v>
      </c>
      <c r="D4437" s="261" t="s">
        <v>635</v>
      </c>
      <c r="E4437" s="261">
        <v>315</v>
      </c>
      <c r="F4437" s="261" t="s">
        <v>8015</v>
      </c>
      <c r="G4437" s="261" t="s">
        <v>884</v>
      </c>
      <c r="H4437" s="261">
        <v>2</v>
      </c>
      <c r="I4437" s="261" t="s">
        <v>8016</v>
      </c>
      <c r="J4437" s="261" t="s">
        <v>8204</v>
      </c>
      <c r="K4437" s="261" t="s">
        <v>8205</v>
      </c>
      <c r="L4437" s="262">
        <v>45562</v>
      </c>
      <c r="M4437" s="261" t="s">
        <v>439</v>
      </c>
    </row>
    <row r="4438" spans="1:13" x14ac:dyDescent="0.35">
      <c r="A4438" s="259" t="s">
        <v>813</v>
      </c>
      <c r="B4438" s="259" t="s">
        <v>814</v>
      </c>
      <c r="C4438" s="259" t="s">
        <v>815</v>
      </c>
      <c r="D4438" s="259" t="s">
        <v>793</v>
      </c>
      <c r="E4438" s="259">
        <v>8537</v>
      </c>
      <c r="F4438" s="259" t="s">
        <v>8206</v>
      </c>
      <c r="G4438" s="259" t="s">
        <v>884</v>
      </c>
      <c r="H4438" s="259">
        <v>2</v>
      </c>
      <c r="I4438" s="259" t="s">
        <v>8207</v>
      </c>
      <c r="J4438" s="259" t="s">
        <v>8208</v>
      </c>
      <c r="K4438" s="259" t="s">
        <v>8209</v>
      </c>
      <c r="L4438" s="260">
        <v>45562</v>
      </c>
      <c r="M4438" s="259" t="s">
        <v>20</v>
      </c>
    </row>
    <row r="4439" spans="1:13" x14ac:dyDescent="0.35">
      <c r="A4439" s="261" t="s">
        <v>813</v>
      </c>
      <c r="B4439" s="261" t="s">
        <v>814</v>
      </c>
      <c r="C4439" s="261" t="s">
        <v>815</v>
      </c>
      <c r="D4439" s="261" t="s">
        <v>986</v>
      </c>
      <c r="E4439" s="261">
        <v>24023169</v>
      </c>
      <c r="F4439" s="261" t="s">
        <v>8210</v>
      </c>
      <c r="G4439" s="261" t="s">
        <v>884</v>
      </c>
      <c r="H4439" s="261">
        <v>2</v>
      </c>
      <c r="I4439" s="261" t="s">
        <v>8211</v>
      </c>
      <c r="J4439" s="261" t="s">
        <v>8212</v>
      </c>
      <c r="K4439" s="261" t="s">
        <v>8213</v>
      </c>
      <c r="L4439" s="262">
        <v>45562</v>
      </c>
      <c r="M4439" s="261" t="s">
        <v>20</v>
      </c>
    </row>
    <row r="4440" spans="1:13" x14ac:dyDescent="0.35">
      <c r="A4440" s="259" t="s">
        <v>813</v>
      </c>
      <c r="B4440" s="259" t="s">
        <v>814</v>
      </c>
      <c r="C4440" s="259" t="s">
        <v>815</v>
      </c>
      <c r="D4440" s="259" t="s">
        <v>991</v>
      </c>
      <c r="E4440" s="259">
        <v>9074100</v>
      </c>
      <c r="F4440" s="259" t="s">
        <v>8214</v>
      </c>
      <c r="G4440" s="259" t="s">
        <v>884</v>
      </c>
      <c r="H4440" s="259">
        <v>2</v>
      </c>
      <c r="I4440" s="259" t="s">
        <v>8193</v>
      </c>
      <c r="J4440" s="259" t="s">
        <v>8215</v>
      </c>
      <c r="K4440" s="259" t="s">
        <v>8216</v>
      </c>
      <c r="L4440" s="260">
        <v>45562</v>
      </c>
      <c r="M4440" s="259" t="s">
        <v>20</v>
      </c>
    </row>
    <row r="4441" spans="1:13" x14ac:dyDescent="0.35">
      <c r="A4441" s="261" t="s">
        <v>813</v>
      </c>
      <c r="B4441" s="261" t="s">
        <v>814</v>
      </c>
      <c r="C4441" s="261" t="s">
        <v>815</v>
      </c>
      <c r="D4441" s="261" t="s">
        <v>996</v>
      </c>
      <c r="E4441" s="261">
        <v>109011834</v>
      </c>
      <c r="F4441" s="261" t="s">
        <v>8217</v>
      </c>
      <c r="G4441" s="261" t="s">
        <v>884</v>
      </c>
      <c r="H4441" s="261">
        <v>2</v>
      </c>
      <c r="I4441" s="261" t="s">
        <v>8218</v>
      </c>
      <c r="J4441" s="261" t="s">
        <v>8219</v>
      </c>
      <c r="K4441" s="261" t="s">
        <v>8220</v>
      </c>
      <c r="L4441" s="262">
        <v>45562</v>
      </c>
      <c r="M4441" s="261" t="s">
        <v>20</v>
      </c>
    </row>
    <row r="4442" spans="1:13" x14ac:dyDescent="0.35">
      <c r="A4442" s="259" t="s">
        <v>813</v>
      </c>
      <c r="B4442" s="259" t="s">
        <v>814</v>
      </c>
      <c r="C4442" s="259" t="s">
        <v>815</v>
      </c>
      <c r="D4442" s="259" t="s">
        <v>999</v>
      </c>
      <c r="E4442" s="259">
        <v>11832849</v>
      </c>
      <c r="F4442" s="259" t="s">
        <v>8210</v>
      </c>
      <c r="G4442" s="259" t="s">
        <v>33</v>
      </c>
      <c r="H4442" s="259">
        <v>2</v>
      </c>
      <c r="I4442" s="259" t="s">
        <v>8221</v>
      </c>
      <c r="J4442" s="259" t="s">
        <v>8222</v>
      </c>
      <c r="K4442" s="259" t="s">
        <v>8223</v>
      </c>
      <c r="L4442" s="260">
        <v>45562</v>
      </c>
      <c r="M4442" s="259" t="s">
        <v>20</v>
      </c>
    </row>
    <row r="4443" spans="1:13" x14ac:dyDescent="0.35">
      <c r="A4443" s="261" t="s">
        <v>813</v>
      </c>
      <c r="B4443" s="261" t="s">
        <v>814</v>
      </c>
      <c r="C4443" s="261" t="s">
        <v>815</v>
      </c>
      <c r="D4443" s="261" t="s">
        <v>1002</v>
      </c>
      <c r="E4443" s="261">
        <v>12190320</v>
      </c>
      <c r="F4443" s="261" t="s">
        <v>8224</v>
      </c>
      <c r="G4443" s="261" t="s">
        <v>884</v>
      </c>
      <c r="H4443" s="261">
        <v>2</v>
      </c>
      <c r="I4443" s="261" t="s">
        <v>8225</v>
      </c>
      <c r="J4443" s="261" t="s">
        <v>8226</v>
      </c>
      <c r="K4443" s="261" t="s">
        <v>8227</v>
      </c>
      <c r="L4443" s="262">
        <v>45562</v>
      </c>
      <c r="M4443" s="261" t="s">
        <v>20</v>
      </c>
    </row>
    <row r="4444" spans="1:13" x14ac:dyDescent="0.35">
      <c r="A4444" s="259" t="s">
        <v>813</v>
      </c>
      <c r="B4444" s="259" t="s">
        <v>814</v>
      </c>
      <c r="C4444" s="259" t="s">
        <v>815</v>
      </c>
      <c r="D4444" s="259" t="s">
        <v>823</v>
      </c>
      <c r="E4444" s="259">
        <v>0</v>
      </c>
      <c r="F4444" s="259" t="s">
        <v>8224</v>
      </c>
      <c r="G4444" s="259" t="s">
        <v>884</v>
      </c>
      <c r="H4444" s="259">
        <v>2</v>
      </c>
      <c r="I4444" s="259" t="s">
        <v>8225</v>
      </c>
      <c r="J4444" s="259" t="s">
        <v>8228</v>
      </c>
      <c r="K4444" s="259" t="s">
        <v>8229</v>
      </c>
      <c r="L4444" s="260">
        <v>45562</v>
      </c>
      <c r="M4444" s="259" t="s">
        <v>20</v>
      </c>
    </row>
    <row r="4445" spans="1:13" x14ac:dyDescent="0.35">
      <c r="A4445" s="261" t="s">
        <v>7465</v>
      </c>
      <c r="B4445" s="261" t="s">
        <v>7466</v>
      </c>
      <c r="C4445" s="261" t="s">
        <v>7467</v>
      </c>
      <c r="D4445" s="261" t="s">
        <v>2176</v>
      </c>
      <c r="E4445" s="261">
        <v>2</v>
      </c>
      <c r="F4445" s="261" t="s">
        <v>2177</v>
      </c>
      <c r="G4445" s="261" t="s">
        <v>33</v>
      </c>
      <c r="H4445" s="261">
        <v>2</v>
      </c>
      <c r="I4445" s="261" t="s">
        <v>17</v>
      </c>
      <c r="J4445" s="261" t="s">
        <v>17</v>
      </c>
      <c r="K4445" s="261" t="s">
        <v>8230</v>
      </c>
      <c r="L4445" s="262">
        <v>45562</v>
      </c>
      <c r="M4445" s="261" t="s">
        <v>20</v>
      </c>
    </row>
    <row r="4446" spans="1:13" x14ac:dyDescent="0.35">
      <c r="A4446" s="259" t="s">
        <v>7465</v>
      </c>
      <c r="B4446" s="259" t="s">
        <v>7466</v>
      </c>
      <c r="C4446" s="259" t="s">
        <v>7467</v>
      </c>
      <c r="D4446" s="259" t="s">
        <v>2179</v>
      </c>
      <c r="E4446" s="259">
        <v>2</v>
      </c>
      <c r="F4446" s="259" t="s">
        <v>2177</v>
      </c>
      <c r="G4446" s="259" t="s">
        <v>33</v>
      </c>
      <c r="H4446" s="259">
        <v>2</v>
      </c>
      <c r="I4446" s="259" t="s">
        <v>17</v>
      </c>
      <c r="J4446" s="259" t="s">
        <v>17</v>
      </c>
      <c r="K4446" s="259" t="s">
        <v>8231</v>
      </c>
      <c r="L4446" s="260">
        <v>45562</v>
      </c>
      <c r="M4446" s="259" t="s">
        <v>20</v>
      </c>
    </row>
    <row r="4447" spans="1:13" x14ac:dyDescent="0.35">
      <c r="A4447" s="261" t="s">
        <v>7465</v>
      </c>
      <c r="B4447" s="261" t="s">
        <v>7466</v>
      </c>
      <c r="C4447" s="261" t="s">
        <v>7467</v>
      </c>
      <c r="D4447" s="261" t="s">
        <v>2181</v>
      </c>
      <c r="E4447" s="261">
        <v>0</v>
      </c>
      <c r="F4447" s="261" t="s">
        <v>2177</v>
      </c>
      <c r="G4447" s="261" t="s">
        <v>33</v>
      </c>
      <c r="H4447" s="261">
        <v>2</v>
      </c>
      <c r="I4447" s="261" t="s">
        <v>17</v>
      </c>
      <c r="J4447" s="261" t="s">
        <v>17</v>
      </c>
      <c r="K4447" s="261" t="s">
        <v>8232</v>
      </c>
      <c r="L4447" s="262">
        <v>45562</v>
      </c>
      <c r="M4447" s="261" t="s">
        <v>20</v>
      </c>
    </row>
    <row r="4448" spans="1:13" x14ac:dyDescent="0.35">
      <c r="A4448" s="259" t="s">
        <v>7465</v>
      </c>
      <c r="B4448" s="259" t="s">
        <v>7466</v>
      </c>
      <c r="C4448" s="259" t="s">
        <v>7467</v>
      </c>
      <c r="D4448" s="259" t="s">
        <v>2183</v>
      </c>
      <c r="E4448" s="259">
        <v>0</v>
      </c>
      <c r="F4448" s="259" t="s">
        <v>2177</v>
      </c>
      <c r="G4448" s="259" t="s">
        <v>33</v>
      </c>
      <c r="H4448" s="259">
        <v>2</v>
      </c>
      <c r="I4448" s="259" t="s">
        <v>17</v>
      </c>
      <c r="J4448" s="259" t="s">
        <v>17</v>
      </c>
      <c r="K4448" s="259" t="s">
        <v>8233</v>
      </c>
      <c r="L4448" s="260">
        <v>45562</v>
      </c>
      <c r="M4448" s="259" t="s">
        <v>20</v>
      </c>
    </row>
    <row r="4449" spans="1:13" x14ac:dyDescent="0.35">
      <c r="A4449" s="261" t="s">
        <v>7465</v>
      </c>
      <c r="B4449" s="261" t="s">
        <v>7466</v>
      </c>
      <c r="C4449" s="261" t="s">
        <v>7467</v>
      </c>
      <c r="D4449" s="261" t="s">
        <v>2185</v>
      </c>
      <c r="E4449" s="261">
        <v>3</v>
      </c>
      <c r="F4449" s="261" t="s">
        <v>2177</v>
      </c>
      <c r="G4449" s="261" t="s">
        <v>33</v>
      </c>
      <c r="H4449" s="261">
        <v>2</v>
      </c>
      <c r="I4449" s="261" t="s">
        <v>17</v>
      </c>
      <c r="J4449" s="261" t="s">
        <v>17</v>
      </c>
      <c r="K4449" s="261" t="s">
        <v>8234</v>
      </c>
      <c r="L4449" s="262">
        <v>45562</v>
      </c>
      <c r="M4449" s="261" t="s">
        <v>20</v>
      </c>
    </row>
    <row r="4450" spans="1:13" x14ac:dyDescent="0.35">
      <c r="A4450" s="259" t="s">
        <v>7465</v>
      </c>
      <c r="B4450" s="259" t="s">
        <v>7466</v>
      </c>
      <c r="C4450" s="259" t="s">
        <v>7467</v>
      </c>
      <c r="D4450" s="259" t="s">
        <v>2187</v>
      </c>
      <c r="E4450" s="259">
        <v>1</v>
      </c>
      <c r="F4450" s="259" t="s">
        <v>2177</v>
      </c>
      <c r="G4450" s="259" t="s">
        <v>33</v>
      </c>
      <c r="H4450" s="259">
        <v>2</v>
      </c>
      <c r="I4450" s="259" t="s">
        <v>17</v>
      </c>
      <c r="J4450" s="259" t="s">
        <v>17</v>
      </c>
      <c r="K4450" s="259" t="s">
        <v>8235</v>
      </c>
      <c r="L4450" s="260">
        <v>45562</v>
      </c>
      <c r="M4450" s="259" t="s">
        <v>20</v>
      </c>
    </row>
    <row r="4451" spans="1:13" x14ac:dyDescent="0.35">
      <c r="A4451" s="261" t="s">
        <v>7465</v>
      </c>
      <c r="B4451" s="261" t="s">
        <v>7466</v>
      </c>
      <c r="C4451" s="261" t="s">
        <v>7467</v>
      </c>
      <c r="D4451" s="261" t="s">
        <v>2189</v>
      </c>
      <c r="E4451" s="261">
        <v>0</v>
      </c>
      <c r="F4451" s="261" t="s">
        <v>2177</v>
      </c>
      <c r="G4451" s="261" t="s">
        <v>33</v>
      </c>
      <c r="H4451" s="261">
        <v>2</v>
      </c>
      <c r="I4451" s="261" t="s">
        <v>17</v>
      </c>
      <c r="J4451" s="261" t="s">
        <v>17</v>
      </c>
      <c r="K4451" s="261" t="s">
        <v>8236</v>
      </c>
      <c r="L4451" s="262">
        <v>45562</v>
      </c>
      <c r="M4451" s="261" t="s">
        <v>20</v>
      </c>
    </row>
    <row r="4452" spans="1:13" x14ac:dyDescent="0.35">
      <c r="A4452" s="259" t="s">
        <v>7465</v>
      </c>
      <c r="B4452" s="259" t="s">
        <v>7466</v>
      </c>
      <c r="C4452" s="259" t="s">
        <v>7467</v>
      </c>
      <c r="D4452" s="259" t="s">
        <v>2191</v>
      </c>
      <c r="E4452" s="259">
        <v>0</v>
      </c>
      <c r="F4452" s="259" t="s">
        <v>2177</v>
      </c>
      <c r="G4452" s="259" t="s">
        <v>33</v>
      </c>
      <c r="H4452" s="259">
        <v>2</v>
      </c>
      <c r="I4452" s="259" t="s">
        <v>17</v>
      </c>
      <c r="J4452" s="259" t="s">
        <v>17</v>
      </c>
      <c r="K4452" s="259" t="s">
        <v>8237</v>
      </c>
      <c r="L4452" s="260">
        <v>45562</v>
      </c>
      <c r="M4452" s="259" t="s">
        <v>20</v>
      </c>
    </row>
    <row r="4453" spans="1:13" x14ac:dyDescent="0.35">
      <c r="A4453" s="261" t="s">
        <v>7465</v>
      </c>
      <c r="B4453" s="261" t="s">
        <v>7466</v>
      </c>
      <c r="C4453" s="261" t="s">
        <v>7467</v>
      </c>
      <c r="D4453" s="261" t="s">
        <v>2193</v>
      </c>
      <c r="E4453" s="261">
        <v>0</v>
      </c>
      <c r="F4453" s="261" t="s">
        <v>2177</v>
      </c>
      <c r="G4453" s="261" t="s">
        <v>33</v>
      </c>
      <c r="H4453" s="261">
        <v>2</v>
      </c>
      <c r="I4453" s="261" t="s">
        <v>17</v>
      </c>
      <c r="J4453" s="261" t="s">
        <v>17</v>
      </c>
      <c r="K4453" s="261" t="s">
        <v>8238</v>
      </c>
      <c r="L4453" s="262">
        <v>45562</v>
      </c>
      <c r="M4453" s="261" t="s">
        <v>20</v>
      </c>
    </row>
    <row r="4454" spans="1:13" x14ac:dyDescent="0.35">
      <c r="A4454" s="259" t="s">
        <v>248</v>
      </c>
      <c r="B4454" s="259" t="s">
        <v>249</v>
      </c>
      <c r="C4454" s="259" t="s">
        <v>250</v>
      </c>
      <c r="D4454" s="259" t="s">
        <v>949</v>
      </c>
      <c r="E4454" s="259">
        <v>59300000</v>
      </c>
      <c r="F4454" s="259" t="s">
        <v>8239</v>
      </c>
      <c r="G4454" s="259" t="s">
        <v>884</v>
      </c>
      <c r="H4454" s="259">
        <v>2</v>
      </c>
      <c r="I4454" s="259" t="s">
        <v>8240</v>
      </c>
      <c r="J4454" s="259" t="s">
        <v>8241</v>
      </c>
      <c r="K4454" s="259" t="s">
        <v>8242</v>
      </c>
      <c r="L4454" s="260">
        <v>45563</v>
      </c>
      <c r="M4454" s="259" t="s">
        <v>20</v>
      </c>
    </row>
    <row r="4455" spans="1:13" x14ac:dyDescent="0.35">
      <c r="A4455" s="261" t="s">
        <v>248</v>
      </c>
      <c r="B4455" s="261" t="s">
        <v>249</v>
      </c>
      <c r="C4455" s="261" t="s">
        <v>250</v>
      </c>
      <c r="D4455" s="261" t="s">
        <v>958</v>
      </c>
      <c r="E4455" s="261">
        <v>59300000</v>
      </c>
      <c r="F4455" s="261" t="s">
        <v>8239</v>
      </c>
      <c r="G4455" s="261" t="s">
        <v>884</v>
      </c>
      <c r="H4455" s="261">
        <v>2</v>
      </c>
      <c r="I4455" s="261" t="s">
        <v>890</v>
      </c>
      <c r="J4455" s="261" t="s">
        <v>8243</v>
      </c>
      <c r="K4455" s="261" t="s">
        <v>8244</v>
      </c>
      <c r="L4455" s="262">
        <v>45563</v>
      </c>
      <c r="M4455" s="261" t="s">
        <v>20</v>
      </c>
    </row>
    <row r="4456" spans="1:13" x14ac:dyDescent="0.35">
      <c r="A4456" s="259" t="s">
        <v>248</v>
      </c>
      <c r="B4456" s="259" t="s">
        <v>249</v>
      </c>
      <c r="C4456" s="259" t="s">
        <v>250</v>
      </c>
      <c r="D4456" s="259" t="s">
        <v>963</v>
      </c>
      <c r="E4456" s="259">
        <v>204268</v>
      </c>
      <c r="F4456" s="259" t="s">
        <v>8245</v>
      </c>
      <c r="G4456" s="259" t="s">
        <v>884</v>
      </c>
      <c r="H4456" s="259">
        <v>2</v>
      </c>
      <c r="I4456" s="259" t="s">
        <v>8246</v>
      </c>
      <c r="J4456" s="259" t="s">
        <v>8247</v>
      </c>
      <c r="K4456" s="259" t="s">
        <v>8248</v>
      </c>
      <c r="L4456" s="260">
        <v>45563</v>
      </c>
      <c r="M4456" s="259" t="s">
        <v>20</v>
      </c>
    </row>
    <row r="4457" spans="1:13" x14ac:dyDescent="0.35">
      <c r="A4457" s="261" t="s">
        <v>248</v>
      </c>
      <c r="B4457" s="261" t="s">
        <v>249</v>
      </c>
      <c r="C4457" s="261" t="s">
        <v>250</v>
      </c>
      <c r="D4457" s="261" t="s">
        <v>568</v>
      </c>
      <c r="E4457" s="261">
        <v>204268</v>
      </c>
      <c r="F4457" s="261" t="s">
        <v>8245</v>
      </c>
      <c r="G4457" s="261" t="s">
        <v>884</v>
      </c>
      <c r="H4457" s="261">
        <v>2</v>
      </c>
      <c r="I4457" s="261" t="s">
        <v>8246</v>
      </c>
      <c r="J4457" s="261" t="s">
        <v>8249</v>
      </c>
      <c r="K4457" s="261" t="s">
        <v>8250</v>
      </c>
      <c r="L4457" s="262">
        <v>45563</v>
      </c>
      <c r="M4457" s="261" t="s">
        <v>20</v>
      </c>
    </row>
    <row r="4458" spans="1:13" x14ac:dyDescent="0.35">
      <c r="A4458" s="259" t="s">
        <v>248</v>
      </c>
      <c r="B4458" s="259" t="s">
        <v>249</v>
      </c>
      <c r="C4458" s="259" t="s">
        <v>250</v>
      </c>
      <c r="D4458" s="259" t="s">
        <v>635</v>
      </c>
      <c r="E4458" s="259">
        <v>839</v>
      </c>
      <c r="F4458" s="259" t="s">
        <v>8251</v>
      </c>
      <c r="G4458" s="259" t="s">
        <v>884</v>
      </c>
      <c r="H4458" s="259">
        <v>2</v>
      </c>
      <c r="I4458" s="259" t="s">
        <v>8252</v>
      </c>
      <c r="J4458" s="259" t="s">
        <v>8253</v>
      </c>
      <c r="K4458" s="259" t="s">
        <v>8254</v>
      </c>
      <c r="L4458" s="260">
        <v>45563</v>
      </c>
      <c r="M4458" s="259" t="s">
        <v>20</v>
      </c>
    </row>
    <row r="4459" spans="1:13" x14ac:dyDescent="0.35">
      <c r="A4459" s="261" t="s">
        <v>248</v>
      </c>
      <c r="B4459" s="261" t="s">
        <v>249</v>
      </c>
      <c r="C4459" s="261" t="s">
        <v>250</v>
      </c>
      <c r="D4459" s="261" t="s">
        <v>793</v>
      </c>
      <c r="E4459" s="261">
        <v>839</v>
      </c>
      <c r="F4459" s="261" t="s">
        <v>8255</v>
      </c>
      <c r="G4459" s="261" t="s">
        <v>884</v>
      </c>
      <c r="H4459" s="261">
        <v>2</v>
      </c>
      <c r="I4459" s="261" t="s">
        <v>8256</v>
      </c>
      <c r="J4459" s="261" t="s">
        <v>8257</v>
      </c>
      <c r="K4459" s="261" t="s">
        <v>8258</v>
      </c>
      <c r="L4459" s="262">
        <v>45563</v>
      </c>
      <c r="M4459" s="261" t="s">
        <v>20</v>
      </c>
    </row>
    <row r="4460" spans="1:13" x14ac:dyDescent="0.35">
      <c r="A4460" s="259" t="s">
        <v>248</v>
      </c>
      <c r="B4460" s="259" t="s">
        <v>249</v>
      </c>
      <c r="C4460" s="259" t="s">
        <v>250</v>
      </c>
      <c r="D4460" s="259" t="s">
        <v>986</v>
      </c>
      <c r="E4460" s="259">
        <v>204268</v>
      </c>
      <c r="F4460" s="259" t="s">
        <v>8245</v>
      </c>
      <c r="G4460" s="259" t="s">
        <v>884</v>
      </c>
      <c r="H4460" s="259">
        <v>2</v>
      </c>
      <c r="I4460" s="259" t="s">
        <v>8246</v>
      </c>
      <c r="J4460" s="259" t="s">
        <v>8259</v>
      </c>
      <c r="K4460" s="259" t="s">
        <v>8260</v>
      </c>
      <c r="L4460" s="260">
        <v>45563</v>
      </c>
      <c r="M4460" s="259" t="s">
        <v>20</v>
      </c>
    </row>
    <row r="4461" spans="1:13" x14ac:dyDescent="0.35">
      <c r="A4461" s="261" t="s">
        <v>248</v>
      </c>
      <c r="B4461" s="261" t="s">
        <v>249</v>
      </c>
      <c r="C4461" s="261" t="s">
        <v>250</v>
      </c>
      <c r="D4461" s="261" t="s">
        <v>991</v>
      </c>
      <c r="E4461" s="261">
        <v>59095732</v>
      </c>
      <c r="F4461" s="261" t="s">
        <v>8261</v>
      </c>
      <c r="G4461" s="261" t="s">
        <v>884</v>
      </c>
      <c r="H4461" s="261">
        <v>2</v>
      </c>
      <c r="I4461" s="261" t="s">
        <v>8262</v>
      </c>
      <c r="J4461" s="261" t="s">
        <v>8263</v>
      </c>
      <c r="K4461" s="261" t="s">
        <v>8264</v>
      </c>
      <c r="L4461" s="262">
        <v>45563</v>
      </c>
      <c r="M4461" s="261" t="s">
        <v>20</v>
      </c>
    </row>
    <row r="4462" spans="1:13" x14ac:dyDescent="0.35">
      <c r="A4462" s="259" t="s">
        <v>248</v>
      </c>
      <c r="B4462" s="259" t="s">
        <v>249</v>
      </c>
      <c r="C4462" s="259" t="s">
        <v>250</v>
      </c>
      <c r="D4462" s="259" t="s">
        <v>996</v>
      </c>
      <c r="E4462" s="259">
        <v>0</v>
      </c>
      <c r="F4462" s="259" t="s">
        <v>8245</v>
      </c>
      <c r="G4462" s="259" t="s">
        <v>884</v>
      </c>
      <c r="H4462" s="259">
        <v>2</v>
      </c>
      <c r="I4462" s="259" t="s">
        <v>8246</v>
      </c>
      <c r="J4462" s="259" t="s">
        <v>8265</v>
      </c>
      <c r="K4462" s="259" t="s">
        <v>8266</v>
      </c>
      <c r="L4462" s="260">
        <v>45563</v>
      </c>
      <c r="M4462" s="259" t="s">
        <v>20</v>
      </c>
    </row>
    <row r="4463" spans="1:13" x14ac:dyDescent="0.35">
      <c r="A4463" s="261" t="s">
        <v>248</v>
      </c>
      <c r="B4463" s="261" t="s">
        <v>249</v>
      </c>
      <c r="C4463" s="261" t="s">
        <v>250</v>
      </c>
      <c r="D4463" s="261" t="s">
        <v>999</v>
      </c>
      <c r="E4463" s="261">
        <v>204268</v>
      </c>
      <c r="F4463" s="261" t="s">
        <v>8245</v>
      </c>
      <c r="G4463" s="261" t="s">
        <v>884</v>
      </c>
      <c r="H4463" s="261">
        <v>2</v>
      </c>
      <c r="I4463" s="261" t="s">
        <v>8246</v>
      </c>
      <c r="J4463" s="261" t="s">
        <v>8267</v>
      </c>
      <c r="K4463" s="261" t="s">
        <v>8268</v>
      </c>
      <c r="L4463" s="262">
        <v>45563</v>
      </c>
      <c r="M4463" s="261" t="s">
        <v>20</v>
      </c>
    </row>
    <row r="4464" spans="1:13" x14ac:dyDescent="0.35">
      <c r="A4464" s="259" t="s">
        <v>248</v>
      </c>
      <c r="B4464" s="259" t="s">
        <v>249</v>
      </c>
      <c r="C4464" s="259" t="s">
        <v>250</v>
      </c>
      <c r="D4464" s="259" t="s">
        <v>1002</v>
      </c>
      <c r="E4464" s="259" t="s">
        <v>17</v>
      </c>
      <c r="F4464" s="259" t="s">
        <v>8245</v>
      </c>
      <c r="G4464" s="259" t="s">
        <v>884</v>
      </c>
      <c r="H4464" s="259">
        <v>2</v>
      </c>
      <c r="I4464" s="259" t="s">
        <v>8246</v>
      </c>
      <c r="J4464" s="259" t="s">
        <v>8267</v>
      </c>
      <c r="K4464" s="259" t="s">
        <v>8269</v>
      </c>
      <c r="L4464" s="260">
        <v>45563</v>
      </c>
      <c r="M4464" s="259" t="s">
        <v>20</v>
      </c>
    </row>
    <row r="4465" spans="1:13" x14ac:dyDescent="0.35">
      <c r="A4465" s="261" t="s">
        <v>248</v>
      </c>
      <c r="B4465" s="261" t="s">
        <v>249</v>
      </c>
      <c r="C4465" s="261" t="s">
        <v>250</v>
      </c>
      <c r="D4465" s="261" t="s">
        <v>823</v>
      </c>
      <c r="E4465" s="261" t="s">
        <v>17</v>
      </c>
      <c r="F4465" s="261" t="s">
        <v>8245</v>
      </c>
      <c r="G4465" s="261" t="s">
        <v>884</v>
      </c>
      <c r="H4465" s="261">
        <v>2</v>
      </c>
      <c r="I4465" s="261" t="s">
        <v>8246</v>
      </c>
      <c r="J4465" s="261" t="s">
        <v>8267</v>
      </c>
      <c r="K4465" s="261" t="s">
        <v>8270</v>
      </c>
      <c r="L4465" s="262">
        <v>45563</v>
      </c>
      <c r="M4465" s="261" t="s">
        <v>20</v>
      </c>
    </row>
    <row r="4466" spans="1:13" x14ac:dyDescent="0.35">
      <c r="A4466" s="259" t="s">
        <v>200</v>
      </c>
      <c r="B4466" s="259" t="s">
        <v>201</v>
      </c>
      <c r="C4466" s="259" t="s">
        <v>202</v>
      </c>
      <c r="D4466" s="259" t="s">
        <v>949</v>
      </c>
      <c r="E4466" s="259">
        <v>47906000</v>
      </c>
      <c r="F4466" s="259" t="s">
        <v>8271</v>
      </c>
      <c r="G4466" s="259" t="s">
        <v>884</v>
      </c>
      <c r="H4466" s="259">
        <v>2</v>
      </c>
      <c r="I4466" s="259" t="s">
        <v>8272</v>
      </c>
      <c r="J4466" s="259" t="s">
        <v>8273</v>
      </c>
      <c r="K4466" s="259" t="s">
        <v>8274</v>
      </c>
      <c r="L4466" s="260">
        <v>45563</v>
      </c>
      <c r="M4466" s="259" t="s">
        <v>20</v>
      </c>
    </row>
    <row r="4467" spans="1:13" x14ac:dyDescent="0.35">
      <c r="A4467" s="261" t="s">
        <v>200</v>
      </c>
      <c r="B4467" s="261" t="s">
        <v>201</v>
      </c>
      <c r="C4467" s="261" t="s">
        <v>202</v>
      </c>
      <c r="D4467" s="261" t="s">
        <v>958</v>
      </c>
      <c r="E4467" s="261">
        <v>47906000</v>
      </c>
      <c r="F4467" s="261" t="s">
        <v>8271</v>
      </c>
      <c r="G4467" s="261" t="s">
        <v>884</v>
      </c>
      <c r="H4467" s="261">
        <v>2</v>
      </c>
      <c r="I4467" s="261" t="s">
        <v>8272</v>
      </c>
      <c r="J4467" s="261" t="s">
        <v>8243</v>
      </c>
      <c r="K4467" s="261" t="s">
        <v>8275</v>
      </c>
      <c r="L4467" s="262">
        <v>45563</v>
      </c>
      <c r="M4467" s="261" t="s">
        <v>20</v>
      </c>
    </row>
    <row r="4468" spans="1:13" x14ac:dyDescent="0.35">
      <c r="A4468" s="259" t="s">
        <v>200</v>
      </c>
      <c r="B4468" s="259" t="s">
        <v>201</v>
      </c>
      <c r="C4468" s="259" t="s">
        <v>202</v>
      </c>
      <c r="D4468" s="259" t="s">
        <v>963</v>
      </c>
      <c r="E4468" s="259">
        <v>98000</v>
      </c>
      <c r="F4468" s="259" t="s">
        <v>8276</v>
      </c>
      <c r="G4468" s="259" t="s">
        <v>884</v>
      </c>
      <c r="H4468" s="259">
        <v>2</v>
      </c>
      <c r="I4468" s="259" t="s">
        <v>8277</v>
      </c>
      <c r="J4468" s="259" t="s">
        <v>8278</v>
      </c>
      <c r="K4468" s="259" t="s">
        <v>8279</v>
      </c>
      <c r="L4468" s="260">
        <v>45563</v>
      </c>
      <c r="M4468" s="259" t="s">
        <v>20</v>
      </c>
    </row>
    <row r="4469" spans="1:13" x14ac:dyDescent="0.35">
      <c r="A4469" s="261" t="s">
        <v>200</v>
      </c>
      <c r="B4469" s="261" t="s">
        <v>201</v>
      </c>
      <c r="C4469" s="261" t="s">
        <v>202</v>
      </c>
      <c r="D4469" s="261" t="s">
        <v>568</v>
      </c>
      <c r="E4469" s="261">
        <v>98000</v>
      </c>
      <c r="F4469" s="261" t="s">
        <v>8276</v>
      </c>
      <c r="G4469" s="261" t="s">
        <v>884</v>
      </c>
      <c r="H4469" s="261">
        <v>2</v>
      </c>
      <c r="I4469" s="261" t="s">
        <v>8277</v>
      </c>
      <c r="J4469" s="261" t="s">
        <v>8278</v>
      </c>
      <c r="K4469" s="261" t="s">
        <v>8280</v>
      </c>
      <c r="L4469" s="262">
        <v>45563</v>
      </c>
      <c r="M4469" s="261" t="s">
        <v>20</v>
      </c>
    </row>
    <row r="4470" spans="1:13" x14ac:dyDescent="0.35">
      <c r="A4470" s="259" t="s">
        <v>200</v>
      </c>
      <c r="B4470" s="259" t="s">
        <v>201</v>
      </c>
      <c r="C4470" s="259" t="s">
        <v>202</v>
      </c>
      <c r="D4470" s="259" t="s">
        <v>635</v>
      </c>
      <c r="E4470" s="259">
        <v>75</v>
      </c>
      <c r="F4470" s="259" t="s">
        <v>8281</v>
      </c>
      <c r="G4470" s="259" t="s">
        <v>22</v>
      </c>
      <c r="H4470" s="259">
        <v>3</v>
      </c>
      <c r="I4470" s="259" t="s">
        <v>8282</v>
      </c>
      <c r="J4470" s="259" t="s">
        <v>8283</v>
      </c>
      <c r="K4470" s="259" t="s">
        <v>8284</v>
      </c>
      <c r="L4470" s="260">
        <v>45563</v>
      </c>
      <c r="M4470" s="259" t="s">
        <v>20</v>
      </c>
    </row>
    <row r="4471" spans="1:13" x14ac:dyDescent="0.35">
      <c r="A4471" s="261" t="s">
        <v>200</v>
      </c>
      <c r="B4471" s="261" t="s">
        <v>201</v>
      </c>
      <c r="C4471" s="261" t="s">
        <v>202</v>
      </c>
      <c r="D4471" s="261" t="s">
        <v>793</v>
      </c>
      <c r="E4471" s="261">
        <v>75</v>
      </c>
      <c r="F4471" s="261" t="s">
        <v>8285</v>
      </c>
      <c r="G4471" s="261" t="s">
        <v>22</v>
      </c>
      <c r="H4471" s="261">
        <v>3</v>
      </c>
      <c r="I4471" s="261" t="s">
        <v>8286</v>
      </c>
      <c r="J4471" s="261" t="s">
        <v>8287</v>
      </c>
      <c r="K4471" s="261" t="s">
        <v>8288</v>
      </c>
      <c r="L4471" s="262">
        <v>45563</v>
      </c>
      <c r="M4471" s="261" t="s">
        <v>20</v>
      </c>
    </row>
    <row r="4472" spans="1:13" x14ac:dyDescent="0.35">
      <c r="A4472" s="259" t="s">
        <v>200</v>
      </c>
      <c r="B4472" s="259" t="s">
        <v>201</v>
      </c>
      <c r="C4472" s="259" t="s">
        <v>202</v>
      </c>
      <c r="D4472" s="259" t="s">
        <v>986</v>
      </c>
      <c r="E4472" s="259">
        <v>98000</v>
      </c>
      <c r="F4472" s="259" t="s">
        <v>8276</v>
      </c>
      <c r="G4472" s="259" t="s">
        <v>884</v>
      </c>
      <c r="H4472" s="259">
        <v>2</v>
      </c>
      <c r="I4472" s="259" t="s">
        <v>8277</v>
      </c>
      <c r="J4472" s="259" t="s">
        <v>8289</v>
      </c>
      <c r="K4472" s="259" t="s">
        <v>8290</v>
      </c>
      <c r="L4472" s="260">
        <v>45563</v>
      </c>
      <c r="M4472" s="259" t="s">
        <v>20</v>
      </c>
    </row>
    <row r="4473" spans="1:13" x14ac:dyDescent="0.35">
      <c r="A4473" s="261" t="s">
        <v>200</v>
      </c>
      <c r="B4473" s="261" t="s">
        <v>201</v>
      </c>
      <c r="C4473" s="261" t="s">
        <v>202</v>
      </c>
      <c r="D4473" s="261" t="s">
        <v>991</v>
      </c>
      <c r="E4473" s="261">
        <v>47808000</v>
      </c>
      <c r="F4473" s="261" t="s">
        <v>8271</v>
      </c>
      <c r="G4473" s="261" t="s">
        <v>884</v>
      </c>
      <c r="H4473" s="261">
        <v>2</v>
      </c>
      <c r="I4473" s="261" t="s">
        <v>8272</v>
      </c>
      <c r="J4473" s="261" t="s">
        <v>8291</v>
      </c>
      <c r="K4473" s="261" t="s">
        <v>8292</v>
      </c>
      <c r="L4473" s="262">
        <v>45563</v>
      </c>
      <c r="M4473" s="261" t="s">
        <v>20</v>
      </c>
    </row>
    <row r="4474" spans="1:13" x14ac:dyDescent="0.35">
      <c r="A4474" s="259" t="s">
        <v>200</v>
      </c>
      <c r="B4474" s="259" t="s">
        <v>201</v>
      </c>
      <c r="C4474" s="259" t="s">
        <v>202</v>
      </c>
      <c r="D4474" s="259" t="s">
        <v>996</v>
      </c>
      <c r="E4474" s="259">
        <v>0</v>
      </c>
      <c r="F4474" s="259" t="s">
        <v>8276</v>
      </c>
      <c r="G4474" s="259" t="s">
        <v>884</v>
      </c>
      <c r="H4474" s="259">
        <v>2</v>
      </c>
      <c r="I4474" s="259" t="s">
        <v>8277</v>
      </c>
      <c r="J4474" s="259" t="s">
        <v>8293</v>
      </c>
      <c r="K4474" s="259" t="s">
        <v>8294</v>
      </c>
      <c r="L4474" s="260">
        <v>45563</v>
      </c>
      <c r="M4474" s="259" t="s">
        <v>20</v>
      </c>
    </row>
    <row r="4475" spans="1:13" x14ac:dyDescent="0.35">
      <c r="A4475" s="261" t="s">
        <v>200</v>
      </c>
      <c r="B4475" s="261" t="s">
        <v>201</v>
      </c>
      <c r="C4475" s="261" t="s">
        <v>202</v>
      </c>
      <c r="D4475" s="261" t="s">
        <v>999</v>
      </c>
      <c r="E4475" s="261">
        <v>98000</v>
      </c>
      <c r="F4475" s="261" t="s">
        <v>8276</v>
      </c>
      <c r="G4475" s="261" t="s">
        <v>884</v>
      </c>
      <c r="H4475" s="261">
        <v>2</v>
      </c>
      <c r="I4475" s="261" t="s">
        <v>8277</v>
      </c>
      <c r="J4475" s="261" t="s">
        <v>8267</v>
      </c>
      <c r="K4475" s="261" t="s">
        <v>8295</v>
      </c>
      <c r="L4475" s="262">
        <v>45563</v>
      </c>
      <c r="M4475" s="261" t="s">
        <v>20</v>
      </c>
    </row>
    <row r="4476" spans="1:13" x14ac:dyDescent="0.35">
      <c r="A4476" s="259" t="s">
        <v>200</v>
      </c>
      <c r="B4476" s="259" t="s">
        <v>201</v>
      </c>
      <c r="C4476" s="259" t="s">
        <v>202</v>
      </c>
      <c r="D4476" s="259" t="s">
        <v>1002</v>
      </c>
      <c r="E4476" s="259" t="s">
        <v>17</v>
      </c>
      <c r="F4476" s="259" t="s">
        <v>8276</v>
      </c>
      <c r="G4476" s="259" t="s">
        <v>884</v>
      </c>
      <c r="H4476" s="259">
        <v>2</v>
      </c>
      <c r="I4476" s="259" t="s">
        <v>8277</v>
      </c>
      <c r="J4476" s="259" t="s">
        <v>8267</v>
      </c>
      <c r="K4476" s="259" t="s">
        <v>8296</v>
      </c>
      <c r="L4476" s="260">
        <v>45563</v>
      </c>
      <c r="M4476" s="259" t="s">
        <v>20</v>
      </c>
    </row>
    <row r="4477" spans="1:13" x14ac:dyDescent="0.35">
      <c r="A4477" s="261" t="s">
        <v>200</v>
      </c>
      <c r="B4477" s="261" t="s">
        <v>201</v>
      </c>
      <c r="C4477" s="261" t="s">
        <v>202</v>
      </c>
      <c r="D4477" s="261" t="s">
        <v>823</v>
      </c>
      <c r="E4477" s="261" t="s">
        <v>17</v>
      </c>
      <c r="F4477" s="261" t="s">
        <v>8276</v>
      </c>
      <c r="G4477" s="261" t="s">
        <v>884</v>
      </c>
      <c r="H4477" s="261">
        <v>2</v>
      </c>
      <c r="I4477" s="261" t="s">
        <v>8277</v>
      </c>
      <c r="J4477" s="261" t="s">
        <v>8267</v>
      </c>
      <c r="K4477" s="261" t="s">
        <v>8297</v>
      </c>
      <c r="L4477" s="262">
        <v>45563</v>
      </c>
      <c r="M4477" s="261" t="s">
        <v>20</v>
      </c>
    </row>
    <row r="4478" spans="1:13" x14ac:dyDescent="0.35">
      <c r="A4478" s="259" t="s">
        <v>1340</v>
      </c>
      <c r="B4478" s="259" t="s">
        <v>1341</v>
      </c>
      <c r="C4478" s="259" t="s">
        <v>1342</v>
      </c>
      <c r="D4478" s="259" t="s">
        <v>949</v>
      </c>
      <c r="E4478" s="259">
        <v>116932000</v>
      </c>
      <c r="F4478" s="259" t="s">
        <v>8298</v>
      </c>
      <c r="G4478" s="259" t="s">
        <v>884</v>
      </c>
      <c r="H4478" s="259">
        <v>2</v>
      </c>
      <c r="I4478" s="259" t="s">
        <v>8299</v>
      </c>
      <c r="J4478" s="259" t="s">
        <v>8300</v>
      </c>
      <c r="K4478" s="259" t="s">
        <v>8301</v>
      </c>
      <c r="L4478" s="260">
        <v>45563</v>
      </c>
      <c r="M4478" s="259" t="s">
        <v>20</v>
      </c>
    </row>
    <row r="4479" spans="1:13" x14ac:dyDescent="0.35">
      <c r="A4479" s="261" t="s">
        <v>1340</v>
      </c>
      <c r="B4479" s="261" t="s">
        <v>1341</v>
      </c>
      <c r="C4479" s="261" t="s">
        <v>1342</v>
      </c>
      <c r="D4479" s="261" t="s">
        <v>958</v>
      </c>
      <c r="E4479" s="261">
        <v>116932000</v>
      </c>
      <c r="F4479" s="261" t="s">
        <v>8298</v>
      </c>
      <c r="G4479" s="261" t="s">
        <v>884</v>
      </c>
      <c r="H4479" s="261">
        <v>2</v>
      </c>
      <c r="I4479" s="261" t="s">
        <v>8302</v>
      </c>
      <c r="J4479" s="261" t="s">
        <v>8303</v>
      </c>
      <c r="K4479" s="261" t="s">
        <v>8304</v>
      </c>
      <c r="L4479" s="262">
        <v>45563</v>
      </c>
      <c r="M4479" s="261" t="s">
        <v>20</v>
      </c>
    </row>
    <row r="4480" spans="1:13" x14ac:dyDescent="0.35">
      <c r="A4480" s="259" t="s">
        <v>1340</v>
      </c>
      <c r="B4480" s="259" t="s">
        <v>1341</v>
      </c>
      <c r="C4480" s="259" t="s">
        <v>1342</v>
      </c>
      <c r="D4480" s="259" t="s">
        <v>963</v>
      </c>
      <c r="E4480" s="259">
        <v>760581</v>
      </c>
      <c r="F4480" s="259" t="s">
        <v>8305</v>
      </c>
      <c r="G4480" s="259" t="s">
        <v>884</v>
      </c>
      <c r="H4480" s="259">
        <v>2</v>
      </c>
      <c r="I4480" s="259" t="s">
        <v>8306</v>
      </c>
      <c r="J4480" s="259" t="s">
        <v>8307</v>
      </c>
      <c r="K4480" s="259" t="s">
        <v>8308</v>
      </c>
      <c r="L4480" s="260">
        <v>45563</v>
      </c>
      <c r="M4480" s="259" t="s">
        <v>20</v>
      </c>
    </row>
    <row r="4481" spans="1:13" x14ac:dyDescent="0.35">
      <c r="A4481" s="261" t="s">
        <v>1340</v>
      </c>
      <c r="B4481" s="261" t="s">
        <v>1341</v>
      </c>
      <c r="C4481" s="261" t="s">
        <v>1342</v>
      </c>
      <c r="D4481" s="261" t="s">
        <v>568</v>
      </c>
      <c r="E4481" s="261">
        <v>760581</v>
      </c>
      <c r="F4481" s="261" t="s">
        <v>8305</v>
      </c>
      <c r="G4481" s="261" t="s">
        <v>884</v>
      </c>
      <c r="H4481" s="261">
        <v>2</v>
      </c>
      <c r="I4481" s="261" t="s">
        <v>8306</v>
      </c>
      <c r="J4481" s="261" t="s">
        <v>8309</v>
      </c>
      <c r="K4481" s="261" t="s">
        <v>8310</v>
      </c>
      <c r="L4481" s="262">
        <v>45563</v>
      </c>
      <c r="M4481" s="261" t="s">
        <v>20</v>
      </c>
    </row>
    <row r="4482" spans="1:13" x14ac:dyDescent="0.35">
      <c r="A4482" s="259" t="s">
        <v>1340</v>
      </c>
      <c r="B4482" s="259" t="s">
        <v>1341</v>
      </c>
      <c r="C4482" s="259" t="s">
        <v>1342</v>
      </c>
      <c r="D4482" s="259" t="s">
        <v>635</v>
      </c>
      <c r="E4482" s="259">
        <v>4</v>
      </c>
      <c r="F4482" s="259" t="s">
        <v>8311</v>
      </c>
      <c r="G4482" s="259" t="s">
        <v>22</v>
      </c>
      <c r="H4482" s="259">
        <v>3</v>
      </c>
      <c r="I4482" s="259" t="s">
        <v>691</v>
      </c>
      <c r="J4482" s="259" t="s">
        <v>8312</v>
      </c>
      <c r="K4482" s="259" t="s">
        <v>8313</v>
      </c>
      <c r="L4482" s="260">
        <v>45563</v>
      </c>
      <c r="M4482" s="259" t="s">
        <v>20</v>
      </c>
    </row>
    <row r="4483" spans="1:13" x14ac:dyDescent="0.35">
      <c r="A4483" s="261" t="s">
        <v>1340</v>
      </c>
      <c r="B4483" s="261" t="s">
        <v>1341</v>
      </c>
      <c r="C4483" s="261" t="s">
        <v>1342</v>
      </c>
      <c r="D4483" s="261" t="s">
        <v>793</v>
      </c>
      <c r="E4483" s="261">
        <v>4</v>
      </c>
      <c r="F4483" s="261" t="s">
        <v>8311</v>
      </c>
      <c r="G4483" s="261" t="s">
        <v>22</v>
      </c>
      <c r="H4483" s="261">
        <v>3</v>
      </c>
      <c r="I4483" s="261" t="s">
        <v>691</v>
      </c>
      <c r="J4483" s="261" t="s">
        <v>8312</v>
      </c>
      <c r="K4483" s="261" t="s">
        <v>8314</v>
      </c>
      <c r="L4483" s="262">
        <v>45563</v>
      </c>
      <c r="M4483" s="261" t="s">
        <v>20</v>
      </c>
    </row>
    <row r="4484" spans="1:13" x14ac:dyDescent="0.35">
      <c r="A4484" s="259" t="s">
        <v>1340</v>
      </c>
      <c r="B4484" s="259" t="s">
        <v>1341</v>
      </c>
      <c r="C4484" s="259" t="s">
        <v>1342</v>
      </c>
      <c r="D4484" s="259" t="s">
        <v>986</v>
      </c>
      <c r="E4484" s="259">
        <v>760581</v>
      </c>
      <c r="F4484" s="259" t="s">
        <v>8305</v>
      </c>
      <c r="G4484" s="259" t="s">
        <v>884</v>
      </c>
      <c r="H4484" s="259">
        <v>2</v>
      </c>
      <c r="I4484" s="259" t="s">
        <v>8306</v>
      </c>
      <c r="J4484" s="259" t="s">
        <v>8315</v>
      </c>
      <c r="K4484" s="259" t="s">
        <v>8316</v>
      </c>
      <c r="L4484" s="260">
        <v>45563</v>
      </c>
      <c r="M4484" s="259" t="s">
        <v>20</v>
      </c>
    </row>
    <row r="4485" spans="1:13" x14ac:dyDescent="0.35">
      <c r="A4485" s="261" t="s">
        <v>1340</v>
      </c>
      <c r="B4485" s="261" t="s">
        <v>1341</v>
      </c>
      <c r="C4485" s="261" t="s">
        <v>1342</v>
      </c>
      <c r="D4485" s="261" t="s">
        <v>991</v>
      </c>
      <c r="E4485" s="261">
        <v>116171419</v>
      </c>
      <c r="F4485" s="261" t="s">
        <v>8317</v>
      </c>
      <c r="G4485" s="261" t="s">
        <v>884</v>
      </c>
      <c r="H4485" s="261">
        <v>2</v>
      </c>
      <c r="I4485" s="261" t="s">
        <v>8318</v>
      </c>
      <c r="J4485" s="261" t="s">
        <v>8319</v>
      </c>
      <c r="K4485" s="261" t="s">
        <v>8320</v>
      </c>
      <c r="L4485" s="262">
        <v>45563</v>
      </c>
      <c r="M4485" s="261" t="s">
        <v>20</v>
      </c>
    </row>
    <row r="4486" spans="1:13" x14ac:dyDescent="0.35">
      <c r="A4486" s="259" t="s">
        <v>1340</v>
      </c>
      <c r="B4486" s="259" t="s">
        <v>1341</v>
      </c>
      <c r="C4486" s="259" t="s">
        <v>1342</v>
      </c>
      <c r="D4486" s="259" t="s">
        <v>996</v>
      </c>
      <c r="E4486" s="259">
        <v>0</v>
      </c>
      <c r="F4486" s="259" t="s">
        <v>8305</v>
      </c>
      <c r="G4486" s="259" t="s">
        <v>884</v>
      </c>
      <c r="H4486" s="259">
        <v>2</v>
      </c>
      <c r="I4486" s="259" t="s">
        <v>8306</v>
      </c>
      <c r="J4486" s="259" t="s">
        <v>8321</v>
      </c>
      <c r="K4486" s="259" t="s">
        <v>8322</v>
      </c>
      <c r="L4486" s="260">
        <v>45563</v>
      </c>
      <c r="M4486" s="259" t="s">
        <v>20</v>
      </c>
    </row>
    <row r="4487" spans="1:13" x14ac:dyDescent="0.35">
      <c r="A4487" s="261" t="s">
        <v>1340</v>
      </c>
      <c r="B4487" s="261" t="s">
        <v>1341</v>
      </c>
      <c r="C4487" s="261" t="s">
        <v>1342</v>
      </c>
      <c r="D4487" s="261" t="s">
        <v>999</v>
      </c>
      <c r="E4487" s="261">
        <v>760581</v>
      </c>
      <c r="F4487" s="261" t="s">
        <v>8305</v>
      </c>
      <c r="G4487" s="261" t="s">
        <v>884</v>
      </c>
      <c r="H4487" s="261">
        <v>2</v>
      </c>
      <c r="I4487" s="261" t="s">
        <v>8306</v>
      </c>
      <c r="J4487" s="261" t="s">
        <v>8267</v>
      </c>
      <c r="K4487" s="261" t="s">
        <v>8323</v>
      </c>
      <c r="L4487" s="262">
        <v>45563</v>
      </c>
      <c r="M4487" s="261" t="s">
        <v>20</v>
      </c>
    </row>
    <row r="4488" spans="1:13" x14ac:dyDescent="0.35">
      <c r="A4488" s="259" t="s">
        <v>1340</v>
      </c>
      <c r="B4488" s="259" t="s">
        <v>1341</v>
      </c>
      <c r="C4488" s="259" t="s">
        <v>1342</v>
      </c>
      <c r="D4488" s="259" t="s">
        <v>1002</v>
      </c>
      <c r="E4488" s="259" t="s">
        <v>17</v>
      </c>
      <c r="F4488" s="259" t="s">
        <v>8305</v>
      </c>
      <c r="G4488" s="259" t="s">
        <v>884</v>
      </c>
      <c r="H4488" s="259">
        <v>2</v>
      </c>
      <c r="I4488" s="259" t="s">
        <v>8306</v>
      </c>
      <c r="J4488" s="259" t="s">
        <v>8267</v>
      </c>
      <c r="K4488" s="259" t="s">
        <v>8324</v>
      </c>
      <c r="L4488" s="260">
        <v>45563</v>
      </c>
      <c r="M4488" s="259" t="s">
        <v>20</v>
      </c>
    </row>
    <row r="4489" spans="1:13" x14ac:dyDescent="0.35">
      <c r="A4489" s="261" t="s">
        <v>1340</v>
      </c>
      <c r="B4489" s="261" t="s">
        <v>1341</v>
      </c>
      <c r="C4489" s="261" t="s">
        <v>1342</v>
      </c>
      <c r="D4489" s="261" t="s">
        <v>823</v>
      </c>
      <c r="E4489" s="261" t="s">
        <v>17</v>
      </c>
      <c r="F4489" s="261" t="s">
        <v>8305</v>
      </c>
      <c r="G4489" s="261" t="s">
        <v>884</v>
      </c>
      <c r="H4489" s="261">
        <v>2</v>
      </c>
      <c r="I4489" s="261" t="s">
        <v>8306</v>
      </c>
      <c r="J4489" s="261" t="s">
        <v>8267</v>
      </c>
      <c r="K4489" s="261" t="s">
        <v>8325</v>
      </c>
      <c r="L4489" s="262">
        <v>45563</v>
      </c>
      <c r="M4489" s="261" t="s">
        <v>20</v>
      </c>
    </row>
    <row r="4490" spans="1:13" x14ac:dyDescent="0.35">
      <c r="A4490" s="259" t="s">
        <v>4019</v>
      </c>
      <c r="B4490" s="259" t="s">
        <v>4020</v>
      </c>
      <c r="C4490" s="259" t="s">
        <v>101</v>
      </c>
      <c r="D4490" s="259" t="s">
        <v>949</v>
      </c>
      <c r="E4490" s="259">
        <v>7397000</v>
      </c>
      <c r="F4490" s="259" t="s">
        <v>8326</v>
      </c>
      <c r="G4490" s="259" t="s">
        <v>884</v>
      </c>
      <c r="H4490" s="259">
        <v>2</v>
      </c>
      <c r="I4490" s="259" t="s">
        <v>8327</v>
      </c>
      <c r="J4490" s="259" t="s">
        <v>8328</v>
      </c>
      <c r="K4490" s="259" t="s">
        <v>8329</v>
      </c>
      <c r="L4490" s="260">
        <v>45563</v>
      </c>
      <c r="M4490" s="259" t="s">
        <v>20</v>
      </c>
    </row>
    <row r="4491" spans="1:13" x14ac:dyDescent="0.35">
      <c r="A4491" s="261" t="s">
        <v>2946</v>
      </c>
      <c r="B4491" s="261" t="s">
        <v>2947</v>
      </c>
      <c r="C4491" s="261" t="s">
        <v>2948</v>
      </c>
      <c r="D4491" s="261" t="s">
        <v>949</v>
      </c>
      <c r="E4491" s="261">
        <v>6531352</v>
      </c>
      <c r="F4491" s="261" t="s">
        <v>8330</v>
      </c>
      <c r="G4491" s="261" t="s">
        <v>884</v>
      </c>
      <c r="H4491" s="261">
        <v>2</v>
      </c>
      <c r="I4491" s="261" t="s">
        <v>8331</v>
      </c>
      <c r="J4491" s="261" t="s">
        <v>8332</v>
      </c>
      <c r="K4491" s="261" t="s">
        <v>8333</v>
      </c>
      <c r="L4491" s="262">
        <v>45563</v>
      </c>
      <c r="M4491" s="261" t="s">
        <v>20</v>
      </c>
    </row>
    <row r="4492" spans="1:13" x14ac:dyDescent="0.35">
      <c r="A4492" s="259" t="s">
        <v>2946</v>
      </c>
      <c r="B4492" s="259" t="s">
        <v>2947</v>
      </c>
      <c r="C4492" s="259" t="s">
        <v>2948</v>
      </c>
      <c r="D4492" s="259" t="s">
        <v>694</v>
      </c>
      <c r="E4492" s="259">
        <v>108560</v>
      </c>
      <c r="F4492" s="259" t="s">
        <v>8334</v>
      </c>
      <c r="G4492" s="259" t="s">
        <v>492</v>
      </c>
      <c r="H4492" s="259">
        <v>1</v>
      </c>
      <c r="I4492" s="259" t="s">
        <v>8335</v>
      </c>
      <c r="J4492" s="259" t="s">
        <v>8336</v>
      </c>
      <c r="K4492" s="259" t="s">
        <v>8337</v>
      </c>
      <c r="L4492" s="260">
        <v>45563</v>
      </c>
      <c r="M4492" s="259" t="s">
        <v>20</v>
      </c>
    </row>
    <row r="4493" spans="1:13" x14ac:dyDescent="0.35">
      <c r="A4493" s="261" t="s">
        <v>2946</v>
      </c>
      <c r="B4493" s="261" t="s">
        <v>2947</v>
      </c>
      <c r="C4493" s="261" t="s">
        <v>2948</v>
      </c>
      <c r="D4493" s="261" t="s">
        <v>958</v>
      </c>
      <c r="E4493" s="261">
        <v>6531352</v>
      </c>
      <c r="F4493" s="261" t="s">
        <v>8330</v>
      </c>
      <c r="G4493" s="261" t="s">
        <v>884</v>
      </c>
      <c r="H4493" s="261">
        <v>2</v>
      </c>
      <c r="I4493" s="261" t="s">
        <v>8331</v>
      </c>
      <c r="J4493" s="261" t="s">
        <v>8338</v>
      </c>
      <c r="K4493" s="261" t="s">
        <v>8339</v>
      </c>
      <c r="L4493" s="262">
        <v>45563</v>
      </c>
      <c r="M4493" s="261" t="s">
        <v>20</v>
      </c>
    </row>
    <row r="4494" spans="1:13" x14ac:dyDescent="0.35">
      <c r="A4494" s="259" t="s">
        <v>2946</v>
      </c>
      <c r="B4494" s="259" t="s">
        <v>2947</v>
      </c>
      <c r="C4494" s="259" t="s">
        <v>2948</v>
      </c>
      <c r="D4494" s="259" t="s">
        <v>963</v>
      </c>
      <c r="E4494" s="259">
        <v>66255</v>
      </c>
      <c r="F4494" s="259" t="s">
        <v>8245</v>
      </c>
      <c r="G4494" s="259" t="s">
        <v>884</v>
      </c>
      <c r="H4494" s="259">
        <v>2</v>
      </c>
      <c r="I4494" s="259" t="s">
        <v>8340</v>
      </c>
      <c r="J4494" s="259" t="s">
        <v>8341</v>
      </c>
      <c r="K4494" s="259" t="s">
        <v>8342</v>
      </c>
      <c r="L4494" s="260">
        <v>45563</v>
      </c>
      <c r="M4494" s="259" t="s">
        <v>20</v>
      </c>
    </row>
    <row r="4495" spans="1:13" x14ac:dyDescent="0.35">
      <c r="A4495" s="261" t="s">
        <v>2946</v>
      </c>
      <c r="B4495" s="261" t="s">
        <v>2947</v>
      </c>
      <c r="C4495" s="261" t="s">
        <v>2948</v>
      </c>
      <c r="D4495" s="261" t="s">
        <v>568</v>
      </c>
      <c r="E4495" s="261">
        <v>66255</v>
      </c>
      <c r="F4495" s="261" t="s">
        <v>8245</v>
      </c>
      <c r="G4495" s="261" t="s">
        <v>884</v>
      </c>
      <c r="H4495" s="261">
        <v>2</v>
      </c>
      <c r="I4495" s="261" t="s">
        <v>8340</v>
      </c>
      <c r="J4495" s="261" t="s">
        <v>8343</v>
      </c>
      <c r="K4495" s="261" t="s">
        <v>8344</v>
      </c>
      <c r="L4495" s="262">
        <v>45563</v>
      </c>
      <c r="M4495" s="261" t="s">
        <v>20</v>
      </c>
    </row>
    <row r="4496" spans="1:13" x14ac:dyDescent="0.35">
      <c r="A4496" s="259" t="s">
        <v>2946</v>
      </c>
      <c r="B4496" s="259" t="s">
        <v>2947</v>
      </c>
      <c r="C4496" s="259" t="s">
        <v>2948</v>
      </c>
      <c r="D4496" s="259" t="s">
        <v>38</v>
      </c>
      <c r="E4496" s="259" t="s">
        <v>17</v>
      </c>
      <c r="F4496" s="259" t="s">
        <v>17</v>
      </c>
      <c r="G4496" s="259" t="s">
        <v>17</v>
      </c>
      <c r="H4496" s="259" t="s">
        <v>17</v>
      </c>
      <c r="I4496" s="259" t="s">
        <v>17</v>
      </c>
      <c r="J4496" s="259" t="s">
        <v>8345</v>
      </c>
      <c r="K4496" s="259" t="s">
        <v>8346</v>
      </c>
      <c r="L4496" s="260">
        <v>45563</v>
      </c>
      <c r="M4496" s="259" t="s">
        <v>20</v>
      </c>
    </row>
    <row r="4497" spans="1:13" x14ac:dyDescent="0.35">
      <c r="A4497" s="261" t="s">
        <v>2946</v>
      </c>
      <c r="B4497" s="261" t="s">
        <v>2947</v>
      </c>
      <c r="C4497" s="261" t="s">
        <v>2948</v>
      </c>
      <c r="D4497" s="261" t="s">
        <v>40</v>
      </c>
      <c r="E4497" s="261" t="s">
        <v>17</v>
      </c>
      <c r="F4497" s="261" t="s">
        <v>17</v>
      </c>
      <c r="G4497" s="261" t="s">
        <v>17</v>
      </c>
      <c r="H4497" s="261" t="s">
        <v>17</v>
      </c>
      <c r="I4497" s="261" t="s">
        <v>17</v>
      </c>
      <c r="J4497" s="261" t="s">
        <v>8345</v>
      </c>
      <c r="K4497" s="261" t="s">
        <v>8347</v>
      </c>
      <c r="L4497" s="262">
        <v>45563</v>
      </c>
      <c r="M4497" s="261" t="s">
        <v>20</v>
      </c>
    </row>
    <row r="4498" spans="1:13" x14ac:dyDescent="0.35">
      <c r="A4498" s="259" t="s">
        <v>2946</v>
      </c>
      <c r="B4498" s="259" t="s">
        <v>2947</v>
      </c>
      <c r="C4498" s="259" t="s">
        <v>2948</v>
      </c>
      <c r="D4498" s="259" t="s">
        <v>635</v>
      </c>
      <c r="E4498" s="259">
        <v>0</v>
      </c>
      <c r="F4498" s="259" t="s">
        <v>8348</v>
      </c>
      <c r="G4498" s="259" t="s">
        <v>884</v>
      </c>
      <c r="H4498" s="259">
        <v>2</v>
      </c>
      <c r="I4498" s="259" t="s">
        <v>4941</v>
      </c>
      <c r="J4498" s="259" t="s">
        <v>8349</v>
      </c>
      <c r="K4498" s="259" t="s">
        <v>8350</v>
      </c>
      <c r="L4498" s="260">
        <v>45563</v>
      </c>
      <c r="M4498" s="259" t="s">
        <v>20</v>
      </c>
    </row>
    <row r="4499" spans="1:13" x14ac:dyDescent="0.35">
      <c r="A4499" s="261" t="s">
        <v>2946</v>
      </c>
      <c r="B4499" s="261" t="s">
        <v>2947</v>
      </c>
      <c r="C4499" s="261" t="s">
        <v>2948</v>
      </c>
      <c r="D4499" s="261" t="s">
        <v>793</v>
      </c>
      <c r="E4499" s="261">
        <v>0</v>
      </c>
      <c r="F4499" s="261" t="s">
        <v>8348</v>
      </c>
      <c r="G4499" s="261" t="s">
        <v>884</v>
      </c>
      <c r="H4499" s="261">
        <v>2</v>
      </c>
      <c r="I4499" s="261" t="s">
        <v>4941</v>
      </c>
      <c r="J4499" s="261" t="s">
        <v>8351</v>
      </c>
      <c r="K4499" s="261" t="s">
        <v>8352</v>
      </c>
      <c r="L4499" s="262">
        <v>45563</v>
      </c>
      <c r="M4499" s="261" t="s">
        <v>20</v>
      </c>
    </row>
    <row r="4500" spans="1:13" x14ac:dyDescent="0.35">
      <c r="A4500" s="259" t="s">
        <v>2946</v>
      </c>
      <c r="B4500" s="259" t="s">
        <v>2947</v>
      </c>
      <c r="C4500" s="259" t="s">
        <v>2948</v>
      </c>
      <c r="D4500" s="259" t="s">
        <v>16</v>
      </c>
      <c r="E4500" s="259">
        <v>0</v>
      </c>
      <c r="F4500" s="259" t="s">
        <v>17</v>
      </c>
      <c r="G4500" s="259" t="s">
        <v>17</v>
      </c>
      <c r="H4500" s="259" t="s">
        <v>17</v>
      </c>
      <c r="I4500" s="259" t="s">
        <v>17</v>
      </c>
      <c r="J4500" s="259" t="s">
        <v>8353</v>
      </c>
      <c r="K4500" s="259" t="s">
        <v>8354</v>
      </c>
      <c r="L4500" s="260">
        <v>45563</v>
      </c>
      <c r="M4500" s="259" t="s">
        <v>20</v>
      </c>
    </row>
    <row r="4501" spans="1:13" x14ac:dyDescent="0.35">
      <c r="A4501" s="261" t="s">
        <v>2946</v>
      </c>
      <c r="B4501" s="261" t="s">
        <v>2947</v>
      </c>
      <c r="C4501" s="261" t="s">
        <v>2948</v>
      </c>
      <c r="D4501" s="261" t="s">
        <v>21</v>
      </c>
      <c r="E4501" s="261">
        <v>0</v>
      </c>
      <c r="F4501" s="261" t="s">
        <v>17</v>
      </c>
      <c r="G4501" s="261" t="s">
        <v>17</v>
      </c>
      <c r="H4501" s="261" t="s">
        <v>17</v>
      </c>
      <c r="I4501" s="261" t="s">
        <v>17</v>
      </c>
      <c r="J4501" s="261" t="s">
        <v>8353</v>
      </c>
      <c r="K4501" s="261" t="s">
        <v>8355</v>
      </c>
      <c r="L4501" s="262">
        <v>45563</v>
      </c>
      <c r="M4501" s="261" t="s">
        <v>20</v>
      </c>
    </row>
    <row r="4502" spans="1:13" x14ac:dyDescent="0.35">
      <c r="A4502" s="259" t="s">
        <v>2946</v>
      </c>
      <c r="B4502" s="259" t="s">
        <v>2947</v>
      </c>
      <c r="C4502" s="259" t="s">
        <v>2948</v>
      </c>
      <c r="D4502" s="259" t="s">
        <v>768</v>
      </c>
      <c r="E4502" s="259">
        <v>0</v>
      </c>
      <c r="F4502" s="259" t="s">
        <v>17</v>
      </c>
      <c r="G4502" s="259" t="s">
        <v>17</v>
      </c>
      <c r="H4502" s="259" t="s">
        <v>17</v>
      </c>
      <c r="I4502" s="259" t="s">
        <v>17</v>
      </c>
      <c r="J4502" s="259" t="s">
        <v>8353</v>
      </c>
      <c r="K4502" s="259" t="s">
        <v>8356</v>
      </c>
      <c r="L4502" s="260">
        <v>45563</v>
      </c>
      <c r="M4502" s="259" t="s">
        <v>20</v>
      </c>
    </row>
    <row r="4503" spans="1:13" x14ac:dyDescent="0.35">
      <c r="A4503" s="261" t="s">
        <v>2946</v>
      </c>
      <c r="B4503" s="261" t="s">
        <v>2947</v>
      </c>
      <c r="C4503" s="261" t="s">
        <v>2948</v>
      </c>
      <c r="D4503" s="261" t="s">
        <v>24</v>
      </c>
      <c r="E4503" s="261" t="s">
        <v>17</v>
      </c>
      <c r="F4503" s="261" t="s">
        <v>17</v>
      </c>
      <c r="G4503" s="261" t="s">
        <v>17</v>
      </c>
      <c r="H4503" s="261" t="s">
        <v>17</v>
      </c>
      <c r="I4503" s="261" t="s">
        <v>17</v>
      </c>
      <c r="J4503" s="261" t="s">
        <v>8345</v>
      </c>
      <c r="K4503" s="261" t="s">
        <v>8357</v>
      </c>
      <c r="L4503" s="262">
        <v>45563</v>
      </c>
      <c r="M4503" s="261" t="s">
        <v>20</v>
      </c>
    </row>
    <row r="4504" spans="1:13" x14ac:dyDescent="0.35">
      <c r="A4504" s="259" t="s">
        <v>2946</v>
      </c>
      <c r="B4504" s="259" t="s">
        <v>2947</v>
      </c>
      <c r="C4504" s="259" t="s">
        <v>2948</v>
      </c>
      <c r="D4504" s="259" t="s">
        <v>986</v>
      </c>
      <c r="E4504" s="259">
        <v>66255</v>
      </c>
      <c r="F4504" s="259" t="s">
        <v>8358</v>
      </c>
      <c r="G4504" s="259" t="s">
        <v>884</v>
      </c>
      <c r="H4504" s="259">
        <v>2</v>
      </c>
      <c r="I4504" s="259" t="s">
        <v>8359</v>
      </c>
      <c r="J4504" s="259" t="s">
        <v>8360</v>
      </c>
      <c r="K4504" s="259" t="s">
        <v>8361</v>
      </c>
      <c r="L4504" s="260">
        <v>45563</v>
      </c>
      <c r="M4504" s="259" t="s">
        <v>20</v>
      </c>
    </row>
    <row r="4505" spans="1:13" x14ac:dyDescent="0.35">
      <c r="A4505" s="261" t="s">
        <v>2946</v>
      </c>
      <c r="B4505" s="261" t="s">
        <v>2947</v>
      </c>
      <c r="C4505" s="261" t="s">
        <v>2948</v>
      </c>
      <c r="D4505" s="261" t="s">
        <v>991</v>
      </c>
      <c r="E4505" s="261">
        <v>6465097</v>
      </c>
      <c r="F4505" s="261" t="s">
        <v>8330</v>
      </c>
      <c r="G4505" s="261" t="s">
        <v>884</v>
      </c>
      <c r="H4505" s="261">
        <v>2</v>
      </c>
      <c r="I4505" s="261" t="s">
        <v>8362</v>
      </c>
      <c r="J4505" s="261" t="s">
        <v>8363</v>
      </c>
      <c r="K4505" s="261" t="s">
        <v>8364</v>
      </c>
      <c r="L4505" s="262">
        <v>45563</v>
      </c>
      <c r="M4505" s="261" t="s">
        <v>20</v>
      </c>
    </row>
    <row r="4506" spans="1:13" x14ac:dyDescent="0.35">
      <c r="A4506" s="259" t="s">
        <v>2946</v>
      </c>
      <c r="B4506" s="259" t="s">
        <v>2947</v>
      </c>
      <c r="C4506" s="259" t="s">
        <v>2948</v>
      </c>
      <c r="D4506" s="259" t="s">
        <v>996</v>
      </c>
      <c r="E4506" s="259">
        <v>0</v>
      </c>
      <c r="F4506" s="259" t="s">
        <v>8358</v>
      </c>
      <c r="G4506" s="259" t="s">
        <v>884</v>
      </c>
      <c r="H4506" s="259">
        <v>2</v>
      </c>
      <c r="I4506" s="259" t="s">
        <v>8359</v>
      </c>
      <c r="J4506" s="259" t="s">
        <v>8365</v>
      </c>
      <c r="K4506" s="259" t="s">
        <v>8366</v>
      </c>
      <c r="L4506" s="260">
        <v>45563</v>
      </c>
      <c r="M4506" s="259" t="s">
        <v>20</v>
      </c>
    </row>
    <row r="4507" spans="1:13" x14ac:dyDescent="0.35">
      <c r="A4507" s="261" t="s">
        <v>2946</v>
      </c>
      <c r="B4507" s="261" t="s">
        <v>2947</v>
      </c>
      <c r="C4507" s="261" t="s">
        <v>2948</v>
      </c>
      <c r="D4507" s="261" t="s">
        <v>999</v>
      </c>
      <c r="E4507" s="261">
        <v>66255</v>
      </c>
      <c r="F4507" s="261" t="s">
        <v>8358</v>
      </c>
      <c r="G4507" s="261" t="s">
        <v>884</v>
      </c>
      <c r="H4507" s="261">
        <v>2</v>
      </c>
      <c r="I4507" s="261" t="s">
        <v>8359</v>
      </c>
      <c r="J4507" s="261" t="s">
        <v>7941</v>
      </c>
      <c r="K4507" s="261" t="s">
        <v>8367</v>
      </c>
      <c r="L4507" s="262">
        <v>45563</v>
      </c>
      <c r="M4507" s="261" t="s">
        <v>20</v>
      </c>
    </row>
    <row r="4508" spans="1:13" x14ac:dyDescent="0.35">
      <c r="A4508" s="259" t="s">
        <v>2946</v>
      </c>
      <c r="B4508" s="259" t="s">
        <v>2947</v>
      </c>
      <c r="C4508" s="259" t="s">
        <v>2948</v>
      </c>
      <c r="D4508" s="259" t="s">
        <v>1002</v>
      </c>
      <c r="E4508" s="259">
        <v>0</v>
      </c>
      <c r="F4508" s="259" t="s">
        <v>8358</v>
      </c>
      <c r="G4508" s="259" t="s">
        <v>884</v>
      </c>
      <c r="H4508" s="259">
        <v>2</v>
      </c>
      <c r="I4508" s="259" t="s">
        <v>8359</v>
      </c>
      <c r="J4508" s="259" t="s">
        <v>7941</v>
      </c>
      <c r="K4508" s="259" t="s">
        <v>8368</v>
      </c>
      <c r="L4508" s="260">
        <v>45563</v>
      </c>
      <c r="M4508" s="259" t="s">
        <v>20</v>
      </c>
    </row>
    <row r="4509" spans="1:13" x14ac:dyDescent="0.35">
      <c r="A4509" s="261" t="s">
        <v>2946</v>
      </c>
      <c r="B4509" s="261" t="s">
        <v>2947</v>
      </c>
      <c r="C4509" s="261" t="s">
        <v>2948</v>
      </c>
      <c r="D4509" s="261" t="s">
        <v>823</v>
      </c>
      <c r="E4509" s="261">
        <v>0</v>
      </c>
      <c r="F4509" s="261" t="s">
        <v>8358</v>
      </c>
      <c r="G4509" s="261" t="s">
        <v>884</v>
      </c>
      <c r="H4509" s="261">
        <v>2</v>
      </c>
      <c r="I4509" s="261" t="s">
        <v>8359</v>
      </c>
      <c r="J4509" s="261" t="s">
        <v>7941</v>
      </c>
      <c r="K4509" s="261" t="s">
        <v>8369</v>
      </c>
      <c r="L4509" s="262">
        <v>45563</v>
      </c>
      <c r="M4509" s="261" t="s">
        <v>20</v>
      </c>
    </row>
    <row r="4510" spans="1:13" x14ac:dyDescent="0.35">
      <c r="A4510" s="259" t="s">
        <v>2946</v>
      </c>
      <c r="B4510" s="259" t="s">
        <v>2947</v>
      </c>
      <c r="C4510" s="259" t="s">
        <v>2948</v>
      </c>
      <c r="D4510" s="259" t="s">
        <v>404</v>
      </c>
      <c r="E4510" s="259">
        <v>2</v>
      </c>
      <c r="F4510" s="259" t="s">
        <v>8358</v>
      </c>
      <c r="G4510" s="259" t="s">
        <v>884</v>
      </c>
      <c r="H4510" s="259">
        <v>2</v>
      </c>
      <c r="I4510" s="259" t="s">
        <v>8359</v>
      </c>
      <c r="J4510" s="259" t="s">
        <v>8370</v>
      </c>
      <c r="K4510" s="259" t="s">
        <v>8371</v>
      </c>
      <c r="L4510" s="260">
        <v>45563</v>
      </c>
      <c r="M4510" s="259" t="s">
        <v>20</v>
      </c>
    </row>
    <row r="4511" spans="1:13" x14ac:dyDescent="0.35">
      <c r="A4511" s="261" t="s">
        <v>2946</v>
      </c>
      <c r="B4511" s="261" t="s">
        <v>2947</v>
      </c>
      <c r="C4511" s="261" t="s">
        <v>2948</v>
      </c>
      <c r="D4511" s="261" t="s">
        <v>26</v>
      </c>
      <c r="E4511" s="261" t="s">
        <v>17</v>
      </c>
      <c r="F4511" s="261" t="s">
        <v>17</v>
      </c>
      <c r="G4511" s="261" t="s">
        <v>17</v>
      </c>
      <c r="H4511" s="261" t="s">
        <v>17</v>
      </c>
      <c r="I4511" s="261" t="s">
        <v>17</v>
      </c>
      <c r="J4511" s="261" t="s">
        <v>8345</v>
      </c>
      <c r="K4511" s="261" t="s">
        <v>8372</v>
      </c>
      <c r="L4511" s="262">
        <v>45563</v>
      </c>
      <c r="M4511" s="261" t="s">
        <v>20</v>
      </c>
    </row>
    <row r="4512" spans="1:13" x14ac:dyDescent="0.35">
      <c r="A4512" s="259" t="s">
        <v>2946</v>
      </c>
      <c r="B4512" s="259" t="s">
        <v>2947</v>
      </c>
      <c r="C4512" s="259" t="s">
        <v>2948</v>
      </c>
      <c r="D4512" s="259" t="s">
        <v>28</v>
      </c>
      <c r="E4512" s="259" t="s">
        <v>17</v>
      </c>
      <c r="F4512" s="259" t="s">
        <v>17</v>
      </c>
      <c r="G4512" s="259" t="s">
        <v>17</v>
      </c>
      <c r="H4512" s="259" t="s">
        <v>17</v>
      </c>
      <c r="I4512" s="259" t="s">
        <v>17</v>
      </c>
      <c r="J4512" s="259" t="s">
        <v>8345</v>
      </c>
      <c r="K4512" s="259" t="s">
        <v>8373</v>
      </c>
      <c r="L4512" s="260">
        <v>45563</v>
      </c>
      <c r="M4512" s="259" t="s">
        <v>20</v>
      </c>
    </row>
    <row r="4513" spans="1:13" x14ac:dyDescent="0.35">
      <c r="A4513" s="261" t="s">
        <v>2958</v>
      </c>
      <c r="B4513" s="261" t="s">
        <v>2959</v>
      </c>
      <c r="C4513" s="261" t="s">
        <v>2960</v>
      </c>
      <c r="D4513" s="261" t="s">
        <v>949</v>
      </c>
      <c r="E4513" s="261">
        <v>9281341</v>
      </c>
      <c r="F4513" s="261" t="s">
        <v>8330</v>
      </c>
      <c r="G4513" s="261" t="s">
        <v>492</v>
      </c>
      <c r="H4513" s="261">
        <v>1</v>
      </c>
      <c r="I4513" s="261" t="s">
        <v>8374</v>
      </c>
      <c r="J4513" s="261" t="s">
        <v>8375</v>
      </c>
      <c r="K4513" s="261" t="s">
        <v>8376</v>
      </c>
      <c r="L4513" s="262">
        <v>45563</v>
      </c>
      <c r="M4513" s="261" t="s">
        <v>20</v>
      </c>
    </row>
    <row r="4514" spans="1:13" x14ac:dyDescent="0.35">
      <c r="A4514" s="259" t="s">
        <v>2958</v>
      </c>
      <c r="B4514" s="259" t="s">
        <v>2959</v>
      </c>
      <c r="C4514" s="259" t="s">
        <v>2960</v>
      </c>
      <c r="D4514" s="259" t="s">
        <v>694</v>
      </c>
      <c r="E4514" s="259">
        <v>207582</v>
      </c>
      <c r="F4514" s="259" t="s">
        <v>8377</v>
      </c>
      <c r="G4514" s="259" t="s">
        <v>884</v>
      </c>
      <c r="H4514" s="259">
        <v>2</v>
      </c>
      <c r="I4514" s="259" t="s">
        <v>8378</v>
      </c>
      <c r="J4514" s="259" t="s">
        <v>8379</v>
      </c>
      <c r="K4514" s="259" t="s">
        <v>8380</v>
      </c>
      <c r="L4514" s="260">
        <v>45563</v>
      </c>
      <c r="M4514" s="259" t="s">
        <v>20</v>
      </c>
    </row>
    <row r="4515" spans="1:13" x14ac:dyDescent="0.35">
      <c r="A4515" s="261" t="s">
        <v>2958</v>
      </c>
      <c r="B4515" s="261" t="s">
        <v>2959</v>
      </c>
      <c r="C4515" s="261" t="s">
        <v>2960</v>
      </c>
      <c r="D4515" s="261" t="s">
        <v>958</v>
      </c>
      <c r="E4515" s="261">
        <v>9281341</v>
      </c>
      <c r="F4515" s="261" t="s">
        <v>8330</v>
      </c>
      <c r="G4515" s="261" t="s">
        <v>884</v>
      </c>
      <c r="H4515" s="261">
        <v>2</v>
      </c>
      <c r="I4515" s="261" t="s">
        <v>8374</v>
      </c>
      <c r="J4515" s="261" t="s">
        <v>8381</v>
      </c>
      <c r="K4515" s="261" t="s">
        <v>8382</v>
      </c>
      <c r="L4515" s="262">
        <v>45563</v>
      </c>
      <c r="M4515" s="261" t="s">
        <v>20</v>
      </c>
    </row>
    <row r="4516" spans="1:13" x14ac:dyDescent="0.35">
      <c r="A4516" s="259" t="s">
        <v>2958</v>
      </c>
      <c r="B4516" s="259" t="s">
        <v>2959</v>
      </c>
      <c r="C4516" s="259" t="s">
        <v>2960</v>
      </c>
      <c r="D4516" s="259" t="s">
        <v>963</v>
      </c>
      <c r="E4516" s="259">
        <v>53270</v>
      </c>
      <c r="F4516" s="259" t="s">
        <v>8245</v>
      </c>
      <c r="G4516" s="259" t="s">
        <v>884</v>
      </c>
      <c r="H4516" s="259">
        <v>2</v>
      </c>
      <c r="I4516" s="259" t="s">
        <v>8340</v>
      </c>
      <c r="J4516" s="259" t="s">
        <v>8383</v>
      </c>
      <c r="K4516" s="259" t="s">
        <v>8384</v>
      </c>
      <c r="L4516" s="260">
        <v>45563</v>
      </c>
      <c r="M4516" s="259" t="s">
        <v>20</v>
      </c>
    </row>
    <row r="4517" spans="1:13" x14ac:dyDescent="0.35">
      <c r="A4517" s="261" t="s">
        <v>2958</v>
      </c>
      <c r="B4517" s="261" t="s">
        <v>2959</v>
      </c>
      <c r="C4517" s="261" t="s">
        <v>2960</v>
      </c>
      <c r="D4517" s="261" t="s">
        <v>568</v>
      </c>
      <c r="E4517" s="261">
        <v>53270</v>
      </c>
      <c r="F4517" s="261" t="s">
        <v>8245</v>
      </c>
      <c r="G4517" s="261" t="s">
        <v>884</v>
      </c>
      <c r="H4517" s="261">
        <v>2</v>
      </c>
      <c r="I4517" s="261" t="s">
        <v>8340</v>
      </c>
      <c r="J4517" s="261" t="s">
        <v>8385</v>
      </c>
      <c r="K4517" s="261" t="s">
        <v>8386</v>
      </c>
      <c r="L4517" s="262">
        <v>45563</v>
      </c>
      <c r="M4517" s="261" t="s">
        <v>20</v>
      </c>
    </row>
    <row r="4518" spans="1:13" x14ac:dyDescent="0.35">
      <c r="A4518" s="259" t="s">
        <v>2958</v>
      </c>
      <c r="B4518" s="259" t="s">
        <v>2959</v>
      </c>
      <c r="C4518" s="259" t="s">
        <v>2960</v>
      </c>
      <c r="D4518" s="259" t="s">
        <v>38</v>
      </c>
      <c r="E4518" s="259" t="s">
        <v>17</v>
      </c>
      <c r="F4518" s="259" t="s">
        <v>17</v>
      </c>
      <c r="G4518" s="259" t="s">
        <v>17</v>
      </c>
      <c r="H4518" s="259" t="s">
        <v>17</v>
      </c>
      <c r="I4518" s="259" t="s">
        <v>17</v>
      </c>
      <c r="J4518" s="259" t="s">
        <v>8345</v>
      </c>
      <c r="K4518" s="259" t="s">
        <v>8387</v>
      </c>
      <c r="L4518" s="260">
        <v>45563</v>
      </c>
      <c r="M4518" s="259" t="s">
        <v>20</v>
      </c>
    </row>
    <row r="4519" spans="1:13" x14ac:dyDescent="0.35">
      <c r="A4519" s="261" t="s">
        <v>2958</v>
      </c>
      <c r="B4519" s="261" t="s">
        <v>2959</v>
      </c>
      <c r="C4519" s="261" t="s">
        <v>2960</v>
      </c>
      <c r="D4519" s="261" t="s">
        <v>40</v>
      </c>
      <c r="E4519" s="261" t="s">
        <v>17</v>
      </c>
      <c r="F4519" s="261" t="s">
        <v>17</v>
      </c>
      <c r="G4519" s="261" t="s">
        <v>17</v>
      </c>
      <c r="H4519" s="261" t="s">
        <v>17</v>
      </c>
      <c r="I4519" s="261" t="s">
        <v>17</v>
      </c>
      <c r="J4519" s="261" t="s">
        <v>8345</v>
      </c>
      <c r="K4519" s="261" t="s">
        <v>8388</v>
      </c>
      <c r="L4519" s="262">
        <v>45563</v>
      </c>
      <c r="M4519" s="261" t="s">
        <v>20</v>
      </c>
    </row>
    <row r="4520" spans="1:13" x14ac:dyDescent="0.35">
      <c r="A4520" s="259" t="s">
        <v>2958</v>
      </c>
      <c r="B4520" s="259" t="s">
        <v>2959</v>
      </c>
      <c r="C4520" s="259" t="s">
        <v>2960</v>
      </c>
      <c r="D4520" s="259" t="s">
        <v>635</v>
      </c>
      <c r="E4520" s="259">
        <v>0</v>
      </c>
      <c r="F4520" s="259" t="s">
        <v>8348</v>
      </c>
      <c r="G4520" s="259" t="s">
        <v>884</v>
      </c>
      <c r="H4520" s="259">
        <v>2</v>
      </c>
      <c r="I4520" s="259" t="s">
        <v>4941</v>
      </c>
      <c r="J4520" s="259" t="s">
        <v>8349</v>
      </c>
      <c r="K4520" s="259" t="s">
        <v>8389</v>
      </c>
      <c r="L4520" s="260">
        <v>45563</v>
      </c>
      <c r="M4520" s="259" t="s">
        <v>20</v>
      </c>
    </row>
    <row r="4521" spans="1:13" x14ac:dyDescent="0.35">
      <c r="A4521" s="261" t="s">
        <v>2958</v>
      </c>
      <c r="B4521" s="261" t="s">
        <v>2959</v>
      </c>
      <c r="C4521" s="261" t="s">
        <v>2960</v>
      </c>
      <c r="D4521" s="261" t="s">
        <v>793</v>
      </c>
      <c r="E4521" s="261">
        <v>0</v>
      </c>
      <c r="F4521" s="261" t="s">
        <v>8348</v>
      </c>
      <c r="G4521" s="261" t="s">
        <v>884</v>
      </c>
      <c r="H4521" s="261">
        <v>2</v>
      </c>
      <c r="I4521" s="261" t="s">
        <v>4941</v>
      </c>
      <c r="J4521" s="261" t="s">
        <v>8390</v>
      </c>
      <c r="K4521" s="261" t="s">
        <v>8391</v>
      </c>
      <c r="L4521" s="262">
        <v>45563</v>
      </c>
      <c r="M4521" s="261" t="s">
        <v>20</v>
      </c>
    </row>
    <row r="4522" spans="1:13" x14ac:dyDescent="0.35">
      <c r="A4522" s="259" t="s">
        <v>2958</v>
      </c>
      <c r="B4522" s="259" t="s">
        <v>2959</v>
      </c>
      <c r="C4522" s="259" t="s">
        <v>2960</v>
      </c>
      <c r="D4522" s="259" t="s">
        <v>16</v>
      </c>
      <c r="E4522" s="259">
        <v>0</v>
      </c>
      <c r="F4522" s="259" t="s">
        <v>17</v>
      </c>
      <c r="G4522" s="259" t="s">
        <v>17</v>
      </c>
      <c r="H4522" s="259" t="s">
        <v>17</v>
      </c>
      <c r="I4522" s="259" t="s">
        <v>17</v>
      </c>
      <c r="J4522" s="259" t="s">
        <v>8353</v>
      </c>
      <c r="K4522" s="259" t="s">
        <v>8392</v>
      </c>
      <c r="L4522" s="260">
        <v>45563</v>
      </c>
      <c r="M4522" s="259" t="s">
        <v>20</v>
      </c>
    </row>
    <row r="4523" spans="1:13" x14ac:dyDescent="0.35">
      <c r="A4523" s="261" t="s">
        <v>2958</v>
      </c>
      <c r="B4523" s="261" t="s">
        <v>2959</v>
      </c>
      <c r="C4523" s="261" t="s">
        <v>2960</v>
      </c>
      <c r="D4523" s="261" t="s">
        <v>21</v>
      </c>
      <c r="E4523" s="261">
        <v>0</v>
      </c>
      <c r="F4523" s="261" t="s">
        <v>17</v>
      </c>
      <c r="G4523" s="261" t="s">
        <v>17</v>
      </c>
      <c r="H4523" s="261" t="s">
        <v>17</v>
      </c>
      <c r="I4523" s="261" t="s">
        <v>17</v>
      </c>
      <c r="J4523" s="261" t="s">
        <v>8353</v>
      </c>
      <c r="K4523" s="261" t="s">
        <v>8393</v>
      </c>
      <c r="L4523" s="262">
        <v>45563</v>
      </c>
      <c r="M4523" s="261" t="s">
        <v>20</v>
      </c>
    </row>
    <row r="4524" spans="1:13" x14ac:dyDescent="0.35">
      <c r="A4524" s="259" t="s">
        <v>2958</v>
      </c>
      <c r="B4524" s="259" t="s">
        <v>2959</v>
      </c>
      <c r="C4524" s="259" t="s">
        <v>2960</v>
      </c>
      <c r="D4524" s="259" t="s">
        <v>768</v>
      </c>
      <c r="E4524" s="259">
        <v>0</v>
      </c>
      <c r="F4524" s="259" t="s">
        <v>17</v>
      </c>
      <c r="G4524" s="259" t="s">
        <v>17</v>
      </c>
      <c r="H4524" s="259" t="s">
        <v>17</v>
      </c>
      <c r="I4524" s="259" t="s">
        <v>17</v>
      </c>
      <c r="J4524" s="259" t="s">
        <v>8353</v>
      </c>
      <c r="K4524" s="259" t="s">
        <v>8394</v>
      </c>
      <c r="L4524" s="260">
        <v>45563</v>
      </c>
      <c r="M4524" s="259" t="s">
        <v>20</v>
      </c>
    </row>
    <row r="4525" spans="1:13" x14ac:dyDescent="0.35">
      <c r="A4525" s="261" t="s">
        <v>2958</v>
      </c>
      <c r="B4525" s="261" t="s">
        <v>2959</v>
      </c>
      <c r="C4525" s="261" t="s">
        <v>2960</v>
      </c>
      <c r="D4525" s="261" t="s">
        <v>24</v>
      </c>
      <c r="E4525" s="261" t="s">
        <v>17</v>
      </c>
      <c r="F4525" s="261" t="s">
        <v>17</v>
      </c>
      <c r="G4525" s="261" t="s">
        <v>17</v>
      </c>
      <c r="H4525" s="261" t="s">
        <v>17</v>
      </c>
      <c r="I4525" s="261" t="s">
        <v>17</v>
      </c>
      <c r="J4525" s="261" t="s">
        <v>8345</v>
      </c>
      <c r="K4525" s="261" t="s">
        <v>8395</v>
      </c>
      <c r="L4525" s="262">
        <v>45563</v>
      </c>
      <c r="M4525" s="261" t="s">
        <v>20</v>
      </c>
    </row>
    <row r="4526" spans="1:13" x14ac:dyDescent="0.35">
      <c r="A4526" s="259" t="s">
        <v>2958</v>
      </c>
      <c r="B4526" s="259" t="s">
        <v>2959</v>
      </c>
      <c r="C4526" s="259" t="s">
        <v>2960</v>
      </c>
      <c r="D4526" s="259" t="s">
        <v>986</v>
      </c>
      <c r="E4526" s="259">
        <v>53270</v>
      </c>
      <c r="F4526" s="259" t="s">
        <v>8396</v>
      </c>
      <c r="G4526" s="259" t="s">
        <v>884</v>
      </c>
      <c r="H4526" s="259">
        <v>2</v>
      </c>
      <c r="I4526" s="259" t="s">
        <v>8397</v>
      </c>
      <c r="J4526" s="259" t="s">
        <v>8398</v>
      </c>
      <c r="K4526" s="259" t="s">
        <v>8399</v>
      </c>
      <c r="L4526" s="260">
        <v>45563</v>
      </c>
      <c r="M4526" s="259" t="s">
        <v>20</v>
      </c>
    </row>
    <row r="4527" spans="1:13" x14ac:dyDescent="0.35">
      <c r="A4527" s="261" t="s">
        <v>2958</v>
      </c>
      <c r="B4527" s="261" t="s">
        <v>2959</v>
      </c>
      <c r="C4527" s="261" t="s">
        <v>2960</v>
      </c>
      <c r="D4527" s="261" t="s">
        <v>991</v>
      </c>
      <c r="E4527" s="261">
        <v>9228071</v>
      </c>
      <c r="F4527" s="261" t="s">
        <v>8330</v>
      </c>
      <c r="G4527" s="261" t="s">
        <v>884</v>
      </c>
      <c r="H4527" s="261">
        <v>2</v>
      </c>
      <c r="I4527" s="261" t="s">
        <v>8374</v>
      </c>
      <c r="J4527" s="261" t="s">
        <v>8363</v>
      </c>
      <c r="K4527" s="261" t="s">
        <v>8400</v>
      </c>
      <c r="L4527" s="262">
        <v>45563</v>
      </c>
      <c r="M4527" s="261" t="s">
        <v>20</v>
      </c>
    </row>
    <row r="4528" spans="1:13" x14ac:dyDescent="0.35">
      <c r="A4528" s="259" t="s">
        <v>2958</v>
      </c>
      <c r="B4528" s="259" t="s">
        <v>2959</v>
      </c>
      <c r="C4528" s="259" t="s">
        <v>2960</v>
      </c>
      <c r="D4528" s="259" t="s">
        <v>996</v>
      </c>
      <c r="E4528" s="259">
        <v>0</v>
      </c>
      <c r="F4528" s="259" t="s">
        <v>8396</v>
      </c>
      <c r="G4528" s="259" t="s">
        <v>884</v>
      </c>
      <c r="H4528" s="259">
        <v>2</v>
      </c>
      <c r="I4528" s="259" t="s">
        <v>8397</v>
      </c>
      <c r="J4528" s="259" t="s">
        <v>8401</v>
      </c>
      <c r="K4528" s="259" t="s">
        <v>8402</v>
      </c>
      <c r="L4528" s="260">
        <v>45563</v>
      </c>
      <c r="M4528" s="259" t="s">
        <v>20</v>
      </c>
    </row>
    <row r="4529" spans="1:13" x14ac:dyDescent="0.35">
      <c r="A4529" s="261" t="s">
        <v>2958</v>
      </c>
      <c r="B4529" s="261" t="s">
        <v>2959</v>
      </c>
      <c r="C4529" s="261" t="s">
        <v>2960</v>
      </c>
      <c r="D4529" s="261" t="s">
        <v>999</v>
      </c>
      <c r="E4529" s="261">
        <v>53270</v>
      </c>
      <c r="F4529" s="261" t="s">
        <v>8396</v>
      </c>
      <c r="G4529" s="261" t="s">
        <v>884</v>
      </c>
      <c r="H4529" s="261">
        <v>2</v>
      </c>
      <c r="I4529" s="261" t="s">
        <v>8397</v>
      </c>
      <c r="J4529" s="261" t="s">
        <v>7941</v>
      </c>
      <c r="K4529" s="261" t="s">
        <v>8403</v>
      </c>
      <c r="L4529" s="262">
        <v>45563</v>
      </c>
      <c r="M4529" s="261" t="s">
        <v>20</v>
      </c>
    </row>
    <row r="4530" spans="1:13" x14ac:dyDescent="0.35">
      <c r="A4530" s="259" t="s">
        <v>2958</v>
      </c>
      <c r="B4530" s="259" t="s">
        <v>2959</v>
      </c>
      <c r="C4530" s="259" t="s">
        <v>2960</v>
      </c>
      <c r="D4530" s="259" t="s">
        <v>1002</v>
      </c>
      <c r="E4530" s="259">
        <v>0</v>
      </c>
      <c r="F4530" s="259" t="s">
        <v>8396</v>
      </c>
      <c r="G4530" s="259" t="s">
        <v>884</v>
      </c>
      <c r="H4530" s="259">
        <v>2</v>
      </c>
      <c r="I4530" s="259" t="s">
        <v>8397</v>
      </c>
      <c r="J4530" s="259" t="s">
        <v>7941</v>
      </c>
      <c r="K4530" s="259" t="s">
        <v>8404</v>
      </c>
      <c r="L4530" s="260">
        <v>45563</v>
      </c>
      <c r="M4530" s="259" t="s">
        <v>20</v>
      </c>
    </row>
    <row r="4531" spans="1:13" x14ac:dyDescent="0.35">
      <c r="A4531" s="261" t="s">
        <v>2958</v>
      </c>
      <c r="B4531" s="261" t="s">
        <v>2959</v>
      </c>
      <c r="C4531" s="261" t="s">
        <v>2960</v>
      </c>
      <c r="D4531" s="261" t="s">
        <v>823</v>
      </c>
      <c r="E4531" s="261">
        <v>0</v>
      </c>
      <c r="F4531" s="261" t="s">
        <v>8396</v>
      </c>
      <c r="G4531" s="261" t="s">
        <v>884</v>
      </c>
      <c r="H4531" s="261">
        <v>2</v>
      </c>
      <c r="I4531" s="261" t="s">
        <v>8397</v>
      </c>
      <c r="J4531" s="261" t="s">
        <v>7941</v>
      </c>
      <c r="K4531" s="261" t="s">
        <v>8405</v>
      </c>
      <c r="L4531" s="262">
        <v>45563</v>
      </c>
      <c r="M4531" s="261" t="s">
        <v>20</v>
      </c>
    </row>
    <row r="4532" spans="1:13" x14ac:dyDescent="0.35">
      <c r="A4532" s="259" t="s">
        <v>2958</v>
      </c>
      <c r="B4532" s="259" t="s">
        <v>2959</v>
      </c>
      <c r="C4532" s="259" t="s">
        <v>2960</v>
      </c>
      <c r="D4532" s="259" t="s">
        <v>404</v>
      </c>
      <c r="E4532" s="259">
        <v>2</v>
      </c>
      <c r="F4532" s="259" t="s">
        <v>8245</v>
      </c>
      <c r="G4532" s="259" t="s">
        <v>884</v>
      </c>
      <c r="H4532" s="259">
        <v>2</v>
      </c>
      <c r="I4532" s="259" t="s">
        <v>8340</v>
      </c>
      <c r="J4532" s="259" t="s">
        <v>8406</v>
      </c>
      <c r="K4532" s="259" t="s">
        <v>8407</v>
      </c>
      <c r="L4532" s="260">
        <v>45563</v>
      </c>
      <c r="M4532" s="259" t="s">
        <v>20</v>
      </c>
    </row>
    <row r="4533" spans="1:13" x14ac:dyDescent="0.35">
      <c r="A4533" s="261" t="s">
        <v>2958</v>
      </c>
      <c r="B4533" s="261" t="s">
        <v>2959</v>
      </c>
      <c r="C4533" s="261" t="s">
        <v>2960</v>
      </c>
      <c r="D4533" s="261" t="s">
        <v>26</v>
      </c>
      <c r="E4533" s="261" t="s">
        <v>17</v>
      </c>
      <c r="F4533" s="261" t="s">
        <v>17</v>
      </c>
      <c r="G4533" s="261" t="s">
        <v>17</v>
      </c>
      <c r="H4533" s="261" t="s">
        <v>17</v>
      </c>
      <c r="I4533" s="261" t="s">
        <v>17</v>
      </c>
      <c r="J4533" s="261" t="s">
        <v>8345</v>
      </c>
      <c r="K4533" s="261" t="s">
        <v>8408</v>
      </c>
      <c r="L4533" s="262">
        <v>45563</v>
      </c>
      <c r="M4533" s="261" t="s">
        <v>20</v>
      </c>
    </row>
    <row r="4534" spans="1:13" x14ac:dyDescent="0.35">
      <c r="A4534" s="259" t="s">
        <v>2958</v>
      </c>
      <c r="B4534" s="259" t="s">
        <v>2959</v>
      </c>
      <c r="C4534" s="259" t="s">
        <v>2960</v>
      </c>
      <c r="D4534" s="259" t="s">
        <v>28</v>
      </c>
      <c r="E4534" s="259" t="s">
        <v>17</v>
      </c>
      <c r="F4534" s="259" t="s">
        <v>17</v>
      </c>
      <c r="G4534" s="259" t="s">
        <v>17</v>
      </c>
      <c r="H4534" s="259" t="s">
        <v>17</v>
      </c>
      <c r="I4534" s="259" t="s">
        <v>17</v>
      </c>
      <c r="J4534" s="259" t="s">
        <v>8345</v>
      </c>
      <c r="K4534" s="259" t="s">
        <v>8409</v>
      </c>
      <c r="L4534" s="260">
        <v>45563</v>
      </c>
      <c r="M4534" s="259" t="s">
        <v>20</v>
      </c>
    </row>
    <row r="4535" spans="1:13" x14ac:dyDescent="0.35">
      <c r="A4535" s="261" t="s">
        <v>3006</v>
      </c>
      <c r="B4535" s="261" t="s">
        <v>3007</v>
      </c>
      <c r="C4535" s="261" t="s">
        <v>3008</v>
      </c>
      <c r="D4535" s="261" t="s">
        <v>949</v>
      </c>
      <c r="E4535" s="261">
        <v>11043098</v>
      </c>
      <c r="F4535" s="261" t="s">
        <v>8330</v>
      </c>
      <c r="G4535" s="261" t="s">
        <v>492</v>
      </c>
      <c r="H4535" s="261">
        <v>1</v>
      </c>
      <c r="I4535" s="261" t="s">
        <v>8410</v>
      </c>
      <c r="J4535" s="261" t="s">
        <v>8411</v>
      </c>
      <c r="K4535" s="261" t="s">
        <v>8412</v>
      </c>
      <c r="L4535" s="262">
        <v>45563</v>
      </c>
      <c r="M4535" s="261" t="s">
        <v>20</v>
      </c>
    </row>
    <row r="4536" spans="1:13" x14ac:dyDescent="0.35">
      <c r="A4536" s="259" t="s">
        <v>3006</v>
      </c>
      <c r="B4536" s="259" t="s">
        <v>3007</v>
      </c>
      <c r="C4536" s="259" t="s">
        <v>3008</v>
      </c>
      <c r="D4536" s="259" t="s">
        <v>694</v>
      </c>
      <c r="E4536" s="259">
        <v>77187</v>
      </c>
      <c r="F4536" s="259" t="s">
        <v>8413</v>
      </c>
      <c r="G4536" s="259" t="s">
        <v>884</v>
      </c>
      <c r="H4536" s="259">
        <v>2</v>
      </c>
      <c r="I4536" s="259" t="s">
        <v>8414</v>
      </c>
      <c r="J4536" s="259" t="s">
        <v>8415</v>
      </c>
      <c r="K4536" s="259" t="s">
        <v>8416</v>
      </c>
      <c r="L4536" s="260">
        <v>45563</v>
      </c>
      <c r="M4536" s="259" t="s">
        <v>20</v>
      </c>
    </row>
    <row r="4537" spans="1:13" x14ac:dyDescent="0.35">
      <c r="A4537" s="261" t="s">
        <v>3006</v>
      </c>
      <c r="B4537" s="261" t="s">
        <v>3007</v>
      </c>
      <c r="C4537" s="261" t="s">
        <v>3008</v>
      </c>
      <c r="D4537" s="261" t="s">
        <v>958</v>
      </c>
      <c r="E4537" s="261">
        <v>11043098</v>
      </c>
      <c r="F4537" s="261" t="s">
        <v>8330</v>
      </c>
      <c r="G4537" s="261" t="s">
        <v>884</v>
      </c>
      <c r="H4537" s="261">
        <v>2</v>
      </c>
      <c r="I4537" s="261" t="s">
        <v>8410</v>
      </c>
      <c r="J4537" s="261" t="s">
        <v>8417</v>
      </c>
      <c r="K4537" s="261" t="s">
        <v>8418</v>
      </c>
      <c r="L4537" s="262">
        <v>45563</v>
      </c>
      <c r="M4537" s="261" t="s">
        <v>20</v>
      </c>
    </row>
    <row r="4538" spans="1:13" x14ac:dyDescent="0.35">
      <c r="A4538" s="259" t="s">
        <v>3006</v>
      </c>
      <c r="B4538" s="259" t="s">
        <v>3007</v>
      </c>
      <c r="C4538" s="259" t="s">
        <v>3008</v>
      </c>
      <c r="D4538" s="259" t="s">
        <v>963</v>
      </c>
      <c r="E4538" s="259">
        <v>370980</v>
      </c>
      <c r="F4538" s="259" t="s">
        <v>8245</v>
      </c>
      <c r="G4538" s="259" t="s">
        <v>884</v>
      </c>
      <c r="H4538" s="259">
        <v>2</v>
      </c>
      <c r="I4538" s="259" t="s">
        <v>8340</v>
      </c>
      <c r="J4538" s="259" t="s">
        <v>8341</v>
      </c>
      <c r="K4538" s="259" t="s">
        <v>8419</v>
      </c>
      <c r="L4538" s="260">
        <v>45563</v>
      </c>
      <c r="M4538" s="259" t="s">
        <v>20</v>
      </c>
    </row>
    <row r="4539" spans="1:13" x14ac:dyDescent="0.35">
      <c r="A4539" s="261" t="s">
        <v>3006</v>
      </c>
      <c r="B4539" s="261" t="s">
        <v>3007</v>
      </c>
      <c r="C4539" s="261" t="s">
        <v>3008</v>
      </c>
      <c r="D4539" s="261" t="s">
        <v>568</v>
      </c>
      <c r="E4539" s="261">
        <v>370980</v>
      </c>
      <c r="F4539" s="261" t="s">
        <v>8245</v>
      </c>
      <c r="G4539" s="261" t="s">
        <v>884</v>
      </c>
      <c r="H4539" s="261">
        <v>2</v>
      </c>
      <c r="I4539" s="261" t="s">
        <v>8340</v>
      </c>
      <c r="J4539" s="261" t="s">
        <v>8420</v>
      </c>
      <c r="K4539" s="261" t="s">
        <v>8421</v>
      </c>
      <c r="L4539" s="262">
        <v>45563</v>
      </c>
      <c r="M4539" s="261" t="s">
        <v>20</v>
      </c>
    </row>
    <row r="4540" spans="1:13" x14ac:dyDescent="0.35">
      <c r="A4540" s="259" t="s">
        <v>3006</v>
      </c>
      <c r="B4540" s="259" t="s">
        <v>3007</v>
      </c>
      <c r="C4540" s="259" t="s">
        <v>3008</v>
      </c>
      <c r="D4540" s="259" t="s">
        <v>38</v>
      </c>
      <c r="E4540" s="259" t="s">
        <v>17</v>
      </c>
      <c r="F4540" s="259" t="s">
        <v>17</v>
      </c>
      <c r="G4540" s="259" t="s">
        <v>17</v>
      </c>
      <c r="H4540" s="259" t="s">
        <v>17</v>
      </c>
      <c r="I4540" s="259" t="s">
        <v>17</v>
      </c>
      <c r="J4540" s="259" t="s">
        <v>8345</v>
      </c>
      <c r="K4540" s="259" t="s">
        <v>8422</v>
      </c>
      <c r="L4540" s="260">
        <v>45563</v>
      </c>
      <c r="M4540" s="259" t="s">
        <v>20</v>
      </c>
    </row>
    <row r="4541" spans="1:13" x14ac:dyDescent="0.35">
      <c r="A4541" s="261" t="s">
        <v>3006</v>
      </c>
      <c r="B4541" s="261" t="s">
        <v>3007</v>
      </c>
      <c r="C4541" s="261" t="s">
        <v>3008</v>
      </c>
      <c r="D4541" s="261" t="s">
        <v>40</v>
      </c>
      <c r="E4541" s="261" t="s">
        <v>17</v>
      </c>
      <c r="F4541" s="261" t="s">
        <v>17</v>
      </c>
      <c r="G4541" s="261" t="s">
        <v>17</v>
      </c>
      <c r="H4541" s="261" t="s">
        <v>17</v>
      </c>
      <c r="I4541" s="261" t="s">
        <v>17</v>
      </c>
      <c r="J4541" s="261" t="s">
        <v>8345</v>
      </c>
      <c r="K4541" s="261" t="s">
        <v>8423</v>
      </c>
      <c r="L4541" s="262">
        <v>45563</v>
      </c>
      <c r="M4541" s="261" t="s">
        <v>20</v>
      </c>
    </row>
    <row r="4542" spans="1:13" x14ac:dyDescent="0.35">
      <c r="A4542" s="259" t="s">
        <v>3006</v>
      </c>
      <c r="B4542" s="259" t="s">
        <v>3007</v>
      </c>
      <c r="C4542" s="259" t="s">
        <v>3008</v>
      </c>
      <c r="D4542" s="259" t="s">
        <v>635</v>
      </c>
      <c r="E4542" s="259">
        <v>0</v>
      </c>
      <c r="F4542" s="259" t="s">
        <v>8348</v>
      </c>
      <c r="G4542" s="259" t="s">
        <v>884</v>
      </c>
      <c r="H4542" s="259">
        <v>2</v>
      </c>
      <c r="I4542" s="259" t="s">
        <v>4941</v>
      </c>
      <c r="J4542" s="259" t="s">
        <v>8349</v>
      </c>
      <c r="K4542" s="259" t="s">
        <v>8424</v>
      </c>
      <c r="L4542" s="260">
        <v>45563</v>
      </c>
      <c r="M4542" s="259" t="s">
        <v>20</v>
      </c>
    </row>
    <row r="4543" spans="1:13" x14ac:dyDescent="0.35">
      <c r="A4543" s="261" t="s">
        <v>3006</v>
      </c>
      <c r="B4543" s="261" t="s">
        <v>3007</v>
      </c>
      <c r="C4543" s="261" t="s">
        <v>3008</v>
      </c>
      <c r="D4543" s="261" t="s">
        <v>793</v>
      </c>
      <c r="E4543" s="261">
        <v>0</v>
      </c>
      <c r="F4543" s="261" t="s">
        <v>8348</v>
      </c>
      <c r="G4543" s="261" t="s">
        <v>884</v>
      </c>
      <c r="H4543" s="261">
        <v>2</v>
      </c>
      <c r="I4543" s="261" t="s">
        <v>4941</v>
      </c>
      <c r="J4543" s="261" t="s">
        <v>8351</v>
      </c>
      <c r="K4543" s="261" t="s">
        <v>8425</v>
      </c>
      <c r="L4543" s="262">
        <v>45563</v>
      </c>
      <c r="M4543" s="261" t="s">
        <v>20</v>
      </c>
    </row>
    <row r="4544" spans="1:13" x14ac:dyDescent="0.35">
      <c r="A4544" s="259" t="s">
        <v>3006</v>
      </c>
      <c r="B4544" s="259" t="s">
        <v>3007</v>
      </c>
      <c r="C4544" s="259" t="s">
        <v>3008</v>
      </c>
      <c r="D4544" s="259" t="s">
        <v>16</v>
      </c>
      <c r="E4544" s="259">
        <v>0</v>
      </c>
      <c r="F4544" s="259" t="s">
        <v>17</v>
      </c>
      <c r="G4544" s="259" t="s">
        <v>17</v>
      </c>
      <c r="H4544" s="259" t="s">
        <v>17</v>
      </c>
      <c r="I4544" s="259" t="s">
        <v>8353</v>
      </c>
      <c r="J4544" s="259" t="s">
        <v>8345</v>
      </c>
      <c r="K4544" s="259" t="s">
        <v>8426</v>
      </c>
      <c r="L4544" s="260">
        <v>45563</v>
      </c>
      <c r="M4544" s="259" t="s">
        <v>20</v>
      </c>
    </row>
    <row r="4545" spans="1:13" x14ac:dyDescent="0.35">
      <c r="A4545" s="261" t="s">
        <v>3006</v>
      </c>
      <c r="B4545" s="261" t="s">
        <v>3007</v>
      </c>
      <c r="C4545" s="261" t="s">
        <v>3008</v>
      </c>
      <c r="D4545" s="261" t="s">
        <v>21</v>
      </c>
      <c r="E4545" s="261">
        <v>0</v>
      </c>
      <c r="F4545" s="261" t="s">
        <v>17</v>
      </c>
      <c r="G4545" s="261" t="s">
        <v>17</v>
      </c>
      <c r="H4545" s="261" t="s">
        <v>17</v>
      </c>
      <c r="I4545" s="261" t="s">
        <v>8353</v>
      </c>
      <c r="J4545" s="261" t="s">
        <v>8345</v>
      </c>
      <c r="K4545" s="261" t="s">
        <v>8427</v>
      </c>
      <c r="L4545" s="262">
        <v>45563</v>
      </c>
      <c r="M4545" s="261" t="s">
        <v>20</v>
      </c>
    </row>
    <row r="4546" spans="1:13" x14ac:dyDescent="0.35">
      <c r="A4546" s="259" t="s">
        <v>3006</v>
      </c>
      <c r="B4546" s="259" t="s">
        <v>3007</v>
      </c>
      <c r="C4546" s="259" t="s">
        <v>3008</v>
      </c>
      <c r="D4546" s="259" t="s">
        <v>768</v>
      </c>
      <c r="E4546" s="259">
        <v>0</v>
      </c>
      <c r="F4546" s="259" t="s">
        <v>17</v>
      </c>
      <c r="G4546" s="259" t="s">
        <v>17</v>
      </c>
      <c r="H4546" s="259" t="s">
        <v>17</v>
      </c>
      <c r="I4546" s="259" t="s">
        <v>8353</v>
      </c>
      <c r="J4546" s="259" t="s">
        <v>8345</v>
      </c>
      <c r="K4546" s="259" t="s">
        <v>8428</v>
      </c>
      <c r="L4546" s="260">
        <v>45563</v>
      </c>
      <c r="M4546" s="259" t="s">
        <v>20</v>
      </c>
    </row>
    <row r="4547" spans="1:13" x14ac:dyDescent="0.35">
      <c r="A4547" s="261" t="s">
        <v>3006</v>
      </c>
      <c r="B4547" s="261" t="s">
        <v>3007</v>
      </c>
      <c r="C4547" s="261" t="s">
        <v>3008</v>
      </c>
      <c r="D4547" s="261" t="s">
        <v>24</v>
      </c>
      <c r="E4547" s="261" t="s">
        <v>17</v>
      </c>
      <c r="F4547" s="261" t="s">
        <v>17</v>
      </c>
      <c r="G4547" s="261" t="s">
        <v>17</v>
      </c>
      <c r="H4547" s="261" t="s">
        <v>17</v>
      </c>
      <c r="I4547" s="261" t="s">
        <v>17</v>
      </c>
      <c r="J4547" s="261" t="s">
        <v>8345</v>
      </c>
      <c r="K4547" s="261" t="s">
        <v>8429</v>
      </c>
      <c r="L4547" s="262">
        <v>45563</v>
      </c>
      <c r="M4547" s="261" t="s">
        <v>20</v>
      </c>
    </row>
    <row r="4548" spans="1:13" x14ac:dyDescent="0.35">
      <c r="A4548" s="259" t="s">
        <v>3006</v>
      </c>
      <c r="B4548" s="259" t="s">
        <v>3007</v>
      </c>
      <c r="C4548" s="259" t="s">
        <v>3008</v>
      </c>
      <c r="D4548" s="259" t="s">
        <v>986</v>
      </c>
      <c r="E4548" s="259">
        <v>370980</v>
      </c>
      <c r="F4548" s="259" t="s">
        <v>8358</v>
      </c>
      <c r="G4548" s="259" t="s">
        <v>884</v>
      </c>
      <c r="H4548" s="259">
        <v>2</v>
      </c>
      <c r="I4548" s="259" t="s">
        <v>8359</v>
      </c>
      <c r="J4548" s="259" t="s">
        <v>8430</v>
      </c>
      <c r="K4548" s="259" t="s">
        <v>8431</v>
      </c>
      <c r="L4548" s="260">
        <v>45563</v>
      </c>
      <c r="M4548" s="259" t="s">
        <v>20</v>
      </c>
    </row>
    <row r="4549" spans="1:13" x14ac:dyDescent="0.35">
      <c r="A4549" s="261" t="s">
        <v>3006</v>
      </c>
      <c r="B4549" s="261" t="s">
        <v>3007</v>
      </c>
      <c r="C4549" s="261" t="s">
        <v>3008</v>
      </c>
      <c r="D4549" s="261" t="s">
        <v>991</v>
      </c>
      <c r="E4549" s="261">
        <v>10672118</v>
      </c>
      <c r="F4549" s="261" t="s">
        <v>8330</v>
      </c>
      <c r="G4549" s="261" t="s">
        <v>884</v>
      </c>
      <c r="H4549" s="261">
        <v>2</v>
      </c>
      <c r="I4549" s="261" t="s">
        <v>8410</v>
      </c>
      <c r="J4549" s="261" t="s">
        <v>8363</v>
      </c>
      <c r="K4549" s="261" t="s">
        <v>8432</v>
      </c>
      <c r="L4549" s="262">
        <v>45563</v>
      </c>
      <c r="M4549" s="261" t="s">
        <v>20</v>
      </c>
    </row>
    <row r="4550" spans="1:13" x14ac:dyDescent="0.35">
      <c r="A4550" s="259" t="s">
        <v>3006</v>
      </c>
      <c r="B4550" s="259" t="s">
        <v>3007</v>
      </c>
      <c r="C4550" s="259" t="s">
        <v>3008</v>
      </c>
      <c r="D4550" s="259" t="s">
        <v>996</v>
      </c>
      <c r="E4550" s="259">
        <v>0</v>
      </c>
      <c r="F4550" s="259" t="s">
        <v>8358</v>
      </c>
      <c r="G4550" s="259" t="s">
        <v>884</v>
      </c>
      <c r="H4550" s="259">
        <v>2</v>
      </c>
      <c r="I4550" s="259" t="s">
        <v>8359</v>
      </c>
      <c r="J4550" s="259" t="s">
        <v>8433</v>
      </c>
      <c r="K4550" s="259" t="s">
        <v>8434</v>
      </c>
      <c r="L4550" s="260">
        <v>45563</v>
      </c>
      <c r="M4550" s="259" t="s">
        <v>20</v>
      </c>
    </row>
    <row r="4551" spans="1:13" x14ac:dyDescent="0.35">
      <c r="A4551" s="261" t="s">
        <v>3006</v>
      </c>
      <c r="B4551" s="261" t="s">
        <v>3007</v>
      </c>
      <c r="C4551" s="261" t="s">
        <v>3008</v>
      </c>
      <c r="D4551" s="261" t="s">
        <v>999</v>
      </c>
      <c r="E4551" s="261">
        <v>370980</v>
      </c>
      <c r="F4551" s="261" t="s">
        <v>8358</v>
      </c>
      <c r="G4551" s="261" t="s">
        <v>884</v>
      </c>
      <c r="H4551" s="261">
        <v>2</v>
      </c>
      <c r="I4551" s="261" t="s">
        <v>8359</v>
      </c>
      <c r="J4551" s="261" t="s">
        <v>7941</v>
      </c>
      <c r="K4551" s="261" t="s">
        <v>8435</v>
      </c>
      <c r="L4551" s="262">
        <v>45563</v>
      </c>
      <c r="M4551" s="261" t="s">
        <v>20</v>
      </c>
    </row>
    <row r="4552" spans="1:13" x14ac:dyDescent="0.35">
      <c r="A4552" s="259" t="s">
        <v>3006</v>
      </c>
      <c r="B4552" s="259" t="s">
        <v>3007</v>
      </c>
      <c r="C4552" s="259" t="s">
        <v>3008</v>
      </c>
      <c r="D4552" s="259" t="s">
        <v>1002</v>
      </c>
      <c r="E4552" s="259">
        <v>0</v>
      </c>
      <c r="F4552" s="259" t="s">
        <v>8358</v>
      </c>
      <c r="G4552" s="259" t="s">
        <v>884</v>
      </c>
      <c r="H4552" s="259">
        <v>2</v>
      </c>
      <c r="I4552" s="259" t="s">
        <v>8359</v>
      </c>
      <c r="J4552" s="259" t="s">
        <v>7941</v>
      </c>
      <c r="K4552" s="259" t="s">
        <v>8436</v>
      </c>
      <c r="L4552" s="260">
        <v>45563</v>
      </c>
      <c r="M4552" s="259" t="s">
        <v>20</v>
      </c>
    </row>
    <row r="4553" spans="1:13" x14ac:dyDescent="0.35">
      <c r="A4553" s="261" t="s">
        <v>3006</v>
      </c>
      <c r="B4553" s="261" t="s">
        <v>3007</v>
      </c>
      <c r="C4553" s="261" t="s">
        <v>3008</v>
      </c>
      <c r="D4553" s="261" t="s">
        <v>823</v>
      </c>
      <c r="E4553" s="261">
        <v>0</v>
      </c>
      <c r="F4553" s="261" t="s">
        <v>8358</v>
      </c>
      <c r="G4553" s="261" t="s">
        <v>884</v>
      </c>
      <c r="H4553" s="261">
        <v>2</v>
      </c>
      <c r="I4553" s="261" t="s">
        <v>8359</v>
      </c>
      <c r="J4553" s="261" t="s">
        <v>7941</v>
      </c>
      <c r="K4553" s="261" t="s">
        <v>8437</v>
      </c>
      <c r="L4553" s="262">
        <v>45563</v>
      </c>
      <c r="M4553" s="261" t="s">
        <v>20</v>
      </c>
    </row>
    <row r="4554" spans="1:13" x14ac:dyDescent="0.35">
      <c r="A4554" s="259" t="s">
        <v>3006</v>
      </c>
      <c r="B4554" s="259" t="s">
        <v>3007</v>
      </c>
      <c r="C4554" s="259" t="s">
        <v>3008</v>
      </c>
      <c r="D4554" s="259" t="s">
        <v>404</v>
      </c>
      <c r="E4554" s="259">
        <v>2</v>
      </c>
      <c r="F4554" s="259" t="s">
        <v>8245</v>
      </c>
      <c r="G4554" s="259" t="s">
        <v>884</v>
      </c>
      <c r="H4554" s="259">
        <v>2</v>
      </c>
      <c r="I4554" s="259" t="s">
        <v>8340</v>
      </c>
      <c r="J4554" s="259" t="s">
        <v>8438</v>
      </c>
      <c r="K4554" s="259" t="s">
        <v>8439</v>
      </c>
      <c r="L4554" s="260">
        <v>45563</v>
      </c>
      <c r="M4554" s="259" t="s">
        <v>20</v>
      </c>
    </row>
    <row r="4555" spans="1:13" x14ac:dyDescent="0.35">
      <c r="A4555" s="261" t="s">
        <v>3006</v>
      </c>
      <c r="B4555" s="261" t="s">
        <v>3007</v>
      </c>
      <c r="C4555" s="261" t="s">
        <v>3008</v>
      </c>
      <c r="D4555" s="261" t="s">
        <v>26</v>
      </c>
      <c r="E4555" s="261" t="s">
        <v>17</v>
      </c>
      <c r="F4555" s="261" t="s">
        <v>17</v>
      </c>
      <c r="G4555" s="261" t="s">
        <v>17</v>
      </c>
      <c r="H4555" s="261" t="s">
        <v>17</v>
      </c>
      <c r="I4555" s="261" t="s">
        <v>17</v>
      </c>
      <c r="J4555" s="261" t="s">
        <v>8345</v>
      </c>
      <c r="K4555" s="261" t="s">
        <v>8440</v>
      </c>
      <c r="L4555" s="262">
        <v>45563</v>
      </c>
      <c r="M4555" s="261" t="s">
        <v>20</v>
      </c>
    </row>
    <row r="4556" spans="1:13" x14ac:dyDescent="0.35">
      <c r="A4556" s="259" t="s">
        <v>3006</v>
      </c>
      <c r="B4556" s="259" t="s">
        <v>3007</v>
      </c>
      <c r="C4556" s="259" t="s">
        <v>3008</v>
      </c>
      <c r="D4556" s="259" t="s">
        <v>28</v>
      </c>
      <c r="E4556" s="259" t="s">
        <v>17</v>
      </c>
      <c r="F4556" s="259" t="s">
        <v>17</v>
      </c>
      <c r="G4556" s="259" t="s">
        <v>17</v>
      </c>
      <c r="H4556" s="259" t="s">
        <v>17</v>
      </c>
      <c r="I4556" s="259" t="s">
        <v>17</v>
      </c>
      <c r="J4556" s="259" t="s">
        <v>8345</v>
      </c>
      <c r="K4556" s="259" t="s">
        <v>8441</v>
      </c>
      <c r="L4556" s="260">
        <v>45563</v>
      </c>
      <c r="M4556" s="259" t="s">
        <v>20</v>
      </c>
    </row>
    <row r="4557" spans="1:13" x14ac:dyDescent="0.35">
      <c r="A4557" s="261" t="s">
        <v>3036</v>
      </c>
      <c r="B4557" s="261" t="s">
        <v>3037</v>
      </c>
      <c r="C4557" s="261" t="s">
        <v>3038</v>
      </c>
      <c r="D4557" s="261" t="s">
        <v>949</v>
      </c>
      <c r="E4557" s="261">
        <v>1384960</v>
      </c>
      <c r="F4557" s="261" t="s">
        <v>8330</v>
      </c>
      <c r="G4557" s="261" t="s">
        <v>492</v>
      </c>
      <c r="H4557" s="261">
        <v>1</v>
      </c>
      <c r="I4557" s="261" t="s">
        <v>8442</v>
      </c>
      <c r="J4557" s="261" t="s">
        <v>8443</v>
      </c>
      <c r="K4557" s="261" t="s">
        <v>8444</v>
      </c>
      <c r="L4557" s="262">
        <v>45563</v>
      </c>
      <c r="M4557" s="261" t="s">
        <v>20</v>
      </c>
    </row>
    <row r="4558" spans="1:13" x14ac:dyDescent="0.35">
      <c r="A4558" s="259" t="s">
        <v>3036</v>
      </c>
      <c r="B4558" s="259" t="s">
        <v>3037</v>
      </c>
      <c r="C4558" s="259" t="s">
        <v>3038</v>
      </c>
      <c r="D4558" s="259" t="s">
        <v>694</v>
      </c>
      <c r="E4558" s="259">
        <v>42750</v>
      </c>
      <c r="F4558" s="259" t="s">
        <v>8445</v>
      </c>
      <c r="G4558" s="259" t="s">
        <v>884</v>
      </c>
      <c r="H4558" s="259">
        <v>2</v>
      </c>
      <c r="I4558" s="259" t="s">
        <v>8446</v>
      </c>
      <c r="J4558" s="259" t="s">
        <v>8447</v>
      </c>
      <c r="K4558" s="259" t="s">
        <v>8448</v>
      </c>
      <c r="L4558" s="260">
        <v>45563</v>
      </c>
      <c r="M4558" s="259" t="s">
        <v>20</v>
      </c>
    </row>
    <row r="4559" spans="1:13" x14ac:dyDescent="0.35">
      <c r="A4559" s="261" t="s">
        <v>3036</v>
      </c>
      <c r="B4559" s="261" t="s">
        <v>3037</v>
      </c>
      <c r="C4559" s="261" t="s">
        <v>3038</v>
      </c>
      <c r="D4559" s="261" t="s">
        <v>958</v>
      </c>
      <c r="E4559" s="261">
        <v>1384960</v>
      </c>
      <c r="F4559" s="261" t="s">
        <v>8330</v>
      </c>
      <c r="G4559" s="261" t="s">
        <v>884</v>
      </c>
      <c r="H4559" s="261">
        <v>2</v>
      </c>
      <c r="I4559" s="261" t="s">
        <v>8442</v>
      </c>
      <c r="J4559" s="261" t="s">
        <v>8449</v>
      </c>
      <c r="K4559" s="261" t="s">
        <v>8450</v>
      </c>
      <c r="L4559" s="262">
        <v>45563</v>
      </c>
      <c r="M4559" s="261" t="s">
        <v>20</v>
      </c>
    </row>
    <row r="4560" spans="1:13" x14ac:dyDescent="0.35">
      <c r="A4560" s="259" t="s">
        <v>3036</v>
      </c>
      <c r="B4560" s="259" t="s">
        <v>3037</v>
      </c>
      <c r="C4560" s="259" t="s">
        <v>3038</v>
      </c>
      <c r="D4560" s="259" t="s">
        <v>963</v>
      </c>
      <c r="E4560" s="259">
        <v>36120</v>
      </c>
      <c r="F4560" s="259" t="s">
        <v>8245</v>
      </c>
      <c r="G4560" s="259" t="s">
        <v>884</v>
      </c>
      <c r="H4560" s="259">
        <v>2</v>
      </c>
      <c r="I4560" s="259" t="s">
        <v>8340</v>
      </c>
      <c r="J4560" s="259" t="s">
        <v>8341</v>
      </c>
      <c r="K4560" s="259" t="s">
        <v>8451</v>
      </c>
      <c r="L4560" s="260">
        <v>45563</v>
      </c>
      <c r="M4560" s="259" t="s">
        <v>20</v>
      </c>
    </row>
    <row r="4561" spans="1:13" x14ac:dyDescent="0.35">
      <c r="A4561" s="261" t="s">
        <v>3036</v>
      </c>
      <c r="B4561" s="261" t="s">
        <v>3037</v>
      </c>
      <c r="C4561" s="261" t="s">
        <v>3038</v>
      </c>
      <c r="D4561" s="261" t="s">
        <v>568</v>
      </c>
      <c r="E4561" s="261">
        <v>36120</v>
      </c>
      <c r="F4561" s="261" t="s">
        <v>8245</v>
      </c>
      <c r="G4561" s="261" t="s">
        <v>884</v>
      </c>
      <c r="H4561" s="261">
        <v>2</v>
      </c>
      <c r="I4561" s="261" t="s">
        <v>8340</v>
      </c>
      <c r="J4561" s="261" t="s">
        <v>8452</v>
      </c>
      <c r="K4561" s="261" t="s">
        <v>8453</v>
      </c>
      <c r="L4561" s="262">
        <v>45563</v>
      </c>
      <c r="M4561" s="261" t="s">
        <v>20</v>
      </c>
    </row>
    <row r="4562" spans="1:13" x14ac:dyDescent="0.35">
      <c r="A4562" s="259" t="s">
        <v>3036</v>
      </c>
      <c r="B4562" s="259" t="s">
        <v>3037</v>
      </c>
      <c r="C4562" s="259" t="s">
        <v>3038</v>
      </c>
      <c r="D4562" s="259" t="s">
        <v>38</v>
      </c>
      <c r="E4562" s="259" t="s">
        <v>17</v>
      </c>
      <c r="F4562" s="259" t="s">
        <v>17</v>
      </c>
      <c r="G4562" s="259" t="s">
        <v>17</v>
      </c>
      <c r="H4562" s="259" t="s">
        <v>17</v>
      </c>
      <c r="I4562" s="259" t="s">
        <v>17</v>
      </c>
      <c r="J4562" s="259" t="s">
        <v>8345</v>
      </c>
      <c r="K4562" s="259" t="s">
        <v>8454</v>
      </c>
      <c r="L4562" s="260">
        <v>45563</v>
      </c>
      <c r="M4562" s="259" t="s">
        <v>20</v>
      </c>
    </row>
    <row r="4563" spans="1:13" x14ac:dyDescent="0.35">
      <c r="A4563" s="261" t="s">
        <v>3036</v>
      </c>
      <c r="B4563" s="261" t="s">
        <v>3037</v>
      </c>
      <c r="C4563" s="261" t="s">
        <v>3038</v>
      </c>
      <c r="D4563" s="261" t="s">
        <v>40</v>
      </c>
      <c r="E4563" s="261" t="s">
        <v>17</v>
      </c>
      <c r="F4563" s="261" t="s">
        <v>17</v>
      </c>
      <c r="G4563" s="261" t="s">
        <v>17</v>
      </c>
      <c r="H4563" s="261" t="s">
        <v>17</v>
      </c>
      <c r="I4563" s="261" t="s">
        <v>17</v>
      </c>
      <c r="J4563" s="261" t="s">
        <v>8345</v>
      </c>
      <c r="K4563" s="261" t="s">
        <v>8455</v>
      </c>
      <c r="L4563" s="262">
        <v>45563</v>
      </c>
      <c r="M4563" s="261" t="s">
        <v>20</v>
      </c>
    </row>
    <row r="4564" spans="1:13" x14ac:dyDescent="0.35">
      <c r="A4564" s="259" t="s">
        <v>3036</v>
      </c>
      <c r="B4564" s="259" t="s">
        <v>3037</v>
      </c>
      <c r="C4564" s="259" t="s">
        <v>3038</v>
      </c>
      <c r="D4564" s="259" t="s">
        <v>635</v>
      </c>
      <c r="E4564" s="259">
        <v>0</v>
      </c>
      <c r="F4564" s="259" t="s">
        <v>8348</v>
      </c>
      <c r="G4564" s="259" t="s">
        <v>884</v>
      </c>
      <c r="H4564" s="259">
        <v>2</v>
      </c>
      <c r="I4564" s="259" t="s">
        <v>4941</v>
      </c>
      <c r="J4564" s="259" t="s">
        <v>8349</v>
      </c>
      <c r="K4564" s="259" t="s">
        <v>8456</v>
      </c>
      <c r="L4564" s="260">
        <v>45563</v>
      </c>
      <c r="M4564" s="259" t="s">
        <v>20</v>
      </c>
    </row>
    <row r="4565" spans="1:13" x14ac:dyDescent="0.35">
      <c r="A4565" s="261" t="s">
        <v>3036</v>
      </c>
      <c r="B4565" s="261" t="s">
        <v>3037</v>
      </c>
      <c r="C4565" s="261" t="s">
        <v>3038</v>
      </c>
      <c r="D4565" s="261" t="s">
        <v>793</v>
      </c>
      <c r="E4565" s="261">
        <v>0</v>
      </c>
      <c r="F4565" s="261" t="s">
        <v>8348</v>
      </c>
      <c r="G4565" s="261" t="s">
        <v>884</v>
      </c>
      <c r="H4565" s="261">
        <v>2</v>
      </c>
      <c r="I4565" s="261" t="s">
        <v>4941</v>
      </c>
      <c r="J4565" s="261" t="s">
        <v>8351</v>
      </c>
      <c r="K4565" s="261" t="s">
        <v>8457</v>
      </c>
      <c r="L4565" s="262">
        <v>45563</v>
      </c>
      <c r="M4565" s="261" t="s">
        <v>20</v>
      </c>
    </row>
    <row r="4566" spans="1:13" x14ac:dyDescent="0.35">
      <c r="A4566" s="259" t="s">
        <v>3036</v>
      </c>
      <c r="B4566" s="259" t="s">
        <v>3037</v>
      </c>
      <c r="C4566" s="259" t="s">
        <v>3038</v>
      </c>
      <c r="D4566" s="259" t="s">
        <v>16</v>
      </c>
      <c r="E4566" s="259">
        <v>0</v>
      </c>
      <c r="F4566" s="259" t="s">
        <v>17</v>
      </c>
      <c r="G4566" s="259" t="s">
        <v>17</v>
      </c>
      <c r="H4566" s="259" t="s">
        <v>17</v>
      </c>
      <c r="I4566" s="259" t="s">
        <v>17</v>
      </c>
      <c r="J4566" s="259" t="s">
        <v>8353</v>
      </c>
      <c r="K4566" s="259" t="s">
        <v>8458</v>
      </c>
      <c r="L4566" s="260">
        <v>45563</v>
      </c>
      <c r="M4566" s="259" t="s">
        <v>20</v>
      </c>
    </row>
    <row r="4567" spans="1:13" x14ac:dyDescent="0.35">
      <c r="A4567" s="261" t="s">
        <v>3036</v>
      </c>
      <c r="B4567" s="261" t="s">
        <v>3037</v>
      </c>
      <c r="C4567" s="261" t="s">
        <v>3038</v>
      </c>
      <c r="D4567" s="261" t="s">
        <v>21</v>
      </c>
      <c r="E4567" s="261">
        <v>0</v>
      </c>
      <c r="F4567" s="261" t="s">
        <v>17</v>
      </c>
      <c r="G4567" s="261" t="s">
        <v>17</v>
      </c>
      <c r="H4567" s="261" t="s">
        <v>17</v>
      </c>
      <c r="I4567" s="261" t="s">
        <v>17</v>
      </c>
      <c r="J4567" s="261" t="s">
        <v>8353</v>
      </c>
      <c r="K4567" s="261" t="s">
        <v>8459</v>
      </c>
      <c r="L4567" s="262">
        <v>45563</v>
      </c>
      <c r="M4567" s="261" t="s">
        <v>20</v>
      </c>
    </row>
    <row r="4568" spans="1:13" x14ac:dyDescent="0.35">
      <c r="A4568" s="259" t="s">
        <v>3036</v>
      </c>
      <c r="B4568" s="259" t="s">
        <v>3037</v>
      </c>
      <c r="C4568" s="259" t="s">
        <v>3038</v>
      </c>
      <c r="D4568" s="259" t="s">
        <v>768</v>
      </c>
      <c r="E4568" s="259">
        <v>0</v>
      </c>
      <c r="F4568" s="259" t="s">
        <v>17</v>
      </c>
      <c r="G4568" s="259" t="s">
        <v>17</v>
      </c>
      <c r="H4568" s="259" t="s">
        <v>17</v>
      </c>
      <c r="I4568" s="259" t="s">
        <v>17</v>
      </c>
      <c r="J4568" s="259" t="s">
        <v>8353</v>
      </c>
      <c r="K4568" s="259" t="s">
        <v>8460</v>
      </c>
      <c r="L4568" s="260">
        <v>45563</v>
      </c>
      <c r="M4568" s="259" t="s">
        <v>20</v>
      </c>
    </row>
    <row r="4569" spans="1:13" x14ac:dyDescent="0.35">
      <c r="A4569" s="261" t="s">
        <v>3036</v>
      </c>
      <c r="B4569" s="261" t="s">
        <v>3037</v>
      </c>
      <c r="C4569" s="261" t="s">
        <v>3038</v>
      </c>
      <c r="D4569" s="261" t="s">
        <v>24</v>
      </c>
      <c r="E4569" s="261" t="s">
        <v>17</v>
      </c>
      <c r="F4569" s="261" t="s">
        <v>17</v>
      </c>
      <c r="G4569" s="261" t="s">
        <v>17</v>
      </c>
      <c r="H4569" s="261" t="s">
        <v>17</v>
      </c>
      <c r="I4569" s="261" t="s">
        <v>17</v>
      </c>
      <c r="J4569" s="261" t="s">
        <v>8345</v>
      </c>
      <c r="K4569" s="261" t="s">
        <v>8461</v>
      </c>
      <c r="L4569" s="262">
        <v>45563</v>
      </c>
      <c r="M4569" s="261" t="s">
        <v>20</v>
      </c>
    </row>
    <row r="4570" spans="1:13" x14ac:dyDescent="0.35">
      <c r="A4570" s="259" t="s">
        <v>3036</v>
      </c>
      <c r="B4570" s="259" t="s">
        <v>3037</v>
      </c>
      <c r="C4570" s="259" t="s">
        <v>3038</v>
      </c>
      <c r="D4570" s="259" t="s">
        <v>986</v>
      </c>
      <c r="E4570" s="259">
        <v>36120</v>
      </c>
      <c r="F4570" s="259" t="s">
        <v>8358</v>
      </c>
      <c r="G4570" s="259" t="s">
        <v>884</v>
      </c>
      <c r="H4570" s="259">
        <v>2</v>
      </c>
      <c r="I4570" s="259" t="s">
        <v>8359</v>
      </c>
      <c r="J4570" s="259" t="s">
        <v>8462</v>
      </c>
      <c r="K4570" s="259" t="s">
        <v>8463</v>
      </c>
      <c r="L4570" s="260">
        <v>45563</v>
      </c>
      <c r="M4570" s="259" t="s">
        <v>20</v>
      </c>
    </row>
    <row r="4571" spans="1:13" x14ac:dyDescent="0.35">
      <c r="A4571" s="261" t="s">
        <v>3036</v>
      </c>
      <c r="B4571" s="261" t="s">
        <v>3037</v>
      </c>
      <c r="C4571" s="261" t="s">
        <v>3038</v>
      </c>
      <c r="D4571" s="261" t="s">
        <v>991</v>
      </c>
      <c r="E4571" s="261">
        <v>1348840</v>
      </c>
      <c r="F4571" s="261" t="s">
        <v>8330</v>
      </c>
      <c r="G4571" s="261" t="s">
        <v>884</v>
      </c>
      <c r="H4571" s="261">
        <v>2</v>
      </c>
      <c r="I4571" s="261" t="s">
        <v>8442</v>
      </c>
      <c r="J4571" s="261" t="s">
        <v>8363</v>
      </c>
      <c r="K4571" s="261" t="s">
        <v>8464</v>
      </c>
      <c r="L4571" s="262">
        <v>45563</v>
      </c>
      <c r="M4571" s="261" t="s">
        <v>20</v>
      </c>
    </row>
    <row r="4572" spans="1:13" x14ac:dyDescent="0.35">
      <c r="A4572" s="259" t="s">
        <v>3036</v>
      </c>
      <c r="B4572" s="259" t="s">
        <v>3037</v>
      </c>
      <c r="C4572" s="259" t="s">
        <v>3038</v>
      </c>
      <c r="D4572" s="259" t="s">
        <v>996</v>
      </c>
      <c r="E4572" s="259">
        <v>0</v>
      </c>
      <c r="F4572" s="259" t="s">
        <v>8358</v>
      </c>
      <c r="G4572" s="259" t="s">
        <v>884</v>
      </c>
      <c r="H4572" s="259">
        <v>2</v>
      </c>
      <c r="I4572" s="259" t="s">
        <v>8359</v>
      </c>
      <c r="J4572" s="259" t="s">
        <v>8465</v>
      </c>
      <c r="K4572" s="259" t="s">
        <v>8466</v>
      </c>
      <c r="L4572" s="260">
        <v>45563</v>
      </c>
      <c r="M4572" s="259" t="s">
        <v>20</v>
      </c>
    </row>
    <row r="4573" spans="1:13" x14ac:dyDescent="0.35">
      <c r="A4573" s="261" t="s">
        <v>3036</v>
      </c>
      <c r="B4573" s="261" t="s">
        <v>3037</v>
      </c>
      <c r="C4573" s="261" t="s">
        <v>3038</v>
      </c>
      <c r="D4573" s="261" t="s">
        <v>999</v>
      </c>
      <c r="E4573" s="261">
        <v>36120</v>
      </c>
      <c r="F4573" s="261" t="s">
        <v>8358</v>
      </c>
      <c r="G4573" s="261" t="s">
        <v>884</v>
      </c>
      <c r="H4573" s="261">
        <v>2</v>
      </c>
      <c r="I4573" s="261" t="s">
        <v>8359</v>
      </c>
      <c r="J4573" s="261" t="s">
        <v>7941</v>
      </c>
      <c r="K4573" s="261" t="s">
        <v>8467</v>
      </c>
      <c r="L4573" s="262">
        <v>45563</v>
      </c>
      <c r="M4573" s="261" t="s">
        <v>20</v>
      </c>
    </row>
    <row r="4574" spans="1:13" x14ac:dyDescent="0.35">
      <c r="A4574" s="259" t="s">
        <v>3036</v>
      </c>
      <c r="B4574" s="259" t="s">
        <v>3037</v>
      </c>
      <c r="C4574" s="259" t="s">
        <v>3038</v>
      </c>
      <c r="D4574" s="259" t="s">
        <v>1002</v>
      </c>
      <c r="E4574" s="259">
        <v>0</v>
      </c>
      <c r="F4574" s="259" t="s">
        <v>8358</v>
      </c>
      <c r="G4574" s="259" t="s">
        <v>884</v>
      </c>
      <c r="H4574" s="259">
        <v>2</v>
      </c>
      <c r="I4574" s="259" t="s">
        <v>8359</v>
      </c>
      <c r="J4574" s="259" t="s">
        <v>7941</v>
      </c>
      <c r="K4574" s="259" t="s">
        <v>8468</v>
      </c>
      <c r="L4574" s="260">
        <v>45563</v>
      </c>
      <c r="M4574" s="259" t="s">
        <v>20</v>
      </c>
    </row>
    <row r="4575" spans="1:13" x14ac:dyDescent="0.35">
      <c r="A4575" s="261" t="s">
        <v>3036</v>
      </c>
      <c r="B4575" s="261" t="s">
        <v>3037</v>
      </c>
      <c r="C4575" s="261" t="s">
        <v>3038</v>
      </c>
      <c r="D4575" s="261" t="s">
        <v>823</v>
      </c>
      <c r="E4575" s="261">
        <v>0</v>
      </c>
      <c r="F4575" s="261" t="s">
        <v>8358</v>
      </c>
      <c r="G4575" s="261" t="s">
        <v>884</v>
      </c>
      <c r="H4575" s="261">
        <v>2</v>
      </c>
      <c r="I4575" s="261" t="s">
        <v>8359</v>
      </c>
      <c r="J4575" s="261" t="s">
        <v>7941</v>
      </c>
      <c r="K4575" s="261" t="s">
        <v>8469</v>
      </c>
      <c r="L4575" s="262">
        <v>45563</v>
      </c>
      <c r="M4575" s="261" t="s">
        <v>20</v>
      </c>
    </row>
    <row r="4576" spans="1:13" x14ac:dyDescent="0.35">
      <c r="A4576" s="259" t="s">
        <v>3036</v>
      </c>
      <c r="B4576" s="259" t="s">
        <v>3037</v>
      </c>
      <c r="C4576" s="259" t="s">
        <v>3038</v>
      </c>
      <c r="D4576" s="259" t="s">
        <v>404</v>
      </c>
      <c r="E4576" s="259">
        <v>2</v>
      </c>
      <c r="F4576" s="259" t="s">
        <v>8245</v>
      </c>
      <c r="G4576" s="259" t="s">
        <v>884</v>
      </c>
      <c r="H4576" s="259">
        <v>2</v>
      </c>
      <c r="I4576" s="259" t="s">
        <v>8340</v>
      </c>
      <c r="J4576" s="259" t="s">
        <v>8470</v>
      </c>
      <c r="K4576" s="259" t="s">
        <v>8471</v>
      </c>
      <c r="L4576" s="260">
        <v>45563</v>
      </c>
      <c r="M4576" s="259" t="s">
        <v>20</v>
      </c>
    </row>
    <row r="4577" spans="1:13" x14ac:dyDescent="0.35">
      <c r="A4577" s="261" t="s">
        <v>3036</v>
      </c>
      <c r="B4577" s="261" t="s">
        <v>3037</v>
      </c>
      <c r="C4577" s="261" t="s">
        <v>3038</v>
      </c>
      <c r="D4577" s="261" t="s">
        <v>26</v>
      </c>
      <c r="E4577" s="261" t="s">
        <v>17</v>
      </c>
      <c r="F4577" s="261" t="s">
        <v>17</v>
      </c>
      <c r="G4577" s="261" t="s">
        <v>17</v>
      </c>
      <c r="H4577" s="261" t="s">
        <v>17</v>
      </c>
      <c r="I4577" s="261" t="s">
        <v>17</v>
      </c>
      <c r="J4577" s="261" t="s">
        <v>8345</v>
      </c>
      <c r="K4577" s="261" t="s">
        <v>8472</v>
      </c>
      <c r="L4577" s="262">
        <v>45563</v>
      </c>
      <c r="M4577" s="261" t="s">
        <v>20</v>
      </c>
    </row>
    <row r="4578" spans="1:13" x14ac:dyDescent="0.35">
      <c r="A4578" s="259" t="s">
        <v>3036</v>
      </c>
      <c r="B4578" s="259" t="s">
        <v>3037</v>
      </c>
      <c r="C4578" s="259" t="s">
        <v>3038</v>
      </c>
      <c r="D4578" s="259" t="s">
        <v>28</v>
      </c>
      <c r="E4578" s="259" t="s">
        <v>17</v>
      </c>
      <c r="F4578" s="259" t="s">
        <v>17</v>
      </c>
      <c r="G4578" s="259" t="s">
        <v>17</v>
      </c>
      <c r="H4578" s="259" t="s">
        <v>17</v>
      </c>
      <c r="I4578" s="259" t="s">
        <v>17</v>
      </c>
      <c r="J4578" s="259" t="s">
        <v>8345</v>
      </c>
      <c r="K4578" s="259" t="s">
        <v>8473</v>
      </c>
      <c r="L4578" s="260">
        <v>45563</v>
      </c>
      <c r="M4578" s="259" t="s">
        <v>20</v>
      </c>
    </row>
    <row r="4579" spans="1:13" x14ac:dyDescent="0.35">
      <c r="A4579" s="261" t="s">
        <v>3111</v>
      </c>
      <c r="B4579" s="261" t="s">
        <v>3112</v>
      </c>
      <c r="C4579" s="261" t="s">
        <v>3113</v>
      </c>
      <c r="D4579" s="261" t="s">
        <v>949</v>
      </c>
      <c r="E4579" s="261">
        <v>9705503</v>
      </c>
      <c r="F4579" s="261" t="s">
        <v>8330</v>
      </c>
      <c r="G4579" s="261" t="s">
        <v>492</v>
      </c>
      <c r="H4579" s="261">
        <v>1</v>
      </c>
      <c r="I4579" s="261" t="s">
        <v>8474</v>
      </c>
      <c r="J4579" s="261" t="s">
        <v>8475</v>
      </c>
      <c r="K4579" s="261" t="s">
        <v>8476</v>
      </c>
      <c r="L4579" s="262">
        <v>45563</v>
      </c>
      <c r="M4579" s="261" t="s">
        <v>20</v>
      </c>
    </row>
    <row r="4580" spans="1:13" x14ac:dyDescent="0.35">
      <c r="A4580" s="259" t="s">
        <v>3111</v>
      </c>
      <c r="B4580" s="259" t="s">
        <v>3112</v>
      </c>
      <c r="C4580" s="259" t="s">
        <v>3113</v>
      </c>
      <c r="D4580" s="259" t="s">
        <v>694</v>
      </c>
      <c r="E4580" s="259">
        <v>93013</v>
      </c>
      <c r="F4580" s="259" t="s">
        <v>8477</v>
      </c>
      <c r="G4580" s="259" t="s">
        <v>884</v>
      </c>
      <c r="H4580" s="259">
        <v>2</v>
      </c>
      <c r="I4580" s="259" t="s">
        <v>8478</v>
      </c>
      <c r="J4580" s="259" t="s">
        <v>8479</v>
      </c>
      <c r="K4580" s="259" t="s">
        <v>8480</v>
      </c>
      <c r="L4580" s="260">
        <v>45563</v>
      </c>
      <c r="M4580" s="259" t="s">
        <v>20</v>
      </c>
    </row>
    <row r="4581" spans="1:13" x14ac:dyDescent="0.35">
      <c r="A4581" s="261" t="s">
        <v>3111</v>
      </c>
      <c r="B4581" s="261" t="s">
        <v>3112</v>
      </c>
      <c r="C4581" s="261" t="s">
        <v>3113</v>
      </c>
      <c r="D4581" s="261" t="s">
        <v>958</v>
      </c>
      <c r="E4581" s="261">
        <v>9705503</v>
      </c>
      <c r="F4581" s="261" t="s">
        <v>8330</v>
      </c>
      <c r="G4581" s="261" t="s">
        <v>884</v>
      </c>
      <c r="H4581" s="261">
        <v>2</v>
      </c>
      <c r="I4581" s="261" t="s">
        <v>8474</v>
      </c>
      <c r="J4581" s="261" t="s">
        <v>8481</v>
      </c>
      <c r="K4581" s="261" t="s">
        <v>8482</v>
      </c>
      <c r="L4581" s="262">
        <v>45563</v>
      </c>
      <c r="M4581" s="261" t="s">
        <v>20</v>
      </c>
    </row>
    <row r="4582" spans="1:13" x14ac:dyDescent="0.35">
      <c r="A4582" s="259" t="s">
        <v>3111</v>
      </c>
      <c r="B4582" s="259" t="s">
        <v>3112</v>
      </c>
      <c r="C4582" s="259" t="s">
        <v>3113</v>
      </c>
      <c r="D4582" s="259" t="s">
        <v>963</v>
      </c>
      <c r="E4582" s="259">
        <v>62455</v>
      </c>
      <c r="F4582" s="259" t="s">
        <v>8245</v>
      </c>
      <c r="G4582" s="259" t="s">
        <v>884</v>
      </c>
      <c r="H4582" s="259">
        <v>2</v>
      </c>
      <c r="I4582" s="259" t="s">
        <v>8340</v>
      </c>
      <c r="J4582" s="259" t="s">
        <v>8483</v>
      </c>
      <c r="K4582" s="259" t="s">
        <v>8484</v>
      </c>
      <c r="L4582" s="260">
        <v>45563</v>
      </c>
      <c r="M4582" s="259" t="s">
        <v>20</v>
      </c>
    </row>
    <row r="4583" spans="1:13" x14ac:dyDescent="0.35">
      <c r="A4583" s="261" t="s">
        <v>3111</v>
      </c>
      <c r="B4583" s="261" t="s">
        <v>3112</v>
      </c>
      <c r="C4583" s="261" t="s">
        <v>3113</v>
      </c>
      <c r="D4583" s="261" t="s">
        <v>568</v>
      </c>
      <c r="E4583" s="261">
        <v>62455</v>
      </c>
      <c r="F4583" s="261" t="s">
        <v>8245</v>
      </c>
      <c r="G4583" s="261" t="s">
        <v>884</v>
      </c>
      <c r="H4583" s="261">
        <v>2</v>
      </c>
      <c r="I4583" s="261" t="s">
        <v>8340</v>
      </c>
      <c r="J4583" s="261" t="s">
        <v>8485</v>
      </c>
      <c r="K4583" s="261" t="s">
        <v>8486</v>
      </c>
      <c r="L4583" s="262">
        <v>45563</v>
      </c>
      <c r="M4583" s="261" t="s">
        <v>20</v>
      </c>
    </row>
    <row r="4584" spans="1:13" x14ac:dyDescent="0.35">
      <c r="A4584" s="259" t="s">
        <v>3111</v>
      </c>
      <c r="B4584" s="259" t="s">
        <v>3112</v>
      </c>
      <c r="C4584" s="259" t="s">
        <v>3113</v>
      </c>
      <c r="D4584" s="259" t="s">
        <v>38</v>
      </c>
      <c r="E4584" s="259" t="s">
        <v>17</v>
      </c>
      <c r="F4584" s="259" t="s">
        <v>17</v>
      </c>
      <c r="G4584" s="259" t="s">
        <v>17</v>
      </c>
      <c r="H4584" s="259" t="s">
        <v>17</v>
      </c>
      <c r="I4584" s="259" t="s">
        <v>17</v>
      </c>
      <c r="J4584" s="259" t="s">
        <v>180</v>
      </c>
      <c r="K4584" s="259" t="s">
        <v>8487</v>
      </c>
      <c r="L4584" s="260">
        <v>45563</v>
      </c>
      <c r="M4584" s="259" t="s">
        <v>20</v>
      </c>
    </row>
    <row r="4585" spans="1:13" x14ac:dyDescent="0.35">
      <c r="A4585" s="261" t="s">
        <v>3111</v>
      </c>
      <c r="B4585" s="261" t="s">
        <v>3112</v>
      </c>
      <c r="C4585" s="261" t="s">
        <v>3113</v>
      </c>
      <c r="D4585" s="261" t="s">
        <v>40</v>
      </c>
      <c r="E4585" s="261" t="s">
        <v>17</v>
      </c>
      <c r="F4585" s="261" t="s">
        <v>17</v>
      </c>
      <c r="G4585" s="261" t="s">
        <v>17</v>
      </c>
      <c r="H4585" s="261" t="s">
        <v>17</v>
      </c>
      <c r="I4585" s="261" t="s">
        <v>17</v>
      </c>
      <c r="J4585" s="261" t="s">
        <v>180</v>
      </c>
      <c r="K4585" s="261" t="s">
        <v>8488</v>
      </c>
      <c r="L4585" s="262">
        <v>45563</v>
      </c>
      <c r="M4585" s="261" t="s">
        <v>20</v>
      </c>
    </row>
    <row r="4586" spans="1:13" x14ac:dyDescent="0.35">
      <c r="A4586" s="259" t="s">
        <v>3111</v>
      </c>
      <c r="B4586" s="259" t="s">
        <v>3112</v>
      </c>
      <c r="C4586" s="259" t="s">
        <v>3113</v>
      </c>
      <c r="D4586" s="259" t="s">
        <v>635</v>
      </c>
      <c r="E4586" s="259">
        <v>0</v>
      </c>
      <c r="F4586" s="259" t="s">
        <v>8348</v>
      </c>
      <c r="G4586" s="259" t="s">
        <v>884</v>
      </c>
      <c r="H4586" s="259">
        <v>2</v>
      </c>
      <c r="I4586" s="259" t="s">
        <v>790</v>
      </c>
      <c r="J4586" s="259" t="s">
        <v>8349</v>
      </c>
      <c r="K4586" s="259" t="s">
        <v>8489</v>
      </c>
      <c r="L4586" s="260">
        <v>45563</v>
      </c>
      <c r="M4586" s="259" t="s">
        <v>20</v>
      </c>
    </row>
    <row r="4587" spans="1:13" x14ac:dyDescent="0.35">
      <c r="A4587" s="261" t="s">
        <v>3111</v>
      </c>
      <c r="B4587" s="261" t="s">
        <v>3112</v>
      </c>
      <c r="C4587" s="261" t="s">
        <v>3113</v>
      </c>
      <c r="D4587" s="261" t="s">
        <v>793</v>
      </c>
      <c r="E4587" s="261">
        <v>0</v>
      </c>
      <c r="F4587" s="261" t="s">
        <v>8348</v>
      </c>
      <c r="G4587" s="261" t="s">
        <v>884</v>
      </c>
      <c r="H4587" s="261">
        <v>2</v>
      </c>
      <c r="I4587" s="261" t="s">
        <v>790</v>
      </c>
      <c r="J4587" s="261" t="s">
        <v>8490</v>
      </c>
      <c r="K4587" s="261" t="s">
        <v>8491</v>
      </c>
      <c r="L4587" s="262">
        <v>45563</v>
      </c>
      <c r="M4587" s="261" t="s">
        <v>20</v>
      </c>
    </row>
    <row r="4588" spans="1:13" x14ac:dyDescent="0.35">
      <c r="A4588" s="259" t="s">
        <v>3111</v>
      </c>
      <c r="B4588" s="259" t="s">
        <v>3112</v>
      </c>
      <c r="C4588" s="259" t="s">
        <v>3113</v>
      </c>
      <c r="D4588" s="259" t="s">
        <v>16</v>
      </c>
      <c r="E4588" s="259">
        <v>0</v>
      </c>
      <c r="F4588" s="259" t="s">
        <v>17</v>
      </c>
      <c r="G4588" s="259" t="s">
        <v>17</v>
      </c>
      <c r="H4588" s="259" t="s">
        <v>17</v>
      </c>
      <c r="I4588" s="259" t="s">
        <v>17</v>
      </c>
      <c r="J4588" s="259" t="s">
        <v>8353</v>
      </c>
      <c r="K4588" s="259" t="s">
        <v>8492</v>
      </c>
      <c r="L4588" s="260">
        <v>45563</v>
      </c>
      <c r="M4588" s="259" t="s">
        <v>20</v>
      </c>
    </row>
    <row r="4589" spans="1:13" x14ac:dyDescent="0.35">
      <c r="A4589" s="261" t="s">
        <v>3111</v>
      </c>
      <c r="B4589" s="261" t="s">
        <v>3112</v>
      </c>
      <c r="C4589" s="261" t="s">
        <v>3113</v>
      </c>
      <c r="D4589" s="261" t="s">
        <v>21</v>
      </c>
      <c r="E4589" s="261">
        <v>0</v>
      </c>
      <c r="F4589" s="261" t="s">
        <v>17</v>
      </c>
      <c r="G4589" s="261" t="s">
        <v>17</v>
      </c>
      <c r="H4589" s="261" t="s">
        <v>17</v>
      </c>
      <c r="I4589" s="261" t="s">
        <v>17</v>
      </c>
      <c r="J4589" s="261" t="s">
        <v>8353</v>
      </c>
      <c r="K4589" s="261" t="s">
        <v>8493</v>
      </c>
      <c r="L4589" s="262">
        <v>45563</v>
      </c>
      <c r="M4589" s="261" t="s">
        <v>20</v>
      </c>
    </row>
    <row r="4590" spans="1:13" x14ac:dyDescent="0.35">
      <c r="A4590" s="259" t="s">
        <v>3111</v>
      </c>
      <c r="B4590" s="259" t="s">
        <v>3112</v>
      </c>
      <c r="C4590" s="259" t="s">
        <v>3113</v>
      </c>
      <c r="D4590" s="259" t="s">
        <v>768</v>
      </c>
      <c r="E4590" s="259">
        <v>0</v>
      </c>
      <c r="F4590" s="259" t="s">
        <v>17</v>
      </c>
      <c r="G4590" s="259" t="s">
        <v>17</v>
      </c>
      <c r="H4590" s="259" t="s">
        <v>17</v>
      </c>
      <c r="I4590" s="259" t="s">
        <v>17</v>
      </c>
      <c r="J4590" s="259" t="s">
        <v>8353</v>
      </c>
      <c r="K4590" s="259" t="s">
        <v>8494</v>
      </c>
      <c r="L4590" s="260">
        <v>45563</v>
      </c>
      <c r="M4590" s="259" t="s">
        <v>20</v>
      </c>
    </row>
    <row r="4591" spans="1:13" x14ac:dyDescent="0.35">
      <c r="A4591" s="261" t="s">
        <v>3111</v>
      </c>
      <c r="B4591" s="261" t="s">
        <v>3112</v>
      </c>
      <c r="C4591" s="261" t="s">
        <v>3113</v>
      </c>
      <c r="D4591" s="261" t="s">
        <v>24</v>
      </c>
      <c r="E4591" s="261" t="s">
        <v>17</v>
      </c>
      <c r="F4591" s="261" t="s">
        <v>17</v>
      </c>
      <c r="G4591" s="261" t="s">
        <v>17</v>
      </c>
      <c r="H4591" s="261" t="s">
        <v>17</v>
      </c>
      <c r="I4591" s="261" t="s">
        <v>17</v>
      </c>
      <c r="J4591" s="261" t="s">
        <v>180</v>
      </c>
      <c r="K4591" s="261" t="s">
        <v>8495</v>
      </c>
      <c r="L4591" s="262">
        <v>45563</v>
      </c>
      <c r="M4591" s="261" t="s">
        <v>20</v>
      </c>
    </row>
    <row r="4592" spans="1:13" x14ac:dyDescent="0.35">
      <c r="A4592" s="259" t="s">
        <v>3111</v>
      </c>
      <c r="B4592" s="259" t="s">
        <v>3112</v>
      </c>
      <c r="C4592" s="259" t="s">
        <v>3113</v>
      </c>
      <c r="D4592" s="259" t="s">
        <v>986</v>
      </c>
      <c r="E4592" s="259">
        <v>62455</v>
      </c>
      <c r="F4592" s="259" t="s">
        <v>8358</v>
      </c>
      <c r="G4592" s="259" t="s">
        <v>884</v>
      </c>
      <c r="H4592" s="259">
        <v>2</v>
      </c>
      <c r="I4592" s="259" t="s">
        <v>8359</v>
      </c>
      <c r="J4592" s="259" t="s">
        <v>8496</v>
      </c>
      <c r="K4592" s="259" t="s">
        <v>8497</v>
      </c>
      <c r="L4592" s="260">
        <v>45563</v>
      </c>
      <c r="M4592" s="259" t="s">
        <v>20</v>
      </c>
    </row>
    <row r="4593" spans="1:13" x14ac:dyDescent="0.35">
      <c r="A4593" s="261" t="s">
        <v>3111</v>
      </c>
      <c r="B4593" s="261" t="s">
        <v>3112</v>
      </c>
      <c r="C4593" s="261" t="s">
        <v>3113</v>
      </c>
      <c r="D4593" s="261" t="s">
        <v>991</v>
      </c>
      <c r="E4593" s="261">
        <v>9643048</v>
      </c>
      <c r="F4593" s="261" t="s">
        <v>8330</v>
      </c>
      <c r="G4593" s="261" t="s">
        <v>884</v>
      </c>
      <c r="H4593" s="261">
        <v>2</v>
      </c>
      <c r="I4593" s="261" t="s">
        <v>8474</v>
      </c>
      <c r="J4593" s="261" t="s">
        <v>8363</v>
      </c>
      <c r="K4593" s="261" t="s">
        <v>8498</v>
      </c>
      <c r="L4593" s="262">
        <v>45563</v>
      </c>
      <c r="M4593" s="261" t="s">
        <v>20</v>
      </c>
    </row>
    <row r="4594" spans="1:13" x14ac:dyDescent="0.35">
      <c r="A4594" s="259" t="s">
        <v>3111</v>
      </c>
      <c r="B4594" s="259" t="s">
        <v>3112</v>
      </c>
      <c r="C4594" s="259" t="s">
        <v>3113</v>
      </c>
      <c r="D4594" s="259" t="s">
        <v>996</v>
      </c>
      <c r="E4594" s="259">
        <v>0</v>
      </c>
      <c r="F4594" s="259" t="s">
        <v>8358</v>
      </c>
      <c r="G4594" s="259" t="s">
        <v>884</v>
      </c>
      <c r="H4594" s="259">
        <v>2</v>
      </c>
      <c r="I4594" s="259" t="s">
        <v>8359</v>
      </c>
      <c r="J4594" s="259" t="s">
        <v>8401</v>
      </c>
      <c r="K4594" s="259" t="s">
        <v>8499</v>
      </c>
      <c r="L4594" s="260">
        <v>45563</v>
      </c>
      <c r="M4594" s="259" t="s">
        <v>20</v>
      </c>
    </row>
    <row r="4595" spans="1:13" x14ac:dyDescent="0.35">
      <c r="A4595" s="261" t="s">
        <v>3111</v>
      </c>
      <c r="B4595" s="261" t="s">
        <v>3112</v>
      </c>
      <c r="C4595" s="261" t="s">
        <v>3113</v>
      </c>
      <c r="D4595" s="261" t="s">
        <v>999</v>
      </c>
      <c r="E4595" s="261">
        <v>62455</v>
      </c>
      <c r="F4595" s="261" t="s">
        <v>8358</v>
      </c>
      <c r="G4595" s="261" t="s">
        <v>884</v>
      </c>
      <c r="H4595" s="261">
        <v>2</v>
      </c>
      <c r="I4595" s="261" t="s">
        <v>8359</v>
      </c>
      <c r="J4595" s="261" t="s">
        <v>7941</v>
      </c>
      <c r="K4595" s="261" t="s">
        <v>8500</v>
      </c>
      <c r="L4595" s="262">
        <v>45563</v>
      </c>
      <c r="M4595" s="261" t="s">
        <v>20</v>
      </c>
    </row>
    <row r="4596" spans="1:13" x14ac:dyDescent="0.35">
      <c r="A4596" s="259" t="s">
        <v>3111</v>
      </c>
      <c r="B4596" s="259" t="s">
        <v>3112</v>
      </c>
      <c r="C4596" s="259" t="s">
        <v>3113</v>
      </c>
      <c r="D4596" s="259" t="s">
        <v>1002</v>
      </c>
      <c r="E4596" s="259">
        <v>0</v>
      </c>
      <c r="F4596" s="259" t="s">
        <v>8358</v>
      </c>
      <c r="G4596" s="259" t="s">
        <v>884</v>
      </c>
      <c r="H4596" s="259">
        <v>2</v>
      </c>
      <c r="I4596" s="259" t="s">
        <v>8359</v>
      </c>
      <c r="J4596" s="259" t="s">
        <v>7941</v>
      </c>
      <c r="K4596" s="259" t="s">
        <v>8501</v>
      </c>
      <c r="L4596" s="260">
        <v>45563</v>
      </c>
      <c r="M4596" s="259" t="s">
        <v>20</v>
      </c>
    </row>
    <row r="4597" spans="1:13" x14ac:dyDescent="0.35">
      <c r="A4597" s="261" t="s">
        <v>3111</v>
      </c>
      <c r="B4597" s="261" t="s">
        <v>3112</v>
      </c>
      <c r="C4597" s="261" t="s">
        <v>3113</v>
      </c>
      <c r="D4597" s="261" t="s">
        <v>823</v>
      </c>
      <c r="E4597" s="261">
        <v>0</v>
      </c>
      <c r="F4597" s="261" t="s">
        <v>8358</v>
      </c>
      <c r="G4597" s="261" t="s">
        <v>884</v>
      </c>
      <c r="H4597" s="261">
        <v>2</v>
      </c>
      <c r="I4597" s="261" t="s">
        <v>8359</v>
      </c>
      <c r="J4597" s="261" t="s">
        <v>7941</v>
      </c>
      <c r="K4597" s="261" t="s">
        <v>8502</v>
      </c>
      <c r="L4597" s="262">
        <v>45563</v>
      </c>
      <c r="M4597" s="261" t="s">
        <v>20</v>
      </c>
    </row>
    <row r="4598" spans="1:13" x14ac:dyDescent="0.35">
      <c r="A4598" s="259" t="s">
        <v>3111</v>
      </c>
      <c r="B4598" s="259" t="s">
        <v>3112</v>
      </c>
      <c r="C4598" s="259" t="s">
        <v>3113</v>
      </c>
      <c r="D4598" s="259" t="s">
        <v>404</v>
      </c>
      <c r="E4598" s="259">
        <v>2</v>
      </c>
      <c r="F4598" s="259" t="s">
        <v>17</v>
      </c>
      <c r="G4598" s="259" t="s">
        <v>884</v>
      </c>
      <c r="H4598" s="259">
        <v>2</v>
      </c>
      <c r="I4598" s="259" t="s">
        <v>17</v>
      </c>
      <c r="J4598" s="259" t="s">
        <v>8503</v>
      </c>
      <c r="K4598" s="259" t="s">
        <v>8504</v>
      </c>
      <c r="L4598" s="260">
        <v>45563</v>
      </c>
      <c r="M4598" s="259" t="s">
        <v>20</v>
      </c>
    </row>
    <row r="4599" spans="1:13" x14ac:dyDescent="0.35">
      <c r="A4599" s="261" t="s">
        <v>3111</v>
      </c>
      <c r="B4599" s="261" t="s">
        <v>3112</v>
      </c>
      <c r="C4599" s="261" t="s">
        <v>3113</v>
      </c>
      <c r="D4599" s="261" t="s">
        <v>26</v>
      </c>
      <c r="E4599" s="261" t="s">
        <v>17</v>
      </c>
      <c r="F4599" s="261" t="s">
        <v>17</v>
      </c>
      <c r="G4599" s="261" t="s">
        <v>17</v>
      </c>
      <c r="H4599" s="261" t="s">
        <v>17</v>
      </c>
      <c r="I4599" s="261" t="s">
        <v>17</v>
      </c>
      <c r="J4599" s="261" t="s">
        <v>180</v>
      </c>
      <c r="K4599" s="261" t="s">
        <v>8505</v>
      </c>
      <c r="L4599" s="262">
        <v>45563</v>
      </c>
      <c r="M4599" s="261" t="s">
        <v>20</v>
      </c>
    </row>
    <row r="4600" spans="1:13" x14ac:dyDescent="0.35">
      <c r="A4600" s="259" t="s">
        <v>3111</v>
      </c>
      <c r="B4600" s="259" t="s">
        <v>3112</v>
      </c>
      <c r="C4600" s="259" t="s">
        <v>3113</v>
      </c>
      <c r="D4600" s="259" t="s">
        <v>28</v>
      </c>
      <c r="E4600" s="259" t="s">
        <v>17</v>
      </c>
      <c r="F4600" s="259" t="s">
        <v>17</v>
      </c>
      <c r="G4600" s="259" t="s">
        <v>17</v>
      </c>
      <c r="H4600" s="259" t="s">
        <v>17</v>
      </c>
      <c r="I4600" s="259" t="s">
        <v>17</v>
      </c>
      <c r="J4600" s="259" t="s">
        <v>180</v>
      </c>
      <c r="K4600" s="259" t="s">
        <v>8506</v>
      </c>
      <c r="L4600" s="260">
        <v>45563</v>
      </c>
      <c r="M4600" s="259" t="s">
        <v>20</v>
      </c>
    </row>
    <row r="4601" spans="1:13" x14ac:dyDescent="0.35">
      <c r="A4601" s="261" t="s">
        <v>3135</v>
      </c>
      <c r="B4601" s="261" t="s">
        <v>3136</v>
      </c>
      <c r="C4601" s="261" t="s">
        <v>3137</v>
      </c>
      <c r="D4601" s="261" t="s">
        <v>949</v>
      </c>
      <c r="E4601" s="261">
        <v>1925903</v>
      </c>
      <c r="F4601" s="261" t="s">
        <v>8330</v>
      </c>
      <c r="G4601" s="261" t="s">
        <v>492</v>
      </c>
      <c r="H4601" s="261">
        <v>1</v>
      </c>
      <c r="I4601" s="261" t="s">
        <v>8507</v>
      </c>
      <c r="J4601" s="261" t="s">
        <v>8508</v>
      </c>
      <c r="K4601" s="261" t="s">
        <v>8509</v>
      </c>
      <c r="L4601" s="262">
        <v>45563</v>
      </c>
      <c r="M4601" s="261" t="s">
        <v>20</v>
      </c>
    </row>
    <row r="4602" spans="1:13" x14ac:dyDescent="0.35">
      <c r="A4602" s="259" t="s">
        <v>3135</v>
      </c>
      <c r="B4602" s="259" t="s">
        <v>3136</v>
      </c>
      <c r="C4602" s="259" t="s">
        <v>3137</v>
      </c>
      <c r="D4602" s="259" t="s">
        <v>694</v>
      </c>
      <c r="E4602" s="259">
        <v>62230</v>
      </c>
      <c r="F4602" s="259" t="s">
        <v>8413</v>
      </c>
      <c r="G4602" s="259" t="s">
        <v>884</v>
      </c>
      <c r="H4602" s="259">
        <v>2</v>
      </c>
      <c r="I4602" s="259" t="s">
        <v>8510</v>
      </c>
      <c r="J4602" s="259" t="s">
        <v>8511</v>
      </c>
      <c r="K4602" s="259" t="s">
        <v>8512</v>
      </c>
      <c r="L4602" s="260">
        <v>45563</v>
      </c>
      <c r="M4602" s="259" t="s">
        <v>20</v>
      </c>
    </row>
    <row r="4603" spans="1:13" x14ac:dyDescent="0.35">
      <c r="A4603" s="261" t="s">
        <v>3135</v>
      </c>
      <c r="B4603" s="261" t="s">
        <v>3136</v>
      </c>
      <c r="C4603" s="261" t="s">
        <v>3137</v>
      </c>
      <c r="D4603" s="261" t="s">
        <v>958</v>
      </c>
      <c r="E4603" s="261">
        <v>1925903</v>
      </c>
      <c r="F4603" s="261" t="s">
        <v>8330</v>
      </c>
      <c r="G4603" s="261" t="s">
        <v>884</v>
      </c>
      <c r="H4603" s="261">
        <v>2</v>
      </c>
      <c r="I4603" s="261" t="s">
        <v>8507</v>
      </c>
      <c r="J4603" s="261" t="s">
        <v>8513</v>
      </c>
      <c r="K4603" s="261" t="s">
        <v>8514</v>
      </c>
      <c r="L4603" s="262">
        <v>45563</v>
      </c>
      <c r="M4603" s="261" t="s">
        <v>20</v>
      </c>
    </row>
    <row r="4604" spans="1:13" x14ac:dyDescent="0.35">
      <c r="A4604" s="259" t="s">
        <v>3135</v>
      </c>
      <c r="B4604" s="259" t="s">
        <v>3136</v>
      </c>
      <c r="C4604" s="259" t="s">
        <v>3137</v>
      </c>
      <c r="D4604" s="259" t="s">
        <v>963</v>
      </c>
      <c r="E4604" s="259">
        <v>46520</v>
      </c>
      <c r="F4604" s="259" t="s">
        <v>8245</v>
      </c>
      <c r="G4604" s="259" t="s">
        <v>884</v>
      </c>
      <c r="H4604" s="259">
        <v>2</v>
      </c>
      <c r="I4604" s="259" t="s">
        <v>8340</v>
      </c>
      <c r="J4604" s="259" t="s">
        <v>8341</v>
      </c>
      <c r="K4604" s="259" t="s">
        <v>8515</v>
      </c>
      <c r="L4604" s="260">
        <v>45563</v>
      </c>
      <c r="M4604" s="259" t="s">
        <v>20</v>
      </c>
    </row>
    <row r="4605" spans="1:13" x14ac:dyDescent="0.35">
      <c r="A4605" s="261" t="s">
        <v>3135</v>
      </c>
      <c r="B4605" s="261" t="s">
        <v>3136</v>
      </c>
      <c r="C4605" s="261" t="s">
        <v>3137</v>
      </c>
      <c r="D4605" s="261" t="s">
        <v>568</v>
      </c>
      <c r="E4605" s="261">
        <v>46520</v>
      </c>
      <c r="F4605" s="261" t="s">
        <v>8245</v>
      </c>
      <c r="G4605" s="261" t="s">
        <v>884</v>
      </c>
      <c r="H4605" s="261">
        <v>2</v>
      </c>
      <c r="I4605" s="261" t="s">
        <v>8340</v>
      </c>
      <c r="J4605" s="261" t="s">
        <v>8516</v>
      </c>
      <c r="K4605" s="261" t="s">
        <v>8517</v>
      </c>
      <c r="L4605" s="262">
        <v>45563</v>
      </c>
      <c r="M4605" s="261" t="s">
        <v>20</v>
      </c>
    </row>
    <row r="4606" spans="1:13" x14ac:dyDescent="0.35">
      <c r="A4606" s="259" t="s">
        <v>3135</v>
      </c>
      <c r="B4606" s="259" t="s">
        <v>3136</v>
      </c>
      <c r="C4606" s="259" t="s">
        <v>3137</v>
      </c>
      <c r="D4606" s="259" t="s">
        <v>38</v>
      </c>
      <c r="E4606" s="259" t="s">
        <v>17</v>
      </c>
      <c r="F4606" s="259" t="s">
        <v>17</v>
      </c>
      <c r="G4606" s="259" t="s">
        <v>17</v>
      </c>
      <c r="H4606" s="259" t="s">
        <v>17</v>
      </c>
      <c r="I4606" s="259" t="s">
        <v>17</v>
      </c>
      <c r="J4606" s="259" t="s">
        <v>8345</v>
      </c>
      <c r="K4606" s="259" t="s">
        <v>8518</v>
      </c>
      <c r="L4606" s="260">
        <v>45563</v>
      </c>
      <c r="M4606" s="259" t="s">
        <v>20</v>
      </c>
    </row>
    <row r="4607" spans="1:13" x14ac:dyDescent="0.35">
      <c r="A4607" s="261" t="s">
        <v>3135</v>
      </c>
      <c r="B4607" s="261" t="s">
        <v>3136</v>
      </c>
      <c r="C4607" s="261" t="s">
        <v>3137</v>
      </c>
      <c r="D4607" s="261" t="s">
        <v>40</v>
      </c>
      <c r="E4607" s="261" t="s">
        <v>17</v>
      </c>
      <c r="F4607" s="261" t="s">
        <v>17</v>
      </c>
      <c r="G4607" s="261" t="s">
        <v>17</v>
      </c>
      <c r="H4607" s="261" t="s">
        <v>17</v>
      </c>
      <c r="I4607" s="261" t="s">
        <v>17</v>
      </c>
      <c r="J4607" s="261" t="s">
        <v>8345</v>
      </c>
      <c r="K4607" s="261" t="s">
        <v>8519</v>
      </c>
      <c r="L4607" s="262">
        <v>45563</v>
      </c>
      <c r="M4607" s="261" t="s">
        <v>20</v>
      </c>
    </row>
    <row r="4608" spans="1:13" x14ac:dyDescent="0.35">
      <c r="A4608" s="259" t="s">
        <v>3135</v>
      </c>
      <c r="B4608" s="259" t="s">
        <v>3136</v>
      </c>
      <c r="C4608" s="259" t="s">
        <v>3137</v>
      </c>
      <c r="D4608" s="259" t="s">
        <v>635</v>
      </c>
      <c r="E4608" s="259">
        <v>0</v>
      </c>
      <c r="F4608" s="259" t="s">
        <v>8348</v>
      </c>
      <c r="G4608" s="259" t="s">
        <v>884</v>
      </c>
      <c r="H4608" s="259">
        <v>2</v>
      </c>
      <c r="I4608" s="259" t="s">
        <v>4941</v>
      </c>
      <c r="J4608" s="259" t="s">
        <v>8349</v>
      </c>
      <c r="K4608" s="259" t="s">
        <v>8520</v>
      </c>
      <c r="L4608" s="260">
        <v>45563</v>
      </c>
      <c r="M4608" s="259" t="s">
        <v>20</v>
      </c>
    </row>
    <row r="4609" spans="1:13" x14ac:dyDescent="0.35">
      <c r="A4609" s="261" t="s">
        <v>3135</v>
      </c>
      <c r="B4609" s="261" t="s">
        <v>3136</v>
      </c>
      <c r="C4609" s="261" t="s">
        <v>3137</v>
      </c>
      <c r="D4609" s="261" t="s">
        <v>793</v>
      </c>
      <c r="E4609" s="261">
        <v>0</v>
      </c>
      <c r="F4609" s="261" t="s">
        <v>8348</v>
      </c>
      <c r="G4609" s="261" t="s">
        <v>884</v>
      </c>
      <c r="H4609" s="261">
        <v>2</v>
      </c>
      <c r="I4609" s="261" t="s">
        <v>4941</v>
      </c>
      <c r="J4609" s="261" t="s">
        <v>8351</v>
      </c>
      <c r="K4609" s="261" t="s">
        <v>8521</v>
      </c>
      <c r="L4609" s="262">
        <v>45563</v>
      </c>
      <c r="M4609" s="261" t="s">
        <v>20</v>
      </c>
    </row>
    <row r="4610" spans="1:13" x14ac:dyDescent="0.35">
      <c r="A4610" s="259" t="s">
        <v>3135</v>
      </c>
      <c r="B4610" s="259" t="s">
        <v>3136</v>
      </c>
      <c r="C4610" s="259" t="s">
        <v>3137</v>
      </c>
      <c r="D4610" s="259" t="s">
        <v>16</v>
      </c>
      <c r="E4610" s="259">
        <v>0</v>
      </c>
      <c r="F4610" s="259" t="s">
        <v>17</v>
      </c>
      <c r="G4610" s="259" t="s">
        <v>17</v>
      </c>
      <c r="H4610" s="259" t="s">
        <v>17</v>
      </c>
      <c r="I4610" s="259" t="s">
        <v>17</v>
      </c>
      <c r="J4610" s="259" t="s">
        <v>8353</v>
      </c>
      <c r="K4610" s="259" t="s">
        <v>8522</v>
      </c>
      <c r="L4610" s="260">
        <v>45563</v>
      </c>
      <c r="M4610" s="259" t="s">
        <v>20</v>
      </c>
    </row>
    <row r="4611" spans="1:13" x14ac:dyDescent="0.35">
      <c r="A4611" s="261" t="s">
        <v>3135</v>
      </c>
      <c r="B4611" s="261" t="s">
        <v>3136</v>
      </c>
      <c r="C4611" s="261" t="s">
        <v>3137</v>
      </c>
      <c r="D4611" s="261" t="s">
        <v>21</v>
      </c>
      <c r="E4611" s="261">
        <v>0</v>
      </c>
      <c r="F4611" s="261" t="s">
        <v>17</v>
      </c>
      <c r="G4611" s="261" t="s">
        <v>17</v>
      </c>
      <c r="H4611" s="261" t="s">
        <v>17</v>
      </c>
      <c r="I4611" s="261" t="s">
        <v>17</v>
      </c>
      <c r="J4611" s="261" t="s">
        <v>8353</v>
      </c>
      <c r="K4611" s="261" t="s">
        <v>8523</v>
      </c>
      <c r="L4611" s="262">
        <v>45563</v>
      </c>
      <c r="M4611" s="261" t="s">
        <v>20</v>
      </c>
    </row>
    <row r="4612" spans="1:13" x14ac:dyDescent="0.35">
      <c r="A4612" s="259" t="s">
        <v>3135</v>
      </c>
      <c r="B4612" s="259" t="s">
        <v>3136</v>
      </c>
      <c r="C4612" s="259" t="s">
        <v>3137</v>
      </c>
      <c r="D4612" s="259" t="s">
        <v>768</v>
      </c>
      <c r="E4612" s="259">
        <v>0</v>
      </c>
      <c r="F4612" s="259" t="s">
        <v>17</v>
      </c>
      <c r="G4612" s="259" t="s">
        <v>17</v>
      </c>
      <c r="H4612" s="259" t="s">
        <v>17</v>
      </c>
      <c r="I4612" s="259" t="s">
        <v>17</v>
      </c>
      <c r="J4612" s="259" t="s">
        <v>8353</v>
      </c>
      <c r="K4612" s="259" t="s">
        <v>8524</v>
      </c>
      <c r="L4612" s="260">
        <v>45563</v>
      </c>
      <c r="M4612" s="259" t="s">
        <v>20</v>
      </c>
    </row>
    <row r="4613" spans="1:13" x14ac:dyDescent="0.35">
      <c r="A4613" s="261" t="s">
        <v>3135</v>
      </c>
      <c r="B4613" s="261" t="s">
        <v>3136</v>
      </c>
      <c r="C4613" s="261" t="s">
        <v>3137</v>
      </c>
      <c r="D4613" s="261" t="s">
        <v>24</v>
      </c>
      <c r="E4613" s="261" t="s">
        <v>17</v>
      </c>
      <c r="F4613" s="261" t="s">
        <v>17</v>
      </c>
      <c r="G4613" s="261" t="s">
        <v>17</v>
      </c>
      <c r="H4613" s="261" t="s">
        <v>17</v>
      </c>
      <c r="I4613" s="261" t="s">
        <v>17</v>
      </c>
      <c r="J4613" s="261" t="s">
        <v>8345</v>
      </c>
      <c r="K4613" s="261" t="s">
        <v>8525</v>
      </c>
      <c r="L4613" s="262">
        <v>45563</v>
      </c>
      <c r="M4613" s="261" t="s">
        <v>20</v>
      </c>
    </row>
    <row r="4614" spans="1:13" x14ac:dyDescent="0.35">
      <c r="A4614" s="259" t="s">
        <v>3135</v>
      </c>
      <c r="B4614" s="259" t="s">
        <v>3136</v>
      </c>
      <c r="C4614" s="259" t="s">
        <v>3137</v>
      </c>
      <c r="D4614" s="259" t="s">
        <v>986</v>
      </c>
      <c r="E4614" s="259">
        <v>46520</v>
      </c>
      <c r="F4614" s="259" t="s">
        <v>8358</v>
      </c>
      <c r="G4614" s="259" t="s">
        <v>884</v>
      </c>
      <c r="H4614" s="259">
        <v>2</v>
      </c>
      <c r="I4614" s="259" t="s">
        <v>8359</v>
      </c>
      <c r="J4614" s="259" t="s">
        <v>8526</v>
      </c>
      <c r="K4614" s="259" t="s">
        <v>8527</v>
      </c>
      <c r="L4614" s="260">
        <v>45563</v>
      </c>
      <c r="M4614" s="259" t="s">
        <v>20</v>
      </c>
    </row>
    <row r="4615" spans="1:13" x14ac:dyDescent="0.35">
      <c r="A4615" s="261" t="s">
        <v>3135</v>
      </c>
      <c r="B4615" s="261" t="s">
        <v>3136</v>
      </c>
      <c r="C4615" s="261" t="s">
        <v>3137</v>
      </c>
      <c r="D4615" s="261" t="s">
        <v>991</v>
      </c>
      <c r="E4615" s="261">
        <v>1879383</v>
      </c>
      <c r="F4615" s="261" t="s">
        <v>8330</v>
      </c>
      <c r="G4615" s="261" t="s">
        <v>884</v>
      </c>
      <c r="H4615" s="261">
        <v>2</v>
      </c>
      <c r="I4615" s="261" t="s">
        <v>8507</v>
      </c>
      <c r="J4615" s="261" t="s">
        <v>8363</v>
      </c>
      <c r="K4615" s="261" t="s">
        <v>8528</v>
      </c>
      <c r="L4615" s="262">
        <v>45563</v>
      </c>
      <c r="M4615" s="261" t="s">
        <v>20</v>
      </c>
    </row>
    <row r="4616" spans="1:13" x14ac:dyDescent="0.35">
      <c r="A4616" s="259" t="s">
        <v>3135</v>
      </c>
      <c r="B4616" s="259" t="s">
        <v>3136</v>
      </c>
      <c r="C4616" s="259" t="s">
        <v>3137</v>
      </c>
      <c r="D4616" s="259" t="s">
        <v>996</v>
      </c>
      <c r="E4616" s="259">
        <v>0</v>
      </c>
      <c r="F4616" s="259" t="s">
        <v>8358</v>
      </c>
      <c r="G4616" s="259" t="s">
        <v>884</v>
      </c>
      <c r="H4616" s="259">
        <v>2</v>
      </c>
      <c r="I4616" s="259" t="s">
        <v>8359</v>
      </c>
      <c r="J4616" s="259" t="s">
        <v>8465</v>
      </c>
      <c r="K4616" s="259" t="s">
        <v>8529</v>
      </c>
      <c r="L4616" s="260">
        <v>45563</v>
      </c>
      <c r="M4616" s="259" t="s">
        <v>20</v>
      </c>
    </row>
    <row r="4617" spans="1:13" x14ac:dyDescent="0.35">
      <c r="A4617" s="261" t="s">
        <v>3135</v>
      </c>
      <c r="B4617" s="261" t="s">
        <v>3136</v>
      </c>
      <c r="C4617" s="261" t="s">
        <v>3137</v>
      </c>
      <c r="D4617" s="261" t="s">
        <v>999</v>
      </c>
      <c r="E4617" s="261">
        <v>46520</v>
      </c>
      <c r="F4617" s="261" t="s">
        <v>8358</v>
      </c>
      <c r="G4617" s="261" t="s">
        <v>884</v>
      </c>
      <c r="H4617" s="261">
        <v>2</v>
      </c>
      <c r="I4617" s="261" t="s">
        <v>8359</v>
      </c>
      <c r="J4617" s="261" t="s">
        <v>7941</v>
      </c>
      <c r="K4617" s="261" t="s">
        <v>8530</v>
      </c>
      <c r="L4617" s="262">
        <v>45563</v>
      </c>
      <c r="M4617" s="261" t="s">
        <v>20</v>
      </c>
    </row>
    <row r="4618" spans="1:13" x14ac:dyDescent="0.35">
      <c r="A4618" s="259" t="s">
        <v>3135</v>
      </c>
      <c r="B4618" s="259" t="s">
        <v>3136</v>
      </c>
      <c r="C4618" s="259" t="s">
        <v>3137</v>
      </c>
      <c r="D4618" s="259" t="s">
        <v>1002</v>
      </c>
      <c r="E4618" s="259">
        <v>0</v>
      </c>
      <c r="F4618" s="259" t="s">
        <v>8358</v>
      </c>
      <c r="G4618" s="259" t="s">
        <v>884</v>
      </c>
      <c r="H4618" s="259">
        <v>2</v>
      </c>
      <c r="I4618" s="259" t="s">
        <v>8359</v>
      </c>
      <c r="J4618" s="259" t="s">
        <v>7941</v>
      </c>
      <c r="K4618" s="259" t="s">
        <v>8531</v>
      </c>
      <c r="L4618" s="260">
        <v>45563</v>
      </c>
      <c r="M4618" s="259" t="s">
        <v>20</v>
      </c>
    </row>
    <row r="4619" spans="1:13" x14ac:dyDescent="0.35">
      <c r="A4619" s="261" t="s">
        <v>3135</v>
      </c>
      <c r="B4619" s="261" t="s">
        <v>3136</v>
      </c>
      <c r="C4619" s="261" t="s">
        <v>3137</v>
      </c>
      <c r="D4619" s="261" t="s">
        <v>823</v>
      </c>
      <c r="E4619" s="261">
        <v>0</v>
      </c>
      <c r="F4619" s="261" t="s">
        <v>8358</v>
      </c>
      <c r="G4619" s="261" t="s">
        <v>884</v>
      </c>
      <c r="H4619" s="261">
        <v>2</v>
      </c>
      <c r="I4619" s="261" t="s">
        <v>8359</v>
      </c>
      <c r="J4619" s="261" t="s">
        <v>7941</v>
      </c>
      <c r="K4619" s="261" t="s">
        <v>8532</v>
      </c>
      <c r="L4619" s="262">
        <v>45563</v>
      </c>
      <c r="M4619" s="261" t="s">
        <v>20</v>
      </c>
    </row>
    <row r="4620" spans="1:13" x14ac:dyDescent="0.35">
      <c r="A4620" s="259" t="s">
        <v>3135</v>
      </c>
      <c r="B4620" s="259" t="s">
        <v>3136</v>
      </c>
      <c r="C4620" s="259" t="s">
        <v>3137</v>
      </c>
      <c r="D4620" s="259" t="s">
        <v>404</v>
      </c>
      <c r="E4620" s="259">
        <v>2</v>
      </c>
      <c r="F4620" s="259" t="s">
        <v>8245</v>
      </c>
      <c r="G4620" s="259" t="s">
        <v>884</v>
      </c>
      <c r="H4620" s="259">
        <v>2</v>
      </c>
      <c r="I4620" s="259" t="s">
        <v>8340</v>
      </c>
      <c r="J4620" s="259" t="s">
        <v>8533</v>
      </c>
      <c r="K4620" s="259" t="s">
        <v>8534</v>
      </c>
      <c r="L4620" s="260">
        <v>45563</v>
      </c>
      <c r="M4620" s="259" t="s">
        <v>20</v>
      </c>
    </row>
    <row r="4621" spans="1:13" x14ac:dyDescent="0.35">
      <c r="A4621" s="261" t="s">
        <v>3135</v>
      </c>
      <c r="B4621" s="261" t="s">
        <v>3136</v>
      </c>
      <c r="C4621" s="261" t="s">
        <v>3137</v>
      </c>
      <c r="D4621" s="261" t="s">
        <v>26</v>
      </c>
      <c r="E4621" s="261" t="s">
        <v>17</v>
      </c>
      <c r="F4621" s="261" t="s">
        <v>17</v>
      </c>
      <c r="G4621" s="261" t="s">
        <v>17</v>
      </c>
      <c r="H4621" s="261" t="s">
        <v>17</v>
      </c>
      <c r="I4621" s="261" t="s">
        <v>17</v>
      </c>
      <c r="J4621" s="261" t="s">
        <v>8345</v>
      </c>
      <c r="K4621" s="261" t="s">
        <v>8535</v>
      </c>
      <c r="L4621" s="262">
        <v>45563</v>
      </c>
      <c r="M4621" s="261" t="s">
        <v>20</v>
      </c>
    </row>
    <row r="4622" spans="1:13" x14ac:dyDescent="0.35">
      <c r="A4622" s="259" t="s">
        <v>3135</v>
      </c>
      <c r="B4622" s="259" t="s">
        <v>3136</v>
      </c>
      <c r="C4622" s="259" t="s">
        <v>3137</v>
      </c>
      <c r="D4622" s="259" t="s">
        <v>28</v>
      </c>
      <c r="E4622" s="259" t="s">
        <v>17</v>
      </c>
      <c r="F4622" s="259" t="s">
        <v>17</v>
      </c>
      <c r="G4622" s="259" t="s">
        <v>17</v>
      </c>
      <c r="H4622" s="259" t="s">
        <v>17</v>
      </c>
      <c r="I4622" s="259" t="s">
        <v>17</v>
      </c>
      <c r="J4622" s="259" t="s">
        <v>8345</v>
      </c>
      <c r="K4622" s="259" t="s">
        <v>8536</v>
      </c>
      <c r="L4622" s="260">
        <v>45563</v>
      </c>
      <c r="M4622" s="259" t="s">
        <v>20</v>
      </c>
    </row>
    <row r="4623" spans="1:13" x14ac:dyDescent="0.35">
      <c r="A4623" s="261" t="s">
        <v>3123</v>
      </c>
      <c r="B4623" s="261" t="s">
        <v>3124</v>
      </c>
      <c r="C4623" s="261" t="s">
        <v>3125</v>
      </c>
      <c r="D4623" s="261" t="s">
        <v>949</v>
      </c>
      <c r="E4623" s="261">
        <v>2876709</v>
      </c>
      <c r="F4623" s="261" t="s">
        <v>8330</v>
      </c>
      <c r="G4623" s="261" t="s">
        <v>492</v>
      </c>
      <c r="H4623" s="261">
        <v>1</v>
      </c>
      <c r="I4623" s="261" t="s">
        <v>8537</v>
      </c>
      <c r="J4623" s="261" t="s">
        <v>8538</v>
      </c>
      <c r="K4623" s="261" t="s">
        <v>8539</v>
      </c>
      <c r="L4623" s="262">
        <v>45563</v>
      </c>
      <c r="M4623" s="261" t="s">
        <v>20</v>
      </c>
    </row>
    <row r="4624" spans="1:13" x14ac:dyDescent="0.35">
      <c r="A4624" s="259" t="s">
        <v>4019</v>
      </c>
      <c r="B4624" s="259" t="s">
        <v>4020</v>
      </c>
      <c r="C4624" s="259" t="s">
        <v>101</v>
      </c>
      <c r="D4624" s="259" t="s">
        <v>694</v>
      </c>
      <c r="E4624" s="259">
        <v>1759540</v>
      </c>
      <c r="F4624" s="259" t="s">
        <v>8540</v>
      </c>
      <c r="G4624" s="259" t="s">
        <v>492</v>
      </c>
      <c r="H4624" s="259">
        <v>1</v>
      </c>
      <c r="I4624" s="259" t="s">
        <v>8541</v>
      </c>
      <c r="J4624" s="259" t="s">
        <v>8542</v>
      </c>
      <c r="K4624" s="259" t="s">
        <v>8543</v>
      </c>
      <c r="L4624" s="260">
        <v>45563</v>
      </c>
      <c r="M4624" s="259" t="s">
        <v>20</v>
      </c>
    </row>
    <row r="4625" spans="1:13" x14ac:dyDescent="0.35">
      <c r="A4625" s="261" t="s">
        <v>4019</v>
      </c>
      <c r="B4625" s="261" t="s">
        <v>4020</v>
      </c>
      <c r="C4625" s="261" t="s">
        <v>101</v>
      </c>
      <c r="D4625" s="261" t="s">
        <v>958</v>
      </c>
      <c r="E4625" s="261">
        <v>7397000</v>
      </c>
      <c r="F4625" s="261" t="s">
        <v>8326</v>
      </c>
      <c r="G4625" s="261" t="s">
        <v>884</v>
      </c>
      <c r="H4625" s="261">
        <v>2</v>
      </c>
      <c r="I4625" s="261" t="s">
        <v>8327</v>
      </c>
      <c r="J4625" s="261" t="s">
        <v>8544</v>
      </c>
      <c r="K4625" s="261" t="s">
        <v>8545</v>
      </c>
      <c r="L4625" s="262">
        <v>45563</v>
      </c>
      <c r="M4625" s="261" t="s">
        <v>20</v>
      </c>
    </row>
    <row r="4626" spans="1:13" x14ac:dyDescent="0.35">
      <c r="A4626" s="259" t="s">
        <v>4019</v>
      </c>
      <c r="B4626" s="259" t="s">
        <v>4020</v>
      </c>
      <c r="C4626" s="259" t="s">
        <v>101</v>
      </c>
      <c r="D4626" s="259" t="s">
        <v>963</v>
      </c>
      <c r="E4626" s="259">
        <v>7397000</v>
      </c>
      <c r="F4626" s="259" t="s">
        <v>8326</v>
      </c>
      <c r="G4626" s="259" t="s">
        <v>492</v>
      </c>
      <c r="H4626" s="259">
        <v>1</v>
      </c>
      <c r="I4626" s="259" t="s">
        <v>8327</v>
      </c>
      <c r="J4626" s="259" t="s">
        <v>8546</v>
      </c>
      <c r="K4626" s="259" t="s">
        <v>8547</v>
      </c>
      <c r="L4626" s="260">
        <v>45563</v>
      </c>
      <c r="M4626" s="259" t="s">
        <v>20</v>
      </c>
    </row>
    <row r="4627" spans="1:13" x14ac:dyDescent="0.35">
      <c r="A4627" s="261" t="s">
        <v>4019</v>
      </c>
      <c r="B4627" s="261" t="s">
        <v>4020</v>
      </c>
      <c r="C4627" s="261" t="s">
        <v>101</v>
      </c>
      <c r="D4627" s="261" t="s">
        <v>568</v>
      </c>
      <c r="E4627" s="261">
        <v>876000</v>
      </c>
      <c r="F4627" s="261" t="s">
        <v>8548</v>
      </c>
      <c r="G4627" s="261" t="s">
        <v>884</v>
      </c>
      <c r="H4627" s="261">
        <v>2</v>
      </c>
      <c r="I4627" s="261" t="s">
        <v>8549</v>
      </c>
      <c r="J4627" s="261" t="s">
        <v>8550</v>
      </c>
      <c r="K4627" s="261" t="s">
        <v>8551</v>
      </c>
      <c r="L4627" s="262">
        <v>45563</v>
      </c>
      <c r="M4627" s="261" t="s">
        <v>20</v>
      </c>
    </row>
    <row r="4628" spans="1:13" x14ac:dyDescent="0.35">
      <c r="A4628" s="259" t="s">
        <v>4019</v>
      </c>
      <c r="B4628" s="259" t="s">
        <v>4020</v>
      </c>
      <c r="C4628" s="259" t="s">
        <v>101</v>
      </c>
      <c r="D4628" s="259" t="s">
        <v>635</v>
      </c>
      <c r="E4628" s="259">
        <v>882</v>
      </c>
      <c r="F4628" s="259" t="s">
        <v>8255</v>
      </c>
      <c r="G4628" s="259" t="s">
        <v>22</v>
      </c>
      <c r="H4628" s="259">
        <v>3</v>
      </c>
      <c r="I4628" s="259" t="s">
        <v>8552</v>
      </c>
      <c r="J4628" s="259" t="s">
        <v>8553</v>
      </c>
      <c r="K4628" s="259" t="s">
        <v>8554</v>
      </c>
      <c r="L4628" s="260">
        <v>45563</v>
      </c>
      <c r="M4628" s="259" t="s">
        <v>20</v>
      </c>
    </row>
    <row r="4629" spans="1:13" x14ac:dyDescent="0.35">
      <c r="A4629" s="261" t="s">
        <v>4019</v>
      </c>
      <c r="B4629" s="261" t="s">
        <v>4020</v>
      </c>
      <c r="C4629" s="261" t="s">
        <v>101</v>
      </c>
      <c r="D4629" s="261" t="s">
        <v>793</v>
      </c>
      <c r="E4629" s="261">
        <v>882</v>
      </c>
      <c r="F4629" s="261" t="s">
        <v>8255</v>
      </c>
      <c r="G4629" s="261" t="s">
        <v>22</v>
      </c>
      <c r="H4629" s="261">
        <v>3</v>
      </c>
      <c r="I4629" s="261" t="s">
        <v>8552</v>
      </c>
      <c r="J4629" s="261" t="s">
        <v>8553</v>
      </c>
      <c r="K4629" s="261" t="s">
        <v>8555</v>
      </c>
      <c r="L4629" s="262">
        <v>45563</v>
      </c>
      <c r="M4629" s="261" t="s">
        <v>20</v>
      </c>
    </row>
    <row r="4630" spans="1:13" x14ac:dyDescent="0.35">
      <c r="A4630" s="259" t="s">
        <v>4019</v>
      </c>
      <c r="B4630" s="259" t="s">
        <v>4020</v>
      </c>
      <c r="C4630" s="259" t="s">
        <v>101</v>
      </c>
      <c r="D4630" s="259" t="s">
        <v>986</v>
      </c>
      <c r="E4630" s="259">
        <v>1165000</v>
      </c>
      <c r="F4630" s="259" t="s">
        <v>4701</v>
      </c>
      <c r="G4630" s="259" t="s">
        <v>884</v>
      </c>
      <c r="H4630" s="259">
        <v>2</v>
      </c>
      <c r="I4630" s="259" t="s">
        <v>4702</v>
      </c>
      <c r="J4630" s="259" t="s">
        <v>8556</v>
      </c>
      <c r="K4630" s="259" t="s">
        <v>8557</v>
      </c>
      <c r="L4630" s="260">
        <v>45563</v>
      </c>
      <c r="M4630" s="259" t="s">
        <v>20</v>
      </c>
    </row>
    <row r="4631" spans="1:13" x14ac:dyDescent="0.35">
      <c r="A4631" s="261" t="s">
        <v>4019</v>
      </c>
      <c r="B4631" s="261" t="s">
        <v>4020</v>
      </c>
      <c r="C4631" s="261" t="s">
        <v>101</v>
      </c>
      <c r="D4631" s="261" t="s">
        <v>991</v>
      </c>
      <c r="E4631" s="261">
        <v>0</v>
      </c>
      <c r="F4631" s="261" t="s">
        <v>8326</v>
      </c>
      <c r="G4631" s="261" t="s">
        <v>884</v>
      </c>
      <c r="H4631" s="261">
        <v>2</v>
      </c>
      <c r="I4631" s="261" t="s">
        <v>8327</v>
      </c>
      <c r="J4631" s="261" t="s">
        <v>8558</v>
      </c>
      <c r="K4631" s="261" t="s">
        <v>8559</v>
      </c>
      <c r="L4631" s="262">
        <v>45563</v>
      </c>
      <c r="M4631" s="261" t="s">
        <v>20</v>
      </c>
    </row>
    <row r="4632" spans="1:13" x14ac:dyDescent="0.35">
      <c r="A4632" s="259" t="s">
        <v>3123</v>
      </c>
      <c r="B4632" s="259" t="s">
        <v>3124</v>
      </c>
      <c r="C4632" s="259" t="s">
        <v>3125</v>
      </c>
      <c r="D4632" s="259" t="s">
        <v>694</v>
      </c>
      <c r="E4632" s="259">
        <v>62610</v>
      </c>
      <c r="F4632" s="259" t="s">
        <v>8413</v>
      </c>
      <c r="G4632" s="259" t="s">
        <v>884</v>
      </c>
      <c r="H4632" s="259">
        <v>2</v>
      </c>
      <c r="I4632" s="259" t="s">
        <v>8560</v>
      </c>
      <c r="J4632" s="259" t="s">
        <v>8561</v>
      </c>
      <c r="K4632" s="259" t="s">
        <v>8562</v>
      </c>
      <c r="L4632" s="260">
        <v>45563</v>
      </c>
      <c r="M4632" s="259" t="s">
        <v>20</v>
      </c>
    </row>
    <row r="4633" spans="1:13" x14ac:dyDescent="0.35">
      <c r="A4633" s="261" t="s">
        <v>3123</v>
      </c>
      <c r="B4633" s="261" t="s">
        <v>3124</v>
      </c>
      <c r="C4633" s="261" t="s">
        <v>3125</v>
      </c>
      <c r="D4633" s="261" t="s">
        <v>958</v>
      </c>
      <c r="E4633" s="261">
        <v>2876709</v>
      </c>
      <c r="F4633" s="261" t="s">
        <v>8330</v>
      </c>
      <c r="G4633" s="261" t="s">
        <v>884</v>
      </c>
      <c r="H4633" s="261">
        <v>2</v>
      </c>
      <c r="I4633" s="261" t="s">
        <v>8537</v>
      </c>
      <c r="J4633" s="261" t="s">
        <v>8563</v>
      </c>
      <c r="K4633" s="261" t="s">
        <v>8564</v>
      </c>
      <c r="L4633" s="262">
        <v>45563</v>
      </c>
      <c r="M4633" s="261" t="s">
        <v>20</v>
      </c>
    </row>
    <row r="4634" spans="1:13" x14ac:dyDescent="0.35">
      <c r="A4634" s="259" t="s">
        <v>3123</v>
      </c>
      <c r="B4634" s="259" t="s">
        <v>3124</v>
      </c>
      <c r="C4634" s="259" t="s">
        <v>3125</v>
      </c>
      <c r="D4634" s="259" t="s">
        <v>963</v>
      </c>
      <c r="E4634" s="259">
        <v>45070</v>
      </c>
      <c r="F4634" s="259" t="s">
        <v>8245</v>
      </c>
      <c r="G4634" s="259" t="s">
        <v>884</v>
      </c>
      <c r="H4634" s="259">
        <v>2</v>
      </c>
      <c r="I4634" s="259" t="s">
        <v>8340</v>
      </c>
      <c r="J4634" s="259" t="s">
        <v>8341</v>
      </c>
      <c r="K4634" s="259" t="s">
        <v>8565</v>
      </c>
      <c r="L4634" s="260">
        <v>45563</v>
      </c>
      <c r="M4634" s="259" t="s">
        <v>20</v>
      </c>
    </row>
    <row r="4635" spans="1:13" x14ac:dyDescent="0.35">
      <c r="A4635" s="261" t="s">
        <v>3123</v>
      </c>
      <c r="B4635" s="261" t="s">
        <v>3124</v>
      </c>
      <c r="C4635" s="261" t="s">
        <v>3125</v>
      </c>
      <c r="D4635" s="261" t="s">
        <v>568</v>
      </c>
      <c r="E4635" s="261">
        <v>45070</v>
      </c>
      <c r="F4635" s="261" t="s">
        <v>8245</v>
      </c>
      <c r="G4635" s="261" t="s">
        <v>884</v>
      </c>
      <c r="H4635" s="261">
        <v>2</v>
      </c>
      <c r="I4635" s="261" t="s">
        <v>8340</v>
      </c>
      <c r="J4635" s="261" t="s">
        <v>8566</v>
      </c>
      <c r="K4635" s="261" t="s">
        <v>8567</v>
      </c>
      <c r="L4635" s="262">
        <v>45563</v>
      </c>
      <c r="M4635" s="261" t="s">
        <v>20</v>
      </c>
    </row>
    <row r="4636" spans="1:13" x14ac:dyDescent="0.35">
      <c r="A4636" s="259" t="s">
        <v>3123</v>
      </c>
      <c r="B4636" s="259" t="s">
        <v>3124</v>
      </c>
      <c r="C4636" s="259" t="s">
        <v>3125</v>
      </c>
      <c r="D4636" s="259" t="s">
        <v>38</v>
      </c>
      <c r="E4636" s="259" t="s">
        <v>17</v>
      </c>
      <c r="F4636" s="259" t="s">
        <v>17</v>
      </c>
      <c r="G4636" s="259" t="s">
        <v>17</v>
      </c>
      <c r="H4636" s="259" t="s">
        <v>17</v>
      </c>
      <c r="I4636" s="259" t="s">
        <v>17</v>
      </c>
      <c r="J4636" s="259" t="s">
        <v>8345</v>
      </c>
      <c r="K4636" s="259" t="s">
        <v>8568</v>
      </c>
      <c r="L4636" s="260">
        <v>45563</v>
      </c>
      <c r="M4636" s="259" t="s">
        <v>20</v>
      </c>
    </row>
    <row r="4637" spans="1:13" x14ac:dyDescent="0.35">
      <c r="A4637" s="261" t="s">
        <v>3123</v>
      </c>
      <c r="B4637" s="261" t="s">
        <v>3124</v>
      </c>
      <c r="C4637" s="261" t="s">
        <v>3125</v>
      </c>
      <c r="D4637" s="261" t="s">
        <v>40</v>
      </c>
      <c r="E4637" s="261" t="s">
        <v>17</v>
      </c>
      <c r="F4637" s="261" t="s">
        <v>17</v>
      </c>
      <c r="G4637" s="261" t="s">
        <v>17</v>
      </c>
      <c r="H4637" s="261" t="s">
        <v>17</v>
      </c>
      <c r="I4637" s="261" t="s">
        <v>17</v>
      </c>
      <c r="J4637" s="261" t="s">
        <v>8345</v>
      </c>
      <c r="K4637" s="261" t="s">
        <v>8569</v>
      </c>
      <c r="L4637" s="262">
        <v>45563</v>
      </c>
      <c r="M4637" s="261" t="s">
        <v>20</v>
      </c>
    </row>
    <row r="4638" spans="1:13" x14ac:dyDescent="0.35">
      <c r="A4638" s="259" t="s">
        <v>3123</v>
      </c>
      <c r="B4638" s="259" t="s">
        <v>3124</v>
      </c>
      <c r="C4638" s="259" t="s">
        <v>3125</v>
      </c>
      <c r="D4638" s="259" t="s">
        <v>635</v>
      </c>
      <c r="E4638" s="259">
        <v>0</v>
      </c>
      <c r="F4638" s="259" t="s">
        <v>8348</v>
      </c>
      <c r="G4638" s="259" t="s">
        <v>884</v>
      </c>
      <c r="H4638" s="259">
        <v>2</v>
      </c>
      <c r="I4638" s="259" t="s">
        <v>4941</v>
      </c>
      <c r="J4638" s="259" t="s">
        <v>8349</v>
      </c>
      <c r="K4638" s="259" t="s">
        <v>8570</v>
      </c>
      <c r="L4638" s="260">
        <v>45563</v>
      </c>
      <c r="M4638" s="259" t="s">
        <v>20</v>
      </c>
    </row>
    <row r="4639" spans="1:13" x14ac:dyDescent="0.35">
      <c r="A4639" s="261" t="s">
        <v>3123</v>
      </c>
      <c r="B4639" s="261" t="s">
        <v>3124</v>
      </c>
      <c r="C4639" s="261" t="s">
        <v>3125</v>
      </c>
      <c r="D4639" s="261" t="s">
        <v>793</v>
      </c>
      <c r="E4639" s="261">
        <v>0</v>
      </c>
      <c r="F4639" s="261" t="s">
        <v>8348</v>
      </c>
      <c r="G4639" s="261" t="s">
        <v>884</v>
      </c>
      <c r="H4639" s="261">
        <v>2</v>
      </c>
      <c r="I4639" s="261" t="s">
        <v>4941</v>
      </c>
      <c r="J4639" s="261" t="s">
        <v>8351</v>
      </c>
      <c r="K4639" s="261" t="s">
        <v>8571</v>
      </c>
      <c r="L4639" s="262">
        <v>45563</v>
      </c>
      <c r="M4639" s="261" t="s">
        <v>20</v>
      </c>
    </row>
    <row r="4640" spans="1:13" x14ac:dyDescent="0.35">
      <c r="A4640" s="259" t="s">
        <v>3123</v>
      </c>
      <c r="B4640" s="259" t="s">
        <v>3124</v>
      </c>
      <c r="C4640" s="259" t="s">
        <v>3125</v>
      </c>
      <c r="D4640" s="259" t="s">
        <v>16</v>
      </c>
      <c r="E4640" s="259">
        <v>0</v>
      </c>
      <c r="F4640" s="259" t="s">
        <v>17</v>
      </c>
      <c r="G4640" s="259" t="s">
        <v>17</v>
      </c>
      <c r="H4640" s="259" t="s">
        <v>17</v>
      </c>
      <c r="I4640" s="259" t="s">
        <v>17</v>
      </c>
      <c r="J4640" s="259" t="s">
        <v>8353</v>
      </c>
      <c r="K4640" s="259" t="s">
        <v>8572</v>
      </c>
      <c r="L4640" s="260">
        <v>45563</v>
      </c>
      <c r="M4640" s="259" t="s">
        <v>20</v>
      </c>
    </row>
    <row r="4641" spans="1:13" x14ac:dyDescent="0.35">
      <c r="A4641" s="261" t="s">
        <v>3123</v>
      </c>
      <c r="B4641" s="261" t="s">
        <v>3124</v>
      </c>
      <c r="C4641" s="261" t="s">
        <v>3125</v>
      </c>
      <c r="D4641" s="261" t="s">
        <v>21</v>
      </c>
      <c r="E4641" s="261">
        <v>0</v>
      </c>
      <c r="F4641" s="261" t="s">
        <v>17</v>
      </c>
      <c r="G4641" s="261" t="s">
        <v>17</v>
      </c>
      <c r="H4641" s="261" t="s">
        <v>17</v>
      </c>
      <c r="I4641" s="261" t="s">
        <v>17</v>
      </c>
      <c r="J4641" s="261" t="s">
        <v>8353</v>
      </c>
      <c r="K4641" s="261" t="s">
        <v>8573</v>
      </c>
      <c r="L4641" s="262">
        <v>45563</v>
      </c>
      <c r="M4641" s="261" t="s">
        <v>20</v>
      </c>
    </row>
    <row r="4642" spans="1:13" x14ac:dyDescent="0.35">
      <c r="A4642" s="259" t="s">
        <v>3123</v>
      </c>
      <c r="B4642" s="259" t="s">
        <v>3124</v>
      </c>
      <c r="C4642" s="259" t="s">
        <v>3125</v>
      </c>
      <c r="D4642" s="259" t="s">
        <v>768</v>
      </c>
      <c r="E4642" s="259">
        <v>0</v>
      </c>
      <c r="F4642" s="259" t="s">
        <v>17</v>
      </c>
      <c r="G4642" s="259" t="s">
        <v>17</v>
      </c>
      <c r="H4642" s="259" t="s">
        <v>17</v>
      </c>
      <c r="I4642" s="259" t="s">
        <v>17</v>
      </c>
      <c r="J4642" s="259" t="s">
        <v>8353</v>
      </c>
      <c r="K4642" s="259" t="s">
        <v>8574</v>
      </c>
      <c r="L4642" s="260">
        <v>45563</v>
      </c>
      <c r="M4642" s="259" t="s">
        <v>20</v>
      </c>
    </row>
    <row r="4643" spans="1:13" x14ac:dyDescent="0.35">
      <c r="A4643" s="261" t="s">
        <v>3123</v>
      </c>
      <c r="B4643" s="261" t="s">
        <v>3124</v>
      </c>
      <c r="C4643" s="261" t="s">
        <v>3125</v>
      </c>
      <c r="D4643" s="261" t="s">
        <v>24</v>
      </c>
      <c r="E4643" s="261" t="s">
        <v>17</v>
      </c>
      <c r="F4643" s="261" t="s">
        <v>17</v>
      </c>
      <c r="G4643" s="261" t="s">
        <v>17</v>
      </c>
      <c r="H4643" s="261" t="s">
        <v>17</v>
      </c>
      <c r="I4643" s="261" t="s">
        <v>17</v>
      </c>
      <c r="J4643" s="261" t="s">
        <v>8345</v>
      </c>
      <c r="K4643" s="261" t="s">
        <v>8575</v>
      </c>
      <c r="L4643" s="262">
        <v>45563</v>
      </c>
      <c r="M4643" s="261" t="s">
        <v>20</v>
      </c>
    </row>
    <row r="4644" spans="1:13" x14ac:dyDescent="0.35">
      <c r="A4644" s="259" t="s">
        <v>3123</v>
      </c>
      <c r="B4644" s="259" t="s">
        <v>3124</v>
      </c>
      <c r="C4644" s="259" t="s">
        <v>3125</v>
      </c>
      <c r="D4644" s="259" t="s">
        <v>986</v>
      </c>
      <c r="E4644" s="259">
        <v>45070</v>
      </c>
      <c r="F4644" s="259" t="s">
        <v>8358</v>
      </c>
      <c r="G4644" s="259" t="s">
        <v>884</v>
      </c>
      <c r="H4644" s="259">
        <v>2</v>
      </c>
      <c r="I4644" s="259" t="s">
        <v>8359</v>
      </c>
      <c r="J4644" s="259" t="s">
        <v>8576</v>
      </c>
      <c r="K4644" s="259" t="s">
        <v>8577</v>
      </c>
      <c r="L4644" s="260">
        <v>45563</v>
      </c>
      <c r="M4644" s="259" t="s">
        <v>20</v>
      </c>
    </row>
    <row r="4645" spans="1:13" x14ac:dyDescent="0.35">
      <c r="A4645" s="261" t="s">
        <v>3123</v>
      </c>
      <c r="B4645" s="261" t="s">
        <v>3124</v>
      </c>
      <c r="C4645" s="261" t="s">
        <v>3125</v>
      </c>
      <c r="D4645" s="261" t="s">
        <v>991</v>
      </c>
      <c r="E4645" s="261">
        <v>2831639</v>
      </c>
      <c r="F4645" s="261" t="s">
        <v>8330</v>
      </c>
      <c r="G4645" s="261" t="s">
        <v>884</v>
      </c>
      <c r="H4645" s="261">
        <v>2</v>
      </c>
      <c r="I4645" s="261" t="s">
        <v>8537</v>
      </c>
      <c r="J4645" s="261" t="s">
        <v>8363</v>
      </c>
      <c r="K4645" s="261" t="s">
        <v>8578</v>
      </c>
      <c r="L4645" s="262">
        <v>45563</v>
      </c>
      <c r="M4645" s="261" t="s">
        <v>20</v>
      </c>
    </row>
    <row r="4646" spans="1:13" x14ac:dyDescent="0.35">
      <c r="A4646" s="259" t="s">
        <v>3123</v>
      </c>
      <c r="B4646" s="259" t="s">
        <v>3124</v>
      </c>
      <c r="C4646" s="259" t="s">
        <v>3125</v>
      </c>
      <c r="D4646" s="259" t="s">
        <v>996</v>
      </c>
      <c r="E4646" s="259">
        <v>0</v>
      </c>
      <c r="F4646" s="259" t="s">
        <v>8358</v>
      </c>
      <c r="G4646" s="259" t="s">
        <v>884</v>
      </c>
      <c r="H4646" s="259">
        <v>2</v>
      </c>
      <c r="I4646" s="259" t="s">
        <v>8359</v>
      </c>
      <c r="J4646" s="259" t="s">
        <v>8465</v>
      </c>
      <c r="K4646" s="259" t="s">
        <v>8579</v>
      </c>
      <c r="L4646" s="260">
        <v>45563</v>
      </c>
      <c r="M4646" s="259" t="s">
        <v>20</v>
      </c>
    </row>
    <row r="4647" spans="1:13" x14ac:dyDescent="0.35">
      <c r="A4647" s="261" t="s">
        <v>3123</v>
      </c>
      <c r="B4647" s="261" t="s">
        <v>3124</v>
      </c>
      <c r="C4647" s="261" t="s">
        <v>3125</v>
      </c>
      <c r="D4647" s="261" t="s">
        <v>999</v>
      </c>
      <c r="E4647" s="261">
        <v>45070</v>
      </c>
      <c r="F4647" s="261" t="s">
        <v>8358</v>
      </c>
      <c r="G4647" s="261" t="s">
        <v>884</v>
      </c>
      <c r="H4647" s="261">
        <v>2</v>
      </c>
      <c r="I4647" s="261" t="s">
        <v>8359</v>
      </c>
      <c r="J4647" s="261" t="s">
        <v>7941</v>
      </c>
      <c r="K4647" s="261" t="s">
        <v>8580</v>
      </c>
      <c r="L4647" s="262">
        <v>45563</v>
      </c>
      <c r="M4647" s="261" t="s">
        <v>20</v>
      </c>
    </row>
    <row r="4648" spans="1:13" x14ac:dyDescent="0.35">
      <c r="A4648" s="259" t="s">
        <v>3123</v>
      </c>
      <c r="B4648" s="259" t="s">
        <v>3124</v>
      </c>
      <c r="C4648" s="259" t="s">
        <v>3125</v>
      </c>
      <c r="D4648" s="259" t="s">
        <v>1002</v>
      </c>
      <c r="E4648" s="259">
        <v>0</v>
      </c>
      <c r="F4648" s="259" t="s">
        <v>8358</v>
      </c>
      <c r="G4648" s="259" t="s">
        <v>884</v>
      </c>
      <c r="H4648" s="259">
        <v>2</v>
      </c>
      <c r="I4648" s="259" t="s">
        <v>8359</v>
      </c>
      <c r="J4648" s="259" t="s">
        <v>7941</v>
      </c>
      <c r="K4648" s="259" t="s">
        <v>8581</v>
      </c>
      <c r="L4648" s="260">
        <v>45563</v>
      </c>
      <c r="M4648" s="259" t="s">
        <v>20</v>
      </c>
    </row>
    <row r="4649" spans="1:13" x14ac:dyDescent="0.35">
      <c r="A4649" s="261" t="s">
        <v>3123</v>
      </c>
      <c r="B4649" s="261" t="s">
        <v>3124</v>
      </c>
      <c r="C4649" s="261" t="s">
        <v>3125</v>
      </c>
      <c r="D4649" s="261" t="s">
        <v>823</v>
      </c>
      <c r="E4649" s="261">
        <v>0</v>
      </c>
      <c r="F4649" s="261" t="s">
        <v>8358</v>
      </c>
      <c r="G4649" s="261" t="s">
        <v>884</v>
      </c>
      <c r="H4649" s="261">
        <v>2</v>
      </c>
      <c r="I4649" s="261" t="s">
        <v>8359</v>
      </c>
      <c r="J4649" s="261" t="s">
        <v>7941</v>
      </c>
      <c r="K4649" s="261" t="s">
        <v>8582</v>
      </c>
      <c r="L4649" s="262">
        <v>45563</v>
      </c>
      <c r="M4649" s="261" t="s">
        <v>20</v>
      </c>
    </row>
    <row r="4650" spans="1:13" x14ac:dyDescent="0.35">
      <c r="A4650" s="259" t="s">
        <v>3123</v>
      </c>
      <c r="B4650" s="259" t="s">
        <v>3124</v>
      </c>
      <c r="C4650" s="259" t="s">
        <v>3125</v>
      </c>
      <c r="D4650" s="259" t="s">
        <v>404</v>
      </c>
      <c r="E4650" s="259">
        <v>2</v>
      </c>
      <c r="F4650" s="259" t="s">
        <v>8245</v>
      </c>
      <c r="G4650" s="259" t="s">
        <v>884</v>
      </c>
      <c r="H4650" s="259">
        <v>2</v>
      </c>
      <c r="I4650" s="259" t="s">
        <v>8340</v>
      </c>
      <c r="J4650" s="259" t="s">
        <v>8583</v>
      </c>
      <c r="K4650" s="259" t="s">
        <v>8584</v>
      </c>
      <c r="L4650" s="260">
        <v>45563</v>
      </c>
      <c r="M4650" s="259" t="s">
        <v>20</v>
      </c>
    </row>
    <row r="4651" spans="1:13" x14ac:dyDescent="0.35">
      <c r="A4651" s="261" t="s">
        <v>3123</v>
      </c>
      <c r="B4651" s="261" t="s">
        <v>3124</v>
      </c>
      <c r="C4651" s="261" t="s">
        <v>3125</v>
      </c>
      <c r="D4651" s="261" t="s">
        <v>26</v>
      </c>
      <c r="E4651" s="261" t="s">
        <v>17</v>
      </c>
      <c r="F4651" s="261" t="s">
        <v>17</v>
      </c>
      <c r="G4651" s="261" t="s">
        <v>17</v>
      </c>
      <c r="H4651" s="261" t="s">
        <v>17</v>
      </c>
      <c r="I4651" s="261" t="s">
        <v>17</v>
      </c>
      <c r="J4651" s="261" t="s">
        <v>8345</v>
      </c>
      <c r="K4651" s="261" t="s">
        <v>8585</v>
      </c>
      <c r="L4651" s="262">
        <v>45563</v>
      </c>
      <c r="M4651" s="261" t="s">
        <v>20</v>
      </c>
    </row>
    <row r="4652" spans="1:13" x14ac:dyDescent="0.35">
      <c r="A4652" s="259" t="s">
        <v>3123</v>
      </c>
      <c r="B4652" s="259" t="s">
        <v>3124</v>
      </c>
      <c r="C4652" s="259" t="s">
        <v>3125</v>
      </c>
      <c r="D4652" s="259" t="s">
        <v>28</v>
      </c>
      <c r="E4652" s="259" t="s">
        <v>17</v>
      </c>
      <c r="F4652" s="259" t="s">
        <v>17</v>
      </c>
      <c r="G4652" s="259" t="s">
        <v>17</v>
      </c>
      <c r="H4652" s="259" t="s">
        <v>17</v>
      </c>
      <c r="I4652" s="259" t="s">
        <v>17</v>
      </c>
      <c r="J4652" s="259" t="s">
        <v>8345</v>
      </c>
      <c r="K4652" s="259" t="s">
        <v>8586</v>
      </c>
      <c r="L4652" s="260">
        <v>45563</v>
      </c>
      <c r="M4652" s="259" t="s">
        <v>20</v>
      </c>
    </row>
    <row r="4653" spans="1:13" x14ac:dyDescent="0.35">
      <c r="A4653" s="261" t="s">
        <v>4019</v>
      </c>
      <c r="B4653" s="261" t="s">
        <v>4020</v>
      </c>
      <c r="C4653" s="261" t="s">
        <v>101</v>
      </c>
      <c r="D4653" s="261" t="s">
        <v>996</v>
      </c>
      <c r="E4653" s="261">
        <v>6232000</v>
      </c>
      <c r="F4653" s="261" t="s">
        <v>8587</v>
      </c>
      <c r="G4653" s="261" t="s">
        <v>884</v>
      </c>
      <c r="H4653" s="261">
        <v>2</v>
      </c>
      <c r="I4653" s="261" t="s">
        <v>8588</v>
      </c>
      <c r="J4653" s="261" t="s">
        <v>8589</v>
      </c>
      <c r="K4653" s="261" t="s">
        <v>8590</v>
      </c>
      <c r="L4653" s="262">
        <v>45563</v>
      </c>
      <c r="M4653" s="261" t="s">
        <v>20</v>
      </c>
    </row>
    <row r="4654" spans="1:13" x14ac:dyDescent="0.35">
      <c r="A4654" s="259" t="s">
        <v>4019</v>
      </c>
      <c r="B4654" s="259" t="s">
        <v>4020</v>
      </c>
      <c r="C4654" s="259" t="s">
        <v>101</v>
      </c>
      <c r="D4654" s="259" t="s">
        <v>999</v>
      </c>
      <c r="E4654" s="259">
        <v>292000</v>
      </c>
      <c r="F4654" s="259" t="s">
        <v>4701</v>
      </c>
      <c r="G4654" s="259" t="s">
        <v>884</v>
      </c>
      <c r="H4654" s="259">
        <v>2</v>
      </c>
      <c r="I4654" s="259" t="s">
        <v>4702</v>
      </c>
      <c r="J4654" s="259" t="s">
        <v>8591</v>
      </c>
      <c r="K4654" s="259" t="s">
        <v>8592</v>
      </c>
      <c r="L4654" s="260">
        <v>45563</v>
      </c>
      <c r="M4654" s="259" t="s">
        <v>20</v>
      </c>
    </row>
    <row r="4655" spans="1:13" x14ac:dyDescent="0.35">
      <c r="A4655" s="261" t="s">
        <v>4019</v>
      </c>
      <c r="B4655" s="261" t="s">
        <v>4020</v>
      </c>
      <c r="C4655" s="261" t="s">
        <v>101</v>
      </c>
      <c r="D4655" s="261" t="s">
        <v>1002</v>
      </c>
      <c r="E4655" s="261">
        <v>873000</v>
      </c>
      <c r="F4655" s="261" t="s">
        <v>8593</v>
      </c>
      <c r="G4655" s="261" t="s">
        <v>884</v>
      </c>
      <c r="H4655" s="261">
        <v>2</v>
      </c>
      <c r="I4655" s="261" t="s">
        <v>8594</v>
      </c>
      <c r="J4655" s="261" t="s">
        <v>8595</v>
      </c>
      <c r="K4655" s="261" t="s">
        <v>8596</v>
      </c>
      <c r="L4655" s="262">
        <v>45563</v>
      </c>
      <c r="M4655" s="261" t="s">
        <v>20</v>
      </c>
    </row>
    <row r="4656" spans="1:13" x14ac:dyDescent="0.35">
      <c r="A4656" s="259" t="s">
        <v>4019</v>
      </c>
      <c r="B4656" s="259" t="s">
        <v>4020</v>
      </c>
      <c r="C4656" s="259" t="s">
        <v>101</v>
      </c>
      <c r="D4656" s="259" t="s">
        <v>823</v>
      </c>
      <c r="E4656" s="259">
        <v>0</v>
      </c>
      <c r="F4656" s="259" t="s">
        <v>4701</v>
      </c>
      <c r="G4656" s="259" t="s">
        <v>884</v>
      </c>
      <c r="H4656" s="259">
        <v>2</v>
      </c>
      <c r="I4656" s="259" t="s">
        <v>4702</v>
      </c>
      <c r="J4656" s="259" t="s">
        <v>8597</v>
      </c>
      <c r="K4656" s="259" t="s">
        <v>8598</v>
      </c>
      <c r="L4656" s="260">
        <v>45563</v>
      </c>
      <c r="M4656" s="259" t="s">
        <v>20</v>
      </c>
    </row>
    <row r="4657" spans="1:13" x14ac:dyDescent="0.35">
      <c r="A4657" s="261" t="s">
        <v>3147</v>
      </c>
      <c r="B4657" s="261" t="s">
        <v>3148</v>
      </c>
      <c r="C4657" s="261" t="s">
        <v>3149</v>
      </c>
      <c r="D4657" s="261" t="s">
        <v>949</v>
      </c>
      <c r="E4657" s="261">
        <v>2662079</v>
      </c>
      <c r="F4657" s="261" t="s">
        <v>8330</v>
      </c>
      <c r="G4657" s="261" t="s">
        <v>492</v>
      </c>
      <c r="H4657" s="261">
        <v>1</v>
      </c>
      <c r="I4657" s="261" t="s">
        <v>8599</v>
      </c>
      <c r="J4657" s="261" t="s">
        <v>8600</v>
      </c>
      <c r="K4657" s="261" t="s">
        <v>8601</v>
      </c>
      <c r="L4657" s="262">
        <v>45563</v>
      </c>
      <c r="M4657" s="261" t="s">
        <v>20</v>
      </c>
    </row>
    <row r="4658" spans="1:13" x14ac:dyDescent="0.35">
      <c r="A4658" s="259" t="s">
        <v>3147</v>
      </c>
      <c r="B4658" s="259" t="s">
        <v>3148</v>
      </c>
      <c r="C4658" s="259" t="s">
        <v>3149</v>
      </c>
      <c r="D4658" s="259" t="s">
        <v>694</v>
      </c>
      <c r="E4658" s="259">
        <v>32970</v>
      </c>
      <c r="F4658" s="259" t="s">
        <v>8413</v>
      </c>
      <c r="G4658" s="259" t="s">
        <v>492</v>
      </c>
      <c r="H4658" s="259">
        <v>1</v>
      </c>
      <c r="I4658" s="259" t="s">
        <v>8602</v>
      </c>
      <c r="J4658" s="259" t="s">
        <v>8603</v>
      </c>
      <c r="K4658" s="259" t="s">
        <v>8604</v>
      </c>
      <c r="L4658" s="260">
        <v>45563</v>
      </c>
      <c r="M4658" s="259" t="s">
        <v>20</v>
      </c>
    </row>
    <row r="4659" spans="1:13" x14ac:dyDescent="0.35">
      <c r="A4659" s="261" t="s">
        <v>3147</v>
      </c>
      <c r="B4659" s="261" t="s">
        <v>3148</v>
      </c>
      <c r="C4659" s="261" t="s">
        <v>3149</v>
      </c>
      <c r="D4659" s="261" t="s">
        <v>958</v>
      </c>
      <c r="E4659" s="261">
        <v>2662079</v>
      </c>
      <c r="F4659" s="261" t="s">
        <v>8330</v>
      </c>
      <c r="G4659" s="261" t="s">
        <v>884</v>
      </c>
      <c r="H4659" s="261">
        <v>2</v>
      </c>
      <c r="I4659" s="261" t="s">
        <v>8599</v>
      </c>
      <c r="J4659" s="261" t="s">
        <v>8605</v>
      </c>
      <c r="K4659" s="261" t="s">
        <v>8606</v>
      </c>
      <c r="L4659" s="262">
        <v>45563</v>
      </c>
      <c r="M4659" s="261" t="s">
        <v>20</v>
      </c>
    </row>
    <row r="4660" spans="1:13" x14ac:dyDescent="0.35">
      <c r="A4660" s="259" t="s">
        <v>3147</v>
      </c>
      <c r="B4660" s="259" t="s">
        <v>3148</v>
      </c>
      <c r="C4660" s="259" t="s">
        <v>3149</v>
      </c>
      <c r="D4660" s="259" t="s">
        <v>963</v>
      </c>
      <c r="E4660" s="259">
        <v>123185</v>
      </c>
      <c r="F4660" s="259" t="s">
        <v>8245</v>
      </c>
      <c r="G4660" s="259" t="s">
        <v>884</v>
      </c>
      <c r="H4660" s="259">
        <v>2</v>
      </c>
      <c r="I4660" s="259" t="s">
        <v>8340</v>
      </c>
      <c r="J4660" s="259" t="s">
        <v>8607</v>
      </c>
      <c r="K4660" s="259" t="s">
        <v>8608</v>
      </c>
      <c r="L4660" s="260">
        <v>45563</v>
      </c>
      <c r="M4660" s="259" t="s">
        <v>20</v>
      </c>
    </row>
    <row r="4661" spans="1:13" x14ac:dyDescent="0.35">
      <c r="A4661" s="261" t="s">
        <v>3147</v>
      </c>
      <c r="B4661" s="261" t="s">
        <v>3148</v>
      </c>
      <c r="C4661" s="261" t="s">
        <v>3149</v>
      </c>
      <c r="D4661" s="261" t="s">
        <v>568</v>
      </c>
      <c r="E4661" s="261">
        <v>123185</v>
      </c>
      <c r="F4661" s="261" t="s">
        <v>8245</v>
      </c>
      <c r="G4661" s="261" t="s">
        <v>884</v>
      </c>
      <c r="H4661" s="261">
        <v>2</v>
      </c>
      <c r="I4661" s="261" t="s">
        <v>8340</v>
      </c>
      <c r="J4661" s="261" t="s">
        <v>8609</v>
      </c>
      <c r="K4661" s="261" t="s">
        <v>8610</v>
      </c>
      <c r="L4661" s="262">
        <v>45563</v>
      </c>
      <c r="M4661" s="261" t="s">
        <v>20</v>
      </c>
    </row>
    <row r="4662" spans="1:13" x14ac:dyDescent="0.35">
      <c r="A4662" s="259" t="s">
        <v>3147</v>
      </c>
      <c r="B4662" s="259" t="s">
        <v>3148</v>
      </c>
      <c r="C4662" s="259" t="s">
        <v>3149</v>
      </c>
      <c r="D4662" s="259" t="s">
        <v>38</v>
      </c>
      <c r="E4662" s="259" t="s">
        <v>17</v>
      </c>
      <c r="F4662" s="259" t="s">
        <v>17</v>
      </c>
      <c r="G4662" s="259" t="s">
        <v>17</v>
      </c>
      <c r="H4662" s="259" t="s">
        <v>17</v>
      </c>
      <c r="I4662" s="259" t="s">
        <v>17</v>
      </c>
      <c r="J4662" s="259" t="s">
        <v>8345</v>
      </c>
      <c r="K4662" s="259" t="s">
        <v>8611</v>
      </c>
      <c r="L4662" s="260">
        <v>45563</v>
      </c>
      <c r="M4662" s="259" t="s">
        <v>20</v>
      </c>
    </row>
    <row r="4663" spans="1:13" x14ac:dyDescent="0.35">
      <c r="A4663" s="261" t="s">
        <v>3147</v>
      </c>
      <c r="B4663" s="261" t="s">
        <v>3148</v>
      </c>
      <c r="C4663" s="261" t="s">
        <v>3149</v>
      </c>
      <c r="D4663" s="261" t="s">
        <v>40</v>
      </c>
      <c r="E4663" s="261" t="s">
        <v>17</v>
      </c>
      <c r="F4663" s="261" t="s">
        <v>17</v>
      </c>
      <c r="G4663" s="261" t="s">
        <v>17</v>
      </c>
      <c r="H4663" s="261" t="s">
        <v>17</v>
      </c>
      <c r="I4663" s="261" t="s">
        <v>17</v>
      </c>
      <c r="J4663" s="261" t="s">
        <v>8345</v>
      </c>
      <c r="K4663" s="261" t="s">
        <v>8612</v>
      </c>
      <c r="L4663" s="262">
        <v>45563</v>
      </c>
      <c r="M4663" s="261" t="s">
        <v>20</v>
      </c>
    </row>
    <row r="4664" spans="1:13" x14ac:dyDescent="0.35">
      <c r="A4664" s="259" t="s">
        <v>3147</v>
      </c>
      <c r="B4664" s="259" t="s">
        <v>3148</v>
      </c>
      <c r="C4664" s="259" t="s">
        <v>3149</v>
      </c>
      <c r="D4664" s="259" t="s">
        <v>635</v>
      </c>
      <c r="E4664" s="259">
        <v>0</v>
      </c>
      <c r="F4664" s="259" t="s">
        <v>8348</v>
      </c>
      <c r="G4664" s="259" t="s">
        <v>884</v>
      </c>
      <c r="H4664" s="259">
        <v>2</v>
      </c>
      <c r="I4664" s="259" t="s">
        <v>4941</v>
      </c>
      <c r="J4664" s="259" t="s">
        <v>8613</v>
      </c>
      <c r="K4664" s="259" t="s">
        <v>8614</v>
      </c>
      <c r="L4664" s="260">
        <v>45563</v>
      </c>
      <c r="M4664" s="259" t="s">
        <v>20</v>
      </c>
    </row>
    <row r="4665" spans="1:13" x14ac:dyDescent="0.35">
      <c r="A4665" s="261" t="s">
        <v>3147</v>
      </c>
      <c r="B4665" s="261" t="s">
        <v>3148</v>
      </c>
      <c r="C4665" s="261" t="s">
        <v>3149</v>
      </c>
      <c r="D4665" s="261" t="s">
        <v>793</v>
      </c>
      <c r="E4665" s="261">
        <v>0</v>
      </c>
      <c r="F4665" s="261" t="s">
        <v>8348</v>
      </c>
      <c r="G4665" s="261" t="s">
        <v>884</v>
      </c>
      <c r="H4665" s="261">
        <v>2</v>
      </c>
      <c r="I4665" s="261" t="s">
        <v>4941</v>
      </c>
      <c r="J4665" s="261" t="s">
        <v>8615</v>
      </c>
      <c r="K4665" s="261" t="s">
        <v>8616</v>
      </c>
      <c r="L4665" s="262">
        <v>45563</v>
      </c>
      <c r="M4665" s="261" t="s">
        <v>20</v>
      </c>
    </row>
    <row r="4666" spans="1:13" x14ac:dyDescent="0.35">
      <c r="A4666" s="259" t="s">
        <v>3147</v>
      </c>
      <c r="B4666" s="259" t="s">
        <v>3148</v>
      </c>
      <c r="C4666" s="259" t="s">
        <v>3149</v>
      </c>
      <c r="D4666" s="259" t="s">
        <v>16</v>
      </c>
      <c r="E4666" s="259">
        <v>0</v>
      </c>
      <c r="F4666" s="259" t="s">
        <v>17</v>
      </c>
      <c r="G4666" s="259" t="s">
        <v>17</v>
      </c>
      <c r="H4666" s="259" t="s">
        <v>17</v>
      </c>
      <c r="I4666" s="259" t="s">
        <v>17</v>
      </c>
      <c r="J4666" s="259" t="s">
        <v>8353</v>
      </c>
      <c r="K4666" s="259" t="s">
        <v>8617</v>
      </c>
      <c r="L4666" s="260">
        <v>45563</v>
      </c>
      <c r="M4666" s="259" t="s">
        <v>20</v>
      </c>
    </row>
    <row r="4667" spans="1:13" x14ac:dyDescent="0.35">
      <c r="A4667" s="261" t="s">
        <v>3147</v>
      </c>
      <c r="B4667" s="261" t="s">
        <v>3148</v>
      </c>
      <c r="C4667" s="261" t="s">
        <v>3149</v>
      </c>
      <c r="D4667" s="261" t="s">
        <v>21</v>
      </c>
      <c r="E4667" s="261">
        <v>0</v>
      </c>
      <c r="F4667" s="261" t="s">
        <v>17</v>
      </c>
      <c r="G4667" s="261" t="s">
        <v>17</v>
      </c>
      <c r="H4667" s="261" t="s">
        <v>17</v>
      </c>
      <c r="I4667" s="261" t="s">
        <v>17</v>
      </c>
      <c r="J4667" s="261" t="s">
        <v>8353</v>
      </c>
      <c r="K4667" s="261" t="s">
        <v>8618</v>
      </c>
      <c r="L4667" s="262">
        <v>45563</v>
      </c>
      <c r="M4667" s="261" t="s">
        <v>20</v>
      </c>
    </row>
    <row r="4668" spans="1:13" x14ac:dyDescent="0.35">
      <c r="A4668" s="259" t="s">
        <v>3147</v>
      </c>
      <c r="B4668" s="259" t="s">
        <v>3148</v>
      </c>
      <c r="C4668" s="259" t="s">
        <v>3149</v>
      </c>
      <c r="D4668" s="259" t="s">
        <v>768</v>
      </c>
      <c r="E4668" s="259">
        <v>0</v>
      </c>
      <c r="F4668" s="259" t="s">
        <v>17</v>
      </c>
      <c r="G4668" s="259" t="s">
        <v>17</v>
      </c>
      <c r="H4668" s="259" t="s">
        <v>17</v>
      </c>
      <c r="I4668" s="259" t="s">
        <v>17</v>
      </c>
      <c r="J4668" s="259" t="s">
        <v>8353</v>
      </c>
      <c r="K4668" s="259" t="s">
        <v>8619</v>
      </c>
      <c r="L4668" s="260">
        <v>45563</v>
      </c>
      <c r="M4668" s="259" t="s">
        <v>20</v>
      </c>
    </row>
    <row r="4669" spans="1:13" x14ac:dyDescent="0.35">
      <c r="A4669" s="261" t="s">
        <v>3147</v>
      </c>
      <c r="B4669" s="261" t="s">
        <v>3148</v>
      </c>
      <c r="C4669" s="261" t="s">
        <v>3149</v>
      </c>
      <c r="D4669" s="261" t="s">
        <v>24</v>
      </c>
      <c r="E4669" s="261" t="s">
        <v>17</v>
      </c>
      <c r="F4669" s="261" t="s">
        <v>17</v>
      </c>
      <c r="G4669" s="261" t="s">
        <v>17</v>
      </c>
      <c r="H4669" s="261" t="s">
        <v>17</v>
      </c>
      <c r="I4669" s="261" t="s">
        <v>17</v>
      </c>
      <c r="J4669" s="261" t="s">
        <v>8345</v>
      </c>
      <c r="K4669" s="261" t="s">
        <v>8620</v>
      </c>
      <c r="L4669" s="262">
        <v>45563</v>
      </c>
      <c r="M4669" s="261" t="s">
        <v>20</v>
      </c>
    </row>
    <row r="4670" spans="1:13" x14ac:dyDescent="0.35">
      <c r="A4670" s="259" t="s">
        <v>3147</v>
      </c>
      <c r="B4670" s="259" t="s">
        <v>3148</v>
      </c>
      <c r="C4670" s="259" t="s">
        <v>3149</v>
      </c>
      <c r="D4670" s="259" t="s">
        <v>986</v>
      </c>
      <c r="E4670" s="259">
        <v>123185</v>
      </c>
      <c r="F4670" s="259" t="s">
        <v>8358</v>
      </c>
      <c r="G4670" s="259" t="s">
        <v>884</v>
      </c>
      <c r="H4670" s="259">
        <v>2</v>
      </c>
      <c r="I4670" s="259" t="s">
        <v>8359</v>
      </c>
      <c r="J4670" s="259" t="s">
        <v>8621</v>
      </c>
      <c r="K4670" s="259" t="s">
        <v>8622</v>
      </c>
      <c r="L4670" s="260">
        <v>45563</v>
      </c>
      <c r="M4670" s="259" t="s">
        <v>20</v>
      </c>
    </row>
    <row r="4671" spans="1:13" x14ac:dyDescent="0.35">
      <c r="A4671" s="261" t="s">
        <v>3147</v>
      </c>
      <c r="B4671" s="261" t="s">
        <v>3148</v>
      </c>
      <c r="C4671" s="261" t="s">
        <v>3149</v>
      </c>
      <c r="D4671" s="261" t="s">
        <v>991</v>
      </c>
      <c r="E4671" s="261">
        <v>2538894</v>
      </c>
      <c r="F4671" s="261" t="s">
        <v>8330</v>
      </c>
      <c r="G4671" s="261" t="s">
        <v>884</v>
      </c>
      <c r="H4671" s="261">
        <v>2</v>
      </c>
      <c r="I4671" s="261" t="s">
        <v>8599</v>
      </c>
      <c r="J4671" s="261" t="s">
        <v>8363</v>
      </c>
      <c r="K4671" s="261" t="s">
        <v>8623</v>
      </c>
      <c r="L4671" s="262">
        <v>45563</v>
      </c>
      <c r="M4671" s="261" t="s">
        <v>20</v>
      </c>
    </row>
    <row r="4672" spans="1:13" x14ac:dyDescent="0.35">
      <c r="A4672" s="259" t="s">
        <v>3147</v>
      </c>
      <c r="B4672" s="259" t="s">
        <v>3148</v>
      </c>
      <c r="C4672" s="259" t="s">
        <v>3149</v>
      </c>
      <c r="D4672" s="259" t="s">
        <v>996</v>
      </c>
      <c r="E4672" s="259">
        <v>0</v>
      </c>
      <c r="F4672" s="259" t="s">
        <v>8358</v>
      </c>
      <c r="G4672" s="259" t="s">
        <v>884</v>
      </c>
      <c r="H4672" s="259">
        <v>2</v>
      </c>
      <c r="I4672" s="259" t="s">
        <v>8359</v>
      </c>
      <c r="J4672" s="259" t="s">
        <v>8624</v>
      </c>
      <c r="K4672" s="259" t="s">
        <v>8625</v>
      </c>
      <c r="L4672" s="260">
        <v>45563</v>
      </c>
      <c r="M4672" s="259" t="s">
        <v>20</v>
      </c>
    </row>
    <row r="4673" spans="1:13" x14ac:dyDescent="0.35">
      <c r="A4673" s="261" t="s">
        <v>3147</v>
      </c>
      <c r="B4673" s="261" t="s">
        <v>3148</v>
      </c>
      <c r="C4673" s="261" t="s">
        <v>3149</v>
      </c>
      <c r="D4673" s="261" t="s">
        <v>999</v>
      </c>
      <c r="E4673" s="261">
        <v>123185</v>
      </c>
      <c r="F4673" s="261" t="s">
        <v>8358</v>
      </c>
      <c r="G4673" s="261" t="s">
        <v>884</v>
      </c>
      <c r="H4673" s="261">
        <v>2</v>
      </c>
      <c r="I4673" s="261" t="s">
        <v>8359</v>
      </c>
      <c r="J4673" s="261" t="s">
        <v>8626</v>
      </c>
      <c r="K4673" s="261" t="s">
        <v>8627</v>
      </c>
      <c r="L4673" s="262">
        <v>45563</v>
      </c>
      <c r="M4673" s="261" t="s">
        <v>20</v>
      </c>
    </row>
    <row r="4674" spans="1:13" x14ac:dyDescent="0.35">
      <c r="A4674" s="259" t="s">
        <v>3147</v>
      </c>
      <c r="B4674" s="259" t="s">
        <v>3148</v>
      </c>
      <c r="C4674" s="259" t="s">
        <v>3149</v>
      </c>
      <c r="D4674" s="259" t="s">
        <v>1002</v>
      </c>
      <c r="E4674" s="259">
        <v>0</v>
      </c>
      <c r="F4674" s="259" t="s">
        <v>8358</v>
      </c>
      <c r="G4674" s="259" t="s">
        <v>884</v>
      </c>
      <c r="H4674" s="259">
        <v>2</v>
      </c>
      <c r="I4674" s="259" t="s">
        <v>8359</v>
      </c>
      <c r="J4674" s="259" t="s">
        <v>8626</v>
      </c>
      <c r="K4674" s="259" t="s">
        <v>8628</v>
      </c>
      <c r="L4674" s="260">
        <v>45563</v>
      </c>
      <c r="M4674" s="259" t="s">
        <v>20</v>
      </c>
    </row>
    <row r="4675" spans="1:13" x14ac:dyDescent="0.35">
      <c r="A4675" s="261" t="s">
        <v>3147</v>
      </c>
      <c r="B4675" s="261" t="s">
        <v>3148</v>
      </c>
      <c r="C4675" s="261" t="s">
        <v>3149</v>
      </c>
      <c r="D4675" s="261" t="s">
        <v>823</v>
      </c>
      <c r="E4675" s="261">
        <v>0</v>
      </c>
      <c r="F4675" s="261" t="s">
        <v>8358</v>
      </c>
      <c r="G4675" s="261" t="s">
        <v>884</v>
      </c>
      <c r="H4675" s="261">
        <v>2</v>
      </c>
      <c r="I4675" s="261" t="s">
        <v>8359</v>
      </c>
      <c r="J4675" s="261" t="s">
        <v>8626</v>
      </c>
      <c r="K4675" s="261" t="s">
        <v>8629</v>
      </c>
      <c r="L4675" s="262">
        <v>45563</v>
      </c>
      <c r="M4675" s="261" t="s">
        <v>20</v>
      </c>
    </row>
    <row r="4676" spans="1:13" x14ac:dyDescent="0.35">
      <c r="A4676" s="259" t="s">
        <v>3147</v>
      </c>
      <c r="B4676" s="259" t="s">
        <v>3148</v>
      </c>
      <c r="C4676" s="259" t="s">
        <v>3149</v>
      </c>
      <c r="D4676" s="259" t="s">
        <v>404</v>
      </c>
      <c r="E4676" s="259">
        <v>2</v>
      </c>
      <c r="F4676" s="259" t="s">
        <v>17</v>
      </c>
      <c r="G4676" s="259" t="s">
        <v>884</v>
      </c>
      <c r="H4676" s="259">
        <v>2</v>
      </c>
      <c r="I4676" s="259" t="s">
        <v>17</v>
      </c>
      <c r="J4676" s="259" t="s">
        <v>8503</v>
      </c>
      <c r="K4676" s="259" t="s">
        <v>8630</v>
      </c>
      <c r="L4676" s="260">
        <v>45563</v>
      </c>
      <c r="M4676" s="259" t="s">
        <v>20</v>
      </c>
    </row>
    <row r="4677" spans="1:13" x14ac:dyDescent="0.35">
      <c r="A4677" s="261" t="s">
        <v>3147</v>
      </c>
      <c r="B4677" s="261" t="s">
        <v>3148</v>
      </c>
      <c r="C4677" s="261" t="s">
        <v>3149</v>
      </c>
      <c r="D4677" s="261" t="s">
        <v>26</v>
      </c>
      <c r="E4677" s="261" t="s">
        <v>17</v>
      </c>
      <c r="F4677" s="261" t="s">
        <v>17</v>
      </c>
      <c r="G4677" s="261" t="s">
        <v>17</v>
      </c>
      <c r="H4677" s="261" t="s">
        <v>17</v>
      </c>
      <c r="I4677" s="261" t="s">
        <v>17</v>
      </c>
      <c r="J4677" s="261" t="s">
        <v>8345</v>
      </c>
      <c r="K4677" s="261" t="s">
        <v>8631</v>
      </c>
      <c r="L4677" s="262">
        <v>45563</v>
      </c>
      <c r="M4677" s="261" t="s">
        <v>20</v>
      </c>
    </row>
    <row r="4678" spans="1:13" x14ac:dyDescent="0.35">
      <c r="A4678" s="259" t="s">
        <v>3147</v>
      </c>
      <c r="B4678" s="259" t="s">
        <v>3148</v>
      </c>
      <c r="C4678" s="259" t="s">
        <v>3149</v>
      </c>
      <c r="D4678" s="259" t="s">
        <v>28</v>
      </c>
      <c r="E4678" s="259" t="s">
        <v>17</v>
      </c>
      <c r="F4678" s="259" t="s">
        <v>17</v>
      </c>
      <c r="G4678" s="259" t="s">
        <v>17</v>
      </c>
      <c r="H4678" s="259" t="s">
        <v>17</v>
      </c>
      <c r="I4678" s="259" t="s">
        <v>17</v>
      </c>
      <c r="J4678" s="259" t="s">
        <v>8345</v>
      </c>
      <c r="K4678" s="259" t="s">
        <v>8632</v>
      </c>
      <c r="L4678" s="260">
        <v>45563</v>
      </c>
      <c r="M4678" s="259" t="s">
        <v>20</v>
      </c>
    </row>
    <row r="4679" spans="1:13" x14ac:dyDescent="0.35">
      <c r="A4679" s="261" t="s">
        <v>3213</v>
      </c>
      <c r="B4679" s="261" t="s">
        <v>3214</v>
      </c>
      <c r="C4679" s="261" t="s">
        <v>3215</v>
      </c>
      <c r="D4679" s="261" t="s">
        <v>949</v>
      </c>
      <c r="E4679" s="261">
        <v>37791869</v>
      </c>
      <c r="F4679" s="261" t="s">
        <v>8330</v>
      </c>
      <c r="G4679" s="261" t="s">
        <v>492</v>
      </c>
      <c r="H4679" s="261">
        <v>1</v>
      </c>
      <c r="I4679" s="261" t="s">
        <v>8633</v>
      </c>
      <c r="J4679" s="261" t="s">
        <v>8634</v>
      </c>
      <c r="K4679" s="261" t="s">
        <v>8635</v>
      </c>
      <c r="L4679" s="262">
        <v>45563</v>
      </c>
      <c r="M4679" s="261" t="s">
        <v>20</v>
      </c>
    </row>
    <row r="4680" spans="1:13" x14ac:dyDescent="0.35">
      <c r="A4680" s="259" t="s">
        <v>3213</v>
      </c>
      <c r="B4680" s="259" t="s">
        <v>3214</v>
      </c>
      <c r="C4680" s="259" t="s">
        <v>3215</v>
      </c>
      <c r="D4680" s="259" t="s">
        <v>694</v>
      </c>
      <c r="E4680" s="259">
        <v>306100</v>
      </c>
      <c r="F4680" s="259" t="s">
        <v>8413</v>
      </c>
      <c r="G4680" s="259" t="s">
        <v>492</v>
      </c>
      <c r="H4680" s="259">
        <v>1</v>
      </c>
      <c r="I4680" s="259" t="s">
        <v>8636</v>
      </c>
      <c r="J4680" s="259" t="s">
        <v>8637</v>
      </c>
      <c r="K4680" s="259" t="s">
        <v>8638</v>
      </c>
      <c r="L4680" s="260">
        <v>45563</v>
      </c>
      <c r="M4680" s="259" t="s">
        <v>20</v>
      </c>
    </row>
    <row r="4681" spans="1:13" x14ac:dyDescent="0.35">
      <c r="A4681" s="261" t="s">
        <v>3213</v>
      </c>
      <c r="B4681" s="261" t="s">
        <v>3214</v>
      </c>
      <c r="C4681" s="261" t="s">
        <v>3215</v>
      </c>
      <c r="D4681" s="261" t="s">
        <v>958</v>
      </c>
      <c r="E4681" s="261">
        <v>37791869</v>
      </c>
      <c r="F4681" s="261" t="s">
        <v>8330</v>
      </c>
      <c r="G4681" s="261" t="s">
        <v>492</v>
      </c>
      <c r="H4681" s="261">
        <v>1</v>
      </c>
      <c r="I4681" s="261" t="s">
        <v>8633</v>
      </c>
      <c r="J4681" s="261" t="s">
        <v>8639</v>
      </c>
      <c r="K4681" s="261" t="s">
        <v>8640</v>
      </c>
      <c r="L4681" s="262">
        <v>45563</v>
      </c>
      <c r="M4681" s="261" t="s">
        <v>20</v>
      </c>
    </row>
    <row r="4682" spans="1:13" x14ac:dyDescent="0.35">
      <c r="A4682" s="259" t="s">
        <v>3213</v>
      </c>
      <c r="B4682" s="259" t="s">
        <v>3214</v>
      </c>
      <c r="C4682" s="259" t="s">
        <v>3215</v>
      </c>
      <c r="D4682" s="259" t="s">
        <v>963</v>
      </c>
      <c r="E4682" s="259">
        <v>970120</v>
      </c>
      <c r="F4682" s="259" t="s">
        <v>8245</v>
      </c>
      <c r="G4682" s="259" t="s">
        <v>884</v>
      </c>
      <c r="H4682" s="259">
        <v>2</v>
      </c>
      <c r="I4682" s="259" t="s">
        <v>8641</v>
      </c>
      <c r="J4682" s="259" t="s">
        <v>8642</v>
      </c>
      <c r="K4682" s="259" t="s">
        <v>8643</v>
      </c>
      <c r="L4682" s="260">
        <v>45563</v>
      </c>
      <c r="M4682" s="259" t="s">
        <v>20</v>
      </c>
    </row>
    <row r="4683" spans="1:13" x14ac:dyDescent="0.35">
      <c r="A4683" s="261" t="s">
        <v>3213</v>
      </c>
      <c r="B4683" s="261" t="s">
        <v>3214</v>
      </c>
      <c r="C4683" s="261" t="s">
        <v>3215</v>
      </c>
      <c r="D4683" s="261" t="s">
        <v>568</v>
      </c>
      <c r="E4683" s="261">
        <v>970120</v>
      </c>
      <c r="F4683" s="261" t="s">
        <v>8245</v>
      </c>
      <c r="G4683" s="261" t="s">
        <v>884</v>
      </c>
      <c r="H4683" s="261">
        <v>2</v>
      </c>
      <c r="I4683" s="261" t="s">
        <v>8641</v>
      </c>
      <c r="J4683" s="261" t="s">
        <v>8644</v>
      </c>
      <c r="K4683" s="261" t="s">
        <v>8645</v>
      </c>
      <c r="L4683" s="262">
        <v>45563</v>
      </c>
      <c r="M4683" s="261" t="s">
        <v>20</v>
      </c>
    </row>
    <row r="4684" spans="1:13" x14ac:dyDescent="0.35">
      <c r="A4684" s="259" t="s">
        <v>3213</v>
      </c>
      <c r="B4684" s="259" t="s">
        <v>3214</v>
      </c>
      <c r="C4684" s="259" t="s">
        <v>3215</v>
      </c>
      <c r="D4684" s="259" t="s">
        <v>38</v>
      </c>
      <c r="E4684" s="259" t="s">
        <v>17</v>
      </c>
      <c r="F4684" s="259" t="s">
        <v>17</v>
      </c>
      <c r="G4684" s="259" t="s">
        <v>17</v>
      </c>
      <c r="H4684" s="259" t="s">
        <v>17</v>
      </c>
      <c r="I4684" s="259" t="s">
        <v>17</v>
      </c>
      <c r="J4684" s="259" t="s">
        <v>8345</v>
      </c>
      <c r="K4684" s="259" t="s">
        <v>8646</v>
      </c>
      <c r="L4684" s="260">
        <v>45563</v>
      </c>
      <c r="M4684" s="259" t="s">
        <v>20</v>
      </c>
    </row>
    <row r="4685" spans="1:13" x14ac:dyDescent="0.35">
      <c r="A4685" s="261" t="s">
        <v>3213</v>
      </c>
      <c r="B4685" s="261" t="s">
        <v>3214</v>
      </c>
      <c r="C4685" s="261" t="s">
        <v>3215</v>
      </c>
      <c r="D4685" s="261" t="s">
        <v>40</v>
      </c>
      <c r="E4685" s="261" t="s">
        <v>17</v>
      </c>
      <c r="F4685" s="261" t="s">
        <v>17</v>
      </c>
      <c r="G4685" s="261" t="s">
        <v>17</v>
      </c>
      <c r="H4685" s="261" t="s">
        <v>17</v>
      </c>
      <c r="I4685" s="261" t="s">
        <v>17</v>
      </c>
      <c r="J4685" s="261" t="s">
        <v>8345</v>
      </c>
      <c r="K4685" s="261" t="s">
        <v>8647</v>
      </c>
      <c r="L4685" s="262">
        <v>45563</v>
      </c>
      <c r="M4685" s="261" t="s">
        <v>20</v>
      </c>
    </row>
    <row r="4686" spans="1:13" x14ac:dyDescent="0.35">
      <c r="A4686" s="259" t="s">
        <v>3213</v>
      </c>
      <c r="B4686" s="259" t="s">
        <v>3214</v>
      </c>
      <c r="C4686" s="259" t="s">
        <v>3215</v>
      </c>
      <c r="D4686" s="259" t="s">
        <v>635</v>
      </c>
      <c r="E4686" s="259">
        <v>0</v>
      </c>
      <c r="F4686" s="259" t="s">
        <v>8348</v>
      </c>
      <c r="G4686" s="259" t="s">
        <v>884</v>
      </c>
      <c r="H4686" s="259">
        <v>2</v>
      </c>
      <c r="I4686" s="259" t="s">
        <v>4941</v>
      </c>
      <c r="J4686" s="259" t="s">
        <v>8349</v>
      </c>
      <c r="K4686" s="259" t="s">
        <v>8648</v>
      </c>
      <c r="L4686" s="260">
        <v>45563</v>
      </c>
      <c r="M4686" s="259" t="s">
        <v>20</v>
      </c>
    </row>
    <row r="4687" spans="1:13" x14ac:dyDescent="0.35">
      <c r="A4687" s="261" t="s">
        <v>3213</v>
      </c>
      <c r="B4687" s="261" t="s">
        <v>3214</v>
      </c>
      <c r="C4687" s="261" t="s">
        <v>3215</v>
      </c>
      <c r="D4687" s="261" t="s">
        <v>793</v>
      </c>
      <c r="E4687" s="261">
        <v>1</v>
      </c>
      <c r="F4687" s="261" t="s">
        <v>8348</v>
      </c>
      <c r="G4687" s="261" t="s">
        <v>884</v>
      </c>
      <c r="H4687" s="261">
        <v>2</v>
      </c>
      <c r="I4687" s="261" t="s">
        <v>4941</v>
      </c>
      <c r="J4687" s="261" t="s">
        <v>8649</v>
      </c>
      <c r="K4687" s="261" t="s">
        <v>8650</v>
      </c>
      <c r="L4687" s="262">
        <v>45563</v>
      </c>
      <c r="M4687" s="261" t="s">
        <v>20</v>
      </c>
    </row>
    <row r="4688" spans="1:13" x14ac:dyDescent="0.35">
      <c r="A4688" s="259" t="s">
        <v>3213</v>
      </c>
      <c r="B4688" s="259" t="s">
        <v>3214</v>
      </c>
      <c r="C4688" s="259" t="s">
        <v>3215</v>
      </c>
      <c r="D4688" s="259" t="s">
        <v>16</v>
      </c>
      <c r="E4688" s="259">
        <v>0</v>
      </c>
      <c r="F4688" s="259" t="s">
        <v>17</v>
      </c>
      <c r="G4688" s="259" t="s">
        <v>17</v>
      </c>
      <c r="H4688" s="259" t="s">
        <v>17</v>
      </c>
      <c r="I4688" s="259" t="s">
        <v>17</v>
      </c>
      <c r="J4688" s="259" t="s">
        <v>8353</v>
      </c>
      <c r="K4688" s="259" t="s">
        <v>8651</v>
      </c>
      <c r="L4688" s="260">
        <v>45563</v>
      </c>
      <c r="M4688" s="259" t="s">
        <v>20</v>
      </c>
    </row>
    <row r="4689" spans="1:13" x14ac:dyDescent="0.35">
      <c r="A4689" s="261" t="s">
        <v>3213</v>
      </c>
      <c r="B4689" s="261" t="s">
        <v>3214</v>
      </c>
      <c r="C4689" s="261" t="s">
        <v>3215</v>
      </c>
      <c r="D4689" s="261" t="s">
        <v>21</v>
      </c>
      <c r="E4689" s="261">
        <v>0</v>
      </c>
      <c r="F4689" s="261" t="s">
        <v>17</v>
      </c>
      <c r="G4689" s="261" t="s">
        <v>17</v>
      </c>
      <c r="H4689" s="261" t="s">
        <v>17</v>
      </c>
      <c r="I4689" s="261" t="s">
        <v>17</v>
      </c>
      <c r="J4689" s="261" t="s">
        <v>8353</v>
      </c>
      <c r="K4689" s="261" t="s">
        <v>8652</v>
      </c>
      <c r="L4689" s="262">
        <v>45563</v>
      </c>
      <c r="M4689" s="261" t="s">
        <v>20</v>
      </c>
    </row>
    <row r="4690" spans="1:13" x14ac:dyDescent="0.35">
      <c r="A4690" s="259" t="s">
        <v>3213</v>
      </c>
      <c r="B4690" s="259" t="s">
        <v>3214</v>
      </c>
      <c r="C4690" s="259" t="s">
        <v>3215</v>
      </c>
      <c r="D4690" s="259" t="s">
        <v>768</v>
      </c>
      <c r="E4690" s="259">
        <v>0</v>
      </c>
      <c r="F4690" s="259" t="s">
        <v>17</v>
      </c>
      <c r="G4690" s="259" t="s">
        <v>17</v>
      </c>
      <c r="H4690" s="259" t="s">
        <v>17</v>
      </c>
      <c r="I4690" s="259" t="s">
        <v>17</v>
      </c>
      <c r="J4690" s="259" t="s">
        <v>8353</v>
      </c>
      <c r="K4690" s="259" t="s">
        <v>8653</v>
      </c>
      <c r="L4690" s="260">
        <v>45563</v>
      </c>
      <c r="M4690" s="259" t="s">
        <v>20</v>
      </c>
    </row>
    <row r="4691" spans="1:13" x14ac:dyDescent="0.35">
      <c r="A4691" s="261" t="s">
        <v>3213</v>
      </c>
      <c r="B4691" s="261" t="s">
        <v>3214</v>
      </c>
      <c r="C4691" s="261" t="s">
        <v>3215</v>
      </c>
      <c r="D4691" s="261" t="s">
        <v>24</v>
      </c>
      <c r="E4691" s="261" t="s">
        <v>17</v>
      </c>
      <c r="F4691" s="261" t="s">
        <v>17</v>
      </c>
      <c r="G4691" s="261" t="s">
        <v>17</v>
      </c>
      <c r="H4691" s="261" t="s">
        <v>17</v>
      </c>
      <c r="I4691" s="261" t="s">
        <v>17</v>
      </c>
      <c r="J4691" s="261" t="s">
        <v>8345</v>
      </c>
      <c r="K4691" s="261" t="s">
        <v>8654</v>
      </c>
      <c r="L4691" s="262">
        <v>45563</v>
      </c>
      <c r="M4691" s="261" t="s">
        <v>20</v>
      </c>
    </row>
    <row r="4692" spans="1:13" x14ac:dyDescent="0.35">
      <c r="A4692" s="259" t="s">
        <v>3213</v>
      </c>
      <c r="B4692" s="259" t="s">
        <v>3214</v>
      </c>
      <c r="C4692" s="259" t="s">
        <v>3215</v>
      </c>
      <c r="D4692" s="259" t="s">
        <v>986</v>
      </c>
      <c r="E4692" s="259">
        <v>970120</v>
      </c>
      <c r="F4692" s="259" t="s">
        <v>8358</v>
      </c>
      <c r="G4692" s="259" t="s">
        <v>884</v>
      </c>
      <c r="H4692" s="259">
        <v>2</v>
      </c>
      <c r="I4692" s="259" t="s">
        <v>8655</v>
      </c>
      <c r="J4692" s="259" t="s">
        <v>8656</v>
      </c>
      <c r="K4692" s="259" t="s">
        <v>8657</v>
      </c>
      <c r="L4692" s="260">
        <v>45563</v>
      </c>
      <c r="M4692" s="259" t="s">
        <v>20</v>
      </c>
    </row>
    <row r="4693" spans="1:13" x14ac:dyDescent="0.35">
      <c r="A4693" s="261" t="s">
        <v>3213</v>
      </c>
      <c r="B4693" s="261" t="s">
        <v>3214</v>
      </c>
      <c r="C4693" s="261" t="s">
        <v>3215</v>
      </c>
      <c r="D4693" s="261" t="s">
        <v>991</v>
      </c>
      <c r="E4693" s="261">
        <v>36821749</v>
      </c>
      <c r="F4693" s="261" t="s">
        <v>8330</v>
      </c>
      <c r="G4693" s="261" t="s">
        <v>884</v>
      </c>
      <c r="H4693" s="261">
        <v>2</v>
      </c>
      <c r="I4693" s="261" t="s">
        <v>8633</v>
      </c>
      <c r="J4693" s="261" t="s">
        <v>8658</v>
      </c>
      <c r="K4693" s="261" t="s">
        <v>8659</v>
      </c>
      <c r="L4693" s="262">
        <v>45563</v>
      </c>
      <c r="M4693" s="261" t="s">
        <v>20</v>
      </c>
    </row>
    <row r="4694" spans="1:13" x14ac:dyDescent="0.35">
      <c r="A4694" s="259" t="s">
        <v>3213</v>
      </c>
      <c r="B4694" s="259" t="s">
        <v>3214</v>
      </c>
      <c r="C4694" s="259" t="s">
        <v>3215</v>
      </c>
      <c r="D4694" s="259" t="s">
        <v>996</v>
      </c>
      <c r="E4694" s="259">
        <v>0</v>
      </c>
      <c r="F4694" s="259" t="s">
        <v>8358</v>
      </c>
      <c r="G4694" s="259" t="s">
        <v>884</v>
      </c>
      <c r="H4694" s="259">
        <v>2</v>
      </c>
      <c r="I4694" s="259" t="s">
        <v>8655</v>
      </c>
      <c r="J4694" s="259" t="s">
        <v>8660</v>
      </c>
      <c r="K4694" s="259" t="s">
        <v>8661</v>
      </c>
      <c r="L4694" s="260">
        <v>45563</v>
      </c>
      <c r="M4694" s="259" t="s">
        <v>20</v>
      </c>
    </row>
    <row r="4695" spans="1:13" x14ac:dyDescent="0.35">
      <c r="A4695" s="261" t="s">
        <v>3213</v>
      </c>
      <c r="B4695" s="261" t="s">
        <v>3214</v>
      </c>
      <c r="C4695" s="261" t="s">
        <v>3215</v>
      </c>
      <c r="D4695" s="261" t="s">
        <v>999</v>
      </c>
      <c r="E4695" s="261">
        <v>970120</v>
      </c>
      <c r="F4695" s="261" t="s">
        <v>8358</v>
      </c>
      <c r="G4695" s="261" t="s">
        <v>884</v>
      </c>
      <c r="H4695" s="261">
        <v>2</v>
      </c>
      <c r="I4695" s="261" t="s">
        <v>8655</v>
      </c>
      <c r="J4695" s="261" t="s">
        <v>7941</v>
      </c>
      <c r="K4695" s="261" t="s">
        <v>8662</v>
      </c>
      <c r="L4695" s="262">
        <v>45563</v>
      </c>
      <c r="M4695" s="261" t="s">
        <v>20</v>
      </c>
    </row>
    <row r="4696" spans="1:13" x14ac:dyDescent="0.35">
      <c r="A4696" s="259" t="s">
        <v>3213</v>
      </c>
      <c r="B4696" s="259" t="s">
        <v>3214</v>
      </c>
      <c r="C4696" s="259" t="s">
        <v>3215</v>
      </c>
      <c r="D4696" s="259" t="s">
        <v>1002</v>
      </c>
      <c r="E4696" s="259">
        <v>0</v>
      </c>
      <c r="F4696" s="259" t="s">
        <v>8358</v>
      </c>
      <c r="G4696" s="259" t="s">
        <v>884</v>
      </c>
      <c r="H4696" s="259">
        <v>2</v>
      </c>
      <c r="I4696" s="259" t="s">
        <v>8655</v>
      </c>
      <c r="J4696" s="259" t="s">
        <v>8663</v>
      </c>
      <c r="K4696" s="259" t="s">
        <v>8664</v>
      </c>
      <c r="L4696" s="260">
        <v>45563</v>
      </c>
      <c r="M4696" s="259" t="s">
        <v>20</v>
      </c>
    </row>
    <row r="4697" spans="1:13" x14ac:dyDescent="0.35">
      <c r="A4697" s="261" t="s">
        <v>3213</v>
      </c>
      <c r="B4697" s="261" t="s">
        <v>3214</v>
      </c>
      <c r="C4697" s="261" t="s">
        <v>3215</v>
      </c>
      <c r="D4697" s="261" t="s">
        <v>823</v>
      </c>
      <c r="E4697" s="261">
        <v>0</v>
      </c>
      <c r="F4697" s="261" t="s">
        <v>8358</v>
      </c>
      <c r="G4697" s="261" t="s">
        <v>884</v>
      </c>
      <c r="H4697" s="261">
        <v>2</v>
      </c>
      <c r="I4697" s="261" t="s">
        <v>8655</v>
      </c>
      <c r="J4697" s="261" t="s">
        <v>8663</v>
      </c>
      <c r="K4697" s="261" t="s">
        <v>8665</v>
      </c>
      <c r="L4697" s="262">
        <v>45563</v>
      </c>
      <c r="M4697" s="261" t="s">
        <v>20</v>
      </c>
    </row>
    <row r="4698" spans="1:13" x14ac:dyDescent="0.35">
      <c r="A4698" s="259" t="s">
        <v>3213</v>
      </c>
      <c r="B4698" s="259" t="s">
        <v>3214</v>
      </c>
      <c r="C4698" s="259" t="s">
        <v>3215</v>
      </c>
      <c r="D4698" s="259" t="s">
        <v>404</v>
      </c>
      <c r="E4698" s="259">
        <v>2</v>
      </c>
      <c r="F4698" s="259" t="s">
        <v>17</v>
      </c>
      <c r="G4698" s="259" t="s">
        <v>884</v>
      </c>
      <c r="H4698" s="259">
        <v>2</v>
      </c>
      <c r="I4698" s="259" t="s">
        <v>17</v>
      </c>
      <c r="J4698" s="259" t="s">
        <v>8503</v>
      </c>
      <c r="K4698" s="259" t="s">
        <v>8666</v>
      </c>
      <c r="L4698" s="260">
        <v>45563</v>
      </c>
      <c r="M4698" s="259" t="s">
        <v>20</v>
      </c>
    </row>
    <row r="4699" spans="1:13" x14ac:dyDescent="0.35">
      <c r="A4699" s="261" t="s">
        <v>3213</v>
      </c>
      <c r="B4699" s="261" t="s">
        <v>3214</v>
      </c>
      <c r="C4699" s="261" t="s">
        <v>3215</v>
      </c>
      <c r="D4699" s="261" t="s">
        <v>26</v>
      </c>
      <c r="E4699" s="261" t="s">
        <v>17</v>
      </c>
      <c r="F4699" s="261" t="s">
        <v>17</v>
      </c>
      <c r="G4699" s="261" t="s">
        <v>17</v>
      </c>
      <c r="H4699" s="261" t="s">
        <v>17</v>
      </c>
      <c r="I4699" s="261" t="s">
        <v>17</v>
      </c>
      <c r="J4699" s="261" t="s">
        <v>8345</v>
      </c>
      <c r="K4699" s="261" t="s">
        <v>8667</v>
      </c>
      <c r="L4699" s="262">
        <v>45563</v>
      </c>
      <c r="M4699" s="261" t="s">
        <v>20</v>
      </c>
    </row>
    <row r="4700" spans="1:13" x14ac:dyDescent="0.35">
      <c r="A4700" s="259" t="s">
        <v>3213</v>
      </c>
      <c r="B4700" s="259" t="s">
        <v>3214</v>
      </c>
      <c r="C4700" s="259" t="s">
        <v>3215</v>
      </c>
      <c r="D4700" s="259" t="s">
        <v>28</v>
      </c>
      <c r="E4700" s="259" t="s">
        <v>17</v>
      </c>
      <c r="F4700" s="259" t="s">
        <v>17</v>
      </c>
      <c r="G4700" s="259" t="s">
        <v>17</v>
      </c>
      <c r="H4700" s="259" t="s">
        <v>17</v>
      </c>
      <c r="I4700" s="259" t="s">
        <v>17</v>
      </c>
      <c r="J4700" s="259" t="s">
        <v>8345</v>
      </c>
      <c r="K4700" s="259" t="s">
        <v>8668</v>
      </c>
      <c r="L4700" s="260">
        <v>45563</v>
      </c>
      <c r="M4700" s="259" t="s">
        <v>20</v>
      </c>
    </row>
    <row r="4701" spans="1:13" x14ac:dyDescent="0.35">
      <c r="A4701" s="261" t="s">
        <v>3252</v>
      </c>
      <c r="B4701" s="261" t="s">
        <v>3253</v>
      </c>
      <c r="C4701" s="261" t="s">
        <v>3254</v>
      </c>
      <c r="D4701" s="261" t="s">
        <v>949</v>
      </c>
      <c r="E4701" s="261">
        <v>19209189</v>
      </c>
      <c r="F4701" s="261" t="s">
        <v>8330</v>
      </c>
      <c r="G4701" s="261" t="s">
        <v>492</v>
      </c>
      <c r="H4701" s="261">
        <v>1</v>
      </c>
      <c r="I4701" s="261" t="s">
        <v>8669</v>
      </c>
      <c r="J4701" s="261" t="s">
        <v>8670</v>
      </c>
      <c r="K4701" s="261" t="s">
        <v>8671</v>
      </c>
      <c r="L4701" s="262">
        <v>45563</v>
      </c>
      <c r="M4701" s="261" t="s">
        <v>20</v>
      </c>
    </row>
    <row r="4702" spans="1:13" x14ac:dyDescent="0.35">
      <c r="A4702" s="259" t="s">
        <v>3252</v>
      </c>
      <c r="B4702" s="259" t="s">
        <v>3253</v>
      </c>
      <c r="C4702" s="259" t="s">
        <v>3254</v>
      </c>
      <c r="D4702" s="259" t="s">
        <v>694</v>
      </c>
      <c r="E4702" s="259">
        <v>238396</v>
      </c>
      <c r="F4702" s="259" t="s">
        <v>8672</v>
      </c>
      <c r="G4702" s="259" t="s">
        <v>884</v>
      </c>
      <c r="H4702" s="259">
        <v>2</v>
      </c>
      <c r="I4702" s="259" t="s">
        <v>8673</v>
      </c>
      <c r="J4702" s="259" t="s">
        <v>8674</v>
      </c>
      <c r="K4702" s="259" t="s">
        <v>8675</v>
      </c>
      <c r="L4702" s="260">
        <v>45563</v>
      </c>
      <c r="M4702" s="259" t="s">
        <v>20</v>
      </c>
    </row>
    <row r="4703" spans="1:13" x14ac:dyDescent="0.35">
      <c r="A4703" s="261" t="s">
        <v>3252</v>
      </c>
      <c r="B4703" s="261" t="s">
        <v>3253</v>
      </c>
      <c r="C4703" s="261" t="s">
        <v>3254</v>
      </c>
      <c r="D4703" s="261" t="s">
        <v>958</v>
      </c>
      <c r="E4703" s="261">
        <v>19209189</v>
      </c>
      <c r="F4703" s="261" t="s">
        <v>8330</v>
      </c>
      <c r="G4703" s="261" t="s">
        <v>884</v>
      </c>
      <c r="H4703" s="261">
        <v>2</v>
      </c>
      <c r="I4703" s="261" t="s">
        <v>8669</v>
      </c>
      <c r="J4703" s="261" t="s">
        <v>8676</v>
      </c>
      <c r="K4703" s="261" t="s">
        <v>8677</v>
      </c>
      <c r="L4703" s="262">
        <v>45563</v>
      </c>
      <c r="M4703" s="261" t="s">
        <v>20</v>
      </c>
    </row>
    <row r="4704" spans="1:13" x14ac:dyDescent="0.35">
      <c r="A4704" s="259" t="s">
        <v>3252</v>
      </c>
      <c r="B4704" s="259" t="s">
        <v>3253</v>
      </c>
      <c r="C4704" s="259" t="s">
        <v>3254</v>
      </c>
      <c r="D4704" s="259" t="s">
        <v>963</v>
      </c>
      <c r="E4704" s="259">
        <v>162180</v>
      </c>
      <c r="F4704" s="259" t="s">
        <v>8245</v>
      </c>
      <c r="G4704" s="259" t="s">
        <v>884</v>
      </c>
      <c r="H4704" s="259">
        <v>2</v>
      </c>
      <c r="I4704" s="259" t="s">
        <v>8641</v>
      </c>
      <c r="J4704" s="259" t="s">
        <v>8678</v>
      </c>
      <c r="K4704" s="259" t="s">
        <v>8679</v>
      </c>
      <c r="L4704" s="260">
        <v>45563</v>
      </c>
      <c r="M4704" s="259" t="s">
        <v>20</v>
      </c>
    </row>
    <row r="4705" spans="1:13" x14ac:dyDescent="0.35">
      <c r="A4705" s="261" t="s">
        <v>3252</v>
      </c>
      <c r="B4705" s="261" t="s">
        <v>3253</v>
      </c>
      <c r="C4705" s="261" t="s">
        <v>3254</v>
      </c>
      <c r="D4705" s="261" t="s">
        <v>568</v>
      </c>
      <c r="E4705" s="261">
        <v>162180</v>
      </c>
      <c r="F4705" s="261" t="s">
        <v>8245</v>
      </c>
      <c r="G4705" s="261" t="s">
        <v>884</v>
      </c>
      <c r="H4705" s="261">
        <v>2</v>
      </c>
      <c r="I4705" s="261" t="s">
        <v>8641</v>
      </c>
      <c r="J4705" s="261" t="s">
        <v>8680</v>
      </c>
      <c r="K4705" s="261" t="s">
        <v>8681</v>
      </c>
      <c r="L4705" s="262">
        <v>45563</v>
      </c>
      <c r="M4705" s="261" t="s">
        <v>20</v>
      </c>
    </row>
    <row r="4706" spans="1:13" x14ac:dyDescent="0.35">
      <c r="A4706" s="259" t="s">
        <v>3252</v>
      </c>
      <c r="B4706" s="259" t="s">
        <v>3253</v>
      </c>
      <c r="C4706" s="259" t="s">
        <v>3254</v>
      </c>
      <c r="D4706" s="259" t="s">
        <v>38</v>
      </c>
      <c r="E4706" s="259" t="s">
        <v>17</v>
      </c>
      <c r="F4706" s="259" t="s">
        <v>17</v>
      </c>
      <c r="G4706" s="259" t="s">
        <v>17</v>
      </c>
      <c r="H4706" s="259" t="s">
        <v>17</v>
      </c>
      <c r="I4706" s="259" t="s">
        <v>17</v>
      </c>
      <c r="J4706" s="259" t="s">
        <v>8345</v>
      </c>
      <c r="K4706" s="259" t="s">
        <v>8682</v>
      </c>
      <c r="L4706" s="260">
        <v>45563</v>
      </c>
      <c r="M4706" s="259" t="s">
        <v>20</v>
      </c>
    </row>
    <row r="4707" spans="1:13" x14ac:dyDescent="0.35">
      <c r="A4707" s="261" t="s">
        <v>3252</v>
      </c>
      <c r="B4707" s="261" t="s">
        <v>3253</v>
      </c>
      <c r="C4707" s="261" t="s">
        <v>3254</v>
      </c>
      <c r="D4707" s="261" t="s">
        <v>40</v>
      </c>
      <c r="E4707" s="261" t="s">
        <v>17</v>
      </c>
      <c r="F4707" s="261" t="s">
        <v>17</v>
      </c>
      <c r="G4707" s="261" t="s">
        <v>17</v>
      </c>
      <c r="H4707" s="261" t="s">
        <v>17</v>
      </c>
      <c r="I4707" s="261" t="s">
        <v>17</v>
      </c>
      <c r="J4707" s="261" t="s">
        <v>8345</v>
      </c>
      <c r="K4707" s="261" t="s">
        <v>8683</v>
      </c>
      <c r="L4707" s="262">
        <v>45563</v>
      </c>
      <c r="M4707" s="261" t="s">
        <v>20</v>
      </c>
    </row>
    <row r="4708" spans="1:13" x14ac:dyDescent="0.35">
      <c r="A4708" s="259" t="s">
        <v>3252</v>
      </c>
      <c r="B4708" s="259" t="s">
        <v>3253</v>
      </c>
      <c r="C4708" s="259" t="s">
        <v>3254</v>
      </c>
      <c r="D4708" s="259" t="s">
        <v>635</v>
      </c>
      <c r="E4708" s="259">
        <v>0</v>
      </c>
      <c r="F4708" s="259" t="s">
        <v>8348</v>
      </c>
      <c r="G4708" s="259" t="s">
        <v>884</v>
      </c>
      <c r="H4708" s="259">
        <v>2</v>
      </c>
      <c r="I4708" s="259" t="s">
        <v>4941</v>
      </c>
      <c r="J4708" s="259" t="s">
        <v>8349</v>
      </c>
      <c r="K4708" s="259" t="s">
        <v>8684</v>
      </c>
      <c r="L4708" s="260">
        <v>45563</v>
      </c>
      <c r="M4708" s="259" t="s">
        <v>20</v>
      </c>
    </row>
    <row r="4709" spans="1:13" x14ac:dyDescent="0.35">
      <c r="A4709" s="261" t="s">
        <v>3252</v>
      </c>
      <c r="B4709" s="261" t="s">
        <v>3253</v>
      </c>
      <c r="C4709" s="261" t="s">
        <v>3254</v>
      </c>
      <c r="D4709" s="261" t="s">
        <v>793</v>
      </c>
      <c r="E4709" s="261">
        <v>0</v>
      </c>
      <c r="F4709" s="261" t="s">
        <v>8348</v>
      </c>
      <c r="G4709" s="261" t="s">
        <v>884</v>
      </c>
      <c r="H4709" s="261">
        <v>2</v>
      </c>
      <c r="I4709" s="261" t="s">
        <v>4941</v>
      </c>
      <c r="J4709" s="261" t="s">
        <v>8351</v>
      </c>
      <c r="K4709" s="261" t="s">
        <v>8685</v>
      </c>
      <c r="L4709" s="262">
        <v>45563</v>
      </c>
      <c r="M4709" s="261" t="s">
        <v>20</v>
      </c>
    </row>
    <row r="4710" spans="1:13" x14ac:dyDescent="0.35">
      <c r="A4710" s="259" t="s">
        <v>3252</v>
      </c>
      <c r="B4710" s="259" t="s">
        <v>3253</v>
      </c>
      <c r="C4710" s="259" t="s">
        <v>3254</v>
      </c>
      <c r="D4710" s="259" t="s">
        <v>16</v>
      </c>
      <c r="E4710" s="259">
        <v>0</v>
      </c>
      <c r="F4710" s="259" t="s">
        <v>17</v>
      </c>
      <c r="G4710" s="259" t="s">
        <v>17</v>
      </c>
      <c r="H4710" s="259" t="s">
        <v>17</v>
      </c>
      <c r="I4710" s="259" t="s">
        <v>17</v>
      </c>
      <c r="J4710" s="259" t="s">
        <v>8353</v>
      </c>
      <c r="K4710" s="259" t="s">
        <v>8686</v>
      </c>
      <c r="L4710" s="260">
        <v>45563</v>
      </c>
      <c r="M4710" s="259" t="s">
        <v>20</v>
      </c>
    </row>
    <row r="4711" spans="1:13" x14ac:dyDescent="0.35">
      <c r="A4711" s="261" t="s">
        <v>3252</v>
      </c>
      <c r="B4711" s="261" t="s">
        <v>3253</v>
      </c>
      <c r="C4711" s="261" t="s">
        <v>3254</v>
      </c>
      <c r="D4711" s="261" t="s">
        <v>21</v>
      </c>
      <c r="E4711" s="261">
        <v>0</v>
      </c>
      <c r="F4711" s="261" t="s">
        <v>17</v>
      </c>
      <c r="G4711" s="261" t="s">
        <v>17</v>
      </c>
      <c r="H4711" s="261" t="s">
        <v>17</v>
      </c>
      <c r="I4711" s="261" t="s">
        <v>17</v>
      </c>
      <c r="J4711" s="261" t="s">
        <v>8353</v>
      </c>
      <c r="K4711" s="261" t="s">
        <v>8687</v>
      </c>
      <c r="L4711" s="262">
        <v>45563</v>
      </c>
      <c r="M4711" s="261" t="s">
        <v>20</v>
      </c>
    </row>
    <row r="4712" spans="1:13" x14ac:dyDescent="0.35">
      <c r="A4712" s="259" t="s">
        <v>3252</v>
      </c>
      <c r="B4712" s="259" t="s">
        <v>3253</v>
      </c>
      <c r="C4712" s="259" t="s">
        <v>3254</v>
      </c>
      <c r="D4712" s="259" t="s">
        <v>768</v>
      </c>
      <c r="E4712" s="259">
        <v>0</v>
      </c>
      <c r="F4712" s="259" t="s">
        <v>17</v>
      </c>
      <c r="G4712" s="259" t="s">
        <v>17</v>
      </c>
      <c r="H4712" s="259" t="s">
        <v>17</v>
      </c>
      <c r="I4712" s="259" t="s">
        <v>17</v>
      </c>
      <c r="J4712" s="259" t="s">
        <v>8353</v>
      </c>
      <c r="K4712" s="259" t="s">
        <v>8688</v>
      </c>
      <c r="L4712" s="260">
        <v>45563</v>
      </c>
      <c r="M4712" s="259" t="s">
        <v>20</v>
      </c>
    </row>
    <row r="4713" spans="1:13" x14ac:dyDescent="0.35">
      <c r="A4713" s="261" t="s">
        <v>3252</v>
      </c>
      <c r="B4713" s="261" t="s">
        <v>3253</v>
      </c>
      <c r="C4713" s="261" t="s">
        <v>3254</v>
      </c>
      <c r="D4713" s="261" t="s">
        <v>24</v>
      </c>
      <c r="E4713" s="261" t="s">
        <v>17</v>
      </c>
      <c r="F4713" s="261" t="s">
        <v>17</v>
      </c>
      <c r="G4713" s="261" t="s">
        <v>17</v>
      </c>
      <c r="H4713" s="261" t="s">
        <v>17</v>
      </c>
      <c r="I4713" s="261" t="s">
        <v>17</v>
      </c>
      <c r="J4713" s="261" t="s">
        <v>8345</v>
      </c>
      <c r="K4713" s="261" t="s">
        <v>8689</v>
      </c>
      <c r="L4713" s="262">
        <v>45563</v>
      </c>
      <c r="M4713" s="261" t="s">
        <v>20</v>
      </c>
    </row>
    <row r="4714" spans="1:13" x14ac:dyDescent="0.35">
      <c r="A4714" s="259" t="s">
        <v>3252</v>
      </c>
      <c r="B4714" s="259" t="s">
        <v>3253</v>
      </c>
      <c r="C4714" s="259" t="s">
        <v>3254</v>
      </c>
      <c r="D4714" s="259" t="s">
        <v>986</v>
      </c>
      <c r="E4714" s="259">
        <v>162180</v>
      </c>
      <c r="F4714" s="259" t="s">
        <v>8358</v>
      </c>
      <c r="G4714" s="259" t="s">
        <v>884</v>
      </c>
      <c r="H4714" s="259">
        <v>2</v>
      </c>
      <c r="I4714" s="259" t="s">
        <v>8655</v>
      </c>
      <c r="J4714" s="259" t="s">
        <v>8690</v>
      </c>
      <c r="K4714" s="259" t="s">
        <v>8691</v>
      </c>
      <c r="L4714" s="260">
        <v>45563</v>
      </c>
      <c r="M4714" s="259" t="s">
        <v>20</v>
      </c>
    </row>
    <row r="4715" spans="1:13" x14ac:dyDescent="0.35">
      <c r="A4715" s="261" t="s">
        <v>3252</v>
      </c>
      <c r="B4715" s="261" t="s">
        <v>3253</v>
      </c>
      <c r="C4715" s="261" t="s">
        <v>3254</v>
      </c>
      <c r="D4715" s="261" t="s">
        <v>991</v>
      </c>
      <c r="E4715" s="261">
        <v>19047009</v>
      </c>
      <c r="F4715" s="261" t="s">
        <v>8330</v>
      </c>
      <c r="G4715" s="261" t="s">
        <v>884</v>
      </c>
      <c r="H4715" s="261">
        <v>2</v>
      </c>
      <c r="I4715" s="261" t="s">
        <v>8669</v>
      </c>
      <c r="J4715" s="261" t="s">
        <v>8692</v>
      </c>
      <c r="K4715" s="261" t="s">
        <v>8693</v>
      </c>
      <c r="L4715" s="262">
        <v>45563</v>
      </c>
      <c r="M4715" s="261" t="s">
        <v>20</v>
      </c>
    </row>
    <row r="4716" spans="1:13" x14ac:dyDescent="0.35">
      <c r="A4716" s="259" t="s">
        <v>3252</v>
      </c>
      <c r="B4716" s="259" t="s">
        <v>3253</v>
      </c>
      <c r="C4716" s="259" t="s">
        <v>3254</v>
      </c>
      <c r="D4716" s="259" t="s">
        <v>996</v>
      </c>
      <c r="E4716" s="259">
        <v>0</v>
      </c>
      <c r="F4716" s="259" t="s">
        <v>8358</v>
      </c>
      <c r="G4716" s="259" t="s">
        <v>884</v>
      </c>
      <c r="H4716" s="259">
        <v>2</v>
      </c>
      <c r="I4716" s="259" t="s">
        <v>8655</v>
      </c>
      <c r="J4716" s="259" t="s">
        <v>8694</v>
      </c>
      <c r="K4716" s="259" t="s">
        <v>8695</v>
      </c>
      <c r="L4716" s="260">
        <v>45563</v>
      </c>
      <c r="M4716" s="259" t="s">
        <v>20</v>
      </c>
    </row>
    <row r="4717" spans="1:13" x14ac:dyDescent="0.35">
      <c r="A4717" s="261" t="s">
        <v>3252</v>
      </c>
      <c r="B4717" s="261" t="s">
        <v>3253</v>
      </c>
      <c r="C4717" s="261" t="s">
        <v>3254</v>
      </c>
      <c r="D4717" s="261" t="s">
        <v>999</v>
      </c>
      <c r="E4717" s="261">
        <v>162180</v>
      </c>
      <c r="F4717" s="261" t="s">
        <v>8358</v>
      </c>
      <c r="G4717" s="261" t="s">
        <v>884</v>
      </c>
      <c r="H4717" s="261">
        <v>2</v>
      </c>
      <c r="I4717" s="261" t="s">
        <v>8655</v>
      </c>
      <c r="J4717" s="261" t="s">
        <v>8696</v>
      </c>
      <c r="K4717" s="261" t="s">
        <v>8697</v>
      </c>
      <c r="L4717" s="262">
        <v>45563</v>
      </c>
      <c r="M4717" s="261" t="s">
        <v>20</v>
      </c>
    </row>
    <row r="4718" spans="1:13" x14ac:dyDescent="0.35">
      <c r="A4718" s="259" t="s">
        <v>3252</v>
      </c>
      <c r="B4718" s="259" t="s">
        <v>3253</v>
      </c>
      <c r="C4718" s="259" t="s">
        <v>3254</v>
      </c>
      <c r="D4718" s="259" t="s">
        <v>1002</v>
      </c>
      <c r="E4718" s="259" t="s">
        <v>17</v>
      </c>
      <c r="F4718" s="259" t="s">
        <v>8358</v>
      </c>
      <c r="G4718" s="259" t="s">
        <v>884</v>
      </c>
      <c r="H4718" s="259">
        <v>2</v>
      </c>
      <c r="I4718" s="259" t="s">
        <v>8655</v>
      </c>
      <c r="J4718" s="259" t="s">
        <v>8698</v>
      </c>
      <c r="K4718" s="259" t="s">
        <v>8699</v>
      </c>
      <c r="L4718" s="260">
        <v>45563</v>
      </c>
      <c r="M4718" s="259" t="s">
        <v>20</v>
      </c>
    </row>
    <row r="4719" spans="1:13" x14ac:dyDescent="0.35">
      <c r="A4719" s="261" t="s">
        <v>3252</v>
      </c>
      <c r="B4719" s="261" t="s">
        <v>3253</v>
      </c>
      <c r="C4719" s="261" t="s">
        <v>3254</v>
      </c>
      <c r="D4719" s="261" t="s">
        <v>823</v>
      </c>
      <c r="E4719" s="261" t="s">
        <v>17</v>
      </c>
      <c r="F4719" s="261" t="s">
        <v>8358</v>
      </c>
      <c r="G4719" s="261" t="s">
        <v>884</v>
      </c>
      <c r="H4719" s="261">
        <v>2</v>
      </c>
      <c r="I4719" s="261" t="s">
        <v>8655</v>
      </c>
      <c r="J4719" s="261" t="s">
        <v>8698</v>
      </c>
      <c r="K4719" s="261" t="s">
        <v>8700</v>
      </c>
      <c r="L4719" s="262">
        <v>45563</v>
      </c>
      <c r="M4719" s="261" t="s">
        <v>20</v>
      </c>
    </row>
    <row r="4720" spans="1:13" x14ac:dyDescent="0.35">
      <c r="A4720" s="259" t="s">
        <v>3252</v>
      </c>
      <c r="B4720" s="259" t="s">
        <v>3253</v>
      </c>
      <c r="C4720" s="259" t="s">
        <v>3254</v>
      </c>
      <c r="D4720" s="259" t="s">
        <v>404</v>
      </c>
      <c r="E4720" s="259">
        <v>2</v>
      </c>
      <c r="F4720" s="259" t="s">
        <v>17</v>
      </c>
      <c r="G4720" s="259" t="s">
        <v>884</v>
      </c>
      <c r="H4720" s="259">
        <v>2</v>
      </c>
      <c r="I4720" s="259" t="s">
        <v>17</v>
      </c>
      <c r="J4720" s="259" t="s">
        <v>8503</v>
      </c>
      <c r="K4720" s="259" t="s">
        <v>8701</v>
      </c>
      <c r="L4720" s="260">
        <v>45563</v>
      </c>
      <c r="M4720" s="259" t="s">
        <v>20</v>
      </c>
    </row>
    <row r="4721" spans="1:13" x14ac:dyDescent="0.35">
      <c r="A4721" s="261" t="s">
        <v>3252</v>
      </c>
      <c r="B4721" s="261" t="s">
        <v>3253</v>
      </c>
      <c r="C4721" s="261" t="s">
        <v>3254</v>
      </c>
      <c r="D4721" s="261" t="s">
        <v>26</v>
      </c>
      <c r="E4721" s="261" t="s">
        <v>17</v>
      </c>
      <c r="F4721" s="261" t="s">
        <v>17</v>
      </c>
      <c r="G4721" s="261" t="s">
        <v>17</v>
      </c>
      <c r="H4721" s="261" t="s">
        <v>17</v>
      </c>
      <c r="I4721" s="261" t="s">
        <v>17</v>
      </c>
      <c r="J4721" s="261" t="s">
        <v>8345</v>
      </c>
      <c r="K4721" s="261" t="s">
        <v>8702</v>
      </c>
      <c r="L4721" s="262">
        <v>45563</v>
      </c>
      <c r="M4721" s="261" t="s">
        <v>20</v>
      </c>
    </row>
    <row r="4722" spans="1:13" x14ac:dyDescent="0.35">
      <c r="A4722" s="259" t="s">
        <v>3252</v>
      </c>
      <c r="B4722" s="259" t="s">
        <v>3253</v>
      </c>
      <c r="C4722" s="259" t="s">
        <v>3254</v>
      </c>
      <c r="D4722" s="259" t="s">
        <v>28</v>
      </c>
      <c r="E4722" s="259" t="s">
        <v>17</v>
      </c>
      <c r="F4722" s="259" t="s">
        <v>17</v>
      </c>
      <c r="G4722" s="259" t="s">
        <v>17</v>
      </c>
      <c r="H4722" s="259" t="s">
        <v>17</v>
      </c>
      <c r="I4722" s="259" t="s">
        <v>17</v>
      </c>
      <c r="J4722" s="259" t="s">
        <v>8345</v>
      </c>
      <c r="K4722" s="259" t="s">
        <v>8703</v>
      </c>
      <c r="L4722" s="260">
        <v>45563</v>
      </c>
      <c r="M4722" s="259" t="s">
        <v>20</v>
      </c>
    </row>
    <row r="4723" spans="1:13" x14ac:dyDescent="0.35">
      <c r="A4723" s="261" t="s">
        <v>3285</v>
      </c>
      <c r="B4723" s="261" t="s">
        <v>3286</v>
      </c>
      <c r="C4723" s="261" t="s">
        <v>3287</v>
      </c>
      <c r="D4723" s="261" t="s">
        <v>949</v>
      </c>
      <c r="E4723" s="261">
        <v>5557692</v>
      </c>
      <c r="F4723" s="261" t="s">
        <v>8330</v>
      </c>
      <c r="G4723" s="261" t="s">
        <v>492</v>
      </c>
      <c r="H4723" s="261">
        <v>1</v>
      </c>
      <c r="I4723" s="261" t="s">
        <v>8704</v>
      </c>
      <c r="J4723" s="261" t="s">
        <v>8705</v>
      </c>
      <c r="K4723" s="261" t="s">
        <v>8706</v>
      </c>
      <c r="L4723" s="262">
        <v>45563</v>
      </c>
      <c r="M4723" s="261" t="s">
        <v>20</v>
      </c>
    </row>
    <row r="4724" spans="1:13" x14ac:dyDescent="0.35">
      <c r="A4724" s="259" t="s">
        <v>3285</v>
      </c>
      <c r="B4724" s="259" t="s">
        <v>3286</v>
      </c>
      <c r="C4724" s="259" t="s">
        <v>3287</v>
      </c>
      <c r="D4724" s="259" t="s">
        <v>694</v>
      </c>
      <c r="E4724" s="259">
        <v>48080</v>
      </c>
      <c r="F4724" s="259" t="s">
        <v>899</v>
      </c>
      <c r="G4724" s="259" t="s">
        <v>884</v>
      </c>
      <c r="H4724" s="259">
        <v>2</v>
      </c>
      <c r="I4724" s="259" t="s">
        <v>8707</v>
      </c>
      <c r="J4724" s="259" t="s">
        <v>8708</v>
      </c>
      <c r="K4724" s="259" t="s">
        <v>8709</v>
      </c>
      <c r="L4724" s="260">
        <v>45563</v>
      </c>
      <c r="M4724" s="259" t="s">
        <v>20</v>
      </c>
    </row>
    <row r="4725" spans="1:13" x14ac:dyDescent="0.35">
      <c r="A4725" s="261" t="s">
        <v>3285</v>
      </c>
      <c r="B4725" s="261" t="s">
        <v>3286</v>
      </c>
      <c r="C4725" s="261" t="s">
        <v>3287</v>
      </c>
      <c r="D4725" s="261" t="s">
        <v>958</v>
      </c>
      <c r="E4725" s="261">
        <v>5557692</v>
      </c>
      <c r="F4725" s="261" t="s">
        <v>8330</v>
      </c>
      <c r="G4725" s="261" t="s">
        <v>884</v>
      </c>
      <c r="H4725" s="261">
        <v>2</v>
      </c>
      <c r="I4725" s="261" t="s">
        <v>8704</v>
      </c>
      <c r="J4725" s="261" t="s">
        <v>8710</v>
      </c>
      <c r="K4725" s="261" t="s">
        <v>8711</v>
      </c>
      <c r="L4725" s="262">
        <v>45563</v>
      </c>
      <c r="M4725" s="261" t="s">
        <v>20</v>
      </c>
    </row>
    <row r="4726" spans="1:13" x14ac:dyDescent="0.35">
      <c r="A4726" s="259" t="s">
        <v>3285</v>
      </c>
      <c r="B4726" s="259" t="s">
        <v>3286</v>
      </c>
      <c r="C4726" s="259" t="s">
        <v>3287</v>
      </c>
      <c r="D4726" s="259" t="s">
        <v>963</v>
      </c>
      <c r="E4726" s="259">
        <v>125940</v>
      </c>
      <c r="F4726" s="259" t="s">
        <v>8245</v>
      </c>
      <c r="G4726" s="259" t="s">
        <v>884</v>
      </c>
      <c r="H4726" s="259">
        <v>2</v>
      </c>
      <c r="I4726" s="259" t="s">
        <v>8641</v>
      </c>
      <c r="J4726" s="259" t="s">
        <v>8712</v>
      </c>
      <c r="K4726" s="259" t="s">
        <v>8713</v>
      </c>
      <c r="L4726" s="260">
        <v>45563</v>
      </c>
      <c r="M4726" s="259" t="s">
        <v>20</v>
      </c>
    </row>
    <row r="4727" spans="1:13" x14ac:dyDescent="0.35">
      <c r="A4727" s="261" t="s">
        <v>3285</v>
      </c>
      <c r="B4727" s="261" t="s">
        <v>3286</v>
      </c>
      <c r="C4727" s="261" t="s">
        <v>3287</v>
      </c>
      <c r="D4727" s="261" t="s">
        <v>568</v>
      </c>
      <c r="E4727" s="261">
        <v>125940</v>
      </c>
      <c r="F4727" s="261" t="s">
        <v>8245</v>
      </c>
      <c r="G4727" s="261" t="s">
        <v>884</v>
      </c>
      <c r="H4727" s="261">
        <v>2</v>
      </c>
      <c r="I4727" s="261" t="s">
        <v>8641</v>
      </c>
      <c r="J4727" s="261" t="s">
        <v>8714</v>
      </c>
      <c r="K4727" s="261" t="s">
        <v>8715</v>
      </c>
      <c r="L4727" s="262">
        <v>45563</v>
      </c>
      <c r="M4727" s="261" t="s">
        <v>20</v>
      </c>
    </row>
    <row r="4728" spans="1:13" x14ac:dyDescent="0.35">
      <c r="A4728" s="259" t="s">
        <v>3285</v>
      </c>
      <c r="B4728" s="259" t="s">
        <v>3286</v>
      </c>
      <c r="C4728" s="259" t="s">
        <v>3287</v>
      </c>
      <c r="D4728" s="259" t="s">
        <v>38</v>
      </c>
      <c r="E4728" s="259" t="s">
        <v>17</v>
      </c>
      <c r="F4728" s="259" t="s">
        <v>17</v>
      </c>
      <c r="G4728" s="259" t="s">
        <v>17</v>
      </c>
      <c r="H4728" s="259" t="s">
        <v>17</v>
      </c>
      <c r="I4728" s="259" t="s">
        <v>17</v>
      </c>
      <c r="J4728" s="259" t="s">
        <v>8345</v>
      </c>
      <c r="K4728" s="259" t="s">
        <v>8716</v>
      </c>
      <c r="L4728" s="260">
        <v>45563</v>
      </c>
      <c r="M4728" s="259" t="s">
        <v>20</v>
      </c>
    </row>
    <row r="4729" spans="1:13" x14ac:dyDescent="0.35">
      <c r="A4729" s="261" t="s">
        <v>3285</v>
      </c>
      <c r="B4729" s="261" t="s">
        <v>3286</v>
      </c>
      <c r="C4729" s="261" t="s">
        <v>3287</v>
      </c>
      <c r="D4729" s="261" t="s">
        <v>40</v>
      </c>
      <c r="E4729" s="261" t="s">
        <v>17</v>
      </c>
      <c r="F4729" s="261" t="s">
        <v>17</v>
      </c>
      <c r="G4729" s="261" t="s">
        <v>17</v>
      </c>
      <c r="H4729" s="261" t="s">
        <v>17</v>
      </c>
      <c r="I4729" s="261" t="s">
        <v>17</v>
      </c>
      <c r="J4729" s="261" t="s">
        <v>8345</v>
      </c>
      <c r="K4729" s="261" t="s">
        <v>8717</v>
      </c>
      <c r="L4729" s="262">
        <v>45563</v>
      </c>
      <c r="M4729" s="261" t="s">
        <v>20</v>
      </c>
    </row>
    <row r="4730" spans="1:13" x14ac:dyDescent="0.35">
      <c r="A4730" s="259" t="s">
        <v>3285</v>
      </c>
      <c r="B4730" s="259" t="s">
        <v>3286</v>
      </c>
      <c r="C4730" s="259" t="s">
        <v>3287</v>
      </c>
      <c r="D4730" s="259" t="s">
        <v>635</v>
      </c>
      <c r="E4730" s="259">
        <v>0</v>
      </c>
      <c r="F4730" s="259" t="s">
        <v>8348</v>
      </c>
      <c r="G4730" s="259" t="s">
        <v>884</v>
      </c>
      <c r="H4730" s="259">
        <v>2</v>
      </c>
      <c r="I4730" s="259" t="s">
        <v>4941</v>
      </c>
      <c r="J4730" s="259" t="s">
        <v>8349</v>
      </c>
      <c r="K4730" s="259" t="s">
        <v>8718</v>
      </c>
      <c r="L4730" s="260">
        <v>45563</v>
      </c>
      <c r="M4730" s="259" t="s">
        <v>20</v>
      </c>
    </row>
    <row r="4731" spans="1:13" x14ac:dyDescent="0.35">
      <c r="A4731" s="261" t="s">
        <v>3285</v>
      </c>
      <c r="B4731" s="261" t="s">
        <v>3286</v>
      </c>
      <c r="C4731" s="261" t="s">
        <v>3287</v>
      </c>
      <c r="D4731" s="261" t="s">
        <v>793</v>
      </c>
      <c r="E4731" s="261">
        <v>0</v>
      </c>
      <c r="F4731" s="261" t="s">
        <v>8348</v>
      </c>
      <c r="G4731" s="261" t="s">
        <v>884</v>
      </c>
      <c r="H4731" s="261">
        <v>2</v>
      </c>
      <c r="I4731" s="261" t="s">
        <v>4941</v>
      </c>
      <c r="J4731" s="261" t="s">
        <v>8351</v>
      </c>
      <c r="K4731" s="261" t="s">
        <v>8719</v>
      </c>
      <c r="L4731" s="262">
        <v>45563</v>
      </c>
      <c r="M4731" s="261" t="s">
        <v>20</v>
      </c>
    </row>
    <row r="4732" spans="1:13" x14ac:dyDescent="0.35">
      <c r="A4732" s="259" t="s">
        <v>3285</v>
      </c>
      <c r="B4732" s="259" t="s">
        <v>3286</v>
      </c>
      <c r="C4732" s="259" t="s">
        <v>3287</v>
      </c>
      <c r="D4732" s="259" t="s">
        <v>16</v>
      </c>
      <c r="E4732" s="259" t="s">
        <v>17</v>
      </c>
      <c r="F4732" s="259" t="s">
        <v>17</v>
      </c>
      <c r="G4732" s="259" t="s">
        <v>17</v>
      </c>
      <c r="H4732" s="259" t="s">
        <v>17</v>
      </c>
      <c r="I4732" s="259" t="s">
        <v>17</v>
      </c>
      <c r="J4732" s="259" t="s">
        <v>8720</v>
      </c>
      <c r="K4732" s="259" t="s">
        <v>8721</v>
      </c>
      <c r="L4732" s="260">
        <v>45563</v>
      </c>
      <c r="M4732" s="259" t="s">
        <v>20</v>
      </c>
    </row>
    <row r="4733" spans="1:13" x14ac:dyDescent="0.35">
      <c r="A4733" s="261" t="s">
        <v>3285</v>
      </c>
      <c r="B4733" s="261" t="s">
        <v>3286</v>
      </c>
      <c r="C4733" s="261" t="s">
        <v>3287</v>
      </c>
      <c r="D4733" s="261" t="s">
        <v>21</v>
      </c>
      <c r="E4733" s="261" t="s">
        <v>17</v>
      </c>
      <c r="F4733" s="261" t="s">
        <v>17</v>
      </c>
      <c r="G4733" s="261" t="s">
        <v>17</v>
      </c>
      <c r="H4733" s="261" t="s">
        <v>17</v>
      </c>
      <c r="I4733" s="261" t="s">
        <v>17</v>
      </c>
      <c r="J4733" s="261" t="s">
        <v>8720</v>
      </c>
      <c r="K4733" s="261" t="s">
        <v>8722</v>
      </c>
      <c r="L4733" s="262">
        <v>45563</v>
      </c>
      <c r="M4733" s="261" t="s">
        <v>20</v>
      </c>
    </row>
    <row r="4734" spans="1:13" x14ac:dyDescent="0.35">
      <c r="A4734" s="259" t="s">
        <v>3285</v>
      </c>
      <c r="B4734" s="259" t="s">
        <v>3286</v>
      </c>
      <c r="C4734" s="259" t="s">
        <v>3287</v>
      </c>
      <c r="D4734" s="259" t="s">
        <v>768</v>
      </c>
      <c r="E4734" s="259" t="s">
        <v>17</v>
      </c>
      <c r="F4734" s="259" t="s">
        <v>17</v>
      </c>
      <c r="G4734" s="259" t="s">
        <v>17</v>
      </c>
      <c r="H4734" s="259" t="s">
        <v>17</v>
      </c>
      <c r="I4734" s="259" t="s">
        <v>17</v>
      </c>
      <c r="J4734" s="259" t="s">
        <v>8720</v>
      </c>
      <c r="K4734" s="259" t="s">
        <v>8723</v>
      </c>
      <c r="L4734" s="260">
        <v>45563</v>
      </c>
      <c r="M4734" s="259" t="s">
        <v>20</v>
      </c>
    </row>
    <row r="4735" spans="1:13" x14ac:dyDescent="0.35">
      <c r="A4735" s="261" t="s">
        <v>3285</v>
      </c>
      <c r="B4735" s="261" t="s">
        <v>3286</v>
      </c>
      <c r="C4735" s="261" t="s">
        <v>3287</v>
      </c>
      <c r="D4735" s="261" t="s">
        <v>24</v>
      </c>
      <c r="E4735" s="261" t="s">
        <v>17</v>
      </c>
      <c r="F4735" s="261" t="s">
        <v>17</v>
      </c>
      <c r="G4735" s="261" t="s">
        <v>17</v>
      </c>
      <c r="H4735" s="261" t="s">
        <v>17</v>
      </c>
      <c r="I4735" s="261" t="s">
        <v>17</v>
      </c>
      <c r="J4735" s="261" t="s">
        <v>8720</v>
      </c>
      <c r="K4735" s="261" t="s">
        <v>8724</v>
      </c>
      <c r="L4735" s="262">
        <v>45563</v>
      </c>
      <c r="M4735" s="261" t="s">
        <v>20</v>
      </c>
    </row>
    <row r="4736" spans="1:13" x14ac:dyDescent="0.35">
      <c r="A4736" s="259" t="s">
        <v>3285</v>
      </c>
      <c r="B4736" s="259" t="s">
        <v>3286</v>
      </c>
      <c r="C4736" s="259" t="s">
        <v>3287</v>
      </c>
      <c r="D4736" s="259" t="s">
        <v>986</v>
      </c>
      <c r="E4736" s="259">
        <v>125940</v>
      </c>
      <c r="F4736" s="259" t="s">
        <v>8725</v>
      </c>
      <c r="G4736" s="259" t="s">
        <v>884</v>
      </c>
      <c r="H4736" s="259">
        <v>2</v>
      </c>
      <c r="I4736" s="259" t="s">
        <v>8359</v>
      </c>
      <c r="J4736" s="259" t="s">
        <v>8726</v>
      </c>
      <c r="K4736" s="259" t="s">
        <v>8727</v>
      </c>
      <c r="L4736" s="260">
        <v>45563</v>
      </c>
      <c r="M4736" s="259" t="s">
        <v>20</v>
      </c>
    </row>
    <row r="4737" spans="1:13" x14ac:dyDescent="0.35">
      <c r="A4737" s="261" t="s">
        <v>3285</v>
      </c>
      <c r="B4737" s="261" t="s">
        <v>3286</v>
      </c>
      <c r="C4737" s="261" t="s">
        <v>3287</v>
      </c>
      <c r="D4737" s="261" t="s">
        <v>991</v>
      </c>
      <c r="E4737" s="261">
        <v>5431752</v>
      </c>
      <c r="F4737" s="261" t="s">
        <v>8330</v>
      </c>
      <c r="G4737" s="261" t="s">
        <v>884</v>
      </c>
      <c r="H4737" s="261">
        <v>2</v>
      </c>
      <c r="I4737" s="261" t="s">
        <v>8704</v>
      </c>
      <c r="J4737" s="261" t="s">
        <v>8363</v>
      </c>
      <c r="K4737" s="261" t="s">
        <v>8728</v>
      </c>
      <c r="L4737" s="262">
        <v>45563</v>
      </c>
      <c r="M4737" s="261" t="s">
        <v>20</v>
      </c>
    </row>
    <row r="4738" spans="1:13" x14ac:dyDescent="0.35">
      <c r="A4738" s="259" t="s">
        <v>3285</v>
      </c>
      <c r="B4738" s="259" t="s">
        <v>3286</v>
      </c>
      <c r="C4738" s="259" t="s">
        <v>3287</v>
      </c>
      <c r="D4738" s="259" t="s">
        <v>996</v>
      </c>
      <c r="E4738" s="259">
        <v>0</v>
      </c>
      <c r="F4738" s="259" t="s">
        <v>8725</v>
      </c>
      <c r="G4738" s="259" t="s">
        <v>884</v>
      </c>
      <c r="H4738" s="259">
        <v>2</v>
      </c>
      <c r="I4738" s="259" t="s">
        <v>8359</v>
      </c>
      <c r="J4738" s="259" t="s">
        <v>8729</v>
      </c>
      <c r="K4738" s="259" t="s">
        <v>8730</v>
      </c>
      <c r="L4738" s="260">
        <v>45563</v>
      </c>
      <c r="M4738" s="259" t="s">
        <v>20</v>
      </c>
    </row>
    <row r="4739" spans="1:13" x14ac:dyDescent="0.35">
      <c r="A4739" s="261" t="s">
        <v>3285</v>
      </c>
      <c r="B4739" s="261" t="s">
        <v>3286</v>
      </c>
      <c r="C4739" s="261" t="s">
        <v>3287</v>
      </c>
      <c r="D4739" s="261" t="s">
        <v>999</v>
      </c>
      <c r="E4739" s="261">
        <v>125940</v>
      </c>
      <c r="F4739" s="261" t="s">
        <v>8725</v>
      </c>
      <c r="G4739" s="261" t="s">
        <v>884</v>
      </c>
      <c r="H4739" s="261">
        <v>2</v>
      </c>
      <c r="I4739" s="261" t="s">
        <v>8359</v>
      </c>
      <c r="J4739" s="261" t="s">
        <v>7941</v>
      </c>
      <c r="K4739" s="261" t="s">
        <v>8731</v>
      </c>
      <c r="L4739" s="262">
        <v>45563</v>
      </c>
      <c r="M4739" s="261" t="s">
        <v>20</v>
      </c>
    </row>
    <row r="4740" spans="1:13" x14ac:dyDescent="0.35">
      <c r="A4740" s="259" t="s">
        <v>3285</v>
      </c>
      <c r="B4740" s="259" t="s">
        <v>3286</v>
      </c>
      <c r="C4740" s="259" t="s">
        <v>3287</v>
      </c>
      <c r="D4740" s="259" t="s">
        <v>1002</v>
      </c>
      <c r="E4740" s="259">
        <v>0</v>
      </c>
      <c r="F4740" s="259" t="s">
        <v>8725</v>
      </c>
      <c r="G4740" s="259" t="s">
        <v>884</v>
      </c>
      <c r="H4740" s="259">
        <v>2</v>
      </c>
      <c r="I4740" s="259" t="s">
        <v>8359</v>
      </c>
      <c r="J4740" s="259" t="s">
        <v>8732</v>
      </c>
      <c r="K4740" s="259" t="s">
        <v>8733</v>
      </c>
      <c r="L4740" s="260">
        <v>45563</v>
      </c>
      <c r="M4740" s="259" t="s">
        <v>20</v>
      </c>
    </row>
    <row r="4741" spans="1:13" x14ac:dyDescent="0.35">
      <c r="A4741" s="261" t="s">
        <v>3285</v>
      </c>
      <c r="B4741" s="261" t="s">
        <v>3286</v>
      </c>
      <c r="C4741" s="261" t="s">
        <v>3287</v>
      </c>
      <c r="D4741" s="261" t="s">
        <v>823</v>
      </c>
      <c r="E4741" s="261">
        <v>0</v>
      </c>
      <c r="F4741" s="261" t="s">
        <v>8725</v>
      </c>
      <c r="G4741" s="261" t="s">
        <v>884</v>
      </c>
      <c r="H4741" s="261">
        <v>2</v>
      </c>
      <c r="I4741" s="261" t="s">
        <v>8359</v>
      </c>
      <c r="J4741" s="261" t="s">
        <v>8732</v>
      </c>
      <c r="K4741" s="261" t="s">
        <v>8734</v>
      </c>
      <c r="L4741" s="262">
        <v>45563</v>
      </c>
      <c r="M4741" s="261" t="s">
        <v>20</v>
      </c>
    </row>
    <row r="4742" spans="1:13" x14ac:dyDescent="0.35">
      <c r="A4742" s="259" t="s">
        <v>3285</v>
      </c>
      <c r="B4742" s="259" t="s">
        <v>3286</v>
      </c>
      <c r="C4742" s="259" t="s">
        <v>3287</v>
      </c>
      <c r="D4742" s="259" t="s">
        <v>404</v>
      </c>
      <c r="E4742" s="259">
        <v>2</v>
      </c>
      <c r="F4742" s="259" t="s">
        <v>8725</v>
      </c>
      <c r="G4742" s="259" t="s">
        <v>884</v>
      </c>
      <c r="H4742" s="259">
        <v>2</v>
      </c>
      <c r="I4742" s="259" t="s">
        <v>8359</v>
      </c>
      <c r="J4742" s="259" t="s">
        <v>8503</v>
      </c>
      <c r="K4742" s="259" t="s">
        <v>8735</v>
      </c>
      <c r="L4742" s="260">
        <v>45563</v>
      </c>
      <c r="M4742" s="259" t="s">
        <v>20</v>
      </c>
    </row>
    <row r="4743" spans="1:13" x14ac:dyDescent="0.35">
      <c r="A4743" s="261" t="s">
        <v>3285</v>
      </c>
      <c r="B4743" s="261" t="s">
        <v>3286</v>
      </c>
      <c r="C4743" s="261" t="s">
        <v>3287</v>
      </c>
      <c r="D4743" s="261" t="s">
        <v>26</v>
      </c>
      <c r="E4743" s="261" t="s">
        <v>17</v>
      </c>
      <c r="F4743" s="261" t="s">
        <v>17</v>
      </c>
      <c r="G4743" s="261" t="s">
        <v>17</v>
      </c>
      <c r="H4743" s="261" t="s">
        <v>17</v>
      </c>
      <c r="I4743" s="261" t="s">
        <v>17</v>
      </c>
      <c r="J4743" s="261" t="s">
        <v>8345</v>
      </c>
      <c r="K4743" s="261" t="s">
        <v>8736</v>
      </c>
      <c r="L4743" s="262">
        <v>45563</v>
      </c>
      <c r="M4743" s="261" t="s">
        <v>20</v>
      </c>
    </row>
    <row r="4744" spans="1:13" x14ac:dyDescent="0.35">
      <c r="A4744" s="259" t="s">
        <v>3285</v>
      </c>
      <c r="B4744" s="259" t="s">
        <v>3286</v>
      </c>
      <c r="C4744" s="259" t="s">
        <v>3287</v>
      </c>
      <c r="D4744" s="259" t="s">
        <v>28</v>
      </c>
      <c r="E4744" s="259" t="s">
        <v>17</v>
      </c>
      <c r="F4744" s="259" t="s">
        <v>17</v>
      </c>
      <c r="G4744" s="259" t="s">
        <v>17</v>
      </c>
      <c r="H4744" s="259" t="s">
        <v>17</v>
      </c>
      <c r="I4744" s="259" t="s">
        <v>17</v>
      </c>
      <c r="J4744" s="259" t="s">
        <v>8345</v>
      </c>
      <c r="K4744" s="259" t="s">
        <v>8737</v>
      </c>
      <c r="L4744" s="260">
        <v>45563</v>
      </c>
      <c r="M4744" s="259" t="s">
        <v>20</v>
      </c>
    </row>
    <row r="4745" spans="1:13" x14ac:dyDescent="0.35">
      <c r="A4745" s="261" t="s">
        <v>99</v>
      </c>
      <c r="B4745" s="261" t="s">
        <v>100</v>
      </c>
      <c r="C4745" s="261" t="s">
        <v>101</v>
      </c>
      <c r="D4745" s="261" t="s">
        <v>949</v>
      </c>
      <c r="E4745" s="261">
        <v>7397000</v>
      </c>
      <c r="F4745" s="261" t="s">
        <v>8326</v>
      </c>
      <c r="G4745" s="261" t="s">
        <v>884</v>
      </c>
      <c r="H4745" s="261">
        <v>2</v>
      </c>
      <c r="I4745" s="261" t="s">
        <v>8327</v>
      </c>
      <c r="J4745" s="261" t="s">
        <v>8328</v>
      </c>
      <c r="K4745" s="261" t="s">
        <v>8738</v>
      </c>
      <c r="L4745" s="262">
        <v>45563</v>
      </c>
      <c r="M4745" s="261" t="s">
        <v>20</v>
      </c>
    </row>
    <row r="4746" spans="1:13" x14ac:dyDescent="0.35">
      <c r="A4746" s="259" t="s">
        <v>99</v>
      </c>
      <c r="B4746" s="259" t="s">
        <v>100</v>
      </c>
      <c r="C4746" s="259" t="s">
        <v>101</v>
      </c>
      <c r="D4746" s="259" t="s">
        <v>694</v>
      </c>
      <c r="E4746" s="259">
        <v>1759540</v>
      </c>
      <c r="F4746" s="259" t="s">
        <v>8739</v>
      </c>
      <c r="G4746" s="259" t="s">
        <v>492</v>
      </c>
      <c r="H4746" s="259">
        <v>1</v>
      </c>
      <c r="I4746" s="259" t="s">
        <v>8541</v>
      </c>
      <c r="J4746" s="259" t="s">
        <v>8740</v>
      </c>
      <c r="K4746" s="259" t="s">
        <v>8741</v>
      </c>
      <c r="L4746" s="260">
        <v>45563</v>
      </c>
      <c r="M4746" s="259" t="s">
        <v>20</v>
      </c>
    </row>
    <row r="4747" spans="1:13" x14ac:dyDescent="0.35">
      <c r="A4747" s="261" t="s">
        <v>99</v>
      </c>
      <c r="B4747" s="261" t="s">
        <v>100</v>
      </c>
      <c r="C4747" s="261" t="s">
        <v>101</v>
      </c>
      <c r="D4747" s="261" t="s">
        <v>958</v>
      </c>
      <c r="E4747" s="261">
        <v>7397000</v>
      </c>
      <c r="F4747" s="261" t="s">
        <v>8326</v>
      </c>
      <c r="G4747" s="261" t="s">
        <v>884</v>
      </c>
      <c r="H4747" s="261">
        <v>2</v>
      </c>
      <c r="I4747" s="261" t="s">
        <v>8327</v>
      </c>
      <c r="J4747" s="261" t="s">
        <v>8742</v>
      </c>
      <c r="K4747" s="261" t="s">
        <v>8743</v>
      </c>
      <c r="L4747" s="262">
        <v>45563</v>
      </c>
      <c r="M4747" s="261" t="s">
        <v>20</v>
      </c>
    </row>
    <row r="4748" spans="1:13" x14ac:dyDescent="0.35">
      <c r="A4748" s="259" t="s">
        <v>99</v>
      </c>
      <c r="B4748" s="259" t="s">
        <v>100</v>
      </c>
      <c r="C4748" s="259" t="s">
        <v>101</v>
      </c>
      <c r="D4748" s="259" t="s">
        <v>963</v>
      </c>
      <c r="E4748" s="259">
        <v>828200</v>
      </c>
      <c r="F4748" s="259" t="s">
        <v>8744</v>
      </c>
      <c r="G4748" s="259" t="s">
        <v>884</v>
      </c>
      <c r="H4748" s="259">
        <v>2</v>
      </c>
      <c r="I4748" s="259" t="s">
        <v>8745</v>
      </c>
      <c r="J4748" s="259" t="s">
        <v>8746</v>
      </c>
      <c r="K4748" s="259" t="s">
        <v>8747</v>
      </c>
      <c r="L4748" s="260">
        <v>45563</v>
      </c>
      <c r="M4748" s="259" t="s">
        <v>20</v>
      </c>
    </row>
    <row r="4749" spans="1:13" x14ac:dyDescent="0.35">
      <c r="A4749" s="261" t="s">
        <v>99</v>
      </c>
      <c r="B4749" s="261" t="s">
        <v>100</v>
      </c>
      <c r="C4749" s="261" t="s">
        <v>101</v>
      </c>
      <c r="D4749" s="261" t="s">
        <v>568</v>
      </c>
      <c r="E4749" s="261">
        <v>828200</v>
      </c>
      <c r="F4749" s="261" t="s">
        <v>8744</v>
      </c>
      <c r="G4749" s="261" t="s">
        <v>884</v>
      </c>
      <c r="H4749" s="261">
        <v>2</v>
      </c>
      <c r="I4749" s="261" t="s">
        <v>8745</v>
      </c>
      <c r="J4749" s="261" t="s">
        <v>8748</v>
      </c>
      <c r="K4749" s="261" t="s">
        <v>8749</v>
      </c>
      <c r="L4749" s="262">
        <v>45563</v>
      </c>
      <c r="M4749" s="261" t="s">
        <v>20</v>
      </c>
    </row>
    <row r="4750" spans="1:13" x14ac:dyDescent="0.35">
      <c r="A4750" s="259" t="s">
        <v>99</v>
      </c>
      <c r="B4750" s="259" t="s">
        <v>100</v>
      </c>
      <c r="C4750" s="259" t="s">
        <v>101</v>
      </c>
      <c r="D4750" s="259" t="s">
        <v>635</v>
      </c>
      <c r="E4750" s="259">
        <v>839</v>
      </c>
      <c r="F4750" s="259" t="s">
        <v>8251</v>
      </c>
      <c r="G4750" s="259" t="s">
        <v>22</v>
      </c>
      <c r="H4750" s="259">
        <v>3</v>
      </c>
      <c r="I4750" s="259" t="s">
        <v>8256</v>
      </c>
      <c r="J4750" s="259" t="s">
        <v>8750</v>
      </c>
      <c r="K4750" s="259" t="s">
        <v>8751</v>
      </c>
      <c r="L4750" s="260">
        <v>45563</v>
      </c>
      <c r="M4750" s="259" t="s">
        <v>20</v>
      </c>
    </row>
    <row r="4751" spans="1:13" x14ac:dyDescent="0.35">
      <c r="A4751" s="261" t="s">
        <v>99</v>
      </c>
      <c r="B4751" s="261" t="s">
        <v>100</v>
      </c>
      <c r="C4751" s="261" t="s">
        <v>101</v>
      </c>
      <c r="D4751" s="261" t="s">
        <v>793</v>
      </c>
      <c r="E4751" s="261">
        <v>882</v>
      </c>
      <c r="F4751" s="261" t="s">
        <v>8255</v>
      </c>
      <c r="G4751" s="261" t="s">
        <v>22</v>
      </c>
      <c r="H4751" s="261">
        <v>3</v>
      </c>
      <c r="I4751" s="261" t="s">
        <v>8552</v>
      </c>
      <c r="J4751" s="261" t="s">
        <v>8553</v>
      </c>
      <c r="K4751" s="261" t="s">
        <v>8752</v>
      </c>
      <c r="L4751" s="262">
        <v>45563</v>
      </c>
      <c r="M4751" s="261" t="s">
        <v>20</v>
      </c>
    </row>
    <row r="4752" spans="1:13" x14ac:dyDescent="0.35">
      <c r="A4752" s="259" t="s">
        <v>99</v>
      </c>
      <c r="B4752" s="259" t="s">
        <v>100</v>
      </c>
      <c r="C4752" s="259" t="s">
        <v>101</v>
      </c>
      <c r="D4752" s="259" t="s">
        <v>986</v>
      </c>
      <c r="E4752" s="259">
        <v>828200</v>
      </c>
      <c r="F4752" s="259" t="s">
        <v>8744</v>
      </c>
      <c r="G4752" s="259" t="s">
        <v>884</v>
      </c>
      <c r="H4752" s="259">
        <v>2</v>
      </c>
      <c r="I4752" s="259" t="s">
        <v>8745</v>
      </c>
      <c r="J4752" s="259" t="s">
        <v>8753</v>
      </c>
      <c r="K4752" s="259" t="s">
        <v>8754</v>
      </c>
      <c r="L4752" s="260">
        <v>45563</v>
      </c>
      <c r="M4752" s="259" t="s">
        <v>20</v>
      </c>
    </row>
    <row r="4753" spans="1:13" x14ac:dyDescent="0.35">
      <c r="A4753" s="261" t="s">
        <v>99</v>
      </c>
      <c r="B4753" s="261" t="s">
        <v>100</v>
      </c>
      <c r="C4753" s="261" t="s">
        <v>101</v>
      </c>
      <c r="D4753" s="261" t="s">
        <v>991</v>
      </c>
      <c r="E4753" s="261">
        <v>6568800</v>
      </c>
      <c r="F4753" s="261" t="s">
        <v>8755</v>
      </c>
      <c r="G4753" s="261" t="s">
        <v>884</v>
      </c>
      <c r="H4753" s="261">
        <v>2</v>
      </c>
      <c r="I4753" s="261" t="s">
        <v>8756</v>
      </c>
      <c r="J4753" s="261" t="s">
        <v>8757</v>
      </c>
      <c r="K4753" s="261" t="s">
        <v>8758</v>
      </c>
      <c r="L4753" s="262">
        <v>45563</v>
      </c>
      <c r="M4753" s="261" t="s">
        <v>20</v>
      </c>
    </row>
    <row r="4754" spans="1:13" x14ac:dyDescent="0.35">
      <c r="A4754" s="259" t="s">
        <v>99</v>
      </c>
      <c r="B4754" s="259" t="s">
        <v>100</v>
      </c>
      <c r="C4754" s="259" t="s">
        <v>101</v>
      </c>
      <c r="D4754" s="259" t="s">
        <v>996</v>
      </c>
      <c r="E4754" s="259">
        <v>0</v>
      </c>
      <c r="F4754" s="259" t="s">
        <v>8744</v>
      </c>
      <c r="G4754" s="259" t="s">
        <v>884</v>
      </c>
      <c r="H4754" s="259">
        <v>2</v>
      </c>
      <c r="I4754" s="259" t="s">
        <v>8745</v>
      </c>
      <c r="J4754" s="259" t="s">
        <v>8759</v>
      </c>
      <c r="K4754" s="259" t="s">
        <v>8760</v>
      </c>
      <c r="L4754" s="260">
        <v>45563</v>
      </c>
      <c r="M4754" s="259" t="s">
        <v>20</v>
      </c>
    </row>
    <row r="4755" spans="1:13" x14ac:dyDescent="0.35">
      <c r="A4755" s="261" t="s">
        <v>99</v>
      </c>
      <c r="B4755" s="261" t="s">
        <v>100</v>
      </c>
      <c r="C4755" s="261" t="s">
        <v>101</v>
      </c>
      <c r="D4755" s="261" t="s">
        <v>999</v>
      </c>
      <c r="E4755" s="261">
        <v>828200</v>
      </c>
      <c r="F4755" s="261" t="s">
        <v>8744</v>
      </c>
      <c r="G4755" s="261" t="s">
        <v>884</v>
      </c>
      <c r="H4755" s="261">
        <v>2</v>
      </c>
      <c r="I4755" s="261" t="s">
        <v>8745</v>
      </c>
      <c r="J4755" s="261" t="s">
        <v>8761</v>
      </c>
      <c r="K4755" s="261" t="s">
        <v>8762</v>
      </c>
      <c r="L4755" s="262">
        <v>45563</v>
      </c>
      <c r="M4755" s="261" t="s">
        <v>20</v>
      </c>
    </row>
    <row r="4756" spans="1:13" x14ac:dyDescent="0.35">
      <c r="A4756" s="259" t="s">
        <v>99</v>
      </c>
      <c r="B4756" s="259" t="s">
        <v>100</v>
      </c>
      <c r="C4756" s="259" t="s">
        <v>101</v>
      </c>
      <c r="D4756" s="259" t="s">
        <v>1002</v>
      </c>
      <c r="E4756" s="259" t="s">
        <v>17</v>
      </c>
      <c r="F4756" s="259" t="s">
        <v>8744</v>
      </c>
      <c r="G4756" s="259" t="s">
        <v>884</v>
      </c>
      <c r="H4756" s="259">
        <v>2</v>
      </c>
      <c r="I4756" s="259" t="s">
        <v>8745</v>
      </c>
      <c r="J4756" s="259" t="s">
        <v>8763</v>
      </c>
      <c r="K4756" s="259" t="s">
        <v>8764</v>
      </c>
      <c r="L4756" s="260">
        <v>45563</v>
      </c>
      <c r="M4756" s="259" t="s">
        <v>20</v>
      </c>
    </row>
    <row r="4757" spans="1:13" x14ac:dyDescent="0.35">
      <c r="A4757" s="261" t="s">
        <v>99</v>
      </c>
      <c r="B4757" s="261" t="s">
        <v>100</v>
      </c>
      <c r="C4757" s="261" t="s">
        <v>101</v>
      </c>
      <c r="D4757" s="261" t="s">
        <v>823</v>
      </c>
      <c r="E4757" s="261" t="s">
        <v>17</v>
      </c>
      <c r="F4757" s="261" t="s">
        <v>8744</v>
      </c>
      <c r="G4757" s="261" t="s">
        <v>884</v>
      </c>
      <c r="H4757" s="261">
        <v>2</v>
      </c>
      <c r="I4757" s="261" t="s">
        <v>8745</v>
      </c>
      <c r="J4757" s="261" t="s">
        <v>8763</v>
      </c>
      <c r="K4757" s="261" t="s">
        <v>8765</v>
      </c>
      <c r="L4757" s="262">
        <v>45563</v>
      </c>
      <c r="M4757" s="261" t="s">
        <v>20</v>
      </c>
    </row>
    <row r="4758" spans="1:13" x14ac:dyDescent="0.35">
      <c r="A4758" s="259" t="s">
        <v>3306</v>
      </c>
      <c r="B4758" s="259" t="s">
        <v>3307</v>
      </c>
      <c r="C4758" s="259" t="s">
        <v>3308</v>
      </c>
      <c r="D4758" s="259" t="s">
        <v>949</v>
      </c>
      <c r="E4758" s="259">
        <v>38156994</v>
      </c>
      <c r="F4758" s="259" t="s">
        <v>8766</v>
      </c>
      <c r="G4758" s="259" t="s">
        <v>492</v>
      </c>
      <c r="H4758" s="259">
        <v>1</v>
      </c>
      <c r="I4758" s="259" t="s">
        <v>8767</v>
      </c>
      <c r="J4758" s="259" t="s">
        <v>8768</v>
      </c>
      <c r="K4758" s="259" t="s">
        <v>8769</v>
      </c>
      <c r="L4758" s="260">
        <v>45563</v>
      </c>
      <c r="M4758" s="259" t="s">
        <v>20</v>
      </c>
    </row>
    <row r="4759" spans="1:13" x14ac:dyDescent="0.35">
      <c r="A4759" s="261" t="s">
        <v>3306</v>
      </c>
      <c r="B4759" s="261" t="s">
        <v>3307</v>
      </c>
      <c r="C4759" s="261" t="s">
        <v>3308</v>
      </c>
      <c r="D4759" s="261" t="s">
        <v>694</v>
      </c>
      <c r="E4759" s="261">
        <v>603628</v>
      </c>
      <c r="F4759" s="261" t="s">
        <v>8770</v>
      </c>
      <c r="G4759" s="261" t="s">
        <v>492</v>
      </c>
      <c r="H4759" s="261">
        <v>1</v>
      </c>
      <c r="I4759" s="261" t="s">
        <v>8771</v>
      </c>
      <c r="J4759" s="261" t="s">
        <v>8772</v>
      </c>
      <c r="K4759" s="261" t="s">
        <v>8773</v>
      </c>
      <c r="L4759" s="262">
        <v>45563</v>
      </c>
      <c r="M4759" s="261" t="s">
        <v>20</v>
      </c>
    </row>
    <row r="4760" spans="1:13" x14ac:dyDescent="0.35">
      <c r="A4760" s="259" t="s">
        <v>3306</v>
      </c>
      <c r="B4760" s="259" t="s">
        <v>3307</v>
      </c>
      <c r="C4760" s="259" t="s">
        <v>3308</v>
      </c>
      <c r="D4760" s="259" t="s">
        <v>958</v>
      </c>
      <c r="E4760" s="259">
        <v>38156994</v>
      </c>
      <c r="F4760" s="259" t="s">
        <v>8766</v>
      </c>
      <c r="G4760" s="259" t="s">
        <v>884</v>
      </c>
      <c r="H4760" s="259">
        <v>2</v>
      </c>
      <c r="I4760" s="259" t="s">
        <v>8767</v>
      </c>
      <c r="J4760" s="259" t="s">
        <v>8774</v>
      </c>
      <c r="K4760" s="259" t="s">
        <v>8775</v>
      </c>
      <c r="L4760" s="260">
        <v>45563</v>
      </c>
      <c r="M4760" s="259" t="s">
        <v>20</v>
      </c>
    </row>
    <row r="4761" spans="1:13" x14ac:dyDescent="0.35">
      <c r="A4761" s="261" t="s">
        <v>3306</v>
      </c>
      <c r="B4761" s="261" t="s">
        <v>3307</v>
      </c>
      <c r="C4761" s="261" t="s">
        <v>3308</v>
      </c>
      <c r="D4761" s="261" t="s">
        <v>963</v>
      </c>
      <c r="E4761" s="261">
        <v>16749183</v>
      </c>
      <c r="F4761" s="261" t="s">
        <v>5751</v>
      </c>
      <c r="G4761" s="261" t="s">
        <v>884</v>
      </c>
      <c r="H4761" s="261">
        <v>2</v>
      </c>
      <c r="I4761" s="261" t="s">
        <v>8776</v>
      </c>
      <c r="J4761" s="261" t="s">
        <v>8777</v>
      </c>
      <c r="K4761" s="261" t="s">
        <v>8778</v>
      </c>
      <c r="L4761" s="262">
        <v>45563</v>
      </c>
      <c r="M4761" s="261" t="s">
        <v>20</v>
      </c>
    </row>
    <row r="4762" spans="1:13" x14ac:dyDescent="0.35">
      <c r="A4762" s="259" t="s">
        <v>3306</v>
      </c>
      <c r="B4762" s="259" t="s">
        <v>3307</v>
      </c>
      <c r="C4762" s="259" t="s">
        <v>3308</v>
      </c>
      <c r="D4762" s="259" t="s">
        <v>568</v>
      </c>
      <c r="E4762" s="259">
        <v>14283200</v>
      </c>
      <c r="F4762" s="259" t="s">
        <v>8779</v>
      </c>
      <c r="G4762" s="259" t="s">
        <v>492</v>
      </c>
      <c r="H4762" s="259">
        <v>1</v>
      </c>
      <c r="I4762" s="259" t="s">
        <v>8780</v>
      </c>
      <c r="J4762" s="259" t="s">
        <v>8781</v>
      </c>
      <c r="K4762" s="259" t="s">
        <v>8782</v>
      </c>
      <c r="L4762" s="260">
        <v>45563</v>
      </c>
      <c r="M4762" s="259" t="s">
        <v>20</v>
      </c>
    </row>
    <row r="4763" spans="1:13" x14ac:dyDescent="0.35">
      <c r="A4763" s="261" t="s">
        <v>3306</v>
      </c>
      <c r="B4763" s="261" t="s">
        <v>3307</v>
      </c>
      <c r="C4763" s="261" t="s">
        <v>3308</v>
      </c>
      <c r="D4763" s="261" t="s">
        <v>38</v>
      </c>
      <c r="E4763" s="261" t="s">
        <v>17</v>
      </c>
      <c r="F4763" s="261" t="s">
        <v>17</v>
      </c>
      <c r="G4763" s="261" t="s">
        <v>17</v>
      </c>
      <c r="H4763" s="261" t="s">
        <v>17</v>
      </c>
      <c r="I4763" s="261" t="s">
        <v>17</v>
      </c>
      <c r="J4763" s="261" t="s">
        <v>8345</v>
      </c>
      <c r="K4763" s="261" t="s">
        <v>8783</v>
      </c>
      <c r="L4763" s="262">
        <v>45563</v>
      </c>
      <c r="M4763" s="261" t="s">
        <v>20</v>
      </c>
    </row>
    <row r="4764" spans="1:13" x14ac:dyDescent="0.35">
      <c r="A4764" s="259" t="s">
        <v>3306</v>
      </c>
      <c r="B4764" s="259" t="s">
        <v>3307</v>
      </c>
      <c r="C4764" s="259" t="s">
        <v>3308</v>
      </c>
      <c r="D4764" s="259" t="s">
        <v>40</v>
      </c>
      <c r="E4764" s="259">
        <v>4502</v>
      </c>
      <c r="F4764" s="259" t="s">
        <v>8784</v>
      </c>
      <c r="G4764" s="259" t="s">
        <v>22</v>
      </c>
      <c r="H4764" s="259">
        <v>3</v>
      </c>
      <c r="I4764" s="259" t="s">
        <v>8785</v>
      </c>
      <c r="J4764" s="259" t="s">
        <v>8786</v>
      </c>
      <c r="K4764" s="259" t="s">
        <v>8787</v>
      </c>
      <c r="L4764" s="260">
        <v>45563</v>
      </c>
      <c r="M4764" s="259" t="s">
        <v>20</v>
      </c>
    </row>
    <row r="4765" spans="1:13" x14ac:dyDescent="0.35">
      <c r="A4765" s="261" t="s">
        <v>3306</v>
      </c>
      <c r="B4765" s="261" t="s">
        <v>3307</v>
      </c>
      <c r="C4765" s="261" t="s">
        <v>3308</v>
      </c>
      <c r="D4765" s="261" t="s">
        <v>635</v>
      </c>
      <c r="E4765" s="261">
        <v>33632</v>
      </c>
      <c r="F4765" s="261" t="s">
        <v>8788</v>
      </c>
      <c r="G4765" s="261" t="s">
        <v>22</v>
      </c>
      <c r="H4765" s="261">
        <v>3</v>
      </c>
      <c r="I4765" s="261" t="s">
        <v>4941</v>
      </c>
      <c r="J4765" s="261" t="s">
        <v>8789</v>
      </c>
      <c r="K4765" s="261" t="s">
        <v>8790</v>
      </c>
      <c r="L4765" s="262">
        <v>45563</v>
      </c>
      <c r="M4765" s="261" t="s">
        <v>20</v>
      </c>
    </row>
    <row r="4766" spans="1:13" x14ac:dyDescent="0.35">
      <c r="A4766" s="259" t="s">
        <v>3306</v>
      </c>
      <c r="B4766" s="259" t="s">
        <v>3307</v>
      </c>
      <c r="C4766" s="259" t="s">
        <v>3308</v>
      </c>
      <c r="D4766" s="259" t="s">
        <v>793</v>
      </c>
      <c r="E4766" s="259">
        <v>33632</v>
      </c>
      <c r="F4766" s="259" t="s">
        <v>8788</v>
      </c>
      <c r="G4766" s="259" t="s">
        <v>22</v>
      </c>
      <c r="H4766" s="259">
        <v>3</v>
      </c>
      <c r="I4766" s="259" t="s">
        <v>4941</v>
      </c>
      <c r="J4766" s="259" t="s">
        <v>8791</v>
      </c>
      <c r="K4766" s="259" t="s">
        <v>8792</v>
      </c>
      <c r="L4766" s="260">
        <v>45563</v>
      </c>
      <c r="M4766" s="259" t="s">
        <v>20</v>
      </c>
    </row>
    <row r="4767" spans="1:13" x14ac:dyDescent="0.35">
      <c r="A4767" s="261" t="s">
        <v>3306</v>
      </c>
      <c r="B4767" s="261" t="s">
        <v>3307</v>
      </c>
      <c r="C4767" s="261" t="s">
        <v>3308</v>
      </c>
      <c r="D4767" s="261" t="s">
        <v>16</v>
      </c>
      <c r="E4767" s="261" t="s">
        <v>17</v>
      </c>
      <c r="F4767" s="261" t="s">
        <v>17</v>
      </c>
      <c r="G4767" s="261" t="s">
        <v>17</v>
      </c>
      <c r="H4767" s="261" t="s">
        <v>17</v>
      </c>
      <c r="I4767" s="261" t="s">
        <v>17</v>
      </c>
      <c r="J4767" s="261" t="s">
        <v>8345</v>
      </c>
      <c r="K4767" s="261" t="s">
        <v>8793</v>
      </c>
      <c r="L4767" s="262">
        <v>45563</v>
      </c>
      <c r="M4767" s="261" t="s">
        <v>20</v>
      </c>
    </row>
    <row r="4768" spans="1:13" x14ac:dyDescent="0.35">
      <c r="A4768" s="259" t="s">
        <v>3306</v>
      </c>
      <c r="B4768" s="259" t="s">
        <v>3307</v>
      </c>
      <c r="C4768" s="259" t="s">
        <v>3308</v>
      </c>
      <c r="D4768" s="259" t="s">
        <v>21</v>
      </c>
      <c r="E4768" s="259" t="s">
        <v>17</v>
      </c>
      <c r="F4768" s="259" t="s">
        <v>17</v>
      </c>
      <c r="G4768" s="259" t="s">
        <v>17</v>
      </c>
      <c r="H4768" s="259" t="s">
        <v>17</v>
      </c>
      <c r="I4768" s="259" t="s">
        <v>17</v>
      </c>
      <c r="J4768" s="259" t="s">
        <v>8345</v>
      </c>
      <c r="K4768" s="259" t="s">
        <v>8794</v>
      </c>
      <c r="L4768" s="260">
        <v>45563</v>
      </c>
      <c r="M4768" s="259" t="s">
        <v>20</v>
      </c>
    </row>
    <row r="4769" spans="1:13" x14ac:dyDescent="0.35">
      <c r="A4769" s="261" t="s">
        <v>3306</v>
      </c>
      <c r="B4769" s="261" t="s">
        <v>3307</v>
      </c>
      <c r="C4769" s="261" t="s">
        <v>3308</v>
      </c>
      <c r="D4769" s="261" t="s">
        <v>768</v>
      </c>
      <c r="E4769" s="261" t="s">
        <v>17</v>
      </c>
      <c r="F4769" s="261" t="s">
        <v>17</v>
      </c>
      <c r="G4769" s="261" t="s">
        <v>17</v>
      </c>
      <c r="H4769" s="261" t="s">
        <v>17</v>
      </c>
      <c r="I4769" s="261" t="s">
        <v>17</v>
      </c>
      <c r="J4769" s="261" t="s">
        <v>8345</v>
      </c>
      <c r="K4769" s="261" t="s">
        <v>8795</v>
      </c>
      <c r="L4769" s="262">
        <v>45563</v>
      </c>
      <c r="M4769" s="261" t="s">
        <v>20</v>
      </c>
    </row>
    <row r="4770" spans="1:13" x14ac:dyDescent="0.35">
      <c r="A4770" s="259" t="s">
        <v>3306</v>
      </c>
      <c r="B4770" s="259" t="s">
        <v>3307</v>
      </c>
      <c r="C4770" s="259" t="s">
        <v>3308</v>
      </c>
      <c r="D4770" s="259" t="s">
        <v>24</v>
      </c>
      <c r="E4770" s="259">
        <v>486000000000</v>
      </c>
      <c r="F4770" s="259" t="s">
        <v>8796</v>
      </c>
      <c r="G4770" s="259" t="s">
        <v>884</v>
      </c>
      <c r="H4770" s="259">
        <v>2</v>
      </c>
      <c r="I4770" s="259" t="s">
        <v>8797</v>
      </c>
      <c r="J4770" s="259" t="s">
        <v>8798</v>
      </c>
      <c r="K4770" s="259" t="s">
        <v>8799</v>
      </c>
      <c r="L4770" s="260">
        <v>45563</v>
      </c>
      <c r="M4770" s="259" t="s">
        <v>20</v>
      </c>
    </row>
    <row r="4771" spans="1:13" x14ac:dyDescent="0.35">
      <c r="A4771" s="261" t="s">
        <v>3306</v>
      </c>
      <c r="B4771" s="261" t="s">
        <v>3307</v>
      </c>
      <c r="C4771" s="261" t="s">
        <v>3308</v>
      </c>
      <c r="D4771" s="261" t="s">
        <v>986</v>
      </c>
      <c r="E4771" s="261">
        <v>14622301</v>
      </c>
      <c r="F4771" s="261" t="s">
        <v>5751</v>
      </c>
      <c r="G4771" s="261" t="s">
        <v>884</v>
      </c>
      <c r="H4771" s="261">
        <v>2</v>
      </c>
      <c r="I4771" s="261" t="s">
        <v>8776</v>
      </c>
      <c r="J4771" s="261" t="s">
        <v>8800</v>
      </c>
      <c r="K4771" s="261" t="s">
        <v>8801</v>
      </c>
      <c r="L4771" s="262">
        <v>45563</v>
      </c>
      <c r="M4771" s="261" t="s">
        <v>20</v>
      </c>
    </row>
    <row r="4772" spans="1:13" x14ac:dyDescent="0.35">
      <c r="A4772" s="259" t="s">
        <v>3306</v>
      </c>
      <c r="B4772" s="259" t="s">
        <v>3307</v>
      </c>
      <c r="C4772" s="259" t="s">
        <v>3308</v>
      </c>
      <c r="D4772" s="259" t="s">
        <v>991</v>
      </c>
      <c r="E4772" s="259">
        <v>21407811</v>
      </c>
      <c r="F4772" s="259" t="s">
        <v>8802</v>
      </c>
      <c r="G4772" s="259" t="s">
        <v>884</v>
      </c>
      <c r="H4772" s="259">
        <v>2</v>
      </c>
      <c r="I4772" s="259" t="s">
        <v>8803</v>
      </c>
      <c r="J4772" s="259" t="s">
        <v>8804</v>
      </c>
      <c r="K4772" s="259" t="s">
        <v>8805</v>
      </c>
      <c r="L4772" s="260">
        <v>45563</v>
      </c>
      <c r="M4772" s="259" t="s">
        <v>20</v>
      </c>
    </row>
    <row r="4773" spans="1:13" x14ac:dyDescent="0.35">
      <c r="A4773" s="261" t="s">
        <v>3306</v>
      </c>
      <c r="B4773" s="261" t="s">
        <v>3307</v>
      </c>
      <c r="C4773" s="261" t="s">
        <v>3308</v>
      </c>
      <c r="D4773" s="261" t="s">
        <v>996</v>
      </c>
      <c r="E4773" s="261">
        <v>2126882</v>
      </c>
      <c r="F4773" s="261" t="s">
        <v>8806</v>
      </c>
      <c r="G4773" s="261" t="s">
        <v>884</v>
      </c>
      <c r="H4773" s="261">
        <v>2</v>
      </c>
      <c r="I4773" s="261" t="s">
        <v>8776</v>
      </c>
      <c r="J4773" s="261" t="s">
        <v>8807</v>
      </c>
      <c r="K4773" s="261" t="s">
        <v>8808</v>
      </c>
      <c r="L4773" s="262">
        <v>45563</v>
      </c>
      <c r="M4773" s="261" t="s">
        <v>439</v>
      </c>
    </row>
    <row r="4774" spans="1:13" x14ac:dyDescent="0.35">
      <c r="A4774" s="259" t="s">
        <v>3306</v>
      </c>
      <c r="B4774" s="259" t="s">
        <v>3307</v>
      </c>
      <c r="C4774" s="259" t="s">
        <v>3308</v>
      </c>
      <c r="D4774" s="259" t="s">
        <v>999</v>
      </c>
      <c r="E4774" s="259">
        <v>9504496</v>
      </c>
      <c r="F4774" s="259" t="s">
        <v>8806</v>
      </c>
      <c r="G4774" s="259" t="s">
        <v>22</v>
      </c>
      <c r="H4774" s="259">
        <v>3</v>
      </c>
      <c r="I4774" s="259" t="s">
        <v>8809</v>
      </c>
      <c r="J4774" s="259" t="s">
        <v>8810</v>
      </c>
      <c r="K4774" s="259" t="s">
        <v>8811</v>
      </c>
      <c r="L4774" s="260">
        <v>45563</v>
      </c>
      <c r="M4774" s="259" t="s">
        <v>439</v>
      </c>
    </row>
    <row r="4775" spans="1:13" x14ac:dyDescent="0.35">
      <c r="A4775" s="261" t="s">
        <v>3306</v>
      </c>
      <c r="B4775" s="261" t="s">
        <v>3307</v>
      </c>
      <c r="C4775" s="261" t="s">
        <v>3308</v>
      </c>
      <c r="D4775" s="261" t="s">
        <v>1002</v>
      </c>
      <c r="E4775" s="261">
        <v>1169784</v>
      </c>
      <c r="F4775" s="261" t="s">
        <v>8806</v>
      </c>
      <c r="G4775" s="261" t="s">
        <v>22</v>
      </c>
      <c r="H4775" s="261">
        <v>3</v>
      </c>
      <c r="I4775" s="261" t="s">
        <v>8809</v>
      </c>
      <c r="J4775" s="261" t="s">
        <v>8812</v>
      </c>
      <c r="K4775" s="261" t="s">
        <v>8813</v>
      </c>
      <c r="L4775" s="262">
        <v>45563</v>
      </c>
      <c r="M4775" s="261" t="s">
        <v>439</v>
      </c>
    </row>
    <row r="4776" spans="1:13" x14ac:dyDescent="0.35">
      <c r="A4776" s="259" t="s">
        <v>3306</v>
      </c>
      <c r="B4776" s="259" t="s">
        <v>3307</v>
      </c>
      <c r="C4776" s="259" t="s">
        <v>3308</v>
      </c>
      <c r="D4776" s="259" t="s">
        <v>823</v>
      </c>
      <c r="E4776" s="259">
        <v>3948021</v>
      </c>
      <c r="F4776" s="259" t="s">
        <v>8806</v>
      </c>
      <c r="G4776" s="259" t="s">
        <v>22</v>
      </c>
      <c r="H4776" s="259">
        <v>3</v>
      </c>
      <c r="I4776" s="259" t="s">
        <v>8809</v>
      </c>
      <c r="J4776" s="259" t="s">
        <v>8814</v>
      </c>
      <c r="K4776" s="259" t="s">
        <v>8815</v>
      </c>
      <c r="L4776" s="260">
        <v>45563</v>
      </c>
      <c r="M4776" s="259" t="s">
        <v>439</v>
      </c>
    </row>
    <row r="4777" spans="1:13" x14ac:dyDescent="0.35">
      <c r="A4777" s="261" t="s">
        <v>3306</v>
      </c>
      <c r="B4777" s="261" t="s">
        <v>3307</v>
      </c>
      <c r="C4777" s="261" t="s">
        <v>3308</v>
      </c>
      <c r="D4777" s="261" t="s">
        <v>404</v>
      </c>
      <c r="E4777" s="261">
        <v>4</v>
      </c>
      <c r="F4777" s="261" t="s">
        <v>8806</v>
      </c>
      <c r="G4777" s="261" t="s">
        <v>492</v>
      </c>
      <c r="H4777" s="261">
        <v>1</v>
      </c>
      <c r="I4777" s="261" t="s">
        <v>8816</v>
      </c>
      <c r="J4777" s="261" t="s">
        <v>8817</v>
      </c>
      <c r="K4777" s="261" t="s">
        <v>8818</v>
      </c>
      <c r="L4777" s="262">
        <v>45563</v>
      </c>
      <c r="M4777" s="261" t="s">
        <v>20</v>
      </c>
    </row>
    <row r="4778" spans="1:13" x14ac:dyDescent="0.35">
      <c r="A4778" s="259" t="s">
        <v>3306</v>
      </c>
      <c r="B4778" s="259" t="s">
        <v>3307</v>
      </c>
      <c r="C4778" s="259" t="s">
        <v>3308</v>
      </c>
      <c r="D4778" s="259" t="s">
        <v>26</v>
      </c>
      <c r="E4778" s="259" t="s">
        <v>17</v>
      </c>
      <c r="F4778" s="259" t="s">
        <v>17</v>
      </c>
      <c r="G4778" s="259" t="s">
        <v>17</v>
      </c>
      <c r="H4778" s="259" t="s">
        <v>17</v>
      </c>
      <c r="I4778" s="259" t="s">
        <v>17</v>
      </c>
      <c r="J4778" s="259" t="s">
        <v>8345</v>
      </c>
      <c r="K4778" s="259" t="s">
        <v>8819</v>
      </c>
      <c r="L4778" s="260">
        <v>45563</v>
      </c>
      <c r="M4778" s="259" t="s">
        <v>20</v>
      </c>
    </row>
    <row r="4779" spans="1:13" x14ac:dyDescent="0.35">
      <c r="A4779" s="261" t="s">
        <v>3306</v>
      </c>
      <c r="B4779" s="261" t="s">
        <v>3307</v>
      </c>
      <c r="C4779" s="261" t="s">
        <v>3308</v>
      </c>
      <c r="D4779" s="261" t="s">
        <v>28</v>
      </c>
      <c r="E4779" s="261" t="s">
        <v>17</v>
      </c>
      <c r="F4779" s="261" t="s">
        <v>17</v>
      </c>
      <c r="G4779" s="261" t="s">
        <v>17</v>
      </c>
      <c r="H4779" s="261" t="s">
        <v>17</v>
      </c>
      <c r="I4779" s="261" t="s">
        <v>17</v>
      </c>
      <c r="J4779" s="261" t="s">
        <v>8345</v>
      </c>
      <c r="K4779" s="261" t="s">
        <v>8820</v>
      </c>
      <c r="L4779" s="262">
        <v>45563</v>
      </c>
      <c r="M4779" s="261" t="s">
        <v>20</v>
      </c>
    </row>
    <row r="4780" spans="1:13" x14ac:dyDescent="0.35">
      <c r="A4780" s="259" t="s">
        <v>3264</v>
      </c>
      <c r="B4780" s="259" t="s">
        <v>3265</v>
      </c>
      <c r="C4780" s="259" t="s">
        <v>3266</v>
      </c>
      <c r="D4780" s="259" t="s">
        <v>949</v>
      </c>
      <c r="E4780" s="259">
        <v>145464488</v>
      </c>
      <c r="F4780" s="259" t="s">
        <v>8821</v>
      </c>
      <c r="G4780" s="259" t="s">
        <v>884</v>
      </c>
      <c r="H4780" s="259">
        <v>2</v>
      </c>
      <c r="I4780" s="259" t="s">
        <v>8822</v>
      </c>
      <c r="J4780" s="259" t="s">
        <v>8823</v>
      </c>
      <c r="K4780" s="259" t="s">
        <v>8824</v>
      </c>
      <c r="L4780" s="260">
        <v>45563</v>
      </c>
      <c r="M4780" s="259" t="s">
        <v>20</v>
      </c>
    </row>
    <row r="4781" spans="1:13" x14ac:dyDescent="0.35">
      <c r="A4781" s="261" t="s">
        <v>3264</v>
      </c>
      <c r="B4781" s="261" t="s">
        <v>3265</v>
      </c>
      <c r="C4781" s="261" t="s">
        <v>3266</v>
      </c>
      <c r="D4781" s="261" t="s">
        <v>694</v>
      </c>
      <c r="E4781" s="261">
        <v>16376870</v>
      </c>
      <c r="F4781" s="261" t="s">
        <v>8825</v>
      </c>
      <c r="G4781" s="261" t="s">
        <v>22</v>
      </c>
      <c r="H4781" s="261">
        <v>3</v>
      </c>
      <c r="I4781" s="261" t="s">
        <v>8826</v>
      </c>
      <c r="J4781" s="261" t="s">
        <v>8827</v>
      </c>
      <c r="K4781" s="261" t="s">
        <v>8828</v>
      </c>
      <c r="L4781" s="262">
        <v>45563</v>
      </c>
      <c r="M4781" s="261" t="s">
        <v>20</v>
      </c>
    </row>
    <row r="4782" spans="1:13" x14ac:dyDescent="0.35">
      <c r="A4782" s="259" t="s">
        <v>3264</v>
      </c>
      <c r="B4782" s="259" t="s">
        <v>3265</v>
      </c>
      <c r="C4782" s="259" t="s">
        <v>3266</v>
      </c>
      <c r="D4782" s="259" t="s">
        <v>958</v>
      </c>
      <c r="E4782" s="259">
        <v>145464488</v>
      </c>
      <c r="F4782" s="259" t="s">
        <v>8821</v>
      </c>
      <c r="G4782" s="259" t="s">
        <v>22</v>
      </c>
      <c r="H4782" s="259">
        <v>3</v>
      </c>
      <c r="I4782" s="259" t="s">
        <v>8822</v>
      </c>
      <c r="J4782" s="259" t="s">
        <v>8381</v>
      </c>
      <c r="K4782" s="259" t="s">
        <v>8829</v>
      </c>
      <c r="L4782" s="260">
        <v>45563</v>
      </c>
      <c r="M4782" s="259" t="s">
        <v>20</v>
      </c>
    </row>
    <row r="4783" spans="1:13" x14ac:dyDescent="0.35">
      <c r="A4783" s="261" t="s">
        <v>3264</v>
      </c>
      <c r="B4783" s="261" t="s">
        <v>3265</v>
      </c>
      <c r="C4783" s="261" t="s">
        <v>3266</v>
      </c>
      <c r="D4783" s="261" t="s">
        <v>963</v>
      </c>
      <c r="E4783" s="261">
        <v>1227555</v>
      </c>
      <c r="F4783" s="261" t="s">
        <v>8830</v>
      </c>
      <c r="G4783" s="261" t="s">
        <v>22</v>
      </c>
      <c r="H4783" s="261">
        <v>3</v>
      </c>
      <c r="I4783" s="261" t="s">
        <v>8340</v>
      </c>
      <c r="J4783" s="261" t="s">
        <v>8831</v>
      </c>
      <c r="K4783" s="261" t="s">
        <v>8832</v>
      </c>
      <c r="L4783" s="262">
        <v>45563</v>
      </c>
      <c r="M4783" s="261" t="s">
        <v>20</v>
      </c>
    </row>
    <row r="4784" spans="1:13" x14ac:dyDescent="0.35">
      <c r="A4784" s="259" t="s">
        <v>3264</v>
      </c>
      <c r="B4784" s="259" t="s">
        <v>3265</v>
      </c>
      <c r="C4784" s="259" t="s">
        <v>3266</v>
      </c>
      <c r="D4784" s="259" t="s">
        <v>568</v>
      </c>
      <c r="E4784" s="259">
        <v>1227555</v>
      </c>
      <c r="F4784" s="259" t="s">
        <v>8830</v>
      </c>
      <c r="G4784" s="259" t="s">
        <v>22</v>
      </c>
      <c r="H4784" s="259">
        <v>3</v>
      </c>
      <c r="I4784" s="259" t="s">
        <v>8340</v>
      </c>
      <c r="J4784" s="259" t="s">
        <v>8833</v>
      </c>
      <c r="K4784" s="259" t="s">
        <v>8834</v>
      </c>
      <c r="L4784" s="260">
        <v>45563</v>
      </c>
      <c r="M4784" s="259" t="s">
        <v>20</v>
      </c>
    </row>
    <row r="4785" spans="1:13" x14ac:dyDescent="0.35">
      <c r="A4785" s="261" t="s">
        <v>3264</v>
      </c>
      <c r="B4785" s="261" t="s">
        <v>3265</v>
      </c>
      <c r="C4785" s="261" t="s">
        <v>3266</v>
      </c>
      <c r="D4785" s="261" t="s">
        <v>38</v>
      </c>
      <c r="E4785" s="261" t="s">
        <v>17</v>
      </c>
      <c r="F4785" s="261" t="s">
        <v>17</v>
      </c>
      <c r="G4785" s="261" t="s">
        <v>17</v>
      </c>
      <c r="H4785" s="261" t="s">
        <v>17</v>
      </c>
      <c r="I4785" s="261" t="s">
        <v>17</v>
      </c>
      <c r="J4785" s="261" t="s">
        <v>8345</v>
      </c>
      <c r="K4785" s="261" t="s">
        <v>8835</v>
      </c>
      <c r="L4785" s="262">
        <v>45563</v>
      </c>
      <c r="M4785" s="261" t="s">
        <v>20</v>
      </c>
    </row>
    <row r="4786" spans="1:13" x14ac:dyDescent="0.35">
      <c r="A4786" s="259" t="s">
        <v>3264</v>
      </c>
      <c r="B4786" s="259" t="s">
        <v>3265</v>
      </c>
      <c r="C4786" s="259" t="s">
        <v>3266</v>
      </c>
      <c r="D4786" s="259" t="s">
        <v>40</v>
      </c>
      <c r="E4786" s="259" t="s">
        <v>17</v>
      </c>
      <c r="F4786" s="259" t="s">
        <v>17</v>
      </c>
      <c r="G4786" s="259" t="s">
        <v>17</v>
      </c>
      <c r="H4786" s="259" t="s">
        <v>17</v>
      </c>
      <c r="I4786" s="259" t="s">
        <v>17</v>
      </c>
      <c r="J4786" s="259" t="s">
        <v>8345</v>
      </c>
      <c r="K4786" s="259" t="s">
        <v>8836</v>
      </c>
      <c r="L4786" s="260">
        <v>45563</v>
      </c>
      <c r="M4786" s="259" t="s">
        <v>20</v>
      </c>
    </row>
    <row r="4787" spans="1:13" x14ac:dyDescent="0.35">
      <c r="A4787" s="261" t="s">
        <v>3264</v>
      </c>
      <c r="B4787" s="261" t="s">
        <v>3265</v>
      </c>
      <c r="C4787" s="261" t="s">
        <v>3266</v>
      </c>
      <c r="D4787" s="261" t="s">
        <v>635</v>
      </c>
      <c r="E4787" s="261">
        <v>0</v>
      </c>
      <c r="F4787" s="261" t="s">
        <v>8348</v>
      </c>
      <c r="G4787" s="261" t="s">
        <v>22</v>
      </c>
      <c r="H4787" s="261">
        <v>3</v>
      </c>
      <c r="I4787" s="261" t="s">
        <v>4941</v>
      </c>
      <c r="J4787" s="261" t="s">
        <v>8837</v>
      </c>
      <c r="K4787" s="261" t="s">
        <v>8838</v>
      </c>
      <c r="L4787" s="262">
        <v>45563</v>
      </c>
      <c r="M4787" s="261" t="s">
        <v>20</v>
      </c>
    </row>
    <row r="4788" spans="1:13" x14ac:dyDescent="0.35">
      <c r="A4788" s="259" t="s">
        <v>3264</v>
      </c>
      <c r="B4788" s="259" t="s">
        <v>3265</v>
      </c>
      <c r="C4788" s="259" t="s">
        <v>3266</v>
      </c>
      <c r="D4788" s="259" t="s">
        <v>793</v>
      </c>
      <c r="E4788" s="259">
        <v>1136</v>
      </c>
      <c r="F4788" s="259" t="s">
        <v>8348</v>
      </c>
      <c r="G4788" s="259" t="s">
        <v>22</v>
      </c>
      <c r="H4788" s="259">
        <v>3</v>
      </c>
      <c r="I4788" s="259" t="s">
        <v>4941</v>
      </c>
      <c r="J4788" s="259" t="s">
        <v>8839</v>
      </c>
      <c r="K4788" s="259" t="s">
        <v>8840</v>
      </c>
      <c r="L4788" s="260">
        <v>45563</v>
      </c>
      <c r="M4788" s="259" t="s">
        <v>20</v>
      </c>
    </row>
    <row r="4789" spans="1:13" x14ac:dyDescent="0.35">
      <c r="A4789" s="261" t="s">
        <v>3264</v>
      </c>
      <c r="B4789" s="261" t="s">
        <v>3265</v>
      </c>
      <c r="C4789" s="261" t="s">
        <v>3266</v>
      </c>
      <c r="D4789" s="261" t="s">
        <v>16</v>
      </c>
      <c r="E4789" s="261" t="s">
        <v>17</v>
      </c>
      <c r="F4789" s="261" t="s">
        <v>17</v>
      </c>
      <c r="G4789" s="261" t="s">
        <v>17</v>
      </c>
      <c r="H4789" s="261" t="s">
        <v>17</v>
      </c>
      <c r="I4789" s="261" t="s">
        <v>17</v>
      </c>
      <c r="J4789" s="261" t="s">
        <v>8353</v>
      </c>
      <c r="K4789" s="261" t="s">
        <v>8841</v>
      </c>
      <c r="L4789" s="262">
        <v>45563</v>
      </c>
      <c r="M4789" s="261" t="s">
        <v>20</v>
      </c>
    </row>
    <row r="4790" spans="1:13" x14ac:dyDescent="0.35">
      <c r="A4790" s="259" t="s">
        <v>3264</v>
      </c>
      <c r="B4790" s="259" t="s">
        <v>3265</v>
      </c>
      <c r="C4790" s="259" t="s">
        <v>3266</v>
      </c>
      <c r="D4790" s="259" t="s">
        <v>21</v>
      </c>
      <c r="E4790" s="259" t="s">
        <v>17</v>
      </c>
      <c r="F4790" s="259" t="s">
        <v>17</v>
      </c>
      <c r="G4790" s="259" t="s">
        <v>17</v>
      </c>
      <c r="H4790" s="259" t="s">
        <v>17</v>
      </c>
      <c r="I4790" s="259" t="s">
        <v>17</v>
      </c>
      <c r="J4790" s="259" t="s">
        <v>8353</v>
      </c>
      <c r="K4790" s="259" t="s">
        <v>8842</v>
      </c>
      <c r="L4790" s="260">
        <v>45563</v>
      </c>
      <c r="M4790" s="259" t="s">
        <v>20</v>
      </c>
    </row>
    <row r="4791" spans="1:13" x14ac:dyDescent="0.35">
      <c r="A4791" s="261" t="s">
        <v>3264</v>
      </c>
      <c r="B4791" s="261" t="s">
        <v>3265</v>
      </c>
      <c r="C4791" s="261" t="s">
        <v>3266</v>
      </c>
      <c r="D4791" s="261" t="s">
        <v>768</v>
      </c>
      <c r="E4791" s="261" t="s">
        <v>17</v>
      </c>
      <c r="F4791" s="261" t="s">
        <v>17</v>
      </c>
      <c r="G4791" s="261" t="s">
        <v>17</v>
      </c>
      <c r="H4791" s="261" t="s">
        <v>17</v>
      </c>
      <c r="I4791" s="261" t="s">
        <v>17</v>
      </c>
      <c r="J4791" s="261" t="s">
        <v>8353</v>
      </c>
      <c r="K4791" s="261" t="s">
        <v>8843</v>
      </c>
      <c r="L4791" s="262">
        <v>45563</v>
      </c>
      <c r="M4791" s="261" t="s">
        <v>20</v>
      </c>
    </row>
    <row r="4792" spans="1:13" x14ac:dyDescent="0.35">
      <c r="A4792" s="259" t="s">
        <v>3264</v>
      </c>
      <c r="B4792" s="259" t="s">
        <v>3265</v>
      </c>
      <c r="C4792" s="259" t="s">
        <v>3266</v>
      </c>
      <c r="D4792" s="259" t="s">
        <v>24</v>
      </c>
      <c r="E4792" s="259" t="s">
        <v>17</v>
      </c>
      <c r="F4792" s="259" t="s">
        <v>17</v>
      </c>
      <c r="G4792" s="259" t="s">
        <v>17</v>
      </c>
      <c r="H4792" s="259" t="s">
        <v>17</v>
      </c>
      <c r="I4792" s="259" t="s">
        <v>17</v>
      </c>
      <c r="J4792" s="259" t="s">
        <v>8353</v>
      </c>
      <c r="K4792" s="259" t="s">
        <v>8844</v>
      </c>
      <c r="L4792" s="260">
        <v>45563</v>
      </c>
      <c r="M4792" s="259" t="s">
        <v>20</v>
      </c>
    </row>
    <row r="4793" spans="1:13" x14ac:dyDescent="0.35">
      <c r="A4793" s="261" t="s">
        <v>3264</v>
      </c>
      <c r="B4793" s="261" t="s">
        <v>3265</v>
      </c>
      <c r="C4793" s="261" t="s">
        <v>3266</v>
      </c>
      <c r="D4793" s="261" t="s">
        <v>986</v>
      </c>
      <c r="E4793" s="261">
        <v>1227555</v>
      </c>
      <c r="F4793" s="261" t="s">
        <v>8830</v>
      </c>
      <c r="G4793" s="261" t="s">
        <v>22</v>
      </c>
      <c r="H4793" s="261">
        <v>3</v>
      </c>
      <c r="I4793" s="261" t="s">
        <v>8340</v>
      </c>
      <c r="J4793" s="261" t="s">
        <v>8845</v>
      </c>
      <c r="K4793" s="261" t="s">
        <v>8846</v>
      </c>
      <c r="L4793" s="262">
        <v>45563</v>
      </c>
      <c r="M4793" s="261" t="s">
        <v>20</v>
      </c>
    </row>
    <row r="4794" spans="1:13" x14ac:dyDescent="0.35">
      <c r="A4794" s="259" t="s">
        <v>3264</v>
      </c>
      <c r="B4794" s="259" t="s">
        <v>3265</v>
      </c>
      <c r="C4794" s="259" t="s">
        <v>3266</v>
      </c>
      <c r="D4794" s="259" t="s">
        <v>991</v>
      </c>
      <c r="E4794" s="259">
        <v>144236933</v>
      </c>
      <c r="F4794" s="259" t="s">
        <v>8821</v>
      </c>
      <c r="G4794" s="259" t="s">
        <v>884</v>
      </c>
      <c r="H4794" s="259">
        <v>2</v>
      </c>
      <c r="I4794" s="259" t="s">
        <v>8822</v>
      </c>
      <c r="J4794" s="259" t="s">
        <v>8363</v>
      </c>
      <c r="K4794" s="259" t="s">
        <v>8847</v>
      </c>
      <c r="L4794" s="260">
        <v>45563</v>
      </c>
      <c r="M4794" s="259" t="s">
        <v>20</v>
      </c>
    </row>
    <row r="4795" spans="1:13" x14ac:dyDescent="0.35">
      <c r="A4795" s="261" t="s">
        <v>3264</v>
      </c>
      <c r="B4795" s="261" t="s">
        <v>3265</v>
      </c>
      <c r="C4795" s="261" t="s">
        <v>3266</v>
      </c>
      <c r="D4795" s="261" t="s">
        <v>996</v>
      </c>
      <c r="E4795" s="261">
        <v>0</v>
      </c>
      <c r="F4795" s="261" t="s">
        <v>8830</v>
      </c>
      <c r="G4795" s="261" t="s">
        <v>22</v>
      </c>
      <c r="H4795" s="261">
        <v>3</v>
      </c>
      <c r="I4795" s="261" t="s">
        <v>8340</v>
      </c>
      <c r="J4795" s="261" t="s">
        <v>8401</v>
      </c>
      <c r="K4795" s="261" t="s">
        <v>8848</v>
      </c>
      <c r="L4795" s="262">
        <v>45563</v>
      </c>
      <c r="M4795" s="261" t="s">
        <v>20</v>
      </c>
    </row>
    <row r="4796" spans="1:13" x14ac:dyDescent="0.35">
      <c r="A4796" s="259" t="s">
        <v>3264</v>
      </c>
      <c r="B4796" s="259" t="s">
        <v>3265</v>
      </c>
      <c r="C4796" s="259" t="s">
        <v>3266</v>
      </c>
      <c r="D4796" s="259" t="s">
        <v>999</v>
      </c>
      <c r="E4796" s="259">
        <v>1227555</v>
      </c>
      <c r="F4796" s="259" t="s">
        <v>8830</v>
      </c>
      <c r="G4796" s="259" t="s">
        <v>22</v>
      </c>
      <c r="H4796" s="259">
        <v>3</v>
      </c>
      <c r="I4796" s="259" t="s">
        <v>8340</v>
      </c>
      <c r="J4796" s="259" t="s">
        <v>7941</v>
      </c>
      <c r="K4796" s="259" t="s">
        <v>8849</v>
      </c>
      <c r="L4796" s="260">
        <v>45563</v>
      </c>
      <c r="M4796" s="259" t="s">
        <v>20</v>
      </c>
    </row>
    <row r="4797" spans="1:13" x14ac:dyDescent="0.35">
      <c r="A4797" s="261" t="s">
        <v>3264</v>
      </c>
      <c r="B4797" s="261" t="s">
        <v>3265</v>
      </c>
      <c r="C4797" s="261" t="s">
        <v>3266</v>
      </c>
      <c r="D4797" s="261" t="s">
        <v>1002</v>
      </c>
      <c r="E4797" s="261">
        <v>0</v>
      </c>
      <c r="F4797" s="261" t="s">
        <v>17</v>
      </c>
      <c r="G4797" s="261" t="s">
        <v>22</v>
      </c>
      <c r="H4797" s="261">
        <v>3</v>
      </c>
      <c r="I4797" s="261" t="s">
        <v>17</v>
      </c>
      <c r="J4797" s="261" t="s">
        <v>8850</v>
      </c>
      <c r="K4797" s="261" t="s">
        <v>8851</v>
      </c>
      <c r="L4797" s="262">
        <v>45563</v>
      </c>
      <c r="M4797" s="261" t="s">
        <v>20</v>
      </c>
    </row>
    <row r="4798" spans="1:13" x14ac:dyDescent="0.35">
      <c r="A4798" s="259" t="s">
        <v>3264</v>
      </c>
      <c r="B4798" s="259" t="s">
        <v>3265</v>
      </c>
      <c r="C4798" s="259" t="s">
        <v>3266</v>
      </c>
      <c r="D4798" s="259" t="s">
        <v>823</v>
      </c>
      <c r="E4798" s="259">
        <v>0</v>
      </c>
      <c r="F4798" s="259" t="s">
        <v>17</v>
      </c>
      <c r="G4798" s="259" t="s">
        <v>22</v>
      </c>
      <c r="H4798" s="259">
        <v>3</v>
      </c>
      <c r="I4798" s="259" t="s">
        <v>17</v>
      </c>
      <c r="J4798" s="259" t="s">
        <v>8850</v>
      </c>
      <c r="K4798" s="259" t="s">
        <v>8852</v>
      </c>
      <c r="L4798" s="260">
        <v>45563</v>
      </c>
      <c r="M4798" s="259" t="s">
        <v>20</v>
      </c>
    </row>
    <row r="4799" spans="1:13" x14ac:dyDescent="0.35">
      <c r="A4799" s="261" t="s">
        <v>3264</v>
      </c>
      <c r="B4799" s="261" t="s">
        <v>3265</v>
      </c>
      <c r="C4799" s="261" t="s">
        <v>3266</v>
      </c>
      <c r="D4799" s="261" t="s">
        <v>404</v>
      </c>
      <c r="E4799" s="261">
        <v>2</v>
      </c>
      <c r="F4799" s="261" t="s">
        <v>8830</v>
      </c>
      <c r="G4799" s="261" t="s">
        <v>884</v>
      </c>
      <c r="H4799" s="261">
        <v>2</v>
      </c>
      <c r="I4799" s="261" t="s">
        <v>8340</v>
      </c>
      <c r="J4799" s="261" t="s">
        <v>8853</v>
      </c>
      <c r="K4799" s="261" t="s">
        <v>8854</v>
      </c>
      <c r="L4799" s="262">
        <v>45563</v>
      </c>
      <c r="M4799" s="261" t="s">
        <v>20</v>
      </c>
    </row>
    <row r="4800" spans="1:13" x14ac:dyDescent="0.35">
      <c r="A4800" s="259" t="s">
        <v>3264</v>
      </c>
      <c r="B4800" s="259" t="s">
        <v>3265</v>
      </c>
      <c r="C4800" s="259" t="s">
        <v>3266</v>
      </c>
      <c r="D4800" s="259" t="s">
        <v>26</v>
      </c>
      <c r="E4800" s="259" t="s">
        <v>17</v>
      </c>
      <c r="F4800" s="259" t="s">
        <v>17</v>
      </c>
      <c r="G4800" s="259" t="s">
        <v>17</v>
      </c>
      <c r="H4800" s="259" t="s">
        <v>17</v>
      </c>
      <c r="I4800" s="259" t="s">
        <v>17</v>
      </c>
      <c r="J4800" s="259" t="s">
        <v>8345</v>
      </c>
      <c r="K4800" s="259" t="s">
        <v>8855</v>
      </c>
      <c r="L4800" s="260">
        <v>45563</v>
      </c>
      <c r="M4800" s="259" t="s">
        <v>20</v>
      </c>
    </row>
    <row r="4801" spans="1:13" x14ac:dyDescent="0.35">
      <c r="A4801" s="261" t="s">
        <v>3264</v>
      </c>
      <c r="B4801" s="261" t="s">
        <v>3265</v>
      </c>
      <c r="C4801" s="261" t="s">
        <v>3266</v>
      </c>
      <c r="D4801" s="261" t="s">
        <v>28</v>
      </c>
      <c r="E4801" s="261" t="s">
        <v>17</v>
      </c>
      <c r="F4801" s="261" t="s">
        <v>17</v>
      </c>
      <c r="G4801" s="261" t="s">
        <v>17</v>
      </c>
      <c r="H4801" s="261" t="s">
        <v>17</v>
      </c>
      <c r="I4801" s="261" t="s">
        <v>17</v>
      </c>
      <c r="J4801" s="261" t="s">
        <v>8345</v>
      </c>
      <c r="K4801" s="261" t="s">
        <v>8856</v>
      </c>
      <c r="L4801" s="262">
        <v>45563</v>
      </c>
      <c r="M4801" s="261" t="s">
        <v>20</v>
      </c>
    </row>
    <row r="4802" spans="1:13" x14ac:dyDescent="0.35">
      <c r="A4802" s="259" t="s">
        <v>4008</v>
      </c>
      <c r="B4802" s="259" t="s">
        <v>4009</v>
      </c>
      <c r="C4802" s="259" t="s">
        <v>101</v>
      </c>
      <c r="D4802" s="259" t="s">
        <v>949</v>
      </c>
      <c r="E4802" s="259">
        <v>7397000</v>
      </c>
      <c r="F4802" s="259" t="s">
        <v>8326</v>
      </c>
      <c r="G4802" s="259" t="s">
        <v>884</v>
      </c>
      <c r="H4802" s="259">
        <v>2</v>
      </c>
      <c r="I4802" s="259" t="s">
        <v>8327</v>
      </c>
      <c r="J4802" s="259" t="s">
        <v>8328</v>
      </c>
      <c r="K4802" s="259" t="s">
        <v>8857</v>
      </c>
      <c r="L4802" s="260">
        <v>45563</v>
      </c>
      <c r="M4802" s="259" t="s">
        <v>20</v>
      </c>
    </row>
    <row r="4803" spans="1:13" x14ac:dyDescent="0.35">
      <c r="A4803" s="261" t="s">
        <v>4008</v>
      </c>
      <c r="B4803" s="261" t="s">
        <v>4009</v>
      </c>
      <c r="C4803" s="261" t="s">
        <v>101</v>
      </c>
      <c r="D4803" s="261" t="s">
        <v>694</v>
      </c>
      <c r="E4803" s="261">
        <v>868682</v>
      </c>
      <c r="F4803" s="261" t="s">
        <v>8858</v>
      </c>
      <c r="G4803" s="261" t="s">
        <v>492</v>
      </c>
      <c r="H4803" s="261">
        <v>1</v>
      </c>
      <c r="I4803" s="261" t="s">
        <v>8859</v>
      </c>
      <c r="J4803" s="261" t="s">
        <v>8860</v>
      </c>
      <c r="K4803" s="261" t="s">
        <v>8861</v>
      </c>
      <c r="L4803" s="262">
        <v>45563</v>
      </c>
      <c r="M4803" s="261" t="s">
        <v>20</v>
      </c>
    </row>
    <row r="4804" spans="1:13" x14ac:dyDescent="0.35">
      <c r="A4804" s="259" t="s">
        <v>4008</v>
      </c>
      <c r="B4804" s="259" t="s">
        <v>4009</v>
      </c>
      <c r="C4804" s="259" t="s">
        <v>101</v>
      </c>
      <c r="D4804" s="259" t="s">
        <v>958</v>
      </c>
      <c r="E4804" s="259">
        <v>2954800</v>
      </c>
      <c r="F4804" s="259" t="s">
        <v>8862</v>
      </c>
      <c r="G4804" s="259" t="s">
        <v>492</v>
      </c>
      <c r="H4804" s="259">
        <v>1</v>
      </c>
      <c r="I4804" s="259" t="s">
        <v>8863</v>
      </c>
      <c r="J4804" s="259" t="s">
        <v>8864</v>
      </c>
      <c r="K4804" s="259" t="s">
        <v>8865</v>
      </c>
      <c r="L4804" s="260">
        <v>45563</v>
      </c>
      <c r="M4804" s="259" t="s">
        <v>20</v>
      </c>
    </row>
    <row r="4805" spans="1:13" x14ac:dyDescent="0.35">
      <c r="A4805" s="261" t="s">
        <v>4008</v>
      </c>
      <c r="B4805" s="261" t="s">
        <v>4009</v>
      </c>
      <c r="C4805" s="261" t="s">
        <v>101</v>
      </c>
      <c r="D4805" s="261" t="s">
        <v>963</v>
      </c>
      <c r="E4805" s="261">
        <v>195000</v>
      </c>
      <c r="F4805" s="261" t="s">
        <v>4689</v>
      </c>
      <c r="G4805" s="261" t="s">
        <v>492</v>
      </c>
      <c r="H4805" s="261">
        <v>1</v>
      </c>
      <c r="I4805" s="261" t="s">
        <v>4690</v>
      </c>
      <c r="J4805" s="261" t="s">
        <v>8866</v>
      </c>
      <c r="K4805" s="261" t="s">
        <v>8867</v>
      </c>
      <c r="L4805" s="262">
        <v>45563</v>
      </c>
      <c r="M4805" s="261" t="s">
        <v>20</v>
      </c>
    </row>
    <row r="4806" spans="1:13" x14ac:dyDescent="0.35">
      <c r="A4806" s="259" t="s">
        <v>4008</v>
      </c>
      <c r="B4806" s="259" t="s">
        <v>4009</v>
      </c>
      <c r="C4806" s="259" t="s">
        <v>101</v>
      </c>
      <c r="D4806" s="259" t="s">
        <v>568</v>
      </c>
      <c r="E4806" s="259">
        <v>195000</v>
      </c>
      <c r="F4806" s="259" t="s">
        <v>4689</v>
      </c>
      <c r="G4806" s="259" t="s">
        <v>492</v>
      </c>
      <c r="H4806" s="259">
        <v>1</v>
      </c>
      <c r="I4806" s="259" t="s">
        <v>4690</v>
      </c>
      <c r="J4806" s="259" t="s">
        <v>8866</v>
      </c>
      <c r="K4806" s="259" t="s">
        <v>8868</v>
      </c>
      <c r="L4806" s="260">
        <v>45563</v>
      </c>
      <c r="M4806" s="259" t="s">
        <v>20</v>
      </c>
    </row>
    <row r="4807" spans="1:13" x14ac:dyDescent="0.35">
      <c r="A4807" s="261" t="s">
        <v>4008</v>
      </c>
      <c r="B4807" s="261" t="s">
        <v>4009</v>
      </c>
      <c r="C4807" s="261" t="s">
        <v>101</v>
      </c>
      <c r="D4807" s="261" t="s">
        <v>635</v>
      </c>
      <c r="E4807" s="261">
        <v>10</v>
      </c>
      <c r="F4807" s="261" t="s">
        <v>8348</v>
      </c>
      <c r="G4807" s="261" t="s">
        <v>884</v>
      </c>
      <c r="H4807" s="261">
        <v>2</v>
      </c>
      <c r="I4807" s="261" t="s">
        <v>691</v>
      </c>
      <c r="J4807" s="261" t="s">
        <v>8869</v>
      </c>
      <c r="K4807" s="261" t="s">
        <v>8870</v>
      </c>
      <c r="L4807" s="262">
        <v>45563</v>
      </c>
      <c r="M4807" s="261" t="s">
        <v>20</v>
      </c>
    </row>
    <row r="4808" spans="1:13" x14ac:dyDescent="0.35">
      <c r="A4808" s="259" t="s">
        <v>4008</v>
      </c>
      <c r="B4808" s="259" t="s">
        <v>4009</v>
      </c>
      <c r="C4808" s="259" t="s">
        <v>101</v>
      </c>
      <c r="D4808" s="259" t="s">
        <v>793</v>
      </c>
      <c r="E4808" s="259">
        <v>882</v>
      </c>
      <c r="F4808" s="259" t="s">
        <v>8255</v>
      </c>
      <c r="G4808" s="259" t="s">
        <v>22</v>
      </c>
      <c r="H4808" s="259">
        <v>3</v>
      </c>
      <c r="I4808" s="259" t="s">
        <v>8552</v>
      </c>
      <c r="J4808" s="259" t="s">
        <v>8553</v>
      </c>
      <c r="K4808" s="259" t="s">
        <v>8871</v>
      </c>
      <c r="L4808" s="260">
        <v>45563</v>
      </c>
      <c r="M4808" s="259" t="s">
        <v>20</v>
      </c>
    </row>
    <row r="4809" spans="1:13" x14ac:dyDescent="0.35">
      <c r="A4809" s="261" t="s">
        <v>4008</v>
      </c>
      <c r="B4809" s="261" t="s">
        <v>4009</v>
      </c>
      <c r="C4809" s="261" t="s">
        <v>101</v>
      </c>
      <c r="D4809" s="261" t="s">
        <v>986</v>
      </c>
      <c r="E4809" s="261">
        <v>195000</v>
      </c>
      <c r="F4809" s="261" t="s">
        <v>4689</v>
      </c>
      <c r="G4809" s="261" t="s">
        <v>492</v>
      </c>
      <c r="H4809" s="261">
        <v>1</v>
      </c>
      <c r="I4809" s="261" t="s">
        <v>4690</v>
      </c>
      <c r="J4809" s="261" t="s">
        <v>8872</v>
      </c>
      <c r="K4809" s="261" t="s">
        <v>8873</v>
      </c>
      <c r="L4809" s="262">
        <v>45563</v>
      </c>
      <c r="M4809" s="261" t="s">
        <v>20</v>
      </c>
    </row>
    <row r="4810" spans="1:13" x14ac:dyDescent="0.35">
      <c r="A4810" s="259" t="s">
        <v>4008</v>
      </c>
      <c r="B4810" s="259" t="s">
        <v>4009</v>
      </c>
      <c r="C4810" s="259" t="s">
        <v>101</v>
      </c>
      <c r="D4810" s="259" t="s">
        <v>991</v>
      </c>
      <c r="E4810" s="259">
        <v>2759800</v>
      </c>
      <c r="F4810" s="259" t="s">
        <v>8874</v>
      </c>
      <c r="G4810" s="259" t="s">
        <v>492</v>
      </c>
      <c r="H4810" s="259">
        <v>1</v>
      </c>
      <c r="I4810" s="259" t="s">
        <v>8875</v>
      </c>
      <c r="J4810" s="259" t="s">
        <v>8876</v>
      </c>
      <c r="K4810" s="259" t="s">
        <v>8877</v>
      </c>
      <c r="L4810" s="260">
        <v>45563</v>
      </c>
      <c r="M4810" s="259" t="s">
        <v>20</v>
      </c>
    </row>
    <row r="4811" spans="1:13" x14ac:dyDescent="0.35">
      <c r="A4811" s="261" t="s">
        <v>4008</v>
      </c>
      <c r="B4811" s="261" t="s">
        <v>4009</v>
      </c>
      <c r="C4811" s="261" t="s">
        <v>101</v>
      </c>
      <c r="D4811" s="261" t="s">
        <v>996</v>
      </c>
      <c r="E4811" s="261">
        <v>0</v>
      </c>
      <c r="F4811" s="261" t="s">
        <v>4689</v>
      </c>
      <c r="G4811" s="261" t="s">
        <v>492</v>
      </c>
      <c r="H4811" s="261">
        <v>1</v>
      </c>
      <c r="I4811" s="261" t="s">
        <v>4690</v>
      </c>
      <c r="J4811" s="261" t="s">
        <v>8759</v>
      </c>
      <c r="K4811" s="261" t="s">
        <v>8878</v>
      </c>
      <c r="L4811" s="262">
        <v>45563</v>
      </c>
      <c r="M4811" s="261" t="s">
        <v>20</v>
      </c>
    </row>
    <row r="4812" spans="1:13" x14ac:dyDescent="0.35">
      <c r="A4812" s="259" t="s">
        <v>4008</v>
      </c>
      <c r="B4812" s="259" t="s">
        <v>4009</v>
      </c>
      <c r="C4812" s="259" t="s">
        <v>101</v>
      </c>
      <c r="D4812" s="259" t="s">
        <v>999</v>
      </c>
      <c r="E4812" s="259">
        <v>85000</v>
      </c>
      <c r="F4812" s="259" t="s">
        <v>4689</v>
      </c>
      <c r="G4812" s="259" t="s">
        <v>492</v>
      </c>
      <c r="H4812" s="259">
        <v>1</v>
      </c>
      <c r="I4812" s="259" t="s">
        <v>4690</v>
      </c>
      <c r="J4812" s="259" t="s">
        <v>8879</v>
      </c>
      <c r="K4812" s="259" t="s">
        <v>8880</v>
      </c>
      <c r="L4812" s="260">
        <v>45563</v>
      </c>
      <c r="M4812" s="259" t="s">
        <v>20</v>
      </c>
    </row>
    <row r="4813" spans="1:13" x14ac:dyDescent="0.35">
      <c r="A4813" s="261" t="s">
        <v>4008</v>
      </c>
      <c r="B4813" s="261" t="s">
        <v>4009</v>
      </c>
      <c r="C4813" s="261" t="s">
        <v>101</v>
      </c>
      <c r="D4813" s="261" t="s">
        <v>1002</v>
      </c>
      <c r="E4813" s="261">
        <v>110000</v>
      </c>
      <c r="F4813" s="261" t="s">
        <v>4689</v>
      </c>
      <c r="G4813" s="261" t="s">
        <v>492</v>
      </c>
      <c r="H4813" s="261">
        <v>1</v>
      </c>
      <c r="I4813" s="261" t="s">
        <v>4690</v>
      </c>
      <c r="J4813" s="261" t="s">
        <v>8881</v>
      </c>
      <c r="K4813" s="261" t="s">
        <v>8882</v>
      </c>
      <c r="L4813" s="262">
        <v>45563</v>
      </c>
      <c r="M4813" s="261" t="s">
        <v>20</v>
      </c>
    </row>
    <row r="4814" spans="1:13" x14ac:dyDescent="0.35">
      <c r="A4814" s="259" t="s">
        <v>4008</v>
      </c>
      <c r="B4814" s="259" t="s">
        <v>4009</v>
      </c>
      <c r="C4814" s="259" t="s">
        <v>101</v>
      </c>
      <c r="D4814" s="259" t="s">
        <v>823</v>
      </c>
      <c r="E4814" s="259" t="s">
        <v>17</v>
      </c>
      <c r="F4814" s="259" t="s">
        <v>17</v>
      </c>
      <c r="G4814" s="259" t="s">
        <v>17</v>
      </c>
      <c r="H4814" s="259" t="s">
        <v>17</v>
      </c>
      <c r="I4814" s="259" t="s">
        <v>4690</v>
      </c>
      <c r="J4814" s="259" t="s">
        <v>8883</v>
      </c>
      <c r="K4814" s="259" t="s">
        <v>8884</v>
      </c>
      <c r="L4814" s="260">
        <v>45563</v>
      </c>
      <c r="M4814" s="259" t="s">
        <v>20</v>
      </c>
    </row>
    <row r="4815" spans="1:13" x14ac:dyDescent="0.35">
      <c r="A4815" s="261" t="s">
        <v>1375</v>
      </c>
      <c r="B4815" s="261" t="s">
        <v>1376</v>
      </c>
      <c r="C4815" s="261" t="s">
        <v>101</v>
      </c>
      <c r="D4815" s="261" t="s">
        <v>949</v>
      </c>
      <c r="E4815" s="261">
        <v>7397000</v>
      </c>
      <c r="F4815" s="261" t="s">
        <v>8326</v>
      </c>
      <c r="G4815" s="261" t="s">
        <v>884</v>
      </c>
      <c r="H4815" s="261">
        <v>2</v>
      </c>
      <c r="I4815" s="261" t="s">
        <v>8327</v>
      </c>
      <c r="J4815" s="261" t="s">
        <v>8328</v>
      </c>
      <c r="K4815" s="261" t="s">
        <v>8885</v>
      </c>
      <c r="L4815" s="262">
        <v>45563</v>
      </c>
      <c r="M4815" s="261" t="s">
        <v>20</v>
      </c>
    </row>
    <row r="4816" spans="1:13" x14ac:dyDescent="0.35">
      <c r="A4816" s="259" t="s">
        <v>1375</v>
      </c>
      <c r="B4816" s="259" t="s">
        <v>1376</v>
      </c>
      <c r="C4816" s="259" t="s">
        <v>101</v>
      </c>
      <c r="D4816" s="259" t="s">
        <v>694</v>
      </c>
      <c r="E4816" s="259">
        <v>67827</v>
      </c>
      <c r="F4816" s="259" t="s">
        <v>8886</v>
      </c>
      <c r="G4816" s="259" t="s">
        <v>492</v>
      </c>
      <c r="H4816" s="259">
        <v>1</v>
      </c>
      <c r="I4816" s="259" t="s">
        <v>8887</v>
      </c>
      <c r="J4816" s="259" t="s">
        <v>8888</v>
      </c>
      <c r="K4816" s="259" t="s">
        <v>8889</v>
      </c>
      <c r="L4816" s="260">
        <v>45563</v>
      </c>
      <c r="M4816" s="259" t="s">
        <v>20</v>
      </c>
    </row>
    <row r="4817" spans="1:13" x14ac:dyDescent="0.35">
      <c r="A4817" s="261" t="s">
        <v>1375</v>
      </c>
      <c r="B4817" s="261" t="s">
        <v>1376</v>
      </c>
      <c r="C4817" s="261" t="s">
        <v>101</v>
      </c>
      <c r="D4817" s="261" t="s">
        <v>958</v>
      </c>
      <c r="E4817" s="261">
        <v>2010000</v>
      </c>
      <c r="F4817" s="261" t="s">
        <v>8890</v>
      </c>
      <c r="G4817" s="261" t="s">
        <v>884</v>
      </c>
      <c r="H4817" s="261">
        <v>2</v>
      </c>
      <c r="I4817" s="261" t="s">
        <v>8891</v>
      </c>
      <c r="J4817" s="261" t="s">
        <v>8892</v>
      </c>
      <c r="K4817" s="261" t="s">
        <v>8893</v>
      </c>
      <c r="L4817" s="262">
        <v>45563</v>
      </c>
      <c r="M4817" s="261" t="s">
        <v>20</v>
      </c>
    </row>
    <row r="4818" spans="1:13" x14ac:dyDescent="0.35">
      <c r="A4818" s="259" t="s">
        <v>1375</v>
      </c>
      <c r="B4818" s="259" t="s">
        <v>1376</v>
      </c>
      <c r="C4818" s="259" t="s">
        <v>101</v>
      </c>
      <c r="D4818" s="259" t="s">
        <v>963</v>
      </c>
      <c r="E4818" s="259">
        <v>884000</v>
      </c>
      <c r="F4818" s="259" t="s">
        <v>1379</v>
      </c>
      <c r="G4818" s="259" t="s">
        <v>884</v>
      </c>
      <c r="H4818" s="259">
        <v>2</v>
      </c>
      <c r="I4818" s="259" t="s">
        <v>1380</v>
      </c>
      <c r="J4818" s="259" t="s">
        <v>8894</v>
      </c>
      <c r="K4818" s="259" t="s">
        <v>8895</v>
      </c>
      <c r="L4818" s="260">
        <v>45563</v>
      </c>
      <c r="M4818" s="259" t="s">
        <v>20</v>
      </c>
    </row>
    <row r="4819" spans="1:13" x14ac:dyDescent="0.35">
      <c r="A4819" s="261" t="s">
        <v>1375</v>
      </c>
      <c r="B4819" s="261" t="s">
        <v>1376</v>
      </c>
      <c r="C4819" s="261" t="s">
        <v>101</v>
      </c>
      <c r="D4819" s="261" t="s">
        <v>568</v>
      </c>
      <c r="E4819" s="261">
        <v>44800</v>
      </c>
      <c r="F4819" s="261" t="s">
        <v>8896</v>
      </c>
      <c r="G4819" s="261" t="s">
        <v>492</v>
      </c>
      <c r="H4819" s="261">
        <v>1</v>
      </c>
      <c r="I4819" s="261" t="s">
        <v>8897</v>
      </c>
      <c r="J4819" s="261" t="s">
        <v>8898</v>
      </c>
      <c r="K4819" s="261" t="s">
        <v>8899</v>
      </c>
      <c r="L4819" s="262">
        <v>45563</v>
      </c>
      <c r="M4819" s="261" t="s">
        <v>20</v>
      </c>
    </row>
    <row r="4820" spans="1:13" x14ac:dyDescent="0.35">
      <c r="A4820" s="259" t="s">
        <v>1375</v>
      </c>
      <c r="B4820" s="259" t="s">
        <v>1376</v>
      </c>
      <c r="C4820" s="259" t="s">
        <v>101</v>
      </c>
      <c r="D4820" s="259" t="s">
        <v>635</v>
      </c>
      <c r="E4820" s="259">
        <v>0</v>
      </c>
      <c r="F4820" s="259" t="s">
        <v>8900</v>
      </c>
      <c r="G4820" s="259" t="s">
        <v>22</v>
      </c>
      <c r="H4820" s="259">
        <v>3</v>
      </c>
      <c r="I4820" s="259" t="s">
        <v>8901</v>
      </c>
      <c r="J4820" s="259" t="s">
        <v>8902</v>
      </c>
      <c r="K4820" s="259" t="s">
        <v>8903</v>
      </c>
      <c r="L4820" s="260">
        <v>45563</v>
      </c>
      <c r="M4820" s="259" t="s">
        <v>20</v>
      </c>
    </row>
    <row r="4821" spans="1:13" x14ac:dyDescent="0.35">
      <c r="A4821" s="261" t="s">
        <v>1375</v>
      </c>
      <c r="B4821" s="261" t="s">
        <v>1376</v>
      </c>
      <c r="C4821" s="261" t="s">
        <v>101</v>
      </c>
      <c r="D4821" s="261" t="s">
        <v>793</v>
      </c>
      <c r="E4821" s="261">
        <v>882</v>
      </c>
      <c r="F4821" s="261" t="s">
        <v>8255</v>
      </c>
      <c r="G4821" s="261" t="s">
        <v>22</v>
      </c>
      <c r="H4821" s="261">
        <v>3</v>
      </c>
      <c r="I4821" s="261" t="s">
        <v>8552</v>
      </c>
      <c r="J4821" s="261" t="s">
        <v>8553</v>
      </c>
      <c r="K4821" s="261" t="s">
        <v>8904</v>
      </c>
      <c r="L4821" s="262">
        <v>45563</v>
      </c>
      <c r="M4821" s="261" t="s">
        <v>20</v>
      </c>
    </row>
    <row r="4822" spans="1:13" x14ac:dyDescent="0.35">
      <c r="A4822" s="259" t="s">
        <v>1375</v>
      </c>
      <c r="B4822" s="259" t="s">
        <v>1376</v>
      </c>
      <c r="C4822" s="259" t="s">
        <v>101</v>
      </c>
      <c r="D4822" s="259" t="s">
        <v>986</v>
      </c>
      <c r="E4822" s="259">
        <v>884000</v>
      </c>
      <c r="F4822" s="259" t="s">
        <v>1379</v>
      </c>
      <c r="G4822" s="259" t="s">
        <v>492</v>
      </c>
      <c r="H4822" s="259">
        <v>1</v>
      </c>
      <c r="I4822" s="259" t="s">
        <v>1380</v>
      </c>
      <c r="J4822" s="259" t="s">
        <v>8905</v>
      </c>
      <c r="K4822" s="259" t="s">
        <v>8906</v>
      </c>
      <c r="L4822" s="260">
        <v>45563</v>
      </c>
      <c r="M4822" s="259" t="s">
        <v>20</v>
      </c>
    </row>
    <row r="4823" spans="1:13" x14ac:dyDescent="0.35">
      <c r="A4823" s="261" t="s">
        <v>1375</v>
      </c>
      <c r="B4823" s="261" t="s">
        <v>1376</v>
      </c>
      <c r="C4823" s="261" t="s">
        <v>101</v>
      </c>
      <c r="D4823" s="261" t="s">
        <v>991</v>
      </c>
      <c r="E4823" s="261">
        <v>1126000</v>
      </c>
      <c r="F4823" s="261" t="s">
        <v>8907</v>
      </c>
      <c r="G4823" s="261" t="s">
        <v>884</v>
      </c>
      <c r="H4823" s="261">
        <v>2</v>
      </c>
      <c r="I4823" s="261" t="s">
        <v>8908</v>
      </c>
      <c r="J4823" s="261" t="s">
        <v>8909</v>
      </c>
      <c r="K4823" s="261" t="s">
        <v>8910</v>
      </c>
      <c r="L4823" s="262">
        <v>45563</v>
      </c>
      <c r="M4823" s="261" t="s">
        <v>20</v>
      </c>
    </row>
    <row r="4824" spans="1:13" x14ac:dyDescent="0.35">
      <c r="A4824" s="259" t="s">
        <v>1375</v>
      </c>
      <c r="B4824" s="259" t="s">
        <v>1376</v>
      </c>
      <c r="C4824" s="259" t="s">
        <v>101</v>
      </c>
      <c r="D4824" s="259" t="s">
        <v>996</v>
      </c>
      <c r="E4824" s="259">
        <v>0</v>
      </c>
      <c r="F4824" s="259" t="s">
        <v>1379</v>
      </c>
      <c r="G4824" s="259" t="s">
        <v>884</v>
      </c>
      <c r="H4824" s="259">
        <v>2</v>
      </c>
      <c r="I4824" s="259" t="s">
        <v>1380</v>
      </c>
      <c r="J4824" s="259" t="s">
        <v>8911</v>
      </c>
      <c r="K4824" s="259" t="s">
        <v>8912</v>
      </c>
      <c r="L4824" s="260">
        <v>45563</v>
      </c>
      <c r="M4824" s="259" t="s">
        <v>20</v>
      </c>
    </row>
    <row r="4825" spans="1:13" x14ac:dyDescent="0.35">
      <c r="A4825" s="261" t="s">
        <v>1375</v>
      </c>
      <c r="B4825" s="261" t="s">
        <v>1376</v>
      </c>
      <c r="C4825" s="261" t="s">
        <v>101</v>
      </c>
      <c r="D4825" s="261" t="s">
        <v>999</v>
      </c>
      <c r="E4825" s="261">
        <v>884000</v>
      </c>
      <c r="F4825" s="261" t="s">
        <v>1379</v>
      </c>
      <c r="G4825" s="261" t="s">
        <v>492</v>
      </c>
      <c r="H4825" s="261">
        <v>1</v>
      </c>
      <c r="I4825" s="261" t="s">
        <v>1380</v>
      </c>
      <c r="J4825" s="261" t="s">
        <v>8913</v>
      </c>
      <c r="K4825" s="261" t="s">
        <v>8914</v>
      </c>
      <c r="L4825" s="262">
        <v>45563</v>
      </c>
      <c r="M4825" s="261" t="s">
        <v>20</v>
      </c>
    </row>
    <row r="4826" spans="1:13" x14ac:dyDescent="0.35">
      <c r="A4826" s="259" t="s">
        <v>1375</v>
      </c>
      <c r="B4826" s="259" t="s">
        <v>1376</v>
      </c>
      <c r="C4826" s="259" t="s">
        <v>101</v>
      </c>
      <c r="D4826" s="259" t="s">
        <v>1002</v>
      </c>
      <c r="E4826" s="259">
        <v>0</v>
      </c>
      <c r="F4826" s="259" t="s">
        <v>1379</v>
      </c>
      <c r="G4826" s="259" t="s">
        <v>492</v>
      </c>
      <c r="H4826" s="259">
        <v>1</v>
      </c>
      <c r="I4826" s="259" t="s">
        <v>1380</v>
      </c>
      <c r="J4826" s="259" t="s">
        <v>8915</v>
      </c>
      <c r="K4826" s="259" t="s">
        <v>8916</v>
      </c>
      <c r="L4826" s="260">
        <v>45563</v>
      </c>
      <c r="M4826" s="259" t="s">
        <v>20</v>
      </c>
    </row>
    <row r="4827" spans="1:13" x14ac:dyDescent="0.35">
      <c r="A4827" s="261" t="s">
        <v>1375</v>
      </c>
      <c r="B4827" s="261" t="s">
        <v>1376</v>
      </c>
      <c r="C4827" s="261" t="s">
        <v>101</v>
      </c>
      <c r="D4827" s="261" t="s">
        <v>823</v>
      </c>
      <c r="E4827" s="261">
        <v>0</v>
      </c>
      <c r="F4827" s="261" t="s">
        <v>1379</v>
      </c>
      <c r="G4827" s="261" t="s">
        <v>492</v>
      </c>
      <c r="H4827" s="261">
        <v>1</v>
      </c>
      <c r="I4827" s="261" t="s">
        <v>1380</v>
      </c>
      <c r="J4827" s="261" t="s">
        <v>8915</v>
      </c>
      <c r="K4827" s="261" t="s">
        <v>8917</v>
      </c>
      <c r="L4827" s="262">
        <v>45563</v>
      </c>
      <c r="M4827" s="261" t="s">
        <v>20</v>
      </c>
    </row>
    <row r="4828" spans="1:13" x14ac:dyDescent="0.35">
      <c r="A4828" s="259" t="s">
        <v>1391</v>
      </c>
      <c r="B4828" s="259" t="s">
        <v>1392</v>
      </c>
      <c r="C4828" s="259" t="s">
        <v>265</v>
      </c>
      <c r="D4828" s="259" t="s">
        <v>949</v>
      </c>
      <c r="E4828" s="259">
        <v>38155000</v>
      </c>
      <c r="F4828" s="259" t="s">
        <v>8918</v>
      </c>
      <c r="G4828" s="259" t="s">
        <v>884</v>
      </c>
      <c r="H4828" s="259">
        <v>2</v>
      </c>
      <c r="I4828" s="259" t="s">
        <v>8919</v>
      </c>
      <c r="J4828" s="259" t="s">
        <v>8920</v>
      </c>
      <c r="K4828" s="259" t="s">
        <v>8921</v>
      </c>
      <c r="L4828" s="260">
        <v>45563</v>
      </c>
      <c r="M4828" s="259" t="s">
        <v>20</v>
      </c>
    </row>
    <row r="4829" spans="1:13" x14ac:dyDescent="0.35">
      <c r="A4829" s="261" t="s">
        <v>1391</v>
      </c>
      <c r="B4829" s="261" t="s">
        <v>1392</v>
      </c>
      <c r="C4829" s="261" t="s">
        <v>265</v>
      </c>
      <c r="D4829" s="261" t="s">
        <v>958</v>
      </c>
      <c r="E4829" s="261">
        <v>38155000</v>
      </c>
      <c r="F4829" s="261" t="s">
        <v>8918</v>
      </c>
      <c r="G4829" s="261" t="s">
        <v>884</v>
      </c>
      <c r="H4829" s="261">
        <v>2</v>
      </c>
      <c r="I4829" s="261" t="s">
        <v>8919</v>
      </c>
      <c r="J4829" s="261" t="s">
        <v>8922</v>
      </c>
      <c r="K4829" s="261" t="s">
        <v>8923</v>
      </c>
      <c r="L4829" s="262">
        <v>45563</v>
      </c>
      <c r="M4829" s="261" t="s">
        <v>20</v>
      </c>
    </row>
    <row r="4830" spans="1:13" x14ac:dyDescent="0.35">
      <c r="A4830" s="259" t="s">
        <v>1391</v>
      </c>
      <c r="B4830" s="259" t="s">
        <v>1392</v>
      </c>
      <c r="C4830" s="259" t="s">
        <v>265</v>
      </c>
      <c r="D4830" s="259" t="s">
        <v>963</v>
      </c>
      <c r="E4830" s="259">
        <v>2818241</v>
      </c>
      <c r="F4830" s="259" t="s">
        <v>8924</v>
      </c>
      <c r="G4830" s="259" t="s">
        <v>22</v>
      </c>
      <c r="H4830" s="259">
        <v>3</v>
      </c>
      <c r="I4830" s="259" t="s">
        <v>8925</v>
      </c>
      <c r="J4830" s="259" t="s">
        <v>8926</v>
      </c>
      <c r="K4830" s="259" t="s">
        <v>8927</v>
      </c>
      <c r="L4830" s="260">
        <v>45563</v>
      </c>
      <c r="M4830" s="259" t="s">
        <v>20</v>
      </c>
    </row>
    <row r="4831" spans="1:13" x14ac:dyDescent="0.35">
      <c r="A4831" s="261" t="s">
        <v>1391</v>
      </c>
      <c r="B4831" s="261" t="s">
        <v>1392</v>
      </c>
      <c r="C4831" s="261" t="s">
        <v>265</v>
      </c>
      <c r="D4831" s="261" t="s">
        <v>568</v>
      </c>
      <c r="E4831" s="261">
        <v>518241</v>
      </c>
      <c r="F4831" s="261" t="s">
        <v>8928</v>
      </c>
      <c r="G4831" s="261" t="s">
        <v>22</v>
      </c>
      <c r="H4831" s="261">
        <v>3</v>
      </c>
      <c r="I4831" s="261" t="s">
        <v>8929</v>
      </c>
      <c r="J4831" s="261" t="s">
        <v>8930</v>
      </c>
      <c r="K4831" s="261" t="s">
        <v>8931</v>
      </c>
      <c r="L4831" s="262">
        <v>45563</v>
      </c>
      <c r="M4831" s="261" t="s">
        <v>20</v>
      </c>
    </row>
    <row r="4832" spans="1:13" x14ac:dyDescent="0.35">
      <c r="A4832" s="259" t="s">
        <v>1391</v>
      </c>
      <c r="B4832" s="259" t="s">
        <v>1392</v>
      </c>
      <c r="C4832" s="259" t="s">
        <v>265</v>
      </c>
      <c r="D4832" s="259" t="s">
        <v>635</v>
      </c>
      <c r="E4832" s="259">
        <v>80</v>
      </c>
      <c r="F4832" s="259" t="s">
        <v>8932</v>
      </c>
      <c r="G4832" s="259" t="s">
        <v>22</v>
      </c>
      <c r="H4832" s="259">
        <v>3</v>
      </c>
      <c r="I4832" s="259" t="s">
        <v>8933</v>
      </c>
      <c r="J4832" s="259" t="s">
        <v>8934</v>
      </c>
      <c r="K4832" s="259" t="s">
        <v>8935</v>
      </c>
      <c r="L4832" s="260">
        <v>45563</v>
      </c>
      <c r="M4832" s="259" t="s">
        <v>20</v>
      </c>
    </row>
    <row r="4833" spans="1:13" x14ac:dyDescent="0.35">
      <c r="A4833" s="261" t="s">
        <v>1391</v>
      </c>
      <c r="B4833" s="261" t="s">
        <v>1392</v>
      </c>
      <c r="C4833" s="261" t="s">
        <v>265</v>
      </c>
      <c r="D4833" s="261" t="s">
        <v>793</v>
      </c>
      <c r="E4833" s="261">
        <v>80</v>
      </c>
      <c r="F4833" s="261" t="s">
        <v>8932</v>
      </c>
      <c r="G4833" s="261" t="s">
        <v>22</v>
      </c>
      <c r="H4833" s="261">
        <v>3</v>
      </c>
      <c r="I4833" s="261" t="s">
        <v>8933</v>
      </c>
      <c r="J4833" s="261" t="s">
        <v>8934</v>
      </c>
      <c r="K4833" s="261" t="s">
        <v>8936</v>
      </c>
      <c r="L4833" s="262">
        <v>45563</v>
      </c>
      <c r="M4833" s="261" t="s">
        <v>20</v>
      </c>
    </row>
    <row r="4834" spans="1:13" x14ac:dyDescent="0.35">
      <c r="A4834" s="259" t="s">
        <v>1391</v>
      </c>
      <c r="B4834" s="259" t="s">
        <v>1392</v>
      </c>
      <c r="C4834" s="259" t="s">
        <v>265</v>
      </c>
      <c r="D4834" s="259" t="s">
        <v>986</v>
      </c>
      <c r="E4834" s="259">
        <v>518241</v>
      </c>
      <c r="F4834" s="259" t="s">
        <v>8928</v>
      </c>
      <c r="G4834" s="259" t="s">
        <v>22</v>
      </c>
      <c r="H4834" s="259">
        <v>3</v>
      </c>
      <c r="I4834" s="259" t="s">
        <v>8929</v>
      </c>
      <c r="J4834" s="259" t="s">
        <v>8937</v>
      </c>
      <c r="K4834" s="259" t="s">
        <v>8938</v>
      </c>
      <c r="L4834" s="260">
        <v>45563</v>
      </c>
      <c r="M4834" s="259" t="s">
        <v>20</v>
      </c>
    </row>
    <row r="4835" spans="1:13" x14ac:dyDescent="0.35">
      <c r="A4835" s="261" t="s">
        <v>1391</v>
      </c>
      <c r="B4835" s="261" t="s">
        <v>1392</v>
      </c>
      <c r="C4835" s="261" t="s">
        <v>265</v>
      </c>
      <c r="D4835" s="261" t="s">
        <v>991</v>
      </c>
      <c r="E4835" s="261">
        <v>35336759</v>
      </c>
      <c r="F4835" s="261" t="s">
        <v>8939</v>
      </c>
      <c r="G4835" s="261" t="s">
        <v>22</v>
      </c>
      <c r="H4835" s="261">
        <v>3</v>
      </c>
      <c r="I4835" s="261" t="s">
        <v>8940</v>
      </c>
      <c r="J4835" s="261" t="s">
        <v>8941</v>
      </c>
      <c r="K4835" s="261" t="s">
        <v>8942</v>
      </c>
      <c r="L4835" s="262">
        <v>45563</v>
      </c>
      <c r="M4835" s="261" t="s">
        <v>20</v>
      </c>
    </row>
    <row r="4836" spans="1:13" x14ac:dyDescent="0.35">
      <c r="A4836" s="259" t="s">
        <v>1391</v>
      </c>
      <c r="B4836" s="259" t="s">
        <v>1392</v>
      </c>
      <c r="C4836" s="259" t="s">
        <v>265</v>
      </c>
      <c r="D4836" s="259" t="s">
        <v>996</v>
      </c>
      <c r="E4836" s="259">
        <v>2300000</v>
      </c>
      <c r="F4836" s="259" t="s">
        <v>8928</v>
      </c>
      <c r="G4836" s="259" t="s">
        <v>22</v>
      </c>
      <c r="H4836" s="259">
        <v>3</v>
      </c>
      <c r="I4836" s="259" t="s">
        <v>8929</v>
      </c>
      <c r="J4836" s="259" t="s">
        <v>8943</v>
      </c>
      <c r="K4836" s="259" t="s">
        <v>8944</v>
      </c>
      <c r="L4836" s="260">
        <v>45563</v>
      </c>
      <c r="M4836" s="259" t="s">
        <v>20</v>
      </c>
    </row>
    <row r="4837" spans="1:13" x14ac:dyDescent="0.35">
      <c r="A4837" s="261" t="s">
        <v>1391</v>
      </c>
      <c r="B4837" s="261" t="s">
        <v>1392</v>
      </c>
      <c r="C4837" s="261" t="s">
        <v>265</v>
      </c>
      <c r="D4837" s="261" t="s">
        <v>999</v>
      </c>
      <c r="E4837" s="261">
        <v>518241</v>
      </c>
      <c r="F4837" s="261" t="s">
        <v>8928</v>
      </c>
      <c r="G4837" s="261" t="s">
        <v>22</v>
      </c>
      <c r="H4837" s="261">
        <v>3</v>
      </c>
      <c r="I4837" s="261" t="s">
        <v>8929</v>
      </c>
      <c r="J4837" s="261" t="s">
        <v>8945</v>
      </c>
      <c r="K4837" s="261" t="s">
        <v>8946</v>
      </c>
      <c r="L4837" s="262">
        <v>45563</v>
      </c>
      <c r="M4837" s="261" t="s">
        <v>20</v>
      </c>
    </row>
    <row r="4838" spans="1:13" x14ac:dyDescent="0.35">
      <c r="A4838" s="259" t="s">
        <v>1391</v>
      </c>
      <c r="B4838" s="259" t="s">
        <v>1392</v>
      </c>
      <c r="C4838" s="259" t="s">
        <v>265</v>
      </c>
      <c r="D4838" s="259" t="s">
        <v>1002</v>
      </c>
      <c r="E4838" s="259" t="s">
        <v>17</v>
      </c>
      <c r="F4838" s="259" t="s">
        <v>8928</v>
      </c>
      <c r="G4838" s="259" t="s">
        <v>22</v>
      </c>
      <c r="H4838" s="259">
        <v>3</v>
      </c>
      <c r="I4838" s="259" t="s">
        <v>8929</v>
      </c>
      <c r="J4838" s="259" t="s">
        <v>8267</v>
      </c>
      <c r="K4838" s="259" t="s">
        <v>8947</v>
      </c>
      <c r="L4838" s="260">
        <v>45563</v>
      </c>
      <c r="M4838" s="259" t="s">
        <v>20</v>
      </c>
    </row>
    <row r="4839" spans="1:13" x14ac:dyDescent="0.35">
      <c r="A4839" s="261" t="s">
        <v>1391</v>
      </c>
      <c r="B4839" s="261" t="s">
        <v>1392</v>
      </c>
      <c r="C4839" s="261" t="s">
        <v>265</v>
      </c>
      <c r="D4839" s="261" t="s">
        <v>823</v>
      </c>
      <c r="E4839" s="261" t="s">
        <v>17</v>
      </c>
      <c r="F4839" s="261" t="s">
        <v>8928</v>
      </c>
      <c r="G4839" s="261" t="s">
        <v>22</v>
      </c>
      <c r="H4839" s="261">
        <v>3</v>
      </c>
      <c r="I4839" s="261" t="s">
        <v>8929</v>
      </c>
      <c r="J4839" s="261" t="s">
        <v>8267</v>
      </c>
      <c r="K4839" s="261" t="s">
        <v>8948</v>
      </c>
      <c r="L4839" s="262">
        <v>45563</v>
      </c>
      <c r="M4839" s="261" t="s">
        <v>20</v>
      </c>
    </row>
    <row r="4840" spans="1:13" x14ac:dyDescent="0.35">
      <c r="A4840" s="259" t="s">
        <v>263</v>
      </c>
      <c r="B4840" s="259" t="s">
        <v>264</v>
      </c>
      <c r="C4840" s="259" t="s">
        <v>265</v>
      </c>
      <c r="D4840" s="259" t="s">
        <v>949</v>
      </c>
      <c r="E4840" s="259">
        <v>38155000</v>
      </c>
      <c r="F4840" s="259" t="s">
        <v>8918</v>
      </c>
      <c r="G4840" s="259" t="s">
        <v>884</v>
      </c>
      <c r="H4840" s="259">
        <v>2</v>
      </c>
      <c r="I4840" s="259" t="s">
        <v>8919</v>
      </c>
      <c r="J4840" s="259" t="s">
        <v>8920</v>
      </c>
      <c r="K4840" s="259" t="s">
        <v>8949</v>
      </c>
      <c r="L4840" s="260">
        <v>45563</v>
      </c>
      <c r="M4840" s="259" t="s">
        <v>20</v>
      </c>
    </row>
    <row r="4841" spans="1:13" x14ac:dyDescent="0.35">
      <c r="A4841" s="261" t="s">
        <v>263</v>
      </c>
      <c r="B4841" s="261" t="s">
        <v>264</v>
      </c>
      <c r="C4841" s="261" t="s">
        <v>265</v>
      </c>
      <c r="D4841" s="261" t="s">
        <v>958</v>
      </c>
      <c r="E4841" s="261">
        <v>38155000</v>
      </c>
      <c r="F4841" s="261" t="s">
        <v>8918</v>
      </c>
      <c r="G4841" s="261" t="s">
        <v>884</v>
      </c>
      <c r="H4841" s="261">
        <v>2</v>
      </c>
      <c r="I4841" s="261" t="s">
        <v>8919</v>
      </c>
      <c r="J4841" s="261" t="s">
        <v>8950</v>
      </c>
      <c r="K4841" s="261" t="s">
        <v>8951</v>
      </c>
      <c r="L4841" s="262">
        <v>45563</v>
      </c>
      <c r="M4841" s="261" t="s">
        <v>20</v>
      </c>
    </row>
    <row r="4842" spans="1:13" x14ac:dyDescent="0.35">
      <c r="A4842" s="259" t="s">
        <v>263</v>
      </c>
      <c r="B4842" s="259" t="s">
        <v>264</v>
      </c>
      <c r="C4842" s="259" t="s">
        <v>265</v>
      </c>
      <c r="D4842" s="259" t="s">
        <v>963</v>
      </c>
      <c r="E4842" s="259">
        <v>18241</v>
      </c>
      <c r="F4842" s="259" t="s">
        <v>8305</v>
      </c>
      <c r="G4842" s="259" t="s">
        <v>22</v>
      </c>
      <c r="H4842" s="259">
        <v>3</v>
      </c>
      <c r="I4842" s="259" t="s">
        <v>8952</v>
      </c>
      <c r="J4842" s="259" t="s">
        <v>8953</v>
      </c>
      <c r="K4842" s="259" t="s">
        <v>8954</v>
      </c>
      <c r="L4842" s="260">
        <v>45563</v>
      </c>
      <c r="M4842" s="259" t="s">
        <v>20</v>
      </c>
    </row>
    <row r="4843" spans="1:13" x14ac:dyDescent="0.35">
      <c r="A4843" s="261" t="s">
        <v>263</v>
      </c>
      <c r="B4843" s="261" t="s">
        <v>264</v>
      </c>
      <c r="C4843" s="261" t="s">
        <v>265</v>
      </c>
      <c r="D4843" s="261" t="s">
        <v>568</v>
      </c>
      <c r="E4843" s="261">
        <v>18241</v>
      </c>
      <c r="F4843" s="261" t="s">
        <v>8305</v>
      </c>
      <c r="G4843" s="261" t="s">
        <v>22</v>
      </c>
      <c r="H4843" s="261">
        <v>3</v>
      </c>
      <c r="I4843" s="261" t="s">
        <v>8952</v>
      </c>
      <c r="J4843" s="261" t="s">
        <v>8955</v>
      </c>
      <c r="K4843" s="261" t="s">
        <v>8956</v>
      </c>
      <c r="L4843" s="262">
        <v>45564</v>
      </c>
      <c r="M4843" s="261" t="s">
        <v>20</v>
      </c>
    </row>
    <row r="4844" spans="1:13" x14ac:dyDescent="0.35">
      <c r="A4844" s="259" t="s">
        <v>263</v>
      </c>
      <c r="B4844" s="259" t="s">
        <v>264</v>
      </c>
      <c r="C4844" s="259" t="s">
        <v>265</v>
      </c>
      <c r="D4844" s="259" t="s">
        <v>635</v>
      </c>
      <c r="E4844" s="259">
        <v>75</v>
      </c>
      <c r="F4844" s="259" t="s">
        <v>8251</v>
      </c>
      <c r="G4844" s="259" t="s">
        <v>22</v>
      </c>
      <c r="H4844" s="259">
        <v>3</v>
      </c>
      <c r="I4844" s="259" t="s">
        <v>8282</v>
      </c>
      <c r="J4844" s="259" t="s">
        <v>8283</v>
      </c>
      <c r="K4844" s="259" t="s">
        <v>8957</v>
      </c>
      <c r="L4844" s="260">
        <v>45564</v>
      </c>
      <c r="M4844" s="259" t="s">
        <v>20</v>
      </c>
    </row>
    <row r="4845" spans="1:13" x14ac:dyDescent="0.35">
      <c r="A4845" s="261" t="s">
        <v>263</v>
      </c>
      <c r="B4845" s="261" t="s">
        <v>264</v>
      </c>
      <c r="C4845" s="261" t="s">
        <v>265</v>
      </c>
      <c r="D4845" s="261" t="s">
        <v>793</v>
      </c>
      <c r="E4845" s="261">
        <v>80</v>
      </c>
      <c r="F4845" s="261" t="s">
        <v>8932</v>
      </c>
      <c r="G4845" s="261" t="s">
        <v>22</v>
      </c>
      <c r="H4845" s="261">
        <v>3</v>
      </c>
      <c r="I4845" s="261" t="s">
        <v>8933</v>
      </c>
      <c r="J4845" s="261" t="s">
        <v>8934</v>
      </c>
      <c r="K4845" s="261" t="s">
        <v>8958</v>
      </c>
      <c r="L4845" s="262">
        <v>45564</v>
      </c>
      <c r="M4845" s="261" t="s">
        <v>20</v>
      </c>
    </row>
    <row r="4846" spans="1:13" x14ac:dyDescent="0.35">
      <c r="A4846" s="259" t="s">
        <v>263</v>
      </c>
      <c r="B4846" s="259" t="s">
        <v>264</v>
      </c>
      <c r="C4846" s="259" t="s">
        <v>265</v>
      </c>
      <c r="D4846" s="259" t="s">
        <v>986</v>
      </c>
      <c r="E4846" s="259">
        <v>18241</v>
      </c>
      <c r="F4846" s="259" t="s">
        <v>8305</v>
      </c>
      <c r="G4846" s="259" t="s">
        <v>22</v>
      </c>
      <c r="H4846" s="259">
        <v>3</v>
      </c>
      <c r="I4846" s="259" t="s">
        <v>8952</v>
      </c>
      <c r="J4846" s="259" t="s">
        <v>8953</v>
      </c>
      <c r="K4846" s="259" t="s">
        <v>8959</v>
      </c>
      <c r="L4846" s="260">
        <v>45564</v>
      </c>
      <c r="M4846" s="259" t="s">
        <v>20</v>
      </c>
    </row>
    <row r="4847" spans="1:13" x14ac:dyDescent="0.35">
      <c r="A4847" s="261" t="s">
        <v>263</v>
      </c>
      <c r="B4847" s="261" t="s">
        <v>264</v>
      </c>
      <c r="C4847" s="261" t="s">
        <v>265</v>
      </c>
      <c r="D4847" s="261" t="s">
        <v>991</v>
      </c>
      <c r="E4847" s="261">
        <v>38136759</v>
      </c>
      <c r="F4847" s="261" t="s">
        <v>8918</v>
      </c>
      <c r="G4847" s="261" t="s">
        <v>22</v>
      </c>
      <c r="H4847" s="261">
        <v>3</v>
      </c>
      <c r="I4847" s="261" t="s">
        <v>8919</v>
      </c>
      <c r="J4847" s="261" t="s">
        <v>8960</v>
      </c>
      <c r="K4847" s="261" t="s">
        <v>8961</v>
      </c>
      <c r="L4847" s="262">
        <v>45564</v>
      </c>
      <c r="M4847" s="261" t="s">
        <v>20</v>
      </c>
    </row>
    <row r="4848" spans="1:13" x14ac:dyDescent="0.35">
      <c r="A4848" s="259" t="s">
        <v>263</v>
      </c>
      <c r="B4848" s="259" t="s">
        <v>264</v>
      </c>
      <c r="C4848" s="259" t="s">
        <v>265</v>
      </c>
      <c r="D4848" s="259" t="s">
        <v>996</v>
      </c>
      <c r="E4848" s="259">
        <v>0</v>
      </c>
      <c r="F4848" s="259" t="s">
        <v>8305</v>
      </c>
      <c r="G4848" s="259" t="s">
        <v>22</v>
      </c>
      <c r="H4848" s="259">
        <v>3</v>
      </c>
      <c r="I4848" s="259" t="s">
        <v>8952</v>
      </c>
      <c r="J4848" s="259" t="s">
        <v>8962</v>
      </c>
      <c r="K4848" s="259" t="s">
        <v>8963</v>
      </c>
      <c r="L4848" s="260">
        <v>45564</v>
      </c>
      <c r="M4848" s="259" t="s">
        <v>20</v>
      </c>
    </row>
    <row r="4849" spans="1:13" x14ac:dyDescent="0.35">
      <c r="A4849" s="261" t="s">
        <v>263</v>
      </c>
      <c r="B4849" s="261" t="s">
        <v>264</v>
      </c>
      <c r="C4849" s="261" t="s">
        <v>265</v>
      </c>
      <c r="D4849" s="261" t="s">
        <v>999</v>
      </c>
      <c r="E4849" s="261">
        <v>18241</v>
      </c>
      <c r="F4849" s="261" t="s">
        <v>8305</v>
      </c>
      <c r="G4849" s="261" t="s">
        <v>22</v>
      </c>
      <c r="H4849" s="261">
        <v>3</v>
      </c>
      <c r="I4849" s="261" t="s">
        <v>8952</v>
      </c>
      <c r="J4849" s="261" t="s">
        <v>8267</v>
      </c>
      <c r="K4849" s="261" t="s">
        <v>8964</v>
      </c>
      <c r="L4849" s="262">
        <v>45564</v>
      </c>
      <c r="M4849" s="261" t="s">
        <v>20</v>
      </c>
    </row>
    <row r="4850" spans="1:13" x14ac:dyDescent="0.35">
      <c r="A4850" s="259" t="s">
        <v>263</v>
      </c>
      <c r="B4850" s="259" t="s">
        <v>264</v>
      </c>
      <c r="C4850" s="259" t="s">
        <v>265</v>
      </c>
      <c r="D4850" s="259" t="s">
        <v>1002</v>
      </c>
      <c r="E4850" s="259" t="s">
        <v>17</v>
      </c>
      <c r="F4850" s="259" t="s">
        <v>8305</v>
      </c>
      <c r="G4850" s="259" t="s">
        <v>22</v>
      </c>
      <c r="H4850" s="259">
        <v>3</v>
      </c>
      <c r="I4850" s="259" t="s">
        <v>8952</v>
      </c>
      <c r="J4850" s="259" t="s">
        <v>8267</v>
      </c>
      <c r="K4850" s="259" t="s">
        <v>8965</v>
      </c>
      <c r="L4850" s="260">
        <v>45564</v>
      </c>
      <c r="M4850" s="259" t="s">
        <v>20</v>
      </c>
    </row>
    <row r="4851" spans="1:13" x14ac:dyDescent="0.35">
      <c r="A4851" s="261" t="s">
        <v>263</v>
      </c>
      <c r="B4851" s="261" t="s">
        <v>264</v>
      </c>
      <c r="C4851" s="261" t="s">
        <v>265</v>
      </c>
      <c r="D4851" s="261" t="s">
        <v>823</v>
      </c>
      <c r="E4851" s="261" t="s">
        <v>17</v>
      </c>
      <c r="F4851" s="261" t="s">
        <v>8305</v>
      </c>
      <c r="G4851" s="261" t="s">
        <v>22</v>
      </c>
      <c r="H4851" s="261">
        <v>3</v>
      </c>
      <c r="I4851" s="261" t="s">
        <v>8952</v>
      </c>
      <c r="J4851" s="261" t="s">
        <v>8267</v>
      </c>
      <c r="K4851" s="261" t="s">
        <v>8966</v>
      </c>
      <c r="L4851" s="262">
        <v>45564</v>
      </c>
      <c r="M4851" s="261" t="s">
        <v>20</v>
      </c>
    </row>
    <row r="4852" spans="1:13" x14ac:dyDescent="0.35">
      <c r="A4852" s="259" t="s">
        <v>1408</v>
      </c>
      <c r="B4852" s="259" t="s">
        <v>1409</v>
      </c>
      <c r="C4852" s="259" t="s">
        <v>265</v>
      </c>
      <c r="D4852" s="259" t="s">
        <v>949</v>
      </c>
      <c r="E4852" s="259">
        <v>38155000</v>
      </c>
      <c r="F4852" s="259" t="s">
        <v>8918</v>
      </c>
      <c r="G4852" s="259" t="s">
        <v>884</v>
      </c>
      <c r="H4852" s="259">
        <v>2</v>
      </c>
      <c r="I4852" s="259" t="s">
        <v>8919</v>
      </c>
      <c r="J4852" s="259" t="s">
        <v>8920</v>
      </c>
      <c r="K4852" s="259" t="s">
        <v>8967</v>
      </c>
      <c r="L4852" s="260">
        <v>45564</v>
      </c>
      <c r="M4852" s="259" t="s">
        <v>20</v>
      </c>
    </row>
    <row r="4853" spans="1:13" x14ac:dyDescent="0.35">
      <c r="A4853" s="261" t="s">
        <v>1408</v>
      </c>
      <c r="B4853" s="261" t="s">
        <v>1409</v>
      </c>
      <c r="C4853" s="261" t="s">
        <v>265</v>
      </c>
      <c r="D4853" s="261" t="s">
        <v>958</v>
      </c>
      <c r="E4853" s="261">
        <v>6600000</v>
      </c>
      <c r="F4853" s="261" t="s">
        <v>1539</v>
      </c>
      <c r="G4853" s="261" t="s">
        <v>884</v>
      </c>
      <c r="H4853" s="261">
        <v>2</v>
      </c>
      <c r="I4853" s="261" t="s">
        <v>1540</v>
      </c>
      <c r="J4853" s="261" t="s">
        <v>8968</v>
      </c>
      <c r="K4853" s="261" t="s">
        <v>8969</v>
      </c>
      <c r="L4853" s="262">
        <v>45564</v>
      </c>
      <c r="M4853" s="261" t="s">
        <v>20</v>
      </c>
    </row>
    <row r="4854" spans="1:13" x14ac:dyDescent="0.35">
      <c r="A4854" s="259" t="s">
        <v>1408</v>
      </c>
      <c r="B4854" s="259" t="s">
        <v>1409</v>
      </c>
      <c r="C4854" s="259" t="s">
        <v>265</v>
      </c>
      <c r="D4854" s="259" t="s">
        <v>963</v>
      </c>
      <c r="E4854" s="259">
        <v>2800000</v>
      </c>
      <c r="F4854" s="259" t="s">
        <v>1411</v>
      </c>
      <c r="G4854" s="259" t="s">
        <v>492</v>
      </c>
      <c r="H4854" s="259">
        <v>1</v>
      </c>
      <c r="I4854" s="259" t="s">
        <v>1412</v>
      </c>
      <c r="J4854" s="259" t="s">
        <v>8970</v>
      </c>
      <c r="K4854" s="259" t="s">
        <v>8971</v>
      </c>
      <c r="L4854" s="260">
        <v>45564</v>
      </c>
      <c r="M4854" s="259" t="s">
        <v>20</v>
      </c>
    </row>
    <row r="4855" spans="1:13" x14ac:dyDescent="0.35">
      <c r="A4855" s="261" t="s">
        <v>1408</v>
      </c>
      <c r="B4855" s="261" t="s">
        <v>1409</v>
      </c>
      <c r="C4855" s="261" t="s">
        <v>265</v>
      </c>
      <c r="D4855" s="261" t="s">
        <v>568</v>
      </c>
      <c r="E4855" s="261">
        <v>500000</v>
      </c>
      <c r="F4855" s="261" t="s">
        <v>1539</v>
      </c>
      <c r="G4855" s="261" t="s">
        <v>22</v>
      </c>
      <c r="H4855" s="261">
        <v>3</v>
      </c>
      <c r="I4855" s="261" t="s">
        <v>1540</v>
      </c>
      <c r="J4855" s="261" t="s">
        <v>8972</v>
      </c>
      <c r="K4855" s="261" t="s">
        <v>8973</v>
      </c>
      <c r="L4855" s="262">
        <v>45564</v>
      </c>
      <c r="M4855" s="261" t="s">
        <v>20</v>
      </c>
    </row>
    <row r="4856" spans="1:13" x14ac:dyDescent="0.35">
      <c r="A4856" s="259" t="s">
        <v>1408</v>
      </c>
      <c r="B4856" s="259" t="s">
        <v>1409</v>
      </c>
      <c r="C4856" s="259" t="s">
        <v>265</v>
      </c>
      <c r="D4856" s="259" t="s">
        <v>635</v>
      </c>
      <c r="E4856" s="259">
        <v>0</v>
      </c>
      <c r="F4856" s="259" t="s">
        <v>1539</v>
      </c>
      <c r="G4856" s="259" t="s">
        <v>492</v>
      </c>
      <c r="H4856" s="259">
        <v>1</v>
      </c>
      <c r="I4856" s="259" t="s">
        <v>1540</v>
      </c>
      <c r="J4856" s="259" t="s">
        <v>8974</v>
      </c>
      <c r="K4856" s="259" t="s">
        <v>8975</v>
      </c>
      <c r="L4856" s="260">
        <v>45564</v>
      </c>
      <c r="M4856" s="259" t="s">
        <v>20</v>
      </c>
    </row>
    <row r="4857" spans="1:13" x14ac:dyDescent="0.35">
      <c r="A4857" s="261" t="s">
        <v>1408</v>
      </c>
      <c r="B4857" s="261" t="s">
        <v>1409</v>
      </c>
      <c r="C4857" s="261" t="s">
        <v>265</v>
      </c>
      <c r="D4857" s="261" t="s">
        <v>793</v>
      </c>
      <c r="E4857" s="261">
        <v>80</v>
      </c>
      <c r="F4857" s="261" t="s">
        <v>8932</v>
      </c>
      <c r="G4857" s="261" t="s">
        <v>22</v>
      </c>
      <c r="H4857" s="261">
        <v>3</v>
      </c>
      <c r="I4857" s="261" t="s">
        <v>8933</v>
      </c>
      <c r="J4857" s="261" t="s">
        <v>8934</v>
      </c>
      <c r="K4857" s="261" t="s">
        <v>8976</v>
      </c>
      <c r="L4857" s="262">
        <v>45564</v>
      </c>
      <c r="M4857" s="261" t="s">
        <v>20</v>
      </c>
    </row>
    <row r="4858" spans="1:13" x14ac:dyDescent="0.35">
      <c r="A4858" s="259" t="s">
        <v>1408</v>
      </c>
      <c r="B4858" s="259" t="s">
        <v>1409</v>
      </c>
      <c r="C4858" s="259" t="s">
        <v>265</v>
      </c>
      <c r="D4858" s="259" t="s">
        <v>986</v>
      </c>
      <c r="E4858" s="259">
        <v>500000</v>
      </c>
      <c r="F4858" s="259" t="s">
        <v>1539</v>
      </c>
      <c r="G4858" s="259" t="s">
        <v>22</v>
      </c>
      <c r="H4858" s="259">
        <v>3</v>
      </c>
      <c r="I4858" s="259" t="s">
        <v>1540</v>
      </c>
      <c r="J4858" s="259" t="s">
        <v>8977</v>
      </c>
      <c r="K4858" s="259" t="s">
        <v>8978</v>
      </c>
      <c r="L4858" s="260">
        <v>45564</v>
      </c>
      <c r="M4858" s="259" t="s">
        <v>20</v>
      </c>
    </row>
    <row r="4859" spans="1:13" x14ac:dyDescent="0.35">
      <c r="A4859" s="261" t="s">
        <v>1408</v>
      </c>
      <c r="B4859" s="261" t="s">
        <v>1409</v>
      </c>
      <c r="C4859" s="261" t="s">
        <v>265</v>
      </c>
      <c r="D4859" s="261" t="s">
        <v>991</v>
      </c>
      <c r="E4859" s="261">
        <v>3800000</v>
      </c>
      <c r="F4859" s="261" t="s">
        <v>8979</v>
      </c>
      <c r="G4859" s="261" t="s">
        <v>22</v>
      </c>
      <c r="H4859" s="261">
        <v>3</v>
      </c>
      <c r="I4859" s="261" t="s">
        <v>8980</v>
      </c>
      <c r="J4859" s="261" t="s">
        <v>8981</v>
      </c>
      <c r="K4859" s="261" t="s">
        <v>8982</v>
      </c>
      <c r="L4859" s="262">
        <v>45564</v>
      </c>
      <c r="M4859" s="261" t="s">
        <v>20</v>
      </c>
    </row>
    <row r="4860" spans="1:13" x14ac:dyDescent="0.35">
      <c r="A4860" s="259" t="s">
        <v>1408</v>
      </c>
      <c r="B4860" s="259" t="s">
        <v>1409</v>
      </c>
      <c r="C4860" s="259" t="s">
        <v>265</v>
      </c>
      <c r="D4860" s="259" t="s">
        <v>996</v>
      </c>
      <c r="E4860" s="259">
        <v>2300000</v>
      </c>
      <c r="F4860" s="259" t="s">
        <v>1539</v>
      </c>
      <c r="G4860" s="259" t="s">
        <v>22</v>
      </c>
      <c r="H4860" s="259">
        <v>3</v>
      </c>
      <c r="I4860" s="259" t="s">
        <v>1540</v>
      </c>
      <c r="J4860" s="259" t="s">
        <v>8983</v>
      </c>
      <c r="K4860" s="259" t="s">
        <v>8984</v>
      </c>
      <c r="L4860" s="260">
        <v>45564</v>
      </c>
      <c r="M4860" s="259" t="s">
        <v>20</v>
      </c>
    </row>
    <row r="4861" spans="1:13" x14ac:dyDescent="0.35">
      <c r="A4861" s="261" t="s">
        <v>1408</v>
      </c>
      <c r="B4861" s="261" t="s">
        <v>1409</v>
      </c>
      <c r="C4861" s="261" t="s">
        <v>265</v>
      </c>
      <c r="D4861" s="261" t="s">
        <v>999</v>
      </c>
      <c r="E4861" s="261">
        <v>500000</v>
      </c>
      <c r="F4861" s="261" t="s">
        <v>1539</v>
      </c>
      <c r="G4861" s="261" t="s">
        <v>22</v>
      </c>
      <c r="H4861" s="261">
        <v>3</v>
      </c>
      <c r="I4861" s="261" t="s">
        <v>1540</v>
      </c>
      <c r="J4861" s="261" t="s">
        <v>8985</v>
      </c>
      <c r="K4861" s="261" t="s">
        <v>8986</v>
      </c>
      <c r="L4861" s="262">
        <v>45564</v>
      </c>
      <c r="M4861" s="261" t="s">
        <v>20</v>
      </c>
    </row>
    <row r="4862" spans="1:13" x14ac:dyDescent="0.35">
      <c r="A4862" s="259" t="s">
        <v>1408</v>
      </c>
      <c r="B4862" s="259" t="s">
        <v>1409</v>
      </c>
      <c r="C4862" s="259" t="s">
        <v>265</v>
      </c>
      <c r="D4862" s="259" t="s">
        <v>1002</v>
      </c>
      <c r="E4862" s="259" t="s">
        <v>17</v>
      </c>
      <c r="F4862" s="259" t="s">
        <v>1539</v>
      </c>
      <c r="G4862" s="259" t="s">
        <v>22</v>
      </c>
      <c r="H4862" s="259">
        <v>3</v>
      </c>
      <c r="I4862" s="259" t="s">
        <v>1540</v>
      </c>
      <c r="J4862" s="259" t="s">
        <v>8987</v>
      </c>
      <c r="K4862" s="259" t="s">
        <v>8988</v>
      </c>
      <c r="L4862" s="260">
        <v>45564</v>
      </c>
      <c r="M4862" s="259" t="s">
        <v>20</v>
      </c>
    </row>
    <row r="4863" spans="1:13" x14ac:dyDescent="0.35">
      <c r="A4863" s="261" t="s">
        <v>1408</v>
      </c>
      <c r="B4863" s="261" t="s">
        <v>1409</v>
      </c>
      <c r="C4863" s="261" t="s">
        <v>265</v>
      </c>
      <c r="D4863" s="261" t="s">
        <v>823</v>
      </c>
      <c r="E4863" s="261" t="s">
        <v>17</v>
      </c>
      <c r="F4863" s="261" t="s">
        <v>1539</v>
      </c>
      <c r="G4863" s="261" t="s">
        <v>22</v>
      </c>
      <c r="H4863" s="261">
        <v>3</v>
      </c>
      <c r="I4863" s="261" t="s">
        <v>1540</v>
      </c>
      <c r="J4863" s="261" t="s">
        <v>8987</v>
      </c>
      <c r="K4863" s="261" t="s">
        <v>8989</v>
      </c>
      <c r="L4863" s="262">
        <v>45564</v>
      </c>
      <c r="M4863" s="261" t="s">
        <v>20</v>
      </c>
    </row>
    <row r="4864" spans="1:13" x14ac:dyDescent="0.35">
      <c r="A4864" s="259" t="s">
        <v>326</v>
      </c>
      <c r="B4864" s="259" t="s">
        <v>327</v>
      </c>
      <c r="C4864" s="259" t="s">
        <v>328</v>
      </c>
      <c r="D4864" s="259" t="s">
        <v>949</v>
      </c>
      <c r="E4864" s="259">
        <v>12292000</v>
      </c>
      <c r="F4864" s="259" t="s">
        <v>8918</v>
      </c>
      <c r="G4864" s="259" t="s">
        <v>492</v>
      </c>
      <c r="H4864" s="259">
        <v>1</v>
      </c>
      <c r="I4864" s="259" t="s">
        <v>8990</v>
      </c>
      <c r="J4864" s="259" t="s">
        <v>8991</v>
      </c>
      <c r="K4864" s="259" t="s">
        <v>8992</v>
      </c>
      <c r="L4864" s="260">
        <v>45564</v>
      </c>
      <c r="M4864" s="259" t="s">
        <v>20</v>
      </c>
    </row>
    <row r="4865" spans="1:13" x14ac:dyDescent="0.35">
      <c r="A4865" s="261" t="s">
        <v>326</v>
      </c>
      <c r="B4865" s="261" t="s">
        <v>327</v>
      </c>
      <c r="C4865" s="261" t="s">
        <v>328</v>
      </c>
      <c r="D4865" s="261" t="s">
        <v>958</v>
      </c>
      <c r="E4865" s="261">
        <v>12292000</v>
      </c>
      <c r="F4865" s="261" t="s">
        <v>8918</v>
      </c>
      <c r="G4865" s="261" t="s">
        <v>492</v>
      </c>
      <c r="H4865" s="261">
        <v>1</v>
      </c>
      <c r="I4865" s="261" t="s">
        <v>8990</v>
      </c>
      <c r="J4865" s="261" t="s">
        <v>8950</v>
      </c>
      <c r="K4865" s="261" t="s">
        <v>8993</v>
      </c>
      <c r="L4865" s="262">
        <v>45564</v>
      </c>
      <c r="M4865" s="261" t="s">
        <v>20</v>
      </c>
    </row>
    <row r="4866" spans="1:13" x14ac:dyDescent="0.35">
      <c r="A4866" s="259" t="s">
        <v>326</v>
      </c>
      <c r="B4866" s="259" t="s">
        <v>327</v>
      </c>
      <c r="C4866" s="259" t="s">
        <v>328</v>
      </c>
      <c r="D4866" s="259" t="s">
        <v>963</v>
      </c>
      <c r="E4866" s="259">
        <v>84606</v>
      </c>
      <c r="F4866" s="259" t="s">
        <v>8994</v>
      </c>
      <c r="G4866" s="259" t="s">
        <v>884</v>
      </c>
      <c r="H4866" s="259">
        <v>2</v>
      </c>
      <c r="I4866" s="259" t="s">
        <v>8995</v>
      </c>
      <c r="J4866" s="259" t="s">
        <v>8996</v>
      </c>
      <c r="K4866" s="259" t="s">
        <v>8997</v>
      </c>
      <c r="L4866" s="260">
        <v>45564</v>
      </c>
      <c r="M4866" s="259" t="s">
        <v>20</v>
      </c>
    </row>
    <row r="4867" spans="1:13" x14ac:dyDescent="0.35">
      <c r="A4867" s="261" t="s">
        <v>326</v>
      </c>
      <c r="B4867" s="261" t="s">
        <v>327</v>
      </c>
      <c r="C4867" s="261" t="s">
        <v>328</v>
      </c>
      <c r="D4867" s="261" t="s">
        <v>568</v>
      </c>
      <c r="E4867" s="261">
        <v>84606</v>
      </c>
      <c r="F4867" s="261" t="s">
        <v>8994</v>
      </c>
      <c r="G4867" s="261" t="s">
        <v>884</v>
      </c>
      <c r="H4867" s="261">
        <v>2</v>
      </c>
      <c r="I4867" s="261" t="s">
        <v>8995</v>
      </c>
      <c r="J4867" s="261" t="s">
        <v>8998</v>
      </c>
      <c r="K4867" s="261" t="s">
        <v>8999</v>
      </c>
      <c r="L4867" s="262">
        <v>45564</v>
      </c>
      <c r="M4867" s="261" t="s">
        <v>20</v>
      </c>
    </row>
    <row r="4868" spans="1:13" x14ac:dyDescent="0.35">
      <c r="A4868" s="259" t="s">
        <v>326</v>
      </c>
      <c r="B4868" s="259" t="s">
        <v>327</v>
      </c>
      <c r="C4868" s="259" t="s">
        <v>328</v>
      </c>
      <c r="D4868" s="259" t="s">
        <v>635</v>
      </c>
      <c r="E4868" s="259">
        <v>839</v>
      </c>
      <c r="F4868" s="259" t="s">
        <v>8251</v>
      </c>
      <c r="G4868" s="259" t="s">
        <v>22</v>
      </c>
      <c r="H4868" s="259">
        <v>3</v>
      </c>
      <c r="I4868" s="259" t="s">
        <v>8252</v>
      </c>
      <c r="J4868" s="259" t="s">
        <v>8253</v>
      </c>
      <c r="K4868" s="259" t="s">
        <v>9000</v>
      </c>
      <c r="L4868" s="260">
        <v>45564</v>
      </c>
      <c r="M4868" s="259" t="s">
        <v>20</v>
      </c>
    </row>
    <row r="4869" spans="1:13" x14ac:dyDescent="0.35">
      <c r="A4869" s="261" t="s">
        <v>326</v>
      </c>
      <c r="B4869" s="261" t="s">
        <v>327</v>
      </c>
      <c r="C4869" s="261" t="s">
        <v>328</v>
      </c>
      <c r="D4869" s="261" t="s">
        <v>793</v>
      </c>
      <c r="E4869" s="261">
        <v>841</v>
      </c>
      <c r="F4869" s="261" t="s">
        <v>9001</v>
      </c>
      <c r="G4869" s="261" t="s">
        <v>22</v>
      </c>
      <c r="H4869" s="261">
        <v>3</v>
      </c>
      <c r="I4869" s="261" t="s">
        <v>9002</v>
      </c>
      <c r="J4869" s="261" t="s">
        <v>9003</v>
      </c>
      <c r="K4869" s="261" t="s">
        <v>9004</v>
      </c>
      <c r="L4869" s="262">
        <v>45564</v>
      </c>
      <c r="M4869" s="261" t="s">
        <v>20</v>
      </c>
    </row>
    <row r="4870" spans="1:13" x14ac:dyDescent="0.35">
      <c r="A4870" s="259" t="s">
        <v>326</v>
      </c>
      <c r="B4870" s="259" t="s">
        <v>327</v>
      </c>
      <c r="C4870" s="259" t="s">
        <v>328</v>
      </c>
      <c r="D4870" s="259" t="s">
        <v>986</v>
      </c>
      <c r="E4870" s="259">
        <v>84606</v>
      </c>
      <c r="F4870" s="259" t="s">
        <v>8994</v>
      </c>
      <c r="G4870" s="259" t="s">
        <v>884</v>
      </c>
      <c r="H4870" s="259">
        <v>2</v>
      </c>
      <c r="I4870" s="259" t="s">
        <v>8995</v>
      </c>
      <c r="J4870" s="259" t="s">
        <v>8996</v>
      </c>
      <c r="K4870" s="259" t="s">
        <v>9005</v>
      </c>
      <c r="L4870" s="260">
        <v>45564</v>
      </c>
      <c r="M4870" s="259" t="s">
        <v>20</v>
      </c>
    </row>
    <row r="4871" spans="1:13" x14ac:dyDescent="0.35">
      <c r="A4871" s="261" t="s">
        <v>326</v>
      </c>
      <c r="B4871" s="261" t="s">
        <v>327</v>
      </c>
      <c r="C4871" s="261" t="s">
        <v>328</v>
      </c>
      <c r="D4871" s="261" t="s">
        <v>991</v>
      </c>
      <c r="E4871" s="261">
        <v>12207394</v>
      </c>
      <c r="F4871" s="261" t="s">
        <v>9006</v>
      </c>
      <c r="G4871" s="261" t="s">
        <v>884</v>
      </c>
      <c r="H4871" s="261">
        <v>2</v>
      </c>
      <c r="I4871" s="261" t="s">
        <v>9007</v>
      </c>
      <c r="J4871" s="261" t="s">
        <v>9008</v>
      </c>
      <c r="K4871" s="261" t="s">
        <v>9009</v>
      </c>
      <c r="L4871" s="262">
        <v>45564</v>
      </c>
      <c r="M4871" s="261" t="s">
        <v>20</v>
      </c>
    </row>
    <row r="4872" spans="1:13" x14ac:dyDescent="0.35">
      <c r="A4872" s="259" t="s">
        <v>326</v>
      </c>
      <c r="B4872" s="259" t="s">
        <v>327</v>
      </c>
      <c r="C4872" s="259" t="s">
        <v>328</v>
      </c>
      <c r="D4872" s="259" t="s">
        <v>996</v>
      </c>
      <c r="E4872" s="259">
        <v>0</v>
      </c>
      <c r="F4872" s="259" t="s">
        <v>8994</v>
      </c>
      <c r="G4872" s="259" t="s">
        <v>884</v>
      </c>
      <c r="H4872" s="259">
        <v>2</v>
      </c>
      <c r="I4872" s="259" t="s">
        <v>8995</v>
      </c>
      <c r="J4872" s="259" t="s">
        <v>9010</v>
      </c>
      <c r="K4872" s="259" t="s">
        <v>9011</v>
      </c>
      <c r="L4872" s="260">
        <v>45564</v>
      </c>
      <c r="M4872" s="259" t="s">
        <v>20</v>
      </c>
    </row>
    <row r="4873" spans="1:13" x14ac:dyDescent="0.35">
      <c r="A4873" s="261" t="s">
        <v>326</v>
      </c>
      <c r="B4873" s="261" t="s">
        <v>327</v>
      </c>
      <c r="C4873" s="261" t="s">
        <v>328</v>
      </c>
      <c r="D4873" s="261" t="s">
        <v>999</v>
      </c>
      <c r="E4873" s="261">
        <v>84606</v>
      </c>
      <c r="F4873" s="261" t="s">
        <v>8994</v>
      </c>
      <c r="G4873" s="261" t="s">
        <v>884</v>
      </c>
      <c r="H4873" s="261">
        <v>2</v>
      </c>
      <c r="I4873" s="261" t="s">
        <v>8995</v>
      </c>
      <c r="J4873" s="261" t="s">
        <v>8267</v>
      </c>
      <c r="K4873" s="261" t="s">
        <v>9012</v>
      </c>
      <c r="L4873" s="262">
        <v>45564</v>
      </c>
      <c r="M4873" s="261" t="s">
        <v>20</v>
      </c>
    </row>
    <row r="4874" spans="1:13" x14ac:dyDescent="0.35">
      <c r="A4874" s="259" t="s">
        <v>326</v>
      </c>
      <c r="B4874" s="259" t="s">
        <v>327</v>
      </c>
      <c r="C4874" s="259" t="s">
        <v>328</v>
      </c>
      <c r="D4874" s="259" t="s">
        <v>1002</v>
      </c>
      <c r="E4874" s="259" t="s">
        <v>17</v>
      </c>
      <c r="F4874" s="259" t="s">
        <v>8994</v>
      </c>
      <c r="G4874" s="259" t="s">
        <v>884</v>
      </c>
      <c r="H4874" s="259">
        <v>2</v>
      </c>
      <c r="I4874" s="259" t="s">
        <v>8995</v>
      </c>
      <c r="J4874" s="259" t="s">
        <v>8267</v>
      </c>
      <c r="K4874" s="259" t="s">
        <v>9013</v>
      </c>
      <c r="L4874" s="260">
        <v>45564</v>
      </c>
      <c r="M4874" s="259" t="s">
        <v>20</v>
      </c>
    </row>
    <row r="4875" spans="1:13" x14ac:dyDescent="0.35">
      <c r="A4875" s="261" t="s">
        <v>326</v>
      </c>
      <c r="B4875" s="261" t="s">
        <v>327</v>
      </c>
      <c r="C4875" s="261" t="s">
        <v>328</v>
      </c>
      <c r="D4875" s="261" t="s">
        <v>823</v>
      </c>
      <c r="E4875" s="261" t="s">
        <v>17</v>
      </c>
      <c r="F4875" s="261" t="s">
        <v>8994</v>
      </c>
      <c r="G4875" s="261" t="s">
        <v>884</v>
      </c>
      <c r="H4875" s="261">
        <v>2</v>
      </c>
      <c r="I4875" s="261" t="s">
        <v>8995</v>
      </c>
      <c r="J4875" s="261" t="s">
        <v>8267</v>
      </c>
      <c r="K4875" s="261" t="s">
        <v>9014</v>
      </c>
      <c r="L4875" s="262">
        <v>45564</v>
      </c>
      <c r="M4875" s="261" t="s">
        <v>20</v>
      </c>
    </row>
    <row r="4876" spans="1:13" x14ac:dyDescent="0.35">
      <c r="A4876" s="259" t="s">
        <v>641</v>
      </c>
      <c r="B4876" s="259" t="s">
        <v>642</v>
      </c>
      <c r="C4876" s="259" t="s">
        <v>225</v>
      </c>
      <c r="D4876" s="259" t="s">
        <v>949</v>
      </c>
      <c r="E4876" s="259">
        <v>46945000</v>
      </c>
      <c r="F4876" s="259" t="s">
        <v>8918</v>
      </c>
      <c r="G4876" s="259" t="s">
        <v>884</v>
      </c>
      <c r="H4876" s="259">
        <v>2</v>
      </c>
      <c r="I4876" s="259" t="s">
        <v>1273</v>
      </c>
      <c r="J4876" s="259" t="s">
        <v>9015</v>
      </c>
      <c r="K4876" s="259" t="s">
        <v>9016</v>
      </c>
      <c r="L4876" s="260">
        <v>45564</v>
      </c>
      <c r="M4876" s="259" t="s">
        <v>20</v>
      </c>
    </row>
    <row r="4877" spans="1:13" x14ac:dyDescent="0.35">
      <c r="A4877" s="261" t="s">
        <v>641</v>
      </c>
      <c r="B4877" s="261" t="s">
        <v>642</v>
      </c>
      <c r="C4877" s="261" t="s">
        <v>225</v>
      </c>
      <c r="D4877" s="261" t="s">
        <v>958</v>
      </c>
      <c r="E4877" s="261">
        <v>46945000</v>
      </c>
      <c r="F4877" s="261" t="s">
        <v>8918</v>
      </c>
      <c r="G4877" s="261" t="s">
        <v>884</v>
      </c>
      <c r="H4877" s="261">
        <v>2</v>
      </c>
      <c r="I4877" s="261" t="s">
        <v>1273</v>
      </c>
      <c r="J4877" s="261" t="s">
        <v>9017</v>
      </c>
      <c r="K4877" s="261" t="s">
        <v>9018</v>
      </c>
      <c r="L4877" s="262">
        <v>45564</v>
      </c>
      <c r="M4877" s="261" t="s">
        <v>20</v>
      </c>
    </row>
    <row r="4878" spans="1:13" x14ac:dyDescent="0.35">
      <c r="A4878" s="259" t="s">
        <v>641</v>
      </c>
      <c r="B4878" s="259" t="s">
        <v>642</v>
      </c>
      <c r="C4878" s="259" t="s">
        <v>225</v>
      </c>
      <c r="D4878" s="259" t="s">
        <v>963</v>
      </c>
      <c r="E4878" s="259">
        <v>434900</v>
      </c>
      <c r="F4878" s="259" t="s">
        <v>9019</v>
      </c>
      <c r="G4878" s="259" t="s">
        <v>22</v>
      </c>
      <c r="H4878" s="259">
        <v>3</v>
      </c>
      <c r="I4878" s="259" t="s">
        <v>9020</v>
      </c>
      <c r="J4878" s="259" t="s">
        <v>9021</v>
      </c>
      <c r="K4878" s="259" t="s">
        <v>9022</v>
      </c>
      <c r="L4878" s="260">
        <v>45564</v>
      </c>
      <c r="M4878" s="259" t="s">
        <v>20</v>
      </c>
    </row>
    <row r="4879" spans="1:13" x14ac:dyDescent="0.35">
      <c r="A4879" s="261" t="s">
        <v>641</v>
      </c>
      <c r="B4879" s="261" t="s">
        <v>642</v>
      </c>
      <c r="C4879" s="261" t="s">
        <v>225</v>
      </c>
      <c r="D4879" s="261" t="s">
        <v>568</v>
      </c>
      <c r="E4879" s="261">
        <v>434900</v>
      </c>
      <c r="F4879" s="261" t="s">
        <v>9023</v>
      </c>
      <c r="G4879" s="261" t="s">
        <v>22</v>
      </c>
      <c r="H4879" s="261">
        <v>3</v>
      </c>
      <c r="I4879" s="261" t="s">
        <v>9024</v>
      </c>
      <c r="J4879" s="261" t="s">
        <v>9025</v>
      </c>
      <c r="K4879" s="261" t="s">
        <v>9026</v>
      </c>
      <c r="L4879" s="262">
        <v>45564</v>
      </c>
      <c r="M4879" s="261" t="s">
        <v>20</v>
      </c>
    </row>
    <row r="4880" spans="1:13" x14ac:dyDescent="0.35">
      <c r="A4880" s="259" t="s">
        <v>641</v>
      </c>
      <c r="B4880" s="259" t="s">
        <v>642</v>
      </c>
      <c r="C4880" s="259" t="s">
        <v>225</v>
      </c>
      <c r="D4880" s="259" t="s">
        <v>635</v>
      </c>
      <c r="E4880" s="259">
        <v>927</v>
      </c>
      <c r="F4880" s="259" t="s">
        <v>9027</v>
      </c>
      <c r="G4880" s="259" t="s">
        <v>22</v>
      </c>
      <c r="H4880" s="259">
        <v>3</v>
      </c>
      <c r="I4880" s="259" t="s">
        <v>9028</v>
      </c>
      <c r="J4880" s="259" t="s">
        <v>9029</v>
      </c>
      <c r="K4880" s="259" t="s">
        <v>9030</v>
      </c>
      <c r="L4880" s="260">
        <v>45564</v>
      </c>
      <c r="M4880" s="259" t="s">
        <v>20</v>
      </c>
    </row>
    <row r="4881" spans="1:13" x14ac:dyDescent="0.35">
      <c r="A4881" s="261" t="s">
        <v>641</v>
      </c>
      <c r="B4881" s="261" t="s">
        <v>642</v>
      </c>
      <c r="C4881" s="261" t="s">
        <v>225</v>
      </c>
      <c r="D4881" s="261" t="s">
        <v>793</v>
      </c>
      <c r="E4881" s="261">
        <v>927</v>
      </c>
      <c r="F4881" s="261" t="s">
        <v>9027</v>
      </c>
      <c r="G4881" s="261" t="s">
        <v>22</v>
      </c>
      <c r="H4881" s="261">
        <v>3</v>
      </c>
      <c r="I4881" s="261" t="s">
        <v>9028</v>
      </c>
      <c r="J4881" s="261" t="s">
        <v>9029</v>
      </c>
      <c r="K4881" s="261" t="s">
        <v>9031</v>
      </c>
      <c r="L4881" s="262">
        <v>45564</v>
      </c>
      <c r="M4881" s="261" t="s">
        <v>20</v>
      </c>
    </row>
    <row r="4882" spans="1:13" x14ac:dyDescent="0.35">
      <c r="A4882" s="259" t="s">
        <v>641</v>
      </c>
      <c r="B4882" s="259" t="s">
        <v>642</v>
      </c>
      <c r="C4882" s="259" t="s">
        <v>225</v>
      </c>
      <c r="D4882" s="259" t="s">
        <v>986</v>
      </c>
      <c r="E4882" s="259">
        <v>434900</v>
      </c>
      <c r="F4882" s="259" t="s">
        <v>9032</v>
      </c>
      <c r="G4882" s="259" t="s">
        <v>22</v>
      </c>
      <c r="H4882" s="259">
        <v>3</v>
      </c>
      <c r="I4882" s="259" t="s">
        <v>9033</v>
      </c>
      <c r="J4882" s="259" t="s">
        <v>9034</v>
      </c>
      <c r="K4882" s="259" t="s">
        <v>9035</v>
      </c>
      <c r="L4882" s="260">
        <v>45564</v>
      </c>
      <c r="M4882" s="259" t="s">
        <v>20</v>
      </c>
    </row>
    <row r="4883" spans="1:13" x14ac:dyDescent="0.35">
      <c r="A4883" s="261" t="s">
        <v>641</v>
      </c>
      <c r="B4883" s="261" t="s">
        <v>642</v>
      </c>
      <c r="C4883" s="261" t="s">
        <v>225</v>
      </c>
      <c r="D4883" s="261" t="s">
        <v>991</v>
      </c>
      <c r="E4883" s="261">
        <v>46510100</v>
      </c>
      <c r="F4883" s="261" t="s">
        <v>9036</v>
      </c>
      <c r="G4883" s="261" t="s">
        <v>22</v>
      </c>
      <c r="H4883" s="261">
        <v>3</v>
      </c>
      <c r="I4883" s="261" t="s">
        <v>9037</v>
      </c>
      <c r="J4883" s="261" t="s">
        <v>9038</v>
      </c>
      <c r="K4883" s="261" t="s">
        <v>9039</v>
      </c>
      <c r="L4883" s="262">
        <v>45564</v>
      </c>
      <c r="M4883" s="261" t="s">
        <v>20</v>
      </c>
    </row>
    <row r="4884" spans="1:13" x14ac:dyDescent="0.35">
      <c r="A4884" s="259" t="s">
        <v>641</v>
      </c>
      <c r="B4884" s="259" t="s">
        <v>642</v>
      </c>
      <c r="C4884" s="259" t="s">
        <v>225</v>
      </c>
      <c r="D4884" s="259" t="s">
        <v>996</v>
      </c>
      <c r="E4884" s="259">
        <v>0</v>
      </c>
      <c r="F4884" s="259" t="s">
        <v>9019</v>
      </c>
      <c r="G4884" s="259" t="s">
        <v>22</v>
      </c>
      <c r="H4884" s="259">
        <v>3</v>
      </c>
      <c r="I4884" s="259" t="s">
        <v>9020</v>
      </c>
      <c r="J4884" s="259" t="s">
        <v>9040</v>
      </c>
      <c r="K4884" s="259" t="s">
        <v>9041</v>
      </c>
      <c r="L4884" s="260">
        <v>45564</v>
      </c>
      <c r="M4884" s="259" t="s">
        <v>20</v>
      </c>
    </row>
    <row r="4885" spans="1:13" x14ac:dyDescent="0.35">
      <c r="A4885" s="261" t="s">
        <v>641</v>
      </c>
      <c r="B4885" s="261" t="s">
        <v>642</v>
      </c>
      <c r="C4885" s="261" t="s">
        <v>225</v>
      </c>
      <c r="D4885" s="261" t="s">
        <v>999</v>
      </c>
      <c r="E4885" s="261">
        <v>434900</v>
      </c>
      <c r="F4885" s="261" t="s">
        <v>9032</v>
      </c>
      <c r="G4885" s="261" t="s">
        <v>22</v>
      </c>
      <c r="H4885" s="261">
        <v>3</v>
      </c>
      <c r="I4885" s="261" t="s">
        <v>9033</v>
      </c>
      <c r="J4885" s="261" t="s">
        <v>9042</v>
      </c>
      <c r="K4885" s="261" t="s">
        <v>9043</v>
      </c>
      <c r="L4885" s="262">
        <v>45564</v>
      </c>
      <c r="M4885" s="261" t="s">
        <v>20</v>
      </c>
    </row>
    <row r="4886" spans="1:13" x14ac:dyDescent="0.35">
      <c r="A4886" s="259" t="s">
        <v>641</v>
      </c>
      <c r="B4886" s="259" t="s">
        <v>642</v>
      </c>
      <c r="C4886" s="259" t="s">
        <v>225</v>
      </c>
      <c r="D4886" s="259" t="s">
        <v>1002</v>
      </c>
      <c r="E4886" s="259" t="s">
        <v>17</v>
      </c>
      <c r="F4886" s="259" t="s">
        <v>9032</v>
      </c>
      <c r="G4886" s="259" t="s">
        <v>22</v>
      </c>
      <c r="H4886" s="259">
        <v>3</v>
      </c>
      <c r="I4886" s="259" t="s">
        <v>9033</v>
      </c>
      <c r="J4886" s="259" t="s">
        <v>9044</v>
      </c>
      <c r="K4886" s="259" t="s">
        <v>9045</v>
      </c>
      <c r="L4886" s="260">
        <v>45564</v>
      </c>
      <c r="M4886" s="259" t="s">
        <v>20</v>
      </c>
    </row>
    <row r="4887" spans="1:13" x14ac:dyDescent="0.35">
      <c r="A4887" s="261" t="s">
        <v>641</v>
      </c>
      <c r="B4887" s="261" t="s">
        <v>642</v>
      </c>
      <c r="C4887" s="261" t="s">
        <v>225</v>
      </c>
      <c r="D4887" s="261" t="s">
        <v>823</v>
      </c>
      <c r="E4887" s="261" t="s">
        <v>17</v>
      </c>
      <c r="F4887" s="261" t="s">
        <v>9032</v>
      </c>
      <c r="G4887" s="261" t="s">
        <v>22</v>
      </c>
      <c r="H4887" s="261">
        <v>3</v>
      </c>
      <c r="I4887" s="261" t="s">
        <v>9033</v>
      </c>
      <c r="J4887" s="261" t="s">
        <v>9046</v>
      </c>
      <c r="K4887" s="261" t="s">
        <v>9047</v>
      </c>
      <c r="L4887" s="262">
        <v>45564</v>
      </c>
      <c r="M4887" s="261" t="s">
        <v>20</v>
      </c>
    </row>
    <row r="4888" spans="1:13" x14ac:dyDescent="0.35">
      <c r="A4888" s="259" t="s">
        <v>229</v>
      </c>
      <c r="B4888" s="259" t="s">
        <v>230</v>
      </c>
      <c r="C4888" s="259" t="s">
        <v>225</v>
      </c>
      <c r="D4888" s="259" t="s">
        <v>949</v>
      </c>
      <c r="E4888" s="259">
        <v>46945000</v>
      </c>
      <c r="F4888" s="259" t="s">
        <v>8918</v>
      </c>
      <c r="G4888" s="259" t="s">
        <v>884</v>
      </c>
      <c r="H4888" s="259">
        <v>2</v>
      </c>
      <c r="I4888" s="259" t="s">
        <v>1273</v>
      </c>
      <c r="J4888" s="259" t="s">
        <v>9015</v>
      </c>
      <c r="K4888" s="259" t="s">
        <v>9048</v>
      </c>
      <c r="L4888" s="260">
        <v>45564</v>
      </c>
      <c r="M4888" s="259" t="s">
        <v>20</v>
      </c>
    </row>
    <row r="4889" spans="1:13" x14ac:dyDescent="0.35">
      <c r="A4889" s="261" t="s">
        <v>229</v>
      </c>
      <c r="B4889" s="261" t="s">
        <v>230</v>
      </c>
      <c r="C4889" s="261" t="s">
        <v>225</v>
      </c>
      <c r="D4889" s="261" t="s">
        <v>958</v>
      </c>
      <c r="E4889" s="261">
        <v>223000</v>
      </c>
      <c r="F4889" s="261" t="s">
        <v>9049</v>
      </c>
      <c r="G4889" s="261" t="s">
        <v>22</v>
      </c>
      <c r="H4889" s="261">
        <v>3</v>
      </c>
      <c r="I4889" s="261" t="s">
        <v>9050</v>
      </c>
      <c r="J4889" s="261" t="s">
        <v>9051</v>
      </c>
      <c r="K4889" s="261" t="s">
        <v>9052</v>
      </c>
      <c r="L4889" s="262">
        <v>45564</v>
      </c>
      <c r="M4889" s="261" t="s">
        <v>20</v>
      </c>
    </row>
    <row r="4890" spans="1:13" x14ac:dyDescent="0.35">
      <c r="A4890" s="259" t="s">
        <v>229</v>
      </c>
      <c r="B4890" s="259" t="s">
        <v>230</v>
      </c>
      <c r="C4890" s="259" t="s">
        <v>225</v>
      </c>
      <c r="D4890" s="259" t="s">
        <v>963</v>
      </c>
      <c r="E4890" s="259">
        <v>173600</v>
      </c>
      <c r="F4890" s="259" t="s">
        <v>9053</v>
      </c>
      <c r="G4890" s="259" t="s">
        <v>22</v>
      </c>
      <c r="H4890" s="259">
        <v>3</v>
      </c>
      <c r="I4890" s="259" t="s">
        <v>9054</v>
      </c>
      <c r="J4890" s="259" t="s">
        <v>9055</v>
      </c>
      <c r="K4890" s="259" t="s">
        <v>9056</v>
      </c>
      <c r="L4890" s="260">
        <v>45564</v>
      </c>
      <c r="M4890" s="259" t="s">
        <v>20</v>
      </c>
    </row>
    <row r="4891" spans="1:13" x14ac:dyDescent="0.35">
      <c r="A4891" s="261" t="s">
        <v>229</v>
      </c>
      <c r="B4891" s="261" t="s">
        <v>230</v>
      </c>
      <c r="C4891" s="261" t="s">
        <v>225</v>
      </c>
      <c r="D4891" s="261" t="s">
        <v>568</v>
      </c>
      <c r="E4891" s="261">
        <v>173600</v>
      </c>
      <c r="F4891" s="261" t="s">
        <v>8305</v>
      </c>
      <c r="G4891" s="261" t="s">
        <v>22</v>
      </c>
      <c r="H4891" s="261">
        <v>3</v>
      </c>
      <c r="I4891" s="261" t="s">
        <v>9057</v>
      </c>
      <c r="J4891" s="261" t="s">
        <v>9058</v>
      </c>
      <c r="K4891" s="261" t="s">
        <v>9059</v>
      </c>
      <c r="L4891" s="262">
        <v>45564</v>
      </c>
      <c r="M4891" s="261" t="s">
        <v>20</v>
      </c>
    </row>
    <row r="4892" spans="1:13" x14ac:dyDescent="0.35">
      <c r="A4892" s="259" t="s">
        <v>229</v>
      </c>
      <c r="B4892" s="259" t="s">
        <v>230</v>
      </c>
      <c r="C4892" s="259" t="s">
        <v>225</v>
      </c>
      <c r="D4892" s="259" t="s">
        <v>635</v>
      </c>
      <c r="E4892" s="259">
        <v>13</v>
      </c>
      <c r="F4892" s="259" t="s">
        <v>8348</v>
      </c>
      <c r="G4892" s="259" t="s">
        <v>22</v>
      </c>
      <c r="H4892" s="259">
        <v>3</v>
      </c>
      <c r="I4892" s="259" t="s">
        <v>691</v>
      </c>
      <c r="J4892" s="259" t="s">
        <v>9060</v>
      </c>
      <c r="K4892" s="259" t="s">
        <v>9061</v>
      </c>
      <c r="L4892" s="260">
        <v>45564</v>
      </c>
      <c r="M4892" s="259" t="s">
        <v>20</v>
      </c>
    </row>
    <row r="4893" spans="1:13" x14ac:dyDescent="0.35">
      <c r="A4893" s="261" t="s">
        <v>229</v>
      </c>
      <c r="B4893" s="261" t="s">
        <v>230</v>
      </c>
      <c r="C4893" s="261" t="s">
        <v>225</v>
      </c>
      <c r="D4893" s="261" t="s">
        <v>793</v>
      </c>
      <c r="E4893" s="261">
        <v>927</v>
      </c>
      <c r="F4893" s="261" t="s">
        <v>9027</v>
      </c>
      <c r="G4893" s="261" t="s">
        <v>22</v>
      </c>
      <c r="H4893" s="261">
        <v>3</v>
      </c>
      <c r="I4893" s="261" t="s">
        <v>9028</v>
      </c>
      <c r="J4893" s="261" t="s">
        <v>9029</v>
      </c>
      <c r="K4893" s="261" t="s">
        <v>9062</v>
      </c>
      <c r="L4893" s="262">
        <v>45564</v>
      </c>
      <c r="M4893" s="261" t="s">
        <v>20</v>
      </c>
    </row>
    <row r="4894" spans="1:13" x14ac:dyDescent="0.35">
      <c r="A4894" s="259" t="s">
        <v>229</v>
      </c>
      <c r="B4894" s="259" t="s">
        <v>230</v>
      </c>
      <c r="C4894" s="259" t="s">
        <v>225</v>
      </c>
      <c r="D4894" s="259" t="s">
        <v>986</v>
      </c>
      <c r="E4894" s="259">
        <v>173600</v>
      </c>
      <c r="F4894" s="259" t="s">
        <v>9063</v>
      </c>
      <c r="G4894" s="259" t="s">
        <v>22</v>
      </c>
      <c r="H4894" s="259">
        <v>3</v>
      </c>
      <c r="I4894" s="259" t="s">
        <v>9064</v>
      </c>
      <c r="J4894" s="259" t="s">
        <v>9065</v>
      </c>
      <c r="K4894" s="259" t="s">
        <v>9066</v>
      </c>
      <c r="L4894" s="260">
        <v>45564</v>
      </c>
      <c r="M4894" s="259" t="s">
        <v>20</v>
      </c>
    </row>
    <row r="4895" spans="1:13" x14ac:dyDescent="0.35">
      <c r="A4895" s="261" t="s">
        <v>229</v>
      </c>
      <c r="B4895" s="261" t="s">
        <v>230</v>
      </c>
      <c r="C4895" s="261" t="s">
        <v>225</v>
      </c>
      <c r="D4895" s="261" t="s">
        <v>991</v>
      </c>
      <c r="E4895" s="261">
        <v>49400</v>
      </c>
      <c r="F4895" s="261" t="s">
        <v>9049</v>
      </c>
      <c r="G4895" s="261" t="s">
        <v>22</v>
      </c>
      <c r="H4895" s="261">
        <v>3</v>
      </c>
      <c r="I4895" s="261" t="s">
        <v>9050</v>
      </c>
      <c r="J4895" s="261" t="s">
        <v>9067</v>
      </c>
      <c r="K4895" s="261" t="s">
        <v>9068</v>
      </c>
      <c r="L4895" s="262">
        <v>45564</v>
      </c>
      <c r="M4895" s="261" t="s">
        <v>20</v>
      </c>
    </row>
    <row r="4896" spans="1:13" x14ac:dyDescent="0.35">
      <c r="A4896" s="259" t="s">
        <v>229</v>
      </c>
      <c r="B4896" s="259" t="s">
        <v>230</v>
      </c>
      <c r="C4896" s="259" t="s">
        <v>225</v>
      </c>
      <c r="D4896" s="259" t="s">
        <v>996</v>
      </c>
      <c r="E4896" s="259">
        <v>0</v>
      </c>
      <c r="F4896" s="259" t="s">
        <v>9069</v>
      </c>
      <c r="G4896" s="259" t="s">
        <v>22</v>
      </c>
      <c r="H4896" s="259">
        <v>3</v>
      </c>
      <c r="I4896" s="259" t="s">
        <v>9070</v>
      </c>
      <c r="J4896" s="259" t="s">
        <v>9071</v>
      </c>
      <c r="K4896" s="259" t="s">
        <v>9072</v>
      </c>
      <c r="L4896" s="260">
        <v>45564</v>
      </c>
      <c r="M4896" s="259" t="s">
        <v>20</v>
      </c>
    </row>
    <row r="4897" spans="1:13" x14ac:dyDescent="0.35">
      <c r="A4897" s="261" t="s">
        <v>229</v>
      </c>
      <c r="B4897" s="261" t="s">
        <v>230</v>
      </c>
      <c r="C4897" s="261" t="s">
        <v>225</v>
      </c>
      <c r="D4897" s="261" t="s">
        <v>999</v>
      </c>
      <c r="E4897" s="261">
        <v>173600</v>
      </c>
      <c r="F4897" s="261" t="s">
        <v>9063</v>
      </c>
      <c r="G4897" s="261" t="s">
        <v>22</v>
      </c>
      <c r="H4897" s="261">
        <v>3</v>
      </c>
      <c r="I4897" s="261" t="s">
        <v>9064</v>
      </c>
      <c r="J4897" s="261" t="s">
        <v>8267</v>
      </c>
      <c r="K4897" s="261" t="s">
        <v>9073</v>
      </c>
      <c r="L4897" s="262">
        <v>45564</v>
      </c>
      <c r="M4897" s="261" t="s">
        <v>20</v>
      </c>
    </row>
    <row r="4898" spans="1:13" x14ac:dyDescent="0.35">
      <c r="A4898" s="259" t="s">
        <v>229</v>
      </c>
      <c r="B4898" s="259" t="s">
        <v>230</v>
      </c>
      <c r="C4898" s="259" t="s">
        <v>225</v>
      </c>
      <c r="D4898" s="259" t="s">
        <v>1002</v>
      </c>
      <c r="E4898" s="259" t="s">
        <v>17</v>
      </c>
      <c r="F4898" s="259" t="s">
        <v>9063</v>
      </c>
      <c r="G4898" s="259" t="s">
        <v>22</v>
      </c>
      <c r="H4898" s="259">
        <v>3</v>
      </c>
      <c r="I4898" s="259" t="s">
        <v>9064</v>
      </c>
      <c r="J4898" s="259" t="s">
        <v>8267</v>
      </c>
      <c r="K4898" s="259" t="s">
        <v>9074</v>
      </c>
      <c r="L4898" s="260">
        <v>45564</v>
      </c>
      <c r="M4898" s="259" t="s">
        <v>20</v>
      </c>
    </row>
    <row r="4899" spans="1:13" x14ac:dyDescent="0.35">
      <c r="A4899" s="261" t="s">
        <v>229</v>
      </c>
      <c r="B4899" s="261" t="s">
        <v>230</v>
      </c>
      <c r="C4899" s="261" t="s">
        <v>225</v>
      </c>
      <c r="D4899" s="261" t="s">
        <v>823</v>
      </c>
      <c r="E4899" s="261" t="s">
        <v>17</v>
      </c>
      <c r="F4899" s="261" t="s">
        <v>9063</v>
      </c>
      <c r="G4899" s="261" t="s">
        <v>22</v>
      </c>
      <c r="H4899" s="261">
        <v>3</v>
      </c>
      <c r="I4899" s="261" t="s">
        <v>9064</v>
      </c>
      <c r="J4899" s="261" t="s">
        <v>8267</v>
      </c>
      <c r="K4899" s="261" t="s">
        <v>9075</v>
      </c>
      <c r="L4899" s="262">
        <v>45564</v>
      </c>
      <c r="M4899" s="261" t="s">
        <v>20</v>
      </c>
    </row>
    <row r="4900" spans="1:13" x14ac:dyDescent="0.35">
      <c r="A4900" s="259" t="s">
        <v>223</v>
      </c>
      <c r="B4900" s="259" t="s">
        <v>224</v>
      </c>
      <c r="C4900" s="259" t="s">
        <v>225</v>
      </c>
      <c r="D4900" s="259" t="s">
        <v>949</v>
      </c>
      <c r="E4900" s="259">
        <v>46945000</v>
      </c>
      <c r="F4900" s="259" t="s">
        <v>8918</v>
      </c>
      <c r="G4900" s="259" t="s">
        <v>884</v>
      </c>
      <c r="H4900" s="259">
        <v>2</v>
      </c>
      <c r="I4900" s="259" t="s">
        <v>1273</v>
      </c>
      <c r="J4900" s="259" t="s">
        <v>9015</v>
      </c>
      <c r="K4900" s="259" t="s">
        <v>9076</v>
      </c>
      <c r="L4900" s="260">
        <v>45564</v>
      </c>
      <c r="M4900" s="259" t="s">
        <v>20</v>
      </c>
    </row>
    <row r="4901" spans="1:13" x14ac:dyDescent="0.35">
      <c r="A4901" s="261" t="s">
        <v>223</v>
      </c>
      <c r="B4901" s="261" t="s">
        <v>224</v>
      </c>
      <c r="C4901" s="261" t="s">
        <v>225</v>
      </c>
      <c r="D4901" s="261" t="s">
        <v>958</v>
      </c>
      <c r="E4901" s="261">
        <v>46945000</v>
      </c>
      <c r="F4901" s="261" t="s">
        <v>8918</v>
      </c>
      <c r="G4901" s="261" t="s">
        <v>884</v>
      </c>
      <c r="H4901" s="261">
        <v>2</v>
      </c>
      <c r="I4901" s="261" t="s">
        <v>1273</v>
      </c>
      <c r="J4901" s="261" t="s">
        <v>9077</v>
      </c>
      <c r="K4901" s="261" t="s">
        <v>9078</v>
      </c>
      <c r="L4901" s="262">
        <v>45564</v>
      </c>
      <c r="M4901" s="261" t="s">
        <v>20</v>
      </c>
    </row>
    <row r="4902" spans="1:13" x14ac:dyDescent="0.35">
      <c r="A4902" s="259" t="s">
        <v>223</v>
      </c>
      <c r="B4902" s="259" t="s">
        <v>224</v>
      </c>
      <c r="C4902" s="259" t="s">
        <v>225</v>
      </c>
      <c r="D4902" s="259" t="s">
        <v>963</v>
      </c>
      <c r="E4902" s="259">
        <v>261300</v>
      </c>
      <c r="F4902" s="259" t="s">
        <v>9079</v>
      </c>
      <c r="G4902" s="259" t="s">
        <v>22</v>
      </c>
      <c r="H4902" s="259">
        <v>3</v>
      </c>
      <c r="I4902" s="259" t="s">
        <v>9080</v>
      </c>
      <c r="J4902" s="259" t="s">
        <v>9081</v>
      </c>
      <c r="K4902" s="259" t="s">
        <v>9082</v>
      </c>
      <c r="L4902" s="260">
        <v>45564</v>
      </c>
      <c r="M4902" s="259" t="s">
        <v>20</v>
      </c>
    </row>
    <row r="4903" spans="1:13" x14ac:dyDescent="0.35">
      <c r="A4903" s="261" t="s">
        <v>223</v>
      </c>
      <c r="B4903" s="261" t="s">
        <v>224</v>
      </c>
      <c r="C4903" s="261" t="s">
        <v>225</v>
      </c>
      <c r="D4903" s="261" t="s">
        <v>568</v>
      </c>
      <c r="E4903" s="261">
        <v>261300</v>
      </c>
      <c r="F4903" s="261" t="s">
        <v>9079</v>
      </c>
      <c r="G4903" s="261" t="s">
        <v>22</v>
      </c>
      <c r="H4903" s="261">
        <v>3</v>
      </c>
      <c r="I4903" s="261" t="s">
        <v>9080</v>
      </c>
      <c r="J4903" s="261" t="s">
        <v>9081</v>
      </c>
      <c r="K4903" s="261" t="s">
        <v>9083</v>
      </c>
      <c r="L4903" s="262">
        <v>45564</v>
      </c>
      <c r="M4903" s="261" t="s">
        <v>20</v>
      </c>
    </row>
    <row r="4904" spans="1:13" x14ac:dyDescent="0.35">
      <c r="A4904" s="259" t="s">
        <v>223</v>
      </c>
      <c r="B4904" s="259" t="s">
        <v>224</v>
      </c>
      <c r="C4904" s="259" t="s">
        <v>225</v>
      </c>
      <c r="D4904" s="259" t="s">
        <v>635</v>
      </c>
      <c r="E4904" s="259">
        <v>914</v>
      </c>
      <c r="F4904" s="259" t="s">
        <v>9084</v>
      </c>
      <c r="G4904" s="259" t="s">
        <v>22</v>
      </c>
      <c r="H4904" s="259">
        <v>3</v>
      </c>
      <c r="I4904" s="259" t="s">
        <v>9028</v>
      </c>
      <c r="J4904" s="259" t="s">
        <v>9085</v>
      </c>
      <c r="K4904" s="259" t="s">
        <v>9086</v>
      </c>
      <c r="L4904" s="260">
        <v>45564</v>
      </c>
      <c r="M4904" s="259" t="s">
        <v>20</v>
      </c>
    </row>
    <row r="4905" spans="1:13" x14ac:dyDescent="0.35">
      <c r="A4905" s="261" t="s">
        <v>223</v>
      </c>
      <c r="B4905" s="261" t="s">
        <v>224</v>
      </c>
      <c r="C4905" s="261" t="s">
        <v>225</v>
      </c>
      <c r="D4905" s="261" t="s">
        <v>793</v>
      </c>
      <c r="E4905" s="261">
        <v>927</v>
      </c>
      <c r="F4905" s="261" t="s">
        <v>9027</v>
      </c>
      <c r="G4905" s="261" t="s">
        <v>22</v>
      </c>
      <c r="H4905" s="261">
        <v>3</v>
      </c>
      <c r="I4905" s="261" t="s">
        <v>9028</v>
      </c>
      <c r="J4905" s="261" t="s">
        <v>9029</v>
      </c>
      <c r="K4905" s="261" t="s">
        <v>9087</v>
      </c>
      <c r="L4905" s="262">
        <v>45564</v>
      </c>
      <c r="M4905" s="261" t="s">
        <v>20</v>
      </c>
    </row>
    <row r="4906" spans="1:13" x14ac:dyDescent="0.35">
      <c r="A4906" s="259" t="s">
        <v>223</v>
      </c>
      <c r="B4906" s="259" t="s">
        <v>224</v>
      </c>
      <c r="C4906" s="259" t="s">
        <v>225</v>
      </c>
      <c r="D4906" s="259" t="s">
        <v>986</v>
      </c>
      <c r="E4906" s="259">
        <v>261300</v>
      </c>
      <c r="F4906" s="259" t="s">
        <v>9079</v>
      </c>
      <c r="G4906" s="259" t="s">
        <v>22</v>
      </c>
      <c r="H4906" s="259">
        <v>3</v>
      </c>
      <c r="I4906" s="259" t="s">
        <v>9080</v>
      </c>
      <c r="J4906" s="259" t="s">
        <v>9081</v>
      </c>
      <c r="K4906" s="259" t="s">
        <v>9088</v>
      </c>
      <c r="L4906" s="260">
        <v>45564</v>
      </c>
      <c r="M4906" s="259" t="s">
        <v>20</v>
      </c>
    </row>
    <row r="4907" spans="1:13" x14ac:dyDescent="0.35">
      <c r="A4907" s="261" t="s">
        <v>223</v>
      </c>
      <c r="B4907" s="261" t="s">
        <v>224</v>
      </c>
      <c r="C4907" s="261" t="s">
        <v>225</v>
      </c>
      <c r="D4907" s="261" t="s">
        <v>991</v>
      </c>
      <c r="E4907" s="261">
        <v>46683700</v>
      </c>
      <c r="F4907" s="261" t="s">
        <v>9089</v>
      </c>
      <c r="G4907" s="261" t="s">
        <v>884</v>
      </c>
      <c r="H4907" s="261">
        <v>2</v>
      </c>
      <c r="I4907" s="261" t="s">
        <v>9090</v>
      </c>
      <c r="J4907" s="261" t="s">
        <v>9091</v>
      </c>
      <c r="K4907" s="261" t="s">
        <v>9092</v>
      </c>
      <c r="L4907" s="262">
        <v>45564</v>
      </c>
      <c r="M4907" s="261" t="s">
        <v>20</v>
      </c>
    </row>
    <row r="4908" spans="1:13" x14ac:dyDescent="0.35">
      <c r="A4908" s="259" t="s">
        <v>223</v>
      </c>
      <c r="B4908" s="259" t="s">
        <v>224</v>
      </c>
      <c r="C4908" s="259" t="s">
        <v>225</v>
      </c>
      <c r="D4908" s="259" t="s">
        <v>996</v>
      </c>
      <c r="E4908" s="259">
        <v>0</v>
      </c>
      <c r="F4908" s="259" t="s">
        <v>9079</v>
      </c>
      <c r="G4908" s="259" t="s">
        <v>884</v>
      </c>
      <c r="H4908" s="259">
        <v>2</v>
      </c>
      <c r="I4908" s="259" t="s">
        <v>9080</v>
      </c>
      <c r="J4908" s="259" t="s">
        <v>9093</v>
      </c>
      <c r="K4908" s="259" t="s">
        <v>9094</v>
      </c>
      <c r="L4908" s="260">
        <v>45564</v>
      </c>
      <c r="M4908" s="259" t="s">
        <v>20</v>
      </c>
    </row>
    <row r="4909" spans="1:13" x14ac:dyDescent="0.35">
      <c r="A4909" s="261" t="s">
        <v>223</v>
      </c>
      <c r="B4909" s="261" t="s">
        <v>224</v>
      </c>
      <c r="C4909" s="261" t="s">
        <v>225</v>
      </c>
      <c r="D4909" s="261" t="s">
        <v>999</v>
      </c>
      <c r="E4909" s="261">
        <v>261300</v>
      </c>
      <c r="F4909" s="261" t="s">
        <v>9079</v>
      </c>
      <c r="G4909" s="261" t="s">
        <v>22</v>
      </c>
      <c r="H4909" s="261">
        <v>3</v>
      </c>
      <c r="I4909" s="261" t="s">
        <v>9080</v>
      </c>
      <c r="J4909" s="261" t="s">
        <v>8985</v>
      </c>
      <c r="K4909" s="261" t="s">
        <v>9095</v>
      </c>
      <c r="L4909" s="262">
        <v>45564</v>
      </c>
      <c r="M4909" s="261" t="s">
        <v>20</v>
      </c>
    </row>
    <row r="4910" spans="1:13" x14ac:dyDescent="0.35">
      <c r="A4910" s="259" t="s">
        <v>223</v>
      </c>
      <c r="B4910" s="259" t="s">
        <v>224</v>
      </c>
      <c r="C4910" s="259" t="s">
        <v>225</v>
      </c>
      <c r="D4910" s="259" t="s">
        <v>1002</v>
      </c>
      <c r="E4910" s="259" t="s">
        <v>17</v>
      </c>
      <c r="F4910" s="259" t="s">
        <v>9079</v>
      </c>
      <c r="G4910" s="259" t="s">
        <v>22</v>
      </c>
      <c r="H4910" s="259">
        <v>3</v>
      </c>
      <c r="I4910" s="259" t="s">
        <v>9080</v>
      </c>
      <c r="J4910" s="259" t="s">
        <v>8267</v>
      </c>
      <c r="K4910" s="259" t="s">
        <v>9096</v>
      </c>
      <c r="L4910" s="260">
        <v>45564</v>
      </c>
      <c r="M4910" s="259" t="s">
        <v>20</v>
      </c>
    </row>
    <row r="4911" spans="1:13" x14ac:dyDescent="0.35">
      <c r="A4911" s="261" t="s">
        <v>223</v>
      </c>
      <c r="B4911" s="261" t="s">
        <v>224</v>
      </c>
      <c r="C4911" s="261" t="s">
        <v>225</v>
      </c>
      <c r="D4911" s="261" t="s">
        <v>823</v>
      </c>
      <c r="E4911" s="261" t="s">
        <v>17</v>
      </c>
      <c r="F4911" s="261" t="s">
        <v>9079</v>
      </c>
      <c r="G4911" s="261" t="s">
        <v>22</v>
      </c>
      <c r="H4911" s="261">
        <v>3</v>
      </c>
      <c r="I4911" s="261" t="s">
        <v>9080</v>
      </c>
      <c r="J4911" s="261" t="s">
        <v>8267</v>
      </c>
      <c r="K4911" s="261" t="s">
        <v>9097</v>
      </c>
      <c r="L4911" s="262">
        <v>45564</v>
      </c>
      <c r="M4911" s="261" t="s">
        <v>20</v>
      </c>
    </row>
    <row r="4912" spans="1:13" x14ac:dyDescent="0.35">
      <c r="A4912" s="259" t="s">
        <v>682</v>
      </c>
      <c r="B4912" s="259" t="s">
        <v>683</v>
      </c>
      <c r="C4912" s="259" t="s">
        <v>212</v>
      </c>
      <c r="D4912" s="259" t="s">
        <v>949</v>
      </c>
      <c r="E4912" s="259">
        <v>5191000</v>
      </c>
      <c r="F4912" s="259" t="s">
        <v>9098</v>
      </c>
      <c r="G4912" s="259" t="s">
        <v>884</v>
      </c>
      <c r="H4912" s="259">
        <v>2</v>
      </c>
      <c r="I4912" s="259" t="s">
        <v>9099</v>
      </c>
      <c r="J4912" s="259" t="s">
        <v>9100</v>
      </c>
      <c r="K4912" s="259" t="s">
        <v>9101</v>
      </c>
      <c r="L4912" s="260">
        <v>45564</v>
      </c>
      <c r="M4912" s="259" t="s">
        <v>20</v>
      </c>
    </row>
    <row r="4913" spans="1:13" x14ac:dyDescent="0.35">
      <c r="A4913" s="261" t="s">
        <v>682</v>
      </c>
      <c r="B4913" s="261" t="s">
        <v>683</v>
      </c>
      <c r="C4913" s="261" t="s">
        <v>212</v>
      </c>
      <c r="D4913" s="261" t="s">
        <v>958</v>
      </c>
      <c r="E4913" s="261">
        <v>4581900</v>
      </c>
      <c r="F4913" s="261" t="s">
        <v>9102</v>
      </c>
      <c r="G4913" s="261" t="s">
        <v>492</v>
      </c>
      <c r="H4913" s="261">
        <v>1</v>
      </c>
      <c r="I4913" s="261" t="s">
        <v>9103</v>
      </c>
      <c r="J4913" s="261" t="s">
        <v>9104</v>
      </c>
      <c r="K4913" s="261" t="s">
        <v>9105</v>
      </c>
      <c r="L4913" s="262">
        <v>45564</v>
      </c>
      <c r="M4913" s="261" t="s">
        <v>20</v>
      </c>
    </row>
    <row r="4914" spans="1:13" x14ac:dyDescent="0.35">
      <c r="A4914" s="259" t="s">
        <v>682</v>
      </c>
      <c r="B4914" s="259" t="s">
        <v>683</v>
      </c>
      <c r="C4914" s="259" t="s">
        <v>212</v>
      </c>
      <c r="D4914" s="259" t="s">
        <v>963</v>
      </c>
      <c r="E4914" s="259">
        <v>1388100</v>
      </c>
      <c r="F4914" s="259" t="s">
        <v>9102</v>
      </c>
      <c r="G4914" s="259" t="s">
        <v>492</v>
      </c>
      <c r="H4914" s="259">
        <v>1</v>
      </c>
      <c r="I4914" s="259" t="s">
        <v>9103</v>
      </c>
      <c r="J4914" s="259" t="s">
        <v>9106</v>
      </c>
      <c r="K4914" s="259" t="s">
        <v>9107</v>
      </c>
      <c r="L4914" s="260">
        <v>45564</v>
      </c>
      <c r="M4914" s="259" t="s">
        <v>20</v>
      </c>
    </row>
    <row r="4915" spans="1:13" x14ac:dyDescent="0.35">
      <c r="A4915" s="261" t="s">
        <v>682</v>
      </c>
      <c r="B4915" s="261" t="s">
        <v>683</v>
      </c>
      <c r="C4915" s="261" t="s">
        <v>212</v>
      </c>
      <c r="D4915" s="261" t="s">
        <v>568</v>
      </c>
      <c r="E4915" s="261" t="s">
        <v>17</v>
      </c>
      <c r="F4915" s="261" t="s">
        <v>17</v>
      </c>
      <c r="G4915" s="261" t="s">
        <v>17</v>
      </c>
      <c r="H4915" s="261" t="s">
        <v>17</v>
      </c>
      <c r="I4915" s="261" t="s">
        <v>17</v>
      </c>
      <c r="J4915" s="261" t="s">
        <v>9108</v>
      </c>
      <c r="K4915" s="261" t="s">
        <v>9109</v>
      </c>
      <c r="L4915" s="262">
        <v>45564</v>
      </c>
      <c r="M4915" s="261" t="s">
        <v>20</v>
      </c>
    </row>
    <row r="4916" spans="1:13" x14ac:dyDescent="0.35">
      <c r="A4916" s="259" t="s">
        <v>682</v>
      </c>
      <c r="B4916" s="259" t="s">
        <v>683</v>
      </c>
      <c r="C4916" s="259" t="s">
        <v>212</v>
      </c>
      <c r="D4916" s="259" t="s">
        <v>635</v>
      </c>
      <c r="E4916" s="259">
        <v>6</v>
      </c>
      <c r="F4916" s="259" t="s">
        <v>8348</v>
      </c>
      <c r="G4916" s="259" t="s">
        <v>884</v>
      </c>
      <c r="H4916" s="259">
        <v>2</v>
      </c>
      <c r="I4916" s="259" t="s">
        <v>691</v>
      </c>
      <c r="J4916" s="259" t="s">
        <v>9110</v>
      </c>
      <c r="K4916" s="259" t="s">
        <v>9111</v>
      </c>
      <c r="L4916" s="260">
        <v>45564</v>
      </c>
      <c r="M4916" s="259" t="s">
        <v>20</v>
      </c>
    </row>
    <row r="4917" spans="1:13" x14ac:dyDescent="0.35">
      <c r="A4917" s="261" t="s">
        <v>682</v>
      </c>
      <c r="B4917" s="261" t="s">
        <v>683</v>
      </c>
      <c r="C4917" s="261" t="s">
        <v>212</v>
      </c>
      <c r="D4917" s="261" t="s">
        <v>793</v>
      </c>
      <c r="E4917" s="261">
        <v>6</v>
      </c>
      <c r="F4917" s="261" t="s">
        <v>8348</v>
      </c>
      <c r="G4917" s="261" t="s">
        <v>884</v>
      </c>
      <c r="H4917" s="261">
        <v>2</v>
      </c>
      <c r="I4917" s="261" t="s">
        <v>691</v>
      </c>
      <c r="J4917" s="261" t="s">
        <v>9110</v>
      </c>
      <c r="K4917" s="261" t="s">
        <v>9112</v>
      </c>
      <c r="L4917" s="262">
        <v>45564</v>
      </c>
      <c r="M4917" s="261" t="s">
        <v>20</v>
      </c>
    </row>
    <row r="4918" spans="1:13" x14ac:dyDescent="0.35">
      <c r="A4918" s="259" t="s">
        <v>682</v>
      </c>
      <c r="B4918" s="259" t="s">
        <v>683</v>
      </c>
      <c r="C4918" s="259" t="s">
        <v>212</v>
      </c>
      <c r="D4918" s="259" t="s">
        <v>986</v>
      </c>
      <c r="E4918" s="259">
        <v>364800</v>
      </c>
      <c r="F4918" s="259" t="s">
        <v>9102</v>
      </c>
      <c r="G4918" s="259" t="s">
        <v>492</v>
      </c>
      <c r="H4918" s="259">
        <v>1</v>
      </c>
      <c r="I4918" s="259" t="s">
        <v>9103</v>
      </c>
      <c r="J4918" s="259" t="s">
        <v>9113</v>
      </c>
      <c r="K4918" s="259" t="s">
        <v>9114</v>
      </c>
      <c r="L4918" s="260">
        <v>45564</v>
      </c>
      <c r="M4918" s="259" t="s">
        <v>20</v>
      </c>
    </row>
    <row r="4919" spans="1:13" x14ac:dyDescent="0.35">
      <c r="A4919" s="261" t="s">
        <v>682</v>
      </c>
      <c r="B4919" s="261" t="s">
        <v>683</v>
      </c>
      <c r="C4919" s="261" t="s">
        <v>212</v>
      </c>
      <c r="D4919" s="261" t="s">
        <v>991</v>
      </c>
      <c r="E4919" s="261">
        <v>3193800</v>
      </c>
      <c r="F4919" s="261" t="s">
        <v>9102</v>
      </c>
      <c r="G4919" s="261" t="s">
        <v>492</v>
      </c>
      <c r="H4919" s="261">
        <v>1</v>
      </c>
      <c r="I4919" s="261" t="s">
        <v>9103</v>
      </c>
      <c r="J4919" s="261" t="s">
        <v>9115</v>
      </c>
      <c r="K4919" s="261" t="s">
        <v>9116</v>
      </c>
      <c r="L4919" s="262">
        <v>45564</v>
      </c>
      <c r="M4919" s="261" t="s">
        <v>20</v>
      </c>
    </row>
    <row r="4920" spans="1:13" x14ac:dyDescent="0.35">
      <c r="A4920" s="259" t="s">
        <v>682</v>
      </c>
      <c r="B4920" s="259" t="s">
        <v>683</v>
      </c>
      <c r="C4920" s="259" t="s">
        <v>212</v>
      </c>
      <c r="D4920" s="259" t="s">
        <v>996</v>
      </c>
      <c r="E4920" s="259">
        <v>1023300</v>
      </c>
      <c r="F4920" s="259" t="s">
        <v>9102</v>
      </c>
      <c r="G4920" s="259" t="s">
        <v>492</v>
      </c>
      <c r="H4920" s="259">
        <v>1</v>
      </c>
      <c r="I4920" s="259" t="s">
        <v>9103</v>
      </c>
      <c r="J4920" s="259" t="s">
        <v>9117</v>
      </c>
      <c r="K4920" s="259" t="s">
        <v>9118</v>
      </c>
      <c r="L4920" s="260">
        <v>45564</v>
      </c>
      <c r="M4920" s="259" t="s">
        <v>20</v>
      </c>
    </row>
    <row r="4921" spans="1:13" x14ac:dyDescent="0.35">
      <c r="A4921" s="261" t="s">
        <v>682</v>
      </c>
      <c r="B4921" s="261" t="s">
        <v>683</v>
      </c>
      <c r="C4921" s="261" t="s">
        <v>212</v>
      </c>
      <c r="D4921" s="261" t="s">
        <v>999</v>
      </c>
      <c r="E4921" s="261">
        <v>357700</v>
      </c>
      <c r="F4921" s="261" t="s">
        <v>9102</v>
      </c>
      <c r="G4921" s="261" t="s">
        <v>492</v>
      </c>
      <c r="H4921" s="261">
        <v>1</v>
      </c>
      <c r="I4921" s="261" t="s">
        <v>9103</v>
      </c>
      <c r="J4921" s="261" t="s">
        <v>9119</v>
      </c>
      <c r="K4921" s="261" t="s">
        <v>9120</v>
      </c>
      <c r="L4921" s="262">
        <v>45564</v>
      </c>
      <c r="M4921" s="261" t="s">
        <v>20</v>
      </c>
    </row>
    <row r="4922" spans="1:13" x14ac:dyDescent="0.35">
      <c r="A4922" s="259" t="s">
        <v>682</v>
      </c>
      <c r="B4922" s="259" t="s">
        <v>683</v>
      </c>
      <c r="C4922" s="259" t="s">
        <v>212</v>
      </c>
      <c r="D4922" s="259" t="s">
        <v>1002</v>
      </c>
      <c r="E4922" s="259">
        <v>7100</v>
      </c>
      <c r="F4922" s="259" t="s">
        <v>9102</v>
      </c>
      <c r="G4922" s="259" t="s">
        <v>492</v>
      </c>
      <c r="H4922" s="259">
        <v>1</v>
      </c>
      <c r="I4922" s="259" t="s">
        <v>9103</v>
      </c>
      <c r="J4922" s="259" t="s">
        <v>9121</v>
      </c>
      <c r="K4922" s="259" t="s">
        <v>9122</v>
      </c>
      <c r="L4922" s="260">
        <v>45564</v>
      </c>
      <c r="M4922" s="259" t="s">
        <v>20</v>
      </c>
    </row>
    <row r="4923" spans="1:13" x14ac:dyDescent="0.35">
      <c r="A4923" s="261" t="s">
        <v>682</v>
      </c>
      <c r="B4923" s="261" t="s">
        <v>683</v>
      </c>
      <c r="C4923" s="261" t="s">
        <v>212</v>
      </c>
      <c r="D4923" s="261" t="s">
        <v>823</v>
      </c>
      <c r="E4923" s="261">
        <v>0</v>
      </c>
      <c r="F4923" s="261" t="s">
        <v>9102</v>
      </c>
      <c r="G4923" s="261" t="s">
        <v>492</v>
      </c>
      <c r="H4923" s="261">
        <v>1</v>
      </c>
      <c r="I4923" s="261" t="s">
        <v>9103</v>
      </c>
      <c r="J4923" s="261" t="s">
        <v>9123</v>
      </c>
      <c r="K4923" s="261" t="s">
        <v>9124</v>
      </c>
      <c r="L4923" s="262">
        <v>45564</v>
      </c>
      <c r="M4923" s="261" t="s">
        <v>20</v>
      </c>
    </row>
    <row r="4924" spans="1:13" x14ac:dyDescent="0.35">
      <c r="A4924" s="259" t="s">
        <v>210</v>
      </c>
      <c r="B4924" s="259" t="s">
        <v>211</v>
      </c>
      <c r="C4924" s="259" t="s">
        <v>212</v>
      </c>
      <c r="D4924" s="259" t="s">
        <v>949</v>
      </c>
      <c r="E4924" s="259">
        <v>5191000</v>
      </c>
      <c r="F4924" s="259" t="s">
        <v>9098</v>
      </c>
      <c r="G4924" s="259" t="s">
        <v>884</v>
      </c>
      <c r="H4924" s="259">
        <v>2</v>
      </c>
      <c r="I4924" s="259" t="s">
        <v>9099</v>
      </c>
      <c r="J4924" s="259" t="s">
        <v>9100</v>
      </c>
      <c r="K4924" s="259" t="s">
        <v>9125</v>
      </c>
      <c r="L4924" s="260">
        <v>45564</v>
      </c>
      <c r="M4924" s="259" t="s">
        <v>20</v>
      </c>
    </row>
    <row r="4925" spans="1:13" x14ac:dyDescent="0.35">
      <c r="A4925" s="261" t="s">
        <v>210</v>
      </c>
      <c r="B4925" s="261" t="s">
        <v>211</v>
      </c>
      <c r="C4925" s="261" t="s">
        <v>212</v>
      </c>
      <c r="D4925" s="261" t="s">
        <v>958</v>
      </c>
      <c r="E4925" s="261">
        <v>2023600</v>
      </c>
      <c r="F4925" s="261" t="s">
        <v>9126</v>
      </c>
      <c r="G4925" s="261" t="s">
        <v>884</v>
      </c>
      <c r="H4925" s="261">
        <v>2</v>
      </c>
      <c r="I4925" s="261" t="s">
        <v>9127</v>
      </c>
      <c r="J4925" s="261" t="s">
        <v>9128</v>
      </c>
      <c r="K4925" s="261" t="s">
        <v>9129</v>
      </c>
      <c r="L4925" s="262">
        <v>45564</v>
      </c>
      <c r="M4925" s="261" t="s">
        <v>20</v>
      </c>
    </row>
    <row r="4926" spans="1:13" x14ac:dyDescent="0.35">
      <c r="A4926" s="259" t="s">
        <v>210</v>
      </c>
      <c r="B4926" s="259" t="s">
        <v>211</v>
      </c>
      <c r="C4926" s="259" t="s">
        <v>212</v>
      </c>
      <c r="D4926" s="259" t="s">
        <v>963</v>
      </c>
      <c r="E4926" s="259">
        <v>136954</v>
      </c>
      <c r="F4926" s="259" t="s">
        <v>8276</v>
      </c>
      <c r="G4926" s="259" t="s">
        <v>884</v>
      </c>
      <c r="H4926" s="259">
        <v>2</v>
      </c>
      <c r="I4926" s="259" t="s">
        <v>9130</v>
      </c>
      <c r="J4926" s="259" t="s">
        <v>9131</v>
      </c>
      <c r="K4926" s="259" t="s">
        <v>9132</v>
      </c>
      <c r="L4926" s="260">
        <v>45564</v>
      </c>
      <c r="M4926" s="259" t="s">
        <v>20</v>
      </c>
    </row>
    <row r="4927" spans="1:13" x14ac:dyDescent="0.35">
      <c r="A4927" s="261" t="s">
        <v>210</v>
      </c>
      <c r="B4927" s="261" t="s">
        <v>211</v>
      </c>
      <c r="C4927" s="261" t="s">
        <v>212</v>
      </c>
      <c r="D4927" s="261" t="s">
        <v>568</v>
      </c>
      <c r="E4927" s="261">
        <v>136954</v>
      </c>
      <c r="F4927" s="261" t="s">
        <v>8276</v>
      </c>
      <c r="G4927" s="261" t="s">
        <v>884</v>
      </c>
      <c r="H4927" s="261">
        <v>2</v>
      </c>
      <c r="I4927" s="261" t="s">
        <v>9130</v>
      </c>
      <c r="J4927" s="261" t="s">
        <v>9133</v>
      </c>
      <c r="K4927" s="261" t="s">
        <v>9134</v>
      </c>
      <c r="L4927" s="262">
        <v>45564</v>
      </c>
      <c r="M4927" s="261" t="s">
        <v>20</v>
      </c>
    </row>
    <row r="4928" spans="1:13" x14ac:dyDescent="0.35">
      <c r="A4928" s="259" t="s">
        <v>210</v>
      </c>
      <c r="B4928" s="259" t="s">
        <v>211</v>
      </c>
      <c r="C4928" s="259" t="s">
        <v>212</v>
      </c>
      <c r="D4928" s="259" t="s">
        <v>635</v>
      </c>
      <c r="E4928" s="259">
        <v>6</v>
      </c>
      <c r="F4928" s="259" t="s">
        <v>8348</v>
      </c>
      <c r="G4928" s="259" t="s">
        <v>884</v>
      </c>
      <c r="H4928" s="259">
        <v>2</v>
      </c>
      <c r="I4928" s="259" t="s">
        <v>691</v>
      </c>
      <c r="J4928" s="259" t="s">
        <v>9110</v>
      </c>
      <c r="K4928" s="259" t="s">
        <v>9135</v>
      </c>
      <c r="L4928" s="260">
        <v>45564</v>
      </c>
      <c r="M4928" s="259" t="s">
        <v>20</v>
      </c>
    </row>
    <row r="4929" spans="1:13" x14ac:dyDescent="0.35">
      <c r="A4929" s="261" t="s">
        <v>210</v>
      </c>
      <c r="B4929" s="261" t="s">
        <v>211</v>
      </c>
      <c r="C4929" s="261" t="s">
        <v>212</v>
      </c>
      <c r="D4929" s="261" t="s">
        <v>793</v>
      </c>
      <c r="E4929" s="261">
        <v>6</v>
      </c>
      <c r="F4929" s="261" t="s">
        <v>8348</v>
      </c>
      <c r="G4929" s="261" t="s">
        <v>884</v>
      </c>
      <c r="H4929" s="261">
        <v>2</v>
      </c>
      <c r="I4929" s="261" t="s">
        <v>691</v>
      </c>
      <c r="J4929" s="261" t="s">
        <v>9110</v>
      </c>
      <c r="K4929" s="261" t="s">
        <v>9136</v>
      </c>
      <c r="L4929" s="262">
        <v>45564</v>
      </c>
      <c r="M4929" s="261" t="s">
        <v>20</v>
      </c>
    </row>
    <row r="4930" spans="1:13" x14ac:dyDescent="0.35">
      <c r="A4930" s="259" t="s">
        <v>210</v>
      </c>
      <c r="B4930" s="259" t="s">
        <v>211</v>
      </c>
      <c r="C4930" s="259" t="s">
        <v>212</v>
      </c>
      <c r="D4930" s="259" t="s">
        <v>986</v>
      </c>
      <c r="E4930" s="259">
        <v>136954</v>
      </c>
      <c r="F4930" s="259" t="s">
        <v>8276</v>
      </c>
      <c r="G4930" s="259" t="s">
        <v>492</v>
      </c>
      <c r="H4930" s="259">
        <v>1</v>
      </c>
      <c r="I4930" s="259" t="s">
        <v>9130</v>
      </c>
      <c r="J4930" s="259" t="s">
        <v>9137</v>
      </c>
      <c r="K4930" s="259" t="s">
        <v>9138</v>
      </c>
      <c r="L4930" s="260">
        <v>45564</v>
      </c>
      <c r="M4930" s="259" t="s">
        <v>20</v>
      </c>
    </row>
    <row r="4931" spans="1:13" x14ac:dyDescent="0.35">
      <c r="A4931" s="261" t="s">
        <v>210</v>
      </c>
      <c r="B4931" s="261" t="s">
        <v>211</v>
      </c>
      <c r="C4931" s="261" t="s">
        <v>212</v>
      </c>
      <c r="D4931" s="261" t="s">
        <v>991</v>
      </c>
      <c r="E4931" s="261">
        <v>1886646</v>
      </c>
      <c r="F4931" s="261" t="s">
        <v>9139</v>
      </c>
      <c r="G4931" s="261" t="s">
        <v>884</v>
      </c>
      <c r="H4931" s="261">
        <v>2</v>
      </c>
      <c r="I4931" s="261" t="s">
        <v>9140</v>
      </c>
      <c r="J4931" s="261" t="s">
        <v>9141</v>
      </c>
      <c r="K4931" s="261" t="s">
        <v>9142</v>
      </c>
      <c r="L4931" s="262">
        <v>45564</v>
      </c>
      <c r="M4931" s="261" t="s">
        <v>20</v>
      </c>
    </row>
    <row r="4932" spans="1:13" x14ac:dyDescent="0.35">
      <c r="A4932" s="259" t="s">
        <v>210</v>
      </c>
      <c r="B4932" s="259" t="s">
        <v>211</v>
      </c>
      <c r="C4932" s="259" t="s">
        <v>212</v>
      </c>
      <c r="D4932" s="259" t="s">
        <v>996</v>
      </c>
      <c r="E4932" s="259">
        <v>0</v>
      </c>
      <c r="F4932" s="259" t="s">
        <v>8276</v>
      </c>
      <c r="G4932" s="259" t="s">
        <v>884</v>
      </c>
      <c r="H4932" s="259">
        <v>2</v>
      </c>
      <c r="I4932" s="259" t="s">
        <v>9143</v>
      </c>
      <c r="J4932" s="259" t="s">
        <v>9144</v>
      </c>
      <c r="K4932" s="259" t="s">
        <v>9145</v>
      </c>
      <c r="L4932" s="260">
        <v>45564</v>
      </c>
      <c r="M4932" s="259" t="s">
        <v>20</v>
      </c>
    </row>
    <row r="4933" spans="1:13" x14ac:dyDescent="0.35">
      <c r="A4933" s="261" t="s">
        <v>210</v>
      </c>
      <c r="B4933" s="261" t="s">
        <v>211</v>
      </c>
      <c r="C4933" s="261" t="s">
        <v>212</v>
      </c>
      <c r="D4933" s="261" t="s">
        <v>999</v>
      </c>
      <c r="E4933" s="261">
        <v>136954</v>
      </c>
      <c r="F4933" s="261" t="s">
        <v>8276</v>
      </c>
      <c r="G4933" s="261" t="s">
        <v>492</v>
      </c>
      <c r="H4933" s="261">
        <v>1</v>
      </c>
      <c r="I4933" s="261" t="s">
        <v>9130</v>
      </c>
      <c r="J4933" s="261" t="s">
        <v>8267</v>
      </c>
      <c r="K4933" s="261" t="s">
        <v>9146</v>
      </c>
      <c r="L4933" s="262">
        <v>45564</v>
      </c>
      <c r="M4933" s="261" t="s">
        <v>20</v>
      </c>
    </row>
    <row r="4934" spans="1:13" x14ac:dyDescent="0.35">
      <c r="A4934" s="259" t="s">
        <v>210</v>
      </c>
      <c r="B4934" s="259" t="s">
        <v>211</v>
      </c>
      <c r="C4934" s="259" t="s">
        <v>212</v>
      </c>
      <c r="D4934" s="259" t="s">
        <v>1002</v>
      </c>
      <c r="E4934" s="259" t="s">
        <v>17</v>
      </c>
      <c r="F4934" s="259" t="s">
        <v>8276</v>
      </c>
      <c r="G4934" s="259" t="s">
        <v>492</v>
      </c>
      <c r="H4934" s="259">
        <v>1</v>
      </c>
      <c r="I4934" s="259" t="s">
        <v>9130</v>
      </c>
      <c r="J4934" s="259" t="s">
        <v>8267</v>
      </c>
      <c r="K4934" s="259" t="s">
        <v>9147</v>
      </c>
      <c r="L4934" s="260">
        <v>45564</v>
      </c>
      <c r="M4934" s="259" t="s">
        <v>20</v>
      </c>
    </row>
    <row r="4935" spans="1:13" x14ac:dyDescent="0.35">
      <c r="A4935" s="261" t="s">
        <v>210</v>
      </c>
      <c r="B4935" s="261" t="s">
        <v>211</v>
      </c>
      <c r="C4935" s="261" t="s">
        <v>212</v>
      </c>
      <c r="D4935" s="261" t="s">
        <v>823</v>
      </c>
      <c r="E4935" s="261" t="s">
        <v>17</v>
      </c>
      <c r="F4935" s="261" t="s">
        <v>8276</v>
      </c>
      <c r="G4935" s="261" t="s">
        <v>492</v>
      </c>
      <c r="H4935" s="261">
        <v>1</v>
      </c>
      <c r="I4935" s="261" t="s">
        <v>9130</v>
      </c>
      <c r="J4935" s="261" t="s">
        <v>8267</v>
      </c>
      <c r="K4935" s="261" t="s">
        <v>9148</v>
      </c>
      <c r="L4935" s="262">
        <v>45564</v>
      </c>
      <c r="M4935" s="261" t="s">
        <v>20</v>
      </c>
    </row>
    <row r="4936" spans="1:13" x14ac:dyDescent="0.35">
      <c r="A4936" s="259" t="s">
        <v>920</v>
      </c>
      <c r="B4936" s="259" t="s">
        <v>921</v>
      </c>
      <c r="C4936" s="259" t="s">
        <v>922</v>
      </c>
      <c r="D4936" s="259" t="s">
        <v>949</v>
      </c>
      <c r="E4936" s="259">
        <v>125934000</v>
      </c>
      <c r="F4936" s="259" t="s">
        <v>9149</v>
      </c>
      <c r="G4936" s="259" t="s">
        <v>884</v>
      </c>
      <c r="H4936" s="259">
        <v>2</v>
      </c>
      <c r="I4936" s="259" t="s">
        <v>9150</v>
      </c>
      <c r="J4936" s="259" t="s">
        <v>9151</v>
      </c>
      <c r="K4936" s="259" t="s">
        <v>9152</v>
      </c>
      <c r="L4936" s="260">
        <v>45564</v>
      </c>
      <c r="M4936" s="259" t="s">
        <v>20</v>
      </c>
    </row>
    <row r="4937" spans="1:13" x14ac:dyDescent="0.35">
      <c r="A4937" s="261" t="s">
        <v>920</v>
      </c>
      <c r="B4937" s="261" t="s">
        <v>921</v>
      </c>
      <c r="C4937" s="261" t="s">
        <v>922</v>
      </c>
      <c r="D4937" s="261" t="s">
        <v>694</v>
      </c>
      <c r="E4937" s="261">
        <v>4600608</v>
      </c>
      <c r="F4937" s="261" t="s">
        <v>9153</v>
      </c>
      <c r="G4937" s="261" t="s">
        <v>884</v>
      </c>
      <c r="H4937" s="261">
        <v>2</v>
      </c>
      <c r="I4937" s="261" t="s">
        <v>9154</v>
      </c>
      <c r="J4937" s="261" t="s">
        <v>9155</v>
      </c>
      <c r="K4937" s="261" t="s">
        <v>9156</v>
      </c>
      <c r="L4937" s="262">
        <v>45564</v>
      </c>
      <c r="M4937" s="261" t="s">
        <v>20</v>
      </c>
    </row>
    <row r="4938" spans="1:13" x14ac:dyDescent="0.35">
      <c r="A4938" s="259" t="s">
        <v>920</v>
      </c>
      <c r="B4938" s="259" t="s">
        <v>921</v>
      </c>
      <c r="C4938" s="259" t="s">
        <v>922</v>
      </c>
      <c r="D4938" s="259" t="s">
        <v>958</v>
      </c>
      <c r="E4938" s="259">
        <v>125934000</v>
      </c>
      <c r="F4938" s="259" t="s">
        <v>9149</v>
      </c>
      <c r="G4938" s="259" t="s">
        <v>884</v>
      </c>
      <c r="H4938" s="259">
        <v>2</v>
      </c>
      <c r="I4938" s="259" t="s">
        <v>9157</v>
      </c>
      <c r="J4938" s="259" t="s">
        <v>9158</v>
      </c>
      <c r="K4938" s="259" t="s">
        <v>9159</v>
      </c>
      <c r="L4938" s="260">
        <v>45564</v>
      </c>
      <c r="M4938" s="259" t="s">
        <v>20</v>
      </c>
    </row>
    <row r="4939" spans="1:13" x14ac:dyDescent="0.35">
      <c r="A4939" s="261" t="s">
        <v>920</v>
      </c>
      <c r="B4939" s="261" t="s">
        <v>921</v>
      </c>
      <c r="C4939" s="261" t="s">
        <v>922</v>
      </c>
      <c r="D4939" s="261" t="s">
        <v>963</v>
      </c>
      <c r="E4939" s="261">
        <v>1378374</v>
      </c>
      <c r="F4939" s="261" t="s">
        <v>9160</v>
      </c>
      <c r="G4939" s="261" t="s">
        <v>884</v>
      </c>
      <c r="H4939" s="261">
        <v>2</v>
      </c>
      <c r="I4939" s="261" t="s">
        <v>9161</v>
      </c>
      <c r="J4939" s="261" t="s">
        <v>9162</v>
      </c>
      <c r="K4939" s="261" t="s">
        <v>9163</v>
      </c>
      <c r="L4939" s="262">
        <v>45564</v>
      </c>
      <c r="M4939" s="261" t="s">
        <v>20</v>
      </c>
    </row>
    <row r="4940" spans="1:13" x14ac:dyDescent="0.35">
      <c r="A4940" s="259" t="s">
        <v>920</v>
      </c>
      <c r="B4940" s="259" t="s">
        <v>921</v>
      </c>
      <c r="C4940" s="259" t="s">
        <v>922</v>
      </c>
      <c r="D4940" s="259" t="s">
        <v>568</v>
      </c>
      <c r="E4940" s="259">
        <v>1378374</v>
      </c>
      <c r="F4940" s="259" t="s">
        <v>9160</v>
      </c>
      <c r="G4940" s="259" t="s">
        <v>884</v>
      </c>
      <c r="H4940" s="259">
        <v>2</v>
      </c>
      <c r="I4940" s="259" t="s">
        <v>9161</v>
      </c>
      <c r="J4940" s="259" t="s">
        <v>9164</v>
      </c>
      <c r="K4940" s="259" t="s">
        <v>9165</v>
      </c>
      <c r="L4940" s="260">
        <v>45564</v>
      </c>
      <c r="M4940" s="259" t="s">
        <v>20</v>
      </c>
    </row>
    <row r="4941" spans="1:13" x14ac:dyDescent="0.35">
      <c r="A4941" s="261" t="s">
        <v>920</v>
      </c>
      <c r="B4941" s="261" t="s">
        <v>921</v>
      </c>
      <c r="C4941" s="261" t="s">
        <v>922</v>
      </c>
      <c r="D4941" s="261" t="s">
        <v>635</v>
      </c>
      <c r="E4941" s="261">
        <v>839</v>
      </c>
      <c r="F4941" s="261" t="s">
        <v>8251</v>
      </c>
      <c r="G4941" s="261" t="s">
        <v>22</v>
      </c>
      <c r="H4941" s="261">
        <v>3</v>
      </c>
      <c r="I4941" s="261" t="s">
        <v>8252</v>
      </c>
      <c r="J4941" s="261" t="s">
        <v>8253</v>
      </c>
      <c r="K4941" s="261" t="s">
        <v>9166</v>
      </c>
      <c r="L4941" s="262">
        <v>45564</v>
      </c>
      <c r="M4941" s="261" t="s">
        <v>20</v>
      </c>
    </row>
    <row r="4942" spans="1:13" x14ac:dyDescent="0.35">
      <c r="A4942" s="259" t="s">
        <v>920</v>
      </c>
      <c r="B4942" s="259" t="s">
        <v>921</v>
      </c>
      <c r="C4942" s="259" t="s">
        <v>922</v>
      </c>
      <c r="D4942" s="259" t="s">
        <v>793</v>
      </c>
      <c r="E4942" s="259">
        <v>839</v>
      </c>
      <c r="F4942" s="259" t="s">
        <v>8251</v>
      </c>
      <c r="G4942" s="259" t="s">
        <v>22</v>
      </c>
      <c r="H4942" s="259">
        <v>3</v>
      </c>
      <c r="I4942" s="259" t="s">
        <v>9167</v>
      </c>
      <c r="J4942" s="259" t="s">
        <v>8253</v>
      </c>
      <c r="K4942" s="259" t="s">
        <v>9168</v>
      </c>
      <c r="L4942" s="260">
        <v>45564</v>
      </c>
      <c r="M4942" s="259" t="s">
        <v>20</v>
      </c>
    </row>
    <row r="4943" spans="1:13" x14ac:dyDescent="0.35">
      <c r="A4943" s="261" t="s">
        <v>920</v>
      </c>
      <c r="B4943" s="261" t="s">
        <v>921</v>
      </c>
      <c r="C4943" s="261" t="s">
        <v>922</v>
      </c>
      <c r="D4943" s="261" t="s">
        <v>986</v>
      </c>
      <c r="E4943" s="261">
        <v>1378374</v>
      </c>
      <c r="F4943" s="261" t="s">
        <v>9160</v>
      </c>
      <c r="G4943" s="261" t="s">
        <v>884</v>
      </c>
      <c r="H4943" s="261">
        <v>2</v>
      </c>
      <c r="I4943" s="261" t="s">
        <v>9161</v>
      </c>
      <c r="J4943" s="261" t="s">
        <v>9169</v>
      </c>
      <c r="K4943" s="261" t="s">
        <v>9170</v>
      </c>
      <c r="L4943" s="262">
        <v>45564</v>
      </c>
      <c r="M4943" s="261" t="s">
        <v>20</v>
      </c>
    </row>
    <row r="4944" spans="1:13" x14ac:dyDescent="0.35">
      <c r="A4944" s="259" t="s">
        <v>920</v>
      </c>
      <c r="B4944" s="259" t="s">
        <v>921</v>
      </c>
      <c r="C4944" s="259" t="s">
        <v>922</v>
      </c>
      <c r="D4944" s="259" t="s">
        <v>991</v>
      </c>
      <c r="E4944" s="259">
        <v>124555626</v>
      </c>
      <c r="F4944" s="259" t="s">
        <v>9171</v>
      </c>
      <c r="G4944" s="259" t="s">
        <v>884</v>
      </c>
      <c r="H4944" s="259">
        <v>2</v>
      </c>
      <c r="I4944" s="259" t="s">
        <v>9172</v>
      </c>
      <c r="J4944" s="259" t="s">
        <v>9173</v>
      </c>
      <c r="K4944" s="259" t="s">
        <v>9174</v>
      </c>
      <c r="L4944" s="260">
        <v>45564</v>
      </c>
      <c r="M4944" s="259" t="s">
        <v>20</v>
      </c>
    </row>
    <row r="4945" spans="1:13" x14ac:dyDescent="0.35">
      <c r="A4945" s="261" t="s">
        <v>920</v>
      </c>
      <c r="B4945" s="261" t="s">
        <v>921</v>
      </c>
      <c r="C4945" s="261" t="s">
        <v>922</v>
      </c>
      <c r="D4945" s="261" t="s">
        <v>996</v>
      </c>
      <c r="E4945" s="261">
        <v>0</v>
      </c>
      <c r="F4945" s="261" t="s">
        <v>9160</v>
      </c>
      <c r="G4945" s="261" t="s">
        <v>884</v>
      </c>
      <c r="H4945" s="261">
        <v>2</v>
      </c>
      <c r="I4945" s="261" t="s">
        <v>9161</v>
      </c>
      <c r="J4945" s="261" t="s">
        <v>9175</v>
      </c>
      <c r="K4945" s="261" t="s">
        <v>9176</v>
      </c>
      <c r="L4945" s="262">
        <v>45564</v>
      </c>
      <c r="M4945" s="261" t="s">
        <v>20</v>
      </c>
    </row>
    <row r="4946" spans="1:13" x14ac:dyDescent="0.35">
      <c r="A4946" s="259" t="s">
        <v>920</v>
      </c>
      <c r="B4946" s="259" t="s">
        <v>921</v>
      </c>
      <c r="C4946" s="259" t="s">
        <v>922</v>
      </c>
      <c r="D4946" s="259" t="s">
        <v>999</v>
      </c>
      <c r="E4946" s="259">
        <v>1378374</v>
      </c>
      <c r="F4946" s="259" t="s">
        <v>9160</v>
      </c>
      <c r="G4946" s="259" t="s">
        <v>884</v>
      </c>
      <c r="H4946" s="259">
        <v>2</v>
      </c>
      <c r="I4946" s="259" t="s">
        <v>9161</v>
      </c>
      <c r="J4946" s="259" t="s">
        <v>9177</v>
      </c>
      <c r="K4946" s="259" t="s">
        <v>9178</v>
      </c>
      <c r="L4946" s="260">
        <v>45564</v>
      </c>
      <c r="M4946" s="259" t="s">
        <v>20</v>
      </c>
    </row>
    <row r="4947" spans="1:13" x14ac:dyDescent="0.35">
      <c r="A4947" s="261" t="s">
        <v>920</v>
      </c>
      <c r="B4947" s="261" t="s">
        <v>921</v>
      </c>
      <c r="C4947" s="261" t="s">
        <v>922</v>
      </c>
      <c r="D4947" s="261" t="s">
        <v>1002</v>
      </c>
      <c r="E4947" s="261" t="s">
        <v>17</v>
      </c>
      <c r="F4947" s="261" t="s">
        <v>9160</v>
      </c>
      <c r="G4947" s="261" t="s">
        <v>884</v>
      </c>
      <c r="H4947" s="261">
        <v>2</v>
      </c>
      <c r="I4947" s="261" t="s">
        <v>9161</v>
      </c>
      <c r="J4947" s="261" t="s">
        <v>9179</v>
      </c>
      <c r="K4947" s="261" t="s">
        <v>9180</v>
      </c>
      <c r="L4947" s="262">
        <v>45564</v>
      </c>
      <c r="M4947" s="261" t="s">
        <v>20</v>
      </c>
    </row>
    <row r="4948" spans="1:13" x14ac:dyDescent="0.35">
      <c r="A4948" s="259" t="s">
        <v>920</v>
      </c>
      <c r="B4948" s="259" t="s">
        <v>921</v>
      </c>
      <c r="C4948" s="259" t="s">
        <v>922</v>
      </c>
      <c r="D4948" s="259" t="s">
        <v>823</v>
      </c>
      <c r="E4948" s="259" t="s">
        <v>17</v>
      </c>
      <c r="F4948" s="259" t="s">
        <v>9160</v>
      </c>
      <c r="G4948" s="259" t="s">
        <v>884</v>
      </c>
      <c r="H4948" s="259">
        <v>2</v>
      </c>
      <c r="I4948" s="259" t="s">
        <v>9161</v>
      </c>
      <c r="J4948" s="259" t="s">
        <v>9181</v>
      </c>
      <c r="K4948" s="259" t="s">
        <v>9182</v>
      </c>
      <c r="L4948" s="260">
        <v>45564</v>
      </c>
      <c r="M4948" s="259" t="s">
        <v>20</v>
      </c>
    </row>
    <row r="4949" spans="1:13" x14ac:dyDescent="0.35">
      <c r="A4949" s="261" t="s">
        <v>935</v>
      </c>
      <c r="B4949" s="261" t="s">
        <v>936</v>
      </c>
      <c r="C4949" s="261" t="s">
        <v>937</v>
      </c>
      <c r="D4949" s="261" t="s">
        <v>949</v>
      </c>
      <c r="E4949" s="261">
        <v>133006000</v>
      </c>
      <c r="F4949" s="261" t="s">
        <v>9183</v>
      </c>
      <c r="G4949" s="261" t="s">
        <v>884</v>
      </c>
      <c r="H4949" s="261">
        <v>2</v>
      </c>
      <c r="I4949" s="261" t="s">
        <v>9184</v>
      </c>
      <c r="J4949" s="261" t="s">
        <v>9185</v>
      </c>
      <c r="K4949" s="261" t="s">
        <v>9186</v>
      </c>
      <c r="L4949" s="262">
        <v>45564</v>
      </c>
      <c r="M4949" s="261" t="s">
        <v>20</v>
      </c>
    </row>
    <row r="4950" spans="1:13" x14ac:dyDescent="0.35">
      <c r="A4950" s="259" t="s">
        <v>935</v>
      </c>
      <c r="B4950" s="259" t="s">
        <v>936</v>
      </c>
      <c r="C4950" s="259" t="s">
        <v>937</v>
      </c>
      <c r="D4950" s="259" t="s">
        <v>694</v>
      </c>
      <c r="E4950" s="259">
        <v>3327774</v>
      </c>
      <c r="F4950" s="259" t="s">
        <v>9187</v>
      </c>
      <c r="G4950" s="259" t="s">
        <v>884</v>
      </c>
      <c r="H4950" s="259">
        <v>2</v>
      </c>
      <c r="I4950" s="259" t="s">
        <v>9188</v>
      </c>
      <c r="J4950" s="259" t="s">
        <v>9189</v>
      </c>
      <c r="K4950" s="259" t="s">
        <v>9190</v>
      </c>
      <c r="L4950" s="260">
        <v>45564</v>
      </c>
      <c r="M4950" s="259" t="s">
        <v>20</v>
      </c>
    </row>
    <row r="4951" spans="1:13" x14ac:dyDescent="0.35">
      <c r="A4951" s="261" t="s">
        <v>935</v>
      </c>
      <c r="B4951" s="261" t="s">
        <v>936</v>
      </c>
      <c r="C4951" s="261" t="s">
        <v>937</v>
      </c>
      <c r="D4951" s="261" t="s">
        <v>958</v>
      </c>
      <c r="E4951" s="261">
        <v>133006000</v>
      </c>
      <c r="F4951" s="261" t="s">
        <v>9183</v>
      </c>
      <c r="G4951" s="261" t="s">
        <v>884</v>
      </c>
      <c r="H4951" s="261">
        <v>2</v>
      </c>
      <c r="I4951" s="261" t="s">
        <v>9184</v>
      </c>
      <c r="J4951" s="261" t="s">
        <v>9158</v>
      </c>
      <c r="K4951" s="261" t="s">
        <v>9191</v>
      </c>
      <c r="L4951" s="262">
        <v>45564</v>
      </c>
      <c r="M4951" s="261" t="s">
        <v>20</v>
      </c>
    </row>
    <row r="4952" spans="1:13" x14ac:dyDescent="0.35">
      <c r="A4952" s="259" t="s">
        <v>935</v>
      </c>
      <c r="B4952" s="259" t="s">
        <v>936</v>
      </c>
      <c r="C4952" s="259" t="s">
        <v>937</v>
      </c>
      <c r="D4952" s="259" t="s">
        <v>963</v>
      </c>
      <c r="E4952" s="259">
        <v>377541</v>
      </c>
      <c r="F4952" s="259" t="s">
        <v>9192</v>
      </c>
      <c r="G4952" s="259" t="s">
        <v>884</v>
      </c>
      <c r="H4952" s="259">
        <v>2</v>
      </c>
      <c r="I4952" s="259" t="s">
        <v>9193</v>
      </c>
      <c r="J4952" s="259" t="s">
        <v>9162</v>
      </c>
      <c r="K4952" s="259" t="s">
        <v>9194</v>
      </c>
      <c r="L4952" s="260">
        <v>45564</v>
      </c>
      <c r="M4952" s="259" t="s">
        <v>20</v>
      </c>
    </row>
    <row r="4953" spans="1:13" x14ac:dyDescent="0.35">
      <c r="A4953" s="261" t="s">
        <v>935</v>
      </c>
      <c r="B4953" s="261" t="s">
        <v>936</v>
      </c>
      <c r="C4953" s="261" t="s">
        <v>937</v>
      </c>
      <c r="D4953" s="261" t="s">
        <v>568</v>
      </c>
      <c r="E4953" s="261">
        <v>377541</v>
      </c>
      <c r="F4953" s="261" t="s">
        <v>9192</v>
      </c>
      <c r="G4953" s="261" t="s">
        <v>884</v>
      </c>
      <c r="H4953" s="261">
        <v>2</v>
      </c>
      <c r="I4953" s="261" t="s">
        <v>9193</v>
      </c>
      <c r="J4953" s="261" t="s">
        <v>9195</v>
      </c>
      <c r="K4953" s="261" t="s">
        <v>9196</v>
      </c>
      <c r="L4953" s="262">
        <v>45564</v>
      </c>
      <c r="M4953" s="261" t="s">
        <v>20</v>
      </c>
    </row>
    <row r="4954" spans="1:13" x14ac:dyDescent="0.35">
      <c r="A4954" s="259" t="s">
        <v>935</v>
      </c>
      <c r="B4954" s="259" t="s">
        <v>936</v>
      </c>
      <c r="C4954" s="259" t="s">
        <v>937</v>
      </c>
      <c r="D4954" s="259" t="s">
        <v>635</v>
      </c>
      <c r="E4954" s="259">
        <v>75</v>
      </c>
      <c r="F4954" s="259" t="s">
        <v>8251</v>
      </c>
      <c r="G4954" s="259" t="s">
        <v>22</v>
      </c>
      <c r="H4954" s="259">
        <v>3</v>
      </c>
      <c r="I4954" s="259" t="s">
        <v>8282</v>
      </c>
      <c r="J4954" s="259" t="s">
        <v>9197</v>
      </c>
      <c r="K4954" s="259" t="s">
        <v>9198</v>
      </c>
      <c r="L4954" s="260">
        <v>45564</v>
      </c>
      <c r="M4954" s="259" t="s">
        <v>20</v>
      </c>
    </row>
    <row r="4955" spans="1:13" x14ac:dyDescent="0.35">
      <c r="A4955" s="261" t="s">
        <v>935</v>
      </c>
      <c r="B4955" s="261" t="s">
        <v>936</v>
      </c>
      <c r="C4955" s="261" t="s">
        <v>937</v>
      </c>
      <c r="D4955" s="261" t="s">
        <v>793</v>
      </c>
      <c r="E4955" s="261">
        <v>75</v>
      </c>
      <c r="F4955" s="261" t="s">
        <v>8251</v>
      </c>
      <c r="G4955" s="261" t="s">
        <v>22</v>
      </c>
      <c r="H4955" s="261">
        <v>3</v>
      </c>
      <c r="I4955" s="261" t="s">
        <v>9199</v>
      </c>
      <c r="J4955" s="261" t="s">
        <v>9197</v>
      </c>
      <c r="K4955" s="261" t="s">
        <v>9200</v>
      </c>
      <c r="L4955" s="262">
        <v>45564</v>
      </c>
      <c r="M4955" s="261" t="s">
        <v>20</v>
      </c>
    </row>
    <row r="4956" spans="1:13" x14ac:dyDescent="0.35">
      <c r="A4956" s="259" t="s">
        <v>935</v>
      </c>
      <c r="B4956" s="259" t="s">
        <v>936</v>
      </c>
      <c r="C4956" s="259" t="s">
        <v>937</v>
      </c>
      <c r="D4956" s="259" t="s">
        <v>986</v>
      </c>
      <c r="E4956" s="259">
        <v>377541</v>
      </c>
      <c r="F4956" s="259" t="s">
        <v>9192</v>
      </c>
      <c r="G4956" s="259" t="s">
        <v>884</v>
      </c>
      <c r="H4956" s="259">
        <v>2</v>
      </c>
      <c r="I4956" s="259" t="s">
        <v>9193</v>
      </c>
      <c r="J4956" s="259" t="s">
        <v>9169</v>
      </c>
      <c r="K4956" s="259" t="s">
        <v>9201</v>
      </c>
      <c r="L4956" s="260">
        <v>45564</v>
      </c>
      <c r="M4956" s="259" t="s">
        <v>20</v>
      </c>
    </row>
    <row r="4957" spans="1:13" x14ac:dyDescent="0.35">
      <c r="A4957" s="261" t="s">
        <v>935</v>
      </c>
      <c r="B4957" s="261" t="s">
        <v>936</v>
      </c>
      <c r="C4957" s="261" t="s">
        <v>937</v>
      </c>
      <c r="D4957" s="261" t="s">
        <v>991</v>
      </c>
      <c r="E4957" s="261">
        <v>132628459</v>
      </c>
      <c r="F4957" s="261" t="s">
        <v>9202</v>
      </c>
      <c r="G4957" s="261" t="s">
        <v>884</v>
      </c>
      <c r="H4957" s="261">
        <v>2</v>
      </c>
      <c r="I4957" s="261" t="s">
        <v>9203</v>
      </c>
      <c r="J4957" s="261" t="s">
        <v>9204</v>
      </c>
      <c r="K4957" s="261" t="s">
        <v>9205</v>
      </c>
      <c r="L4957" s="262">
        <v>45564</v>
      </c>
      <c r="M4957" s="261" t="s">
        <v>20</v>
      </c>
    </row>
    <row r="4958" spans="1:13" x14ac:dyDescent="0.35">
      <c r="A4958" s="259" t="s">
        <v>935</v>
      </c>
      <c r="B4958" s="259" t="s">
        <v>936</v>
      </c>
      <c r="C4958" s="259" t="s">
        <v>937</v>
      </c>
      <c r="D4958" s="259" t="s">
        <v>996</v>
      </c>
      <c r="E4958" s="259">
        <v>0</v>
      </c>
      <c r="F4958" s="259" t="s">
        <v>9192</v>
      </c>
      <c r="G4958" s="259" t="s">
        <v>884</v>
      </c>
      <c r="H4958" s="259">
        <v>2</v>
      </c>
      <c r="I4958" s="259" t="s">
        <v>9193</v>
      </c>
      <c r="J4958" s="259" t="s">
        <v>9206</v>
      </c>
      <c r="K4958" s="259" t="s">
        <v>9207</v>
      </c>
      <c r="L4958" s="260">
        <v>45564</v>
      </c>
      <c r="M4958" s="259" t="s">
        <v>20</v>
      </c>
    </row>
    <row r="4959" spans="1:13" x14ac:dyDescent="0.35">
      <c r="A4959" s="261" t="s">
        <v>935</v>
      </c>
      <c r="B4959" s="261" t="s">
        <v>936</v>
      </c>
      <c r="C4959" s="261" t="s">
        <v>937</v>
      </c>
      <c r="D4959" s="261" t="s">
        <v>999</v>
      </c>
      <c r="E4959" s="261">
        <v>377541</v>
      </c>
      <c r="F4959" s="261" t="s">
        <v>9192</v>
      </c>
      <c r="G4959" s="261" t="s">
        <v>884</v>
      </c>
      <c r="H4959" s="261">
        <v>2</v>
      </c>
      <c r="I4959" s="261" t="s">
        <v>9193</v>
      </c>
      <c r="J4959" s="261" t="s">
        <v>9208</v>
      </c>
      <c r="K4959" s="261" t="s">
        <v>9209</v>
      </c>
      <c r="L4959" s="262">
        <v>45564</v>
      </c>
      <c r="M4959" s="261" t="s">
        <v>20</v>
      </c>
    </row>
    <row r="4960" spans="1:13" x14ac:dyDescent="0.35">
      <c r="A4960" s="259" t="s">
        <v>935</v>
      </c>
      <c r="B4960" s="259" t="s">
        <v>936</v>
      </c>
      <c r="C4960" s="259" t="s">
        <v>937</v>
      </c>
      <c r="D4960" s="259" t="s">
        <v>1002</v>
      </c>
      <c r="E4960" s="259" t="s">
        <v>17</v>
      </c>
      <c r="F4960" s="259" t="s">
        <v>9192</v>
      </c>
      <c r="G4960" s="259" t="s">
        <v>884</v>
      </c>
      <c r="H4960" s="259">
        <v>2</v>
      </c>
      <c r="I4960" s="259" t="s">
        <v>9193</v>
      </c>
      <c r="J4960" s="259" t="s">
        <v>9210</v>
      </c>
      <c r="K4960" s="259" t="s">
        <v>9211</v>
      </c>
      <c r="L4960" s="260">
        <v>45564</v>
      </c>
      <c r="M4960" s="259" t="s">
        <v>20</v>
      </c>
    </row>
    <row r="4961" spans="1:13" x14ac:dyDescent="0.35">
      <c r="A4961" s="261" t="s">
        <v>935</v>
      </c>
      <c r="B4961" s="261" t="s">
        <v>936</v>
      </c>
      <c r="C4961" s="261" t="s">
        <v>937</v>
      </c>
      <c r="D4961" s="261" t="s">
        <v>823</v>
      </c>
      <c r="E4961" s="261" t="s">
        <v>17</v>
      </c>
      <c r="F4961" s="261" t="s">
        <v>9192</v>
      </c>
      <c r="G4961" s="261" t="s">
        <v>884</v>
      </c>
      <c r="H4961" s="261">
        <v>2</v>
      </c>
      <c r="I4961" s="261" t="s">
        <v>9193</v>
      </c>
      <c r="J4961" s="261" t="s">
        <v>9212</v>
      </c>
      <c r="K4961" s="261" t="s">
        <v>9213</v>
      </c>
      <c r="L4961" s="262">
        <v>45564</v>
      </c>
      <c r="M4961" s="261" t="s">
        <v>20</v>
      </c>
    </row>
    <row r="4962" spans="1:13" x14ac:dyDescent="0.35">
      <c r="A4962" s="259" t="s">
        <v>1756</v>
      </c>
      <c r="B4962" s="259" t="s">
        <v>1757</v>
      </c>
      <c r="C4962" s="259" t="s">
        <v>1758</v>
      </c>
      <c r="D4962" s="259" t="s">
        <v>40</v>
      </c>
      <c r="E4962" s="259">
        <v>22891</v>
      </c>
      <c r="F4962" s="259" t="s">
        <v>6875</v>
      </c>
      <c r="G4962" s="259" t="s">
        <v>22</v>
      </c>
      <c r="H4962" s="259">
        <v>3</v>
      </c>
      <c r="I4962" s="259" t="s">
        <v>6915</v>
      </c>
      <c r="J4962" s="259" t="s">
        <v>9214</v>
      </c>
      <c r="K4962" s="259" t="s">
        <v>9215</v>
      </c>
      <c r="L4962" s="260">
        <v>45565</v>
      </c>
      <c r="M4962" s="259" t="s">
        <v>20</v>
      </c>
    </row>
    <row r="4963" spans="1:13" x14ac:dyDescent="0.35">
      <c r="A4963" s="261" t="s">
        <v>1765</v>
      </c>
      <c r="B4963" s="261" t="s">
        <v>1766</v>
      </c>
      <c r="C4963" s="261" t="s">
        <v>1758</v>
      </c>
      <c r="D4963" s="261" t="s">
        <v>40</v>
      </c>
      <c r="E4963" s="261">
        <v>1688</v>
      </c>
      <c r="F4963" s="261" t="s">
        <v>6911</v>
      </c>
      <c r="G4963" s="261" t="s">
        <v>884</v>
      </c>
      <c r="H4963" s="261">
        <v>2</v>
      </c>
      <c r="I4963" s="261" t="s">
        <v>6912</v>
      </c>
      <c r="J4963" s="261" t="s">
        <v>9216</v>
      </c>
      <c r="K4963" s="261" t="s">
        <v>9217</v>
      </c>
      <c r="L4963" s="262">
        <v>45565</v>
      </c>
      <c r="M4963" s="261" t="s">
        <v>439</v>
      </c>
    </row>
    <row r="4964" spans="1:13" x14ac:dyDescent="0.35">
      <c r="A4964" s="259" t="s">
        <v>1772</v>
      </c>
      <c r="B4964" s="259" t="s">
        <v>1773</v>
      </c>
      <c r="C4964" s="259" t="s">
        <v>1758</v>
      </c>
      <c r="D4964" s="259" t="s">
        <v>40</v>
      </c>
      <c r="E4964" s="259">
        <v>21203</v>
      </c>
      <c r="F4964" s="259" t="s">
        <v>6947</v>
      </c>
      <c r="G4964" s="259" t="s">
        <v>22</v>
      </c>
      <c r="H4964" s="259">
        <v>3</v>
      </c>
      <c r="I4964" s="259" t="s">
        <v>6948</v>
      </c>
      <c r="J4964" s="259" t="s">
        <v>9218</v>
      </c>
      <c r="K4964" s="259" t="s">
        <v>9219</v>
      </c>
      <c r="L4964" s="260">
        <v>45565</v>
      </c>
      <c r="M4964" s="259" t="s">
        <v>20</v>
      </c>
    </row>
    <row r="4965" spans="1:13" x14ac:dyDescent="0.35">
      <c r="A4965" s="261" t="s">
        <v>78</v>
      </c>
      <c r="B4965" s="261" t="s">
        <v>79</v>
      </c>
      <c r="C4965" s="261" t="s">
        <v>80</v>
      </c>
      <c r="D4965" s="261" t="s">
        <v>635</v>
      </c>
      <c r="E4965" s="261">
        <v>13</v>
      </c>
      <c r="F4965" s="261" t="s">
        <v>9220</v>
      </c>
      <c r="G4965" s="261" t="s">
        <v>22</v>
      </c>
      <c r="H4965" s="261">
        <v>3</v>
      </c>
      <c r="I4965" s="261" t="s">
        <v>9221</v>
      </c>
      <c r="J4965" s="261" t="s">
        <v>9222</v>
      </c>
      <c r="K4965" s="261" t="s">
        <v>9223</v>
      </c>
      <c r="L4965" s="262">
        <v>45565</v>
      </c>
      <c r="M4965" s="261" t="s">
        <v>20</v>
      </c>
    </row>
    <row r="4966" spans="1:13" x14ac:dyDescent="0.35">
      <c r="A4966" s="259" t="s">
        <v>78</v>
      </c>
      <c r="B4966" s="259" t="s">
        <v>79</v>
      </c>
      <c r="C4966" s="259" t="s">
        <v>80</v>
      </c>
      <c r="D4966" s="259" t="s">
        <v>793</v>
      </c>
      <c r="E4966" s="259">
        <v>13</v>
      </c>
      <c r="F4966" s="259" t="s">
        <v>9220</v>
      </c>
      <c r="G4966" s="259" t="s">
        <v>22</v>
      </c>
      <c r="H4966" s="259">
        <v>3</v>
      </c>
      <c r="I4966" s="259" t="s">
        <v>9221</v>
      </c>
      <c r="J4966" s="259" t="s">
        <v>9222</v>
      </c>
      <c r="K4966" s="259" t="s">
        <v>9224</v>
      </c>
      <c r="L4966" s="260">
        <v>45565</v>
      </c>
      <c r="M4966" s="259" t="s">
        <v>20</v>
      </c>
    </row>
    <row r="4967" spans="1:13" x14ac:dyDescent="0.35">
      <c r="A4967" s="261" t="s">
        <v>2067</v>
      </c>
      <c r="B4967" s="261" t="s">
        <v>2068</v>
      </c>
      <c r="C4967" s="261" t="s">
        <v>2069</v>
      </c>
      <c r="D4967" s="261" t="s">
        <v>949</v>
      </c>
      <c r="E4967" s="261">
        <v>32123710</v>
      </c>
      <c r="F4967" s="261" t="s">
        <v>9225</v>
      </c>
      <c r="G4967" s="261" t="s">
        <v>884</v>
      </c>
      <c r="H4967" s="261">
        <v>2</v>
      </c>
      <c r="I4967" s="261" t="s">
        <v>9226</v>
      </c>
      <c r="J4967" s="261" t="s">
        <v>9227</v>
      </c>
      <c r="K4967" s="261" t="s">
        <v>9228</v>
      </c>
      <c r="L4967" s="262">
        <v>45565</v>
      </c>
      <c r="M4967" s="261" t="s">
        <v>20</v>
      </c>
    </row>
    <row r="4968" spans="1:13" x14ac:dyDescent="0.35">
      <c r="A4968" s="259" t="s">
        <v>2067</v>
      </c>
      <c r="B4968" s="259" t="s">
        <v>2068</v>
      </c>
      <c r="C4968" s="259" t="s">
        <v>2069</v>
      </c>
      <c r="D4968" s="259" t="s">
        <v>694</v>
      </c>
      <c r="E4968" s="259">
        <v>88648</v>
      </c>
      <c r="F4968" s="259" t="s">
        <v>9229</v>
      </c>
      <c r="G4968" s="259" t="s">
        <v>884</v>
      </c>
      <c r="H4968" s="259">
        <v>2</v>
      </c>
      <c r="I4968" s="259" t="s">
        <v>9230</v>
      </c>
      <c r="J4968" s="259" t="s">
        <v>9231</v>
      </c>
      <c r="K4968" s="259" t="s">
        <v>9232</v>
      </c>
      <c r="L4968" s="260">
        <v>45565</v>
      </c>
      <c r="M4968" s="259" t="s">
        <v>20</v>
      </c>
    </row>
    <row r="4969" spans="1:13" x14ac:dyDescent="0.35">
      <c r="A4969" s="261" t="s">
        <v>2067</v>
      </c>
      <c r="B4969" s="261" t="s">
        <v>2068</v>
      </c>
      <c r="C4969" s="261" t="s">
        <v>2069</v>
      </c>
      <c r="D4969" s="261" t="s">
        <v>958</v>
      </c>
      <c r="E4969" s="261">
        <v>4664601</v>
      </c>
      <c r="F4969" s="261" t="s">
        <v>9233</v>
      </c>
      <c r="G4969" s="261" t="s">
        <v>884</v>
      </c>
      <c r="H4969" s="261">
        <v>2</v>
      </c>
      <c r="I4969" s="261" t="s">
        <v>9230</v>
      </c>
      <c r="J4969" s="261" t="s">
        <v>9234</v>
      </c>
      <c r="K4969" s="261" t="s">
        <v>9235</v>
      </c>
      <c r="L4969" s="262">
        <v>45565</v>
      </c>
      <c r="M4969" s="261" t="s">
        <v>20</v>
      </c>
    </row>
    <row r="4970" spans="1:13" x14ac:dyDescent="0.35">
      <c r="A4970" s="259" t="s">
        <v>2067</v>
      </c>
      <c r="B4970" s="259" t="s">
        <v>2068</v>
      </c>
      <c r="C4970" s="259" t="s">
        <v>2069</v>
      </c>
      <c r="D4970" s="259" t="s">
        <v>963</v>
      </c>
      <c r="E4970" s="259">
        <v>535000</v>
      </c>
      <c r="F4970" s="259" t="s">
        <v>9236</v>
      </c>
      <c r="G4970" s="259" t="s">
        <v>884</v>
      </c>
      <c r="H4970" s="259">
        <v>2</v>
      </c>
      <c r="I4970" s="259" t="s">
        <v>9237</v>
      </c>
      <c r="J4970" s="259" t="s">
        <v>9238</v>
      </c>
      <c r="K4970" s="259" t="s">
        <v>9239</v>
      </c>
      <c r="L4970" s="260">
        <v>45565</v>
      </c>
      <c r="M4970" s="259" t="s">
        <v>20</v>
      </c>
    </row>
    <row r="4971" spans="1:13" x14ac:dyDescent="0.35">
      <c r="A4971" s="261" t="s">
        <v>2067</v>
      </c>
      <c r="B4971" s="261" t="s">
        <v>2068</v>
      </c>
      <c r="C4971" s="261" t="s">
        <v>2069</v>
      </c>
      <c r="D4971" s="261" t="s">
        <v>568</v>
      </c>
      <c r="E4971" s="261">
        <v>22700</v>
      </c>
      <c r="F4971" s="261" t="s">
        <v>9240</v>
      </c>
      <c r="G4971" s="261" t="s">
        <v>884</v>
      </c>
      <c r="H4971" s="261">
        <v>2</v>
      </c>
      <c r="I4971" s="261" t="s">
        <v>9241</v>
      </c>
      <c r="J4971" s="261" t="s">
        <v>9242</v>
      </c>
      <c r="K4971" s="261" t="s">
        <v>9243</v>
      </c>
      <c r="L4971" s="262">
        <v>45565</v>
      </c>
      <c r="M4971" s="261" t="s">
        <v>20</v>
      </c>
    </row>
    <row r="4972" spans="1:13" x14ac:dyDescent="0.35">
      <c r="A4972" s="259" t="s">
        <v>2067</v>
      </c>
      <c r="B4972" s="259" t="s">
        <v>2068</v>
      </c>
      <c r="C4972" s="259" t="s">
        <v>2069</v>
      </c>
      <c r="D4972" s="259" t="s">
        <v>40</v>
      </c>
      <c r="E4972" s="259">
        <v>4</v>
      </c>
      <c r="F4972" s="259" t="s">
        <v>9244</v>
      </c>
      <c r="G4972" s="259" t="s">
        <v>884</v>
      </c>
      <c r="H4972" s="259">
        <v>2</v>
      </c>
      <c r="I4972" s="259" t="s">
        <v>9245</v>
      </c>
      <c r="J4972" s="259" t="s">
        <v>9246</v>
      </c>
      <c r="K4972" s="259" t="s">
        <v>9247</v>
      </c>
      <c r="L4972" s="260">
        <v>45565</v>
      </c>
      <c r="M4972" s="259" t="s">
        <v>20</v>
      </c>
    </row>
    <row r="4973" spans="1:13" x14ac:dyDescent="0.35">
      <c r="A4973" s="261" t="s">
        <v>2067</v>
      </c>
      <c r="B4973" s="261" t="s">
        <v>2068</v>
      </c>
      <c r="C4973" s="261" t="s">
        <v>2069</v>
      </c>
      <c r="D4973" s="261" t="s">
        <v>635</v>
      </c>
      <c r="E4973" s="261">
        <v>19</v>
      </c>
      <c r="F4973" s="261" t="s">
        <v>9240</v>
      </c>
      <c r="G4973" s="261" t="s">
        <v>884</v>
      </c>
      <c r="H4973" s="261">
        <v>2</v>
      </c>
      <c r="I4973" s="261" t="s">
        <v>9241</v>
      </c>
      <c r="J4973" s="261" t="s">
        <v>9248</v>
      </c>
      <c r="K4973" s="261" t="s">
        <v>9249</v>
      </c>
      <c r="L4973" s="262">
        <v>45565</v>
      </c>
      <c r="M4973" s="261" t="s">
        <v>20</v>
      </c>
    </row>
    <row r="4974" spans="1:13" x14ac:dyDescent="0.35">
      <c r="A4974" s="259" t="s">
        <v>2067</v>
      </c>
      <c r="B4974" s="259" t="s">
        <v>2068</v>
      </c>
      <c r="C4974" s="259" t="s">
        <v>2069</v>
      </c>
      <c r="D4974" s="259" t="s">
        <v>793</v>
      </c>
      <c r="E4974" s="259">
        <v>19</v>
      </c>
      <c r="F4974" s="259" t="s">
        <v>9240</v>
      </c>
      <c r="G4974" s="259" t="s">
        <v>884</v>
      </c>
      <c r="H4974" s="259">
        <v>2</v>
      </c>
      <c r="I4974" s="259" t="s">
        <v>9241</v>
      </c>
      <c r="J4974" s="259" t="s">
        <v>9250</v>
      </c>
      <c r="K4974" s="259" t="s">
        <v>9251</v>
      </c>
      <c r="L4974" s="260">
        <v>45565</v>
      </c>
      <c r="M4974" s="259" t="s">
        <v>20</v>
      </c>
    </row>
    <row r="4975" spans="1:13" x14ac:dyDescent="0.35">
      <c r="A4975" s="261" t="s">
        <v>2067</v>
      </c>
      <c r="B4975" s="261" t="s">
        <v>2068</v>
      </c>
      <c r="C4975" s="261" t="s">
        <v>2069</v>
      </c>
      <c r="D4975" s="261" t="s">
        <v>986</v>
      </c>
      <c r="E4975" s="261">
        <v>168248</v>
      </c>
      <c r="F4975" s="261" t="s">
        <v>9252</v>
      </c>
      <c r="G4975" s="261" t="s">
        <v>884</v>
      </c>
      <c r="H4975" s="261">
        <v>2</v>
      </c>
      <c r="I4975" s="261" t="s">
        <v>9253</v>
      </c>
      <c r="J4975" s="261" t="s">
        <v>9254</v>
      </c>
      <c r="K4975" s="261" t="s">
        <v>9255</v>
      </c>
      <c r="L4975" s="262">
        <v>45565</v>
      </c>
      <c r="M4975" s="261" t="s">
        <v>20</v>
      </c>
    </row>
    <row r="4976" spans="1:13" x14ac:dyDescent="0.35">
      <c r="A4976" s="259" t="s">
        <v>2067</v>
      </c>
      <c r="B4976" s="259" t="s">
        <v>2068</v>
      </c>
      <c r="C4976" s="259" t="s">
        <v>2069</v>
      </c>
      <c r="D4976" s="259" t="s">
        <v>991</v>
      </c>
      <c r="E4976" s="259">
        <v>4129601</v>
      </c>
      <c r="F4976" s="259" t="s">
        <v>9256</v>
      </c>
      <c r="G4976" s="259" t="s">
        <v>884</v>
      </c>
      <c r="H4976" s="259">
        <v>2</v>
      </c>
      <c r="I4976" s="259" t="s">
        <v>9230</v>
      </c>
      <c r="J4976" s="259" t="s">
        <v>9257</v>
      </c>
      <c r="K4976" s="259" t="s">
        <v>9258</v>
      </c>
      <c r="L4976" s="260">
        <v>45565</v>
      </c>
      <c r="M4976" s="259" t="s">
        <v>20</v>
      </c>
    </row>
    <row r="4977" spans="1:13" x14ac:dyDescent="0.35">
      <c r="A4977" s="261" t="s">
        <v>2067</v>
      </c>
      <c r="B4977" s="261" t="s">
        <v>2068</v>
      </c>
      <c r="C4977" s="261" t="s">
        <v>2069</v>
      </c>
      <c r="D4977" s="261" t="s">
        <v>996</v>
      </c>
      <c r="E4977" s="261">
        <v>366752</v>
      </c>
      <c r="F4977" s="261" t="s">
        <v>9259</v>
      </c>
      <c r="G4977" s="261" t="s">
        <v>884</v>
      </c>
      <c r="H4977" s="261">
        <v>2</v>
      </c>
      <c r="I4977" s="261" t="s">
        <v>9260</v>
      </c>
      <c r="J4977" s="261" t="s">
        <v>9257</v>
      </c>
      <c r="K4977" s="261" t="s">
        <v>9261</v>
      </c>
      <c r="L4977" s="262">
        <v>45565</v>
      </c>
      <c r="M4977" s="261" t="s">
        <v>20</v>
      </c>
    </row>
    <row r="4978" spans="1:13" x14ac:dyDescent="0.35">
      <c r="A4978" s="259" t="s">
        <v>2067</v>
      </c>
      <c r="B4978" s="259" t="s">
        <v>2068</v>
      </c>
      <c r="C4978" s="259" t="s">
        <v>2069</v>
      </c>
      <c r="D4978" s="259" t="s">
        <v>999</v>
      </c>
      <c r="E4978" s="259">
        <v>168248</v>
      </c>
      <c r="F4978" s="259" t="s">
        <v>9252</v>
      </c>
      <c r="G4978" s="259" t="s">
        <v>884</v>
      </c>
      <c r="H4978" s="259">
        <v>2</v>
      </c>
      <c r="I4978" s="259" t="s">
        <v>9253</v>
      </c>
      <c r="J4978" s="259" t="s">
        <v>9262</v>
      </c>
      <c r="K4978" s="259" t="s">
        <v>9263</v>
      </c>
      <c r="L4978" s="260">
        <v>45565</v>
      </c>
      <c r="M4978" s="259" t="s">
        <v>20</v>
      </c>
    </row>
    <row r="4979" spans="1:13" x14ac:dyDescent="0.35">
      <c r="A4979" s="261" t="s">
        <v>2067</v>
      </c>
      <c r="B4979" s="261" t="s">
        <v>2068</v>
      </c>
      <c r="C4979" s="261" t="s">
        <v>2069</v>
      </c>
      <c r="D4979" s="261" t="s">
        <v>1002</v>
      </c>
      <c r="E4979" s="261" t="s">
        <v>17</v>
      </c>
      <c r="F4979" s="261" t="s">
        <v>17</v>
      </c>
      <c r="G4979" s="261" t="s">
        <v>884</v>
      </c>
      <c r="H4979" s="261">
        <v>2</v>
      </c>
      <c r="I4979" s="261" t="s">
        <v>17</v>
      </c>
      <c r="J4979" s="261" t="s">
        <v>9264</v>
      </c>
      <c r="K4979" s="261" t="s">
        <v>9265</v>
      </c>
      <c r="L4979" s="262">
        <v>45565</v>
      </c>
      <c r="M4979" s="261" t="s">
        <v>20</v>
      </c>
    </row>
    <row r="4980" spans="1:13" x14ac:dyDescent="0.35">
      <c r="A4980" s="259" t="s">
        <v>2067</v>
      </c>
      <c r="B4980" s="259" t="s">
        <v>2068</v>
      </c>
      <c r="C4980" s="259" t="s">
        <v>2069</v>
      </c>
      <c r="D4980" s="259" t="s">
        <v>823</v>
      </c>
      <c r="E4980" s="259" t="s">
        <v>17</v>
      </c>
      <c r="F4980" s="259" t="s">
        <v>17</v>
      </c>
      <c r="G4980" s="259" t="s">
        <v>884</v>
      </c>
      <c r="H4980" s="259">
        <v>2</v>
      </c>
      <c r="I4980" s="259" t="s">
        <v>17</v>
      </c>
      <c r="J4980" s="259" t="s">
        <v>9264</v>
      </c>
      <c r="K4980" s="259" t="s">
        <v>9266</v>
      </c>
      <c r="L4980" s="260">
        <v>45565</v>
      </c>
      <c r="M4980" s="259" t="s">
        <v>20</v>
      </c>
    </row>
    <row r="4981" spans="1:13" x14ac:dyDescent="0.35">
      <c r="A4981" s="261" t="s">
        <v>2067</v>
      </c>
      <c r="B4981" s="261" t="s">
        <v>2068</v>
      </c>
      <c r="C4981" s="261" t="s">
        <v>2069</v>
      </c>
      <c r="D4981" s="261" t="s">
        <v>16</v>
      </c>
      <c r="E4981" s="261">
        <v>938</v>
      </c>
      <c r="F4981" s="261" t="s">
        <v>9244</v>
      </c>
      <c r="G4981" s="261" t="s">
        <v>884</v>
      </c>
      <c r="H4981" s="261">
        <v>2</v>
      </c>
      <c r="I4981" s="261" t="s">
        <v>9245</v>
      </c>
      <c r="J4981" s="261" t="s">
        <v>9267</v>
      </c>
      <c r="K4981" s="261" t="s">
        <v>9268</v>
      </c>
      <c r="L4981" s="262">
        <v>45565</v>
      </c>
      <c r="M4981" s="261" t="s">
        <v>20</v>
      </c>
    </row>
    <row r="4982" spans="1:13" x14ac:dyDescent="0.35">
      <c r="A4982" s="259" t="s">
        <v>2067</v>
      </c>
      <c r="B4982" s="259" t="s">
        <v>2068</v>
      </c>
      <c r="C4982" s="259" t="s">
        <v>2069</v>
      </c>
      <c r="D4982" s="259" t="s">
        <v>24</v>
      </c>
      <c r="E4982" s="259" t="s">
        <v>17</v>
      </c>
      <c r="F4982" s="259" t="s">
        <v>9269</v>
      </c>
      <c r="G4982" s="259" t="s">
        <v>884</v>
      </c>
      <c r="H4982" s="259">
        <v>2</v>
      </c>
      <c r="I4982" s="259" t="s">
        <v>9270</v>
      </c>
      <c r="J4982" s="259" t="s">
        <v>9271</v>
      </c>
      <c r="K4982" s="259" t="s">
        <v>9272</v>
      </c>
      <c r="L4982" s="260">
        <v>45565</v>
      </c>
      <c r="M4982" s="259" t="s">
        <v>20</v>
      </c>
    </row>
    <row r="4983" spans="1:13" x14ac:dyDescent="0.35">
      <c r="A4983" s="261" t="s">
        <v>2072</v>
      </c>
      <c r="B4983" s="261" t="s">
        <v>2073</v>
      </c>
      <c r="C4983" s="261" t="s">
        <v>2069</v>
      </c>
      <c r="D4983" s="261" t="s">
        <v>949</v>
      </c>
      <c r="E4983" s="261">
        <v>32123710</v>
      </c>
      <c r="F4983" s="261" t="s">
        <v>9225</v>
      </c>
      <c r="G4983" s="261" t="s">
        <v>884</v>
      </c>
      <c r="H4983" s="261">
        <v>2</v>
      </c>
      <c r="I4983" s="261" t="s">
        <v>9226</v>
      </c>
      <c r="J4983" s="261" t="s">
        <v>9227</v>
      </c>
      <c r="K4983" s="261" t="s">
        <v>9273</v>
      </c>
      <c r="L4983" s="262">
        <v>45565</v>
      </c>
      <c r="M4983" s="261" t="s">
        <v>20</v>
      </c>
    </row>
    <row r="4984" spans="1:13" x14ac:dyDescent="0.35">
      <c r="A4984" s="259" t="s">
        <v>2072</v>
      </c>
      <c r="B4984" s="259" t="s">
        <v>2073</v>
      </c>
      <c r="C4984" s="259" t="s">
        <v>2069</v>
      </c>
      <c r="D4984" s="259" t="s">
        <v>694</v>
      </c>
      <c r="E4984" s="259">
        <v>149752</v>
      </c>
      <c r="F4984" s="259" t="s">
        <v>9274</v>
      </c>
      <c r="G4984" s="259" t="s">
        <v>884</v>
      </c>
      <c r="H4984" s="259">
        <v>2</v>
      </c>
      <c r="I4984" s="259" t="s">
        <v>9275</v>
      </c>
      <c r="J4984" s="259" t="s">
        <v>9276</v>
      </c>
      <c r="K4984" s="259" t="s">
        <v>9277</v>
      </c>
      <c r="L4984" s="260">
        <v>45565</v>
      </c>
      <c r="M4984" s="259" t="s">
        <v>20</v>
      </c>
    </row>
    <row r="4985" spans="1:13" x14ac:dyDescent="0.35">
      <c r="A4985" s="261" t="s">
        <v>2072</v>
      </c>
      <c r="B4985" s="261" t="s">
        <v>2073</v>
      </c>
      <c r="C4985" s="261" t="s">
        <v>2069</v>
      </c>
      <c r="D4985" s="261" t="s">
        <v>958</v>
      </c>
      <c r="E4985" s="261">
        <v>10269652</v>
      </c>
      <c r="F4985" s="261" t="s">
        <v>9278</v>
      </c>
      <c r="G4985" s="261" t="s">
        <v>884</v>
      </c>
      <c r="H4985" s="261">
        <v>2</v>
      </c>
      <c r="I4985" s="261" t="s">
        <v>9279</v>
      </c>
      <c r="J4985" s="261" t="s">
        <v>9280</v>
      </c>
      <c r="K4985" s="261" t="s">
        <v>9281</v>
      </c>
      <c r="L4985" s="262">
        <v>45565</v>
      </c>
      <c r="M4985" s="261" t="s">
        <v>20</v>
      </c>
    </row>
    <row r="4986" spans="1:13" x14ac:dyDescent="0.35">
      <c r="A4986" s="259" t="s">
        <v>2072</v>
      </c>
      <c r="B4986" s="259" t="s">
        <v>2073</v>
      </c>
      <c r="C4986" s="259" t="s">
        <v>2069</v>
      </c>
      <c r="D4986" s="259" t="s">
        <v>963</v>
      </c>
      <c r="E4986" s="259">
        <v>6135497</v>
      </c>
      <c r="F4986" s="259" t="s">
        <v>9278</v>
      </c>
      <c r="G4986" s="259" t="s">
        <v>884</v>
      </c>
      <c r="H4986" s="259">
        <v>2</v>
      </c>
      <c r="I4986" s="259" t="s">
        <v>9279</v>
      </c>
      <c r="J4986" s="259" t="s">
        <v>9282</v>
      </c>
      <c r="K4986" s="259" t="s">
        <v>9283</v>
      </c>
      <c r="L4986" s="260">
        <v>45565</v>
      </c>
      <c r="M4986" s="259" t="s">
        <v>20</v>
      </c>
    </row>
    <row r="4987" spans="1:13" x14ac:dyDescent="0.35">
      <c r="A4987" s="261" t="s">
        <v>2072</v>
      </c>
      <c r="B4987" s="261" t="s">
        <v>2073</v>
      </c>
      <c r="C4987" s="261" t="s">
        <v>2069</v>
      </c>
      <c r="D4987" s="261" t="s">
        <v>568</v>
      </c>
      <c r="E4987" s="261">
        <v>8452</v>
      </c>
      <c r="F4987" s="261" t="s">
        <v>9284</v>
      </c>
      <c r="G4987" s="261" t="s">
        <v>884</v>
      </c>
      <c r="H4987" s="261">
        <v>2</v>
      </c>
      <c r="I4987" s="261" t="s">
        <v>9285</v>
      </c>
      <c r="J4987" s="261" t="s">
        <v>9286</v>
      </c>
      <c r="K4987" s="261" t="s">
        <v>9287</v>
      </c>
      <c r="L4987" s="262">
        <v>45565</v>
      </c>
      <c r="M4987" s="261" t="s">
        <v>20</v>
      </c>
    </row>
    <row r="4988" spans="1:13" x14ac:dyDescent="0.35">
      <c r="A4988" s="259" t="s">
        <v>2072</v>
      </c>
      <c r="B4988" s="259" t="s">
        <v>2073</v>
      </c>
      <c r="C4988" s="259" t="s">
        <v>2069</v>
      </c>
      <c r="D4988" s="259" t="s">
        <v>38</v>
      </c>
      <c r="E4988" s="259">
        <v>196451</v>
      </c>
      <c r="F4988" s="259" t="s">
        <v>9288</v>
      </c>
      <c r="G4988" s="259" t="s">
        <v>884</v>
      </c>
      <c r="H4988" s="259">
        <v>2</v>
      </c>
      <c r="I4988" s="259" t="s">
        <v>9289</v>
      </c>
      <c r="J4988" s="259" t="s">
        <v>9290</v>
      </c>
      <c r="K4988" s="259" t="s">
        <v>9291</v>
      </c>
      <c r="L4988" s="260">
        <v>45565</v>
      </c>
      <c r="M4988" s="259" t="s">
        <v>20</v>
      </c>
    </row>
    <row r="4989" spans="1:13" x14ac:dyDescent="0.35">
      <c r="A4989" s="261" t="s">
        <v>2072</v>
      </c>
      <c r="B4989" s="261" t="s">
        <v>2073</v>
      </c>
      <c r="C4989" s="261" t="s">
        <v>2069</v>
      </c>
      <c r="D4989" s="261" t="s">
        <v>793</v>
      </c>
      <c r="E4989" s="261">
        <v>19</v>
      </c>
      <c r="F4989" s="261" t="s">
        <v>9292</v>
      </c>
      <c r="G4989" s="261" t="s">
        <v>884</v>
      </c>
      <c r="H4989" s="261">
        <v>2</v>
      </c>
      <c r="I4989" s="261" t="s">
        <v>9241</v>
      </c>
      <c r="J4989" s="261" t="s">
        <v>9250</v>
      </c>
      <c r="K4989" s="261" t="s">
        <v>9293</v>
      </c>
      <c r="L4989" s="262">
        <v>45565</v>
      </c>
      <c r="M4989" s="261" t="s">
        <v>20</v>
      </c>
    </row>
    <row r="4990" spans="1:13" x14ac:dyDescent="0.35">
      <c r="A4990" s="259" t="s">
        <v>2072</v>
      </c>
      <c r="B4990" s="259" t="s">
        <v>2073</v>
      </c>
      <c r="C4990" s="259" t="s">
        <v>2069</v>
      </c>
      <c r="D4990" s="259" t="s">
        <v>986</v>
      </c>
      <c r="E4990" s="259">
        <v>1219583</v>
      </c>
      <c r="F4990" s="259" t="s">
        <v>9278</v>
      </c>
      <c r="G4990" s="259" t="s">
        <v>884</v>
      </c>
      <c r="H4990" s="259">
        <v>2</v>
      </c>
      <c r="I4990" s="259" t="s">
        <v>9279</v>
      </c>
      <c r="J4990" s="259" t="s">
        <v>9294</v>
      </c>
      <c r="K4990" s="259" t="s">
        <v>9295</v>
      </c>
      <c r="L4990" s="260">
        <v>45565</v>
      </c>
      <c r="M4990" s="259" t="s">
        <v>20</v>
      </c>
    </row>
    <row r="4991" spans="1:13" x14ac:dyDescent="0.35">
      <c r="A4991" s="261" t="s">
        <v>2072</v>
      </c>
      <c r="B4991" s="261" t="s">
        <v>2073</v>
      </c>
      <c r="C4991" s="261" t="s">
        <v>2069</v>
      </c>
      <c r="D4991" s="261" t="s">
        <v>991</v>
      </c>
      <c r="E4991" s="261">
        <v>4134155</v>
      </c>
      <c r="F4991" s="261" t="s">
        <v>9278</v>
      </c>
      <c r="G4991" s="261" t="s">
        <v>492</v>
      </c>
      <c r="H4991" s="261">
        <v>1</v>
      </c>
      <c r="I4991" s="261" t="s">
        <v>9279</v>
      </c>
      <c r="J4991" s="261" t="s">
        <v>9296</v>
      </c>
      <c r="K4991" s="261" t="s">
        <v>9297</v>
      </c>
      <c r="L4991" s="262">
        <v>45565</v>
      </c>
      <c r="M4991" s="261" t="s">
        <v>20</v>
      </c>
    </row>
    <row r="4992" spans="1:13" x14ac:dyDescent="0.35">
      <c r="A4992" s="259" t="s">
        <v>2072</v>
      </c>
      <c r="B4992" s="259" t="s">
        <v>2073</v>
      </c>
      <c r="C4992" s="259" t="s">
        <v>2069</v>
      </c>
      <c r="D4992" s="259" t="s">
        <v>996</v>
      </c>
      <c r="E4992" s="259">
        <v>4915914</v>
      </c>
      <c r="F4992" s="259" t="s">
        <v>9278</v>
      </c>
      <c r="G4992" s="259" t="s">
        <v>492</v>
      </c>
      <c r="H4992" s="259">
        <v>1</v>
      </c>
      <c r="I4992" s="259" t="s">
        <v>9279</v>
      </c>
      <c r="J4992" s="259" t="s">
        <v>9296</v>
      </c>
      <c r="K4992" s="259" t="s">
        <v>9298</v>
      </c>
      <c r="L4992" s="260">
        <v>45565</v>
      </c>
      <c r="M4992" s="259" t="s">
        <v>20</v>
      </c>
    </row>
    <row r="4993" spans="1:13" x14ac:dyDescent="0.35">
      <c r="A4993" s="261" t="s">
        <v>2072</v>
      </c>
      <c r="B4993" s="261" t="s">
        <v>2073</v>
      </c>
      <c r="C4993" s="261" t="s">
        <v>2069</v>
      </c>
      <c r="D4993" s="261" t="s">
        <v>999</v>
      </c>
      <c r="E4993" s="261">
        <v>1219583</v>
      </c>
      <c r="F4993" s="261" t="s">
        <v>9278</v>
      </c>
      <c r="G4993" s="261" t="s">
        <v>884</v>
      </c>
      <c r="H4993" s="261">
        <v>2</v>
      </c>
      <c r="I4993" s="261" t="s">
        <v>9279</v>
      </c>
      <c r="J4993" s="261" t="s">
        <v>9296</v>
      </c>
      <c r="K4993" s="261" t="s">
        <v>9299</v>
      </c>
      <c r="L4993" s="262">
        <v>45565</v>
      </c>
      <c r="M4993" s="261" t="s">
        <v>20</v>
      </c>
    </row>
    <row r="4994" spans="1:13" x14ac:dyDescent="0.35">
      <c r="A4994" s="259" t="s">
        <v>2072</v>
      </c>
      <c r="B4994" s="259" t="s">
        <v>2073</v>
      </c>
      <c r="C4994" s="259" t="s">
        <v>2069</v>
      </c>
      <c r="D4994" s="259" t="s">
        <v>1002</v>
      </c>
      <c r="E4994" s="259">
        <v>0</v>
      </c>
      <c r="F4994" s="259" t="s">
        <v>9278</v>
      </c>
      <c r="G4994" s="259" t="s">
        <v>22</v>
      </c>
      <c r="H4994" s="259">
        <v>3</v>
      </c>
      <c r="I4994" s="259" t="s">
        <v>9279</v>
      </c>
      <c r="J4994" s="259" t="s">
        <v>9296</v>
      </c>
      <c r="K4994" s="259" t="s">
        <v>9300</v>
      </c>
      <c r="L4994" s="260">
        <v>45565</v>
      </c>
      <c r="M4994" s="259" t="s">
        <v>20</v>
      </c>
    </row>
    <row r="4995" spans="1:13" x14ac:dyDescent="0.35">
      <c r="A4995" s="261" t="s">
        <v>2072</v>
      </c>
      <c r="B4995" s="261" t="s">
        <v>2073</v>
      </c>
      <c r="C4995" s="261" t="s">
        <v>2069</v>
      </c>
      <c r="D4995" s="261" t="s">
        <v>823</v>
      </c>
      <c r="E4995" s="261">
        <v>0</v>
      </c>
      <c r="F4995" s="261" t="s">
        <v>9278</v>
      </c>
      <c r="G4995" s="261" t="s">
        <v>22</v>
      </c>
      <c r="H4995" s="261">
        <v>3</v>
      </c>
      <c r="I4995" s="261" t="s">
        <v>9279</v>
      </c>
      <c r="J4995" s="261" t="s">
        <v>9296</v>
      </c>
      <c r="K4995" s="261" t="s">
        <v>9301</v>
      </c>
      <c r="L4995" s="262">
        <v>45565</v>
      </c>
      <c r="M4995" s="261" t="s">
        <v>20</v>
      </c>
    </row>
    <row r="4996" spans="1:13" x14ac:dyDescent="0.35">
      <c r="A4996" s="259" t="s">
        <v>2100</v>
      </c>
      <c r="B4996" s="259" t="s">
        <v>2101</v>
      </c>
      <c r="C4996" s="259" t="s">
        <v>2069</v>
      </c>
      <c r="D4996" s="259" t="s">
        <v>949</v>
      </c>
      <c r="E4996" s="259">
        <v>32123710</v>
      </c>
      <c r="F4996" s="259" t="s">
        <v>9225</v>
      </c>
      <c r="G4996" s="259" t="s">
        <v>884</v>
      </c>
      <c r="H4996" s="259">
        <v>2</v>
      </c>
      <c r="I4996" s="259" t="s">
        <v>9226</v>
      </c>
      <c r="J4996" s="259" t="s">
        <v>9227</v>
      </c>
      <c r="K4996" s="259" t="s">
        <v>9302</v>
      </c>
      <c r="L4996" s="260">
        <v>45565</v>
      </c>
      <c r="M4996" s="259" t="s">
        <v>20</v>
      </c>
    </row>
    <row r="4997" spans="1:13" x14ac:dyDescent="0.35">
      <c r="A4997" s="261" t="s">
        <v>2100</v>
      </c>
      <c r="B4997" s="261" t="s">
        <v>2101</v>
      </c>
      <c r="C4997" s="261" t="s">
        <v>2069</v>
      </c>
      <c r="D4997" s="261" t="s">
        <v>694</v>
      </c>
      <c r="E4997" s="261">
        <v>238400</v>
      </c>
      <c r="F4997" s="261" t="s">
        <v>9303</v>
      </c>
      <c r="G4997" s="261" t="s">
        <v>884</v>
      </c>
      <c r="H4997" s="261">
        <v>2</v>
      </c>
      <c r="I4997" s="261" t="s">
        <v>9304</v>
      </c>
      <c r="J4997" s="261" t="s">
        <v>9305</v>
      </c>
      <c r="K4997" s="261" t="s">
        <v>9306</v>
      </c>
      <c r="L4997" s="262">
        <v>45565</v>
      </c>
      <c r="M4997" s="261" t="s">
        <v>20</v>
      </c>
    </row>
    <row r="4998" spans="1:13" x14ac:dyDescent="0.35">
      <c r="A4998" s="259" t="s">
        <v>2100</v>
      </c>
      <c r="B4998" s="259" t="s">
        <v>2101</v>
      </c>
      <c r="C4998" s="259" t="s">
        <v>2069</v>
      </c>
      <c r="D4998" s="259" t="s">
        <v>958</v>
      </c>
      <c r="E4998" s="259">
        <v>14934253</v>
      </c>
      <c r="F4998" s="259" t="s">
        <v>9307</v>
      </c>
      <c r="G4998" s="259" t="s">
        <v>884</v>
      </c>
      <c r="H4998" s="259">
        <v>2</v>
      </c>
      <c r="I4998" s="259" t="s">
        <v>9308</v>
      </c>
      <c r="J4998" s="259" t="s">
        <v>9309</v>
      </c>
      <c r="K4998" s="259" t="s">
        <v>9310</v>
      </c>
      <c r="L4998" s="260">
        <v>45565</v>
      </c>
      <c r="M4998" s="259" t="s">
        <v>20</v>
      </c>
    </row>
    <row r="4999" spans="1:13" x14ac:dyDescent="0.35">
      <c r="A4999" s="261" t="s">
        <v>2100</v>
      </c>
      <c r="B4999" s="261" t="s">
        <v>2101</v>
      </c>
      <c r="C4999" s="261" t="s">
        <v>2069</v>
      </c>
      <c r="D4999" s="261" t="s">
        <v>963</v>
      </c>
      <c r="E4999" s="261">
        <v>6670497</v>
      </c>
      <c r="F4999" s="261" t="s">
        <v>9311</v>
      </c>
      <c r="G4999" s="261" t="s">
        <v>884</v>
      </c>
      <c r="H4999" s="261">
        <v>2</v>
      </c>
      <c r="I4999" s="261" t="s">
        <v>9312</v>
      </c>
      <c r="J4999" s="261" t="s">
        <v>9313</v>
      </c>
      <c r="K4999" s="261" t="s">
        <v>9314</v>
      </c>
      <c r="L4999" s="262">
        <v>45565</v>
      </c>
      <c r="M4999" s="261" t="s">
        <v>20</v>
      </c>
    </row>
    <row r="5000" spans="1:13" x14ac:dyDescent="0.35">
      <c r="A5000" s="259" t="s">
        <v>2100</v>
      </c>
      <c r="B5000" s="259" t="s">
        <v>2101</v>
      </c>
      <c r="C5000" s="259" t="s">
        <v>2069</v>
      </c>
      <c r="D5000" s="259" t="s">
        <v>568</v>
      </c>
      <c r="E5000" s="259">
        <v>31152</v>
      </c>
      <c r="F5000" s="259" t="s">
        <v>9315</v>
      </c>
      <c r="G5000" s="259" t="s">
        <v>884</v>
      </c>
      <c r="H5000" s="259">
        <v>2</v>
      </c>
      <c r="I5000" s="259" t="s">
        <v>9316</v>
      </c>
      <c r="J5000" s="259" t="s">
        <v>9317</v>
      </c>
      <c r="K5000" s="259" t="s">
        <v>9318</v>
      </c>
      <c r="L5000" s="260">
        <v>45565</v>
      </c>
      <c r="M5000" s="259" t="s">
        <v>20</v>
      </c>
    </row>
    <row r="5001" spans="1:13" x14ac:dyDescent="0.35">
      <c r="A5001" s="261" t="s">
        <v>2100</v>
      </c>
      <c r="B5001" s="261" t="s">
        <v>2101</v>
      </c>
      <c r="C5001" s="261" t="s">
        <v>2069</v>
      </c>
      <c r="D5001" s="261" t="s">
        <v>38</v>
      </c>
      <c r="E5001" s="261">
        <v>226651</v>
      </c>
      <c r="F5001" s="261" t="s">
        <v>9319</v>
      </c>
      <c r="G5001" s="261" t="s">
        <v>884</v>
      </c>
      <c r="H5001" s="261">
        <v>2</v>
      </c>
      <c r="I5001" s="261" t="s">
        <v>9320</v>
      </c>
      <c r="J5001" s="261" t="s">
        <v>9321</v>
      </c>
      <c r="K5001" s="261" t="s">
        <v>9322</v>
      </c>
      <c r="L5001" s="262">
        <v>45565</v>
      </c>
      <c r="M5001" s="261" t="s">
        <v>20</v>
      </c>
    </row>
    <row r="5002" spans="1:13" x14ac:dyDescent="0.35">
      <c r="A5002" s="259" t="s">
        <v>2100</v>
      </c>
      <c r="B5002" s="259" t="s">
        <v>2101</v>
      </c>
      <c r="C5002" s="259" t="s">
        <v>2069</v>
      </c>
      <c r="D5002" s="259" t="s">
        <v>40</v>
      </c>
      <c r="E5002" s="259">
        <v>4</v>
      </c>
      <c r="F5002" s="259" t="s">
        <v>9323</v>
      </c>
      <c r="G5002" s="259" t="s">
        <v>22</v>
      </c>
      <c r="H5002" s="259">
        <v>3</v>
      </c>
      <c r="I5002" s="259" t="s">
        <v>9324</v>
      </c>
      <c r="J5002" s="259" t="s">
        <v>9325</v>
      </c>
      <c r="K5002" s="259" t="s">
        <v>9326</v>
      </c>
      <c r="L5002" s="260">
        <v>45565</v>
      </c>
      <c r="M5002" s="259" t="s">
        <v>20</v>
      </c>
    </row>
    <row r="5003" spans="1:13" x14ac:dyDescent="0.35">
      <c r="A5003" s="261" t="s">
        <v>2100</v>
      </c>
      <c r="B5003" s="261" t="s">
        <v>2101</v>
      </c>
      <c r="C5003" s="261" t="s">
        <v>2069</v>
      </c>
      <c r="D5003" s="261" t="s">
        <v>635</v>
      </c>
      <c r="E5003" s="261">
        <v>19</v>
      </c>
      <c r="F5003" s="261" t="s">
        <v>9323</v>
      </c>
      <c r="G5003" s="261" t="s">
        <v>884</v>
      </c>
      <c r="H5003" s="261">
        <v>2</v>
      </c>
      <c r="I5003" s="261" t="s">
        <v>9245</v>
      </c>
      <c r="J5003" s="261" t="s">
        <v>9327</v>
      </c>
      <c r="K5003" s="261" t="s">
        <v>9328</v>
      </c>
      <c r="L5003" s="262">
        <v>45565</v>
      </c>
      <c r="M5003" s="261" t="s">
        <v>20</v>
      </c>
    </row>
    <row r="5004" spans="1:13" x14ac:dyDescent="0.35">
      <c r="A5004" s="259" t="s">
        <v>2100</v>
      </c>
      <c r="B5004" s="259" t="s">
        <v>2101</v>
      </c>
      <c r="C5004" s="259" t="s">
        <v>2069</v>
      </c>
      <c r="D5004" s="259" t="s">
        <v>793</v>
      </c>
      <c r="E5004" s="259">
        <v>19</v>
      </c>
      <c r="F5004" s="259" t="s">
        <v>9323</v>
      </c>
      <c r="G5004" s="259" t="s">
        <v>884</v>
      </c>
      <c r="H5004" s="259">
        <v>2</v>
      </c>
      <c r="I5004" s="259" t="s">
        <v>9324</v>
      </c>
      <c r="J5004" s="259" t="s">
        <v>9329</v>
      </c>
      <c r="K5004" s="259" t="s">
        <v>9330</v>
      </c>
      <c r="L5004" s="260">
        <v>45565</v>
      </c>
      <c r="M5004" s="259" t="s">
        <v>20</v>
      </c>
    </row>
    <row r="5005" spans="1:13" x14ac:dyDescent="0.35">
      <c r="A5005" s="261" t="s">
        <v>2100</v>
      </c>
      <c r="B5005" s="261" t="s">
        <v>2101</v>
      </c>
      <c r="C5005" s="261" t="s">
        <v>2069</v>
      </c>
      <c r="D5005" s="261" t="s">
        <v>21</v>
      </c>
      <c r="E5005" s="261">
        <v>11238</v>
      </c>
      <c r="F5005" s="261" t="s">
        <v>9331</v>
      </c>
      <c r="G5005" s="261" t="s">
        <v>884</v>
      </c>
      <c r="H5005" s="261">
        <v>2</v>
      </c>
      <c r="I5005" s="261" t="s">
        <v>9332</v>
      </c>
      <c r="J5005" s="261" t="s">
        <v>9333</v>
      </c>
      <c r="K5005" s="261" t="s">
        <v>9334</v>
      </c>
      <c r="L5005" s="262">
        <v>45565</v>
      </c>
      <c r="M5005" s="261" t="s">
        <v>20</v>
      </c>
    </row>
    <row r="5006" spans="1:13" x14ac:dyDescent="0.35">
      <c r="A5006" s="259" t="s">
        <v>2100</v>
      </c>
      <c r="B5006" s="259" t="s">
        <v>2101</v>
      </c>
      <c r="C5006" s="259" t="s">
        <v>2069</v>
      </c>
      <c r="D5006" s="259" t="s">
        <v>24</v>
      </c>
      <c r="E5006" s="259">
        <v>481</v>
      </c>
      <c r="F5006" s="259" t="s">
        <v>9269</v>
      </c>
      <c r="G5006" s="259" t="s">
        <v>884</v>
      </c>
      <c r="H5006" s="259">
        <v>2</v>
      </c>
      <c r="I5006" s="259" t="s">
        <v>9270</v>
      </c>
      <c r="J5006" s="259" t="s">
        <v>9271</v>
      </c>
      <c r="K5006" s="259" t="s">
        <v>9335</v>
      </c>
      <c r="L5006" s="260">
        <v>45565</v>
      </c>
      <c r="M5006" s="259" t="s">
        <v>20</v>
      </c>
    </row>
    <row r="5007" spans="1:13" x14ac:dyDescent="0.35">
      <c r="A5007" s="261" t="s">
        <v>2100</v>
      </c>
      <c r="B5007" s="261" t="s">
        <v>2101</v>
      </c>
      <c r="C5007" s="261" t="s">
        <v>2069</v>
      </c>
      <c r="D5007" s="261" t="s">
        <v>986</v>
      </c>
      <c r="E5007" s="261">
        <v>1387831</v>
      </c>
      <c r="F5007" s="261" t="s">
        <v>9252</v>
      </c>
      <c r="G5007" s="261" t="s">
        <v>884</v>
      </c>
      <c r="H5007" s="261">
        <v>2</v>
      </c>
      <c r="I5007" s="261" t="s">
        <v>9336</v>
      </c>
      <c r="J5007" s="261" t="s">
        <v>9337</v>
      </c>
      <c r="K5007" s="261" t="s">
        <v>9338</v>
      </c>
      <c r="L5007" s="262">
        <v>45565</v>
      </c>
      <c r="M5007" s="261" t="s">
        <v>20</v>
      </c>
    </row>
    <row r="5008" spans="1:13" x14ac:dyDescent="0.35">
      <c r="A5008" s="259" t="s">
        <v>2100</v>
      </c>
      <c r="B5008" s="259" t="s">
        <v>2101</v>
      </c>
      <c r="C5008" s="259" t="s">
        <v>2069</v>
      </c>
      <c r="D5008" s="259" t="s">
        <v>991</v>
      </c>
      <c r="E5008" s="259">
        <v>8263756</v>
      </c>
      <c r="F5008" s="259" t="s">
        <v>9339</v>
      </c>
      <c r="G5008" s="259" t="s">
        <v>884</v>
      </c>
      <c r="H5008" s="259">
        <v>2</v>
      </c>
      <c r="I5008" s="259" t="s">
        <v>9340</v>
      </c>
      <c r="J5008" s="259" t="s">
        <v>9341</v>
      </c>
      <c r="K5008" s="259" t="s">
        <v>9342</v>
      </c>
      <c r="L5008" s="260">
        <v>45565</v>
      </c>
      <c r="M5008" s="259" t="s">
        <v>20</v>
      </c>
    </row>
    <row r="5009" spans="1:13" x14ac:dyDescent="0.35">
      <c r="A5009" s="261" t="s">
        <v>2100</v>
      </c>
      <c r="B5009" s="261" t="s">
        <v>2101</v>
      </c>
      <c r="C5009" s="261" t="s">
        <v>2069</v>
      </c>
      <c r="D5009" s="261" t="s">
        <v>996</v>
      </c>
      <c r="E5009" s="261">
        <v>5282666</v>
      </c>
      <c r="F5009" s="261" t="s">
        <v>9343</v>
      </c>
      <c r="G5009" s="261" t="s">
        <v>884</v>
      </c>
      <c r="H5009" s="261">
        <v>2</v>
      </c>
      <c r="I5009" s="261" t="s">
        <v>9340</v>
      </c>
      <c r="J5009" s="261" t="s">
        <v>9341</v>
      </c>
      <c r="K5009" s="261" t="s">
        <v>9344</v>
      </c>
      <c r="L5009" s="262">
        <v>45565</v>
      </c>
      <c r="M5009" s="261" t="s">
        <v>20</v>
      </c>
    </row>
    <row r="5010" spans="1:13" x14ac:dyDescent="0.35">
      <c r="A5010" s="259" t="s">
        <v>2100</v>
      </c>
      <c r="B5010" s="259" t="s">
        <v>2101</v>
      </c>
      <c r="C5010" s="259" t="s">
        <v>2069</v>
      </c>
      <c r="D5010" s="259" t="s">
        <v>999</v>
      </c>
      <c r="E5010" s="259">
        <v>1387831</v>
      </c>
      <c r="F5010" s="259" t="s">
        <v>9311</v>
      </c>
      <c r="G5010" s="259" t="s">
        <v>884</v>
      </c>
      <c r="H5010" s="259">
        <v>2</v>
      </c>
      <c r="I5010" s="259" t="s">
        <v>9312</v>
      </c>
      <c r="J5010" s="259" t="s">
        <v>9341</v>
      </c>
      <c r="K5010" s="259" t="s">
        <v>9345</v>
      </c>
      <c r="L5010" s="260">
        <v>45565</v>
      </c>
      <c r="M5010" s="259" t="s">
        <v>20</v>
      </c>
    </row>
    <row r="5011" spans="1:13" x14ac:dyDescent="0.35">
      <c r="A5011" s="261" t="s">
        <v>2100</v>
      </c>
      <c r="B5011" s="261" t="s">
        <v>2101</v>
      </c>
      <c r="C5011" s="261" t="s">
        <v>2069</v>
      </c>
      <c r="D5011" s="261" t="s">
        <v>1002</v>
      </c>
      <c r="E5011" s="261">
        <v>0</v>
      </c>
      <c r="F5011" s="261" t="s">
        <v>9278</v>
      </c>
      <c r="G5011" s="261" t="s">
        <v>492</v>
      </c>
      <c r="H5011" s="261">
        <v>1</v>
      </c>
      <c r="I5011" s="261" t="s">
        <v>9279</v>
      </c>
      <c r="J5011" s="261" t="s">
        <v>9341</v>
      </c>
      <c r="K5011" s="261" t="s">
        <v>9346</v>
      </c>
      <c r="L5011" s="262">
        <v>45565</v>
      </c>
      <c r="M5011" s="261" t="s">
        <v>20</v>
      </c>
    </row>
    <row r="5012" spans="1:13" x14ac:dyDescent="0.35">
      <c r="A5012" s="259" t="s">
        <v>2100</v>
      </c>
      <c r="B5012" s="259" t="s">
        <v>2101</v>
      </c>
      <c r="C5012" s="259" t="s">
        <v>2069</v>
      </c>
      <c r="D5012" s="259" t="s">
        <v>823</v>
      </c>
      <c r="E5012" s="259">
        <v>0</v>
      </c>
      <c r="F5012" s="259" t="s">
        <v>9278</v>
      </c>
      <c r="G5012" s="259" t="s">
        <v>492</v>
      </c>
      <c r="H5012" s="259">
        <v>1</v>
      </c>
      <c r="I5012" s="259" t="s">
        <v>9279</v>
      </c>
      <c r="J5012" s="259" t="s">
        <v>9341</v>
      </c>
      <c r="K5012" s="259" t="s">
        <v>9347</v>
      </c>
      <c r="L5012" s="260">
        <v>45565</v>
      </c>
      <c r="M5012" s="259" t="s">
        <v>20</v>
      </c>
    </row>
    <row r="5013" spans="1:13" x14ac:dyDescent="0.35">
      <c r="A5013" s="261" t="s">
        <v>1186</v>
      </c>
      <c r="B5013" s="261" t="s">
        <v>1187</v>
      </c>
      <c r="C5013" s="261" t="s">
        <v>1188</v>
      </c>
      <c r="D5013" s="261" t="s">
        <v>949</v>
      </c>
      <c r="E5013" s="261">
        <v>21769929</v>
      </c>
      <c r="F5013" s="261" t="s">
        <v>9348</v>
      </c>
      <c r="G5013" s="261" t="s">
        <v>884</v>
      </c>
      <c r="H5013" s="261">
        <v>2</v>
      </c>
      <c r="I5013" s="261" t="s">
        <v>9349</v>
      </c>
      <c r="J5013" s="261" t="s">
        <v>9350</v>
      </c>
      <c r="K5013" s="261" t="s">
        <v>9351</v>
      </c>
      <c r="L5013" s="262">
        <v>45565</v>
      </c>
      <c r="M5013" s="261" t="s">
        <v>20</v>
      </c>
    </row>
    <row r="5014" spans="1:13" x14ac:dyDescent="0.35">
      <c r="A5014" s="259" t="s">
        <v>1186</v>
      </c>
      <c r="B5014" s="259" t="s">
        <v>1187</v>
      </c>
      <c r="C5014" s="259" t="s">
        <v>1188</v>
      </c>
      <c r="D5014" s="259" t="s">
        <v>694</v>
      </c>
      <c r="E5014" s="259">
        <v>94080</v>
      </c>
      <c r="F5014" s="259" t="s">
        <v>9352</v>
      </c>
      <c r="G5014" s="259" t="s">
        <v>884</v>
      </c>
      <c r="H5014" s="259">
        <v>2</v>
      </c>
      <c r="I5014" s="259" t="s">
        <v>9353</v>
      </c>
      <c r="J5014" s="259" t="s">
        <v>9354</v>
      </c>
      <c r="K5014" s="259" t="s">
        <v>9355</v>
      </c>
      <c r="L5014" s="260">
        <v>45565</v>
      </c>
      <c r="M5014" s="259" t="s">
        <v>20</v>
      </c>
    </row>
    <row r="5015" spans="1:13" x14ac:dyDescent="0.35">
      <c r="A5015" s="261" t="s">
        <v>1186</v>
      </c>
      <c r="B5015" s="261" t="s">
        <v>1187</v>
      </c>
      <c r="C5015" s="261" t="s">
        <v>1188</v>
      </c>
      <c r="D5015" s="261" t="s">
        <v>958</v>
      </c>
      <c r="E5015" s="261">
        <v>21769929</v>
      </c>
      <c r="F5015" s="261" t="s">
        <v>9356</v>
      </c>
      <c r="G5015" s="261" t="s">
        <v>884</v>
      </c>
      <c r="H5015" s="261">
        <v>2</v>
      </c>
      <c r="I5015" s="261" t="s">
        <v>9357</v>
      </c>
      <c r="J5015" s="261" t="s">
        <v>9358</v>
      </c>
      <c r="K5015" s="261" t="s">
        <v>9359</v>
      </c>
      <c r="L5015" s="262">
        <v>45565</v>
      </c>
      <c r="M5015" s="261" t="s">
        <v>20</v>
      </c>
    </row>
    <row r="5016" spans="1:13" x14ac:dyDescent="0.35">
      <c r="A5016" s="259" t="s">
        <v>1186</v>
      </c>
      <c r="B5016" s="259" t="s">
        <v>1187</v>
      </c>
      <c r="C5016" s="259" t="s">
        <v>1188</v>
      </c>
      <c r="D5016" s="259" t="s">
        <v>963</v>
      </c>
      <c r="E5016" s="259">
        <v>9000000</v>
      </c>
      <c r="F5016" s="259" t="s">
        <v>9360</v>
      </c>
      <c r="G5016" s="259" t="s">
        <v>884</v>
      </c>
      <c r="H5016" s="259">
        <v>2</v>
      </c>
      <c r="I5016" s="259" t="s">
        <v>9361</v>
      </c>
      <c r="J5016" s="259" t="s">
        <v>9362</v>
      </c>
      <c r="K5016" s="259" t="s">
        <v>9363</v>
      </c>
      <c r="L5016" s="260">
        <v>45565</v>
      </c>
      <c r="M5016" s="259" t="s">
        <v>20</v>
      </c>
    </row>
    <row r="5017" spans="1:13" x14ac:dyDescent="0.35">
      <c r="A5017" s="261" t="s">
        <v>1186</v>
      </c>
      <c r="B5017" s="261" t="s">
        <v>1187</v>
      </c>
      <c r="C5017" s="261" t="s">
        <v>1188</v>
      </c>
      <c r="D5017" s="261" t="s">
        <v>568</v>
      </c>
      <c r="E5017" s="261">
        <v>115000</v>
      </c>
      <c r="F5017" s="261" t="s">
        <v>9364</v>
      </c>
      <c r="G5017" s="261" t="s">
        <v>884</v>
      </c>
      <c r="H5017" s="261">
        <v>2</v>
      </c>
      <c r="I5017" s="261" t="s">
        <v>9365</v>
      </c>
      <c r="J5017" s="261" t="s">
        <v>9366</v>
      </c>
      <c r="K5017" s="261" t="s">
        <v>9367</v>
      </c>
      <c r="L5017" s="262">
        <v>45565</v>
      </c>
      <c r="M5017" s="261" t="s">
        <v>20</v>
      </c>
    </row>
    <row r="5018" spans="1:13" x14ac:dyDescent="0.35">
      <c r="A5018" s="259" t="s">
        <v>1186</v>
      </c>
      <c r="B5018" s="259" t="s">
        <v>1187</v>
      </c>
      <c r="C5018" s="259" t="s">
        <v>1188</v>
      </c>
      <c r="D5018" s="259" t="s">
        <v>38</v>
      </c>
      <c r="E5018" s="259">
        <v>246</v>
      </c>
      <c r="F5018" s="259" t="s">
        <v>9364</v>
      </c>
      <c r="G5018" s="259" t="s">
        <v>884</v>
      </c>
      <c r="H5018" s="259">
        <v>2</v>
      </c>
      <c r="I5018" s="259" t="s">
        <v>9365</v>
      </c>
      <c r="J5018" s="259" t="s">
        <v>9368</v>
      </c>
      <c r="K5018" s="259" t="s">
        <v>9369</v>
      </c>
      <c r="L5018" s="260">
        <v>45565</v>
      </c>
      <c r="M5018" s="259" t="s">
        <v>20</v>
      </c>
    </row>
    <row r="5019" spans="1:13" x14ac:dyDescent="0.35">
      <c r="A5019" s="261" t="s">
        <v>1186</v>
      </c>
      <c r="B5019" s="261" t="s">
        <v>1187</v>
      </c>
      <c r="C5019" s="261" t="s">
        <v>1188</v>
      </c>
      <c r="D5019" s="261" t="s">
        <v>635</v>
      </c>
      <c r="E5019" s="261">
        <v>1774</v>
      </c>
      <c r="F5019" s="261" t="s">
        <v>9370</v>
      </c>
      <c r="G5019" s="261" t="s">
        <v>884</v>
      </c>
      <c r="H5019" s="261">
        <v>2</v>
      </c>
      <c r="I5019" s="261" t="s">
        <v>9371</v>
      </c>
      <c r="J5019" s="261" t="s">
        <v>9372</v>
      </c>
      <c r="K5019" s="261" t="s">
        <v>9373</v>
      </c>
      <c r="L5019" s="262">
        <v>45565</v>
      </c>
      <c r="M5019" s="261" t="s">
        <v>20</v>
      </c>
    </row>
    <row r="5020" spans="1:13" x14ac:dyDescent="0.35">
      <c r="A5020" s="259" t="s">
        <v>1186</v>
      </c>
      <c r="B5020" s="259" t="s">
        <v>1187</v>
      </c>
      <c r="C5020" s="259" t="s">
        <v>1188</v>
      </c>
      <c r="D5020" s="259" t="s">
        <v>793</v>
      </c>
      <c r="E5020" s="259">
        <v>1774</v>
      </c>
      <c r="F5020" s="259" t="s">
        <v>9370</v>
      </c>
      <c r="G5020" s="259" t="s">
        <v>884</v>
      </c>
      <c r="H5020" s="259">
        <v>2</v>
      </c>
      <c r="I5020" s="259" t="s">
        <v>9371</v>
      </c>
      <c r="J5020" s="259" t="s">
        <v>9372</v>
      </c>
      <c r="K5020" s="259" t="s">
        <v>9374</v>
      </c>
      <c r="L5020" s="260">
        <v>45565</v>
      </c>
      <c r="M5020" s="259" t="s">
        <v>20</v>
      </c>
    </row>
    <row r="5021" spans="1:13" x14ac:dyDescent="0.35">
      <c r="A5021" s="261" t="s">
        <v>1186</v>
      </c>
      <c r="B5021" s="261" t="s">
        <v>1187</v>
      </c>
      <c r="C5021" s="261" t="s">
        <v>1188</v>
      </c>
      <c r="D5021" s="261" t="s">
        <v>986</v>
      </c>
      <c r="E5021" s="261">
        <v>9000000</v>
      </c>
      <c r="F5021" s="261" t="s">
        <v>9360</v>
      </c>
      <c r="G5021" s="261" t="s">
        <v>884</v>
      </c>
      <c r="H5021" s="261">
        <v>2</v>
      </c>
      <c r="I5021" s="261" t="s">
        <v>9375</v>
      </c>
      <c r="J5021" s="261" t="s">
        <v>9376</v>
      </c>
      <c r="K5021" s="261" t="s">
        <v>9377</v>
      </c>
      <c r="L5021" s="262">
        <v>45565</v>
      </c>
      <c r="M5021" s="261" t="s">
        <v>20</v>
      </c>
    </row>
    <row r="5022" spans="1:13" x14ac:dyDescent="0.35">
      <c r="A5022" s="259" t="s">
        <v>1186</v>
      </c>
      <c r="B5022" s="259" t="s">
        <v>1187</v>
      </c>
      <c r="C5022" s="259" t="s">
        <v>1188</v>
      </c>
      <c r="D5022" s="259" t="s">
        <v>991</v>
      </c>
      <c r="E5022" s="259">
        <v>12769929</v>
      </c>
      <c r="F5022" s="259" t="s">
        <v>9378</v>
      </c>
      <c r="G5022" s="259" t="s">
        <v>884</v>
      </c>
      <c r="H5022" s="259">
        <v>2</v>
      </c>
      <c r="I5022" s="259" t="s">
        <v>9379</v>
      </c>
      <c r="J5022" s="259" t="s">
        <v>9380</v>
      </c>
      <c r="K5022" s="259" t="s">
        <v>9381</v>
      </c>
      <c r="L5022" s="260">
        <v>45565</v>
      </c>
      <c r="M5022" s="259" t="s">
        <v>20</v>
      </c>
    </row>
    <row r="5023" spans="1:13" x14ac:dyDescent="0.35">
      <c r="A5023" s="261" t="s">
        <v>1186</v>
      </c>
      <c r="B5023" s="261" t="s">
        <v>1187</v>
      </c>
      <c r="C5023" s="261" t="s">
        <v>1188</v>
      </c>
      <c r="D5023" s="261" t="s">
        <v>996</v>
      </c>
      <c r="E5023" s="261">
        <v>0</v>
      </c>
      <c r="F5023" s="261" t="s">
        <v>9382</v>
      </c>
      <c r="G5023" s="261" t="s">
        <v>884</v>
      </c>
      <c r="H5023" s="261">
        <v>2</v>
      </c>
      <c r="I5023" s="261" t="s">
        <v>9361</v>
      </c>
      <c r="J5023" s="261" t="s">
        <v>9383</v>
      </c>
      <c r="K5023" s="261" t="s">
        <v>9384</v>
      </c>
      <c r="L5023" s="262">
        <v>45565</v>
      </c>
      <c r="M5023" s="261" t="s">
        <v>20</v>
      </c>
    </row>
    <row r="5024" spans="1:13" x14ac:dyDescent="0.35">
      <c r="A5024" s="259" t="s">
        <v>1186</v>
      </c>
      <c r="B5024" s="259" t="s">
        <v>1187</v>
      </c>
      <c r="C5024" s="259" t="s">
        <v>1188</v>
      </c>
      <c r="D5024" s="259" t="s">
        <v>999</v>
      </c>
      <c r="E5024" s="259">
        <v>8943552</v>
      </c>
      <c r="F5024" s="259" t="s">
        <v>9385</v>
      </c>
      <c r="G5024" s="259" t="s">
        <v>884</v>
      </c>
      <c r="H5024" s="259">
        <v>2</v>
      </c>
      <c r="I5024" s="259" t="s">
        <v>9386</v>
      </c>
      <c r="J5024" s="259" t="s">
        <v>9387</v>
      </c>
      <c r="K5024" s="259" t="s">
        <v>9388</v>
      </c>
      <c r="L5024" s="260">
        <v>45565</v>
      </c>
      <c r="M5024" s="259" t="s">
        <v>20</v>
      </c>
    </row>
    <row r="5025" spans="1:13" x14ac:dyDescent="0.35">
      <c r="A5025" s="261" t="s">
        <v>1186</v>
      </c>
      <c r="B5025" s="261" t="s">
        <v>1187</v>
      </c>
      <c r="C5025" s="261" t="s">
        <v>1188</v>
      </c>
      <c r="D5025" s="261" t="s">
        <v>1002</v>
      </c>
      <c r="E5025" s="261">
        <v>56448</v>
      </c>
      <c r="F5025" s="261" t="s">
        <v>9389</v>
      </c>
      <c r="G5025" s="261" t="s">
        <v>492</v>
      </c>
      <c r="H5025" s="261">
        <v>1</v>
      </c>
      <c r="I5025" s="261" t="s">
        <v>9390</v>
      </c>
      <c r="J5025" s="261" t="s">
        <v>9391</v>
      </c>
      <c r="K5025" s="261" t="s">
        <v>9392</v>
      </c>
      <c r="L5025" s="262">
        <v>45565</v>
      </c>
      <c r="M5025" s="261" t="s">
        <v>20</v>
      </c>
    </row>
    <row r="5026" spans="1:13" x14ac:dyDescent="0.35">
      <c r="A5026" s="259" t="s">
        <v>1186</v>
      </c>
      <c r="B5026" s="259" t="s">
        <v>1187</v>
      </c>
      <c r="C5026" s="259" t="s">
        <v>1188</v>
      </c>
      <c r="D5026" s="259" t="s">
        <v>823</v>
      </c>
      <c r="E5026" s="259">
        <v>0</v>
      </c>
      <c r="F5026" s="259" t="s">
        <v>9389</v>
      </c>
      <c r="G5026" s="259" t="s">
        <v>492</v>
      </c>
      <c r="H5026" s="259">
        <v>1</v>
      </c>
      <c r="I5026" s="259" t="s">
        <v>9390</v>
      </c>
      <c r="J5026" s="259" t="s">
        <v>9393</v>
      </c>
      <c r="K5026" s="259" t="s">
        <v>9394</v>
      </c>
      <c r="L5026" s="260">
        <v>45565</v>
      </c>
      <c r="M5026" s="259" t="s">
        <v>20</v>
      </c>
    </row>
    <row r="5027" spans="1:13" x14ac:dyDescent="0.35">
      <c r="A5027" s="261" t="s">
        <v>565</v>
      </c>
      <c r="B5027" s="261" t="s">
        <v>566</v>
      </c>
      <c r="C5027" s="261" t="s">
        <v>567</v>
      </c>
      <c r="D5027" s="261" t="s">
        <v>949</v>
      </c>
      <c r="E5027" s="261">
        <v>3022401</v>
      </c>
      <c r="F5027" s="261" t="s">
        <v>9395</v>
      </c>
      <c r="G5027" s="261" t="s">
        <v>884</v>
      </c>
      <c r="H5027" s="261">
        <v>2</v>
      </c>
      <c r="I5027" s="261" t="s">
        <v>9396</v>
      </c>
      <c r="J5027" s="261" t="s">
        <v>9397</v>
      </c>
      <c r="K5027" s="261" t="s">
        <v>9398</v>
      </c>
      <c r="L5027" s="262">
        <v>45565</v>
      </c>
      <c r="M5027" s="261" t="s">
        <v>20</v>
      </c>
    </row>
    <row r="5028" spans="1:13" x14ac:dyDescent="0.35">
      <c r="A5028" s="259" t="s">
        <v>565</v>
      </c>
      <c r="B5028" s="259" t="s">
        <v>566</v>
      </c>
      <c r="C5028" s="259" t="s">
        <v>567</v>
      </c>
      <c r="D5028" s="259" t="s">
        <v>694</v>
      </c>
      <c r="E5028" s="259">
        <v>823290</v>
      </c>
      <c r="F5028" s="259" t="s">
        <v>9399</v>
      </c>
      <c r="G5028" s="259" t="s">
        <v>884</v>
      </c>
      <c r="H5028" s="259">
        <v>2</v>
      </c>
      <c r="I5028" s="259" t="s">
        <v>9400</v>
      </c>
      <c r="J5028" s="259" t="s">
        <v>9401</v>
      </c>
      <c r="K5028" s="259" t="s">
        <v>9402</v>
      </c>
      <c r="L5028" s="260">
        <v>45565</v>
      </c>
      <c r="M5028" s="259" t="s">
        <v>20</v>
      </c>
    </row>
    <row r="5029" spans="1:13" x14ac:dyDescent="0.35">
      <c r="A5029" s="261" t="s">
        <v>565</v>
      </c>
      <c r="B5029" s="261" t="s">
        <v>566</v>
      </c>
      <c r="C5029" s="261" t="s">
        <v>567</v>
      </c>
      <c r="D5029" s="261" t="s">
        <v>958</v>
      </c>
      <c r="E5029" s="261">
        <v>3022401</v>
      </c>
      <c r="F5029" s="261" t="s">
        <v>9403</v>
      </c>
      <c r="G5029" s="261" t="s">
        <v>884</v>
      </c>
      <c r="H5029" s="261">
        <v>2</v>
      </c>
      <c r="I5029" s="261" t="s">
        <v>9404</v>
      </c>
      <c r="J5029" s="261" t="s">
        <v>9405</v>
      </c>
      <c r="K5029" s="261" t="s">
        <v>9406</v>
      </c>
      <c r="L5029" s="262">
        <v>45565</v>
      </c>
      <c r="M5029" s="261" t="s">
        <v>20</v>
      </c>
    </row>
    <row r="5030" spans="1:13" x14ac:dyDescent="0.35">
      <c r="A5030" s="259" t="s">
        <v>565</v>
      </c>
      <c r="B5030" s="259" t="s">
        <v>566</v>
      </c>
      <c r="C5030" s="259" t="s">
        <v>567</v>
      </c>
      <c r="D5030" s="259" t="s">
        <v>963</v>
      </c>
      <c r="E5030" s="259">
        <v>1911380</v>
      </c>
      <c r="F5030" s="259" t="s">
        <v>9403</v>
      </c>
      <c r="G5030" s="259" t="s">
        <v>884</v>
      </c>
      <c r="H5030" s="259">
        <v>2</v>
      </c>
      <c r="I5030" s="259" t="s">
        <v>9404</v>
      </c>
      <c r="J5030" s="259" t="s">
        <v>9407</v>
      </c>
      <c r="K5030" s="259" t="s">
        <v>9408</v>
      </c>
      <c r="L5030" s="260">
        <v>45565</v>
      </c>
      <c r="M5030" s="259" t="s">
        <v>20</v>
      </c>
    </row>
    <row r="5031" spans="1:13" x14ac:dyDescent="0.35">
      <c r="A5031" s="261" t="s">
        <v>565</v>
      </c>
      <c r="B5031" s="261" t="s">
        <v>566</v>
      </c>
      <c r="C5031" s="261" t="s">
        <v>567</v>
      </c>
      <c r="D5031" s="261" t="s">
        <v>635</v>
      </c>
      <c r="E5031" s="261">
        <v>0</v>
      </c>
      <c r="F5031" s="261" t="s">
        <v>9409</v>
      </c>
      <c r="G5031" s="261" t="s">
        <v>884</v>
      </c>
      <c r="H5031" s="261">
        <v>2</v>
      </c>
      <c r="I5031" s="261" t="s">
        <v>4941</v>
      </c>
      <c r="J5031" s="261" t="s">
        <v>9410</v>
      </c>
      <c r="K5031" s="261" t="s">
        <v>9411</v>
      </c>
      <c r="L5031" s="262">
        <v>45565</v>
      </c>
      <c r="M5031" s="261" t="s">
        <v>20</v>
      </c>
    </row>
    <row r="5032" spans="1:13" x14ac:dyDescent="0.35">
      <c r="A5032" s="259" t="s">
        <v>565</v>
      </c>
      <c r="B5032" s="259" t="s">
        <v>566</v>
      </c>
      <c r="C5032" s="259" t="s">
        <v>567</v>
      </c>
      <c r="D5032" s="259" t="s">
        <v>793</v>
      </c>
      <c r="E5032" s="259">
        <v>0</v>
      </c>
      <c r="F5032" s="259" t="s">
        <v>9409</v>
      </c>
      <c r="G5032" s="259" t="s">
        <v>884</v>
      </c>
      <c r="H5032" s="259">
        <v>2</v>
      </c>
      <c r="I5032" s="259" t="s">
        <v>4941</v>
      </c>
      <c r="J5032" s="259" t="s">
        <v>9410</v>
      </c>
      <c r="K5032" s="259" t="s">
        <v>9412</v>
      </c>
      <c r="L5032" s="260">
        <v>45565</v>
      </c>
      <c r="M5032" s="259" t="s">
        <v>20</v>
      </c>
    </row>
    <row r="5033" spans="1:13" x14ac:dyDescent="0.35">
      <c r="A5033" s="261" t="s">
        <v>565</v>
      </c>
      <c r="B5033" s="261" t="s">
        <v>566</v>
      </c>
      <c r="C5033" s="261" t="s">
        <v>567</v>
      </c>
      <c r="D5033" s="261" t="s">
        <v>986</v>
      </c>
      <c r="E5033" s="261">
        <v>1145579</v>
      </c>
      <c r="F5033" s="261" t="s">
        <v>9413</v>
      </c>
      <c r="G5033" s="261" t="s">
        <v>884</v>
      </c>
      <c r="H5033" s="261">
        <v>2</v>
      </c>
      <c r="I5033" s="261" t="s">
        <v>9414</v>
      </c>
      <c r="J5033" s="261" t="s">
        <v>9415</v>
      </c>
      <c r="K5033" s="261" t="s">
        <v>9416</v>
      </c>
      <c r="L5033" s="262">
        <v>45565</v>
      </c>
      <c r="M5033" s="261" t="s">
        <v>20</v>
      </c>
    </row>
    <row r="5034" spans="1:13" x14ac:dyDescent="0.35">
      <c r="A5034" s="259" t="s">
        <v>565</v>
      </c>
      <c r="B5034" s="259" t="s">
        <v>566</v>
      </c>
      <c r="C5034" s="259" t="s">
        <v>567</v>
      </c>
      <c r="D5034" s="259" t="s">
        <v>991</v>
      </c>
      <c r="E5034" s="259">
        <v>1111021</v>
      </c>
      <c r="F5034" s="259" t="s">
        <v>9403</v>
      </c>
      <c r="G5034" s="259" t="s">
        <v>884</v>
      </c>
      <c r="H5034" s="259">
        <v>2</v>
      </c>
      <c r="I5034" s="259" t="s">
        <v>9404</v>
      </c>
      <c r="J5034" s="259" t="s">
        <v>9417</v>
      </c>
      <c r="K5034" s="259" t="s">
        <v>9418</v>
      </c>
      <c r="L5034" s="260">
        <v>45565</v>
      </c>
      <c r="M5034" s="259" t="s">
        <v>20</v>
      </c>
    </row>
    <row r="5035" spans="1:13" x14ac:dyDescent="0.35">
      <c r="A5035" s="261" t="s">
        <v>565</v>
      </c>
      <c r="B5035" s="261" t="s">
        <v>566</v>
      </c>
      <c r="C5035" s="261" t="s">
        <v>567</v>
      </c>
      <c r="D5035" s="261" t="s">
        <v>996</v>
      </c>
      <c r="E5035" s="261">
        <v>765801</v>
      </c>
      <c r="F5035" s="261" t="s">
        <v>9403</v>
      </c>
      <c r="G5035" s="261" t="s">
        <v>884</v>
      </c>
      <c r="H5035" s="261">
        <v>2</v>
      </c>
      <c r="I5035" s="261" t="s">
        <v>9404</v>
      </c>
      <c r="J5035" s="261" t="s">
        <v>9419</v>
      </c>
      <c r="K5035" s="261" t="s">
        <v>9420</v>
      </c>
      <c r="L5035" s="262">
        <v>45565</v>
      </c>
      <c r="M5035" s="261" t="s">
        <v>20</v>
      </c>
    </row>
    <row r="5036" spans="1:13" x14ac:dyDescent="0.35">
      <c r="A5036" s="259" t="s">
        <v>565</v>
      </c>
      <c r="B5036" s="259" t="s">
        <v>566</v>
      </c>
      <c r="C5036" s="259" t="s">
        <v>567</v>
      </c>
      <c r="D5036" s="259" t="s">
        <v>999</v>
      </c>
      <c r="E5036" s="259">
        <v>1057205</v>
      </c>
      <c r="F5036" s="259" t="s">
        <v>9403</v>
      </c>
      <c r="G5036" s="259" t="s">
        <v>884</v>
      </c>
      <c r="H5036" s="259">
        <v>2</v>
      </c>
      <c r="I5036" s="259" t="s">
        <v>9404</v>
      </c>
      <c r="J5036" s="259" t="s">
        <v>9421</v>
      </c>
      <c r="K5036" s="259" t="s">
        <v>9422</v>
      </c>
      <c r="L5036" s="260">
        <v>45565</v>
      </c>
      <c r="M5036" s="259" t="s">
        <v>20</v>
      </c>
    </row>
    <row r="5037" spans="1:13" x14ac:dyDescent="0.35">
      <c r="A5037" s="261" t="s">
        <v>565</v>
      </c>
      <c r="B5037" s="261" t="s">
        <v>566</v>
      </c>
      <c r="C5037" s="261" t="s">
        <v>567</v>
      </c>
      <c r="D5037" s="261" t="s">
        <v>1002</v>
      </c>
      <c r="E5037" s="261">
        <v>88374</v>
      </c>
      <c r="F5037" s="261" t="s">
        <v>9403</v>
      </c>
      <c r="G5037" s="261" t="s">
        <v>492</v>
      </c>
      <c r="H5037" s="261">
        <v>1</v>
      </c>
      <c r="I5037" s="261" t="s">
        <v>9404</v>
      </c>
      <c r="J5037" s="261" t="s">
        <v>9423</v>
      </c>
      <c r="K5037" s="261" t="s">
        <v>9424</v>
      </c>
      <c r="L5037" s="262">
        <v>45565</v>
      </c>
      <c r="M5037" s="261" t="s">
        <v>20</v>
      </c>
    </row>
    <row r="5038" spans="1:13" x14ac:dyDescent="0.35">
      <c r="A5038" s="259" t="s">
        <v>565</v>
      </c>
      <c r="B5038" s="259" t="s">
        <v>566</v>
      </c>
      <c r="C5038" s="259" t="s">
        <v>567</v>
      </c>
      <c r="D5038" s="259" t="s">
        <v>823</v>
      </c>
      <c r="E5038" s="259">
        <v>0</v>
      </c>
      <c r="F5038" s="259" t="s">
        <v>9403</v>
      </c>
      <c r="G5038" s="259" t="s">
        <v>492</v>
      </c>
      <c r="H5038" s="259">
        <v>1</v>
      </c>
      <c r="I5038" s="259" t="s">
        <v>9404</v>
      </c>
      <c r="J5038" s="259" t="s">
        <v>9425</v>
      </c>
      <c r="K5038" s="259" t="s">
        <v>9426</v>
      </c>
      <c r="L5038" s="260">
        <v>45565</v>
      </c>
      <c r="M5038" s="259" t="s">
        <v>20</v>
      </c>
    </row>
    <row r="5039" spans="1:13" x14ac:dyDescent="0.35">
      <c r="A5039" s="261" t="s">
        <v>70</v>
      </c>
      <c r="B5039" s="261" t="s">
        <v>71</v>
      </c>
      <c r="C5039" s="261" t="s">
        <v>72</v>
      </c>
      <c r="D5039" s="261" t="s">
        <v>949</v>
      </c>
      <c r="E5039" s="261">
        <v>68963422</v>
      </c>
      <c r="F5039" s="261" t="s">
        <v>9427</v>
      </c>
      <c r="G5039" s="261" t="s">
        <v>884</v>
      </c>
      <c r="H5039" s="261">
        <v>2</v>
      </c>
      <c r="I5039" s="261" t="s">
        <v>9428</v>
      </c>
      <c r="J5039" s="261" t="s">
        <v>9429</v>
      </c>
      <c r="K5039" s="261" t="s">
        <v>9430</v>
      </c>
      <c r="L5039" s="262">
        <v>45565</v>
      </c>
      <c r="M5039" s="261" t="s">
        <v>20</v>
      </c>
    </row>
    <row r="5040" spans="1:13" x14ac:dyDescent="0.35">
      <c r="A5040" s="259" t="s">
        <v>70</v>
      </c>
      <c r="B5040" s="259" t="s">
        <v>71</v>
      </c>
      <c r="C5040" s="259" t="s">
        <v>72</v>
      </c>
      <c r="D5040" s="259" t="s">
        <v>694</v>
      </c>
      <c r="E5040" s="259">
        <v>187103</v>
      </c>
      <c r="F5040" s="259" t="s">
        <v>9431</v>
      </c>
      <c r="G5040" s="259" t="s">
        <v>884</v>
      </c>
      <c r="H5040" s="259">
        <v>2</v>
      </c>
      <c r="I5040" s="259" t="s">
        <v>9432</v>
      </c>
      <c r="J5040" s="259" t="s">
        <v>9433</v>
      </c>
      <c r="K5040" s="259" t="s">
        <v>9434</v>
      </c>
      <c r="L5040" s="260">
        <v>45565</v>
      </c>
      <c r="M5040" s="259" t="s">
        <v>20</v>
      </c>
    </row>
    <row r="5041" spans="1:13" x14ac:dyDescent="0.35">
      <c r="A5041" s="261" t="s">
        <v>70</v>
      </c>
      <c r="B5041" s="261" t="s">
        <v>71</v>
      </c>
      <c r="C5041" s="261" t="s">
        <v>72</v>
      </c>
      <c r="D5041" s="261" t="s">
        <v>958</v>
      </c>
      <c r="E5041" s="261">
        <v>15015000</v>
      </c>
      <c r="F5041" s="261" t="s">
        <v>9431</v>
      </c>
      <c r="G5041" s="261" t="s">
        <v>884</v>
      </c>
      <c r="H5041" s="261">
        <v>2</v>
      </c>
      <c r="I5041" s="261" t="s">
        <v>9435</v>
      </c>
      <c r="J5041" s="261" t="s">
        <v>9436</v>
      </c>
      <c r="K5041" s="261" t="s">
        <v>9437</v>
      </c>
      <c r="L5041" s="262">
        <v>45565</v>
      </c>
      <c r="M5041" s="261" t="s">
        <v>20</v>
      </c>
    </row>
    <row r="5042" spans="1:13" x14ac:dyDescent="0.35">
      <c r="A5042" s="259" t="s">
        <v>70</v>
      </c>
      <c r="B5042" s="259" t="s">
        <v>71</v>
      </c>
      <c r="C5042" s="259" t="s">
        <v>72</v>
      </c>
      <c r="D5042" s="259" t="s">
        <v>963</v>
      </c>
      <c r="E5042" s="259">
        <v>15015000</v>
      </c>
      <c r="F5042" s="259" t="s">
        <v>9438</v>
      </c>
      <c r="G5042" s="259" t="s">
        <v>884</v>
      </c>
      <c r="H5042" s="259">
        <v>2</v>
      </c>
      <c r="I5042" s="259" t="s">
        <v>9435</v>
      </c>
      <c r="J5042" s="259" t="s">
        <v>9439</v>
      </c>
      <c r="K5042" s="259" t="s">
        <v>9440</v>
      </c>
      <c r="L5042" s="260">
        <v>45565</v>
      </c>
      <c r="M5042" s="259" t="s">
        <v>20</v>
      </c>
    </row>
    <row r="5043" spans="1:13" x14ac:dyDescent="0.35">
      <c r="A5043" s="261" t="s">
        <v>70</v>
      </c>
      <c r="B5043" s="261" t="s">
        <v>71</v>
      </c>
      <c r="C5043" s="261" t="s">
        <v>72</v>
      </c>
      <c r="D5043" s="261" t="s">
        <v>568</v>
      </c>
      <c r="E5043" s="261">
        <v>233257</v>
      </c>
      <c r="F5043" s="261" t="s">
        <v>8154</v>
      </c>
      <c r="G5043" s="261" t="s">
        <v>884</v>
      </c>
      <c r="H5043" s="261">
        <v>2</v>
      </c>
      <c r="I5043" s="261" t="s">
        <v>9441</v>
      </c>
      <c r="J5043" s="261" t="s">
        <v>9442</v>
      </c>
      <c r="K5043" s="261" t="s">
        <v>9443</v>
      </c>
      <c r="L5043" s="262">
        <v>45565</v>
      </c>
      <c r="M5043" s="261" t="s">
        <v>20</v>
      </c>
    </row>
    <row r="5044" spans="1:13" x14ac:dyDescent="0.35">
      <c r="A5044" s="259" t="s">
        <v>70</v>
      </c>
      <c r="B5044" s="259" t="s">
        <v>71</v>
      </c>
      <c r="C5044" s="259" t="s">
        <v>72</v>
      </c>
      <c r="D5044" s="259" t="s">
        <v>635</v>
      </c>
      <c r="E5044" s="259">
        <v>0</v>
      </c>
      <c r="F5044" s="259" t="s">
        <v>9444</v>
      </c>
      <c r="G5044" s="259" t="s">
        <v>884</v>
      </c>
      <c r="H5044" s="259">
        <v>2</v>
      </c>
      <c r="I5044" s="259" t="s">
        <v>4941</v>
      </c>
      <c r="J5044" s="259" t="s">
        <v>9445</v>
      </c>
      <c r="K5044" s="259" t="s">
        <v>9446</v>
      </c>
      <c r="L5044" s="260">
        <v>45565</v>
      </c>
      <c r="M5044" s="259" t="s">
        <v>20</v>
      </c>
    </row>
    <row r="5045" spans="1:13" x14ac:dyDescent="0.35">
      <c r="A5045" s="261" t="s">
        <v>70</v>
      </c>
      <c r="B5045" s="261" t="s">
        <v>71</v>
      </c>
      <c r="C5045" s="261" t="s">
        <v>72</v>
      </c>
      <c r="D5045" s="261" t="s">
        <v>793</v>
      </c>
      <c r="E5045" s="261">
        <v>0</v>
      </c>
      <c r="F5045" s="261" t="s">
        <v>9444</v>
      </c>
      <c r="G5045" s="261" t="s">
        <v>884</v>
      </c>
      <c r="H5045" s="261">
        <v>2</v>
      </c>
      <c r="I5045" s="261" t="s">
        <v>4941</v>
      </c>
      <c r="J5045" s="261" t="s">
        <v>9445</v>
      </c>
      <c r="K5045" s="261" t="s">
        <v>9447</v>
      </c>
      <c r="L5045" s="262">
        <v>45565</v>
      </c>
      <c r="M5045" s="261" t="s">
        <v>20</v>
      </c>
    </row>
    <row r="5046" spans="1:13" x14ac:dyDescent="0.35">
      <c r="A5046" s="259" t="s">
        <v>70</v>
      </c>
      <c r="B5046" s="259" t="s">
        <v>71</v>
      </c>
      <c r="C5046" s="259" t="s">
        <v>72</v>
      </c>
      <c r="D5046" s="259" t="s">
        <v>986</v>
      </c>
      <c r="E5046" s="259">
        <v>233257</v>
      </c>
      <c r="F5046" s="259" t="s">
        <v>8154</v>
      </c>
      <c r="G5046" s="259" t="s">
        <v>884</v>
      </c>
      <c r="H5046" s="259">
        <v>2</v>
      </c>
      <c r="I5046" s="259" t="s">
        <v>9441</v>
      </c>
      <c r="J5046" s="259" t="s">
        <v>9448</v>
      </c>
      <c r="K5046" s="259" t="s">
        <v>9449</v>
      </c>
      <c r="L5046" s="260">
        <v>45565</v>
      </c>
      <c r="M5046" s="259" t="s">
        <v>20</v>
      </c>
    </row>
    <row r="5047" spans="1:13" x14ac:dyDescent="0.35">
      <c r="A5047" s="261" t="s">
        <v>70</v>
      </c>
      <c r="B5047" s="261" t="s">
        <v>71</v>
      </c>
      <c r="C5047" s="261" t="s">
        <v>72</v>
      </c>
      <c r="D5047" s="261" t="s">
        <v>991</v>
      </c>
      <c r="E5047" s="261">
        <v>0</v>
      </c>
      <c r="F5047" s="261" t="s">
        <v>9431</v>
      </c>
      <c r="G5047" s="261" t="s">
        <v>884</v>
      </c>
      <c r="H5047" s="261">
        <v>2</v>
      </c>
      <c r="I5047" s="261" t="s">
        <v>9450</v>
      </c>
      <c r="J5047" s="261" t="s">
        <v>9451</v>
      </c>
      <c r="K5047" s="261" t="s">
        <v>9452</v>
      </c>
      <c r="L5047" s="262">
        <v>45565</v>
      </c>
      <c r="M5047" s="261" t="s">
        <v>20</v>
      </c>
    </row>
    <row r="5048" spans="1:13" x14ac:dyDescent="0.35">
      <c r="A5048" s="259" t="s">
        <v>70</v>
      </c>
      <c r="B5048" s="259" t="s">
        <v>71</v>
      </c>
      <c r="C5048" s="259" t="s">
        <v>72</v>
      </c>
      <c r="D5048" s="259" t="s">
        <v>996</v>
      </c>
      <c r="E5048" s="259">
        <v>14781743</v>
      </c>
      <c r="F5048" s="259" t="s">
        <v>9453</v>
      </c>
      <c r="G5048" s="259" t="s">
        <v>884</v>
      </c>
      <c r="H5048" s="259">
        <v>2</v>
      </c>
      <c r="I5048" s="259" t="s">
        <v>9454</v>
      </c>
      <c r="J5048" s="259" t="s">
        <v>9455</v>
      </c>
      <c r="K5048" s="259" t="s">
        <v>9456</v>
      </c>
      <c r="L5048" s="260">
        <v>45565</v>
      </c>
      <c r="M5048" s="259" t="s">
        <v>20</v>
      </c>
    </row>
    <row r="5049" spans="1:13" x14ac:dyDescent="0.35">
      <c r="A5049" s="261" t="s">
        <v>70</v>
      </c>
      <c r="B5049" s="261" t="s">
        <v>71</v>
      </c>
      <c r="C5049" s="261" t="s">
        <v>72</v>
      </c>
      <c r="D5049" s="261" t="s">
        <v>999</v>
      </c>
      <c r="E5049" s="261">
        <v>233257</v>
      </c>
      <c r="F5049" s="261" t="s">
        <v>8154</v>
      </c>
      <c r="G5049" s="261" t="s">
        <v>884</v>
      </c>
      <c r="H5049" s="261">
        <v>2</v>
      </c>
      <c r="I5049" s="261" t="s">
        <v>9441</v>
      </c>
      <c r="J5049" s="261" t="s">
        <v>9457</v>
      </c>
      <c r="K5049" s="261" t="s">
        <v>9458</v>
      </c>
      <c r="L5049" s="262">
        <v>45565</v>
      </c>
      <c r="M5049" s="261" t="s">
        <v>20</v>
      </c>
    </row>
    <row r="5050" spans="1:13" x14ac:dyDescent="0.35">
      <c r="A5050" s="259" t="s">
        <v>70</v>
      </c>
      <c r="B5050" s="259" t="s">
        <v>71</v>
      </c>
      <c r="C5050" s="259" t="s">
        <v>72</v>
      </c>
      <c r="D5050" s="259" t="s">
        <v>1002</v>
      </c>
      <c r="E5050" s="259" t="s">
        <v>17</v>
      </c>
      <c r="F5050" s="259" t="s">
        <v>512</v>
      </c>
      <c r="G5050" s="259" t="s">
        <v>22</v>
      </c>
      <c r="H5050" s="259">
        <v>3</v>
      </c>
      <c r="I5050" s="259" t="s">
        <v>17</v>
      </c>
      <c r="J5050" s="259" t="s">
        <v>9459</v>
      </c>
      <c r="K5050" s="259" t="s">
        <v>9460</v>
      </c>
      <c r="L5050" s="260">
        <v>45565</v>
      </c>
      <c r="M5050" s="259" t="s">
        <v>20</v>
      </c>
    </row>
    <row r="5051" spans="1:13" x14ac:dyDescent="0.35">
      <c r="A5051" s="261" t="s">
        <v>70</v>
      </c>
      <c r="B5051" s="261" t="s">
        <v>71</v>
      </c>
      <c r="C5051" s="261" t="s">
        <v>72</v>
      </c>
      <c r="D5051" s="261" t="s">
        <v>823</v>
      </c>
      <c r="E5051" s="261" t="s">
        <v>17</v>
      </c>
      <c r="F5051" s="261" t="s">
        <v>512</v>
      </c>
      <c r="G5051" s="261" t="s">
        <v>22</v>
      </c>
      <c r="H5051" s="261">
        <v>3</v>
      </c>
      <c r="I5051" s="261" t="s">
        <v>17</v>
      </c>
      <c r="J5051" s="261" t="s">
        <v>9459</v>
      </c>
      <c r="K5051" s="261" t="s">
        <v>9461</v>
      </c>
      <c r="L5051" s="262">
        <v>45565</v>
      </c>
      <c r="M5051" s="261" t="s">
        <v>20</v>
      </c>
    </row>
    <row r="5052" spans="1:13" x14ac:dyDescent="0.35">
      <c r="A5052" s="259" t="s">
        <v>837</v>
      </c>
      <c r="B5052" s="259" t="s">
        <v>838</v>
      </c>
      <c r="C5052" s="259" t="s">
        <v>72</v>
      </c>
      <c r="D5052" s="259" t="s">
        <v>949</v>
      </c>
      <c r="E5052" s="259">
        <v>68963422</v>
      </c>
      <c r="F5052" s="259" t="s">
        <v>9427</v>
      </c>
      <c r="G5052" s="259" t="s">
        <v>884</v>
      </c>
      <c r="H5052" s="259">
        <v>2</v>
      </c>
      <c r="I5052" s="259" t="s">
        <v>9428</v>
      </c>
      <c r="J5052" s="259" t="s">
        <v>9462</v>
      </c>
      <c r="K5052" s="259" t="s">
        <v>9463</v>
      </c>
      <c r="L5052" s="260">
        <v>45565</v>
      </c>
      <c r="M5052" s="259" t="s">
        <v>20</v>
      </c>
    </row>
    <row r="5053" spans="1:13" x14ac:dyDescent="0.35">
      <c r="A5053" s="261" t="s">
        <v>837</v>
      </c>
      <c r="B5053" s="261" t="s">
        <v>838</v>
      </c>
      <c r="C5053" s="261" t="s">
        <v>72</v>
      </c>
      <c r="D5053" s="261" t="s">
        <v>694</v>
      </c>
      <c r="E5053" s="261">
        <v>357159</v>
      </c>
      <c r="F5053" s="261" t="s">
        <v>9464</v>
      </c>
      <c r="G5053" s="261" t="s">
        <v>884</v>
      </c>
      <c r="H5053" s="261">
        <v>2</v>
      </c>
      <c r="I5053" s="261" t="s">
        <v>9465</v>
      </c>
      <c r="J5053" s="261" t="s">
        <v>9466</v>
      </c>
      <c r="K5053" s="261" t="s">
        <v>9467</v>
      </c>
      <c r="L5053" s="262">
        <v>45565</v>
      </c>
      <c r="M5053" s="261" t="s">
        <v>20</v>
      </c>
    </row>
    <row r="5054" spans="1:13" x14ac:dyDescent="0.35">
      <c r="A5054" s="259" t="s">
        <v>837</v>
      </c>
      <c r="B5054" s="259" t="s">
        <v>838</v>
      </c>
      <c r="C5054" s="259" t="s">
        <v>72</v>
      </c>
      <c r="D5054" s="259" t="s">
        <v>958</v>
      </c>
      <c r="E5054" s="259">
        <v>7087011</v>
      </c>
      <c r="F5054" s="259" t="s">
        <v>9468</v>
      </c>
      <c r="G5054" s="259" t="s">
        <v>884</v>
      </c>
      <c r="H5054" s="259">
        <v>2</v>
      </c>
      <c r="I5054" s="259" t="s">
        <v>9469</v>
      </c>
      <c r="J5054" s="259" t="s">
        <v>9470</v>
      </c>
      <c r="K5054" s="259" t="s">
        <v>9471</v>
      </c>
      <c r="L5054" s="260">
        <v>45565</v>
      </c>
      <c r="M5054" s="259" t="s">
        <v>20</v>
      </c>
    </row>
    <row r="5055" spans="1:13" x14ac:dyDescent="0.35">
      <c r="A5055" s="261" t="s">
        <v>837</v>
      </c>
      <c r="B5055" s="261" t="s">
        <v>838</v>
      </c>
      <c r="C5055" s="261" t="s">
        <v>72</v>
      </c>
      <c r="D5055" s="261" t="s">
        <v>963</v>
      </c>
      <c r="E5055" s="261">
        <v>2109404</v>
      </c>
      <c r="F5055" s="261" t="s">
        <v>9468</v>
      </c>
      <c r="G5055" s="261" t="s">
        <v>884</v>
      </c>
      <c r="H5055" s="261">
        <v>2</v>
      </c>
      <c r="I5055" s="261" t="s">
        <v>9469</v>
      </c>
      <c r="J5055" s="261" t="s">
        <v>9472</v>
      </c>
      <c r="K5055" s="261" t="s">
        <v>9473</v>
      </c>
      <c r="L5055" s="262">
        <v>45565</v>
      </c>
      <c r="M5055" s="261" t="s">
        <v>20</v>
      </c>
    </row>
    <row r="5056" spans="1:13" x14ac:dyDescent="0.35">
      <c r="A5056" s="259" t="s">
        <v>837</v>
      </c>
      <c r="B5056" s="259" t="s">
        <v>838</v>
      </c>
      <c r="C5056" s="259" t="s">
        <v>72</v>
      </c>
      <c r="D5056" s="259" t="s">
        <v>635</v>
      </c>
      <c r="E5056" s="259">
        <v>0</v>
      </c>
      <c r="F5056" s="259" t="s">
        <v>9444</v>
      </c>
      <c r="G5056" s="259" t="s">
        <v>884</v>
      </c>
      <c r="H5056" s="259">
        <v>2</v>
      </c>
      <c r="I5056" s="259" t="s">
        <v>4941</v>
      </c>
      <c r="J5056" s="259" t="s">
        <v>9474</v>
      </c>
      <c r="K5056" s="259" t="s">
        <v>9475</v>
      </c>
      <c r="L5056" s="260">
        <v>45565</v>
      </c>
      <c r="M5056" s="259" t="s">
        <v>20</v>
      </c>
    </row>
    <row r="5057" spans="1:13" x14ac:dyDescent="0.35">
      <c r="A5057" s="261" t="s">
        <v>837</v>
      </c>
      <c r="B5057" s="261" t="s">
        <v>838</v>
      </c>
      <c r="C5057" s="261" t="s">
        <v>72</v>
      </c>
      <c r="D5057" s="261" t="s">
        <v>793</v>
      </c>
      <c r="E5057" s="261">
        <v>0</v>
      </c>
      <c r="F5057" s="261" t="s">
        <v>9444</v>
      </c>
      <c r="G5057" s="261" t="s">
        <v>884</v>
      </c>
      <c r="H5057" s="261">
        <v>2</v>
      </c>
      <c r="I5057" s="261" t="s">
        <v>4941</v>
      </c>
      <c r="J5057" s="261" t="s">
        <v>9474</v>
      </c>
      <c r="K5057" s="261" t="s">
        <v>9476</v>
      </c>
      <c r="L5057" s="262">
        <v>45565</v>
      </c>
      <c r="M5057" s="261" t="s">
        <v>20</v>
      </c>
    </row>
    <row r="5058" spans="1:13" x14ac:dyDescent="0.35">
      <c r="A5058" s="259" t="s">
        <v>837</v>
      </c>
      <c r="B5058" s="259" t="s">
        <v>838</v>
      </c>
      <c r="C5058" s="259" t="s">
        <v>72</v>
      </c>
      <c r="D5058" s="259" t="s">
        <v>986</v>
      </c>
      <c r="E5058" s="259">
        <v>379476</v>
      </c>
      <c r="F5058" s="259" t="s">
        <v>9468</v>
      </c>
      <c r="G5058" s="259" t="s">
        <v>492</v>
      </c>
      <c r="H5058" s="259">
        <v>1</v>
      </c>
      <c r="I5058" s="259" t="s">
        <v>9469</v>
      </c>
      <c r="J5058" s="259" t="s">
        <v>9477</v>
      </c>
      <c r="K5058" s="259" t="s">
        <v>9478</v>
      </c>
      <c r="L5058" s="260">
        <v>45565</v>
      </c>
      <c r="M5058" s="259" t="s">
        <v>20</v>
      </c>
    </row>
    <row r="5059" spans="1:13" x14ac:dyDescent="0.35">
      <c r="A5059" s="261" t="s">
        <v>837</v>
      </c>
      <c r="B5059" s="261" t="s">
        <v>838</v>
      </c>
      <c r="C5059" s="261" t="s">
        <v>72</v>
      </c>
      <c r="D5059" s="261" t="s">
        <v>991</v>
      </c>
      <c r="E5059" s="261">
        <v>4977607</v>
      </c>
      <c r="F5059" s="261" t="s">
        <v>9468</v>
      </c>
      <c r="G5059" s="261" t="s">
        <v>492</v>
      </c>
      <c r="H5059" s="261">
        <v>1</v>
      </c>
      <c r="I5059" s="261" t="s">
        <v>9469</v>
      </c>
      <c r="J5059" s="261" t="s">
        <v>9479</v>
      </c>
      <c r="K5059" s="261" t="s">
        <v>9480</v>
      </c>
      <c r="L5059" s="262">
        <v>45565</v>
      </c>
      <c r="M5059" s="261" t="s">
        <v>20</v>
      </c>
    </row>
    <row r="5060" spans="1:13" x14ac:dyDescent="0.35">
      <c r="A5060" s="259" t="s">
        <v>837</v>
      </c>
      <c r="B5060" s="259" t="s">
        <v>838</v>
      </c>
      <c r="C5060" s="259" t="s">
        <v>72</v>
      </c>
      <c r="D5060" s="259" t="s">
        <v>996</v>
      </c>
      <c r="E5060" s="259">
        <v>1729928</v>
      </c>
      <c r="F5060" s="259" t="s">
        <v>9468</v>
      </c>
      <c r="G5060" s="259" t="s">
        <v>492</v>
      </c>
      <c r="H5060" s="259">
        <v>1</v>
      </c>
      <c r="I5060" s="259" t="s">
        <v>9469</v>
      </c>
      <c r="J5060" s="259" t="s">
        <v>9481</v>
      </c>
      <c r="K5060" s="259" t="s">
        <v>9482</v>
      </c>
      <c r="L5060" s="260">
        <v>45565</v>
      </c>
      <c r="M5060" s="259" t="s">
        <v>20</v>
      </c>
    </row>
    <row r="5061" spans="1:13" x14ac:dyDescent="0.35">
      <c r="A5061" s="261" t="s">
        <v>837</v>
      </c>
      <c r="B5061" s="261" t="s">
        <v>838</v>
      </c>
      <c r="C5061" s="261" t="s">
        <v>72</v>
      </c>
      <c r="D5061" s="261" t="s">
        <v>999</v>
      </c>
      <c r="E5061" s="261">
        <v>379476</v>
      </c>
      <c r="F5061" s="261" t="s">
        <v>9468</v>
      </c>
      <c r="G5061" s="261" t="s">
        <v>492</v>
      </c>
      <c r="H5061" s="261">
        <v>1</v>
      </c>
      <c r="I5061" s="261" t="s">
        <v>9469</v>
      </c>
      <c r="J5061" s="261" t="s">
        <v>9483</v>
      </c>
      <c r="K5061" s="261" t="s">
        <v>9484</v>
      </c>
      <c r="L5061" s="262">
        <v>45565</v>
      </c>
      <c r="M5061" s="261" t="s">
        <v>20</v>
      </c>
    </row>
    <row r="5062" spans="1:13" x14ac:dyDescent="0.35">
      <c r="A5062" s="259" t="s">
        <v>837</v>
      </c>
      <c r="B5062" s="259" t="s">
        <v>838</v>
      </c>
      <c r="C5062" s="259" t="s">
        <v>72</v>
      </c>
      <c r="D5062" s="259" t="s">
        <v>1002</v>
      </c>
      <c r="E5062" s="259">
        <v>0</v>
      </c>
      <c r="F5062" s="259" t="s">
        <v>9468</v>
      </c>
      <c r="G5062" s="259" t="s">
        <v>492</v>
      </c>
      <c r="H5062" s="259">
        <v>1</v>
      </c>
      <c r="I5062" s="259" t="s">
        <v>9469</v>
      </c>
      <c r="J5062" s="259" t="s">
        <v>9485</v>
      </c>
      <c r="K5062" s="259" t="s">
        <v>9486</v>
      </c>
      <c r="L5062" s="260">
        <v>45565</v>
      </c>
      <c r="M5062" s="259" t="s">
        <v>20</v>
      </c>
    </row>
    <row r="5063" spans="1:13" x14ac:dyDescent="0.35">
      <c r="A5063" s="261" t="s">
        <v>837</v>
      </c>
      <c r="B5063" s="261" t="s">
        <v>838</v>
      </c>
      <c r="C5063" s="261" t="s">
        <v>72</v>
      </c>
      <c r="D5063" s="261" t="s">
        <v>823</v>
      </c>
      <c r="E5063" s="261">
        <v>0</v>
      </c>
      <c r="F5063" s="261" t="s">
        <v>9468</v>
      </c>
      <c r="G5063" s="261" t="s">
        <v>492</v>
      </c>
      <c r="H5063" s="261">
        <v>1</v>
      </c>
      <c r="I5063" s="261" t="s">
        <v>9469</v>
      </c>
      <c r="J5063" s="261" t="s">
        <v>9487</v>
      </c>
      <c r="K5063" s="261" t="s">
        <v>9488</v>
      </c>
      <c r="L5063" s="262">
        <v>45565</v>
      </c>
      <c r="M5063" s="261" t="s">
        <v>20</v>
      </c>
    </row>
    <row r="5064" spans="1:13" x14ac:dyDescent="0.35">
      <c r="A5064" s="259" t="s">
        <v>827</v>
      </c>
      <c r="B5064" s="259" t="s">
        <v>828</v>
      </c>
      <c r="C5064" s="259" t="s">
        <v>72</v>
      </c>
      <c r="D5064" s="259" t="s">
        <v>949</v>
      </c>
      <c r="E5064" s="259">
        <v>68963422</v>
      </c>
      <c r="F5064" s="259" t="s">
        <v>9427</v>
      </c>
      <c r="G5064" s="259" t="s">
        <v>884</v>
      </c>
      <c r="H5064" s="259">
        <v>2</v>
      </c>
      <c r="I5064" s="259" t="s">
        <v>9428</v>
      </c>
      <c r="J5064" s="259" t="s">
        <v>9462</v>
      </c>
      <c r="K5064" s="259" t="s">
        <v>9489</v>
      </c>
      <c r="L5064" s="260">
        <v>45565</v>
      </c>
      <c r="M5064" s="259" t="s">
        <v>20</v>
      </c>
    </row>
    <row r="5065" spans="1:13" x14ac:dyDescent="0.35">
      <c r="A5065" s="261" t="s">
        <v>827</v>
      </c>
      <c r="B5065" s="261" t="s">
        <v>828</v>
      </c>
      <c r="C5065" s="261" t="s">
        <v>72</v>
      </c>
      <c r="D5065" s="261" t="s">
        <v>694</v>
      </c>
      <c r="E5065" s="261">
        <v>441435</v>
      </c>
      <c r="F5065" s="261" t="s">
        <v>9490</v>
      </c>
      <c r="G5065" s="261" t="s">
        <v>884</v>
      </c>
      <c r="H5065" s="261">
        <v>2</v>
      </c>
      <c r="I5065" s="261" t="s">
        <v>9491</v>
      </c>
      <c r="J5065" s="261" t="s">
        <v>9492</v>
      </c>
      <c r="K5065" s="261" t="s">
        <v>9493</v>
      </c>
      <c r="L5065" s="262">
        <v>45565</v>
      </c>
      <c r="M5065" s="261" t="s">
        <v>20</v>
      </c>
    </row>
    <row r="5066" spans="1:13" x14ac:dyDescent="0.35">
      <c r="A5066" s="259" t="s">
        <v>827</v>
      </c>
      <c r="B5066" s="259" t="s">
        <v>828</v>
      </c>
      <c r="C5066" s="259" t="s">
        <v>72</v>
      </c>
      <c r="D5066" s="259" t="s">
        <v>958</v>
      </c>
      <c r="E5066" s="259">
        <v>22102011</v>
      </c>
      <c r="F5066" s="259" t="s">
        <v>9494</v>
      </c>
      <c r="G5066" s="259" t="s">
        <v>884</v>
      </c>
      <c r="H5066" s="259">
        <v>2</v>
      </c>
      <c r="I5066" s="259" t="s">
        <v>9495</v>
      </c>
      <c r="J5066" s="259" t="s">
        <v>9496</v>
      </c>
      <c r="K5066" s="259" t="s">
        <v>9497</v>
      </c>
      <c r="L5066" s="260">
        <v>45565</v>
      </c>
      <c r="M5066" s="259" t="s">
        <v>20</v>
      </c>
    </row>
    <row r="5067" spans="1:13" x14ac:dyDescent="0.35">
      <c r="A5067" s="261" t="s">
        <v>827</v>
      </c>
      <c r="B5067" s="261" t="s">
        <v>828</v>
      </c>
      <c r="C5067" s="261" t="s">
        <v>72</v>
      </c>
      <c r="D5067" s="261" t="s">
        <v>963</v>
      </c>
      <c r="E5067" s="261">
        <v>17124404</v>
      </c>
      <c r="F5067" s="261" t="s">
        <v>9494</v>
      </c>
      <c r="G5067" s="261" t="s">
        <v>884</v>
      </c>
      <c r="H5067" s="261">
        <v>2</v>
      </c>
      <c r="I5067" s="261" t="s">
        <v>9495</v>
      </c>
      <c r="J5067" s="261" t="s">
        <v>9498</v>
      </c>
      <c r="K5067" s="261" t="s">
        <v>9499</v>
      </c>
      <c r="L5067" s="262">
        <v>45565</v>
      </c>
      <c r="M5067" s="261" t="s">
        <v>20</v>
      </c>
    </row>
    <row r="5068" spans="1:13" x14ac:dyDescent="0.35">
      <c r="A5068" s="259" t="s">
        <v>827</v>
      </c>
      <c r="B5068" s="259" t="s">
        <v>828</v>
      </c>
      <c r="C5068" s="259" t="s">
        <v>72</v>
      </c>
      <c r="D5068" s="259" t="s">
        <v>568</v>
      </c>
      <c r="E5068" s="259">
        <v>233257</v>
      </c>
      <c r="F5068" s="259" t="s">
        <v>8154</v>
      </c>
      <c r="G5068" s="259" t="s">
        <v>492</v>
      </c>
      <c r="H5068" s="259">
        <v>1</v>
      </c>
      <c r="I5068" s="259" t="s">
        <v>9441</v>
      </c>
      <c r="J5068" s="259" t="s">
        <v>9442</v>
      </c>
      <c r="K5068" s="259" t="s">
        <v>9500</v>
      </c>
      <c r="L5068" s="260">
        <v>45565</v>
      </c>
      <c r="M5068" s="259" t="s">
        <v>20</v>
      </c>
    </row>
    <row r="5069" spans="1:13" x14ac:dyDescent="0.35">
      <c r="A5069" s="261" t="s">
        <v>827</v>
      </c>
      <c r="B5069" s="261" t="s">
        <v>828</v>
      </c>
      <c r="C5069" s="261" t="s">
        <v>72</v>
      </c>
      <c r="D5069" s="261" t="s">
        <v>635</v>
      </c>
      <c r="E5069" s="261">
        <v>0</v>
      </c>
      <c r="F5069" s="261" t="s">
        <v>9444</v>
      </c>
      <c r="G5069" s="261" t="s">
        <v>884</v>
      </c>
      <c r="H5069" s="261">
        <v>2</v>
      </c>
      <c r="I5069" s="261" t="s">
        <v>790</v>
      </c>
      <c r="J5069" s="261" t="s">
        <v>9501</v>
      </c>
      <c r="K5069" s="261" t="s">
        <v>9502</v>
      </c>
      <c r="L5069" s="262">
        <v>45565</v>
      </c>
      <c r="M5069" s="261" t="s">
        <v>20</v>
      </c>
    </row>
    <row r="5070" spans="1:13" x14ac:dyDescent="0.35">
      <c r="A5070" s="259" t="s">
        <v>827</v>
      </c>
      <c r="B5070" s="259" t="s">
        <v>828</v>
      </c>
      <c r="C5070" s="259" t="s">
        <v>72</v>
      </c>
      <c r="D5070" s="259" t="s">
        <v>793</v>
      </c>
      <c r="E5070" s="259">
        <v>0</v>
      </c>
      <c r="F5070" s="259" t="s">
        <v>9444</v>
      </c>
      <c r="G5070" s="259" t="s">
        <v>884</v>
      </c>
      <c r="H5070" s="259">
        <v>2</v>
      </c>
      <c r="I5070" s="259" t="s">
        <v>790</v>
      </c>
      <c r="J5070" s="259" t="s">
        <v>9501</v>
      </c>
      <c r="K5070" s="259" t="s">
        <v>9503</v>
      </c>
      <c r="L5070" s="260">
        <v>45565</v>
      </c>
      <c r="M5070" s="259" t="s">
        <v>20</v>
      </c>
    </row>
    <row r="5071" spans="1:13" x14ac:dyDescent="0.35">
      <c r="A5071" s="261" t="s">
        <v>827</v>
      </c>
      <c r="B5071" s="261" t="s">
        <v>828</v>
      </c>
      <c r="C5071" s="261" t="s">
        <v>72</v>
      </c>
      <c r="D5071" s="261" t="s">
        <v>986</v>
      </c>
      <c r="E5071" s="261">
        <v>612733</v>
      </c>
      <c r="F5071" s="261" t="s">
        <v>9504</v>
      </c>
      <c r="G5071" s="261" t="s">
        <v>884</v>
      </c>
      <c r="H5071" s="261">
        <v>2</v>
      </c>
      <c r="I5071" s="261" t="s">
        <v>9505</v>
      </c>
      <c r="J5071" s="261" t="s">
        <v>9506</v>
      </c>
      <c r="K5071" s="261" t="s">
        <v>9507</v>
      </c>
      <c r="L5071" s="262">
        <v>45565</v>
      </c>
      <c r="M5071" s="261" t="s">
        <v>20</v>
      </c>
    </row>
    <row r="5072" spans="1:13" x14ac:dyDescent="0.35">
      <c r="A5072" s="259" t="s">
        <v>827</v>
      </c>
      <c r="B5072" s="259" t="s">
        <v>828</v>
      </c>
      <c r="C5072" s="259" t="s">
        <v>72</v>
      </c>
      <c r="D5072" s="259" t="s">
        <v>991</v>
      </c>
      <c r="E5072" s="259">
        <v>4977607</v>
      </c>
      <c r="F5072" s="259" t="s">
        <v>9508</v>
      </c>
      <c r="G5072" s="259" t="s">
        <v>884</v>
      </c>
      <c r="H5072" s="259">
        <v>2</v>
      </c>
      <c r="I5072" s="259" t="s">
        <v>9509</v>
      </c>
      <c r="J5072" s="259" t="s">
        <v>9510</v>
      </c>
      <c r="K5072" s="259" t="s">
        <v>9511</v>
      </c>
      <c r="L5072" s="260">
        <v>45565</v>
      </c>
      <c r="M5072" s="259" t="s">
        <v>20</v>
      </c>
    </row>
    <row r="5073" spans="1:13" x14ac:dyDescent="0.35">
      <c r="A5073" s="261" t="s">
        <v>827</v>
      </c>
      <c r="B5073" s="261" t="s">
        <v>828</v>
      </c>
      <c r="C5073" s="261" t="s">
        <v>72</v>
      </c>
      <c r="D5073" s="261" t="s">
        <v>996</v>
      </c>
      <c r="E5073" s="261">
        <v>16511671</v>
      </c>
      <c r="F5073" s="261" t="s">
        <v>9512</v>
      </c>
      <c r="G5073" s="261" t="s">
        <v>884</v>
      </c>
      <c r="H5073" s="261">
        <v>2</v>
      </c>
      <c r="I5073" s="261" t="s">
        <v>9513</v>
      </c>
      <c r="J5073" s="261" t="s">
        <v>9514</v>
      </c>
      <c r="K5073" s="261" t="s">
        <v>9515</v>
      </c>
      <c r="L5073" s="262">
        <v>45565</v>
      </c>
      <c r="M5073" s="261" t="s">
        <v>20</v>
      </c>
    </row>
    <row r="5074" spans="1:13" x14ac:dyDescent="0.35">
      <c r="A5074" s="259" t="s">
        <v>827</v>
      </c>
      <c r="B5074" s="259" t="s">
        <v>828</v>
      </c>
      <c r="C5074" s="259" t="s">
        <v>72</v>
      </c>
      <c r="D5074" s="259" t="s">
        <v>999</v>
      </c>
      <c r="E5074" s="259">
        <v>612733</v>
      </c>
      <c r="F5074" s="259" t="s">
        <v>9504</v>
      </c>
      <c r="G5074" s="259" t="s">
        <v>884</v>
      </c>
      <c r="H5074" s="259">
        <v>2</v>
      </c>
      <c r="I5074" s="259" t="s">
        <v>9505</v>
      </c>
      <c r="J5074" s="259" t="s">
        <v>9516</v>
      </c>
      <c r="K5074" s="259" t="s">
        <v>9517</v>
      </c>
      <c r="L5074" s="260">
        <v>45565</v>
      </c>
      <c r="M5074" s="259" t="s">
        <v>20</v>
      </c>
    </row>
    <row r="5075" spans="1:13" x14ac:dyDescent="0.35">
      <c r="A5075" s="261" t="s">
        <v>827</v>
      </c>
      <c r="B5075" s="261" t="s">
        <v>828</v>
      </c>
      <c r="C5075" s="261" t="s">
        <v>72</v>
      </c>
      <c r="D5075" s="261" t="s">
        <v>1002</v>
      </c>
      <c r="E5075" s="261">
        <v>0</v>
      </c>
      <c r="F5075" s="261" t="s">
        <v>9518</v>
      </c>
      <c r="G5075" s="261" t="s">
        <v>22</v>
      </c>
      <c r="H5075" s="261">
        <v>3</v>
      </c>
      <c r="I5075" s="261" t="s">
        <v>9519</v>
      </c>
      <c r="J5075" s="261" t="s">
        <v>9520</v>
      </c>
      <c r="K5075" s="261" t="s">
        <v>9521</v>
      </c>
      <c r="L5075" s="262">
        <v>45565</v>
      </c>
      <c r="M5075" s="261" t="s">
        <v>20</v>
      </c>
    </row>
    <row r="5076" spans="1:13" x14ac:dyDescent="0.35">
      <c r="A5076" s="259" t="s">
        <v>827</v>
      </c>
      <c r="B5076" s="259" t="s">
        <v>828</v>
      </c>
      <c r="C5076" s="259" t="s">
        <v>72</v>
      </c>
      <c r="D5076" s="259" t="s">
        <v>823</v>
      </c>
      <c r="E5076" s="259">
        <v>0</v>
      </c>
      <c r="F5076" s="259" t="s">
        <v>9518</v>
      </c>
      <c r="G5076" s="259" t="s">
        <v>22</v>
      </c>
      <c r="H5076" s="259">
        <v>3</v>
      </c>
      <c r="I5076" s="259" t="s">
        <v>9519</v>
      </c>
      <c r="J5076" s="259" t="s">
        <v>9522</v>
      </c>
      <c r="K5076" s="259" t="s">
        <v>9523</v>
      </c>
      <c r="L5076" s="260">
        <v>45565</v>
      </c>
      <c r="M5076" s="259" t="s">
        <v>20</v>
      </c>
    </row>
    <row r="5077" spans="1:13" x14ac:dyDescent="0.35">
      <c r="A5077" s="261" t="s">
        <v>194</v>
      </c>
      <c r="B5077" s="261" t="s">
        <v>195</v>
      </c>
      <c r="C5077" s="261" t="s">
        <v>196</v>
      </c>
      <c r="D5077" s="261" t="s">
        <v>949</v>
      </c>
      <c r="E5077" s="261">
        <v>21437095</v>
      </c>
      <c r="F5077" s="261" t="s">
        <v>9524</v>
      </c>
      <c r="G5077" s="261" t="s">
        <v>884</v>
      </c>
      <c r="H5077" s="261">
        <v>2</v>
      </c>
      <c r="I5077" s="261" t="s">
        <v>9525</v>
      </c>
      <c r="J5077" s="261" t="s">
        <v>9526</v>
      </c>
      <c r="K5077" s="261" t="s">
        <v>9527</v>
      </c>
      <c r="L5077" s="262">
        <v>45565</v>
      </c>
      <c r="M5077" s="261" t="s">
        <v>439</v>
      </c>
    </row>
    <row r="5078" spans="1:13" x14ac:dyDescent="0.35">
      <c r="A5078" s="259" t="s">
        <v>194</v>
      </c>
      <c r="B5078" s="259" t="s">
        <v>195</v>
      </c>
      <c r="C5078" s="259" t="s">
        <v>196</v>
      </c>
      <c r="D5078" s="259" t="s">
        <v>694</v>
      </c>
      <c r="E5078" s="259">
        <v>752618</v>
      </c>
      <c r="F5078" s="259" t="s">
        <v>9528</v>
      </c>
      <c r="G5078" s="259" t="s">
        <v>492</v>
      </c>
      <c r="H5078" s="259">
        <v>1</v>
      </c>
      <c r="I5078" s="259" t="s">
        <v>9529</v>
      </c>
      <c r="J5078" s="259" t="s">
        <v>9530</v>
      </c>
      <c r="K5078" s="259" t="s">
        <v>9531</v>
      </c>
      <c r="L5078" s="260">
        <v>45565</v>
      </c>
      <c r="M5078" s="259" t="s">
        <v>20</v>
      </c>
    </row>
    <row r="5079" spans="1:13" x14ac:dyDescent="0.35">
      <c r="A5079" s="261" t="s">
        <v>194</v>
      </c>
      <c r="B5079" s="261" t="s">
        <v>195</v>
      </c>
      <c r="C5079" s="261" t="s">
        <v>196</v>
      </c>
      <c r="D5079" s="261" t="s">
        <v>958</v>
      </c>
      <c r="E5079" s="261">
        <v>21437095</v>
      </c>
      <c r="F5079" s="261" t="s">
        <v>9532</v>
      </c>
      <c r="G5079" s="261" t="s">
        <v>884</v>
      </c>
      <c r="H5079" s="261">
        <v>2</v>
      </c>
      <c r="I5079" s="261" t="s">
        <v>9533</v>
      </c>
      <c r="J5079" s="261" t="s">
        <v>9534</v>
      </c>
      <c r="K5079" s="261" t="s">
        <v>9535</v>
      </c>
      <c r="L5079" s="262">
        <v>45565</v>
      </c>
      <c r="M5079" s="261" t="s">
        <v>20</v>
      </c>
    </row>
    <row r="5080" spans="1:13" x14ac:dyDescent="0.35">
      <c r="A5080" s="259" t="s">
        <v>194</v>
      </c>
      <c r="B5080" s="259" t="s">
        <v>195</v>
      </c>
      <c r="C5080" s="259" t="s">
        <v>196</v>
      </c>
      <c r="D5080" s="259" t="s">
        <v>963</v>
      </c>
      <c r="E5080" s="259">
        <v>15523413</v>
      </c>
      <c r="F5080" s="259" t="s">
        <v>9536</v>
      </c>
      <c r="G5080" s="259" t="s">
        <v>884</v>
      </c>
      <c r="H5080" s="259">
        <v>2</v>
      </c>
      <c r="I5080" s="259" t="s">
        <v>9537</v>
      </c>
      <c r="J5080" s="259" t="s">
        <v>9538</v>
      </c>
      <c r="K5080" s="259" t="s">
        <v>9539</v>
      </c>
      <c r="L5080" s="260">
        <v>45565</v>
      </c>
      <c r="M5080" s="259" t="s">
        <v>20</v>
      </c>
    </row>
    <row r="5081" spans="1:13" x14ac:dyDescent="0.35">
      <c r="A5081" s="261" t="s">
        <v>194</v>
      </c>
      <c r="B5081" s="261" t="s">
        <v>195</v>
      </c>
      <c r="C5081" s="261" t="s">
        <v>196</v>
      </c>
      <c r="D5081" s="261" t="s">
        <v>568</v>
      </c>
      <c r="E5081" s="261">
        <v>105660</v>
      </c>
      <c r="F5081" s="261" t="s">
        <v>7219</v>
      </c>
      <c r="G5081" s="261" t="s">
        <v>884</v>
      </c>
      <c r="H5081" s="261">
        <v>2</v>
      </c>
      <c r="I5081" s="261" t="s">
        <v>9540</v>
      </c>
      <c r="J5081" s="261" t="s">
        <v>9541</v>
      </c>
      <c r="K5081" s="261" t="s">
        <v>9542</v>
      </c>
      <c r="L5081" s="262">
        <v>45565</v>
      </c>
      <c r="M5081" s="261" t="s">
        <v>20</v>
      </c>
    </row>
    <row r="5082" spans="1:13" x14ac:dyDescent="0.35">
      <c r="A5082" s="259" t="s">
        <v>194</v>
      </c>
      <c r="B5082" s="259" t="s">
        <v>195</v>
      </c>
      <c r="C5082" s="259" t="s">
        <v>196</v>
      </c>
      <c r="D5082" s="259" t="s">
        <v>38</v>
      </c>
      <c r="E5082" s="259">
        <v>23378</v>
      </c>
      <c r="F5082" s="259" t="s">
        <v>9543</v>
      </c>
      <c r="G5082" s="259" t="s">
        <v>884</v>
      </c>
      <c r="H5082" s="259">
        <v>2</v>
      </c>
      <c r="I5082" s="259" t="s">
        <v>9544</v>
      </c>
      <c r="J5082" s="259" t="s">
        <v>9545</v>
      </c>
      <c r="K5082" s="259" t="s">
        <v>9546</v>
      </c>
      <c r="L5082" s="260">
        <v>45565</v>
      </c>
      <c r="M5082" s="259" t="s">
        <v>20</v>
      </c>
    </row>
    <row r="5083" spans="1:13" x14ac:dyDescent="0.35">
      <c r="A5083" s="261" t="s">
        <v>194</v>
      </c>
      <c r="B5083" s="261" t="s">
        <v>195</v>
      </c>
      <c r="C5083" s="261" t="s">
        <v>196</v>
      </c>
      <c r="D5083" s="261" t="s">
        <v>635</v>
      </c>
      <c r="E5083" s="261">
        <v>740</v>
      </c>
      <c r="F5083" s="261" t="s">
        <v>9547</v>
      </c>
      <c r="G5083" s="261" t="s">
        <v>884</v>
      </c>
      <c r="H5083" s="261">
        <v>2</v>
      </c>
      <c r="I5083" s="261" t="s">
        <v>9548</v>
      </c>
      <c r="J5083" s="261" t="s">
        <v>9549</v>
      </c>
      <c r="K5083" s="261" t="s">
        <v>9550</v>
      </c>
      <c r="L5083" s="262">
        <v>45565</v>
      </c>
      <c r="M5083" s="261" t="s">
        <v>20</v>
      </c>
    </row>
    <row r="5084" spans="1:13" x14ac:dyDescent="0.35">
      <c r="A5084" s="259" t="s">
        <v>194</v>
      </c>
      <c r="B5084" s="259" t="s">
        <v>195</v>
      </c>
      <c r="C5084" s="259" t="s">
        <v>196</v>
      </c>
      <c r="D5084" s="259" t="s">
        <v>793</v>
      </c>
      <c r="E5084" s="259">
        <v>740</v>
      </c>
      <c r="F5084" s="259" t="s">
        <v>9547</v>
      </c>
      <c r="G5084" s="259" t="s">
        <v>884</v>
      </c>
      <c r="H5084" s="259">
        <v>2</v>
      </c>
      <c r="I5084" s="259" t="s">
        <v>9548</v>
      </c>
      <c r="J5084" s="259" t="s">
        <v>9549</v>
      </c>
      <c r="K5084" s="259" t="s">
        <v>9551</v>
      </c>
      <c r="L5084" s="260">
        <v>45565</v>
      </c>
      <c r="M5084" s="259" t="s">
        <v>20</v>
      </c>
    </row>
    <row r="5085" spans="1:13" x14ac:dyDescent="0.35">
      <c r="A5085" s="261" t="s">
        <v>194</v>
      </c>
      <c r="B5085" s="261" t="s">
        <v>195</v>
      </c>
      <c r="C5085" s="261" t="s">
        <v>196</v>
      </c>
      <c r="D5085" s="261" t="s">
        <v>986</v>
      </c>
      <c r="E5085" s="261">
        <v>9800000</v>
      </c>
      <c r="F5085" s="261" t="s">
        <v>9552</v>
      </c>
      <c r="G5085" s="261" t="s">
        <v>884</v>
      </c>
      <c r="H5085" s="261">
        <v>2</v>
      </c>
      <c r="I5085" s="261" t="s">
        <v>9553</v>
      </c>
      <c r="J5085" s="261" t="s">
        <v>9554</v>
      </c>
      <c r="K5085" s="261" t="s">
        <v>9555</v>
      </c>
      <c r="L5085" s="262">
        <v>45565</v>
      </c>
      <c r="M5085" s="261" t="s">
        <v>20</v>
      </c>
    </row>
    <row r="5086" spans="1:13" x14ac:dyDescent="0.35">
      <c r="A5086" s="259" t="s">
        <v>194</v>
      </c>
      <c r="B5086" s="259" t="s">
        <v>195</v>
      </c>
      <c r="C5086" s="259" t="s">
        <v>196</v>
      </c>
      <c r="D5086" s="259" t="s">
        <v>991</v>
      </c>
      <c r="E5086" s="259">
        <v>5913682</v>
      </c>
      <c r="F5086" s="259" t="s">
        <v>9536</v>
      </c>
      <c r="G5086" s="259" t="s">
        <v>884</v>
      </c>
      <c r="H5086" s="259">
        <v>2</v>
      </c>
      <c r="I5086" s="259" t="s">
        <v>9537</v>
      </c>
      <c r="J5086" s="259" t="s">
        <v>9556</v>
      </c>
      <c r="K5086" s="259" t="s">
        <v>9557</v>
      </c>
      <c r="L5086" s="260">
        <v>45565</v>
      </c>
      <c r="M5086" s="259" t="s">
        <v>20</v>
      </c>
    </row>
    <row r="5087" spans="1:13" x14ac:dyDescent="0.35">
      <c r="A5087" s="261" t="s">
        <v>194</v>
      </c>
      <c r="B5087" s="261" t="s">
        <v>195</v>
      </c>
      <c r="C5087" s="261" t="s">
        <v>196</v>
      </c>
      <c r="D5087" s="261" t="s">
        <v>996</v>
      </c>
      <c r="E5087" s="261">
        <v>5723413</v>
      </c>
      <c r="F5087" s="261" t="s">
        <v>9558</v>
      </c>
      <c r="G5087" s="261" t="s">
        <v>884</v>
      </c>
      <c r="H5087" s="261">
        <v>2</v>
      </c>
      <c r="I5087" s="261" t="s">
        <v>9559</v>
      </c>
      <c r="J5087" s="261" t="s">
        <v>9560</v>
      </c>
      <c r="K5087" s="261" t="s">
        <v>9561</v>
      </c>
      <c r="L5087" s="262">
        <v>45565</v>
      </c>
      <c r="M5087" s="261" t="s">
        <v>20</v>
      </c>
    </row>
    <row r="5088" spans="1:13" x14ac:dyDescent="0.35">
      <c r="A5088" s="259" t="s">
        <v>194</v>
      </c>
      <c r="B5088" s="259" t="s">
        <v>195</v>
      </c>
      <c r="C5088" s="259" t="s">
        <v>196</v>
      </c>
      <c r="D5088" s="259" t="s">
        <v>999</v>
      </c>
      <c r="E5088" s="259">
        <v>9762123</v>
      </c>
      <c r="F5088" s="259" t="s">
        <v>9562</v>
      </c>
      <c r="G5088" s="259" t="s">
        <v>884</v>
      </c>
      <c r="H5088" s="259">
        <v>2</v>
      </c>
      <c r="I5088" s="259" t="s">
        <v>9563</v>
      </c>
      <c r="J5088" s="259" t="s">
        <v>9564</v>
      </c>
      <c r="K5088" s="259" t="s">
        <v>9565</v>
      </c>
      <c r="L5088" s="260">
        <v>45565</v>
      </c>
      <c r="M5088" s="259" t="s">
        <v>20</v>
      </c>
    </row>
    <row r="5089" spans="1:13" x14ac:dyDescent="0.35">
      <c r="A5089" s="261" t="s">
        <v>194</v>
      </c>
      <c r="B5089" s="261" t="s">
        <v>195</v>
      </c>
      <c r="C5089" s="261" t="s">
        <v>196</v>
      </c>
      <c r="D5089" s="261" t="s">
        <v>1002</v>
      </c>
      <c r="E5089" s="261">
        <v>37877</v>
      </c>
      <c r="F5089" s="261" t="s">
        <v>9566</v>
      </c>
      <c r="G5089" s="261" t="s">
        <v>22</v>
      </c>
      <c r="H5089" s="261">
        <v>3</v>
      </c>
      <c r="I5089" s="261" t="s">
        <v>9567</v>
      </c>
      <c r="J5089" s="261" t="s">
        <v>9568</v>
      </c>
      <c r="K5089" s="261" t="s">
        <v>9569</v>
      </c>
      <c r="L5089" s="262">
        <v>45565</v>
      </c>
      <c r="M5089" s="261" t="s">
        <v>20</v>
      </c>
    </row>
    <row r="5090" spans="1:13" x14ac:dyDescent="0.35">
      <c r="A5090" s="259" t="s">
        <v>194</v>
      </c>
      <c r="B5090" s="259" t="s">
        <v>195</v>
      </c>
      <c r="C5090" s="259" t="s">
        <v>196</v>
      </c>
      <c r="D5090" s="259" t="s">
        <v>823</v>
      </c>
      <c r="E5090" s="259">
        <v>0</v>
      </c>
      <c r="F5090" s="259" t="s">
        <v>9566</v>
      </c>
      <c r="G5090" s="259" t="s">
        <v>22</v>
      </c>
      <c r="H5090" s="259">
        <v>3</v>
      </c>
      <c r="I5090" s="259" t="s">
        <v>9567</v>
      </c>
      <c r="J5090" s="259" t="s">
        <v>9570</v>
      </c>
      <c r="K5090" s="259" t="s">
        <v>9571</v>
      </c>
      <c r="L5090" s="260">
        <v>45565</v>
      </c>
      <c r="M5090" s="259" t="s">
        <v>20</v>
      </c>
    </row>
    <row r="5091" spans="1:13" x14ac:dyDescent="0.35">
      <c r="A5091" s="261" t="s">
        <v>87</v>
      </c>
      <c r="B5091" s="261" t="s">
        <v>88</v>
      </c>
      <c r="C5091" s="261" t="s">
        <v>89</v>
      </c>
      <c r="D5091" s="261" t="s">
        <v>949</v>
      </c>
      <c r="E5091" s="261">
        <v>16698432</v>
      </c>
      <c r="F5091" s="261" t="s">
        <v>9572</v>
      </c>
      <c r="G5091" s="261" t="s">
        <v>884</v>
      </c>
      <c r="H5091" s="261">
        <v>2</v>
      </c>
      <c r="I5091" s="261" t="s">
        <v>9573</v>
      </c>
      <c r="J5091" s="261" t="s">
        <v>9574</v>
      </c>
      <c r="K5091" s="261" t="s">
        <v>9575</v>
      </c>
      <c r="L5091" s="262">
        <v>45565</v>
      </c>
      <c r="M5091" s="261" t="s">
        <v>439</v>
      </c>
    </row>
    <row r="5092" spans="1:13" x14ac:dyDescent="0.35">
      <c r="A5092" s="259" t="s">
        <v>87</v>
      </c>
      <c r="B5092" s="259" t="s">
        <v>88</v>
      </c>
      <c r="C5092" s="259" t="s">
        <v>89</v>
      </c>
      <c r="D5092" s="259" t="s">
        <v>694</v>
      </c>
      <c r="E5092" s="259">
        <v>386850</v>
      </c>
      <c r="F5092" s="259" t="s">
        <v>9576</v>
      </c>
      <c r="G5092" s="259" t="s">
        <v>492</v>
      </c>
      <c r="H5092" s="259">
        <v>1</v>
      </c>
      <c r="I5092" s="259" t="s">
        <v>9573</v>
      </c>
      <c r="J5092" s="259" t="s">
        <v>9577</v>
      </c>
      <c r="K5092" s="259" t="s">
        <v>9578</v>
      </c>
      <c r="L5092" s="260">
        <v>45565</v>
      </c>
      <c r="M5092" s="259" t="s">
        <v>20</v>
      </c>
    </row>
    <row r="5093" spans="1:13" x14ac:dyDescent="0.35">
      <c r="A5093" s="261" t="s">
        <v>87</v>
      </c>
      <c r="B5093" s="261" t="s">
        <v>88</v>
      </c>
      <c r="C5093" s="261" t="s">
        <v>89</v>
      </c>
      <c r="D5093" s="261" t="s">
        <v>958</v>
      </c>
      <c r="E5093" s="261">
        <v>16698432</v>
      </c>
      <c r="F5093" s="261" t="s">
        <v>9572</v>
      </c>
      <c r="G5093" s="261" t="s">
        <v>884</v>
      </c>
      <c r="H5093" s="261">
        <v>2</v>
      </c>
      <c r="I5093" s="261" t="s">
        <v>9573</v>
      </c>
      <c r="J5093" s="261" t="s">
        <v>9579</v>
      </c>
      <c r="K5093" s="261" t="s">
        <v>9580</v>
      </c>
      <c r="L5093" s="262">
        <v>45565</v>
      </c>
      <c r="M5093" s="261" t="s">
        <v>20</v>
      </c>
    </row>
    <row r="5094" spans="1:13" x14ac:dyDescent="0.35">
      <c r="A5094" s="259" t="s">
        <v>87</v>
      </c>
      <c r="B5094" s="259" t="s">
        <v>88</v>
      </c>
      <c r="C5094" s="259" t="s">
        <v>89</v>
      </c>
      <c r="D5094" s="259" t="s">
        <v>963</v>
      </c>
      <c r="E5094" s="259">
        <v>16698432</v>
      </c>
      <c r="F5094" s="259" t="s">
        <v>9572</v>
      </c>
      <c r="G5094" s="259" t="s">
        <v>884</v>
      </c>
      <c r="H5094" s="259">
        <v>2</v>
      </c>
      <c r="I5094" s="259" t="s">
        <v>9573</v>
      </c>
      <c r="J5094" s="259" t="s">
        <v>9581</v>
      </c>
      <c r="K5094" s="259" t="s">
        <v>9582</v>
      </c>
      <c r="L5094" s="260">
        <v>45565</v>
      </c>
      <c r="M5094" s="259" t="s">
        <v>20</v>
      </c>
    </row>
    <row r="5095" spans="1:13" x14ac:dyDescent="0.35">
      <c r="A5095" s="261" t="s">
        <v>87</v>
      </c>
      <c r="B5095" s="261" t="s">
        <v>88</v>
      </c>
      <c r="C5095" s="261" t="s">
        <v>89</v>
      </c>
      <c r="D5095" s="261" t="s">
        <v>568</v>
      </c>
      <c r="E5095" s="261">
        <v>23316</v>
      </c>
      <c r="F5095" s="261" t="s">
        <v>9583</v>
      </c>
      <c r="G5095" s="261" t="s">
        <v>884</v>
      </c>
      <c r="H5095" s="261">
        <v>2</v>
      </c>
      <c r="I5095" s="261" t="s">
        <v>9584</v>
      </c>
      <c r="J5095" s="261" t="s">
        <v>9585</v>
      </c>
      <c r="K5095" s="261" t="s">
        <v>9586</v>
      </c>
      <c r="L5095" s="262">
        <v>45565</v>
      </c>
      <c r="M5095" s="261" t="s">
        <v>20</v>
      </c>
    </row>
    <row r="5096" spans="1:13" x14ac:dyDescent="0.35">
      <c r="A5096" s="259" t="s">
        <v>87</v>
      </c>
      <c r="B5096" s="259" t="s">
        <v>88</v>
      </c>
      <c r="C5096" s="259" t="s">
        <v>89</v>
      </c>
      <c r="D5096" s="259" t="s">
        <v>38</v>
      </c>
      <c r="E5096" s="259">
        <v>34550</v>
      </c>
      <c r="F5096" s="259" t="s">
        <v>9587</v>
      </c>
      <c r="G5096" s="259" t="s">
        <v>884</v>
      </c>
      <c r="H5096" s="259">
        <v>2</v>
      </c>
      <c r="I5096" s="259" t="s">
        <v>9588</v>
      </c>
      <c r="J5096" s="259" t="s">
        <v>9589</v>
      </c>
      <c r="K5096" s="259" t="s">
        <v>9590</v>
      </c>
      <c r="L5096" s="260">
        <v>45565</v>
      </c>
      <c r="M5096" s="259" t="s">
        <v>20</v>
      </c>
    </row>
    <row r="5097" spans="1:13" x14ac:dyDescent="0.35">
      <c r="A5097" s="261" t="s">
        <v>87</v>
      </c>
      <c r="B5097" s="261" t="s">
        <v>88</v>
      </c>
      <c r="C5097" s="261" t="s">
        <v>89</v>
      </c>
      <c r="D5097" s="261" t="s">
        <v>635</v>
      </c>
      <c r="E5097" s="261">
        <v>719</v>
      </c>
      <c r="F5097" s="261" t="s">
        <v>9591</v>
      </c>
      <c r="G5097" s="261" t="s">
        <v>884</v>
      </c>
      <c r="H5097" s="261">
        <v>2</v>
      </c>
      <c r="I5097" s="261" t="s">
        <v>9592</v>
      </c>
      <c r="J5097" s="261" t="s">
        <v>9593</v>
      </c>
      <c r="K5097" s="261" t="s">
        <v>9594</v>
      </c>
      <c r="L5097" s="262">
        <v>45565</v>
      </c>
      <c r="M5097" s="261" t="s">
        <v>20</v>
      </c>
    </row>
    <row r="5098" spans="1:13" x14ac:dyDescent="0.35">
      <c r="A5098" s="259" t="s">
        <v>87</v>
      </c>
      <c r="B5098" s="259" t="s">
        <v>88</v>
      </c>
      <c r="C5098" s="259" t="s">
        <v>89</v>
      </c>
      <c r="D5098" s="259" t="s">
        <v>793</v>
      </c>
      <c r="E5098" s="259">
        <v>719</v>
      </c>
      <c r="F5098" s="259" t="s">
        <v>9595</v>
      </c>
      <c r="G5098" s="259" t="s">
        <v>884</v>
      </c>
      <c r="H5098" s="259">
        <v>2</v>
      </c>
      <c r="I5098" s="259" t="s">
        <v>9592</v>
      </c>
      <c r="J5098" s="259" t="s">
        <v>9596</v>
      </c>
      <c r="K5098" s="259" t="s">
        <v>9597</v>
      </c>
      <c r="L5098" s="260">
        <v>45565</v>
      </c>
      <c r="M5098" s="259" t="s">
        <v>20</v>
      </c>
    </row>
    <row r="5099" spans="1:13" x14ac:dyDescent="0.35">
      <c r="A5099" s="261" t="s">
        <v>87</v>
      </c>
      <c r="B5099" s="261" t="s">
        <v>88</v>
      </c>
      <c r="C5099" s="261" t="s">
        <v>89</v>
      </c>
      <c r="D5099" s="261" t="s">
        <v>986</v>
      </c>
      <c r="E5099" s="261">
        <v>7600000</v>
      </c>
      <c r="F5099" s="261" t="s">
        <v>9598</v>
      </c>
      <c r="G5099" s="261" t="s">
        <v>884</v>
      </c>
      <c r="H5099" s="261">
        <v>2</v>
      </c>
      <c r="I5099" s="261" t="s">
        <v>9599</v>
      </c>
      <c r="J5099" s="261" t="s">
        <v>9600</v>
      </c>
      <c r="K5099" s="261" t="s">
        <v>9601</v>
      </c>
      <c r="L5099" s="262">
        <v>45565</v>
      </c>
      <c r="M5099" s="261" t="s">
        <v>20</v>
      </c>
    </row>
    <row r="5100" spans="1:13" x14ac:dyDescent="0.35">
      <c r="A5100" s="259" t="s">
        <v>87</v>
      </c>
      <c r="B5100" s="259" t="s">
        <v>88</v>
      </c>
      <c r="C5100" s="259" t="s">
        <v>89</v>
      </c>
      <c r="D5100" s="259" t="s">
        <v>991</v>
      </c>
      <c r="E5100" s="259">
        <v>0</v>
      </c>
      <c r="F5100" s="259" t="s">
        <v>9572</v>
      </c>
      <c r="G5100" s="259" t="s">
        <v>884</v>
      </c>
      <c r="H5100" s="259">
        <v>2</v>
      </c>
      <c r="I5100" s="259" t="s">
        <v>9573</v>
      </c>
      <c r="J5100" s="259" t="s">
        <v>9451</v>
      </c>
      <c r="K5100" s="259" t="s">
        <v>9602</v>
      </c>
      <c r="L5100" s="260">
        <v>45565</v>
      </c>
      <c r="M5100" s="259" t="s">
        <v>20</v>
      </c>
    </row>
    <row r="5101" spans="1:13" x14ac:dyDescent="0.35">
      <c r="A5101" s="261" t="s">
        <v>87</v>
      </c>
      <c r="B5101" s="261" t="s">
        <v>88</v>
      </c>
      <c r="C5101" s="261" t="s">
        <v>89</v>
      </c>
      <c r="D5101" s="261" t="s">
        <v>996</v>
      </c>
      <c r="E5101" s="261">
        <v>9098432</v>
      </c>
      <c r="F5101" s="261" t="s">
        <v>9603</v>
      </c>
      <c r="G5101" s="261" t="s">
        <v>884</v>
      </c>
      <c r="H5101" s="261">
        <v>2</v>
      </c>
      <c r="I5101" s="261" t="s">
        <v>9604</v>
      </c>
      <c r="J5101" s="261" t="s">
        <v>9455</v>
      </c>
      <c r="K5101" s="261" t="s">
        <v>9605</v>
      </c>
      <c r="L5101" s="262">
        <v>45565</v>
      </c>
      <c r="M5101" s="261" t="s">
        <v>20</v>
      </c>
    </row>
    <row r="5102" spans="1:13" x14ac:dyDescent="0.35">
      <c r="A5102" s="259" t="s">
        <v>87</v>
      </c>
      <c r="B5102" s="259" t="s">
        <v>88</v>
      </c>
      <c r="C5102" s="259" t="s">
        <v>89</v>
      </c>
      <c r="D5102" s="259" t="s">
        <v>999</v>
      </c>
      <c r="E5102" s="259">
        <v>7600000</v>
      </c>
      <c r="F5102" s="259" t="s">
        <v>9598</v>
      </c>
      <c r="G5102" s="259" t="s">
        <v>884</v>
      </c>
      <c r="H5102" s="259">
        <v>2</v>
      </c>
      <c r="I5102" s="259" t="s">
        <v>9599</v>
      </c>
      <c r="J5102" s="259" t="s">
        <v>9606</v>
      </c>
      <c r="K5102" s="259" t="s">
        <v>9607</v>
      </c>
      <c r="L5102" s="260">
        <v>45565</v>
      </c>
      <c r="M5102" s="259" t="s">
        <v>20</v>
      </c>
    </row>
    <row r="5103" spans="1:13" x14ac:dyDescent="0.35">
      <c r="A5103" s="261" t="s">
        <v>87</v>
      </c>
      <c r="B5103" s="261" t="s">
        <v>88</v>
      </c>
      <c r="C5103" s="261" t="s">
        <v>89</v>
      </c>
      <c r="D5103" s="261" t="s">
        <v>1002</v>
      </c>
      <c r="E5103" s="261" t="s">
        <v>17</v>
      </c>
      <c r="F5103" s="261" t="s">
        <v>9608</v>
      </c>
      <c r="G5103" s="261" t="s">
        <v>22</v>
      </c>
      <c r="H5103" s="261">
        <v>3</v>
      </c>
      <c r="I5103" s="261" t="s">
        <v>9609</v>
      </c>
      <c r="J5103" s="261" t="s">
        <v>9610</v>
      </c>
      <c r="K5103" s="261" t="s">
        <v>9611</v>
      </c>
      <c r="L5103" s="262">
        <v>45565</v>
      </c>
      <c r="M5103" s="261" t="s">
        <v>20</v>
      </c>
    </row>
    <row r="5104" spans="1:13" x14ac:dyDescent="0.35">
      <c r="A5104" s="259" t="s">
        <v>87</v>
      </c>
      <c r="B5104" s="259" t="s">
        <v>88</v>
      </c>
      <c r="C5104" s="259" t="s">
        <v>89</v>
      </c>
      <c r="D5104" s="259" t="s">
        <v>823</v>
      </c>
      <c r="E5104" s="259" t="s">
        <v>17</v>
      </c>
      <c r="F5104" s="259" t="s">
        <v>17</v>
      </c>
      <c r="G5104" s="259" t="s">
        <v>22</v>
      </c>
      <c r="H5104" s="259">
        <v>3</v>
      </c>
      <c r="I5104" s="259" t="s">
        <v>17</v>
      </c>
      <c r="J5104" s="259" t="s">
        <v>9612</v>
      </c>
      <c r="K5104" s="259" t="s">
        <v>9613</v>
      </c>
      <c r="L5104" s="260">
        <v>45565</v>
      </c>
      <c r="M5104" s="259" t="s">
        <v>20</v>
      </c>
    </row>
    <row r="5105" spans="1:13" x14ac:dyDescent="0.35">
      <c r="A5105" s="261" t="s">
        <v>580</v>
      </c>
      <c r="B5105" s="261" t="s">
        <v>581</v>
      </c>
      <c r="C5105" s="261" t="s">
        <v>582</v>
      </c>
      <c r="D5105" s="261" t="s">
        <v>949</v>
      </c>
      <c r="E5105" s="261">
        <v>1245497</v>
      </c>
      <c r="F5105" s="261" t="s">
        <v>9572</v>
      </c>
      <c r="G5105" s="261" t="s">
        <v>884</v>
      </c>
      <c r="H5105" s="261">
        <v>2</v>
      </c>
      <c r="I5105" s="261" t="s">
        <v>9614</v>
      </c>
      <c r="J5105" s="261" t="s">
        <v>9615</v>
      </c>
      <c r="K5105" s="261" t="s">
        <v>9616</v>
      </c>
      <c r="L5105" s="262">
        <v>45565</v>
      </c>
      <c r="M5105" s="261" t="s">
        <v>20</v>
      </c>
    </row>
    <row r="5106" spans="1:13" x14ac:dyDescent="0.35">
      <c r="A5106" s="259" t="s">
        <v>580</v>
      </c>
      <c r="B5106" s="259" t="s">
        <v>581</v>
      </c>
      <c r="C5106" s="259" t="s">
        <v>582</v>
      </c>
      <c r="D5106" s="259" t="s">
        <v>694</v>
      </c>
      <c r="E5106" s="259">
        <v>17200</v>
      </c>
      <c r="F5106" s="259" t="s">
        <v>9617</v>
      </c>
      <c r="G5106" s="259" t="s">
        <v>884</v>
      </c>
      <c r="H5106" s="259">
        <v>2</v>
      </c>
      <c r="I5106" s="259" t="s">
        <v>9614</v>
      </c>
      <c r="J5106" s="259" t="s">
        <v>9618</v>
      </c>
      <c r="K5106" s="259" t="s">
        <v>9619</v>
      </c>
      <c r="L5106" s="260">
        <v>45565</v>
      </c>
      <c r="M5106" s="259" t="s">
        <v>20</v>
      </c>
    </row>
    <row r="5107" spans="1:13" x14ac:dyDescent="0.35">
      <c r="A5107" s="261" t="s">
        <v>580</v>
      </c>
      <c r="B5107" s="261" t="s">
        <v>581</v>
      </c>
      <c r="C5107" s="261" t="s">
        <v>582</v>
      </c>
      <c r="D5107" s="261" t="s">
        <v>958</v>
      </c>
      <c r="E5107" s="261">
        <v>1204835</v>
      </c>
      <c r="F5107" s="261" t="s">
        <v>9278</v>
      </c>
      <c r="G5107" s="261" t="s">
        <v>884</v>
      </c>
      <c r="H5107" s="261">
        <v>2</v>
      </c>
      <c r="I5107" s="261" t="s">
        <v>9620</v>
      </c>
      <c r="J5107" s="261" t="s">
        <v>9621</v>
      </c>
      <c r="K5107" s="261" t="s">
        <v>9622</v>
      </c>
      <c r="L5107" s="262">
        <v>45565</v>
      </c>
      <c r="M5107" s="261" t="s">
        <v>20</v>
      </c>
    </row>
    <row r="5108" spans="1:13" x14ac:dyDescent="0.35">
      <c r="A5108" s="259" t="s">
        <v>580</v>
      </c>
      <c r="B5108" s="259" t="s">
        <v>581</v>
      </c>
      <c r="C5108" s="259" t="s">
        <v>582</v>
      </c>
      <c r="D5108" s="259" t="s">
        <v>963</v>
      </c>
      <c r="E5108" s="259">
        <v>706254</v>
      </c>
      <c r="F5108" s="259" t="s">
        <v>9278</v>
      </c>
      <c r="G5108" s="259" t="s">
        <v>884</v>
      </c>
      <c r="H5108" s="259">
        <v>2</v>
      </c>
      <c r="I5108" s="259" t="s">
        <v>9620</v>
      </c>
      <c r="J5108" s="259" t="s">
        <v>9621</v>
      </c>
      <c r="K5108" s="259" t="s">
        <v>9623</v>
      </c>
      <c r="L5108" s="260">
        <v>45565</v>
      </c>
      <c r="M5108" s="259" t="s">
        <v>20</v>
      </c>
    </row>
    <row r="5109" spans="1:13" x14ac:dyDescent="0.35">
      <c r="A5109" s="261" t="s">
        <v>580</v>
      </c>
      <c r="B5109" s="261" t="s">
        <v>581</v>
      </c>
      <c r="C5109" s="261" t="s">
        <v>582</v>
      </c>
      <c r="D5109" s="261" t="s">
        <v>568</v>
      </c>
      <c r="E5109" s="261" t="s">
        <v>17</v>
      </c>
      <c r="F5109" s="261" t="s">
        <v>17</v>
      </c>
      <c r="G5109" s="261" t="s">
        <v>17</v>
      </c>
      <c r="H5109" s="261" t="s">
        <v>17</v>
      </c>
      <c r="I5109" s="261" t="s">
        <v>17</v>
      </c>
      <c r="J5109" s="261" t="s">
        <v>17</v>
      </c>
      <c r="K5109" s="261" t="s">
        <v>9624</v>
      </c>
      <c r="L5109" s="262">
        <v>45565</v>
      </c>
      <c r="M5109" s="261" t="s">
        <v>20</v>
      </c>
    </row>
    <row r="5110" spans="1:13" x14ac:dyDescent="0.35">
      <c r="A5110" s="259" t="s">
        <v>580</v>
      </c>
      <c r="B5110" s="259" t="s">
        <v>581</v>
      </c>
      <c r="C5110" s="259" t="s">
        <v>582</v>
      </c>
      <c r="D5110" s="259" t="s">
        <v>635</v>
      </c>
      <c r="E5110" s="259">
        <v>0</v>
      </c>
      <c r="F5110" s="259" t="s">
        <v>9409</v>
      </c>
      <c r="G5110" s="259" t="s">
        <v>884</v>
      </c>
      <c r="H5110" s="259">
        <v>2</v>
      </c>
      <c r="I5110" s="259" t="s">
        <v>4941</v>
      </c>
      <c r="J5110" s="259" t="s">
        <v>9625</v>
      </c>
      <c r="K5110" s="259" t="s">
        <v>9626</v>
      </c>
      <c r="L5110" s="260">
        <v>45565</v>
      </c>
      <c r="M5110" s="259" t="s">
        <v>20</v>
      </c>
    </row>
    <row r="5111" spans="1:13" x14ac:dyDescent="0.35">
      <c r="A5111" s="261" t="s">
        <v>580</v>
      </c>
      <c r="B5111" s="261" t="s">
        <v>581</v>
      </c>
      <c r="C5111" s="261" t="s">
        <v>582</v>
      </c>
      <c r="D5111" s="261" t="s">
        <v>793</v>
      </c>
      <c r="E5111" s="261">
        <v>0</v>
      </c>
      <c r="F5111" s="261" t="s">
        <v>9409</v>
      </c>
      <c r="G5111" s="261" t="s">
        <v>884</v>
      </c>
      <c r="H5111" s="261">
        <v>2</v>
      </c>
      <c r="I5111" s="261" t="s">
        <v>4941</v>
      </c>
      <c r="J5111" s="261" t="s">
        <v>9625</v>
      </c>
      <c r="K5111" s="261" t="s">
        <v>9627</v>
      </c>
      <c r="L5111" s="262">
        <v>45565</v>
      </c>
      <c r="M5111" s="261" t="s">
        <v>20</v>
      </c>
    </row>
    <row r="5112" spans="1:13" x14ac:dyDescent="0.35">
      <c r="A5112" s="259" t="s">
        <v>580</v>
      </c>
      <c r="B5112" s="259" t="s">
        <v>581</v>
      </c>
      <c r="C5112" s="259" t="s">
        <v>582</v>
      </c>
      <c r="D5112" s="259" t="s">
        <v>986</v>
      </c>
      <c r="E5112" s="259">
        <v>243483</v>
      </c>
      <c r="F5112" s="259" t="s">
        <v>9278</v>
      </c>
      <c r="G5112" s="259" t="s">
        <v>884</v>
      </c>
      <c r="H5112" s="259">
        <v>2</v>
      </c>
      <c r="I5112" s="259" t="s">
        <v>9620</v>
      </c>
      <c r="J5112" s="259" t="s">
        <v>9621</v>
      </c>
      <c r="K5112" s="259" t="s">
        <v>9628</v>
      </c>
      <c r="L5112" s="260">
        <v>45565</v>
      </c>
      <c r="M5112" s="259" t="s">
        <v>20</v>
      </c>
    </row>
    <row r="5113" spans="1:13" x14ac:dyDescent="0.35">
      <c r="A5113" s="261" t="s">
        <v>580</v>
      </c>
      <c r="B5113" s="261" t="s">
        <v>581</v>
      </c>
      <c r="C5113" s="261" t="s">
        <v>582</v>
      </c>
      <c r="D5113" s="261" t="s">
        <v>991</v>
      </c>
      <c r="E5113" s="261">
        <v>498581</v>
      </c>
      <c r="F5113" s="261" t="s">
        <v>9278</v>
      </c>
      <c r="G5113" s="261" t="s">
        <v>884</v>
      </c>
      <c r="H5113" s="261">
        <v>2</v>
      </c>
      <c r="I5113" s="261" t="s">
        <v>9620</v>
      </c>
      <c r="J5113" s="261" t="s">
        <v>9629</v>
      </c>
      <c r="K5113" s="261" t="s">
        <v>9630</v>
      </c>
      <c r="L5113" s="262">
        <v>45565</v>
      </c>
      <c r="M5113" s="261" t="s">
        <v>20</v>
      </c>
    </row>
    <row r="5114" spans="1:13" x14ac:dyDescent="0.35">
      <c r="A5114" s="259" t="s">
        <v>580</v>
      </c>
      <c r="B5114" s="259" t="s">
        <v>581</v>
      </c>
      <c r="C5114" s="259" t="s">
        <v>582</v>
      </c>
      <c r="D5114" s="259" t="s">
        <v>996</v>
      </c>
      <c r="E5114" s="259">
        <v>462771</v>
      </c>
      <c r="F5114" s="259" t="s">
        <v>9278</v>
      </c>
      <c r="G5114" s="259" t="s">
        <v>884</v>
      </c>
      <c r="H5114" s="259">
        <v>2</v>
      </c>
      <c r="I5114" s="259" t="s">
        <v>9620</v>
      </c>
      <c r="J5114" s="259" t="s">
        <v>9631</v>
      </c>
      <c r="K5114" s="259" t="s">
        <v>9632</v>
      </c>
      <c r="L5114" s="260">
        <v>45565</v>
      </c>
      <c r="M5114" s="259" t="s">
        <v>20</v>
      </c>
    </row>
    <row r="5115" spans="1:13" x14ac:dyDescent="0.35">
      <c r="A5115" s="261" t="s">
        <v>580</v>
      </c>
      <c r="B5115" s="261" t="s">
        <v>581</v>
      </c>
      <c r="C5115" s="261" t="s">
        <v>582</v>
      </c>
      <c r="D5115" s="261" t="s">
        <v>999</v>
      </c>
      <c r="E5115" s="261">
        <v>243483</v>
      </c>
      <c r="F5115" s="261" t="s">
        <v>9278</v>
      </c>
      <c r="G5115" s="261" t="s">
        <v>884</v>
      </c>
      <c r="H5115" s="261">
        <v>2</v>
      </c>
      <c r="I5115" s="261" t="s">
        <v>9620</v>
      </c>
      <c r="J5115" s="261" t="s">
        <v>9633</v>
      </c>
      <c r="K5115" s="261" t="s">
        <v>9634</v>
      </c>
      <c r="L5115" s="262">
        <v>45565</v>
      </c>
      <c r="M5115" s="261" t="s">
        <v>20</v>
      </c>
    </row>
    <row r="5116" spans="1:13" x14ac:dyDescent="0.35">
      <c r="A5116" s="259" t="s">
        <v>580</v>
      </c>
      <c r="B5116" s="259" t="s">
        <v>581</v>
      </c>
      <c r="C5116" s="259" t="s">
        <v>582</v>
      </c>
      <c r="D5116" s="259" t="s">
        <v>1002</v>
      </c>
      <c r="E5116" s="259">
        <v>0</v>
      </c>
      <c r="F5116" s="259" t="s">
        <v>9278</v>
      </c>
      <c r="G5116" s="259" t="s">
        <v>884</v>
      </c>
      <c r="H5116" s="259">
        <v>2</v>
      </c>
      <c r="I5116" s="259" t="s">
        <v>9620</v>
      </c>
      <c r="J5116" s="259" t="s">
        <v>9635</v>
      </c>
      <c r="K5116" s="259" t="s">
        <v>9636</v>
      </c>
      <c r="L5116" s="260">
        <v>45565</v>
      </c>
      <c r="M5116" s="259" t="s">
        <v>20</v>
      </c>
    </row>
    <row r="5117" spans="1:13" x14ac:dyDescent="0.35">
      <c r="A5117" s="261" t="s">
        <v>580</v>
      </c>
      <c r="B5117" s="261" t="s">
        <v>581</v>
      </c>
      <c r="C5117" s="261" t="s">
        <v>582</v>
      </c>
      <c r="D5117" s="261" t="s">
        <v>823</v>
      </c>
      <c r="E5117" s="261">
        <v>0</v>
      </c>
      <c r="F5117" s="261" t="s">
        <v>9278</v>
      </c>
      <c r="G5117" s="261" t="s">
        <v>884</v>
      </c>
      <c r="H5117" s="261">
        <v>2</v>
      </c>
      <c r="I5117" s="261" t="s">
        <v>9620</v>
      </c>
      <c r="J5117" s="261" t="s">
        <v>9635</v>
      </c>
      <c r="K5117" s="261" t="s">
        <v>9637</v>
      </c>
      <c r="L5117" s="262">
        <v>45565</v>
      </c>
      <c r="M5117" s="261" t="s">
        <v>20</v>
      </c>
    </row>
    <row r="5118" spans="1:13" x14ac:dyDescent="0.35">
      <c r="A5118" s="259" t="s">
        <v>1075</v>
      </c>
      <c r="B5118" s="259" t="s">
        <v>1076</v>
      </c>
      <c r="C5118" s="259" t="s">
        <v>1048</v>
      </c>
      <c r="D5118" s="259" t="s">
        <v>949</v>
      </c>
      <c r="E5118" s="259">
        <v>1181675</v>
      </c>
      <c r="F5118" s="259" t="s">
        <v>9638</v>
      </c>
      <c r="G5118" s="259" t="s">
        <v>884</v>
      </c>
      <c r="H5118" s="259">
        <v>2</v>
      </c>
      <c r="I5118" s="259" t="s">
        <v>9639</v>
      </c>
      <c r="J5118" s="259" t="s">
        <v>9640</v>
      </c>
      <c r="K5118" s="259" t="s">
        <v>9641</v>
      </c>
      <c r="L5118" s="260">
        <v>45565</v>
      </c>
      <c r="M5118" s="259" t="s">
        <v>20</v>
      </c>
    </row>
    <row r="5119" spans="1:13" x14ac:dyDescent="0.35">
      <c r="A5119" s="261" t="s">
        <v>1075</v>
      </c>
      <c r="B5119" s="261" t="s">
        <v>1076</v>
      </c>
      <c r="C5119" s="261" t="s">
        <v>1048</v>
      </c>
      <c r="D5119" s="261" t="s">
        <v>694</v>
      </c>
      <c r="E5119" s="261">
        <v>23180</v>
      </c>
      <c r="F5119" s="261" t="s">
        <v>9642</v>
      </c>
      <c r="G5119" s="261" t="s">
        <v>884</v>
      </c>
      <c r="H5119" s="261">
        <v>2</v>
      </c>
      <c r="I5119" s="261" t="s">
        <v>9643</v>
      </c>
      <c r="J5119" s="261" t="s">
        <v>9644</v>
      </c>
      <c r="K5119" s="261" t="s">
        <v>9645</v>
      </c>
      <c r="L5119" s="262">
        <v>45565</v>
      </c>
      <c r="M5119" s="261" t="s">
        <v>20</v>
      </c>
    </row>
    <row r="5120" spans="1:13" x14ac:dyDescent="0.35">
      <c r="A5120" s="259" t="s">
        <v>1075</v>
      </c>
      <c r="B5120" s="259" t="s">
        <v>1076</v>
      </c>
      <c r="C5120" s="259" t="s">
        <v>1048</v>
      </c>
      <c r="D5120" s="259" t="s">
        <v>958</v>
      </c>
      <c r="E5120" s="259">
        <v>1181675</v>
      </c>
      <c r="F5120" s="259" t="s">
        <v>9646</v>
      </c>
      <c r="G5120" s="259" t="s">
        <v>884</v>
      </c>
      <c r="H5120" s="259">
        <v>2</v>
      </c>
      <c r="I5120" s="259" t="s">
        <v>9647</v>
      </c>
      <c r="J5120" s="259" t="s">
        <v>9648</v>
      </c>
      <c r="K5120" s="259" t="s">
        <v>9649</v>
      </c>
      <c r="L5120" s="260">
        <v>45565</v>
      </c>
      <c r="M5120" s="259" t="s">
        <v>20</v>
      </c>
    </row>
    <row r="5121" spans="1:13" x14ac:dyDescent="0.35">
      <c r="A5121" s="261" t="s">
        <v>1075</v>
      </c>
      <c r="B5121" s="261" t="s">
        <v>1076</v>
      </c>
      <c r="C5121" s="261" t="s">
        <v>1048</v>
      </c>
      <c r="D5121" s="261" t="s">
        <v>963</v>
      </c>
      <c r="E5121" s="261">
        <v>791545</v>
      </c>
      <c r="F5121" s="261" t="s">
        <v>9650</v>
      </c>
      <c r="G5121" s="261" t="s">
        <v>884</v>
      </c>
      <c r="H5121" s="261">
        <v>2</v>
      </c>
      <c r="I5121" s="261" t="s">
        <v>9651</v>
      </c>
      <c r="J5121" s="261" t="s">
        <v>9652</v>
      </c>
      <c r="K5121" s="261" t="s">
        <v>9653</v>
      </c>
      <c r="L5121" s="262">
        <v>45565</v>
      </c>
      <c r="M5121" s="261" t="s">
        <v>20</v>
      </c>
    </row>
    <row r="5122" spans="1:13" x14ac:dyDescent="0.35">
      <c r="A5122" s="259" t="s">
        <v>1075</v>
      </c>
      <c r="B5122" s="259" t="s">
        <v>1076</v>
      </c>
      <c r="C5122" s="259" t="s">
        <v>1048</v>
      </c>
      <c r="D5122" s="259" t="s">
        <v>568</v>
      </c>
      <c r="E5122" s="259">
        <v>31825</v>
      </c>
      <c r="F5122" s="259" t="s">
        <v>9654</v>
      </c>
      <c r="G5122" s="259" t="s">
        <v>884</v>
      </c>
      <c r="H5122" s="259">
        <v>2</v>
      </c>
      <c r="I5122" s="259" t="s">
        <v>9655</v>
      </c>
      <c r="J5122" s="259" t="s">
        <v>9656</v>
      </c>
      <c r="K5122" s="259" t="s">
        <v>9657</v>
      </c>
      <c r="L5122" s="260">
        <v>45565</v>
      </c>
      <c r="M5122" s="259" t="s">
        <v>20</v>
      </c>
    </row>
    <row r="5123" spans="1:13" x14ac:dyDescent="0.35">
      <c r="A5123" s="261" t="s">
        <v>1075</v>
      </c>
      <c r="B5123" s="261" t="s">
        <v>1076</v>
      </c>
      <c r="C5123" s="261" t="s">
        <v>1048</v>
      </c>
      <c r="D5123" s="261" t="s">
        <v>635</v>
      </c>
      <c r="E5123" s="261">
        <v>43</v>
      </c>
      <c r="F5123" s="261" t="s">
        <v>9658</v>
      </c>
      <c r="G5123" s="261" t="s">
        <v>884</v>
      </c>
      <c r="H5123" s="261">
        <v>2</v>
      </c>
      <c r="I5123" s="261" t="s">
        <v>9659</v>
      </c>
      <c r="J5123" s="261" t="s">
        <v>9660</v>
      </c>
      <c r="K5123" s="261" t="s">
        <v>9661</v>
      </c>
      <c r="L5123" s="262">
        <v>45565</v>
      </c>
      <c r="M5123" s="261" t="s">
        <v>20</v>
      </c>
    </row>
    <row r="5124" spans="1:13" x14ac:dyDescent="0.35">
      <c r="A5124" s="259" t="s">
        <v>1075</v>
      </c>
      <c r="B5124" s="259" t="s">
        <v>1076</v>
      </c>
      <c r="C5124" s="259" t="s">
        <v>1048</v>
      </c>
      <c r="D5124" s="259" t="s">
        <v>793</v>
      </c>
      <c r="E5124" s="259">
        <v>43</v>
      </c>
      <c r="F5124" s="259" t="s">
        <v>9658</v>
      </c>
      <c r="G5124" s="259" t="s">
        <v>884</v>
      </c>
      <c r="H5124" s="259">
        <v>2</v>
      </c>
      <c r="I5124" s="259" t="s">
        <v>9662</v>
      </c>
      <c r="J5124" s="259" t="s">
        <v>9660</v>
      </c>
      <c r="K5124" s="259" t="s">
        <v>9663</v>
      </c>
      <c r="L5124" s="260">
        <v>45565</v>
      </c>
      <c r="M5124" s="259" t="s">
        <v>20</v>
      </c>
    </row>
    <row r="5125" spans="1:13" x14ac:dyDescent="0.35">
      <c r="A5125" s="261" t="s">
        <v>1075</v>
      </c>
      <c r="B5125" s="261" t="s">
        <v>1076</v>
      </c>
      <c r="C5125" s="261" t="s">
        <v>1048</v>
      </c>
      <c r="D5125" s="261" t="s">
        <v>986</v>
      </c>
      <c r="E5125" s="261">
        <v>316825</v>
      </c>
      <c r="F5125" s="261" t="s">
        <v>9664</v>
      </c>
      <c r="G5125" s="261" t="s">
        <v>884</v>
      </c>
      <c r="H5125" s="261">
        <v>2</v>
      </c>
      <c r="I5125" s="261" t="s">
        <v>9651</v>
      </c>
      <c r="J5125" s="261" t="s">
        <v>9665</v>
      </c>
      <c r="K5125" s="261" t="s">
        <v>9666</v>
      </c>
      <c r="L5125" s="262">
        <v>45565</v>
      </c>
      <c r="M5125" s="261" t="s">
        <v>20</v>
      </c>
    </row>
    <row r="5126" spans="1:13" x14ac:dyDescent="0.35">
      <c r="A5126" s="259" t="s">
        <v>1075</v>
      </c>
      <c r="B5126" s="259" t="s">
        <v>1076</v>
      </c>
      <c r="C5126" s="259" t="s">
        <v>1048</v>
      </c>
      <c r="D5126" s="259" t="s">
        <v>991</v>
      </c>
      <c r="E5126" s="259">
        <v>390130</v>
      </c>
      <c r="F5126" s="259" t="s">
        <v>9650</v>
      </c>
      <c r="G5126" s="259" t="s">
        <v>884</v>
      </c>
      <c r="H5126" s="259">
        <v>2</v>
      </c>
      <c r="I5126" s="259" t="s">
        <v>9651</v>
      </c>
      <c r="J5126" s="259" t="s">
        <v>9667</v>
      </c>
      <c r="K5126" s="259" t="s">
        <v>9668</v>
      </c>
      <c r="L5126" s="260">
        <v>45565</v>
      </c>
      <c r="M5126" s="259" t="s">
        <v>439</v>
      </c>
    </row>
    <row r="5127" spans="1:13" x14ac:dyDescent="0.35">
      <c r="A5127" s="261" t="s">
        <v>1075</v>
      </c>
      <c r="B5127" s="261" t="s">
        <v>1076</v>
      </c>
      <c r="C5127" s="261" t="s">
        <v>1048</v>
      </c>
      <c r="D5127" s="261" t="s">
        <v>996</v>
      </c>
      <c r="E5127" s="261">
        <v>474720</v>
      </c>
      <c r="F5127" s="261" t="s">
        <v>9650</v>
      </c>
      <c r="G5127" s="261" t="s">
        <v>884</v>
      </c>
      <c r="H5127" s="261">
        <v>2</v>
      </c>
      <c r="I5127" s="261" t="s">
        <v>9651</v>
      </c>
      <c r="J5127" s="261" t="s">
        <v>9669</v>
      </c>
      <c r="K5127" s="261" t="s">
        <v>9670</v>
      </c>
      <c r="L5127" s="262">
        <v>45565</v>
      </c>
      <c r="M5127" s="261" t="s">
        <v>439</v>
      </c>
    </row>
    <row r="5128" spans="1:13" x14ac:dyDescent="0.35">
      <c r="A5128" s="259" t="s">
        <v>1075</v>
      </c>
      <c r="B5128" s="259" t="s">
        <v>1076</v>
      </c>
      <c r="C5128" s="259" t="s">
        <v>1048</v>
      </c>
      <c r="D5128" s="259" t="s">
        <v>999</v>
      </c>
      <c r="E5128" s="259">
        <v>264003</v>
      </c>
      <c r="F5128" s="259" t="s">
        <v>9650</v>
      </c>
      <c r="G5128" s="259" t="s">
        <v>884</v>
      </c>
      <c r="H5128" s="259">
        <v>2</v>
      </c>
      <c r="I5128" s="259" t="s">
        <v>9651</v>
      </c>
      <c r="J5128" s="259" t="s">
        <v>9671</v>
      </c>
      <c r="K5128" s="259" t="s">
        <v>9672</v>
      </c>
      <c r="L5128" s="260">
        <v>45565</v>
      </c>
      <c r="M5128" s="259" t="s">
        <v>20</v>
      </c>
    </row>
    <row r="5129" spans="1:13" x14ac:dyDescent="0.35">
      <c r="A5129" s="261" t="s">
        <v>1075</v>
      </c>
      <c r="B5129" s="261" t="s">
        <v>1076</v>
      </c>
      <c r="C5129" s="261" t="s">
        <v>1048</v>
      </c>
      <c r="D5129" s="261" t="s">
        <v>1002</v>
      </c>
      <c r="E5129" s="261">
        <v>52822</v>
      </c>
      <c r="F5129" s="261" t="s">
        <v>9638</v>
      </c>
      <c r="G5129" s="261" t="s">
        <v>884</v>
      </c>
      <c r="H5129" s="261">
        <v>2</v>
      </c>
      <c r="I5129" s="261" t="s">
        <v>9673</v>
      </c>
      <c r="J5129" s="261" t="s">
        <v>9674</v>
      </c>
      <c r="K5129" s="261" t="s">
        <v>9675</v>
      </c>
      <c r="L5129" s="262">
        <v>45565</v>
      </c>
      <c r="M5129" s="261" t="s">
        <v>20</v>
      </c>
    </row>
    <row r="5130" spans="1:13" x14ac:dyDescent="0.35">
      <c r="A5130" s="259" t="s">
        <v>1075</v>
      </c>
      <c r="B5130" s="259" t="s">
        <v>1076</v>
      </c>
      <c r="C5130" s="259" t="s">
        <v>1048</v>
      </c>
      <c r="D5130" s="259" t="s">
        <v>823</v>
      </c>
      <c r="E5130" s="259">
        <v>0</v>
      </c>
      <c r="F5130" s="259" t="s">
        <v>9638</v>
      </c>
      <c r="G5130" s="259" t="s">
        <v>884</v>
      </c>
      <c r="H5130" s="259">
        <v>2</v>
      </c>
      <c r="I5130" s="259" t="s">
        <v>9673</v>
      </c>
      <c r="J5130" s="259" t="s">
        <v>9676</v>
      </c>
      <c r="K5130" s="259" t="s">
        <v>9677</v>
      </c>
      <c r="L5130" s="260">
        <v>45565</v>
      </c>
      <c r="M5130" s="259" t="s">
        <v>20</v>
      </c>
    </row>
    <row r="5131" spans="1:13" x14ac:dyDescent="0.35">
      <c r="A5131" s="261" t="s">
        <v>1060</v>
      </c>
      <c r="B5131" s="261" t="s">
        <v>1061</v>
      </c>
      <c r="C5131" s="261" t="s">
        <v>1048</v>
      </c>
      <c r="D5131" s="261" t="s">
        <v>949</v>
      </c>
      <c r="E5131" s="261">
        <v>1181675</v>
      </c>
      <c r="F5131" s="261" t="s">
        <v>9638</v>
      </c>
      <c r="G5131" s="261" t="s">
        <v>884</v>
      </c>
      <c r="H5131" s="261">
        <v>2</v>
      </c>
      <c r="I5131" s="261" t="s">
        <v>9673</v>
      </c>
      <c r="J5131" s="261" t="s">
        <v>9678</v>
      </c>
      <c r="K5131" s="261" t="s">
        <v>9679</v>
      </c>
      <c r="L5131" s="262">
        <v>45565</v>
      </c>
      <c r="M5131" s="261" t="s">
        <v>20</v>
      </c>
    </row>
    <row r="5132" spans="1:13" x14ac:dyDescent="0.35">
      <c r="A5132" s="259" t="s">
        <v>1060</v>
      </c>
      <c r="B5132" s="259" t="s">
        <v>1061</v>
      </c>
      <c r="C5132" s="259" t="s">
        <v>1048</v>
      </c>
      <c r="D5132" s="259" t="s">
        <v>694</v>
      </c>
      <c r="E5132" s="259">
        <v>7300</v>
      </c>
      <c r="F5132" s="259" t="s">
        <v>9642</v>
      </c>
      <c r="G5132" s="259" t="s">
        <v>492</v>
      </c>
      <c r="H5132" s="259">
        <v>1</v>
      </c>
      <c r="I5132" s="259" t="s">
        <v>9643</v>
      </c>
      <c r="J5132" s="259" t="s">
        <v>9680</v>
      </c>
      <c r="K5132" s="259" t="s">
        <v>9681</v>
      </c>
      <c r="L5132" s="260">
        <v>45565</v>
      </c>
      <c r="M5132" s="259" t="s">
        <v>20</v>
      </c>
    </row>
    <row r="5133" spans="1:13" x14ac:dyDescent="0.35">
      <c r="A5133" s="261" t="s">
        <v>1060</v>
      </c>
      <c r="B5133" s="261" t="s">
        <v>1061</v>
      </c>
      <c r="C5133" s="261" t="s">
        <v>1048</v>
      </c>
      <c r="D5133" s="261" t="s">
        <v>958</v>
      </c>
      <c r="E5133" s="261">
        <v>675804</v>
      </c>
      <c r="F5133" s="261" t="s">
        <v>9682</v>
      </c>
      <c r="G5133" s="261" t="s">
        <v>884</v>
      </c>
      <c r="H5133" s="261">
        <v>2</v>
      </c>
      <c r="I5133" s="261" t="s">
        <v>9683</v>
      </c>
      <c r="J5133" s="261" t="s">
        <v>9684</v>
      </c>
      <c r="K5133" s="261" t="s">
        <v>9685</v>
      </c>
      <c r="L5133" s="262">
        <v>45565</v>
      </c>
      <c r="M5133" s="261" t="s">
        <v>20</v>
      </c>
    </row>
    <row r="5134" spans="1:13" x14ac:dyDescent="0.35">
      <c r="A5134" s="259" t="s">
        <v>1060</v>
      </c>
      <c r="B5134" s="259" t="s">
        <v>1061</v>
      </c>
      <c r="C5134" s="259" t="s">
        <v>1048</v>
      </c>
      <c r="D5134" s="259" t="s">
        <v>963</v>
      </c>
      <c r="E5134" s="259">
        <v>31825</v>
      </c>
      <c r="F5134" s="259" t="s">
        <v>9654</v>
      </c>
      <c r="G5134" s="259" t="s">
        <v>884</v>
      </c>
      <c r="H5134" s="259">
        <v>2</v>
      </c>
      <c r="I5134" s="259" t="s">
        <v>9655</v>
      </c>
      <c r="J5134" s="259" t="s">
        <v>9686</v>
      </c>
      <c r="K5134" s="259" t="s">
        <v>9687</v>
      </c>
      <c r="L5134" s="260">
        <v>45565</v>
      </c>
      <c r="M5134" s="259" t="s">
        <v>20</v>
      </c>
    </row>
    <row r="5135" spans="1:13" x14ac:dyDescent="0.35">
      <c r="A5135" s="261" t="s">
        <v>1060</v>
      </c>
      <c r="B5135" s="261" t="s">
        <v>1061</v>
      </c>
      <c r="C5135" s="261" t="s">
        <v>1048</v>
      </c>
      <c r="D5135" s="261" t="s">
        <v>568</v>
      </c>
      <c r="E5135" s="261">
        <v>31825</v>
      </c>
      <c r="F5135" s="261" t="s">
        <v>9654</v>
      </c>
      <c r="G5135" s="261" t="s">
        <v>884</v>
      </c>
      <c r="H5135" s="261">
        <v>2</v>
      </c>
      <c r="I5135" s="261" t="s">
        <v>9655</v>
      </c>
      <c r="J5135" s="261" t="s">
        <v>9688</v>
      </c>
      <c r="K5135" s="261" t="s">
        <v>9689</v>
      </c>
      <c r="L5135" s="262">
        <v>45565</v>
      </c>
      <c r="M5135" s="261" t="s">
        <v>20</v>
      </c>
    </row>
    <row r="5136" spans="1:13" x14ac:dyDescent="0.35">
      <c r="A5136" s="259" t="s">
        <v>1060</v>
      </c>
      <c r="B5136" s="259" t="s">
        <v>1061</v>
      </c>
      <c r="C5136" s="259" t="s">
        <v>1048</v>
      </c>
      <c r="D5136" s="259" t="s">
        <v>635</v>
      </c>
      <c r="E5136" s="259">
        <v>43</v>
      </c>
      <c r="F5136" s="259" t="s">
        <v>9658</v>
      </c>
      <c r="G5136" s="259" t="s">
        <v>884</v>
      </c>
      <c r="H5136" s="259">
        <v>2</v>
      </c>
      <c r="I5136" s="259" t="s">
        <v>9659</v>
      </c>
      <c r="J5136" s="259" t="s">
        <v>9690</v>
      </c>
      <c r="K5136" s="259" t="s">
        <v>9691</v>
      </c>
      <c r="L5136" s="260">
        <v>45565</v>
      </c>
      <c r="M5136" s="259" t="s">
        <v>20</v>
      </c>
    </row>
    <row r="5137" spans="1:13" x14ac:dyDescent="0.35">
      <c r="A5137" s="261" t="s">
        <v>1060</v>
      </c>
      <c r="B5137" s="261" t="s">
        <v>1061</v>
      </c>
      <c r="C5137" s="261" t="s">
        <v>1048</v>
      </c>
      <c r="D5137" s="261" t="s">
        <v>793</v>
      </c>
      <c r="E5137" s="261">
        <v>43</v>
      </c>
      <c r="F5137" s="261" t="s">
        <v>9658</v>
      </c>
      <c r="G5137" s="261" t="s">
        <v>884</v>
      </c>
      <c r="H5137" s="261">
        <v>2</v>
      </c>
      <c r="I5137" s="261" t="s">
        <v>9662</v>
      </c>
      <c r="J5137" s="261" t="s">
        <v>9690</v>
      </c>
      <c r="K5137" s="261" t="s">
        <v>9692</v>
      </c>
      <c r="L5137" s="262">
        <v>45565</v>
      </c>
      <c r="M5137" s="261" t="s">
        <v>20</v>
      </c>
    </row>
    <row r="5138" spans="1:13" x14ac:dyDescent="0.35">
      <c r="A5138" s="259" t="s">
        <v>1060</v>
      </c>
      <c r="B5138" s="259" t="s">
        <v>1061</v>
      </c>
      <c r="C5138" s="259" t="s">
        <v>1048</v>
      </c>
      <c r="D5138" s="259" t="s">
        <v>986</v>
      </c>
      <c r="E5138" s="259">
        <v>31825</v>
      </c>
      <c r="F5138" s="259" t="s">
        <v>9654</v>
      </c>
      <c r="G5138" s="259" t="s">
        <v>884</v>
      </c>
      <c r="H5138" s="259">
        <v>2</v>
      </c>
      <c r="I5138" s="259" t="s">
        <v>9655</v>
      </c>
      <c r="J5138" s="259" t="s">
        <v>9693</v>
      </c>
      <c r="K5138" s="259" t="s">
        <v>9694</v>
      </c>
      <c r="L5138" s="260">
        <v>45565</v>
      </c>
      <c r="M5138" s="259" t="s">
        <v>20</v>
      </c>
    </row>
    <row r="5139" spans="1:13" x14ac:dyDescent="0.35">
      <c r="A5139" s="261" t="s">
        <v>1060</v>
      </c>
      <c r="B5139" s="261" t="s">
        <v>1061</v>
      </c>
      <c r="C5139" s="261" t="s">
        <v>1048</v>
      </c>
      <c r="D5139" s="261" t="s">
        <v>991</v>
      </c>
      <c r="E5139" s="261">
        <v>643979</v>
      </c>
      <c r="F5139" s="261" t="s">
        <v>9695</v>
      </c>
      <c r="G5139" s="261" t="s">
        <v>884</v>
      </c>
      <c r="H5139" s="261">
        <v>2</v>
      </c>
      <c r="I5139" s="261" t="s">
        <v>9696</v>
      </c>
      <c r="J5139" s="261" t="s">
        <v>9697</v>
      </c>
      <c r="K5139" s="261" t="s">
        <v>9698</v>
      </c>
      <c r="L5139" s="262">
        <v>45565</v>
      </c>
      <c r="M5139" s="261" t="s">
        <v>20</v>
      </c>
    </row>
    <row r="5140" spans="1:13" x14ac:dyDescent="0.35">
      <c r="A5140" s="259" t="s">
        <v>1060</v>
      </c>
      <c r="B5140" s="259" t="s">
        <v>1061</v>
      </c>
      <c r="C5140" s="259" t="s">
        <v>1048</v>
      </c>
      <c r="D5140" s="259" t="s">
        <v>996</v>
      </c>
      <c r="E5140" s="259">
        <v>0</v>
      </c>
      <c r="F5140" s="259" t="s">
        <v>9654</v>
      </c>
      <c r="G5140" s="259" t="s">
        <v>884</v>
      </c>
      <c r="H5140" s="259">
        <v>2</v>
      </c>
      <c r="I5140" s="259" t="s">
        <v>9655</v>
      </c>
      <c r="J5140" s="259" t="s">
        <v>9699</v>
      </c>
      <c r="K5140" s="259" t="s">
        <v>9700</v>
      </c>
      <c r="L5140" s="260">
        <v>45565</v>
      </c>
      <c r="M5140" s="259" t="s">
        <v>20</v>
      </c>
    </row>
    <row r="5141" spans="1:13" x14ac:dyDescent="0.35">
      <c r="A5141" s="261" t="s">
        <v>1060</v>
      </c>
      <c r="B5141" s="261" t="s">
        <v>1061</v>
      </c>
      <c r="C5141" s="261" t="s">
        <v>1048</v>
      </c>
      <c r="D5141" s="261" t="s">
        <v>999</v>
      </c>
      <c r="E5141" s="261">
        <v>31825</v>
      </c>
      <c r="F5141" s="261" t="s">
        <v>9654</v>
      </c>
      <c r="G5141" s="261" t="s">
        <v>884</v>
      </c>
      <c r="H5141" s="261">
        <v>2</v>
      </c>
      <c r="I5141" s="261" t="s">
        <v>9655</v>
      </c>
      <c r="J5141" s="261" t="s">
        <v>9701</v>
      </c>
      <c r="K5141" s="261" t="s">
        <v>9702</v>
      </c>
      <c r="L5141" s="262">
        <v>45565</v>
      </c>
      <c r="M5141" s="261" t="s">
        <v>20</v>
      </c>
    </row>
    <row r="5142" spans="1:13" x14ac:dyDescent="0.35">
      <c r="A5142" s="259" t="s">
        <v>1060</v>
      </c>
      <c r="B5142" s="259" t="s">
        <v>1061</v>
      </c>
      <c r="C5142" s="259" t="s">
        <v>1048</v>
      </c>
      <c r="D5142" s="259" t="s">
        <v>1002</v>
      </c>
      <c r="E5142" s="259" t="s">
        <v>17</v>
      </c>
      <c r="F5142" s="259" t="s">
        <v>512</v>
      </c>
      <c r="G5142" s="259" t="s">
        <v>884</v>
      </c>
      <c r="H5142" s="259">
        <v>2</v>
      </c>
      <c r="I5142" s="259" t="s">
        <v>9703</v>
      </c>
      <c r="J5142" s="259" t="s">
        <v>9704</v>
      </c>
      <c r="K5142" s="259" t="s">
        <v>9705</v>
      </c>
      <c r="L5142" s="260">
        <v>45565</v>
      </c>
      <c r="M5142" s="259" t="s">
        <v>20</v>
      </c>
    </row>
    <row r="5143" spans="1:13" x14ac:dyDescent="0.35">
      <c r="A5143" s="261" t="s">
        <v>1060</v>
      </c>
      <c r="B5143" s="261" t="s">
        <v>1061</v>
      </c>
      <c r="C5143" s="261" t="s">
        <v>1048</v>
      </c>
      <c r="D5143" s="261" t="s">
        <v>823</v>
      </c>
      <c r="E5143" s="261" t="s">
        <v>17</v>
      </c>
      <c r="F5143" s="261" t="s">
        <v>512</v>
      </c>
      <c r="G5143" s="261" t="s">
        <v>884</v>
      </c>
      <c r="H5143" s="261">
        <v>2</v>
      </c>
      <c r="I5143" s="261" t="s">
        <v>9703</v>
      </c>
      <c r="J5143" s="261" t="s">
        <v>9706</v>
      </c>
      <c r="K5143" s="261" t="s">
        <v>9707</v>
      </c>
      <c r="L5143" s="262">
        <v>45565</v>
      </c>
      <c r="M5143" s="261" t="s">
        <v>20</v>
      </c>
    </row>
    <row r="5144" spans="1:13" x14ac:dyDescent="0.35">
      <c r="A5144" s="259" t="s">
        <v>1046</v>
      </c>
      <c r="B5144" s="259" t="s">
        <v>1047</v>
      </c>
      <c r="C5144" s="259" t="s">
        <v>1048</v>
      </c>
      <c r="D5144" s="259" t="s">
        <v>949</v>
      </c>
      <c r="E5144" s="259">
        <v>1181675</v>
      </c>
      <c r="F5144" s="259" t="s">
        <v>9638</v>
      </c>
      <c r="G5144" s="259" t="s">
        <v>884</v>
      </c>
      <c r="H5144" s="259">
        <v>2</v>
      </c>
      <c r="I5144" s="259" t="s">
        <v>9673</v>
      </c>
      <c r="J5144" s="259" t="s">
        <v>9678</v>
      </c>
      <c r="K5144" s="259" t="s">
        <v>9708</v>
      </c>
      <c r="L5144" s="260">
        <v>45565</v>
      </c>
      <c r="M5144" s="259" t="s">
        <v>20</v>
      </c>
    </row>
    <row r="5145" spans="1:13" x14ac:dyDescent="0.35">
      <c r="A5145" s="261" t="s">
        <v>1046</v>
      </c>
      <c r="B5145" s="261" t="s">
        <v>1047</v>
      </c>
      <c r="C5145" s="261" t="s">
        <v>1048</v>
      </c>
      <c r="D5145" s="261" t="s">
        <v>694</v>
      </c>
      <c r="E5145" s="261">
        <v>23180</v>
      </c>
      <c r="F5145" s="261" t="s">
        <v>9642</v>
      </c>
      <c r="G5145" s="261" t="s">
        <v>884</v>
      </c>
      <c r="H5145" s="261">
        <v>2</v>
      </c>
      <c r="I5145" s="261" t="s">
        <v>9643</v>
      </c>
      <c r="J5145" s="261" t="s">
        <v>9709</v>
      </c>
      <c r="K5145" s="261" t="s">
        <v>9710</v>
      </c>
      <c r="L5145" s="262">
        <v>45565</v>
      </c>
      <c r="M5145" s="261" t="s">
        <v>20</v>
      </c>
    </row>
    <row r="5146" spans="1:13" x14ac:dyDescent="0.35">
      <c r="A5146" s="259" t="s">
        <v>1046</v>
      </c>
      <c r="B5146" s="259" t="s">
        <v>1047</v>
      </c>
      <c r="C5146" s="259" t="s">
        <v>1048</v>
      </c>
      <c r="D5146" s="259" t="s">
        <v>958</v>
      </c>
      <c r="E5146" s="259">
        <v>1181675</v>
      </c>
      <c r="F5146" s="259" t="s">
        <v>9638</v>
      </c>
      <c r="G5146" s="259" t="s">
        <v>884</v>
      </c>
      <c r="H5146" s="259">
        <v>2</v>
      </c>
      <c r="I5146" s="259" t="s">
        <v>9673</v>
      </c>
      <c r="J5146" s="259" t="s">
        <v>9711</v>
      </c>
      <c r="K5146" s="259" t="s">
        <v>9712</v>
      </c>
      <c r="L5146" s="260">
        <v>45565</v>
      </c>
      <c r="M5146" s="259" t="s">
        <v>20</v>
      </c>
    </row>
    <row r="5147" spans="1:13" x14ac:dyDescent="0.35">
      <c r="A5147" s="261" t="s">
        <v>1046</v>
      </c>
      <c r="B5147" s="261" t="s">
        <v>1047</v>
      </c>
      <c r="C5147" s="261" t="s">
        <v>1048</v>
      </c>
      <c r="D5147" s="261" t="s">
        <v>963</v>
      </c>
      <c r="E5147" s="261">
        <v>759720</v>
      </c>
      <c r="F5147" s="261" t="s">
        <v>9638</v>
      </c>
      <c r="G5147" s="261" t="s">
        <v>884</v>
      </c>
      <c r="H5147" s="261">
        <v>2</v>
      </c>
      <c r="I5147" s="261" t="s">
        <v>9673</v>
      </c>
      <c r="J5147" s="261" t="s">
        <v>9713</v>
      </c>
      <c r="K5147" s="261" t="s">
        <v>9714</v>
      </c>
      <c r="L5147" s="262">
        <v>45565</v>
      </c>
      <c r="M5147" s="261" t="s">
        <v>20</v>
      </c>
    </row>
    <row r="5148" spans="1:13" x14ac:dyDescent="0.35">
      <c r="A5148" s="259" t="s">
        <v>1046</v>
      </c>
      <c r="B5148" s="259" t="s">
        <v>1047</v>
      </c>
      <c r="C5148" s="259" t="s">
        <v>1048</v>
      </c>
      <c r="D5148" s="259" t="s">
        <v>568</v>
      </c>
      <c r="E5148" s="259">
        <v>0</v>
      </c>
      <c r="F5148" s="259" t="s">
        <v>17</v>
      </c>
      <c r="G5148" s="259" t="s">
        <v>884</v>
      </c>
      <c r="H5148" s="259">
        <v>2</v>
      </c>
      <c r="I5148" s="259" t="s">
        <v>17</v>
      </c>
      <c r="J5148" s="259" t="s">
        <v>9715</v>
      </c>
      <c r="K5148" s="259" t="s">
        <v>9716</v>
      </c>
      <c r="L5148" s="260">
        <v>45565</v>
      </c>
      <c r="M5148" s="259" t="s">
        <v>20</v>
      </c>
    </row>
    <row r="5149" spans="1:13" x14ac:dyDescent="0.35">
      <c r="A5149" s="261" t="s">
        <v>1046</v>
      </c>
      <c r="B5149" s="261" t="s">
        <v>1047</v>
      </c>
      <c r="C5149" s="261" t="s">
        <v>1048</v>
      </c>
      <c r="D5149" s="261" t="s">
        <v>635</v>
      </c>
      <c r="E5149" s="261">
        <v>0</v>
      </c>
      <c r="F5149" s="261" t="s">
        <v>9717</v>
      </c>
      <c r="G5149" s="261" t="s">
        <v>884</v>
      </c>
      <c r="H5149" s="261">
        <v>2</v>
      </c>
      <c r="I5149" s="261" t="s">
        <v>691</v>
      </c>
      <c r="J5149" s="261" t="s">
        <v>9718</v>
      </c>
      <c r="K5149" s="261" t="s">
        <v>9719</v>
      </c>
      <c r="L5149" s="262">
        <v>45565</v>
      </c>
      <c r="M5149" s="261" t="s">
        <v>20</v>
      </c>
    </row>
    <row r="5150" spans="1:13" x14ac:dyDescent="0.35">
      <c r="A5150" s="259" t="s">
        <v>1046</v>
      </c>
      <c r="B5150" s="259" t="s">
        <v>1047</v>
      </c>
      <c r="C5150" s="259" t="s">
        <v>1048</v>
      </c>
      <c r="D5150" s="259" t="s">
        <v>793</v>
      </c>
      <c r="E5150" s="259">
        <v>43</v>
      </c>
      <c r="F5150" s="259" t="s">
        <v>9720</v>
      </c>
      <c r="G5150" s="259" t="s">
        <v>884</v>
      </c>
      <c r="H5150" s="259">
        <v>2</v>
      </c>
      <c r="I5150" s="259" t="s">
        <v>9721</v>
      </c>
      <c r="J5150" s="259" t="s">
        <v>9722</v>
      </c>
      <c r="K5150" s="259" t="s">
        <v>9723</v>
      </c>
      <c r="L5150" s="260">
        <v>45565</v>
      </c>
      <c r="M5150" s="259" t="s">
        <v>20</v>
      </c>
    </row>
    <row r="5151" spans="1:13" x14ac:dyDescent="0.35">
      <c r="A5151" s="261" t="s">
        <v>1046</v>
      </c>
      <c r="B5151" s="261" t="s">
        <v>1047</v>
      </c>
      <c r="C5151" s="261" t="s">
        <v>1048</v>
      </c>
      <c r="D5151" s="261" t="s">
        <v>986</v>
      </c>
      <c r="E5151" s="261">
        <v>285000</v>
      </c>
      <c r="F5151" s="261" t="s">
        <v>9638</v>
      </c>
      <c r="G5151" s="261" t="s">
        <v>884</v>
      </c>
      <c r="H5151" s="261">
        <v>2</v>
      </c>
      <c r="I5151" s="261" t="s">
        <v>9673</v>
      </c>
      <c r="J5151" s="261" t="s">
        <v>9724</v>
      </c>
      <c r="K5151" s="261" t="s">
        <v>9725</v>
      </c>
      <c r="L5151" s="262">
        <v>45565</v>
      </c>
      <c r="M5151" s="261" t="s">
        <v>20</v>
      </c>
    </row>
    <row r="5152" spans="1:13" x14ac:dyDescent="0.35">
      <c r="A5152" s="259" t="s">
        <v>1046</v>
      </c>
      <c r="B5152" s="259" t="s">
        <v>1047</v>
      </c>
      <c r="C5152" s="259" t="s">
        <v>1048</v>
      </c>
      <c r="D5152" s="259" t="s">
        <v>991</v>
      </c>
      <c r="E5152" s="259">
        <v>421955</v>
      </c>
      <c r="F5152" s="259" t="s">
        <v>9638</v>
      </c>
      <c r="G5152" s="259" t="s">
        <v>884</v>
      </c>
      <c r="H5152" s="259">
        <v>2</v>
      </c>
      <c r="I5152" s="259" t="s">
        <v>9673</v>
      </c>
      <c r="J5152" s="259" t="s">
        <v>9726</v>
      </c>
      <c r="K5152" s="259" t="s">
        <v>9727</v>
      </c>
      <c r="L5152" s="260">
        <v>45565</v>
      </c>
      <c r="M5152" s="259" t="s">
        <v>20</v>
      </c>
    </row>
    <row r="5153" spans="1:13" x14ac:dyDescent="0.35">
      <c r="A5153" s="261" t="s">
        <v>1046</v>
      </c>
      <c r="B5153" s="261" t="s">
        <v>1047</v>
      </c>
      <c r="C5153" s="261" t="s">
        <v>1048</v>
      </c>
      <c r="D5153" s="261" t="s">
        <v>996</v>
      </c>
      <c r="E5153" s="261">
        <v>474720</v>
      </c>
      <c r="F5153" s="261" t="s">
        <v>9638</v>
      </c>
      <c r="G5153" s="261" t="s">
        <v>884</v>
      </c>
      <c r="H5153" s="261">
        <v>2</v>
      </c>
      <c r="I5153" s="261" t="s">
        <v>9673</v>
      </c>
      <c r="J5153" s="261" t="s">
        <v>9728</v>
      </c>
      <c r="K5153" s="261" t="s">
        <v>9729</v>
      </c>
      <c r="L5153" s="262">
        <v>45565</v>
      </c>
      <c r="M5153" s="261" t="s">
        <v>20</v>
      </c>
    </row>
    <row r="5154" spans="1:13" x14ac:dyDescent="0.35">
      <c r="A5154" s="259" t="s">
        <v>1046</v>
      </c>
      <c r="B5154" s="259" t="s">
        <v>1047</v>
      </c>
      <c r="C5154" s="259" t="s">
        <v>1048</v>
      </c>
      <c r="D5154" s="259" t="s">
        <v>999</v>
      </c>
      <c r="E5154" s="259">
        <v>232178</v>
      </c>
      <c r="F5154" s="259" t="s">
        <v>9638</v>
      </c>
      <c r="G5154" s="259" t="s">
        <v>884</v>
      </c>
      <c r="H5154" s="259">
        <v>2</v>
      </c>
      <c r="I5154" s="259" t="s">
        <v>9673</v>
      </c>
      <c r="J5154" s="259" t="s">
        <v>9730</v>
      </c>
      <c r="K5154" s="259" t="s">
        <v>9731</v>
      </c>
      <c r="L5154" s="260">
        <v>45565</v>
      </c>
      <c r="M5154" s="259" t="s">
        <v>20</v>
      </c>
    </row>
    <row r="5155" spans="1:13" x14ac:dyDescent="0.35">
      <c r="A5155" s="261" t="s">
        <v>1046</v>
      </c>
      <c r="B5155" s="261" t="s">
        <v>1047</v>
      </c>
      <c r="C5155" s="261" t="s">
        <v>1048</v>
      </c>
      <c r="D5155" s="261" t="s">
        <v>1002</v>
      </c>
      <c r="E5155" s="261">
        <v>52822</v>
      </c>
      <c r="F5155" s="261" t="s">
        <v>9638</v>
      </c>
      <c r="G5155" s="261" t="s">
        <v>884</v>
      </c>
      <c r="H5155" s="261">
        <v>2</v>
      </c>
      <c r="I5155" s="261" t="s">
        <v>9673</v>
      </c>
      <c r="J5155" s="261" t="s">
        <v>9732</v>
      </c>
      <c r="K5155" s="261" t="s">
        <v>9733</v>
      </c>
      <c r="L5155" s="262">
        <v>45565</v>
      </c>
      <c r="M5155" s="261" t="s">
        <v>20</v>
      </c>
    </row>
    <row r="5156" spans="1:13" x14ac:dyDescent="0.35">
      <c r="A5156" s="259" t="s">
        <v>1046</v>
      </c>
      <c r="B5156" s="259" t="s">
        <v>1047</v>
      </c>
      <c r="C5156" s="259" t="s">
        <v>1048</v>
      </c>
      <c r="D5156" s="259" t="s">
        <v>823</v>
      </c>
      <c r="E5156" s="259">
        <v>0</v>
      </c>
      <c r="F5156" s="259" t="s">
        <v>9638</v>
      </c>
      <c r="G5156" s="259" t="s">
        <v>884</v>
      </c>
      <c r="H5156" s="259">
        <v>2</v>
      </c>
      <c r="I5156" s="259" t="s">
        <v>9673</v>
      </c>
      <c r="J5156" s="259" t="s">
        <v>9734</v>
      </c>
      <c r="K5156" s="259" t="s">
        <v>9735</v>
      </c>
      <c r="L5156" s="260">
        <v>45565</v>
      </c>
      <c r="M5156" s="259" t="s">
        <v>20</v>
      </c>
    </row>
    <row r="5157" spans="1:13" x14ac:dyDescent="0.35">
      <c r="A5157" s="261" t="s">
        <v>1646</v>
      </c>
      <c r="B5157" s="261" t="s">
        <v>1647</v>
      </c>
      <c r="C5157" s="261" t="s">
        <v>1648</v>
      </c>
      <c r="D5157" s="261" t="s">
        <v>949</v>
      </c>
      <c r="E5157" s="261">
        <v>34837957</v>
      </c>
      <c r="F5157" s="261" t="s">
        <v>9736</v>
      </c>
      <c r="G5157" s="261" t="s">
        <v>884</v>
      </c>
      <c r="H5157" s="261">
        <v>2</v>
      </c>
      <c r="I5157" s="261" t="s">
        <v>3921</v>
      </c>
      <c r="J5157" s="261" t="s">
        <v>3922</v>
      </c>
      <c r="K5157" s="261" t="s">
        <v>9737</v>
      </c>
      <c r="L5157" s="262">
        <v>45565</v>
      </c>
      <c r="M5157" s="261" t="s">
        <v>439</v>
      </c>
    </row>
    <row r="5158" spans="1:13" x14ac:dyDescent="0.35">
      <c r="A5158" s="259" t="s">
        <v>1646</v>
      </c>
      <c r="B5158" s="259" t="s">
        <v>1647</v>
      </c>
      <c r="C5158" s="259" t="s">
        <v>1648</v>
      </c>
      <c r="D5158" s="259" t="s">
        <v>958</v>
      </c>
      <c r="E5158" s="259">
        <v>34837957</v>
      </c>
      <c r="F5158" s="259" t="s">
        <v>9738</v>
      </c>
      <c r="G5158" s="259" t="s">
        <v>884</v>
      </c>
      <c r="H5158" s="259">
        <v>2</v>
      </c>
      <c r="I5158" s="259" t="s">
        <v>9739</v>
      </c>
      <c r="J5158" s="259" t="s">
        <v>9740</v>
      </c>
      <c r="K5158" s="259" t="s">
        <v>9741</v>
      </c>
      <c r="L5158" s="260">
        <v>45565</v>
      </c>
      <c r="M5158" s="259" t="s">
        <v>439</v>
      </c>
    </row>
    <row r="5159" spans="1:13" x14ac:dyDescent="0.35">
      <c r="A5159" s="261" t="s">
        <v>1646</v>
      </c>
      <c r="B5159" s="261" t="s">
        <v>1647</v>
      </c>
      <c r="C5159" s="261" t="s">
        <v>1648</v>
      </c>
      <c r="D5159" s="261" t="s">
        <v>635</v>
      </c>
      <c r="E5159" s="261">
        <v>146</v>
      </c>
      <c r="F5159" s="261" t="s">
        <v>1565</v>
      </c>
      <c r="G5159" s="261" t="s">
        <v>884</v>
      </c>
      <c r="H5159" s="261">
        <v>2</v>
      </c>
      <c r="I5159" s="261" t="s">
        <v>1653</v>
      </c>
      <c r="J5159" s="261" t="s">
        <v>9742</v>
      </c>
      <c r="K5159" s="261" t="s">
        <v>9743</v>
      </c>
      <c r="L5159" s="262">
        <v>45565</v>
      </c>
      <c r="M5159" s="261" t="s">
        <v>439</v>
      </c>
    </row>
    <row r="5160" spans="1:13" x14ac:dyDescent="0.35">
      <c r="A5160" s="259" t="s">
        <v>1646</v>
      </c>
      <c r="B5160" s="259" t="s">
        <v>1647</v>
      </c>
      <c r="C5160" s="259" t="s">
        <v>1648</v>
      </c>
      <c r="D5160" s="259" t="s">
        <v>568</v>
      </c>
      <c r="E5160" s="259">
        <v>126305</v>
      </c>
      <c r="F5160" s="259" t="s">
        <v>9744</v>
      </c>
      <c r="G5160" s="259" t="s">
        <v>884</v>
      </c>
      <c r="H5160" s="259">
        <v>2</v>
      </c>
      <c r="I5160" s="259" t="s">
        <v>9745</v>
      </c>
      <c r="J5160" s="259" t="s">
        <v>9746</v>
      </c>
      <c r="K5160" s="259" t="s">
        <v>9747</v>
      </c>
      <c r="L5160" s="260">
        <v>45565</v>
      </c>
      <c r="M5160" s="259" t="s">
        <v>439</v>
      </c>
    </row>
    <row r="5161" spans="1:13" x14ac:dyDescent="0.35">
      <c r="A5161" s="261" t="s">
        <v>1646</v>
      </c>
      <c r="B5161" s="261" t="s">
        <v>1647</v>
      </c>
      <c r="C5161" s="261" t="s">
        <v>1648</v>
      </c>
      <c r="D5161" s="261" t="s">
        <v>793</v>
      </c>
      <c r="E5161" s="261">
        <v>323</v>
      </c>
      <c r="F5161" s="261" t="s">
        <v>9748</v>
      </c>
      <c r="G5161" s="261" t="s">
        <v>884</v>
      </c>
      <c r="H5161" s="261">
        <v>2</v>
      </c>
      <c r="I5161" s="261" t="s">
        <v>9749</v>
      </c>
      <c r="J5161" s="261" t="s">
        <v>9742</v>
      </c>
      <c r="K5161" s="261" t="s">
        <v>9750</v>
      </c>
      <c r="L5161" s="262">
        <v>45565</v>
      </c>
      <c r="M5161" s="261" t="s">
        <v>439</v>
      </c>
    </row>
    <row r="5162" spans="1:13" x14ac:dyDescent="0.35">
      <c r="A5162" s="259" t="s">
        <v>1646</v>
      </c>
      <c r="B5162" s="259" t="s">
        <v>1647</v>
      </c>
      <c r="C5162" s="259" t="s">
        <v>1648</v>
      </c>
      <c r="D5162" s="259" t="s">
        <v>963</v>
      </c>
      <c r="E5162" s="259">
        <v>34837957</v>
      </c>
      <c r="F5162" s="259" t="s">
        <v>9751</v>
      </c>
      <c r="G5162" s="259" t="s">
        <v>884</v>
      </c>
      <c r="H5162" s="259">
        <v>2</v>
      </c>
      <c r="I5162" s="259" t="s">
        <v>9739</v>
      </c>
      <c r="J5162" s="259" t="s">
        <v>9752</v>
      </c>
      <c r="K5162" s="259" t="s">
        <v>9753</v>
      </c>
      <c r="L5162" s="260">
        <v>45565</v>
      </c>
      <c r="M5162" s="259" t="s">
        <v>439</v>
      </c>
    </row>
    <row r="5163" spans="1:13" x14ac:dyDescent="0.35">
      <c r="A5163" s="261" t="s">
        <v>1646</v>
      </c>
      <c r="B5163" s="261" t="s">
        <v>1647</v>
      </c>
      <c r="C5163" s="261" t="s">
        <v>1648</v>
      </c>
      <c r="D5163" s="261" t="s">
        <v>986</v>
      </c>
      <c r="E5163" s="261">
        <v>554000</v>
      </c>
      <c r="F5163" s="261" t="s">
        <v>9754</v>
      </c>
      <c r="G5163" s="261" t="s">
        <v>884</v>
      </c>
      <c r="H5163" s="261">
        <v>2</v>
      </c>
      <c r="I5163" s="261" t="s">
        <v>9755</v>
      </c>
      <c r="J5163" s="261" t="s">
        <v>9756</v>
      </c>
      <c r="K5163" s="261" t="s">
        <v>9757</v>
      </c>
      <c r="L5163" s="262">
        <v>45565</v>
      </c>
      <c r="M5163" s="261" t="s">
        <v>439</v>
      </c>
    </row>
    <row r="5164" spans="1:13" x14ac:dyDescent="0.35">
      <c r="A5164" s="259" t="s">
        <v>1646</v>
      </c>
      <c r="B5164" s="259" t="s">
        <v>1647</v>
      </c>
      <c r="C5164" s="259" t="s">
        <v>1648</v>
      </c>
      <c r="D5164" s="259" t="s">
        <v>991</v>
      </c>
      <c r="E5164" s="259">
        <v>0</v>
      </c>
      <c r="F5164" s="259" t="s">
        <v>9758</v>
      </c>
      <c r="G5164" s="259" t="s">
        <v>884</v>
      </c>
      <c r="H5164" s="259">
        <v>2</v>
      </c>
      <c r="I5164" s="259" t="s">
        <v>9739</v>
      </c>
      <c r="J5164" s="259" t="s">
        <v>9759</v>
      </c>
      <c r="K5164" s="259" t="s">
        <v>9760</v>
      </c>
      <c r="L5164" s="260">
        <v>45565</v>
      </c>
      <c r="M5164" s="259" t="s">
        <v>439</v>
      </c>
    </row>
    <row r="5165" spans="1:13" x14ac:dyDescent="0.35">
      <c r="A5165" s="261" t="s">
        <v>1646</v>
      </c>
      <c r="B5165" s="261" t="s">
        <v>1647</v>
      </c>
      <c r="C5165" s="261" t="s">
        <v>1648</v>
      </c>
      <c r="D5165" s="261" t="s">
        <v>996</v>
      </c>
      <c r="E5165" s="261">
        <v>34283957</v>
      </c>
      <c r="F5165" s="261" t="s">
        <v>9761</v>
      </c>
      <c r="G5165" s="261" t="s">
        <v>884</v>
      </c>
      <c r="H5165" s="261">
        <v>2</v>
      </c>
      <c r="I5165" s="261" t="s">
        <v>9762</v>
      </c>
      <c r="J5165" s="261" t="s">
        <v>9759</v>
      </c>
      <c r="K5165" s="261" t="s">
        <v>9763</v>
      </c>
      <c r="L5165" s="262">
        <v>45565</v>
      </c>
      <c r="M5165" s="261" t="s">
        <v>439</v>
      </c>
    </row>
    <row r="5166" spans="1:13" x14ac:dyDescent="0.35">
      <c r="A5166" s="259" t="s">
        <v>1646</v>
      </c>
      <c r="B5166" s="259" t="s">
        <v>1647</v>
      </c>
      <c r="C5166" s="259" t="s">
        <v>1648</v>
      </c>
      <c r="D5166" s="259" t="s">
        <v>999</v>
      </c>
      <c r="E5166" s="259">
        <v>546000</v>
      </c>
      <c r="F5166" s="259" t="s">
        <v>1656</v>
      </c>
      <c r="G5166" s="259" t="s">
        <v>884</v>
      </c>
      <c r="H5166" s="259">
        <v>2</v>
      </c>
      <c r="I5166" s="259" t="s">
        <v>9764</v>
      </c>
      <c r="J5166" s="259" t="s">
        <v>9765</v>
      </c>
      <c r="K5166" s="259" t="s">
        <v>9766</v>
      </c>
      <c r="L5166" s="260">
        <v>45565</v>
      </c>
      <c r="M5166" s="259" t="s">
        <v>439</v>
      </c>
    </row>
    <row r="5167" spans="1:13" x14ac:dyDescent="0.35">
      <c r="A5167" s="261" t="s">
        <v>1646</v>
      </c>
      <c r="B5167" s="261" t="s">
        <v>1647</v>
      </c>
      <c r="C5167" s="261" t="s">
        <v>1648</v>
      </c>
      <c r="D5167" s="261" t="s">
        <v>1002</v>
      </c>
      <c r="E5167" s="261">
        <v>8000</v>
      </c>
      <c r="F5167" s="261" t="s">
        <v>9754</v>
      </c>
      <c r="G5167" s="261" t="s">
        <v>884</v>
      </c>
      <c r="H5167" s="261">
        <v>2</v>
      </c>
      <c r="I5167" s="261" t="s">
        <v>9755</v>
      </c>
      <c r="J5167" s="261" t="s">
        <v>9767</v>
      </c>
      <c r="K5167" s="261" t="s">
        <v>9768</v>
      </c>
      <c r="L5167" s="262">
        <v>45565</v>
      </c>
      <c r="M5167" s="261" t="s">
        <v>439</v>
      </c>
    </row>
    <row r="5168" spans="1:13" x14ac:dyDescent="0.35">
      <c r="A5168" s="259" t="s">
        <v>1646</v>
      </c>
      <c r="B5168" s="259" t="s">
        <v>1647</v>
      </c>
      <c r="C5168" s="259" t="s">
        <v>1648</v>
      </c>
      <c r="D5168" s="259" t="s">
        <v>823</v>
      </c>
      <c r="E5168" s="259" t="s">
        <v>17</v>
      </c>
      <c r="F5168" s="259" t="s">
        <v>17</v>
      </c>
      <c r="G5168" s="259" t="s">
        <v>884</v>
      </c>
      <c r="H5168" s="259">
        <v>2</v>
      </c>
      <c r="I5168" s="259" t="s">
        <v>9755</v>
      </c>
      <c r="J5168" s="259" t="s">
        <v>9769</v>
      </c>
      <c r="K5168" s="259" t="s">
        <v>9770</v>
      </c>
      <c r="L5168" s="260">
        <v>45565</v>
      </c>
      <c r="M5168" s="259" t="s">
        <v>439</v>
      </c>
    </row>
    <row r="5169" spans="1:13" x14ac:dyDescent="0.35">
      <c r="A5169" s="261" t="s">
        <v>1672</v>
      </c>
      <c r="B5169" s="261" t="s">
        <v>1673</v>
      </c>
      <c r="C5169" s="261" t="s">
        <v>1648</v>
      </c>
      <c r="D5169" s="261" t="s">
        <v>949</v>
      </c>
      <c r="E5169" s="261">
        <v>34837957</v>
      </c>
      <c r="F5169" s="261" t="s">
        <v>9736</v>
      </c>
      <c r="G5169" s="261" t="s">
        <v>884</v>
      </c>
      <c r="H5169" s="261">
        <v>2</v>
      </c>
      <c r="I5169" s="261" t="s">
        <v>3921</v>
      </c>
      <c r="J5169" s="261" t="s">
        <v>3922</v>
      </c>
      <c r="K5169" s="261" t="s">
        <v>9771</v>
      </c>
      <c r="L5169" s="262">
        <v>45565</v>
      </c>
      <c r="M5169" s="261" t="s">
        <v>20</v>
      </c>
    </row>
    <row r="5170" spans="1:13" x14ac:dyDescent="0.35">
      <c r="A5170" s="259" t="s">
        <v>1672</v>
      </c>
      <c r="B5170" s="259" t="s">
        <v>1673</v>
      </c>
      <c r="C5170" s="259" t="s">
        <v>1648</v>
      </c>
      <c r="D5170" s="259" t="s">
        <v>958</v>
      </c>
      <c r="E5170" s="259">
        <v>11583617</v>
      </c>
      <c r="F5170" s="259" t="s">
        <v>9772</v>
      </c>
      <c r="G5170" s="259" t="s">
        <v>22</v>
      </c>
      <c r="H5170" s="259">
        <v>3</v>
      </c>
      <c r="I5170" s="259" t="s">
        <v>9773</v>
      </c>
      <c r="J5170" s="259" t="s">
        <v>9774</v>
      </c>
      <c r="K5170" s="259" t="s">
        <v>9775</v>
      </c>
      <c r="L5170" s="260">
        <v>45565</v>
      </c>
      <c r="M5170" s="259" t="s">
        <v>20</v>
      </c>
    </row>
    <row r="5171" spans="1:13" x14ac:dyDescent="0.35">
      <c r="A5171" s="261" t="s">
        <v>1672</v>
      </c>
      <c r="B5171" s="261" t="s">
        <v>1673</v>
      </c>
      <c r="C5171" s="261" t="s">
        <v>1648</v>
      </c>
      <c r="D5171" s="261" t="s">
        <v>963</v>
      </c>
      <c r="E5171" s="261">
        <v>11583617</v>
      </c>
      <c r="F5171" s="261" t="s">
        <v>9772</v>
      </c>
      <c r="G5171" s="261" t="s">
        <v>22</v>
      </c>
      <c r="H5171" s="261">
        <v>3</v>
      </c>
      <c r="I5171" s="261" t="s">
        <v>9773</v>
      </c>
      <c r="J5171" s="261" t="s">
        <v>9776</v>
      </c>
      <c r="K5171" s="261" t="s">
        <v>9777</v>
      </c>
      <c r="L5171" s="262">
        <v>45565</v>
      </c>
      <c r="M5171" s="261" t="s">
        <v>20</v>
      </c>
    </row>
    <row r="5172" spans="1:13" x14ac:dyDescent="0.35">
      <c r="A5172" s="259" t="s">
        <v>1672</v>
      </c>
      <c r="B5172" s="259" t="s">
        <v>1673</v>
      </c>
      <c r="C5172" s="259" t="s">
        <v>1648</v>
      </c>
      <c r="D5172" s="259" t="s">
        <v>568</v>
      </c>
      <c r="E5172" s="259">
        <v>709529</v>
      </c>
      <c r="F5172" s="259" t="s">
        <v>9778</v>
      </c>
      <c r="G5172" s="259" t="s">
        <v>884</v>
      </c>
      <c r="H5172" s="259">
        <v>2</v>
      </c>
      <c r="I5172" s="259" t="s">
        <v>9779</v>
      </c>
      <c r="J5172" s="259" t="s">
        <v>9780</v>
      </c>
      <c r="K5172" s="259" t="s">
        <v>9781</v>
      </c>
      <c r="L5172" s="260">
        <v>45565</v>
      </c>
      <c r="M5172" s="259" t="s">
        <v>20</v>
      </c>
    </row>
    <row r="5173" spans="1:13" x14ac:dyDescent="0.35">
      <c r="A5173" s="261" t="s">
        <v>1672</v>
      </c>
      <c r="B5173" s="261" t="s">
        <v>1673</v>
      </c>
      <c r="C5173" s="261" t="s">
        <v>1648</v>
      </c>
      <c r="D5173" s="261" t="s">
        <v>635</v>
      </c>
      <c r="E5173" s="261">
        <v>177</v>
      </c>
      <c r="F5173" s="261" t="s">
        <v>8082</v>
      </c>
      <c r="G5173" s="261" t="s">
        <v>884</v>
      </c>
      <c r="H5173" s="261">
        <v>2</v>
      </c>
      <c r="I5173" s="261" t="s">
        <v>4941</v>
      </c>
      <c r="J5173" s="261" t="s">
        <v>9782</v>
      </c>
      <c r="K5173" s="261" t="s">
        <v>9783</v>
      </c>
      <c r="L5173" s="262">
        <v>45565</v>
      </c>
      <c r="M5173" s="261" t="s">
        <v>20</v>
      </c>
    </row>
    <row r="5174" spans="1:13" x14ac:dyDescent="0.35">
      <c r="A5174" s="259" t="s">
        <v>1672</v>
      </c>
      <c r="B5174" s="259" t="s">
        <v>1673</v>
      </c>
      <c r="C5174" s="259" t="s">
        <v>1648</v>
      </c>
      <c r="D5174" s="259" t="s">
        <v>793</v>
      </c>
      <c r="E5174" s="259">
        <v>323</v>
      </c>
      <c r="F5174" s="259" t="s">
        <v>9748</v>
      </c>
      <c r="G5174" s="259" t="s">
        <v>884</v>
      </c>
      <c r="H5174" s="259">
        <v>2</v>
      </c>
      <c r="I5174" s="259" t="s">
        <v>9749</v>
      </c>
      <c r="J5174" s="259" t="s">
        <v>9742</v>
      </c>
      <c r="K5174" s="259" t="s">
        <v>9784</v>
      </c>
      <c r="L5174" s="260">
        <v>45565</v>
      </c>
      <c r="M5174" s="259" t="s">
        <v>20</v>
      </c>
    </row>
    <row r="5175" spans="1:13" x14ac:dyDescent="0.35">
      <c r="A5175" s="261" t="s">
        <v>1672</v>
      </c>
      <c r="B5175" s="261" t="s">
        <v>1673</v>
      </c>
      <c r="C5175" s="261" t="s">
        <v>1648</v>
      </c>
      <c r="D5175" s="261" t="s">
        <v>986</v>
      </c>
      <c r="E5175" s="261">
        <v>1700000</v>
      </c>
      <c r="F5175" s="261" t="s">
        <v>9754</v>
      </c>
      <c r="G5175" s="261" t="s">
        <v>884</v>
      </c>
      <c r="H5175" s="261">
        <v>2</v>
      </c>
      <c r="I5175" s="261" t="s">
        <v>9755</v>
      </c>
      <c r="J5175" s="261" t="s">
        <v>9785</v>
      </c>
      <c r="K5175" s="261" t="s">
        <v>9786</v>
      </c>
      <c r="L5175" s="262">
        <v>45565</v>
      </c>
      <c r="M5175" s="261" t="s">
        <v>20</v>
      </c>
    </row>
    <row r="5176" spans="1:13" x14ac:dyDescent="0.35">
      <c r="A5176" s="259" t="s">
        <v>1672</v>
      </c>
      <c r="B5176" s="259" t="s">
        <v>1673</v>
      </c>
      <c r="C5176" s="259" t="s">
        <v>1648</v>
      </c>
      <c r="D5176" s="259" t="s">
        <v>991</v>
      </c>
      <c r="E5176" s="259">
        <v>0</v>
      </c>
      <c r="F5176" s="259" t="s">
        <v>9787</v>
      </c>
      <c r="G5176" s="259" t="s">
        <v>884</v>
      </c>
      <c r="H5176" s="259">
        <v>2</v>
      </c>
      <c r="I5176" s="259" t="s">
        <v>9788</v>
      </c>
      <c r="J5176" s="259" t="s">
        <v>9789</v>
      </c>
      <c r="K5176" s="259" t="s">
        <v>9790</v>
      </c>
      <c r="L5176" s="260">
        <v>45565</v>
      </c>
      <c r="M5176" s="259" t="s">
        <v>20</v>
      </c>
    </row>
    <row r="5177" spans="1:13" x14ac:dyDescent="0.35">
      <c r="A5177" s="261" t="s">
        <v>1672</v>
      </c>
      <c r="B5177" s="261" t="s">
        <v>1673</v>
      </c>
      <c r="C5177" s="261" t="s">
        <v>1648</v>
      </c>
      <c r="D5177" s="261" t="s">
        <v>996</v>
      </c>
      <c r="E5177" s="261">
        <v>9883617</v>
      </c>
      <c r="F5177" s="261" t="s">
        <v>9791</v>
      </c>
      <c r="G5177" s="261" t="s">
        <v>884</v>
      </c>
      <c r="H5177" s="261">
        <v>2</v>
      </c>
      <c r="I5177" s="261" t="s">
        <v>9792</v>
      </c>
      <c r="J5177" s="261" t="s">
        <v>9793</v>
      </c>
      <c r="K5177" s="261" t="s">
        <v>9794</v>
      </c>
      <c r="L5177" s="262">
        <v>45565</v>
      </c>
      <c r="M5177" s="261" t="s">
        <v>20</v>
      </c>
    </row>
    <row r="5178" spans="1:13" x14ac:dyDescent="0.35">
      <c r="A5178" s="259" t="s">
        <v>1672</v>
      </c>
      <c r="B5178" s="259" t="s">
        <v>1673</v>
      </c>
      <c r="C5178" s="259" t="s">
        <v>1648</v>
      </c>
      <c r="D5178" s="259" t="s">
        <v>999</v>
      </c>
      <c r="E5178" s="259">
        <v>540000</v>
      </c>
      <c r="F5178" s="259" t="s">
        <v>9754</v>
      </c>
      <c r="G5178" s="259" t="s">
        <v>884</v>
      </c>
      <c r="H5178" s="259">
        <v>2</v>
      </c>
      <c r="I5178" s="259" t="s">
        <v>9755</v>
      </c>
      <c r="J5178" s="259" t="s">
        <v>9795</v>
      </c>
      <c r="K5178" s="259" t="s">
        <v>9796</v>
      </c>
      <c r="L5178" s="260">
        <v>45565</v>
      </c>
      <c r="M5178" s="259" t="s">
        <v>20</v>
      </c>
    </row>
    <row r="5179" spans="1:13" x14ac:dyDescent="0.35">
      <c r="A5179" s="261" t="s">
        <v>1672</v>
      </c>
      <c r="B5179" s="261" t="s">
        <v>1673</v>
      </c>
      <c r="C5179" s="261" t="s">
        <v>1648</v>
      </c>
      <c r="D5179" s="261" t="s">
        <v>1002</v>
      </c>
      <c r="E5179" s="261">
        <v>1160000</v>
      </c>
      <c r="F5179" s="261" t="s">
        <v>9754</v>
      </c>
      <c r="G5179" s="261" t="s">
        <v>22</v>
      </c>
      <c r="H5179" s="261">
        <v>3</v>
      </c>
      <c r="I5179" s="261" t="s">
        <v>9755</v>
      </c>
      <c r="J5179" s="261" t="s">
        <v>9797</v>
      </c>
      <c r="K5179" s="261" t="s">
        <v>9798</v>
      </c>
      <c r="L5179" s="262">
        <v>45565</v>
      </c>
      <c r="M5179" s="261" t="s">
        <v>20</v>
      </c>
    </row>
    <row r="5180" spans="1:13" x14ac:dyDescent="0.35">
      <c r="A5180" s="259" t="s">
        <v>1672</v>
      </c>
      <c r="B5180" s="259" t="s">
        <v>1673</v>
      </c>
      <c r="C5180" s="259" t="s">
        <v>1648</v>
      </c>
      <c r="D5180" s="259" t="s">
        <v>823</v>
      </c>
      <c r="E5180" s="259" t="s">
        <v>17</v>
      </c>
      <c r="F5180" s="259" t="s">
        <v>17</v>
      </c>
      <c r="G5180" s="259" t="s">
        <v>22</v>
      </c>
      <c r="H5180" s="259">
        <v>3</v>
      </c>
      <c r="I5180" s="259" t="s">
        <v>9755</v>
      </c>
      <c r="J5180" s="259" t="s">
        <v>9799</v>
      </c>
      <c r="K5180" s="259" t="s">
        <v>9800</v>
      </c>
      <c r="L5180" s="260">
        <v>45565</v>
      </c>
      <c r="M5180" s="259" t="s">
        <v>20</v>
      </c>
    </row>
    <row r="5181" spans="1:13" x14ac:dyDescent="0.35">
      <c r="A5181" s="261" t="s">
        <v>3980</v>
      </c>
      <c r="B5181" s="261" t="s">
        <v>3981</v>
      </c>
      <c r="C5181" s="261" t="s">
        <v>1648</v>
      </c>
      <c r="D5181" s="261" t="s">
        <v>949</v>
      </c>
      <c r="E5181" s="261">
        <v>34837957</v>
      </c>
      <c r="F5181" s="261" t="s">
        <v>9736</v>
      </c>
      <c r="G5181" s="261" t="s">
        <v>884</v>
      </c>
      <c r="H5181" s="261">
        <v>2</v>
      </c>
      <c r="I5181" s="261" t="s">
        <v>3921</v>
      </c>
      <c r="J5181" s="261" t="s">
        <v>3922</v>
      </c>
      <c r="K5181" s="261" t="s">
        <v>9801</v>
      </c>
      <c r="L5181" s="262">
        <v>45565</v>
      </c>
      <c r="M5181" s="261" t="s">
        <v>439</v>
      </c>
    </row>
    <row r="5182" spans="1:13" x14ac:dyDescent="0.35">
      <c r="A5182" s="259" t="s">
        <v>3980</v>
      </c>
      <c r="B5182" s="259" t="s">
        <v>3981</v>
      </c>
      <c r="C5182" s="259" t="s">
        <v>1648</v>
      </c>
      <c r="D5182" s="259" t="s">
        <v>958</v>
      </c>
      <c r="E5182" s="259">
        <v>34837957</v>
      </c>
      <c r="F5182" s="259" t="s">
        <v>9736</v>
      </c>
      <c r="G5182" s="259" t="s">
        <v>884</v>
      </c>
      <c r="H5182" s="259">
        <v>2</v>
      </c>
      <c r="I5182" s="259" t="s">
        <v>3921</v>
      </c>
      <c r="J5182" s="259" t="s">
        <v>9802</v>
      </c>
      <c r="K5182" s="259" t="s">
        <v>9803</v>
      </c>
      <c r="L5182" s="260">
        <v>45565</v>
      </c>
      <c r="M5182" s="259" t="s">
        <v>439</v>
      </c>
    </row>
    <row r="5183" spans="1:13" x14ac:dyDescent="0.35">
      <c r="A5183" s="261" t="s">
        <v>3980</v>
      </c>
      <c r="B5183" s="261" t="s">
        <v>3981</v>
      </c>
      <c r="C5183" s="261" t="s">
        <v>1648</v>
      </c>
      <c r="D5183" s="261" t="s">
        <v>963</v>
      </c>
      <c r="E5183" s="261">
        <v>34837957</v>
      </c>
      <c r="F5183" s="261" t="s">
        <v>9736</v>
      </c>
      <c r="G5183" s="261" t="s">
        <v>884</v>
      </c>
      <c r="H5183" s="261">
        <v>2</v>
      </c>
      <c r="I5183" s="261" t="s">
        <v>9739</v>
      </c>
      <c r="J5183" s="261" t="s">
        <v>9804</v>
      </c>
      <c r="K5183" s="261" t="s">
        <v>9805</v>
      </c>
      <c r="L5183" s="262">
        <v>45565</v>
      </c>
      <c r="M5183" s="261" t="s">
        <v>20</v>
      </c>
    </row>
    <row r="5184" spans="1:13" x14ac:dyDescent="0.35">
      <c r="A5184" s="259" t="s">
        <v>3980</v>
      </c>
      <c r="B5184" s="259" t="s">
        <v>3981</v>
      </c>
      <c r="C5184" s="259" t="s">
        <v>1648</v>
      </c>
      <c r="D5184" s="259" t="s">
        <v>568</v>
      </c>
      <c r="E5184" s="259">
        <v>836176</v>
      </c>
      <c r="F5184" s="259" t="s">
        <v>9806</v>
      </c>
      <c r="G5184" s="259" t="s">
        <v>884</v>
      </c>
      <c r="H5184" s="259">
        <v>2</v>
      </c>
      <c r="I5184" s="259" t="s">
        <v>9807</v>
      </c>
      <c r="J5184" s="259" t="s">
        <v>9808</v>
      </c>
      <c r="K5184" s="259" t="s">
        <v>9809</v>
      </c>
      <c r="L5184" s="260">
        <v>45565</v>
      </c>
      <c r="M5184" s="259" t="s">
        <v>20</v>
      </c>
    </row>
    <row r="5185" spans="1:13" x14ac:dyDescent="0.35">
      <c r="A5185" s="261" t="s">
        <v>3980</v>
      </c>
      <c r="B5185" s="261" t="s">
        <v>3981</v>
      </c>
      <c r="C5185" s="261" t="s">
        <v>1648</v>
      </c>
      <c r="D5185" s="261" t="s">
        <v>635</v>
      </c>
      <c r="E5185" s="261">
        <v>323</v>
      </c>
      <c r="F5185" s="261" t="s">
        <v>9748</v>
      </c>
      <c r="G5185" s="261" t="s">
        <v>884</v>
      </c>
      <c r="H5185" s="261">
        <v>2</v>
      </c>
      <c r="I5185" s="261" t="s">
        <v>9749</v>
      </c>
      <c r="J5185" s="261" t="s">
        <v>9742</v>
      </c>
      <c r="K5185" s="261" t="s">
        <v>9810</v>
      </c>
      <c r="L5185" s="262">
        <v>45565</v>
      </c>
      <c r="M5185" s="261" t="s">
        <v>20</v>
      </c>
    </row>
    <row r="5186" spans="1:13" x14ac:dyDescent="0.35">
      <c r="A5186" s="259" t="s">
        <v>3980</v>
      </c>
      <c r="B5186" s="259" t="s">
        <v>3981</v>
      </c>
      <c r="C5186" s="259" t="s">
        <v>1648</v>
      </c>
      <c r="D5186" s="259" t="s">
        <v>793</v>
      </c>
      <c r="E5186" s="259">
        <v>323</v>
      </c>
      <c r="F5186" s="259" t="s">
        <v>9748</v>
      </c>
      <c r="G5186" s="259" t="s">
        <v>884</v>
      </c>
      <c r="H5186" s="259">
        <v>2</v>
      </c>
      <c r="I5186" s="259" t="s">
        <v>9749</v>
      </c>
      <c r="J5186" s="259" t="s">
        <v>9742</v>
      </c>
      <c r="K5186" s="259" t="s">
        <v>9811</v>
      </c>
      <c r="L5186" s="260">
        <v>45565</v>
      </c>
      <c r="M5186" s="259" t="s">
        <v>20</v>
      </c>
    </row>
    <row r="5187" spans="1:13" x14ac:dyDescent="0.35">
      <c r="A5187" s="261" t="s">
        <v>3980</v>
      </c>
      <c r="B5187" s="261" t="s">
        <v>3981</v>
      </c>
      <c r="C5187" s="261" t="s">
        <v>1648</v>
      </c>
      <c r="D5187" s="261" t="s">
        <v>986</v>
      </c>
      <c r="E5187" s="261">
        <v>5554000</v>
      </c>
      <c r="F5187" s="261" t="s">
        <v>9812</v>
      </c>
      <c r="G5187" s="261" t="s">
        <v>884</v>
      </c>
      <c r="H5187" s="261">
        <v>2</v>
      </c>
      <c r="I5187" s="261" t="s">
        <v>9813</v>
      </c>
      <c r="J5187" s="261" t="s">
        <v>9814</v>
      </c>
      <c r="K5187" s="261" t="s">
        <v>9815</v>
      </c>
      <c r="L5187" s="262">
        <v>45565</v>
      </c>
      <c r="M5187" s="261" t="s">
        <v>20</v>
      </c>
    </row>
    <row r="5188" spans="1:13" x14ac:dyDescent="0.35">
      <c r="A5188" s="259" t="s">
        <v>3980</v>
      </c>
      <c r="B5188" s="259" t="s">
        <v>3981</v>
      </c>
      <c r="C5188" s="259" t="s">
        <v>1648</v>
      </c>
      <c r="D5188" s="259" t="s">
        <v>991</v>
      </c>
      <c r="E5188" s="259">
        <v>0</v>
      </c>
      <c r="F5188" s="259" t="s">
        <v>9816</v>
      </c>
      <c r="G5188" s="259" t="s">
        <v>884</v>
      </c>
      <c r="H5188" s="259">
        <v>2</v>
      </c>
      <c r="I5188" s="259" t="s">
        <v>9739</v>
      </c>
      <c r="J5188" s="259" t="s">
        <v>3947</v>
      </c>
      <c r="K5188" s="259" t="s">
        <v>9817</v>
      </c>
      <c r="L5188" s="260">
        <v>45565</v>
      </c>
      <c r="M5188" s="259" t="s">
        <v>20</v>
      </c>
    </row>
    <row r="5189" spans="1:13" x14ac:dyDescent="0.35">
      <c r="A5189" s="261" t="s">
        <v>3980</v>
      </c>
      <c r="B5189" s="261" t="s">
        <v>3981</v>
      </c>
      <c r="C5189" s="261" t="s">
        <v>1648</v>
      </c>
      <c r="D5189" s="261" t="s">
        <v>996</v>
      </c>
      <c r="E5189" s="261">
        <v>29283957</v>
      </c>
      <c r="F5189" s="261" t="s">
        <v>9818</v>
      </c>
      <c r="G5189" s="261" t="s">
        <v>884</v>
      </c>
      <c r="H5189" s="261">
        <v>2</v>
      </c>
      <c r="I5189" s="261" t="s">
        <v>9819</v>
      </c>
      <c r="J5189" s="261" t="s">
        <v>3951</v>
      </c>
      <c r="K5189" s="261" t="s">
        <v>9820</v>
      </c>
      <c r="L5189" s="262">
        <v>45565</v>
      </c>
      <c r="M5189" s="261" t="s">
        <v>20</v>
      </c>
    </row>
    <row r="5190" spans="1:13" x14ac:dyDescent="0.35">
      <c r="A5190" s="259" t="s">
        <v>3980</v>
      </c>
      <c r="B5190" s="259" t="s">
        <v>3981</v>
      </c>
      <c r="C5190" s="259" t="s">
        <v>1648</v>
      </c>
      <c r="D5190" s="259" t="s">
        <v>999</v>
      </c>
      <c r="E5190" s="259">
        <v>3875849</v>
      </c>
      <c r="F5190" s="259" t="s">
        <v>9821</v>
      </c>
      <c r="G5190" s="259" t="s">
        <v>884</v>
      </c>
      <c r="H5190" s="259">
        <v>2</v>
      </c>
      <c r="I5190" s="259" t="s">
        <v>9822</v>
      </c>
      <c r="J5190" s="259" t="s">
        <v>9823</v>
      </c>
      <c r="K5190" s="259" t="s">
        <v>9824</v>
      </c>
      <c r="L5190" s="260">
        <v>45565</v>
      </c>
      <c r="M5190" s="259" t="s">
        <v>20</v>
      </c>
    </row>
    <row r="5191" spans="1:13" x14ac:dyDescent="0.35">
      <c r="A5191" s="261" t="s">
        <v>3980</v>
      </c>
      <c r="B5191" s="261" t="s">
        <v>3981</v>
      </c>
      <c r="C5191" s="261" t="s">
        <v>1648</v>
      </c>
      <c r="D5191" s="261" t="s">
        <v>1002</v>
      </c>
      <c r="E5191" s="261">
        <v>1678151</v>
      </c>
      <c r="F5191" s="261" t="s">
        <v>9812</v>
      </c>
      <c r="G5191" s="261" t="s">
        <v>22</v>
      </c>
      <c r="H5191" s="261">
        <v>3</v>
      </c>
      <c r="I5191" s="261" t="s">
        <v>9813</v>
      </c>
      <c r="J5191" s="261" t="s">
        <v>9825</v>
      </c>
      <c r="K5191" s="261" t="s">
        <v>9826</v>
      </c>
      <c r="L5191" s="262">
        <v>45565</v>
      </c>
      <c r="M5191" s="261" t="s">
        <v>20</v>
      </c>
    </row>
    <row r="5192" spans="1:13" x14ac:dyDescent="0.35">
      <c r="A5192" s="259" t="s">
        <v>3980</v>
      </c>
      <c r="B5192" s="259" t="s">
        <v>3981</v>
      </c>
      <c r="C5192" s="259" t="s">
        <v>1648</v>
      </c>
      <c r="D5192" s="259" t="s">
        <v>823</v>
      </c>
      <c r="E5192" s="259">
        <v>0</v>
      </c>
      <c r="F5192" s="259" t="s">
        <v>3955</v>
      </c>
      <c r="G5192" s="259" t="s">
        <v>22</v>
      </c>
      <c r="H5192" s="259">
        <v>3</v>
      </c>
      <c r="I5192" s="259" t="s">
        <v>3986</v>
      </c>
      <c r="J5192" s="259" t="s">
        <v>9827</v>
      </c>
      <c r="K5192" s="259" t="s">
        <v>9828</v>
      </c>
      <c r="L5192" s="260">
        <v>45565</v>
      </c>
      <c r="M5192" s="259" t="s">
        <v>20</v>
      </c>
    </row>
    <row r="5193" spans="1:13" x14ac:dyDescent="0.35">
      <c r="A5193" s="261" t="s">
        <v>1140</v>
      </c>
      <c r="B5193" s="261" t="s">
        <v>1141</v>
      </c>
      <c r="C5193" s="261" t="s">
        <v>1142</v>
      </c>
      <c r="D5193" s="261" t="s">
        <v>949</v>
      </c>
      <c r="E5193" s="261">
        <v>165238171</v>
      </c>
      <c r="F5193" s="261" t="s">
        <v>9829</v>
      </c>
      <c r="G5193" s="261" t="s">
        <v>884</v>
      </c>
      <c r="H5193" s="261">
        <v>2</v>
      </c>
      <c r="I5193" s="261" t="s">
        <v>9830</v>
      </c>
      <c r="J5193" s="261" t="s">
        <v>9831</v>
      </c>
      <c r="K5193" s="261" t="s">
        <v>9832</v>
      </c>
      <c r="L5193" s="262">
        <v>45565</v>
      </c>
      <c r="M5193" s="261" t="s">
        <v>439</v>
      </c>
    </row>
    <row r="5194" spans="1:13" x14ac:dyDescent="0.35">
      <c r="A5194" s="259" t="s">
        <v>1140</v>
      </c>
      <c r="B5194" s="259" t="s">
        <v>1141</v>
      </c>
      <c r="C5194" s="259" t="s">
        <v>1142</v>
      </c>
      <c r="D5194" s="259" t="s">
        <v>694</v>
      </c>
      <c r="E5194" s="259">
        <v>2753873</v>
      </c>
      <c r="F5194" s="259" t="s">
        <v>9833</v>
      </c>
      <c r="G5194" s="259" t="s">
        <v>884</v>
      </c>
      <c r="H5194" s="259">
        <v>2</v>
      </c>
      <c r="I5194" s="259" t="s">
        <v>9834</v>
      </c>
      <c r="J5194" s="259" t="s">
        <v>9835</v>
      </c>
      <c r="K5194" s="259" t="s">
        <v>9836</v>
      </c>
      <c r="L5194" s="260">
        <v>45565</v>
      </c>
      <c r="M5194" s="259" t="s">
        <v>439</v>
      </c>
    </row>
    <row r="5195" spans="1:13" x14ac:dyDescent="0.35">
      <c r="A5195" s="261" t="s">
        <v>1140</v>
      </c>
      <c r="B5195" s="261" t="s">
        <v>1141</v>
      </c>
      <c r="C5195" s="261" t="s">
        <v>1142</v>
      </c>
      <c r="D5195" s="261" t="s">
        <v>958</v>
      </c>
      <c r="E5195" s="261">
        <v>101168956</v>
      </c>
      <c r="F5195" s="261" t="s">
        <v>9837</v>
      </c>
      <c r="G5195" s="261" t="s">
        <v>884</v>
      </c>
      <c r="H5195" s="261">
        <v>2</v>
      </c>
      <c r="I5195" s="261" t="s">
        <v>9838</v>
      </c>
      <c r="J5195" s="261" t="s">
        <v>9839</v>
      </c>
      <c r="K5195" s="261" t="s">
        <v>9840</v>
      </c>
      <c r="L5195" s="262">
        <v>45565</v>
      </c>
      <c r="M5195" s="261" t="s">
        <v>20</v>
      </c>
    </row>
    <row r="5196" spans="1:13" x14ac:dyDescent="0.35">
      <c r="A5196" s="259" t="s">
        <v>1140</v>
      </c>
      <c r="B5196" s="259" t="s">
        <v>1141</v>
      </c>
      <c r="C5196" s="259" t="s">
        <v>1142</v>
      </c>
      <c r="D5196" s="259" t="s">
        <v>963</v>
      </c>
      <c r="E5196" s="259">
        <v>67634380</v>
      </c>
      <c r="F5196" s="259" t="s">
        <v>9841</v>
      </c>
      <c r="G5196" s="259" t="s">
        <v>884</v>
      </c>
      <c r="H5196" s="259">
        <v>2</v>
      </c>
      <c r="I5196" s="259" t="s">
        <v>9842</v>
      </c>
      <c r="J5196" s="259" t="s">
        <v>9843</v>
      </c>
      <c r="K5196" s="259" t="s">
        <v>9844</v>
      </c>
      <c r="L5196" s="260">
        <v>45565</v>
      </c>
      <c r="M5196" s="259" t="s">
        <v>20</v>
      </c>
    </row>
    <row r="5197" spans="1:13" x14ac:dyDescent="0.35">
      <c r="A5197" s="261" t="s">
        <v>1140</v>
      </c>
      <c r="B5197" s="261" t="s">
        <v>1141</v>
      </c>
      <c r="C5197" s="261" t="s">
        <v>1142</v>
      </c>
      <c r="D5197" s="261" t="s">
        <v>568</v>
      </c>
      <c r="E5197" s="261">
        <v>508385</v>
      </c>
      <c r="F5197" s="261" t="s">
        <v>9845</v>
      </c>
      <c r="G5197" s="261" t="s">
        <v>884</v>
      </c>
      <c r="H5197" s="261">
        <v>2</v>
      </c>
      <c r="I5197" s="261" t="s">
        <v>9846</v>
      </c>
      <c r="J5197" s="261" t="s">
        <v>9847</v>
      </c>
      <c r="K5197" s="261" t="s">
        <v>9848</v>
      </c>
      <c r="L5197" s="262">
        <v>45565</v>
      </c>
      <c r="M5197" s="261" t="s">
        <v>20</v>
      </c>
    </row>
    <row r="5198" spans="1:13" x14ac:dyDescent="0.35">
      <c r="A5198" s="259" t="s">
        <v>1140</v>
      </c>
      <c r="B5198" s="259" t="s">
        <v>1141</v>
      </c>
      <c r="C5198" s="259" t="s">
        <v>1142</v>
      </c>
      <c r="D5198" s="259" t="s">
        <v>38</v>
      </c>
      <c r="E5198" s="259">
        <v>284825</v>
      </c>
      <c r="F5198" s="259" t="s">
        <v>9849</v>
      </c>
      <c r="G5198" s="259" t="s">
        <v>884</v>
      </c>
      <c r="H5198" s="259">
        <v>2</v>
      </c>
      <c r="I5198" s="259" t="s">
        <v>9850</v>
      </c>
      <c r="J5198" s="259" t="s">
        <v>9851</v>
      </c>
      <c r="K5198" s="259" t="s">
        <v>9852</v>
      </c>
      <c r="L5198" s="260">
        <v>45565</v>
      </c>
      <c r="M5198" s="259" t="s">
        <v>20</v>
      </c>
    </row>
    <row r="5199" spans="1:13" x14ac:dyDescent="0.35">
      <c r="A5199" s="261" t="s">
        <v>1140</v>
      </c>
      <c r="B5199" s="261" t="s">
        <v>1141</v>
      </c>
      <c r="C5199" s="261" t="s">
        <v>1142</v>
      </c>
      <c r="D5199" s="261" t="s">
        <v>40</v>
      </c>
      <c r="E5199" s="261">
        <v>4</v>
      </c>
      <c r="F5199" s="261" t="s">
        <v>9853</v>
      </c>
      <c r="G5199" s="261" t="s">
        <v>884</v>
      </c>
      <c r="H5199" s="261">
        <v>2</v>
      </c>
      <c r="I5199" s="261" t="s">
        <v>9854</v>
      </c>
      <c r="J5199" s="261" t="s">
        <v>9855</v>
      </c>
      <c r="K5199" s="261" t="s">
        <v>9856</v>
      </c>
      <c r="L5199" s="262">
        <v>45565</v>
      </c>
      <c r="M5199" s="261" t="s">
        <v>20</v>
      </c>
    </row>
    <row r="5200" spans="1:13" x14ac:dyDescent="0.35">
      <c r="A5200" s="259" t="s">
        <v>1140</v>
      </c>
      <c r="B5200" s="259" t="s">
        <v>1141</v>
      </c>
      <c r="C5200" s="259" t="s">
        <v>1142</v>
      </c>
      <c r="D5200" s="259" t="s">
        <v>635</v>
      </c>
      <c r="E5200" s="259">
        <v>3252</v>
      </c>
      <c r="F5200" s="259" t="s">
        <v>9857</v>
      </c>
      <c r="G5200" s="259" t="s">
        <v>884</v>
      </c>
      <c r="H5200" s="259">
        <v>2</v>
      </c>
      <c r="I5200" s="259" t="s">
        <v>9858</v>
      </c>
      <c r="J5200" s="259" t="s">
        <v>9859</v>
      </c>
      <c r="K5200" s="259" t="s">
        <v>9860</v>
      </c>
      <c r="L5200" s="260">
        <v>45565</v>
      </c>
      <c r="M5200" s="259" t="s">
        <v>20</v>
      </c>
    </row>
    <row r="5201" spans="1:13" x14ac:dyDescent="0.35">
      <c r="A5201" s="261" t="s">
        <v>1140</v>
      </c>
      <c r="B5201" s="261" t="s">
        <v>1141</v>
      </c>
      <c r="C5201" s="261" t="s">
        <v>1142</v>
      </c>
      <c r="D5201" s="261" t="s">
        <v>793</v>
      </c>
      <c r="E5201" s="261">
        <v>3252</v>
      </c>
      <c r="F5201" s="261" t="s">
        <v>9861</v>
      </c>
      <c r="G5201" s="261" t="s">
        <v>884</v>
      </c>
      <c r="H5201" s="261">
        <v>2</v>
      </c>
      <c r="I5201" s="261" t="s">
        <v>9858</v>
      </c>
      <c r="J5201" s="261" t="s">
        <v>9862</v>
      </c>
      <c r="K5201" s="261" t="s">
        <v>9863</v>
      </c>
      <c r="L5201" s="262">
        <v>45565</v>
      </c>
      <c r="M5201" s="261" t="s">
        <v>20</v>
      </c>
    </row>
    <row r="5202" spans="1:13" x14ac:dyDescent="0.35">
      <c r="A5202" s="259" t="s">
        <v>1140</v>
      </c>
      <c r="B5202" s="259" t="s">
        <v>1141</v>
      </c>
      <c r="C5202" s="259" t="s">
        <v>1142</v>
      </c>
      <c r="D5202" s="259" t="s">
        <v>986</v>
      </c>
      <c r="E5202" s="259">
        <v>29789626</v>
      </c>
      <c r="F5202" s="259" t="s">
        <v>9864</v>
      </c>
      <c r="G5202" s="259" t="s">
        <v>884</v>
      </c>
      <c r="H5202" s="259">
        <v>2</v>
      </c>
      <c r="I5202" s="259" t="s">
        <v>9865</v>
      </c>
      <c r="J5202" s="259" t="s">
        <v>9866</v>
      </c>
      <c r="K5202" s="259" t="s">
        <v>9867</v>
      </c>
      <c r="L5202" s="260">
        <v>45565</v>
      </c>
      <c r="M5202" s="259" t="s">
        <v>20</v>
      </c>
    </row>
    <row r="5203" spans="1:13" x14ac:dyDescent="0.35">
      <c r="A5203" s="261" t="s">
        <v>1140</v>
      </c>
      <c r="B5203" s="261" t="s">
        <v>1141</v>
      </c>
      <c r="C5203" s="261" t="s">
        <v>1142</v>
      </c>
      <c r="D5203" s="261" t="s">
        <v>991</v>
      </c>
      <c r="E5203" s="261">
        <v>33534576</v>
      </c>
      <c r="F5203" s="261" t="s">
        <v>9868</v>
      </c>
      <c r="G5203" s="261" t="s">
        <v>884</v>
      </c>
      <c r="H5203" s="261">
        <v>2</v>
      </c>
      <c r="I5203" s="261" t="s">
        <v>9869</v>
      </c>
      <c r="J5203" s="261" t="s">
        <v>9870</v>
      </c>
      <c r="K5203" s="261" t="s">
        <v>9871</v>
      </c>
      <c r="L5203" s="262">
        <v>45565</v>
      </c>
      <c r="M5203" s="261" t="s">
        <v>20</v>
      </c>
    </row>
    <row r="5204" spans="1:13" x14ac:dyDescent="0.35">
      <c r="A5204" s="259" t="s">
        <v>1140</v>
      </c>
      <c r="B5204" s="259" t="s">
        <v>1141</v>
      </c>
      <c r="C5204" s="259" t="s">
        <v>1142</v>
      </c>
      <c r="D5204" s="259" t="s">
        <v>996</v>
      </c>
      <c r="E5204" s="259">
        <v>37844754</v>
      </c>
      <c r="F5204" s="259" t="s">
        <v>9872</v>
      </c>
      <c r="G5204" s="259" t="s">
        <v>884</v>
      </c>
      <c r="H5204" s="259">
        <v>2</v>
      </c>
      <c r="I5204" s="259" t="s">
        <v>9873</v>
      </c>
      <c r="J5204" s="259" t="s">
        <v>9874</v>
      </c>
      <c r="K5204" s="259" t="s">
        <v>9875</v>
      </c>
      <c r="L5204" s="260">
        <v>45565</v>
      </c>
      <c r="M5204" s="259" t="s">
        <v>20</v>
      </c>
    </row>
    <row r="5205" spans="1:13" x14ac:dyDescent="0.35">
      <c r="A5205" s="261" t="s">
        <v>1140</v>
      </c>
      <c r="B5205" s="261" t="s">
        <v>1141</v>
      </c>
      <c r="C5205" s="261" t="s">
        <v>1142</v>
      </c>
      <c r="D5205" s="261" t="s">
        <v>999</v>
      </c>
      <c r="E5205" s="261">
        <v>29606927</v>
      </c>
      <c r="F5205" s="261" t="s">
        <v>9876</v>
      </c>
      <c r="G5205" s="261" t="s">
        <v>884</v>
      </c>
      <c r="H5205" s="261">
        <v>2</v>
      </c>
      <c r="I5205" s="261" t="s">
        <v>9877</v>
      </c>
      <c r="J5205" s="261" t="s">
        <v>9878</v>
      </c>
      <c r="K5205" s="261" t="s">
        <v>9879</v>
      </c>
      <c r="L5205" s="262">
        <v>45565</v>
      </c>
      <c r="M5205" s="261" t="s">
        <v>20</v>
      </c>
    </row>
    <row r="5206" spans="1:13" x14ac:dyDescent="0.35">
      <c r="A5206" s="259" t="s">
        <v>1140</v>
      </c>
      <c r="B5206" s="259" t="s">
        <v>1141</v>
      </c>
      <c r="C5206" s="259" t="s">
        <v>1142</v>
      </c>
      <c r="D5206" s="259" t="s">
        <v>1002</v>
      </c>
      <c r="E5206" s="259">
        <v>182699</v>
      </c>
      <c r="F5206" s="259" t="s">
        <v>9880</v>
      </c>
      <c r="G5206" s="259" t="s">
        <v>492</v>
      </c>
      <c r="H5206" s="259">
        <v>1</v>
      </c>
      <c r="I5206" s="259" t="s">
        <v>9881</v>
      </c>
      <c r="J5206" s="259" t="s">
        <v>9882</v>
      </c>
      <c r="K5206" s="259" t="s">
        <v>9883</v>
      </c>
      <c r="L5206" s="260">
        <v>45565</v>
      </c>
      <c r="M5206" s="259" t="s">
        <v>20</v>
      </c>
    </row>
    <row r="5207" spans="1:13" x14ac:dyDescent="0.35">
      <c r="A5207" s="261" t="s">
        <v>1140</v>
      </c>
      <c r="B5207" s="261" t="s">
        <v>1141</v>
      </c>
      <c r="C5207" s="261" t="s">
        <v>1142</v>
      </c>
      <c r="D5207" s="261" t="s">
        <v>823</v>
      </c>
      <c r="E5207" s="261">
        <v>0</v>
      </c>
      <c r="F5207" s="261" t="s">
        <v>9884</v>
      </c>
      <c r="G5207" s="261" t="s">
        <v>492</v>
      </c>
      <c r="H5207" s="261">
        <v>1</v>
      </c>
      <c r="I5207" s="261" t="s">
        <v>9885</v>
      </c>
      <c r="J5207" s="261" t="s">
        <v>9886</v>
      </c>
      <c r="K5207" s="261" t="s">
        <v>9887</v>
      </c>
      <c r="L5207" s="262">
        <v>45565</v>
      </c>
      <c r="M5207" s="261" t="s">
        <v>20</v>
      </c>
    </row>
    <row r="5208" spans="1:13" x14ac:dyDescent="0.35">
      <c r="A5208" s="259" t="s">
        <v>1140</v>
      </c>
      <c r="B5208" s="259" t="s">
        <v>1141</v>
      </c>
      <c r="C5208" s="259" t="s">
        <v>1142</v>
      </c>
      <c r="D5208" s="259" t="s">
        <v>404</v>
      </c>
      <c r="E5208" s="259">
        <v>5</v>
      </c>
      <c r="F5208" s="259" t="s">
        <v>9888</v>
      </c>
      <c r="G5208" s="259" t="s">
        <v>492</v>
      </c>
      <c r="H5208" s="259">
        <v>1</v>
      </c>
      <c r="I5208" s="259" t="s">
        <v>9889</v>
      </c>
      <c r="J5208" s="259" t="s">
        <v>9890</v>
      </c>
      <c r="K5208" s="259" t="s">
        <v>9891</v>
      </c>
      <c r="L5208" s="260">
        <v>45565</v>
      </c>
      <c r="M5208" s="259" t="s">
        <v>20</v>
      </c>
    </row>
    <row r="5209" spans="1:13" x14ac:dyDescent="0.35">
      <c r="A5209" s="261" t="s">
        <v>3817</v>
      </c>
      <c r="B5209" s="261" t="s">
        <v>3818</v>
      </c>
      <c r="C5209" s="261" t="s">
        <v>2495</v>
      </c>
      <c r="D5209" s="261" t="s">
        <v>949</v>
      </c>
      <c r="E5209" s="261">
        <v>170823035</v>
      </c>
      <c r="F5209" s="261" t="s">
        <v>9892</v>
      </c>
      <c r="G5209" s="261" t="s">
        <v>492</v>
      </c>
      <c r="H5209" s="261">
        <v>1</v>
      </c>
      <c r="I5209" s="261" t="s">
        <v>9893</v>
      </c>
      <c r="J5209" s="261" t="s">
        <v>4573</v>
      </c>
      <c r="K5209" s="261" t="s">
        <v>9894</v>
      </c>
      <c r="L5209" s="262">
        <v>45565</v>
      </c>
      <c r="M5209" s="261" t="s">
        <v>439</v>
      </c>
    </row>
    <row r="5210" spans="1:13" x14ac:dyDescent="0.35">
      <c r="A5210" s="259" t="s">
        <v>3817</v>
      </c>
      <c r="B5210" s="259" t="s">
        <v>3818</v>
      </c>
      <c r="C5210" s="259" t="s">
        <v>2495</v>
      </c>
      <c r="D5210" s="259" t="s">
        <v>958</v>
      </c>
      <c r="E5210" s="259">
        <v>170823035</v>
      </c>
      <c r="F5210" s="259" t="s">
        <v>9895</v>
      </c>
      <c r="G5210" s="259" t="s">
        <v>492</v>
      </c>
      <c r="H5210" s="259">
        <v>1</v>
      </c>
      <c r="I5210" s="259" t="s">
        <v>9896</v>
      </c>
      <c r="J5210" s="259" t="s">
        <v>9897</v>
      </c>
      <c r="K5210" s="259" t="s">
        <v>9898</v>
      </c>
      <c r="L5210" s="260">
        <v>45565</v>
      </c>
      <c r="M5210" s="259" t="s">
        <v>439</v>
      </c>
    </row>
    <row r="5211" spans="1:13" x14ac:dyDescent="0.35">
      <c r="A5211" s="261" t="s">
        <v>3817</v>
      </c>
      <c r="B5211" s="261" t="s">
        <v>3818</v>
      </c>
      <c r="C5211" s="261" t="s">
        <v>2495</v>
      </c>
      <c r="D5211" s="261" t="s">
        <v>963</v>
      </c>
      <c r="E5211" s="261">
        <v>100796408</v>
      </c>
      <c r="F5211" s="261" t="s">
        <v>9899</v>
      </c>
      <c r="G5211" s="261" t="s">
        <v>492</v>
      </c>
      <c r="H5211" s="261">
        <v>1</v>
      </c>
      <c r="I5211" s="261" t="s">
        <v>9900</v>
      </c>
      <c r="J5211" s="261" t="s">
        <v>9901</v>
      </c>
      <c r="K5211" s="261" t="s">
        <v>9902</v>
      </c>
      <c r="L5211" s="262">
        <v>45565</v>
      </c>
      <c r="M5211" s="261" t="s">
        <v>439</v>
      </c>
    </row>
    <row r="5212" spans="1:13" x14ac:dyDescent="0.35">
      <c r="A5212" s="259" t="s">
        <v>3817</v>
      </c>
      <c r="B5212" s="259" t="s">
        <v>3818</v>
      </c>
      <c r="C5212" s="259" t="s">
        <v>2495</v>
      </c>
      <c r="D5212" s="259" t="s">
        <v>568</v>
      </c>
      <c r="E5212" s="259">
        <v>2034750</v>
      </c>
      <c r="F5212" s="259" t="s">
        <v>9903</v>
      </c>
      <c r="G5212" s="259" t="s">
        <v>884</v>
      </c>
      <c r="H5212" s="259">
        <v>2</v>
      </c>
      <c r="I5212" s="259" t="s">
        <v>9904</v>
      </c>
      <c r="J5212" s="259" t="s">
        <v>9905</v>
      </c>
      <c r="K5212" s="259" t="s">
        <v>9906</v>
      </c>
      <c r="L5212" s="260">
        <v>45565</v>
      </c>
      <c r="M5212" s="259" t="s">
        <v>439</v>
      </c>
    </row>
    <row r="5213" spans="1:13" x14ac:dyDescent="0.35">
      <c r="A5213" s="261" t="s">
        <v>3817</v>
      </c>
      <c r="B5213" s="261" t="s">
        <v>3818</v>
      </c>
      <c r="C5213" s="261" t="s">
        <v>2495</v>
      </c>
      <c r="D5213" s="261" t="s">
        <v>635</v>
      </c>
      <c r="E5213" s="261">
        <v>106</v>
      </c>
      <c r="F5213" s="261" t="s">
        <v>6340</v>
      </c>
      <c r="G5213" s="261" t="s">
        <v>492</v>
      </c>
      <c r="H5213" s="261">
        <v>1</v>
      </c>
      <c r="I5213" s="261" t="s">
        <v>6341</v>
      </c>
      <c r="J5213" s="261" t="s">
        <v>4590</v>
      </c>
      <c r="K5213" s="261" t="s">
        <v>9907</v>
      </c>
      <c r="L5213" s="262">
        <v>45565</v>
      </c>
      <c r="M5213" s="261" t="s">
        <v>439</v>
      </c>
    </row>
    <row r="5214" spans="1:13" x14ac:dyDescent="0.35">
      <c r="A5214" s="259" t="s">
        <v>3817</v>
      </c>
      <c r="B5214" s="259" t="s">
        <v>3818</v>
      </c>
      <c r="C5214" s="259" t="s">
        <v>2495</v>
      </c>
      <c r="D5214" s="259" t="s">
        <v>793</v>
      </c>
      <c r="E5214" s="259">
        <v>106</v>
      </c>
      <c r="F5214" s="259" t="s">
        <v>6340</v>
      </c>
      <c r="G5214" s="259" t="s">
        <v>492</v>
      </c>
      <c r="H5214" s="259">
        <v>1</v>
      </c>
      <c r="I5214" s="259" t="s">
        <v>6341</v>
      </c>
      <c r="J5214" s="259" t="s">
        <v>4590</v>
      </c>
      <c r="K5214" s="259" t="s">
        <v>9908</v>
      </c>
      <c r="L5214" s="260">
        <v>45565</v>
      </c>
      <c r="M5214" s="259" t="s">
        <v>439</v>
      </c>
    </row>
    <row r="5215" spans="1:13" x14ac:dyDescent="0.35">
      <c r="A5215" s="261" t="s">
        <v>3817</v>
      </c>
      <c r="B5215" s="261" t="s">
        <v>3818</v>
      </c>
      <c r="C5215" s="261" t="s">
        <v>2495</v>
      </c>
      <c r="D5215" s="261" t="s">
        <v>986</v>
      </c>
      <c r="E5215" s="261">
        <v>40701794</v>
      </c>
      <c r="F5215" s="261" t="s">
        <v>9909</v>
      </c>
      <c r="G5215" s="261" t="s">
        <v>492</v>
      </c>
      <c r="H5215" s="261">
        <v>1</v>
      </c>
      <c r="I5215" s="261" t="s">
        <v>9910</v>
      </c>
      <c r="J5215" s="261" t="s">
        <v>9911</v>
      </c>
      <c r="K5215" s="261" t="s">
        <v>9912</v>
      </c>
      <c r="L5215" s="262">
        <v>45565</v>
      </c>
      <c r="M5215" s="261" t="s">
        <v>439</v>
      </c>
    </row>
    <row r="5216" spans="1:13" x14ac:dyDescent="0.35">
      <c r="A5216" s="259" t="s">
        <v>3817</v>
      </c>
      <c r="B5216" s="259" t="s">
        <v>3818</v>
      </c>
      <c r="C5216" s="259" t="s">
        <v>2495</v>
      </c>
      <c r="D5216" s="259" t="s">
        <v>996</v>
      </c>
      <c r="E5216" s="259">
        <v>60094614</v>
      </c>
      <c r="F5216" s="259" t="s">
        <v>9913</v>
      </c>
      <c r="G5216" s="259" t="s">
        <v>492</v>
      </c>
      <c r="H5216" s="259">
        <v>1</v>
      </c>
      <c r="I5216" s="259" t="s">
        <v>9914</v>
      </c>
      <c r="J5216" s="259" t="s">
        <v>9915</v>
      </c>
      <c r="K5216" s="259" t="s">
        <v>9916</v>
      </c>
      <c r="L5216" s="260">
        <v>45565</v>
      </c>
      <c r="M5216" s="259" t="s">
        <v>439</v>
      </c>
    </row>
    <row r="5217" spans="1:13" x14ac:dyDescent="0.35">
      <c r="A5217" s="261" t="s">
        <v>3817</v>
      </c>
      <c r="B5217" s="261" t="s">
        <v>3818</v>
      </c>
      <c r="C5217" s="261" t="s">
        <v>2495</v>
      </c>
      <c r="D5217" s="261" t="s">
        <v>999</v>
      </c>
      <c r="E5217" s="261">
        <v>29562575</v>
      </c>
      <c r="F5217" s="261" t="s">
        <v>9917</v>
      </c>
      <c r="G5217" s="261" t="s">
        <v>884</v>
      </c>
      <c r="H5217" s="261">
        <v>2</v>
      </c>
      <c r="I5217" s="261" t="s">
        <v>9918</v>
      </c>
      <c r="J5217" s="261" t="s">
        <v>9919</v>
      </c>
      <c r="K5217" s="261" t="s">
        <v>9920</v>
      </c>
      <c r="L5217" s="262">
        <v>45565</v>
      </c>
      <c r="M5217" s="261" t="s">
        <v>439</v>
      </c>
    </row>
    <row r="5218" spans="1:13" x14ac:dyDescent="0.35">
      <c r="A5218" s="259" t="s">
        <v>3817</v>
      </c>
      <c r="B5218" s="259" t="s">
        <v>3818</v>
      </c>
      <c r="C5218" s="259" t="s">
        <v>2495</v>
      </c>
      <c r="D5218" s="259" t="s">
        <v>1002</v>
      </c>
      <c r="E5218" s="259">
        <v>11139219</v>
      </c>
      <c r="F5218" s="259" t="s">
        <v>9921</v>
      </c>
      <c r="G5218" s="259" t="s">
        <v>884</v>
      </c>
      <c r="H5218" s="259">
        <v>2</v>
      </c>
      <c r="I5218" s="259" t="s">
        <v>9922</v>
      </c>
      <c r="J5218" s="259" t="s">
        <v>9923</v>
      </c>
      <c r="K5218" s="259" t="s">
        <v>9924</v>
      </c>
      <c r="L5218" s="260">
        <v>45565</v>
      </c>
      <c r="M5218" s="259" t="s">
        <v>439</v>
      </c>
    </row>
    <row r="5219" spans="1:13" x14ac:dyDescent="0.35">
      <c r="A5219" s="261" t="s">
        <v>3817</v>
      </c>
      <c r="B5219" s="261" t="s">
        <v>3818</v>
      </c>
      <c r="C5219" s="261" t="s">
        <v>2495</v>
      </c>
      <c r="D5219" s="261" t="s">
        <v>823</v>
      </c>
      <c r="E5219" s="261">
        <v>0</v>
      </c>
      <c r="F5219" s="261" t="s">
        <v>9913</v>
      </c>
      <c r="G5219" s="261" t="s">
        <v>884</v>
      </c>
      <c r="H5219" s="261">
        <v>2</v>
      </c>
      <c r="I5219" s="261" t="s">
        <v>9918</v>
      </c>
      <c r="J5219" s="261" t="s">
        <v>9925</v>
      </c>
      <c r="K5219" s="261" t="s">
        <v>9926</v>
      </c>
      <c r="L5219" s="262">
        <v>45565</v>
      </c>
      <c r="M5219" s="261" t="s">
        <v>439</v>
      </c>
    </row>
    <row r="5220" spans="1:13" x14ac:dyDescent="0.35">
      <c r="A5220" s="259" t="s">
        <v>3817</v>
      </c>
      <c r="B5220" s="259" t="s">
        <v>3818</v>
      </c>
      <c r="C5220" s="259" t="s">
        <v>2495</v>
      </c>
      <c r="D5220" s="259" t="s">
        <v>404</v>
      </c>
      <c r="E5220" s="259">
        <v>5</v>
      </c>
      <c r="F5220" s="259" t="s">
        <v>9927</v>
      </c>
      <c r="G5220" s="259" t="s">
        <v>492</v>
      </c>
      <c r="H5220" s="259">
        <v>1</v>
      </c>
      <c r="I5220" s="259" t="s">
        <v>9928</v>
      </c>
      <c r="J5220" s="259" t="s">
        <v>9929</v>
      </c>
      <c r="K5220" s="259" t="s">
        <v>9930</v>
      </c>
      <c r="L5220" s="260">
        <v>45565</v>
      </c>
      <c r="M5220" s="259" t="s">
        <v>439</v>
      </c>
    </row>
    <row r="5221" spans="1:13" x14ac:dyDescent="0.35">
      <c r="A5221" s="261" t="s">
        <v>3817</v>
      </c>
      <c r="B5221" s="261" t="s">
        <v>3818</v>
      </c>
      <c r="C5221" s="261" t="s">
        <v>2495</v>
      </c>
      <c r="D5221" s="261" t="s">
        <v>16</v>
      </c>
      <c r="E5221" s="261">
        <v>504778</v>
      </c>
      <c r="F5221" s="261" t="s">
        <v>9931</v>
      </c>
      <c r="G5221" s="261" t="s">
        <v>884</v>
      </c>
      <c r="H5221" s="261">
        <v>2</v>
      </c>
      <c r="I5221" s="261" t="s">
        <v>9932</v>
      </c>
      <c r="J5221" s="261" t="s">
        <v>9933</v>
      </c>
      <c r="K5221" s="261" t="s">
        <v>9934</v>
      </c>
      <c r="L5221" s="262">
        <v>45565</v>
      </c>
      <c r="M5221" s="261" t="s">
        <v>439</v>
      </c>
    </row>
    <row r="5222" spans="1:13" x14ac:dyDescent="0.35">
      <c r="A5222" s="259" t="s">
        <v>3817</v>
      </c>
      <c r="B5222" s="259" t="s">
        <v>3818</v>
      </c>
      <c r="C5222" s="259" t="s">
        <v>2495</v>
      </c>
      <c r="D5222" s="259" t="s">
        <v>21</v>
      </c>
      <c r="E5222" s="259">
        <v>67329</v>
      </c>
      <c r="F5222" s="259" t="s">
        <v>9935</v>
      </c>
      <c r="G5222" s="259" t="s">
        <v>884</v>
      </c>
      <c r="H5222" s="259">
        <v>2</v>
      </c>
      <c r="I5222" s="259" t="s">
        <v>9936</v>
      </c>
      <c r="J5222" s="259" t="s">
        <v>4653</v>
      </c>
      <c r="K5222" s="259" t="s">
        <v>9937</v>
      </c>
      <c r="L5222" s="260">
        <v>45565</v>
      </c>
      <c r="M5222" s="259" t="s">
        <v>439</v>
      </c>
    </row>
    <row r="5223" spans="1:13" x14ac:dyDescent="0.35">
      <c r="A5223" s="261" t="s">
        <v>3817</v>
      </c>
      <c r="B5223" s="261" t="s">
        <v>3818</v>
      </c>
      <c r="C5223" s="261" t="s">
        <v>2495</v>
      </c>
      <c r="D5223" s="261" t="s">
        <v>24</v>
      </c>
      <c r="E5223" s="261">
        <v>748000000</v>
      </c>
      <c r="F5223" s="261" t="s">
        <v>9938</v>
      </c>
      <c r="G5223" s="261" t="s">
        <v>884</v>
      </c>
      <c r="H5223" s="261">
        <v>2</v>
      </c>
      <c r="I5223" s="261" t="s">
        <v>9939</v>
      </c>
      <c r="J5223" s="261" t="s">
        <v>9940</v>
      </c>
      <c r="K5223" s="261" t="s">
        <v>9941</v>
      </c>
      <c r="L5223" s="262">
        <v>45565</v>
      </c>
      <c r="M5223" s="261" t="s">
        <v>439</v>
      </c>
    </row>
    <row r="5224" spans="1:13" x14ac:dyDescent="0.35">
      <c r="A5224" s="259" t="s">
        <v>2493</v>
      </c>
      <c r="B5224" s="259" t="s">
        <v>2494</v>
      </c>
      <c r="C5224" s="259" t="s">
        <v>2495</v>
      </c>
      <c r="D5224" s="259" t="s">
        <v>949</v>
      </c>
      <c r="E5224" s="259">
        <v>170823035</v>
      </c>
      <c r="F5224" s="259" t="s">
        <v>9892</v>
      </c>
      <c r="G5224" s="259" t="s">
        <v>492</v>
      </c>
      <c r="H5224" s="259">
        <v>1</v>
      </c>
      <c r="I5224" s="259" t="s">
        <v>9893</v>
      </c>
      <c r="J5224" s="259" t="s">
        <v>9942</v>
      </c>
      <c r="K5224" s="259" t="s">
        <v>9943</v>
      </c>
      <c r="L5224" s="260">
        <v>45565</v>
      </c>
      <c r="M5224" s="259" t="s">
        <v>439</v>
      </c>
    </row>
    <row r="5225" spans="1:13" x14ac:dyDescent="0.35">
      <c r="A5225" s="261" t="s">
        <v>2493</v>
      </c>
      <c r="B5225" s="261" t="s">
        <v>2494</v>
      </c>
      <c r="C5225" s="261" t="s">
        <v>2495</v>
      </c>
      <c r="D5225" s="261" t="s">
        <v>958</v>
      </c>
      <c r="E5225" s="261">
        <v>1538124</v>
      </c>
      <c r="F5225" s="261" t="s">
        <v>9944</v>
      </c>
      <c r="G5225" s="261" t="s">
        <v>492</v>
      </c>
      <c r="H5225" s="261">
        <v>1</v>
      </c>
      <c r="I5225" s="261" t="s">
        <v>9945</v>
      </c>
      <c r="J5225" s="261" t="s">
        <v>9946</v>
      </c>
      <c r="K5225" s="261" t="s">
        <v>9947</v>
      </c>
      <c r="L5225" s="262">
        <v>45565</v>
      </c>
      <c r="M5225" s="261" t="s">
        <v>439</v>
      </c>
    </row>
    <row r="5226" spans="1:13" x14ac:dyDescent="0.35">
      <c r="A5226" s="259" t="s">
        <v>2493</v>
      </c>
      <c r="B5226" s="259" t="s">
        <v>2494</v>
      </c>
      <c r="C5226" s="259" t="s">
        <v>2495</v>
      </c>
      <c r="D5226" s="259" t="s">
        <v>963</v>
      </c>
      <c r="E5226" s="259">
        <v>1538124</v>
      </c>
      <c r="F5226" s="259" t="s">
        <v>9944</v>
      </c>
      <c r="G5226" s="259" t="s">
        <v>492</v>
      </c>
      <c r="H5226" s="259">
        <v>1</v>
      </c>
      <c r="I5226" s="259" t="s">
        <v>9945</v>
      </c>
      <c r="J5226" s="259" t="s">
        <v>9948</v>
      </c>
      <c r="K5226" s="259" t="s">
        <v>9949</v>
      </c>
      <c r="L5226" s="260">
        <v>45565</v>
      </c>
      <c r="M5226" s="259" t="s">
        <v>439</v>
      </c>
    </row>
    <row r="5227" spans="1:13" x14ac:dyDescent="0.35">
      <c r="A5227" s="261" t="s">
        <v>2493</v>
      </c>
      <c r="B5227" s="261" t="s">
        <v>2494</v>
      </c>
      <c r="C5227" s="261" t="s">
        <v>2495</v>
      </c>
      <c r="D5227" s="261" t="s">
        <v>568</v>
      </c>
      <c r="E5227" s="261">
        <v>994124</v>
      </c>
      <c r="F5227" s="261" t="s">
        <v>9950</v>
      </c>
      <c r="G5227" s="261" t="s">
        <v>492</v>
      </c>
      <c r="H5227" s="261">
        <v>1</v>
      </c>
      <c r="I5227" s="261" t="s">
        <v>9951</v>
      </c>
      <c r="J5227" s="261" t="s">
        <v>9952</v>
      </c>
      <c r="K5227" s="261" t="s">
        <v>9953</v>
      </c>
      <c r="L5227" s="262">
        <v>45565</v>
      </c>
      <c r="M5227" s="261" t="s">
        <v>439</v>
      </c>
    </row>
    <row r="5228" spans="1:13" x14ac:dyDescent="0.35">
      <c r="A5228" s="259" t="s">
        <v>2493</v>
      </c>
      <c r="B5228" s="259" t="s">
        <v>2494</v>
      </c>
      <c r="C5228" s="259" t="s">
        <v>2495</v>
      </c>
      <c r="D5228" s="259" t="s">
        <v>635</v>
      </c>
      <c r="E5228" s="259">
        <v>21</v>
      </c>
      <c r="F5228" s="259" t="s">
        <v>6354</v>
      </c>
      <c r="G5228" s="259" t="s">
        <v>492</v>
      </c>
      <c r="H5228" s="259">
        <v>1</v>
      </c>
      <c r="I5228" s="259" t="s">
        <v>691</v>
      </c>
      <c r="J5228" s="259" t="s">
        <v>9954</v>
      </c>
      <c r="K5228" s="259" t="s">
        <v>9955</v>
      </c>
      <c r="L5228" s="260">
        <v>45565</v>
      </c>
      <c r="M5228" s="259" t="s">
        <v>439</v>
      </c>
    </row>
    <row r="5229" spans="1:13" x14ac:dyDescent="0.35">
      <c r="A5229" s="261" t="s">
        <v>2493</v>
      </c>
      <c r="B5229" s="261" t="s">
        <v>2494</v>
      </c>
      <c r="C5229" s="261" t="s">
        <v>2495</v>
      </c>
      <c r="D5229" s="261" t="s">
        <v>793</v>
      </c>
      <c r="E5229" s="261">
        <v>106</v>
      </c>
      <c r="F5229" s="261" t="s">
        <v>6340</v>
      </c>
      <c r="G5229" s="261" t="s">
        <v>492</v>
      </c>
      <c r="H5229" s="261">
        <v>1</v>
      </c>
      <c r="I5229" s="261" t="s">
        <v>6341</v>
      </c>
      <c r="J5229" s="261" t="s">
        <v>4590</v>
      </c>
      <c r="K5229" s="261" t="s">
        <v>9956</v>
      </c>
      <c r="L5229" s="262">
        <v>45565</v>
      </c>
      <c r="M5229" s="261" t="s">
        <v>439</v>
      </c>
    </row>
    <row r="5230" spans="1:13" x14ac:dyDescent="0.35">
      <c r="A5230" s="259" t="s">
        <v>2493</v>
      </c>
      <c r="B5230" s="259" t="s">
        <v>2494</v>
      </c>
      <c r="C5230" s="259" t="s">
        <v>2495</v>
      </c>
      <c r="D5230" s="259" t="s">
        <v>986</v>
      </c>
      <c r="E5230" s="259">
        <v>1538124</v>
      </c>
      <c r="F5230" s="259" t="s">
        <v>9944</v>
      </c>
      <c r="G5230" s="259" t="s">
        <v>492</v>
      </c>
      <c r="H5230" s="259">
        <v>1</v>
      </c>
      <c r="I5230" s="259" t="s">
        <v>9945</v>
      </c>
      <c r="J5230" s="259" t="s">
        <v>9957</v>
      </c>
      <c r="K5230" s="259" t="s">
        <v>9958</v>
      </c>
      <c r="L5230" s="260">
        <v>45565</v>
      </c>
      <c r="M5230" s="259" t="s">
        <v>439</v>
      </c>
    </row>
    <row r="5231" spans="1:13" x14ac:dyDescent="0.35">
      <c r="A5231" s="261" t="s">
        <v>2493</v>
      </c>
      <c r="B5231" s="261" t="s">
        <v>2494</v>
      </c>
      <c r="C5231" s="261" t="s">
        <v>2495</v>
      </c>
      <c r="D5231" s="261" t="s">
        <v>999</v>
      </c>
      <c r="E5231" s="261">
        <v>1316387</v>
      </c>
      <c r="F5231" s="261" t="s">
        <v>9959</v>
      </c>
      <c r="G5231" s="261" t="s">
        <v>884</v>
      </c>
      <c r="H5231" s="261">
        <v>2</v>
      </c>
      <c r="I5231" s="261" t="s">
        <v>9960</v>
      </c>
      <c r="J5231" s="261" t="s">
        <v>9961</v>
      </c>
      <c r="K5231" s="261" t="s">
        <v>9962</v>
      </c>
      <c r="L5231" s="262">
        <v>45565</v>
      </c>
      <c r="M5231" s="261" t="s">
        <v>439</v>
      </c>
    </row>
    <row r="5232" spans="1:13" x14ac:dyDescent="0.35">
      <c r="A5232" s="259" t="s">
        <v>2505</v>
      </c>
      <c r="B5232" s="259" t="s">
        <v>2506</v>
      </c>
      <c r="C5232" s="259" t="s">
        <v>2495</v>
      </c>
      <c r="D5232" s="259" t="s">
        <v>949</v>
      </c>
      <c r="E5232" s="259">
        <v>170823035</v>
      </c>
      <c r="F5232" s="259" t="s">
        <v>9892</v>
      </c>
      <c r="G5232" s="259" t="s">
        <v>492</v>
      </c>
      <c r="H5232" s="259">
        <v>1</v>
      </c>
      <c r="I5232" s="259" t="s">
        <v>9893</v>
      </c>
      <c r="J5232" s="259" t="s">
        <v>9942</v>
      </c>
      <c r="K5232" s="259" t="s">
        <v>9963</v>
      </c>
      <c r="L5232" s="260">
        <v>45565</v>
      </c>
      <c r="M5232" s="259" t="s">
        <v>439</v>
      </c>
    </row>
    <row r="5233" spans="1:13" x14ac:dyDescent="0.35">
      <c r="A5233" s="261" t="s">
        <v>2505</v>
      </c>
      <c r="B5233" s="261" t="s">
        <v>2506</v>
      </c>
      <c r="C5233" s="261" t="s">
        <v>2495</v>
      </c>
      <c r="D5233" s="261" t="s">
        <v>793</v>
      </c>
      <c r="E5233" s="261">
        <v>106</v>
      </c>
      <c r="F5233" s="261" t="s">
        <v>6340</v>
      </c>
      <c r="G5233" s="261" t="s">
        <v>492</v>
      </c>
      <c r="H5233" s="261">
        <v>1</v>
      </c>
      <c r="I5233" s="261" t="s">
        <v>6341</v>
      </c>
      <c r="J5233" s="261" t="s">
        <v>4590</v>
      </c>
      <c r="K5233" s="261" t="s">
        <v>9964</v>
      </c>
      <c r="L5233" s="262">
        <v>45565</v>
      </c>
      <c r="M5233" s="261" t="s">
        <v>439</v>
      </c>
    </row>
    <row r="5234" spans="1:13" x14ac:dyDescent="0.35">
      <c r="A5234" s="259" t="s">
        <v>3828</v>
      </c>
      <c r="B5234" s="259" t="s">
        <v>3829</v>
      </c>
      <c r="C5234" s="259" t="s">
        <v>2495</v>
      </c>
      <c r="D5234" s="259" t="s">
        <v>949</v>
      </c>
      <c r="E5234" s="259">
        <v>170823035</v>
      </c>
      <c r="F5234" s="259" t="s">
        <v>9892</v>
      </c>
      <c r="G5234" s="259" t="s">
        <v>492</v>
      </c>
      <c r="H5234" s="259">
        <v>1</v>
      </c>
      <c r="I5234" s="259" t="s">
        <v>9893</v>
      </c>
      <c r="J5234" s="259" t="s">
        <v>9942</v>
      </c>
      <c r="K5234" s="259" t="s">
        <v>9965</v>
      </c>
      <c r="L5234" s="260">
        <v>45565</v>
      </c>
      <c r="M5234" s="259" t="s">
        <v>439</v>
      </c>
    </row>
    <row r="5235" spans="1:13" x14ac:dyDescent="0.35">
      <c r="A5235" s="261" t="s">
        <v>3828</v>
      </c>
      <c r="B5235" s="261" t="s">
        <v>3829</v>
      </c>
      <c r="C5235" s="261" t="s">
        <v>2495</v>
      </c>
      <c r="D5235" s="261" t="s">
        <v>694</v>
      </c>
      <c r="E5235" s="261">
        <v>60568</v>
      </c>
      <c r="F5235" s="261" t="s">
        <v>9966</v>
      </c>
      <c r="G5235" s="261" t="s">
        <v>884</v>
      </c>
      <c r="H5235" s="261">
        <v>2</v>
      </c>
      <c r="I5235" s="261" t="s">
        <v>9967</v>
      </c>
      <c r="J5235" s="261" t="s">
        <v>9968</v>
      </c>
      <c r="K5235" s="261" t="s">
        <v>9969</v>
      </c>
      <c r="L5235" s="262">
        <v>45565</v>
      </c>
      <c r="M5235" s="261" t="s">
        <v>439</v>
      </c>
    </row>
    <row r="5236" spans="1:13" x14ac:dyDescent="0.35">
      <c r="A5236" s="259" t="s">
        <v>3828</v>
      </c>
      <c r="B5236" s="259" t="s">
        <v>3829</v>
      </c>
      <c r="C5236" s="259" t="s">
        <v>2495</v>
      </c>
      <c r="D5236" s="259" t="s">
        <v>958</v>
      </c>
      <c r="E5236" s="259">
        <v>67171128</v>
      </c>
      <c r="F5236" s="259" t="s">
        <v>9970</v>
      </c>
      <c r="G5236" s="259" t="s">
        <v>884</v>
      </c>
      <c r="H5236" s="259">
        <v>2</v>
      </c>
      <c r="I5236" s="259" t="s">
        <v>9967</v>
      </c>
      <c r="J5236" s="259" t="s">
        <v>9971</v>
      </c>
      <c r="K5236" s="259" t="s">
        <v>9972</v>
      </c>
      <c r="L5236" s="260">
        <v>45565</v>
      </c>
      <c r="M5236" s="259" t="s">
        <v>439</v>
      </c>
    </row>
    <row r="5237" spans="1:13" x14ac:dyDescent="0.35">
      <c r="A5237" s="261" t="s">
        <v>3828</v>
      </c>
      <c r="B5237" s="261" t="s">
        <v>3829</v>
      </c>
      <c r="C5237" s="261" t="s">
        <v>2495</v>
      </c>
      <c r="D5237" s="261" t="s">
        <v>963</v>
      </c>
      <c r="E5237" s="261">
        <v>13800000</v>
      </c>
      <c r="F5237" s="261" t="s">
        <v>9973</v>
      </c>
      <c r="G5237" s="261" t="s">
        <v>884</v>
      </c>
      <c r="H5237" s="261">
        <v>2</v>
      </c>
      <c r="I5237" s="261" t="s">
        <v>9974</v>
      </c>
      <c r="J5237" s="261" t="s">
        <v>9975</v>
      </c>
      <c r="K5237" s="261" t="s">
        <v>9976</v>
      </c>
      <c r="L5237" s="262">
        <v>45565</v>
      </c>
      <c r="M5237" s="261" t="s">
        <v>439</v>
      </c>
    </row>
    <row r="5238" spans="1:13" x14ac:dyDescent="0.35">
      <c r="A5238" s="259" t="s">
        <v>3828</v>
      </c>
      <c r="B5238" s="259" t="s">
        <v>3829</v>
      </c>
      <c r="C5238" s="259" t="s">
        <v>2495</v>
      </c>
      <c r="D5238" s="259" t="s">
        <v>568</v>
      </c>
      <c r="E5238" s="259">
        <v>762501</v>
      </c>
      <c r="F5238" s="259" t="s">
        <v>9977</v>
      </c>
      <c r="G5238" s="259" t="s">
        <v>22</v>
      </c>
      <c r="H5238" s="259">
        <v>3</v>
      </c>
      <c r="I5238" s="259" t="s">
        <v>9978</v>
      </c>
      <c r="J5238" s="259" t="s">
        <v>9979</v>
      </c>
      <c r="K5238" s="259" t="s">
        <v>9980</v>
      </c>
      <c r="L5238" s="260">
        <v>45565</v>
      </c>
      <c r="M5238" s="259" t="s">
        <v>439</v>
      </c>
    </row>
    <row r="5239" spans="1:13" x14ac:dyDescent="0.35">
      <c r="A5239" s="261" t="s">
        <v>3828</v>
      </c>
      <c r="B5239" s="261" t="s">
        <v>3829</v>
      </c>
      <c r="C5239" s="261" t="s">
        <v>2495</v>
      </c>
      <c r="D5239" s="261" t="s">
        <v>40</v>
      </c>
      <c r="E5239" s="261" t="s">
        <v>17</v>
      </c>
      <c r="F5239" s="261" t="s">
        <v>17</v>
      </c>
      <c r="G5239" s="261" t="s">
        <v>17</v>
      </c>
      <c r="H5239" s="261" t="s">
        <v>17</v>
      </c>
      <c r="I5239" s="261" t="s">
        <v>17</v>
      </c>
      <c r="J5239" s="261" t="s">
        <v>9981</v>
      </c>
      <c r="K5239" s="261" t="s">
        <v>9982</v>
      </c>
      <c r="L5239" s="262">
        <v>45565</v>
      </c>
      <c r="M5239" s="261" t="s">
        <v>439</v>
      </c>
    </row>
    <row r="5240" spans="1:13" x14ac:dyDescent="0.35">
      <c r="A5240" s="259" t="s">
        <v>3828</v>
      </c>
      <c r="B5240" s="259" t="s">
        <v>3829</v>
      </c>
      <c r="C5240" s="259" t="s">
        <v>2495</v>
      </c>
      <c r="D5240" s="259" t="s">
        <v>635</v>
      </c>
      <c r="E5240" s="259">
        <v>69</v>
      </c>
      <c r="F5240" s="259" t="s">
        <v>9977</v>
      </c>
      <c r="G5240" s="259" t="s">
        <v>884</v>
      </c>
      <c r="H5240" s="259">
        <v>2</v>
      </c>
      <c r="I5240" s="259" t="s">
        <v>9978</v>
      </c>
      <c r="J5240" s="259" t="s">
        <v>9983</v>
      </c>
      <c r="K5240" s="259" t="s">
        <v>9984</v>
      </c>
      <c r="L5240" s="260">
        <v>45565</v>
      </c>
      <c r="M5240" s="259" t="s">
        <v>439</v>
      </c>
    </row>
    <row r="5241" spans="1:13" x14ac:dyDescent="0.35">
      <c r="A5241" s="261" t="s">
        <v>3828</v>
      </c>
      <c r="B5241" s="261" t="s">
        <v>3829</v>
      </c>
      <c r="C5241" s="261" t="s">
        <v>2495</v>
      </c>
      <c r="D5241" s="261" t="s">
        <v>793</v>
      </c>
      <c r="E5241" s="261">
        <v>106</v>
      </c>
      <c r="F5241" s="261" t="s">
        <v>6340</v>
      </c>
      <c r="G5241" s="261" t="s">
        <v>884</v>
      </c>
      <c r="H5241" s="261">
        <v>2</v>
      </c>
      <c r="I5241" s="261" t="s">
        <v>6341</v>
      </c>
      <c r="J5241" s="261" t="s">
        <v>4590</v>
      </c>
      <c r="K5241" s="261" t="s">
        <v>9985</v>
      </c>
      <c r="L5241" s="262">
        <v>45565</v>
      </c>
      <c r="M5241" s="261" t="s">
        <v>439</v>
      </c>
    </row>
    <row r="5242" spans="1:13" x14ac:dyDescent="0.35">
      <c r="A5242" s="259" t="s">
        <v>3828</v>
      </c>
      <c r="B5242" s="259" t="s">
        <v>3829</v>
      </c>
      <c r="C5242" s="259" t="s">
        <v>2495</v>
      </c>
      <c r="D5242" s="259" t="s">
        <v>986</v>
      </c>
      <c r="E5242" s="259">
        <v>5000000</v>
      </c>
      <c r="F5242" s="259" t="s">
        <v>9973</v>
      </c>
      <c r="G5242" s="259" t="s">
        <v>884</v>
      </c>
      <c r="H5242" s="259">
        <v>2</v>
      </c>
      <c r="I5242" s="259" t="s">
        <v>9974</v>
      </c>
      <c r="J5242" s="259" t="s">
        <v>9986</v>
      </c>
      <c r="K5242" s="259" t="s">
        <v>9987</v>
      </c>
      <c r="L5242" s="260">
        <v>45565</v>
      </c>
      <c r="M5242" s="259" t="s">
        <v>439</v>
      </c>
    </row>
    <row r="5243" spans="1:13" x14ac:dyDescent="0.35">
      <c r="A5243" s="261" t="s">
        <v>3828</v>
      </c>
      <c r="B5243" s="261" t="s">
        <v>3829</v>
      </c>
      <c r="C5243" s="261" t="s">
        <v>2495</v>
      </c>
      <c r="D5243" s="261" t="s">
        <v>991</v>
      </c>
      <c r="E5243" s="261">
        <v>53371128</v>
      </c>
      <c r="F5243" s="261" t="s">
        <v>9970</v>
      </c>
      <c r="G5243" s="261" t="s">
        <v>884</v>
      </c>
      <c r="H5243" s="261">
        <v>2</v>
      </c>
      <c r="I5243" s="261" t="s">
        <v>9967</v>
      </c>
      <c r="J5243" s="261" t="s">
        <v>9988</v>
      </c>
      <c r="K5243" s="261" t="s">
        <v>9989</v>
      </c>
      <c r="L5243" s="262">
        <v>45565</v>
      </c>
      <c r="M5243" s="261" t="s">
        <v>439</v>
      </c>
    </row>
    <row r="5244" spans="1:13" x14ac:dyDescent="0.35">
      <c r="A5244" s="259" t="s">
        <v>3828</v>
      </c>
      <c r="B5244" s="259" t="s">
        <v>3829</v>
      </c>
      <c r="C5244" s="259" t="s">
        <v>2495</v>
      </c>
      <c r="D5244" s="259" t="s">
        <v>996</v>
      </c>
      <c r="E5244" s="259">
        <v>8800000</v>
      </c>
      <c r="F5244" s="259" t="s">
        <v>9973</v>
      </c>
      <c r="G5244" s="259" t="s">
        <v>884</v>
      </c>
      <c r="H5244" s="259">
        <v>2</v>
      </c>
      <c r="I5244" s="259" t="s">
        <v>9974</v>
      </c>
      <c r="J5244" s="259" t="s">
        <v>9990</v>
      </c>
      <c r="K5244" s="259" t="s">
        <v>9991</v>
      </c>
      <c r="L5244" s="260">
        <v>45565</v>
      </c>
      <c r="M5244" s="259" t="s">
        <v>439</v>
      </c>
    </row>
    <row r="5245" spans="1:13" x14ac:dyDescent="0.35">
      <c r="A5245" s="261" t="s">
        <v>3828</v>
      </c>
      <c r="B5245" s="261" t="s">
        <v>3829</v>
      </c>
      <c r="C5245" s="261" t="s">
        <v>2495</v>
      </c>
      <c r="D5245" s="261" t="s">
        <v>999</v>
      </c>
      <c r="E5245" s="261">
        <v>5000000</v>
      </c>
      <c r="F5245" s="261" t="s">
        <v>9973</v>
      </c>
      <c r="G5245" s="261" t="s">
        <v>884</v>
      </c>
      <c r="H5245" s="261">
        <v>2</v>
      </c>
      <c r="I5245" s="261" t="s">
        <v>9974</v>
      </c>
      <c r="J5245" s="261" t="s">
        <v>9992</v>
      </c>
      <c r="K5245" s="261" t="s">
        <v>9993</v>
      </c>
      <c r="L5245" s="262">
        <v>45565</v>
      </c>
      <c r="M5245" s="261" t="s">
        <v>439</v>
      </c>
    </row>
    <row r="5246" spans="1:13" x14ac:dyDescent="0.35">
      <c r="A5246" s="259" t="s">
        <v>3828</v>
      </c>
      <c r="B5246" s="259" t="s">
        <v>3829</v>
      </c>
      <c r="C5246" s="259" t="s">
        <v>2495</v>
      </c>
      <c r="D5246" s="259" t="s">
        <v>1002</v>
      </c>
      <c r="E5246" s="259" t="s">
        <v>17</v>
      </c>
      <c r="F5246" s="259" t="s">
        <v>9973</v>
      </c>
      <c r="G5246" s="259" t="s">
        <v>884</v>
      </c>
      <c r="H5246" s="259">
        <v>2</v>
      </c>
      <c r="I5246" s="259" t="s">
        <v>9974</v>
      </c>
      <c r="J5246" s="259" t="s">
        <v>9992</v>
      </c>
      <c r="K5246" s="259" t="s">
        <v>9994</v>
      </c>
      <c r="L5246" s="260">
        <v>45565</v>
      </c>
      <c r="M5246" s="259" t="s">
        <v>439</v>
      </c>
    </row>
    <row r="5247" spans="1:13" x14ac:dyDescent="0.35">
      <c r="A5247" s="261" t="s">
        <v>3828</v>
      </c>
      <c r="B5247" s="261" t="s">
        <v>3829</v>
      </c>
      <c r="C5247" s="261" t="s">
        <v>2495</v>
      </c>
      <c r="D5247" s="261" t="s">
        <v>823</v>
      </c>
      <c r="E5247" s="261" t="s">
        <v>17</v>
      </c>
      <c r="F5247" s="261" t="s">
        <v>9973</v>
      </c>
      <c r="G5247" s="261" t="s">
        <v>884</v>
      </c>
      <c r="H5247" s="261">
        <v>2</v>
      </c>
      <c r="I5247" s="261" t="s">
        <v>9974</v>
      </c>
      <c r="J5247" s="261" t="s">
        <v>9992</v>
      </c>
      <c r="K5247" s="261" t="s">
        <v>9995</v>
      </c>
      <c r="L5247" s="262">
        <v>45565</v>
      </c>
      <c r="M5247" s="261" t="s">
        <v>439</v>
      </c>
    </row>
    <row r="5248" spans="1:13" x14ac:dyDescent="0.35">
      <c r="A5248" s="259" t="s">
        <v>3828</v>
      </c>
      <c r="B5248" s="259" t="s">
        <v>3829</v>
      </c>
      <c r="C5248" s="259" t="s">
        <v>2495</v>
      </c>
      <c r="D5248" s="259" t="s">
        <v>404</v>
      </c>
      <c r="E5248" s="259">
        <v>4</v>
      </c>
      <c r="F5248" s="259" t="s">
        <v>9973</v>
      </c>
      <c r="G5248" s="259" t="s">
        <v>492</v>
      </c>
      <c r="H5248" s="259">
        <v>1</v>
      </c>
      <c r="I5248" s="259" t="s">
        <v>9974</v>
      </c>
      <c r="J5248" s="259" t="s">
        <v>9996</v>
      </c>
      <c r="K5248" s="259" t="s">
        <v>9997</v>
      </c>
      <c r="L5248" s="260">
        <v>45565</v>
      </c>
      <c r="M5248" s="259" t="s">
        <v>439</v>
      </c>
    </row>
    <row r="5249" spans="1:13" x14ac:dyDescent="0.35">
      <c r="A5249" s="261" t="s">
        <v>3828</v>
      </c>
      <c r="B5249" s="261" t="s">
        <v>3829</v>
      </c>
      <c r="C5249" s="261" t="s">
        <v>2495</v>
      </c>
      <c r="D5249" s="261" t="s">
        <v>16</v>
      </c>
      <c r="E5249" s="261">
        <v>371250</v>
      </c>
      <c r="F5249" s="261" t="s">
        <v>9977</v>
      </c>
      <c r="G5249" s="261" t="s">
        <v>884</v>
      </c>
      <c r="H5249" s="261">
        <v>2</v>
      </c>
      <c r="I5249" s="261" t="s">
        <v>9998</v>
      </c>
      <c r="J5249" s="261" t="s">
        <v>9999</v>
      </c>
      <c r="K5249" s="261" t="s">
        <v>10000</v>
      </c>
      <c r="L5249" s="262">
        <v>45565</v>
      </c>
      <c r="M5249" s="261" t="s">
        <v>439</v>
      </c>
    </row>
    <row r="5250" spans="1:13" x14ac:dyDescent="0.35">
      <c r="A5250" s="259" t="s">
        <v>3828</v>
      </c>
      <c r="B5250" s="259" t="s">
        <v>3829</v>
      </c>
      <c r="C5250" s="259" t="s">
        <v>2495</v>
      </c>
      <c r="D5250" s="259" t="s">
        <v>21</v>
      </c>
      <c r="E5250" s="259">
        <v>26991</v>
      </c>
      <c r="F5250" s="259" t="s">
        <v>10001</v>
      </c>
      <c r="G5250" s="259" t="s">
        <v>884</v>
      </c>
      <c r="H5250" s="259">
        <v>2</v>
      </c>
      <c r="I5250" s="259" t="s">
        <v>10002</v>
      </c>
      <c r="J5250" s="259" t="s">
        <v>10003</v>
      </c>
      <c r="K5250" s="259" t="s">
        <v>10004</v>
      </c>
      <c r="L5250" s="260">
        <v>45565</v>
      </c>
      <c r="M5250" s="259" t="s">
        <v>439</v>
      </c>
    </row>
    <row r="5251" spans="1:13" x14ac:dyDescent="0.35">
      <c r="A5251" s="261" t="s">
        <v>3828</v>
      </c>
      <c r="B5251" s="261" t="s">
        <v>3829</v>
      </c>
      <c r="C5251" s="261" t="s">
        <v>2495</v>
      </c>
      <c r="D5251" s="261" t="s">
        <v>24</v>
      </c>
      <c r="E5251" s="261">
        <v>156000000</v>
      </c>
      <c r="F5251" s="261" t="s">
        <v>10005</v>
      </c>
      <c r="G5251" s="261" t="s">
        <v>884</v>
      </c>
      <c r="H5251" s="261">
        <v>2</v>
      </c>
      <c r="I5251" s="261" t="s">
        <v>10006</v>
      </c>
      <c r="J5251" s="261" t="s">
        <v>10007</v>
      </c>
      <c r="K5251" s="261" t="s">
        <v>10008</v>
      </c>
      <c r="L5251" s="262">
        <v>45565</v>
      </c>
      <c r="M5251" s="261" t="s">
        <v>439</v>
      </c>
    </row>
    <row r="5252" spans="1:13" x14ac:dyDescent="0.35">
      <c r="A5252" s="259" t="s">
        <v>5543</v>
      </c>
      <c r="B5252" s="259" t="s">
        <v>5544</v>
      </c>
      <c r="C5252" s="259" t="s">
        <v>5545</v>
      </c>
      <c r="D5252" s="259" t="s">
        <v>963</v>
      </c>
      <c r="E5252" s="259">
        <v>3600000</v>
      </c>
      <c r="F5252" s="259" t="s">
        <v>10009</v>
      </c>
      <c r="G5252" s="259" t="s">
        <v>492</v>
      </c>
      <c r="H5252" s="259">
        <v>1</v>
      </c>
      <c r="I5252" s="259" t="s">
        <v>10010</v>
      </c>
      <c r="J5252" s="259" t="s">
        <v>10011</v>
      </c>
      <c r="K5252" s="259" t="s">
        <v>10012</v>
      </c>
      <c r="L5252" s="260">
        <v>45565</v>
      </c>
      <c r="M5252" s="259" t="s">
        <v>439</v>
      </c>
    </row>
    <row r="5253" spans="1:13" x14ac:dyDescent="0.35">
      <c r="A5253" s="261" t="s">
        <v>5543</v>
      </c>
      <c r="B5253" s="261" t="s">
        <v>5544</v>
      </c>
      <c r="C5253" s="261" t="s">
        <v>5545</v>
      </c>
      <c r="D5253" s="261" t="s">
        <v>568</v>
      </c>
      <c r="E5253" s="261">
        <v>130000</v>
      </c>
      <c r="F5253" s="261" t="s">
        <v>10009</v>
      </c>
      <c r="G5253" s="261" t="s">
        <v>884</v>
      </c>
      <c r="H5253" s="261">
        <v>2</v>
      </c>
      <c r="I5253" s="261" t="s">
        <v>10010</v>
      </c>
      <c r="J5253" s="261" t="s">
        <v>10013</v>
      </c>
      <c r="K5253" s="261" t="s">
        <v>10014</v>
      </c>
      <c r="L5253" s="262">
        <v>45565</v>
      </c>
      <c r="M5253" s="261" t="s">
        <v>439</v>
      </c>
    </row>
    <row r="5254" spans="1:13" x14ac:dyDescent="0.35">
      <c r="A5254" s="259" t="s">
        <v>5543</v>
      </c>
      <c r="B5254" s="259" t="s">
        <v>5544</v>
      </c>
      <c r="C5254" s="259" t="s">
        <v>5545</v>
      </c>
      <c r="D5254" s="259" t="s">
        <v>635</v>
      </c>
      <c r="E5254" s="259">
        <v>307</v>
      </c>
      <c r="F5254" s="259" t="s">
        <v>10009</v>
      </c>
      <c r="G5254" s="259" t="s">
        <v>884</v>
      </c>
      <c r="H5254" s="259">
        <v>2</v>
      </c>
      <c r="I5254" s="259" t="s">
        <v>10010</v>
      </c>
      <c r="J5254" s="259" t="s">
        <v>10015</v>
      </c>
      <c r="K5254" s="259" t="s">
        <v>10016</v>
      </c>
      <c r="L5254" s="260">
        <v>45565</v>
      </c>
      <c r="M5254" s="259" t="s">
        <v>439</v>
      </c>
    </row>
    <row r="5255" spans="1:13" x14ac:dyDescent="0.35">
      <c r="A5255" s="261" t="s">
        <v>5543</v>
      </c>
      <c r="B5255" s="261" t="s">
        <v>5544</v>
      </c>
      <c r="C5255" s="261" t="s">
        <v>5545</v>
      </c>
      <c r="D5255" s="261" t="s">
        <v>793</v>
      </c>
      <c r="E5255" s="261">
        <v>307</v>
      </c>
      <c r="F5255" s="261" t="s">
        <v>10009</v>
      </c>
      <c r="G5255" s="261" t="s">
        <v>884</v>
      </c>
      <c r="H5255" s="261">
        <v>2</v>
      </c>
      <c r="I5255" s="261" t="s">
        <v>10010</v>
      </c>
      <c r="J5255" s="261" t="s">
        <v>10017</v>
      </c>
      <c r="K5255" s="261" t="s">
        <v>10018</v>
      </c>
      <c r="L5255" s="262">
        <v>45565</v>
      </c>
      <c r="M5255" s="261" t="s">
        <v>439</v>
      </c>
    </row>
    <row r="5256" spans="1:13" x14ac:dyDescent="0.35">
      <c r="A5256" s="259" t="s">
        <v>5543</v>
      </c>
      <c r="B5256" s="259" t="s">
        <v>5544</v>
      </c>
      <c r="C5256" s="259" t="s">
        <v>5545</v>
      </c>
      <c r="D5256" s="259" t="s">
        <v>986</v>
      </c>
      <c r="E5256" s="259">
        <v>570000</v>
      </c>
      <c r="F5256" s="259" t="s">
        <v>10009</v>
      </c>
      <c r="G5256" s="259" t="s">
        <v>492</v>
      </c>
      <c r="H5256" s="259">
        <v>1</v>
      </c>
      <c r="I5256" s="259" t="s">
        <v>10010</v>
      </c>
      <c r="J5256" s="259" t="s">
        <v>10019</v>
      </c>
      <c r="K5256" s="259" t="s">
        <v>10020</v>
      </c>
      <c r="L5256" s="260">
        <v>45565</v>
      </c>
      <c r="M5256" s="259" t="s">
        <v>439</v>
      </c>
    </row>
    <row r="5257" spans="1:13" x14ac:dyDescent="0.35">
      <c r="A5257" s="261" t="s">
        <v>5543</v>
      </c>
      <c r="B5257" s="261" t="s">
        <v>5544</v>
      </c>
      <c r="C5257" s="261" t="s">
        <v>5545</v>
      </c>
      <c r="D5257" s="261" t="s">
        <v>991</v>
      </c>
      <c r="E5257" s="261">
        <v>41800060</v>
      </c>
      <c r="F5257" s="261" t="s">
        <v>10021</v>
      </c>
      <c r="G5257" s="261" t="s">
        <v>884</v>
      </c>
      <c r="H5257" s="261">
        <v>2</v>
      </c>
      <c r="I5257" s="261" t="s">
        <v>10022</v>
      </c>
      <c r="J5257" s="261" t="s">
        <v>7498</v>
      </c>
      <c r="K5257" s="261" t="s">
        <v>10023</v>
      </c>
      <c r="L5257" s="262">
        <v>45565</v>
      </c>
      <c r="M5257" s="261" t="s">
        <v>439</v>
      </c>
    </row>
    <row r="5258" spans="1:13" x14ac:dyDescent="0.35">
      <c r="A5258" s="259" t="s">
        <v>5543</v>
      </c>
      <c r="B5258" s="259" t="s">
        <v>5544</v>
      </c>
      <c r="C5258" s="259" t="s">
        <v>5545</v>
      </c>
      <c r="D5258" s="259" t="s">
        <v>996</v>
      </c>
      <c r="E5258" s="259">
        <v>3030000</v>
      </c>
      <c r="F5258" s="259" t="s">
        <v>10009</v>
      </c>
      <c r="G5258" s="259" t="s">
        <v>884</v>
      </c>
      <c r="H5258" s="259">
        <v>2</v>
      </c>
      <c r="I5258" s="259" t="s">
        <v>10010</v>
      </c>
      <c r="J5258" s="259" t="s">
        <v>7502</v>
      </c>
      <c r="K5258" s="259" t="s">
        <v>10024</v>
      </c>
      <c r="L5258" s="260">
        <v>45565</v>
      </c>
      <c r="M5258" s="259" t="s">
        <v>439</v>
      </c>
    </row>
    <row r="5259" spans="1:13" x14ac:dyDescent="0.35">
      <c r="A5259" s="261" t="s">
        <v>5543</v>
      </c>
      <c r="B5259" s="261" t="s">
        <v>5544</v>
      </c>
      <c r="C5259" s="261" t="s">
        <v>5545</v>
      </c>
      <c r="D5259" s="261" t="s">
        <v>999</v>
      </c>
      <c r="E5259" s="261">
        <v>570000</v>
      </c>
      <c r="F5259" s="261" t="s">
        <v>10009</v>
      </c>
      <c r="G5259" s="261" t="s">
        <v>884</v>
      </c>
      <c r="H5259" s="261">
        <v>2</v>
      </c>
      <c r="I5259" s="261" t="s">
        <v>10010</v>
      </c>
      <c r="J5259" s="261" t="s">
        <v>7504</v>
      </c>
      <c r="K5259" s="261" t="s">
        <v>10025</v>
      </c>
      <c r="L5259" s="262">
        <v>45565</v>
      </c>
      <c r="M5259" s="261" t="s">
        <v>439</v>
      </c>
    </row>
    <row r="5260" spans="1:13" x14ac:dyDescent="0.35">
      <c r="A5260" s="259" t="s">
        <v>5543</v>
      </c>
      <c r="B5260" s="259" t="s">
        <v>5544</v>
      </c>
      <c r="C5260" s="259" t="s">
        <v>5545</v>
      </c>
      <c r="D5260" s="259" t="s">
        <v>1002</v>
      </c>
      <c r="E5260" s="259" t="s">
        <v>17</v>
      </c>
      <c r="F5260" s="259" t="s">
        <v>10009</v>
      </c>
      <c r="G5260" s="259" t="s">
        <v>884</v>
      </c>
      <c r="H5260" s="259">
        <v>2</v>
      </c>
      <c r="I5260" s="259" t="s">
        <v>10010</v>
      </c>
      <c r="J5260" s="259" t="s">
        <v>7504</v>
      </c>
      <c r="K5260" s="259" t="s">
        <v>10026</v>
      </c>
      <c r="L5260" s="260">
        <v>45565</v>
      </c>
      <c r="M5260" s="259" t="s">
        <v>439</v>
      </c>
    </row>
    <row r="5261" spans="1:13" x14ac:dyDescent="0.35">
      <c r="A5261" s="261" t="s">
        <v>5543</v>
      </c>
      <c r="B5261" s="261" t="s">
        <v>5544</v>
      </c>
      <c r="C5261" s="261" t="s">
        <v>5545</v>
      </c>
      <c r="D5261" s="261" t="s">
        <v>823</v>
      </c>
      <c r="E5261" s="261" t="s">
        <v>17</v>
      </c>
      <c r="F5261" s="261" t="s">
        <v>10009</v>
      </c>
      <c r="G5261" s="261" t="s">
        <v>884</v>
      </c>
      <c r="H5261" s="261">
        <v>2</v>
      </c>
      <c r="I5261" s="261" t="s">
        <v>10010</v>
      </c>
      <c r="J5261" s="261" t="s">
        <v>7504</v>
      </c>
      <c r="K5261" s="261" t="s">
        <v>10027</v>
      </c>
      <c r="L5261" s="262">
        <v>45565</v>
      </c>
      <c r="M5261" s="261" t="s">
        <v>439</v>
      </c>
    </row>
    <row r="5262" spans="1:13" x14ac:dyDescent="0.35">
      <c r="A5262" s="259" t="s">
        <v>5543</v>
      </c>
      <c r="B5262" s="259" t="s">
        <v>5544</v>
      </c>
      <c r="C5262" s="259" t="s">
        <v>5545</v>
      </c>
      <c r="D5262" s="259" t="s">
        <v>404</v>
      </c>
      <c r="E5262" s="259">
        <v>4</v>
      </c>
      <c r="F5262" s="259" t="s">
        <v>10009</v>
      </c>
      <c r="G5262" s="259" t="s">
        <v>492</v>
      </c>
      <c r="H5262" s="259">
        <v>1</v>
      </c>
      <c r="I5262" s="259" t="s">
        <v>10010</v>
      </c>
      <c r="J5262" s="259" t="s">
        <v>10028</v>
      </c>
      <c r="K5262" s="259" t="s">
        <v>10029</v>
      </c>
      <c r="L5262" s="260">
        <v>45565</v>
      </c>
      <c r="M5262" s="259" t="s">
        <v>439</v>
      </c>
    </row>
    <row r="5263" spans="1:13" x14ac:dyDescent="0.35">
      <c r="A5263" s="261" t="s">
        <v>5543</v>
      </c>
      <c r="B5263" s="261" t="s">
        <v>5544</v>
      </c>
      <c r="C5263" s="261" t="s">
        <v>5545</v>
      </c>
      <c r="D5263" s="261" t="s">
        <v>16</v>
      </c>
      <c r="E5263" s="261">
        <v>240600</v>
      </c>
      <c r="F5263" s="261" t="s">
        <v>10009</v>
      </c>
      <c r="G5263" s="261" t="s">
        <v>884</v>
      </c>
      <c r="H5263" s="261">
        <v>2</v>
      </c>
      <c r="I5263" s="261" t="s">
        <v>10010</v>
      </c>
      <c r="J5263" s="261" t="s">
        <v>10030</v>
      </c>
      <c r="K5263" s="261" t="s">
        <v>10031</v>
      </c>
      <c r="L5263" s="262">
        <v>45565</v>
      </c>
      <c r="M5263" s="261" t="s">
        <v>439</v>
      </c>
    </row>
    <row r="5264" spans="1:13" x14ac:dyDescent="0.35">
      <c r="A5264" s="259" t="s">
        <v>5543</v>
      </c>
      <c r="B5264" s="259" t="s">
        <v>5544</v>
      </c>
      <c r="C5264" s="259" t="s">
        <v>5545</v>
      </c>
      <c r="D5264" s="259" t="s">
        <v>21</v>
      </c>
      <c r="E5264" s="259" t="s">
        <v>17</v>
      </c>
      <c r="F5264" s="259" t="s">
        <v>10009</v>
      </c>
      <c r="G5264" s="259" t="s">
        <v>884</v>
      </c>
      <c r="H5264" s="259">
        <v>2</v>
      </c>
      <c r="I5264" s="259" t="s">
        <v>10010</v>
      </c>
      <c r="J5264" s="259" t="s">
        <v>10032</v>
      </c>
      <c r="K5264" s="259" t="s">
        <v>10033</v>
      </c>
      <c r="L5264" s="260">
        <v>45565</v>
      </c>
      <c r="M5264" s="259" t="s">
        <v>439</v>
      </c>
    </row>
    <row r="5265" spans="1:13" x14ac:dyDescent="0.35">
      <c r="A5265" s="261" t="s">
        <v>5705</v>
      </c>
      <c r="B5265" s="261" t="s">
        <v>5706</v>
      </c>
      <c r="C5265" s="261" t="s">
        <v>5707</v>
      </c>
      <c r="D5265" s="261" t="s">
        <v>963</v>
      </c>
      <c r="E5265" s="261">
        <v>200000</v>
      </c>
      <c r="F5265" s="261" t="s">
        <v>10034</v>
      </c>
      <c r="G5265" s="261" t="s">
        <v>884</v>
      </c>
      <c r="H5265" s="261">
        <v>2</v>
      </c>
      <c r="I5265" s="261" t="s">
        <v>10035</v>
      </c>
      <c r="J5265" s="261" t="s">
        <v>10036</v>
      </c>
      <c r="K5265" s="261" t="s">
        <v>10037</v>
      </c>
      <c r="L5265" s="262">
        <v>45565</v>
      </c>
      <c r="M5265" s="261" t="s">
        <v>439</v>
      </c>
    </row>
    <row r="5266" spans="1:13" x14ac:dyDescent="0.35">
      <c r="A5266" s="259" t="s">
        <v>5705</v>
      </c>
      <c r="B5266" s="259" t="s">
        <v>5706</v>
      </c>
      <c r="C5266" s="259" t="s">
        <v>5707</v>
      </c>
      <c r="D5266" s="259" t="s">
        <v>986</v>
      </c>
      <c r="E5266" s="259">
        <v>92000</v>
      </c>
      <c r="F5266" s="259" t="s">
        <v>10034</v>
      </c>
      <c r="G5266" s="259" t="s">
        <v>884</v>
      </c>
      <c r="H5266" s="259">
        <v>2</v>
      </c>
      <c r="I5266" s="259" t="s">
        <v>10035</v>
      </c>
      <c r="J5266" s="259" t="s">
        <v>10038</v>
      </c>
      <c r="K5266" s="259" t="s">
        <v>10039</v>
      </c>
      <c r="L5266" s="260">
        <v>45565</v>
      </c>
      <c r="M5266" s="259" t="s">
        <v>439</v>
      </c>
    </row>
    <row r="5267" spans="1:13" x14ac:dyDescent="0.35">
      <c r="A5267" s="261" t="s">
        <v>5705</v>
      </c>
      <c r="B5267" s="261" t="s">
        <v>5706</v>
      </c>
      <c r="C5267" s="261" t="s">
        <v>5707</v>
      </c>
      <c r="D5267" s="261" t="s">
        <v>991</v>
      </c>
      <c r="E5267" s="261">
        <v>2981400</v>
      </c>
      <c r="F5267" s="261" t="s">
        <v>10040</v>
      </c>
      <c r="G5267" s="261" t="s">
        <v>884</v>
      </c>
      <c r="H5267" s="261">
        <v>2</v>
      </c>
      <c r="I5267" s="261" t="s">
        <v>10041</v>
      </c>
      <c r="J5267" s="261" t="s">
        <v>7498</v>
      </c>
      <c r="K5267" s="261" t="s">
        <v>10042</v>
      </c>
      <c r="L5267" s="262">
        <v>45565</v>
      </c>
      <c r="M5267" s="261" t="s">
        <v>439</v>
      </c>
    </row>
    <row r="5268" spans="1:13" x14ac:dyDescent="0.35">
      <c r="A5268" s="259" t="s">
        <v>5705</v>
      </c>
      <c r="B5268" s="259" t="s">
        <v>5706</v>
      </c>
      <c r="C5268" s="259" t="s">
        <v>5707</v>
      </c>
      <c r="D5268" s="259" t="s">
        <v>996</v>
      </c>
      <c r="E5268" s="259">
        <v>108000</v>
      </c>
      <c r="F5268" s="259" t="s">
        <v>10043</v>
      </c>
      <c r="G5268" s="259" t="s">
        <v>884</v>
      </c>
      <c r="H5268" s="259">
        <v>2</v>
      </c>
      <c r="I5268" s="259" t="s">
        <v>10044</v>
      </c>
      <c r="J5268" s="259" t="s">
        <v>7502</v>
      </c>
      <c r="K5268" s="259" t="s">
        <v>10045</v>
      </c>
      <c r="L5268" s="260">
        <v>45565</v>
      </c>
      <c r="M5268" s="259" t="s">
        <v>439</v>
      </c>
    </row>
    <row r="5269" spans="1:13" x14ac:dyDescent="0.35">
      <c r="A5269" s="261" t="s">
        <v>5705</v>
      </c>
      <c r="B5269" s="261" t="s">
        <v>5706</v>
      </c>
      <c r="C5269" s="261" t="s">
        <v>5707</v>
      </c>
      <c r="D5269" s="261" t="s">
        <v>999</v>
      </c>
      <c r="E5269" s="261">
        <v>92000</v>
      </c>
      <c r="F5269" s="261" t="s">
        <v>10034</v>
      </c>
      <c r="G5269" s="261" t="s">
        <v>884</v>
      </c>
      <c r="H5269" s="261">
        <v>2</v>
      </c>
      <c r="I5269" s="261" t="s">
        <v>10035</v>
      </c>
      <c r="J5269" s="261" t="s">
        <v>7504</v>
      </c>
      <c r="K5269" s="261" t="s">
        <v>10046</v>
      </c>
      <c r="L5269" s="262">
        <v>45565</v>
      </c>
      <c r="M5269" s="261" t="s">
        <v>439</v>
      </c>
    </row>
    <row r="5270" spans="1:13" x14ac:dyDescent="0.35">
      <c r="A5270" s="259" t="s">
        <v>5705</v>
      </c>
      <c r="B5270" s="259" t="s">
        <v>5706</v>
      </c>
      <c r="C5270" s="259" t="s">
        <v>5707</v>
      </c>
      <c r="D5270" s="259" t="s">
        <v>1002</v>
      </c>
      <c r="E5270" s="259" t="s">
        <v>17</v>
      </c>
      <c r="F5270" s="259" t="s">
        <v>10034</v>
      </c>
      <c r="G5270" s="259" t="s">
        <v>884</v>
      </c>
      <c r="H5270" s="259">
        <v>2</v>
      </c>
      <c r="I5270" s="259" t="s">
        <v>10035</v>
      </c>
      <c r="J5270" s="259" t="s">
        <v>7504</v>
      </c>
      <c r="K5270" s="259" t="s">
        <v>10047</v>
      </c>
      <c r="L5270" s="260">
        <v>45565</v>
      </c>
      <c r="M5270" s="259" t="s">
        <v>439</v>
      </c>
    </row>
    <row r="5271" spans="1:13" x14ac:dyDescent="0.35">
      <c r="A5271" s="261" t="s">
        <v>5705</v>
      </c>
      <c r="B5271" s="261" t="s">
        <v>5706</v>
      </c>
      <c r="C5271" s="261" t="s">
        <v>5707</v>
      </c>
      <c r="D5271" s="261" t="s">
        <v>823</v>
      </c>
      <c r="E5271" s="261" t="s">
        <v>17</v>
      </c>
      <c r="F5271" s="261" t="s">
        <v>10034</v>
      </c>
      <c r="G5271" s="261" t="s">
        <v>884</v>
      </c>
      <c r="H5271" s="261">
        <v>2</v>
      </c>
      <c r="I5271" s="261" t="s">
        <v>10035</v>
      </c>
      <c r="J5271" s="261" t="s">
        <v>7504</v>
      </c>
      <c r="K5271" s="261" t="s">
        <v>10048</v>
      </c>
      <c r="L5271" s="262">
        <v>45565</v>
      </c>
      <c r="M5271" s="261" t="s">
        <v>439</v>
      </c>
    </row>
    <row r="5272" spans="1:13" x14ac:dyDescent="0.35">
      <c r="A5272" s="259" t="s">
        <v>806</v>
      </c>
      <c r="B5272" s="259" t="s">
        <v>807</v>
      </c>
      <c r="C5272" s="259" t="s">
        <v>749</v>
      </c>
      <c r="D5272" s="259" t="s">
        <v>949</v>
      </c>
      <c r="E5272" s="259">
        <v>132759867</v>
      </c>
      <c r="F5272" s="259" t="s">
        <v>10049</v>
      </c>
      <c r="G5272" s="259" t="s">
        <v>884</v>
      </c>
      <c r="H5272" s="259">
        <v>2</v>
      </c>
      <c r="I5272" s="259" t="s">
        <v>10050</v>
      </c>
      <c r="J5272" s="259" t="s">
        <v>10051</v>
      </c>
      <c r="K5272" s="259" t="s">
        <v>10052</v>
      </c>
      <c r="L5272" s="260">
        <v>45565</v>
      </c>
      <c r="M5272" s="259" t="s">
        <v>20</v>
      </c>
    </row>
    <row r="5273" spans="1:13" x14ac:dyDescent="0.35">
      <c r="A5273" s="261" t="s">
        <v>806</v>
      </c>
      <c r="B5273" s="261" t="s">
        <v>807</v>
      </c>
      <c r="C5273" s="261" t="s">
        <v>749</v>
      </c>
      <c r="D5273" s="261" t="s">
        <v>694</v>
      </c>
      <c r="E5273" s="261">
        <v>1000676</v>
      </c>
      <c r="F5273" s="261" t="s">
        <v>10053</v>
      </c>
      <c r="G5273" s="261" t="s">
        <v>22</v>
      </c>
      <c r="H5273" s="261">
        <v>3</v>
      </c>
      <c r="I5273" s="261" t="s">
        <v>10054</v>
      </c>
      <c r="J5273" s="261" t="s">
        <v>10055</v>
      </c>
      <c r="K5273" s="261" t="s">
        <v>10056</v>
      </c>
      <c r="L5273" s="262">
        <v>45565</v>
      </c>
      <c r="M5273" s="261" t="s">
        <v>20</v>
      </c>
    </row>
    <row r="5274" spans="1:13" x14ac:dyDescent="0.35">
      <c r="A5274" s="259" t="s">
        <v>806</v>
      </c>
      <c r="B5274" s="259" t="s">
        <v>807</v>
      </c>
      <c r="C5274" s="259" t="s">
        <v>749</v>
      </c>
      <c r="D5274" s="259" t="s">
        <v>958</v>
      </c>
      <c r="E5274" s="259">
        <v>94624080</v>
      </c>
      <c r="F5274" s="259" t="s">
        <v>10057</v>
      </c>
      <c r="G5274" s="259" t="s">
        <v>884</v>
      </c>
      <c r="H5274" s="259">
        <v>2</v>
      </c>
      <c r="I5274" s="259" t="s">
        <v>10058</v>
      </c>
      <c r="J5274" s="259" t="s">
        <v>10059</v>
      </c>
      <c r="K5274" s="259" t="s">
        <v>10060</v>
      </c>
      <c r="L5274" s="260">
        <v>45565</v>
      </c>
      <c r="M5274" s="259" t="s">
        <v>20</v>
      </c>
    </row>
    <row r="5275" spans="1:13" x14ac:dyDescent="0.35">
      <c r="A5275" s="261" t="s">
        <v>806</v>
      </c>
      <c r="B5275" s="261" t="s">
        <v>807</v>
      </c>
      <c r="C5275" s="261" t="s">
        <v>749</v>
      </c>
      <c r="D5275" s="261" t="s">
        <v>963</v>
      </c>
      <c r="E5275" s="261">
        <v>94624080</v>
      </c>
      <c r="F5275" s="261" t="s">
        <v>10057</v>
      </c>
      <c r="G5275" s="261" t="s">
        <v>884</v>
      </c>
      <c r="H5275" s="261">
        <v>2</v>
      </c>
      <c r="I5275" s="261" t="s">
        <v>10058</v>
      </c>
      <c r="J5275" s="261" t="s">
        <v>10061</v>
      </c>
      <c r="K5275" s="261" t="s">
        <v>10062</v>
      </c>
      <c r="L5275" s="262">
        <v>45565</v>
      </c>
      <c r="M5275" s="261" t="s">
        <v>20</v>
      </c>
    </row>
    <row r="5276" spans="1:13" x14ac:dyDescent="0.35">
      <c r="A5276" s="259" t="s">
        <v>806</v>
      </c>
      <c r="B5276" s="259" t="s">
        <v>807</v>
      </c>
      <c r="C5276" s="259" t="s">
        <v>749</v>
      </c>
      <c r="D5276" s="259" t="s">
        <v>568</v>
      </c>
      <c r="E5276" s="259">
        <v>789442</v>
      </c>
      <c r="F5276" s="259" t="s">
        <v>10063</v>
      </c>
      <c r="G5276" s="259" t="s">
        <v>22</v>
      </c>
      <c r="H5276" s="259">
        <v>3</v>
      </c>
      <c r="I5276" s="259" t="s">
        <v>10064</v>
      </c>
      <c r="J5276" s="259" t="s">
        <v>10065</v>
      </c>
      <c r="K5276" s="259" t="s">
        <v>10066</v>
      </c>
      <c r="L5276" s="260">
        <v>45565</v>
      </c>
      <c r="M5276" s="259" t="s">
        <v>20</v>
      </c>
    </row>
    <row r="5277" spans="1:13" x14ac:dyDescent="0.35">
      <c r="A5277" s="261" t="s">
        <v>806</v>
      </c>
      <c r="B5277" s="261" t="s">
        <v>807</v>
      </c>
      <c r="C5277" s="261" t="s">
        <v>749</v>
      </c>
      <c r="D5277" s="261" t="s">
        <v>38</v>
      </c>
      <c r="E5277" s="261">
        <v>22889</v>
      </c>
      <c r="F5277" s="261" t="s">
        <v>10067</v>
      </c>
      <c r="G5277" s="261" t="s">
        <v>884</v>
      </c>
      <c r="H5277" s="261">
        <v>2</v>
      </c>
      <c r="I5277" s="261" t="s">
        <v>10068</v>
      </c>
      <c r="J5277" s="261" t="s">
        <v>10069</v>
      </c>
      <c r="K5277" s="261" t="s">
        <v>10070</v>
      </c>
      <c r="L5277" s="262">
        <v>45565</v>
      </c>
      <c r="M5277" s="261" t="s">
        <v>20</v>
      </c>
    </row>
    <row r="5278" spans="1:13" x14ac:dyDescent="0.35">
      <c r="A5278" s="259" t="s">
        <v>806</v>
      </c>
      <c r="B5278" s="259" t="s">
        <v>807</v>
      </c>
      <c r="C5278" s="259" t="s">
        <v>749</v>
      </c>
      <c r="D5278" s="259" t="s">
        <v>793</v>
      </c>
      <c r="E5278" s="259">
        <v>5188</v>
      </c>
      <c r="F5278" s="259" t="s">
        <v>10071</v>
      </c>
      <c r="G5278" s="259" t="s">
        <v>884</v>
      </c>
      <c r="H5278" s="259">
        <v>2</v>
      </c>
      <c r="I5278" s="259" t="s">
        <v>10072</v>
      </c>
      <c r="J5278" s="259" t="s">
        <v>10073</v>
      </c>
      <c r="K5278" s="259" t="s">
        <v>10074</v>
      </c>
      <c r="L5278" s="260">
        <v>45565</v>
      </c>
      <c r="M5278" s="259" t="s">
        <v>20</v>
      </c>
    </row>
    <row r="5279" spans="1:13" x14ac:dyDescent="0.35">
      <c r="A5279" s="261" t="s">
        <v>806</v>
      </c>
      <c r="B5279" s="261" t="s">
        <v>807</v>
      </c>
      <c r="C5279" s="261" t="s">
        <v>749</v>
      </c>
      <c r="D5279" s="261" t="s">
        <v>986</v>
      </c>
      <c r="E5279" s="261">
        <v>19506427</v>
      </c>
      <c r="F5279" s="261" t="s">
        <v>1799</v>
      </c>
      <c r="G5279" s="261" t="s">
        <v>884</v>
      </c>
      <c r="H5279" s="261">
        <v>2</v>
      </c>
      <c r="I5279" s="261" t="s">
        <v>1800</v>
      </c>
      <c r="J5279" s="261" t="s">
        <v>10075</v>
      </c>
      <c r="K5279" s="261" t="s">
        <v>10076</v>
      </c>
      <c r="L5279" s="262">
        <v>45565</v>
      </c>
      <c r="M5279" s="261" t="s">
        <v>20</v>
      </c>
    </row>
    <row r="5280" spans="1:13" x14ac:dyDescent="0.35">
      <c r="A5280" s="259" t="s">
        <v>806</v>
      </c>
      <c r="B5280" s="259" t="s">
        <v>807</v>
      </c>
      <c r="C5280" s="259" t="s">
        <v>749</v>
      </c>
      <c r="D5280" s="259" t="s">
        <v>991</v>
      </c>
      <c r="E5280" s="259">
        <v>0</v>
      </c>
      <c r="F5280" s="259" t="s">
        <v>10077</v>
      </c>
      <c r="G5280" s="259" t="s">
        <v>884</v>
      </c>
      <c r="H5280" s="259">
        <v>2</v>
      </c>
      <c r="I5280" s="259" t="s">
        <v>10078</v>
      </c>
      <c r="J5280" s="259" t="s">
        <v>10079</v>
      </c>
      <c r="K5280" s="259" t="s">
        <v>10080</v>
      </c>
      <c r="L5280" s="260">
        <v>45565</v>
      </c>
      <c r="M5280" s="259" t="s">
        <v>20</v>
      </c>
    </row>
    <row r="5281" spans="1:13" x14ac:dyDescent="0.35">
      <c r="A5281" s="261" t="s">
        <v>806</v>
      </c>
      <c r="B5281" s="261" t="s">
        <v>807</v>
      </c>
      <c r="C5281" s="261" t="s">
        <v>749</v>
      </c>
      <c r="D5281" s="261" t="s">
        <v>996</v>
      </c>
      <c r="E5281" s="261">
        <v>75117653</v>
      </c>
      <c r="F5281" s="261" t="s">
        <v>10057</v>
      </c>
      <c r="G5281" s="261" t="s">
        <v>884</v>
      </c>
      <c r="H5281" s="261">
        <v>2</v>
      </c>
      <c r="I5281" s="261" t="s">
        <v>10058</v>
      </c>
      <c r="J5281" s="261" t="s">
        <v>10081</v>
      </c>
      <c r="K5281" s="261" t="s">
        <v>10082</v>
      </c>
      <c r="L5281" s="262">
        <v>45565</v>
      </c>
      <c r="M5281" s="261" t="s">
        <v>20</v>
      </c>
    </row>
    <row r="5282" spans="1:13" x14ac:dyDescent="0.35">
      <c r="A5282" s="259" t="s">
        <v>806</v>
      </c>
      <c r="B5282" s="259" t="s">
        <v>807</v>
      </c>
      <c r="C5282" s="259" t="s">
        <v>749</v>
      </c>
      <c r="D5282" s="259" t="s">
        <v>999</v>
      </c>
      <c r="E5282" s="259">
        <v>8082984</v>
      </c>
      <c r="F5282" s="259" t="s">
        <v>1799</v>
      </c>
      <c r="G5282" s="259" t="s">
        <v>884</v>
      </c>
      <c r="H5282" s="259">
        <v>2</v>
      </c>
      <c r="I5282" s="259" t="s">
        <v>1800</v>
      </c>
      <c r="J5282" s="259" t="s">
        <v>10083</v>
      </c>
      <c r="K5282" s="259" t="s">
        <v>10084</v>
      </c>
      <c r="L5282" s="260">
        <v>45565</v>
      </c>
      <c r="M5282" s="259" t="s">
        <v>20</v>
      </c>
    </row>
    <row r="5283" spans="1:13" x14ac:dyDescent="0.35">
      <c r="A5283" s="261" t="s">
        <v>806</v>
      </c>
      <c r="B5283" s="261" t="s">
        <v>807</v>
      </c>
      <c r="C5283" s="261" t="s">
        <v>749</v>
      </c>
      <c r="D5283" s="261" t="s">
        <v>1002</v>
      </c>
      <c r="E5283" s="261">
        <v>11423443</v>
      </c>
      <c r="F5283" s="261" t="s">
        <v>1799</v>
      </c>
      <c r="G5283" s="261" t="s">
        <v>884</v>
      </c>
      <c r="H5283" s="261">
        <v>2</v>
      </c>
      <c r="I5283" s="261" t="s">
        <v>1800</v>
      </c>
      <c r="J5283" s="261" t="s">
        <v>10085</v>
      </c>
      <c r="K5283" s="261" t="s">
        <v>10086</v>
      </c>
      <c r="L5283" s="262">
        <v>45565</v>
      </c>
      <c r="M5283" s="261" t="s">
        <v>20</v>
      </c>
    </row>
    <row r="5284" spans="1:13" x14ac:dyDescent="0.35">
      <c r="A5284" s="259" t="s">
        <v>806</v>
      </c>
      <c r="B5284" s="259" t="s">
        <v>807</v>
      </c>
      <c r="C5284" s="259" t="s">
        <v>749</v>
      </c>
      <c r="D5284" s="259" t="s">
        <v>823</v>
      </c>
      <c r="E5284" s="259">
        <v>0</v>
      </c>
      <c r="F5284" s="259" t="s">
        <v>1799</v>
      </c>
      <c r="G5284" s="259" t="s">
        <v>884</v>
      </c>
      <c r="H5284" s="259">
        <v>2</v>
      </c>
      <c r="I5284" s="259" t="s">
        <v>1800</v>
      </c>
      <c r="J5284" s="259" t="s">
        <v>10087</v>
      </c>
      <c r="K5284" s="259" t="s">
        <v>10088</v>
      </c>
      <c r="L5284" s="260">
        <v>45565</v>
      </c>
      <c r="M5284" s="259" t="s">
        <v>20</v>
      </c>
    </row>
    <row r="5285" spans="1:13" x14ac:dyDescent="0.35">
      <c r="A5285" s="261" t="s">
        <v>753</v>
      </c>
      <c r="B5285" s="261" t="s">
        <v>754</v>
      </c>
      <c r="C5285" s="261" t="s">
        <v>749</v>
      </c>
      <c r="D5285" s="261" t="s">
        <v>949</v>
      </c>
      <c r="E5285" s="261">
        <v>132759867</v>
      </c>
      <c r="F5285" s="261" t="s">
        <v>10049</v>
      </c>
      <c r="G5285" s="261" t="s">
        <v>884</v>
      </c>
      <c r="H5285" s="261">
        <v>2</v>
      </c>
      <c r="I5285" s="261" t="s">
        <v>10050</v>
      </c>
      <c r="J5285" s="261" t="s">
        <v>10051</v>
      </c>
      <c r="K5285" s="261" t="s">
        <v>10089</v>
      </c>
      <c r="L5285" s="262">
        <v>45565</v>
      </c>
      <c r="M5285" s="261" t="s">
        <v>20</v>
      </c>
    </row>
    <row r="5286" spans="1:13" x14ac:dyDescent="0.35">
      <c r="A5286" s="259" t="s">
        <v>753</v>
      </c>
      <c r="B5286" s="259" t="s">
        <v>754</v>
      </c>
      <c r="C5286" s="259" t="s">
        <v>749</v>
      </c>
      <c r="D5286" s="259" t="s">
        <v>694</v>
      </c>
      <c r="E5286" s="259">
        <v>303528</v>
      </c>
      <c r="F5286" s="259" t="s">
        <v>10053</v>
      </c>
      <c r="G5286" s="259" t="s">
        <v>22</v>
      </c>
      <c r="H5286" s="259">
        <v>3</v>
      </c>
      <c r="I5286" s="259" t="s">
        <v>10090</v>
      </c>
      <c r="J5286" s="259" t="s">
        <v>10091</v>
      </c>
      <c r="K5286" s="259" t="s">
        <v>10092</v>
      </c>
      <c r="L5286" s="260">
        <v>45565</v>
      </c>
      <c r="M5286" s="259" t="s">
        <v>20</v>
      </c>
    </row>
    <row r="5287" spans="1:13" x14ac:dyDescent="0.35">
      <c r="A5287" s="261" t="s">
        <v>753</v>
      </c>
      <c r="B5287" s="261" t="s">
        <v>754</v>
      </c>
      <c r="C5287" s="261" t="s">
        <v>749</v>
      </c>
      <c r="D5287" s="261" t="s">
        <v>958</v>
      </c>
      <c r="E5287" s="261">
        <v>30648989</v>
      </c>
      <c r="F5287" s="261" t="s">
        <v>10077</v>
      </c>
      <c r="G5287" s="261" t="s">
        <v>884</v>
      </c>
      <c r="H5287" s="261">
        <v>2</v>
      </c>
      <c r="I5287" s="261" t="s">
        <v>10078</v>
      </c>
      <c r="J5287" s="261" t="s">
        <v>10093</v>
      </c>
      <c r="K5287" s="261" t="s">
        <v>10094</v>
      </c>
      <c r="L5287" s="262">
        <v>45565</v>
      </c>
      <c r="M5287" s="261" t="s">
        <v>20</v>
      </c>
    </row>
    <row r="5288" spans="1:13" x14ac:dyDescent="0.35">
      <c r="A5288" s="259" t="s">
        <v>753</v>
      </c>
      <c r="B5288" s="259" t="s">
        <v>754</v>
      </c>
      <c r="C5288" s="259" t="s">
        <v>749</v>
      </c>
      <c r="D5288" s="259" t="s">
        <v>963</v>
      </c>
      <c r="E5288" s="259">
        <v>30648989</v>
      </c>
      <c r="F5288" s="259" t="s">
        <v>10077</v>
      </c>
      <c r="G5288" s="259" t="s">
        <v>884</v>
      </c>
      <c r="H5288" s="259">
        <v>2</v>
      </c>
      <c r="I5288" s="259" t="s">
        <v>10078</v>
      </c>
      <c r="J5288" s="259" t="s">
        <v>10095</v>
      </c>
      <c r="K5288" s="259" t="s">
        <v>10096</v>
      </c>
      <c r="L5288" s="260">
        <v>45565</v>
      </c>
      <c r="M5288" s="259" t="s">
        <v>20</v>
      </c>
    </row>
    <row r="5289" spans="1:13" x14ac:dyDescent="0.35">
      <c r="A5289" s="261" t="s">
        <v>753</v>
      </c>
      <c r="B5289" s="261" t="s">
        <v>754</v>
      </c>
      <c r="C5289" s="261" t="s">
        <v>749</v>
      </c>
      <c r="D5289" s="261" t="s">
        <v>568</v>
      </c>
      <c r="E5289" s="261">
        <v>2850763</v>
      </c>
      <c r="F5289" s="261" t="s">
        <v>10097</v>
      </c>
      <c r="G5289" s="261" t="s">
        <v>22</v>
      </c>
      <c r="H5289" s="261">
        <v>3</v>
      </c>
      <c r="I5289" s="261" t="s">
        <v>10098</v>
      </c>
      <c r="J5289" s="261" t="s">
        <v>10099</v>
      </c>
      <c r="K5289" s="261" t="s">
        <v>10100</v>
      </c>
      <c r="L5289" s="262">
        <v>45565</v>
      </c>
      <c r="M5289" s="261" t="s">
        <v>20</v>
      </c>
    </row>
    <row r="5290" spans="1:13" x14ac:dyDescent="0.35">
      <c r="A5290" s="259" t="s">
        <v>753</v>
      </c>
      <c r="B5290" s="259" t="s">
        <v>754</v>
      </c>
      <c r="C5290" s="259" t="s">
        <v>749</v>
      </c>
      <c r="D5290" s="259" t="s">
        <v>38</v>
      </c>
      <c r="E5290" s="259">
        <v>506558</v>
      </c>
      <c r="F5290" s="259" t="s">
        <v>10101</v>
      </c>
      <c r="G5290" s="259" t="s">
        <v>22</v>
      </c>
      <c r="H5290" s="259">
        <v>3</v>
      </c>
      <c r="I5290" s="259" t="s">
        <v>10102</v>
      </c>
      <c r="J5290" s="259" t="s">
        <v>10103</v>
      </c>
      <c r="K5290" s="259" t="s">
        <v>10104</v>
      </c>
      <c r="L5290" s="260">
        <v>45565</v>
      </c>
      <c r="M5290" s="259" t="s">
        <v>20</v>
      </c>
    </row>
    <row r="5291" spans="1:13" x14ac:dyDescent="0.35">
      <c r="A5291" s="261" t="s">
        <v>753</v>
      </c>
      <c r="B5291" s="261" t="s">
        <v>754</v>
      </c>
      <c r="C5291" s="261" t="s">
        <v>749</v>
      </c>
      <c r="D5291" s="261" t="s">
        <v>635</v>
      </c>
      <c r="E5291" s="261">
        <v>3166</v>
      </c>
      <c r="F5291" s="261" t="s">
        <v>10105</v>
      </c>
      <c r="G5291" s="261" t="s">
        <v>884</v>
      </c>
      <c r="H5291" s="261">
        <v>2</v>
      </c>
      <c r="I5291" s="261" t="s">
        <v>7197</v>
      </c>
      <c r="J5291" s="261" t="s">
        <v>10106</v>
      </c>
      <c r="K5291" s="261" t="s">
        <v>10107</v>
      </c>
      <c r="L5291" s="262">
        <v>45565</v>
      </c>
      <c r="M5291" s="261" t="s">
        <v>20</v>
      </c>
    </row>
    <row r="5292" spans="1:13" x14ac:dyDescent="0.35">
      <c r="A5292" s="259" t="s">
        <v>753</v>
      </c>
      <c r="B5292" s="259" t="s">
        <v>754</v>
      </c>
      <c r="C5292" s="259" t="s">
        <v>749</v>
      </c>
      <c r="D5292" s="259" t="s">
        <v>793</v>
      </c>
      <c r="E5292" s="259">
        <v>5188</v>
      </c>
      <c r="F5292" s="259" t="s">
        <v>10071</v>
      </c>
      <c r="G5292" s="259" t="s">
        <v>884</v>
      </c>
      <c r="H5292" s="259">
        <v>2</v>
      </c>
      <c r="I5292" s="259" t="s">
        <v>10072</v>
      </c>
      <c r="J5292" s="259" t="s">
        <v>10073</v>
      </c>
      <c r="K5292" s="259" t="s">
        <v>10108</v>
      </c>
      <c r="L5292" s="260">
        <v>45565</v>
      </c>
      <c r="M5292" s="259" t="s">
        <v>20</v>
      </c>
    </row>
    <row r="5293" spans="1:13" x14ac:dyDescent="0.35">
      <c r="A5293" s="261" t="s">
        <v>753</v>
      </c>
      <c r="B5293" s="261" t="s">
        <v>754</v>
      </c>
      <c r="C5293" s="261" t="s">
        <v>749</v>
      </c>
      <c r="D5293" s="261" t="s">
        <v>986</v>
      </c>
      <c r="E5293" s="261">
        <v>9102864</v>
      </c>
      <c r="F5293" s="261" t="s">
        <v>1799</v>
      </c>
      <c r="G5293" s="261" t="s">
        <v>884</v>
      </c>
      <c r="H5293" s="261">
        <v>2</v>
      </c>
      <c r="I5293" s="261" t="s">
        <v>1800</v>
      </c>
      <c r="J5293" s="261" t="s">
        <v>10109</v>
      </c>
      <c r="K5293" s="261" t="s">
        <v>10110</v>
      </c>
      <c r="L5293" s="262">
        <v>45565</v>
      </c>
      <c r="M5293" s="261" t="s">
        <v>20</v>
      </c>
    </row>
    <row r="5294" spans="1:13" x14ac:dyDescent="0.35">
      <c r="A5294" s="259" t="s">
        <v>753</v>
      </c>
      <c r="B5294" s="259" t="s">
        <v>754</v>
      </c>
      <c r="C5294" s="259" t="s">
        <v>749</v>
      </c>
      <c r="D5294" s="259" t="s">
        <v>991</v>
      </c>
      <c r="E5294" s="259">
        <v>0</v>
      </c>
      <c r="F5294" s="259" t="s">
        <v>10077</v>
      </c>
      <c r="G5294" s="259" t="s">
        <v>884</v>
      </c>
      <c r="H5294" s="259">
        <v>2</v>
      </c>
      <c r="I5294" s="259" t="s">
        <v>10078</v>
      </c>
      <c r="J5294" s="259" t="s">
        <v>10079</v>
      </c>
      <c r="K5294" s="259" t="s">
        <v>10111</v>
      </c>
      <c r="L5294" s="260">
        <v>45565</v>
      </c>
      <c r="M5294" s="259" t="s">
        <v>20</v>
      </c>
    </row>
    <row r="5295" spans="1:13" x14ac:dyDescent="0.35">
      <c r="A5295" s="261" t="s">
        <v>753</v>
      </c>
      <c r="B5295" s="261" t="s">
        <v>754</v>
      </c>
      <c r="C5295" s="261" t="s">
        <v>749</v>
      </c>
      <c r="D5295" s="261" t="s">
        <v>996</v>
      </c>
      <c r="E5295" s="261">
        <v>21546125</v>
      </c>
      <c r="F5295" s="261" t="s">
        <v>10057</v>
      </c>
      <c r="G5295" s="261" t="s">
        <v>884</v>
      </c>
      <c r="H5295" s="261">
        <v>2</v>
      </c>
      <c r="I5295" s="261" t="s">
        <v>10058</v>
      </c>
      <c r="J5295" s="261" t="s">
        <v>10112</v>
      </c>
      <c r="K5295" s="261" t="s">
        <v>10113</v>
      </c>
      <c r="L5295" s="262">
        <v>45565</v>
      </c>
      <c r="M5295" s="261" t="s">
        <v>20</v>
      </c>
    </row>
    <row r="5296" spans="1:13" x14ac:dyDescent="0.35">
      <c r="A5296" s="259" t="s">
        <v>753</v>
      </c>
      <c r="B5296" s="259" t="s">
        <v>754</v>
      </c>
      <c r="C5296" s="259" t="s">
        <v>749</v>
      </c>
      <c r="D5296" s="259" t="s">
        <v>999</v>
      </c>
      <c r="E5296" s="259">
        <v>3481935</v>
      </c>
      <c r="F5296" s="259" t="s">
        <v>1799</v>
      </c>
      <c r="G5296" s="259" t="s">
        <v>884</v>
      </c>
      <c r="H5296" s="259">
        <v>2</v>
      </c>
      <c r="I5296" s="259" t="s">
        <v>1800</v>
      </c>
      <c r="J5296" s="259" t="s">
        <v>10114</v>
      </c>
      <c r="K5296" s="259" t="s">
        <v>10115</v>
      </c>
      <c r="L5296" s="260">
        <v>45565</v>
      </c>
      <c r="M5296" s="259" t="s">
        <v>20</v>
      </c>
    </row>
    <row r="5297" spans="1:13" x14ac:dyDescent="0.35">
      <c r="A5297" s="261" t="s">
        <v>753</v>
      </c>
      <c r="B5297" s="261" t="s">
        <v>754</v>
      </c>
      <c r="C5297" s="261" t="s">
        <v>749</v>
      </c>
      <c r="D5297" s="261" t="s">
        <v>1002</v>
      </c>
      <c r="E5297" s="261">
        <v>5620929</v>
      </c>
      <c r="F5297" s="261" t="s">
        <v>1799</v>
      </c>
      <c r="G5297" s="261" t="s">
        <v>22</v>
      </c>
      <c r="H5297" s="261">
        <v>3</v>
      </c>
      <c r="I5297" s="261" t="s">
        <v>1800</v>
      </c>
      <c r="J5297" s="261" t="s">
        <v>10116</v>
      </c>
      <c r="K5297" s="261" t="s">
        <v>10117</v>
      </c>
      <c r="L5297" s="262">
        <v>45565</v>
      </c>
      <c r="M5297" s="261" t="s">
        <v>20</v>
      </c>
    </row>
    <row r="5298" spans="1:13" x14ac:dyDescent="0.35">
      <c r="A5298" s="259" t="s">
        <v>753</v>
      </c>
      <c r="B5298" s="259" t="s">
        <v>754</v>
      </c>
      <c r="C5298" s="259" t="s">
        <v>749</v>
      </c>
      <c r="D5298" s="259" t="s">
        <v>823</v>
      </c>
      <c r="E5298" s="259" t="s">
        <v>17</v>
      </c>
      <c r="F5298" s="259" t="s">
        <v>17</v>
      </c>
      <c r="G5298" s="259" t="s">
        <v>22</v>
      </c>
      <c r="H5298" s="259">
        <v>3</v>
      </c>
      <c r="I5298" s="259" t="s">
        <v>17</v>
      </c>
      <c r="J5298" s="259" t="s">
        <v>10087</v>
      </c>
      <c r="K5298" s="259" t="s">
        <v>10118</v>
      </c>
      <c r="L5298" s="260">
        <v>45565</v>
      </c>
      <c r="M5298" s="259" t="s">
        <v>20</v>
      </c>
    </row>
    <row r="5299" spans="1:13" x14ac:dyDescent="0.35">
      <c r="A5299" s="261" t="s">
        <v>747</v>
      </c>
      <c r="B5299" s="261" t="s">
        <v>748</v>
      </c>
      <c r="C5299" s="261" t="s">
        <v>749</v>
      </c>
      <c r="D5299" s="261" t="s">
        <v>949</v>
      </c>
      <c r="E5299" s="261">
        <v>132759867</v>
      </c>
      <c r="F5299" s="261" t="s">
        <v>10049</v>
      </c>
      <c r="G5299" s="261" t="s">
        <v>884</v>
      </c>
      <c r="H5299" s="261">
        <v>2</v>
      </c>
      <c r="I5299" s="261" t="s">
        <v>10050</v>
      </c>
      <c r="J5299" s="261" t="s">
        <v>10119</v>
      </c>
      <c r="K5299" s="261" t="s">
        <v>10120</v>
      </c>
      <c r="L5299" s="262">
        <v>45565</v>
      </c>
      <c r="M5299" s="261" t="s">
        <v>20</v>
      </c>
    </row>
    <row r="5300" spans="1:13" x14ac:dyDescent="0.35">
      <c r="A5300" s="259" t="s">
        <v>747</v>
      </c>
      <c r="B5300" s="259" t="s">
        <v>748</v>
      </c>
      <c r="C5300" s="259" t="s">
        <v>749</v>
      </c>
      <c r="D5300" s="259" t="s">
        <v>694</v>
      </c>
      <c r="E5300" s="259">
        <v>1128571</v>
      </c>
      <c r="F5300" s="259" t="s">
        <v>10121</v>
      </c>
      <c r="G5300" s="259" t="s">
        <v>22</v>
      </c>
      <c r="H5300" s="259">
        <v>3</v>
      </c>
      <c r="I5300" s="259" t="s">
        <v>10122</v>
      </c>
      <c r="J5300" s="259" t="s">
        <v>10123</v>
      </c>
      <c r="K5300" s="259" t="s">
        <v>10124</v>
      </c>
      <c r="L5300" s="260">
        <v>45565</v>
      </c>
      <c r="M5300" s="259" t="s">
        <v>20</v>
      </c>
    </row>
    <row r="5301" spans="1:13" x14ac:dyDescent="0.35">
      <c r="A5301" s="261" t="s">
        <v>747</v>
      </c>
      <c r="B5301" s="261" t="s">
        <v>748</v>
      </c>
      <c r="C5301" s="261" t="s">
        <v>749</v>
      </c>
      <c r="D5301" s="261" t="s">
        <v>958</v>
      </c>
      <c r="E5301" s="261">
        <v>96623873</v>
      </c>
      <c r="F5301" s="261" t="s">
        <v>10125</v>
      </c>
      <c r="G5301" s="261" t="s">
        <v>884</v>
      </c>
      <c r="H5301" s="261">
        <v>2</v>
      </c>
      <c r="I5301" s="261" t="s">
        <v>10126</v>
      </c>
      <c r="J5301" s="261" t="s">
        <v>10127</v>
      </c>
      <c r="K5301" s="261" t="s">
        <v>10128</v>
      </c>
      <c r="L5301" s="262">
        <v>45565</v>
      </c>
      <c r="M5301" s="261" t="s">
        <v>20</v>
      </c>
    </row>
    <row r="5302" spans="1:13" x14ac:dyDescent="0.35">
      <c r="A5302" s="259" t="s">
        <v>747</v>
      </c>
      <c r="B5302" s="259" t="s">
        <v>748</v>
      </c>
      <c r="C5302" s="259" t="s">
        <v>749</v>
      </c>
      <c r="D5302" s="259" t="s">
        <v>963</v>
      </c>
      <c r="E5302" s="259">
        <v>1066842</v>
      </c>
      <c r="F5302" s="259" t="s">
        <v>7290</v>
      </c>
      <c r="G5302" s="259" t="s">
        <v>884</v>
      </c>
      <c r="H5302" s="259">
        <v>2</v>
      </c>
      <c r="I5302" s="259" t="s">
        <v>10129</v>
      </c>
      <c r="J5302" s="259" t="s">
        <v>10130</v>
      </c>
      <c r="K5302" s="259" t="s">
        <v>10131</v>
      </c>
      <c r="L5302" s="260">
        <v>45565</v>
      </c>
      <c r="M5302" s="259" t="s">
        <v>20</v>
      </c>
    </row>
    <row r="5303" spans="1:13" x14ac:dyDescent="0.35">
      <c r="A5303" s="261" t="s">
        <v>747</v>
      </c>
      <c r="B5303" s="261" t="s">
        <v>748</v>
      </c>
      <c r="C5303" s="261" t="s">
        <v>749</v>
      </c>
      <c r="D5303" s="261" t="s">
        <v>568</v>
      </c>
      <c r="E5303" s="261">
        <v>1066842</v>
      </c>
      <c r="F5303" s="261" t="s">
        <v>7290</v>
      </c>
      <c r="G5303" s="261" t="s">
        <v>22</v>
      </c>
      <c r="H5303" s="261">
        <v>3</v>
      </c>
      <c r="I5303" s="261" t="s">
        <v>10129</v>
      </c>
      <c r="J5303" s="261" t="s">
        <v>10132</v>
      </c>
      <c r="K5303" s="261" t="s">
        <v>10133</v>
      </c>
      <c r="L5303" s="262">
        <v>45565</v>
      </c>
      <c r="M5303" s="261" t="s">
        <v>20</v>
      </c>
    </row>
    <row r="5304" spans="1:13" x14ac:dyDescent="0.35">
      <c r="A5304" s="259" t="s">
        <v>747</v>
      </c>
      <c r="B5304" s="259" t="s">
        <v>748</v>
      </c>
      <c r="C5304" s="259" t="s">
        <v>749</v>
      </c>
      <c r="D5304" s="259" t="s">
        <v>793</v>
      </c>
      <c r="E5304" s="259">
        <v>5188</v>
      </c>
      <c r="F5304" s="259" t="s">
        <v>10071</v>
      </c>
      <c r="G5304" s="259" t="s">
        <v>884</v>
      </c>
      <c r="H5304" s="259">
        <v>2</v>
      </c>
      <c r="I5304" s="259" t="s">
        <v>10072</v>
      </c>
      <c r="J5304" s="259" t="s">
        <v>10073</v>
      </c>
      <c r="K5304" s="259" t="s">
        <v>10134</v>
      </c>
      <c r="L5304" s="260">
        <v>45565</v>
      </c>
      <c r="M5304" s="259" t="s">
        <v>20</v>
      </c>
    </row>
    <row r="5305" spans="1:13" x14ac:dyDescent="0.35">
      <c r="A5305" s="261" t="s">
        <v>747</v>
      </c>
      <c r="B5305" s="261" t="s">
        <v>748</v>
      </c>
      <c r="C5305" s="261" t="s">
        <v>749</v>
      </c>
      <c r="D5305" s="261" t="s">
        <v>986</v>
      </c>
      <c r="E5305" s="261">
        <v>1066842</v>
      </c>
      <c r="F5305" s="261" t="s">
        <v>7290</v>
      </c>
      <c r="G5305" s="261" t="s">
        <v>884</v>
      </c>
      <c r="H5305" s="261">
        <v>2</v>
      </c>
      <c r="I5305" s="261" t="s">
        <v>10129</v>
      </c>
      <c r="J5305" s="261" t="s">
        <v>10135</v>
      </c>
      <c r="K5305" s="261" t="s">
        <v>10136</v>
      </c>
      <c r="L5305" s="262">
        <v>45565</v>
      </c>
      <c r="M5305" s="261" t="s">
        <v>20</v>
      </c>
    </row>
    <row r="5306" spans="1:13" x14ac:dyDescent="0.35">
      <c r="A5306" s="259" t="s">
        <v>747</v>
      </c>
      <c r="B5306" s="259" t="s">
        <v>748</v>
      </c>
      <c r="C5306" s="259" t="s">
        <v>749</v>
      </c>
      <c r="D5306" s="259" t="s">
        <v>991</v>
      </c>
      <c r="E5306" s="259">
        <v>95557031</v>
      </c>
      <c r="F5306" s="259" t="s">
        <v>10137</v>
      </c>
      <c r="G5306" s="259" t="s">
        <v>884</v>
      </c>
      <c r="H5306" s="259">
        <v>2</v>
      </c>
      <c r="I5306" s="259" t="s">
        <v>10138</v>
      </c>
      <c r="J5306" s="259" t="s">
        <v>10139</v>
      </c>
      <c r="K5306" s="259" t="s">
        <v>10140</v>
      </c>
      <c r="L5306" s="260">
        <v>45565</v>
      </c>
      <c r="M5306" s="259" t="s">
        <v>20</v>
      </c>
    </row>
    <row r="5307" spans="1:13" x14ac:dyDescent="0.35">
      <c r="A5307" s="261" t="s">
        <v>747</v>
      </c>
      <c r="B5307" s="261" t="s">
        <v>748</v>
      </c>
      <c r="C5307" s="261" t="s">
        <v>749</v>
      </c>
      <c r="D5307" s="261" t="s">
        <v>996</v>
      </c>
      <c r="E5307" s="261">
        <v>0</v>
      </c>
      <c r="F5307" s="261" t="s">
        <v>10137</v>
      </c>
      <c r="G5307" s="261" t="s">
        <v>884</v>
      </c>
      <c r="H5307" s="261">
        <v>2</v>
      </c>
      <c r="I5307" s="261" t="s">
        <v>10138</v>
      </c>
      <c r="J5307" s="261" t="s">
        <v>10141</v>
      </c>
      <c r="K5307" s="261" t="s">
        <v>10142</v>
      </c>
      <c r="L5307" s="262">
        <v>45565</v>
      </c>
      <c r="M5307" s="261" t="s">
        <v>20</v>
      </c>
    </row>
    <row r="5308" spans="1:13" x14ac:dyDescent="0.35">
      <c r="A5308" s="259" t="s">
        <v>747</v>
      </c>
      <c r="B5308" s="259" t="s">
        <v>748</v>
      </c>
      <c r="C5308" s="259" t="s">
        <v>749</v>
      </c>
      <c r="D5308" s="259" t="s">
        <v>999</v>
      </c>
      <c r="E5308" s="259">
        <v>1066842</v>
      </c>
      <c r="F5308" s="259" t="s">
        <v>7290</v>
      </c>
      <c r="G5308" s="259" t="s">
        <v>884</v>
      </c>
      <c r="H5308" s="259">
        <v>2</v>
      </c>
      <c r="I5308" s="259" t="s">
        <v>10129</v>
      </c>
      <c r="J5308" s="259" t="s">
        <v>10143</v>
      </c>
      <c r="K5308" s="259" t="s">
        <v>10144</v>
      </c>
      <c r="L5308" s="260">
        <v>45565</v>
      </c>
      <c r="M5308" s="259" t="s">
        <v>20</v>
      </c>
    </row>
    <row r="5309" spans="1:13" x14ac:dyDescent="0.35">
      <c r="A5309" s="261" t="s">
        <v>747</v>
      </c>
      <c r="B5309" s="261" t="s">
        <v>748</v>
      </c>
      <c r="C5309" s="261" t="s">
        <v>749</v>
      </c>
      <c r="D5309" s="261" t="s">
        <v>1002</v>
      </c>
      <c r="E5309" s="261" t="s">
        <v>17</v>
      </c>
      <c r="F5309" s="261" t="s">
        <v>17</v>
      </c>
      <c r="G5309" s="261" t="s">
        <v>22</v>
      </c>
      <c r="H5309" s="261">
        <v>3</v>
      </c>
      <c r="I5309" s="261" t="s">
        <v>10145</v>
      </c>
      <c r="J5309" s="261" t="s">
        <v>10146</v>
      </c>
      <c r="K5309" s="261" t="s">
        <v>10147</v>
      </c>
      <c r="L5309" s="262">
        <v>45565</v>
      </c>
      <c r="M5309" s="261" t="s">
        <v>20</v>
      </c>
    </row>
    <row r="5310" spans="1:13" x14ac:dyDescent="0.35">
      <c r="A5310" s="259" t="s">
        <v>747</v>
      </c>
      <c r="B5310" s="259" t="s">
        <v>748</v>
      </c>
      <c r="C5310" s="259" t="s">
        <v>749</v>
      </c>
      <c r="D5310" s="259" t="s">
        <v>823</v>
      </c>
      <c r="E5310" s="259" t="s">
        <v>17</v>
      </c>
      <c r="F5310" s="259" t="s">
        <v>17</v>
      </c>
      <c r="G5310" s="259" t="s">
        <v>22</v>
      </c>
      <c r="H5310" s="259">
        <v>3</v>
      </c>
      <c r="I5310" s="259" t="s">
        <v>10145</v>
      </c>
      <c r="J5310" s="259" t="s">
        <v>10148</v>
      </c>
      <c r="K5310" s="259" t="s">
        <v>10149</v>
      </c>
      <c r="L5310" s="260">
        <v>45565</v>
      </c>
      <c r="M5310" s="259" t="s">
        <v>20</v>
      </c>
    </row>
    <row r="5311" spans="1:13" x14ac:dyDescent="0.35">
      <c r="A5311" s="261" t="s">
        <v>868</v>
      </c>
      <c r="B5311" s="261" t="s">
        <v>869</v>
      </c>
      <c r="C5311" s="261" t="s">
        <v>749</v>
      </c>
      <c r="D5311" s="261" t="s">
        <v>949</v>
      </c>
      <c r="E5311" s="261">
        <v>132759867</v>
      </c>
      <c r="F5311" s="261" t="s">
        <v>10049</v>
      </c>
      <c r="G5311" s="261" t="s">
        <v>884</v>
      </c>
      <c r="H5311" s="261">
        <v>2</v>
      </c>
      <c r="I5311" s="261" t="s">
        <v>10050</v>
      </c>
      <c r="J5311" s="261" t="s">
        <v>10051</v>
      </c>
      <c r="K5311" s="261" t="s">
        <v>10150</v>
      </c>
      <c r="L5311" s="262">
        <v>45565</v>
      </c>
      <c r="M5311" s="261" t="s">
        <v>20</v>
      </c>
    </row>
    <row r="5312" spans="1:13" x14ac:dyDescent="0.35">
      <c r="A5312" s="259" t="s">
        <v>868</v>
      </c>
      <c r="B5312" s="259" t="s">
        <v>869</v>
      </c>
      <c r="C5312" s="259" t="s">
        <v>749</v>
      </c>
      <c r="D5312" s="259" t="s">
        <v>694</v>
      </c>
      <c r="E5312" s="259">
        <v>1129935</v>
      </c>
      <c r="F5312" s="259" t="s">
        <v>10053</v>
      </c>
      <c r="G5312" s="259" t="s">
        <v>22</v>
      </c>
      <c r="H5312" s="259">
        <v>3</v>
      </c>
      <c r="I5312" s="259" t="s">
        <v>10054</v>
      </c>
      <c r="J5312" s="259" t="s">
        <v>10151</v>
      </c>
      <c r="K5312" s="259" t="s">
        <v>10152</v>
      </c>
      <c r="L5312" s="260">
        <v>45565</v>
      </c>
      <c r="M5312" s="259" t="s">
        <v>20</v>
      </c>
    </row>
    <row r="5313" spans="1:13" x14ac:dyDescent="0.35">
      <c r="A5313" s="261" t="s">
        <v>868</v>
      </c>
      <c r="B5313" s="261" t="s">
        <v>869</v>
      </c>
      <c r="C5313" s="261" t="s">
        <v>749</v>
      </c>
      <c r="D5313" s="261" t="s">
        <v>958</v>
      </c>
      <c r="E5313" s="261">
        <v>132759867</v>
      </c>
      <c r="F5313" s="261" t="s">
        <v>10049</v>
      </c>
      <c r="G5313" s="261" t="s">
        <v>884</v>
      </c>
      <c r="H5313" s="261">
        <v>2</v>
      </c>
      <c r="I5313" s="261" t="s">
        <v>10050</v>
      </c>
      <c r="J5313" s="261" t="s">
        <v>10153</v>
      </c>
      <c r="K5313" s="261" t="s">
        <v>10154</v>
      </c>
      <c r="L5313" s="262">
        <v>45565</v>
      </c>
      <c r="M5313" s="261" t="s">
        <v>20</v>
      </c>
    </row>
    <row r="5314" spans="1:13" x14ac:dyDescent="0.35">
      <c r="A5314" s="259" t="s">
        <v>868</v>
      </c>
      <c r="B5314" s="259" t="s">
        <v>869</v>
      </c>
      <c r="C5314" s="259" t="s">
        <v>749</v>
      </c>
      <c r="D5314" s="259" t="s">
        <v>963</v>
      </c>
      <c r="E5314" s="259">
        <v>132759867</v>
      </c>
      <c r="F5314" s="259" t="s">
        <v>10049</v>
      </c>
      <c r="G5314" s="259" t="s">
        <v>884</v>
      </c>
      <c r="H5314" s="259">
        <v>2</v>
      </c>
      <c r="I5314" s="259" t="s">
        <v>10050</v>
      </c>
      <c r="J5314" s="259" t="s">
        <v>10155</v>
      </c>
      <c r="K5314" s="259" t="s">
        <v>10156</v>
      </c>
      <c r="L5314" s="260">
        <v>45565</v>
      </c>
      <c r="M5314" s="259" t="s">
        <v>20</v>
      </c>
    </row>
    <row r="5315" spans="1:13" x14ac:dyDescent="0.35">
      <c r="A5315" s="261" t="s">
        <v>868</v>
      </c>
      <c r="B5315" s="261" t="s">
        <v>869</v>
      </c>
      <c r="C5315" s="261" t="s">
        <v>749</v>
      </c>
      <c r="D5315" s="261" t="s">
        <v>568</v>
      </c>
      <c r="E5315" s="261">
        <v>5566842</v>
      </c>
      <c r="F5315" s="261" t="s">
        <v>10157</v>
      </c>
      <c r="G5315" s="261" t="s">
        <v>22</v>
      </c>
      <c r="H5315" s="261">
        <v>3</v>
      </c>
      <c r="I5315" s="261" t="s">
        <v>10158</v>
      </c>
      <c r="J5315" s="261" t="s">
        <v>10159</v>
      </c>
      <c r="K5315" s="261" t="s">
        <v>10160</v>
      </c>
      <c r="L5315" s="262">
        <v>45565</v>
      </c>
      <c r="M5315" s="261" t="s">
        <v>20</v>
      </c>
    </row>
    <row r="5316" spans="1:13" x14ac:dyDescent="0.35">
      <c r="A5316" s="259" t="s">
        <v>868</v>
      </c>
      <c r="B5316" s="259" t="s">
        <v>869</v>
      </c>
      <c r="C5316" s="259" t="s">
        <v>749</v>
      </c>
      <c r="D5316" s="259" t="s">
        <v>38</v>
      </c>
      <c r="E5316" s="259">
        <v>22889</v>
      </c>
      <c r="F5316" s="259" t="s">
        <v>10161</v>
      </c>
      <c r="G5316" s="259" t="s">
        <v>22</v>
      </c>
      <c r="H5316" s="259">
        <v>3</v>
      </c>
      <c r="I5316" s="259" t="s">
        <v>10162</v>
      </c>
      <c r="J5316" s="259" t="s">
        <v>10069</v>
      </c>
      <c r="K5316" s="259" t="s">
        <v>10163</v>
      </c>
      <c r="L5316" s="260">
        <v>45565</v>
      </c>
      <c r="M5316" s="259" t="s">
        <v>20</v>
      </c>
    </row>
    <row r="5317" spans="1:13" x14ac:dyDescent="0.35">
      <c r="A5317" s="261" t="s">
        <v>868</v>
      </c>
      <c r="B5317" s="261" t="s">
        <v>869</v>
      </c>
      <c r="C5317" s="261" t="s">
        <v>749</v>
      </c>
      <c r="D5317" s="261" t="s">
        <v>635</v>
      </c>
      <c r="E5317" s="261">
        <v>5188</v>
      </c>
      <c r="F5317" s="261" t="s">
        <v>10071</v>
      </c>
      <c r="G5317" s="261" t="s">
        <v>884</v>
      </c>
      <c r="H5317" s="261">
        <v>2</v>
      </c>
      <c r="I5317" s="261" t="s">
        <v>10072</v>
      </c>
      <c r="J5317" s="261" t="s">
        <v>10073</v>
      </c>
      <c r="K5317" s="261" t="s">
        <v>10164</v>
      </c>
      <c r="L5317" s="262">
        <v>45565</v>
      </c>
      <c r="M5317" s="261" t="s">
        <v>20</v>
      </c>
    </row>
    <row r="5318" spans="1:13" x14ac:dyDescent="0.35">
      <c r="A5318" s="259" t="s">
        <v>868</v>
      </c>
      <c r="B5318" s="259" t="s">
        <v>869</v>
      </c>
      <c r="C5318" s="259" t="s">
        <v>749</v>
      </c>
      <c r="D5318" s="259" t="s">
        <v>793</v>
      </c>
      <c r="E5318" s="259">
        <v>5188</v>
      </c>
      <c r="F5318" s="259" t="s">
        <v>10071</v>
      </c>
      <c r="G5318" s="259" t="s">
        <v>884</v>
      </c>
      <c r="H5318" s="259">
        <v>2</v>
      </c>
      <c r="I5318" s="259" t="s">
        <v>10072</v>
      </c>
      <c r="J5318" s="259" t="s">
        <v>10073</v>
      </c>
      <c r="K5318" s="259" t="s">
        <v>10165</v>
      </c>
      <c r="L5318" s="260">
        <v>45565</v>
      </c>
      <c r="M5318" s="259" t="s">
        <v>20</v>
      </c>
    </row>
    <row r="5319" spans="1:13" x14ac:dyDescent="0.35">
      <c r="A5319" s="261" t="s">
        <v>868</v>
      </c>
      <c r="B5319" s="261" t="s">
        <v>869</v>
      </c>
      <c r="C5319" s="261" t="s">
        <v>749</v>
      </c>
      <c r="D5319" s="261" t="s">
        <v>986</v>
      </c>
      <c r="E5319" s="261">
        <v>21360000</v>
      </c>
      <c r="F5319" s="261" t="s">
        <v>10166</v>
      </c>
      <c r="G5319" s="261" t="s">
        <v>884</v>
      </c>
      <c r="H5319" s="261">
        <v>2</v>
      </c>
      <c r="I5319" s="261" t="s">
        <v>10167</v>
      </c>
      <c r="J5319" s="261" t="s">
        <v>10168</v>
      </c>
      <c r="K5319" s="261" t="s">
        <v>10169</v>
      </c>
      <c r="L5319" s="262">
        <v>45565</v>
      </c>
      <c r="M5319" s="261" t="s">
        <v>20</v>
      </c>
    </row>
    <row r="5320" spans="1:13" x14ac:dyDescent="0.35">
      <c r="A5320" s="259" t="s">
        <v>868</v>
      </c>
      <c r="B5320" s="259" t="s">
        <v>869</v>
      </c>
      <c r="C5320" s="259" t="s">
        <v>749</v>
      </c>
      <c r="D5320" s="259" t="s">
        <v>991</v>
      </c>
      <c r="E5320" s="259">
        <v>0</v>
      </c>
      <c r="F5320" s="259" t="s">
        <v>10170</v>
      </c>
      <c r="G5320" s="259" t="s">
        <v>492</v>
      </c>
      <c r="H5320" s="259">
        <v>1</v>
      </c>
      <c r="I5320" s="259" t="s">
        <v>10171</v>
      </c>
      <c r="J5320" s="259" t="s">
        <v>10172</v>
      </c>
      <c r="K5320" s="259" t="s">
        <v>10173</v>
      </c>
      <c r="L5320" s="260">
        <v>45565</v>
      </c>
      <c r="M5320" s="259" t="s">
        <v>20</v>
      </c>
    </row>
    <row r="5321" spans="1:13" x14ac:dyDescent="0.35">
      <c r="A5321" s="261" t="s">
        <v>868</v>
      </c>
      <c r="B5321" s="261" t="s">
        <v>869</v>
      </c>
      <c r="C5321" s="261" t="s">
        <v>749</v>
      </c>
      <c r="D5321" s="261" t="s">
        <v>996</v>
      </c>
      <c r="E5321" s="261">
        <v>111399867</v>
      </c>
      <c r="F5321" s="261" t="s">
        <v>10174</v>
      </c>
      <c r="G5321" s="261" t="s">
        <v>492</v>
      </c>
      <c r="H5321" s="261">
        <v>1</v>
      </c>
      <c r="I5321" s="261" t="s">
        <v>10175</v>
      </c>
      <c r="J5321" s="261" t="s">
        <v>10176</v>
      </c>
      <c r="K5321" s="261" t="s">
        <v>10177</v>
      </c>
      <c r="L5321" s="262">
        <v>45565</v>
      </c>
      <c r="M5321" s="261" t="s">
        <v>20</v>
      </c>
    </row>
    <row r="5322" spans="1:13" x14ac:dyDescent="0.35">
      <c r="A5322" s="259" t="s">
        <v>868</v>
      </c>
      <c r="B5322" s="259" t="s">
        <v>869</v>
      </c>
      <c r="C5322" s="259" t="s">
        <v>749</v>
      </c>
      <c r="D5322" s="259" t="s">
        <v>999</v>
      </c>
      <c r="E5322" s="259">
        <v>9874000</v>
      </c>
      <c r="F5322" s="259" t="s">
        <v>10166</v>
      </c>
      <c r="G5322" s="259" t="s">
        <v>884</v>
      </c>
      <c r="H5322" s="259">
        <v>2</v>
      </c>
      <c r="I5322" s="259" t="s">
        <v>10178</v>
      </c>
      <c r="J5322" s="259" t="s">
        <v>10179</v>
      </c>
      <c r="K5322" s="259" t="s">
        <v>10180</v>
      </c>
      <c r="L5322" s="260">
        <v>45565</v>
      </c>
      <c r="M5322" s="259" t="s">
        <v>20</v>
      </c>
    </row>
    <row r="5323" spans="1:13" x14ac:dyDescent="0.35">
      <c r="A5323" s="261" t="s">
        <v>868</v>
      </c>
      <c r="B5323" s="261" t="s">
        <v>869</v>
      </c>
      <c r="C5323" s="261" t="s">
        <v>749</v>
      </c>
      <c r="D5323" s="261" t="s">
        <v>1002</v>
      </c>
      <c r="E5323" s="261">
        <v>11486000</v>
      </c>
      <c r="F5323" s="261" t="s">
        <v>1799</v>
      </c>
      <c r="G5323" s="261" t="s">
        <v>22</v>
      </c>
      <c r="H5323" s="261">
        <v>3</v>
      </c>
      <c r="I5323" s="261" t="s">
        <v>1800</v>
      </c>
      <c r="J5323" s="261" t="s">
        <v>10181</v>
      </c>
      <c r="K5323" s="261" t="s">
        <v>10182</v>
      </c>
      <c r="L5323" s="262">
        <v>45565</v>
      </c>
      <c r="M5323" s="261" t="s">
        <v>20</v>
      </c>
    </row>
    <row r="5324" spans="1:13" x14ac:dyDescent="0.35">
      <c r="A5324" s="259" t="s">
        <v>868</v>
      </c>
      <c r="B5324" s="259" t="s">
        <v>869</v>
      </c>
      <c r="C5324" s="259" t="s">
        <v>749</v>
      </c>
      <c r="D5324" s="259" t="s">
        <v>823</v>
      </c>
      <c r="E5324" s="259">
        <v>0</v>
      </c>
      <c r="F5324" s="259" t="s">
        <v>1799</v>
      </c>
      <c r="G5324" s="259" t="s">
        <v>22</v>
      </c>
      <c r="H5324" s="259">
        <v>3</v>
      </c>
      <c r="I5324" s="259" t="s">
        <v>1800</v>
      </c>
      <c r="J5324" s="259" t="s">
        <v>10183</v>
      </c>
      <c r="K5324" s="259" t="s">
        <v>10184</v>
      </c>
      <c r="L5324" s="260">
        <v>45565</v>
      </c>
      <c r="M5324" s="259" t="s">
        <v>20</v>
      </c>
    </row>
  </sheetData>
  <autoFilter ref="A1:M5324"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9"/>
  <sheetViews>
    <sheetView topLeftCell="G1" workbookViewId="0">
      <selection activeCell="V1" sqref="V1:V1048576"/>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45">
      <c r="A2" s="13" t="s">
        <v>10201</v>
      </c>
      <c r="B2" s="13" t="s">
        <v>10202</v>
      </c>
      <c r="C2" s="13" t="s">
        <v>10203</v>
      </c>
      <c r="D2" s="13" t="s">
        <v>10204</v>
      </c>
      <c r="E2" s="6" t="s">
        <v>10205</v>
      </c>
      <c r="F2" s="13" t="s">
        <v>10206</v>
      </c>
      <c r="G2" s="122" t="s">
        <v>10207</v>
      </c>
      <c r="H2" s="86" t="s">
        <v>10208</v>
      </c>
      <c r="I2" s="85" t="s">
        <v>10208</v>
      </c>
      <c r="J2" s="87" t="s">
        <v>10209</v>
      </c>
      <c r="K2" s="87" t="s">
        <v>6</v>
      </c>
      <c r="L2" s="89" t="s">
        <v>10210</v>
      </c>
      <c r="M2" s="88" t="s">
        <v>10211</v>
      </c>
      <c r="N2" s="88" t="s">
        <v>10212</v>
      </c>
      <c r="O2" s="59" t="s">
        <v>10213</v>
      </c>
      <c r="P2" s="90" t="s">
        <v>7454</v>
      </c>
      <c r="Q2" s="90" t="s">
        <v>10214</v>
      </c>
      <c r="R2" s="91" t="s">
        <v>10215</v>
      </c>
      <c r="S2" s="92" t="s">
        <v>10216</v>
      </c>
      <c r="T2" s="92" t="s">
        <v>10217</v>
      </c>
      <c r="U2" s="63" t="s">
        <v>10218</v>
      </c>
      <c r="V2" s="141" t="s">
        <v>10219</v>
      </c>
    </row>
    <row r="3" spans="1:22" s="2" customFormat="1" ht="16.5" hidden="1" customHeight="1" thickTop="1" x14ac:dyDescent="0.4">
      <c r="A3" s="56" t="s">
        <v>10220</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10221</v>
      </c>
      <c r="B4" s="14"/>
      <c r="C4" s="14"/>
      <c r="D4" s="14"/>
      <c r="E4" s="7" t="s">
        <v>10221</v>
      </c>
      <c r="F4" s="14"/>
      <c r="G4" s="40" t="s">
        <v>10222</v>
      </c>
      <c r="H4" s="40" t="s">
        <v>10222</v>
      </c>
      <c r="I4" s="40" t="s">
        <v>10223</v>
      </c>
      <c r="J4" s="40" t="s">
        <v>10224</v>
      </c>
      <c r="K4" s="40" t="s">
        <v>10223</v>
      </c>
      <c r="L4" s="40" t="s">
        <v>10222</v>
      </c>
      <c r="M4" s="40" t="s">
        <v>10222</v>
      </c>
      <c r="N4" s="40" t="s">
        <v>10222</v>
      </c>
      <c r="O4" s="40" t="s">
        <v>10222</v>
      </c>
      <c r="P4" s="40" t="s">
        <v>10222</v>
      </c>
      <c r="Q4" s="40" t="s">
        <v>10222</v>
      </c>
      <c r="R4" s="40" t="s">
        <v>10222</v>
      </c>
      <c r="S4" s="40" t="s">
        <v>10222</v>
      </c>
      <c r="T4" s="40" t="s">
        <v>10222</v>
      </c>
      <c r="U4" s="137"/>
      <c r="V4" s="138"/>
    </row>
    <row r="5" spans="1:22" ht="15.75" customHeight="1" x14ac:dyDescent="0.3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tr">
        <f>VLOOKUP(C5,Lists!$C$3:$E$300,3,FALSE)</f>
        <v>Asia</v>
      </c>
      <c r="V5" s="140">
        <v>45559</v>
      </c>
    </row>
    <row r="6" spans="1:22" ht="15.75" customHeight="1" x14ac:dyDescent="0.3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2.6</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1.4</v>
      </c>
      <c r="M6" s="53">
        <f>'Impact of the crisis'!N7</f>
        <v>1.3</v>
      </c>
      <c r="N6" s="53">
        <f>'Impact of the crisis'!AB7</f>
        <v>1.4</v>
      </c>
      <c r="O6" s="54">
        <f>'Conditions of people affected'!R7</f>
        <v>2.7</v>
      </c>
      <c r="P6" s="53">
        <f>'Conditions of people affected'!K7</f>
        <v>2.4</v>
      </c>
      <c r="Q6" s="53">
        <f>'Conditions of people affected'!Q7</f>
        <v>3</v>
      </c>
      <c r="R6" s="53">
        <f t="shared" si="4"/>
        <v>3.3</v>
      </c>
      <c r="S6" s="53">
        <f>'Complexity of the crisis'!X7</f>
        <v>4</v>
      </c>
      <c r="T6" s="53">
        <f>'Complexity of the crisis'!AN7</f>
        <v>2.5</v>
      </c>
      <c r="U6" s="139" t="str">
        <f>VLOOKUP(C6,Lists!$C$3:$E$300,3,FALSE)</f>
        <v>Asia</v>
      </c>
      <c r="V6" s="140">
        <v>45559</v>
      </c>
    </row>
    <row r="7" spans="1:22" ht="15.75" customHeight="1" x14ac:dyDescent="0.3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2.8</v>
      </c>
      <c r="H7" s="51">
        <f t="shared" si="1"/>
        <v>3</v>
      </c>
      <c r="I7" s="130" t="str">
        <f t="shared" si="2"/>
        <v>Medium</v>
      </c>
      <c r="J7" s="133" t="str">
        <f>INDEX(Trends!$D$3:$D$404,MATCH(C7,Trends!$C$3:$C$404,0))</f>
        <v>Decreasing</v>
      </c>
      <c r="K7" s="123" t="str">
        <f>IF(Reliability!B5="x","x",(IF(ROUNDUP(Reliability!B5,0)=1,"Very High",IF(ROUNDUP(Reliability!B5,0)=2,"High",IF(ROUNDUP(Reliability!B5,0)=3,"Medium",IF(ROUNDUP(Reliability!B5,0)=4,"Low","Very Low"))))))</f>
        <v>Very High</v>
      </c>
      <c r="L7" s="54">
        <f t="shared" si="3"/>
        <v>2</v>
      </c>
      <c r="M7" s="53">
        <f>'Impact of the crisis'!N8</f>
        <v>2.9</v>
      </c>
      <c r="N7" s="53">
        <f>'Impact of the crisis'!AB8</f>
        <v>1.4</v>
      </c>
      <c r="O7" s="54">
        <f>'Conditions of people affected'!R8</f>
        <v>3.55</v>
      </c>
      <c r="P7" s="53">
        <f>'Conditions of people affected'!K8</f>
        <v>4.0999999999999996</v>
      </c>
      <c r="Q7" s="53">
        <f>'Conditions of people affected'!Q8</f>
        <v>3</v>
      </c>
      <c r="R7" s="53">
        <f t="shared" si="4"/>
        <v>2.1</v>
      </c>
      <c r="S7" s="53">
        <f>'Complexity of the crisis'!X8</f>
        <v>3</v>
      </c>
      <c r="T7" s="53">
        <f>'Complexity of the crisis'!AN8</f>
        <v>1</v>
      </c>
      <c r="U7" s="139" t="str">
        <f>VLOOKUP(C7,Lists!$C$3:$E$300,3,FALSE)</f>
        <v>Africa</v>
      </c>
      <c r="V7" s="140">
        <v>45561</v>
      </c>
    </row>
    <row r="8" spans="1:22" ht="15.75" customHeight="1" x14ac:dyDescent="0.3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2.1</v>
      </c>
      <c r="H8" s="51">
        <f t="shared" si="1"/>
        <v>3</v>
      </c>
      <c r="I8" s="130" t="str">
        <f t="shared" si="2"/>
        <v>Medium</v>
      </c>
      <c r="J8" s="133" t="str">
        <f>INDEX(Trends!$D$3:$D$404,MATCH(C8,Trends!$C$3:$C$404,0))</f>
        <v>Decreasing</v>
      </c>
      <c r="K8" s="123" t="str">
        <f>IF(Reliability!B6="x","x",(IF(ROUNDUP(Reliability!B6,0)=1,"Very High",IF(ROUNDUP(Reliability!B6,0)=2,"High",IF(ROUNDUP(Reliability!B6,0)=3,"Medium",IF(ROUNDUP(Reliability!B6,0)=4,"Low","Very Low"))))))</f>
        <v>Very High</v>
      </c>
      <c r="L8" s="54">
        <f t="shared" si="3"/>
        <v>2.1</v>
      </c>
      <c r="M8" s="53">
        <f>'Impact of the crisis'!N9</f>
        <v>2.4</v>
      </c>
      <c r="N8" s="53">
        <f>'Impact of the crisis'!AB9</f>
        <v>1.9</v>
      </c>
      <c r="O8" s="54">
        <f>'Conditions of people affected'!R9</f>
        <v>2.5</v>
      </c>
      <c r="P8" s="53">
        <f>'Conditions of people affected'!K9</f>
        <v>2</v>
      </c>
      <c r="Q8" s="53">
        <f>'Conditions of people affected'!Q9</f>
        <v>3</v>
      </c>
      <c r="R8" s="53">
        <f t="shared" si="4"/>
        <v>1.6</v>
      </c>
      <c r="S8" s="53">
        <f>'Complexity of the crisis'!X9</f>
        <v>1.7</v>
      </c>
      <c r="T8" s="53">
        <f>'Complexity of the crisis'!AN9</f>
        <v>1.5</v>
      </c>
      <c r="U8" s="139" t="str">
        <f>VLOOKUP(C8,Lists!$C$3:$E$300,3,FALSE)</f>
        <v>Middle east</v>
      </c>
      <c r="V8" s="140">
        <v>45560</v>
      </c>
    </row>
    <row r="9" spans="1:22" ht="15.75" customHeight="1" x14ac:dyDescent="0.3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1.6</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Medium</v>
      </c>
      <c r="L9" s="54">
        <f t="shared" si="3"/>
        <v>1.7</v>
      </c>
      <c r="M9" s="53">
        <f>'Impact of the crisis'!N10</f>
        <v>0.9</v>
      </c>
      <c r="N9" s="53">
        <f>'Impact of the crisis'!AB10</f>
        <v>2</v>
      </c>
      <c r="O9" s="54">
        <f>'Conditions of people affected'!R10</f>
        <v>1</v>
      </c>
      <c r="P9" s="53">
        <f>'Conditions of people affected'!K10</f>
        <v>0</v>
      </c>
      <c r="Q9" s="53">
        <f>'Conditions of people affected'!Q10</f>
        <v>2</v>
      </c>
      <c r="R9" s="53">
        <f t="shared" si="4"/>
        <v>2.5</v>
      </c>
      <c r="S9" s="53">
        <f>'Complexity of the crisis'!X10</f>
        <v>2.4</v>
      </c>
      <c r="T9" s="53">
        <f>'Complexity of the crisis'!AN10</f>
        <v>2.5</v>
      </c>
      <c r="U9" s="139" t="str">
        <f>VLOOKUP(C9,Lists!$C$3:$E$300,3,FALSE)</f>
        <v>Middle east</v>
      </c>
      <c r="V9" s="140">
        <v>45560</v>
      </c>
    </row>
    <row r="10" spans="1:22" ht="15.75" customHeight="1" x14ac:dyDescent="0.3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v>
      </c>
      <c r="O10" s="54">
        <f>'Conditions of people affected'!R11</f>
        <v>3.25</v>
      </c>
      <c r="P10" s="53">
        <f>'Conditions of people affected'!K11</f>
        <v>3.5</v>
      </c>
      <c r="Q10" s="53">
        <f>'Conditions of people affected'!Q11</f>
        <v>3</v>
      </c>
      <c r="R10" s="53">
        <f t="shared" si="4"/>
        <v>3.2</v>
      </c>
      <c r="S10" s="53">
        <f>'Complexity of the crisis'!X11</f>
        <v>2.9</v>
      </c>
      <c r="T10" s="53">
        <f>'Complexity of the crisis'!AN11</f>
        <v>3.5</v>
      </c>
      <c r="U10" s="139" t="str">
        <f>VLOOKUP(C10,Lists!$C$3:$E$300,3,FALSE)</f>
        <v>Africa</v>
      </c>
      <c r="V10" s="140">
        <v>45562</v>
      </c>
    </row>
    <row r="11" spans="1:22" ht="15.75" customHeight="1" x14ac:dyDescent="0.35">
      <c r="A11" s="55" t="str">
        <f>'Crisis Indicator Data'!A9</f>
        <v>Conflict in northern region</v>
      </c>
      <c r="B11" s="55" t="str">
        <f>Lists!G9</f>
        <v>Conflict in northern region in Benin</v>
      </c>
      <c r="C11" s="55" t="str">
        <f>'Crisis Indicator Data'!C9</f>
        <v>BEN002</v>
      </c>
      <c r="D11" s="55" t="str">
        <f>'Crisis Indicator Data'!D9</f>
        <v>Benin</v>
      </c>
      <c r="E11" s="55" t="str">
        <f>'Crisis Indicator Data'!E9</f>
        <v>BEN</v>
      </c>
      <c r="F11" s="55" t="str">
        <f>'Crisis Indicator Data'!B9</f>
        <v>Conflict,Displacement,Violence</v>
      </c>
      <c r="G11" s="52">
        <f t="shared" si="0"/>
        <v>2</v>
      </c>
      <c r="H11" s="51">
        <f t="shared" si="1"/>
        <v>2</v>
      </c>
      <c r="I11" s="130" t="str">
        <f t="shared" si="2"/>
        <v>Low</v>
      </c>
      <c r="J11" s="133" t="str">
        <f>INDEX(Trends!$D$3:$D$404,MATCH(C11,Trends!$C$3:$C$404,0))</f>
        <v>Stable</v>
      </c>
      <c r="K11" s="123" t="str">
        <f>IF(Reliability!B9="x","x",(IF(ROUNDUP(Reliability!B9,0)=1,"Very High",IF(ROUNDUP(Reliability!B9,0)=2,"High",IF(ROUNDUP(Reliability!B9,0)=3,"Medium",IF(ROUNDUP(Reliability!B9,0)=4,"Low","Very Low"))))))</f>
        <v>Very High</v>
      </c>
      <c r="L11" s="54">
        <f t="shared" si="3"/>
        <v>2.1</v>
      </c>
      <c r="M11" s="53">
        <f>'Impact of the crisis'!N12</f>
        <v>1.7</v>
      </c>
      <c r="N11" s="53">
        <f>'Impact of the crisis'!AB12</f>
        <v>2.2999999999999998</v>
      </c>
      <c r="O11" s="54">
        <f>'Conditions of people affected'!R12</f>
        <v>1.65</v>
      </c>
      <c r="P11" s="53">
        <f>'Conditions of people affected'!K12</f>
        <v>1.3</v>
      </c>
      <c r="Q11" s="53">
        <f>'Conditions of people affected'!Q12</f>
        <v>2</v>
      </c>
      <c r="R11" s="53">
        <f t="shared" si="4"/>
        <v>2.5</v>
      </c>
      <c r="S11" s="53">
        <f>'Complexity of the crisis'!X12</f>
        <v>2.4</v>
      </c>
      <c r="T11" s="53">
        <f>'Complexity of the crisis'!AN12</f>
        <v>2.5</v>
      </c>
      <c r="U11" s="139" t="str">
        <f>VLOOKUP(C11,Lists!$C$3:$E$300,3,FALSE)</f>
        <v>Africa</v>
      </c>
      <c r="V11" s="140">
        <v>45561</v>
      </c>
    </row>
    <row r="12" spans="1:22" ht="15.75" customHeight="1" x14ac:dyDescent="0.35">
      <c r="A12" s="55" t="str">
        <f>'Crisis Indicator Data'!A10</f>
        <v>Conflict in Burkina Faso</v>
      </c>
      <c r="B12" s="55" t="str">
        <f>Lists!G10</f>
        <v>Conflict</v>
      </c>
      <c r="C12" s="55" t="str">
        <f>'Crisis Indicator Data'!C10</f>
        <v>BFA002</v>
      </c>
      <c r="D12" s="55" t="str">
        <f>'Crisis Indicator Data'!D10</f>
        <v>Burkina Faso</v>
      </c>
      <c r="E12" s="55" t="str">
        <f>'Crisis Indicator Data'!E10</f>
        <v>BFA</v>
      </c>
      <c r="F12" s="55" t="str">
        <f>'Crisis Indicator Data'!B10</f>
        <v>Conflict,Displacement,Violence</v>
      </c>
      <c r="G12" s="52">
        <f t="shared" si="0"/>
        <v>4.2</v>
      </c>
      <c r="H12" s="51">
        <f t="shared" si="1"/>
        <v>5</v>
      </c>
      <c r="I12" s="130" t="str">
        <f t="shared" si="2"/>
        <v>Very 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4.3</v>
      </c>
      <c r="M12" s="53">
        <f>'Impact of the crisis'!N13</f>
        <v>4.7</v>
      </c>
      <c r="N12" s="53">
        <f>'Impact of the crisis'!AB13</f>
        <v>4.0999999999999996</v>
      </c>
      <c r="O12" s="54">
        <f>'Conditions of people affected'!R13</f>
        <v>4.3499999999999996</v>
      </c>
      <c r="P12" s="53">
        <f>'Conditions of people affected'!K13</f>
        <v>4.7</v>
      </c>
      <c r="Q12" s="53">
        <f>'Conditions of people affected'!Q13</f>
        <v>4</v>
      </c>
      <c r="R12" s="53">
        <f t="shared" si="4"/>
        <v>4</v>
      </c>
      <c r="S12" s="53">
        <f>'Complexity of the crisis'!X13</f>
        <v>3.4</v>
      </c>
      <c r="T12" s="53">
        <f>'Complexity of the crisis'!AN13</f>
        <v>4.5</v>
      </c>
      <c r="U12" s="139" t="str">
        <f>VLOOKUP(C12,Lists!$C$3:$E$300,3,FALSE)</f>
        <v>Africa</v>
      </c>
      <c r="V12" s="140">
        <v>45561</v>
      </c>
    </row>
    <row r="13" spans="1:22" ht="15.75" customHeight="1" x14ac:dyDescent="0.35">
      <c r="A13" s="55" t="str">
        <f>'Crisis Indicator Data'!A11</f>
        <v>Mutliple crises in Bangladesh</v>
      </c>
      <c r="B13" s="55" t="str">
        <f>Lists!G11</f>
        <v>Country Level</v>
      </c>
      <c r="C13" s="55" t="str">
        <f>'Crisis Indicator Data'!C11</f>
        <v>BGD001</v>
      </c>
      <c r="D13" s="55" t="str">
        <f>'Crisis Indicator Data'!D11</f>
        <v>Bangladesh</v>
      </c>
      <c r="E13" s="55" t="str">
        <f>'Crisis Indicator Data'!E11</f>
        <v>BGD</v>
      </c>
      <c r="F13" s="55" t="str">
        <f>'Crisis Indicator Data'!B11</f>
        <v>Conflict,Violence,Displacement,Floods</v>
      </c>
      <c r="G13" s="52">
        <f t="shared" si="0"/>
        <v>4</v>
      </c>
      <c r="H13" s="51">
        <f t="shared" si="1"/>
        <v>4</v>
      </c>
      <c r="I13" s="130" t="str">
        <f t="shared" si="2"/>
        <v>High</v>
      </c>
      <c r="J13" s="133" t="str">
        <f>INDEX(Trends!$D$3:$D$404,MATCH(C13,Trends!$C$3:$C$404,0))</f>
        <v>Increasing</v>
      </c>
      <c r="K13" s="123" t="str">
        <f>IF(Reliability!B11="x","x",(IF(ROUNDUP(Reliability!B11,0)=1,"Very High",IF(ROUNDUP(Reliability!B11,0)=2,"High",IF(ROUNDUP(Reliability!B11,0)=3,"Medium",IF(ROUNDUP(Reliability!B11,0)=4,"Low","Very Low"))))))</f>
        <v>Very High</v>
      </c>
      <c r="L13" s="54">
        <f t="shared" si="3"/>
        <v>3.8</v>
      </c>
      <c r="M13" s="53">
        <f>'Impact of the crisis'!N14</f>
        <v>4.7</v>
      </c>
      <c r="N13" s="53">
        <f>'Impact of the crisis'!AB14</f>
        <v>3.2</v>
      </c>
      <c r="O13" s="54">
        <f>'Conditions of people affected'!R14</f>
        <v>4.5</v>
      </c>
      <c r="P13" s="53">
        <f>'Conditions of people affected'!K14</f>
        <v>5</v>
      </c>
      <c r="Q13" s="53">
        <f>'Conditions of people affected'!Q14</f>
        <v>4</v>
      </c>
      <c r="R13" s="53">
        <f t="shared" si="4"/>
        <v>3.4</v>
      </c>
      <c r="S13" s="53">
        <f>'Complexity of the crisis'!X14</f>
        <v>2.7</v>
      </c>
      <c r="T13" s="53">
        <f>'Complexity of the crisis'!AN14</f>
        <v>4</v>
      </c>
      <c r="U13" s="139" t="str">
        <f>VLOOKUP(C13,Lists!$C$3:$E$300,3,FALSE)</f>
        <v>Asia</v>
      </c>
      <c r="V13" s="140">
        <v>45565</v>
      </c>
    </row>
    <row r="14" spans="1:22" ht="15.75" customHeight="1" x14ac:dyDescent="0.35">
      <c r="A14" s="55" t="str">
        <f>'Crisis Indicator Data'!A12</f>
        <v>Rohingya refugee crisis</v>
      </c>
      <c r="B14" s="55" t="str">
        <f>Lists!G12</f>
        <v>Rohingya Refugees</v>
      </c>
      <c r="C14" s="55" t="str">
        <f>'Crisis Indicator Data'!C12</f>
        <v>BGD002</v>
      </c>
      <c r="D14" s="55" t="str">
        <f>'Crisis Indicator Data'!D12</f>
        <v>Bangladesh</v>
      </c>
      <c r="E14" s="55" t="str">
        <f>'Crisis Indicator Data'!E12</f>
        <v>BGD</v>
      </c>
      <c r="F14" s="55" t="str">
        <f>'Crisis Indicator Data'!B12</f>
        <v>Conflict,Violence,Displacement</v>
      </c>
      <c r="G14" s="52">
        <f t="shared" si="0"/>
        <v>3.3</v>
      </c>
      <c r="H14" s="51">
        <f t="shared" si="1"/>
        <v>4</v>
      </c>
      <c r="I14" s="130" t="str">
        <f t="shared" si="2"/>
        <v>High</v>
      </c>
      <c r="J14" s="133" t="str">
        <f>INDEX(Trends!$D$3:$D$404,MATCH(C14,Trends!$C$3:$C$404,0))</f>
        <v>Increasing</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3.7</v>
      </c>
      <c r="O14" s="54">
        <f>'Conditions of people affected'!R15</f>
        <v>3.8</v>
      </c>
      <c r="P14" s="53">
        <f>'Conditions of people affected'!K15</f>
        <v>3.6</v>
      </c>
      <c r="Q14" s="53">
        <f>'Conditions of people affected'!Q15</f>
        <v>4</v>
      </c>
      <c r="R14" s="53">
        <f t="shared" si="4"/>
        <v>2.9</v>
      </c>
      <c r="S14" s="53">
        <f>'Complexity of the crisis'!X15</f>
        <v>2.7</v>
      </c>
      <c r="T14" s="53">
        <f>'Complexity of the crisis'!AN15</f>
        <v>3</v>
      </c>
      <c r="U14" s="139" t="str">
        <f>VLOOKUP(C14,Lists!$C$3:$E$300,3,FALSE)</f>
        <v>Asia</v>
      </c>
      <c r="V14" s="140">
        <v>45565</v>
      </c>
    </row>
    <row r="15" spans="1:22" ht="15.75" customHeight="1" x14ac:dyDescent="0.35">
      <c r="A15" s="55" t="str">
        <f>'Crisis Indicator Data'!A13</f>
        <v>Chronic Food Security Crisis in Bangladesh</v>
      </c>
      <c r="B15" s="55" t="str">
        <f>Lists!G13</f>
        <v>Chronic Food Security Crisis in Bangladesh</v>
      </c>
      <c r="C15" s="55" t="str">
        <f>'Crisis Indicator Data'!C13</f>
        <v>BGD012</v>
      </c>
      <c r="D15" s="55" t="str">
        <f>'Crisis Indicator Data'!D13</f>
        <v>Bangladesh</v>
      </c>
      <c r="E15" s="55" t="str">
        <f>'Crisis Indicator Data'!E13</f>
        <v>BGD</v>
      </c>
      <c r="F15" s="55" t="str">
        <f>'Crisis Indicator Data'!B13</f>
        <v>Food Security,Socio-political,Cyclone,Floods,Other seasonal event</v>
      </c>
      <c r="G15" s="52">
        <f t="shared" si="0"/>
        <v>3.6</v>
      </c>
      <c r="H15" s="51">
        <f t="shared" si="1"/>
        <v>4</v>
      </c>
      <c r="I15" s="130" t="str">
        <f t="shared" si="2"/>
        <v>High</v>
      </c>
      <c r="J15" s="133" t="str">
        <f>INDEX(Trends!$D$3:$D$404,MATCH(C15,Trends!$C$3:$C$404,0))</f>
        <v>Increasing</v>
      </c>
      <c r="K15" s="123" t="str">
        <f>IF(Reliability!B13="x","x",(IF(ROUNDUP(Reliability!B13,0)=1,"Very High",IF(ROUNDUP(Reliability!B13,0)=2,"High",IF(ROUNDUP(Reliability!B13,0)=3,"Medium",IF(ROUNDUP(Reliability!B13,0)=4,"Low","Very Low"))))))</f>
        <v>Very High</v>
      </c>
      <c r="L15" s="54">
        <f t="shared" si="3"/>
        <v>3.5</v>
      </c>
      <c r="M15" s="53">
        <f>'Impact of the crisis'!N16</f>
        <v>4.7</v>
      </c>
      <c r="N15" s="53">
        <f>'Impact of the crisis'!AB16</f>
        <v>2.5</v>
      </c>
      <c r="O15" s="54">
        <f>'Conditions of people affected'!R16</f>
        <v>4.5</v>
      </c>
      <c r="P15" s="53">
        <f>'Conditions of people affected'!K16</f>
        <v>5</v>
      </c>
      <c r="Q15" s="53">
        <f>'Conditions of people affected'!Q16</f>
        <v>4</v>
      </c>
      <c r="R15" s="53">
        <f t="shared" si="4"/>
        <v>2.1</v>
      </c>
      <c r="S15" s="53">
        <f>'Complexity of the crisis'!X16</f>
        <v>2.7</v>
      </c>
      <c r="T15" s="53">
        <f>'Complexity of the crisis'!AN16</f>
        <v>1.5</v>
      </c>
      <c r="U15" s="139" t="str">
        <f>VLOOKUP(C15,Lists!$C$3:$E$300,3,FALSE)</f>
        <v>Asia</v>
      </c>
      <c r="V15" s="140">
        <v>45529</v>
      </c>
    </row>
    <row r="16" spans="1:22" ht="15.75" customHeight="1" x14ac:dyDescent="0.35">
      <c r="A16" s="55" t="str">
        <f>'Crisis Indicator Data'!A14</f>
        <v>Cyclone Remal</v>
      </c>
      <c r="B16" s="55" t="str">
        <f>Lists!G14</f>
        <v>Cyclone Remal in Bangladesh</v>
      </c>
      <c r="C16" s="55" t="str">
        <f>'Crisis Indicator Data'!C14</f>
        <v>BGD013</v>
      </c>
      <c r="D16" s="55" t="str">
        <f>'Crisis Indicator Data'!D14</f>
        <v>Bangladesh</v>
      </c>
      <c r="E16" s="55" t="str">
        <f>'Crisis Indicator Data'!E14</f>
        <v>BGD</v>
      </c>
      <c r="F16" s="55" t="str">
        <f>'Crisis Indicator Data'!B14</f>
        <v>Cyclone,Floods</v>
      </c>
      <c r="G16" s="52">
        <f t="shared" si="0"/>
        <v>2.7</v>
      </c>
      <c r="H16" s="51">
        <f t="shared" si="1"/>
        <v>3</v>
      </c>
      <c r="I16" s="130" t="str">
        <f t="shared" si="2"/>
        <v>Medium</v>
      </c>
      <c r="J16" s="133" t="str">
        <f>INDEX(Trends!$D$3:$D$404,MATCH(C16,Trends!$C$3:$C$404,0))</f>
        <v>Increasing</v>
      </c>
      <c r="K16" s="123" t="str">
        <f>IF(Reliability!B14="x","x",(IF(ROUNDUP(Reliability!B14,0)=1,"Very High",IF(ROUNDUP(Reliability!B14,0)=2,"High",IF(ROUNDUP(Reliability!B14,0)=3,"Medium",IF(ROUNDUP(Reliability!B14,0)=4,"Low","Very Low"))))))</f>
        <v>Very High</v>
      </c>
      <c r="L16" s="54">
        <f t="shared" si="3"/>
        <v>2.2000000000000002</v>
      </c>
      <c r="M16" s="53">
        <f>'Impact of the crisis'!N17</f>
        <v>2.7</v>
      </c>
      <c r="N16" s="53">
        <f>'Impact of the crisis'!AB17</f>
        <v>2</v>
      </c>
      <c r="O16" s="54">
        <f>'Conditions of people affected'!R17</f>
        <v>2.75</v>
      </c>
      <c r="P16" s="53">
        <f>'Conditions of people affected'!K17</f>
        <v>3.5</v>
      </c>
      <c r="Q16" s="53">
        <f>'Conditions of people affected'!Q17</f>
        <v>2</v>
      </c>
      <c r="R16" s="53">
        <f t="shared" si="4"/>
        <v>2.9</v>
      </c>
      <c r="S16" s="53">
        <f>'Complexity of the crisis'!X17</f>
        <v>2.7</v>
      </c>
      <c r="T16" s="53">
        <f>'Complexity of the crisis'!AN17</f>
        <v>3</v>
      </c>
      <c r="U16" s="139" t="str">
        <f>VLOOKUP(C16,Lists!$C$3:$E$300,3,FALSE)</f>
        <v>Asia</v>
      </c>
      <c r="V16" s="140">
        <v>45565</v>
      </c>
    </row>
    <row r="17" spans="1:22" ht="15.75" customHeight="1" x14ac:dyDescent="0.35">
      <c r="A17" s="55" t="str">
        <f>'Crisis Indicator Data'!A15</f>
        <v>2024 Monsoon Floods in Bangladesh</v>
      </c>
      <c r="B17" s="55" t="str">
        <f>Lists!G15</f>
        <v>2024 Monsoon Floods</v>
      </c>
      <c r="C17" s="55" t="str">
        <f>'Crisis Indicator Data'!C15</f>
        <v>BGD014</v>
      </c>
      <c r="D17" s="55" t="str">
        <f>'Crisis Indicator Data'!D15</f>
        <v>Bangladesh</v>
      </c>
      <c r="E17" s="55" t="str">
        <f>'Crisis Indicator Data'!E15</f>
        <v>BGD</v>
      </c>
      <c r="F17" s="55" t="str">
        <f>'Crisis Indicator Data'!B15</f>
        <v>Floods</v>
      </c>
      <c r="G17" s="52">
        <f t="shared" si="0"/>
        <v>3.3</v>
      </c>
      <c r="H17" s="51">
        <f t="shared" si="1"/>
        <v>4</v>
      </c>
      <c r="I17" s="130" t="str">
        <f t="shared" si="2"/>
        <v>High</v>
      </c>
      <c r="J17" s="133" t="str">
        <f>INDEX(Trends!$D$3:$D$404,MATCH(C17,Trends!$C$3:$C$404,0))</f>
        <v>-</v>
      </c>
      <c r="K17" s="123" t="str">
        <f>IF(Reliability!B15="x","x",(IF(ROUNDUP(Reliability!B15,0)=1,"Very High",IF(ROUNDUP(Reliability!B15,0)=2,"High",IF(ROUNDUP(Reliability!B15,0)=3,"Medium",IF(ROUNDUP(Reliability!B15,0)=4,"Low","Very Low"))))))</f>
        <v>Very High</v>
      </c>
      <c r="L17" s="54">
        <f t="shared" si="3"/>
        <v>2.7</v>
      </c>
      <c r="M17" s="53">
        <f>'Impact of the crisis'!N18</f>
        <v>3.1</v>
      </c>
      <c r="N17" s="53">
        <f>'Impact of the crisis'!AB18</f>
        <v>2.5</v>
      </c>
      <c r="O17" s="54">
        <f>'Conditions of people affected'!R18</f>
        <v>3.75</v>
      </c>
      <c r="P17" s="53">
        <f>'Conditions of people affected'!K18</f>
        <v>4.5</v>
      </c>
      <c r="Q17" s="53">
        <f>'Conditions of people affected'!Q18</f>
        <v>3</v>
      </c>
      <c r="R17" s="53">
        <f t="shared" si="4"/>
        <v>2.9</v>
      </c>
      <c r="S17" s="53">
        <f>'Complexity of the crisis'!X18</f>
        <v>2.7</v>
      </c>
      <c r="T17" s="53">
        <f>'Complexity of the crisis'!AN18</f>
        <v>3</v>
      </c>
      <c r="U17" s="139" t="str">
        <f>VLOOKUP(C17,Lists!$C$3:$E$300,3,FALSE)</f>
        <v>Asia</v>
      </c>
      <c r="V17" s="140">
        <v>45565</v>
      </c>
    </row>
    <row r="18" spans="1:22" ht="15.75" customHeight="1" x14ac:dyDescent="0.35">
      <c r="A18" s="55" t="str">
        <f>'Crisis Indicator Data'!A16</f>
        <v>Displacement from Russia-Ukraine conflict in Bulgaria</v>
      </c>
      <c r="B18" s="55" t="str">
        <f>Lists!G16</f>
        <v>Displacement from Russia-Ukraine conflict</v>
      </c>
      <c r="C18" s="55" t="str">
        <f>'Crisis Indicator Data'!C16</f>
        <v>BGR002</v>
      </c>
      <c r="D18" s="55" t="str">
        <f>'Crisis Indicator Data'!D16</f>
        <v>Bulgaria</v>
      </c>
      <c r="E18" s="55" t="str">
        <f>'Crisis Indicator Data'!E16</f>
        <v>BGR</v>
      </c>
      <c r="F18" s="55" t="str">
        <f>'Crisis Indicator Data'!B16</f>
        <v>Conflict,Displacement</v>
      </c>
      <c r="G18" s="52">
        <f t="shared" si="0"/>
        <v>1.6</v>
      </c>
      <c r="H18" s="51">
        <f t="shared" si="1"/>
        <v>2</v>
      </c>
      <c r="I18" s="130" t="str">
        <f t="shared" si="2"/>
        <v>Low</v>
      </c>
      <c r="J18" s="133" t="str">
        <f>INDEX(Trends!$D$3:$D$404,MATCH(C18,Trends!$C$3:$C$404,0))</f>
        <v>Decreasing</v>
      </c>
      <c r="K18" s="123" t="str">
        <f>IF(Reliability!B16="x","x",(IF(ROUNDUP(Reliability!B16,0)=1,"Very High",IF(ROUNDUP(Reliability!B16,0)=2,"High",IF(ROUNDUP(Reliability!B16,0)=3,"Medium",IF(ROUNDUP(Reliability!B16,0)=4,"Low","Very Low"))))))</f>
        <v>Very High</v>
      </c>
      <c r="L18" s="54">
        <f t="shared" si="3"/>
        <v>2.5</v>
      </c>
      <c r="M18" s="53">
        <f>'Impact of the crisis'!N19</f>
        <v>4</v>
      </c>
      <c r="N18" s="53">
        <f>'Impact of the crisis'!AB19</f>
        <v>1.4</v>
      </c>
      <c r="O18" s="54">
        <f>'Conditions of people affected'!R19</f>
        <v>1.2</v>
      </c>
      <c r="P18" s="53">
        <f>'Conditions of people affected'!K19</f>
        <v>1.4</v>
      </c>
      <c r="Q18" s="53">
        <f>'Conditions of people affected'!Q19</f>
        <v>1</v>
      </c>
      <c r="R18" s="53">
        <f t="shared" si="4"/>
        <v>1.3</v>
      </c>
      <c r="S18" s="53">
        <f>'Complexity of the crisis'!X19</f>
        <v>1.5</v>
      </c>
      <c r="T18" s="53">
        <f>'Complexity of the crisis'!AN19</f>
        <v>1</v>
      </c>
      <c r="U18" s="139" t="str">
        <f>VLOOKUP(C18,Lists!$C$3:$E$300,3,FALSE)</f>
        <v>Europe</v>
      </c>
      <c r="V18" s="140">
        <v>45563</v>
      </c>
    </row>
    <row r="19" spans="1:22" ht="15.75" customHeight="1" x14ac:dyDescent="0.35">
      <c r="A19" s="55" t="str">
        <f>'Crisis Indicator Data'!A17</f>
        <v>Displacement from Russia-Ukraine conflict in Belarus</v>
      </c>
      <c r="B19" s="55" t="str">
        <f>Lists!G17</f>
        <v>Displacement from Russia-Ukraine conflict</v>
      </c>
      <c r="C19" s="55" t="str">
        <f>'Crisis Indicator Data'!C17</f>
        <v>BLR002</v>
      </c>
      <c r="D19" s="55" t="str">
        <f>'Crisis Indicator Data'!D17</f>
        <v>Belarus</v>
      </c>
      <c r="E19" s="55" t="str">
        <f>'Crisis Indicator Data'!E17</f>
        <v>BLR</v>
      </c>
      <c r="F19" s="55" t="str">
        <f>'Crisis Indicator Data'!B17</f>
        <v>Displacement,Conflict</v>
      </c>
      <c r="G19" s="52">
        <f t="shared" si="0"/>
        <v>1.9</v>
      </c>
      <c r="H19" s="51">
        <f t="shared" si="1"/>
        <v>2</v>
      </c>
      <c r="I19" s="130" t="str">
        <f t="shared" si="2"/>
        <v>Low</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2.7</v>
      </c>
      <c r="M19" s="53">
        <f>'Impact of the crisis'!N20</f>
        <v>4.3</v>
      </c>
      <c r="N19" s="53">
        <f>'Impact of the crisis'!AB20</f>
        <v>1.4</v>
      </c>
      <c r="O19" s="54">
        <f>'Conditions of people affected'!R20</f>
        <v>1.1000000000000001</v>
      </c>
      <c r="P19" s="53">
        <f>'Conditions of people affected'!K20</f>
        <v>1.2</v>
      </c>
      <c r="Q19" s="53">
        <f>'Conditions of people affected'!Q20</f>
        <v>1</v>
      </c>
      <c r="R19" s="53">
        <f t="shared" si="4"/>
        <v>2.2000000000000002</v>
      </c>
      <c r="S19" s="53">
        <f>'Complexity of the crisis'!X20</f>
        <v>2.2999999999999998</v>
      </c>
      <c r="T19" s="53">
        <f>'Complexity of the crisis'!AN20</f>
        <v>2</v>
      </c>
      <c r="U19" s="139" t="str">
        <f>VLOOKUP(C19,Lists!$C$3:$E$300,3,FALSE)</f>
        <v>Europe</v>
      </c>
      <c r="V19" s="140">
        <v>45563</v>
      </c>
    </row>
    <row r="20" spans="1:22" ht="15.75" customHeight="1" x14ac:dyDescent="0.35">
      <c r="A20" s="55" t="str">
        <f>'Crisis Indicator Data'!A18</f>
        <v>Country level Brazil</v>
      </c>
      <c r="B20" s="55" t="str">
        <f>Lists!G18</f>
        <v>Country level</v>
      </c>
      <c r="C20" s="55" t="str">
        <f>'Crisis Indicator Data'!C18</f>
        <v>BRA001</v>
      </c>
      <c r="D20" s="55" t="str">
        <f>'Crisis Indicator Data'!D18</f>
        <v>Brazil</v>
      </c>
      <c r="E20" s="55" t="str">
        <f>'Crisis Indicator Data'!E18</f>
        <v>BRA</v>
      </c>
      <c r="F20" s="55" t="str">
        <f>'Crisis Indicator Data'!B18</f>
        <v>Displacement,Floods</v>
      </c>
      <c r="G20" s="52">
        <f t="shared" si="0"/>
        <v>2.5</v>
      </c>
      <c r="H20" s="51">
        <f t="shared" si="1"/>
        <v>3</v>
      </c>
      <c r="I20" s="130" t="str">
        <f t="shared" si="2"/>
        <v>Medium</v>
      </c>
      <c r="J20" s="133" t="str">
        <f>INDEX(Trends!$D$3:$D$404,MATCH(C20,Trends!$C$3:$C$404,0))</f>
        <v>Increasing</v>
      </c>
      <c r="K20" s="123" t="str">
        <f>IF(Reliability!B18="x","x",(IF(ROUNDUP(Reliability!B18,0)=1,"Very High",IF(ROUNDUP(Reliability!B18,0)=2,"High",IF(ROUNDUP(Reliability!B18,0)=3,"Medium",IF(ROUNDUP(Reliability!B18,0)=4,"Low","Very Low"))))))</f>
        <v>High</v>
      </c>
      <c r="L20" s="54">
        <f t="shared" si="3"/>
        <v>3.5</v>
      </c>
      <c r="M20" s="53">
        <f>'Impact of the crisis'!N21</f>
        <v>4.2</v>
      </c>
      <c r="N20" s="53">
        <f>'Impact of the crisis'!AB21</f>
        <v>3.1</v>
      </c>
      <c r="O20" s="54">
        <f>'Conditions of people affected'!R21</f>
        <v>2.35</v>
      </c>
      <c r="P20" s="53">
        <f>'Conditions of people affected'!K21</f>
        <v>3.7</v>
      </c>
      <c r="Q20" s="53">
        <f>'Conditions of people affected'!Q21</f>
        <v>1</v>
      </c>
      <c r="R20" s="53">
        <f t="shared" si="4"/>
        <v>1.8</v>
      </c>
      <c r="S20" s="53">
        <f>'Complexity of the crisis'!X21</f>
        <v>2.5</v>
      </c>
      <c r="T20" s="53">
        <f>'Complexity of the crisis'!AN21</f>
        <v>1</v>
      </c>
      <c r="U20" s="139" t="str">
        <f>VLOOKUP(C20,Lists!$C$3:$E$300,3,FALSE)</f>
        <v>Americas</v>
      </c>
      <c r="V20" s="140">
        <v>45549</v>
      </c>
    </row>
    <row r="21" spans="1:22" ht="15.75" customHeight="1" x14ac:dyDescent="0.35">
      <c r="A21" s="55" t="str">
        <f>'Crisis Indicator Data'!A19</f>
        <v>Venezuela displacement in Brazil</v>
      </c>
      <c r="B21" s="55" t="str">
        <f>Lists!G19</f>
        <v>Venezuelan refugees</v>
      </c>
      <c r="C21" s="55" t="str">
        <f>'Crisis Indicator Data'!C19</f>
        <v>BRA002</v>
      </c>
      <c r="D21" s="55" t="str">
        <f>'Crisis Indicator Data'!D19</f>
        <v>Brazil</v>
      </c>
      <c r="E21" s="55" t="str">
        <f>'Crisis Indicator Data'!E19</f>
        <v>BRA</v>
      </c>
      <c r="F21" s="55" t="str">
        <f>'Crisis Indicator Data'!B19</f>
        <v>Displacement</v>
      </c>
      <c r="G21" s="52">
        <f t="shared" si="0"/>
        <v>2.2999999999999998</v>
      </c>
      <c r="H21" s="51">
        <f t="shared" si="1"/>
        <v>3</v>
      </c>
      <c r="I21" s="130" t="str">
        <f t="shared" si="2"/>
        <v>Medium</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2.8</v>
      </c>
      <c r="M21" s="53">
        <f>'Impact of the crisis'!N22</f>
        <v>3.8</v>
      </c>
      <c r="N21" s="53">
        <f>'Impact of the crisis'!AB22</f>
        <v>2.2000000000000002</v>
      </c>
      <c r="O21" s="54">
        <f>'Conditions of people affected'!R22</f>
        <v>1.95</v>
      </c>
      <c r="P21" s="53">
        <f>'Conditions of people affected'!K22</f>
        <v>2.9</v>
      </c>
      <c r="Q21" s="53">
        <f>'Conditions of people affected'!Q22</f>
        <v>1</v>
      </c>
      <c r="R21" s="53">
        <f t="shared" si="4"/>
        <v>2.2999999999999998</v>
      </c>
      <c r="S21" s="53">
        <f>'Complexity of the crisis'!X22</f>
        <v>2.5</v>
      </c>
      <c r="T21" s="53">
        <f>'Complexity of the crisis'!AN22</f>
        <v>2</v>
      </c>
      <c r="U21" s="139" t="str">
        <f>VLOOKUP(C21,Lists!$C$3:$E$300,3,FALSE)</f>
        <v>Americas</v>
      </c>
      <c r="V21" s="140">
        <v>45549</v>
      </c>
    </row>
    <row r="22" spans="1:22" ht="15.75" customHeight="1" x14ac:dyDescent="0.35">
      <c r="A22" s="55" t="str">
        <f>'Crisis Indicator Data'!A20</f>
        <v>Drought in the Amazonas</v>
      </c>
      <c r="B22" s="55" t="str">
        <f>Lists!G20</f>
        <v>Drought in the Amazonas</v>
      </c>
      <c r="C22" s="55" t="str">
        <f>'Crisis Indicator Data'!C20</f>
        <v>BRA004</v>
      </c>
      <c r="D22" s="55" t="str">
        <f>'Crisis Indicator Data'!D20</f>
        <v>Brazil</v>
      </c>
      <c r="E22" s="55" t="str">
        <f>'Crisis Indicator Data'!E20</f>
        <v>BRA</v>
      </c>
      <c r="F22" s="55" t="str">
        <f>'Crisis Indicator Data'!B20</f>
        <v>Drought</v>
      </c>
      <c r="G22" s="52">
        <f t="shared" si="0"/>
        <v>2.4</v>
      </c>
      <c r="H22" s="51">
        <f t="shared" si="1"/>
        <v>3</v>
      </c>
      <c r="I22" s="130" t="str">
        <f t="shared" si="2"/>
        <v>Medium</v>
      </c>
      <c r="J22" s="133" t="str">
        <f>INDEX(Trends!$D$3:$D$404,MATCH(C22,Trends!$C$3:$C$404,0))</f>
        <v>Increasing</v>
      </c>
      <c r="K22" s="123" t="str">
        <f>IF(Reliability!B20="x","x",(IF(ROUNDUP(Reliability!B20,0)=1,"Very High",IF(ROUNDUP(Reliability!B20,0)=2,"High",IF(ROUNDUP(Reliability!B20,0)=3,"Medium",IF(ROUNDUP(Reliability!B20,0)=4,"Low","Very Low"))))))</f>
        <v>Medium</v>
      </c>
      <c r="L22" s="54">
        <f t="shared" si="3"/>
        <v>1.6</v>
      </c>
      <c r="M22" s="53">
        <f>'Impact of the crisis'!N23</f>
        <v>2.1</v>
      </c>
      <c r="N22" s="53">
        <f>'Impact of the crisis'!AB23</f>
        <v>1.4</v>
      </c>
      <c r="O22" s="54">
        <f>'Conditions of people affected'!R23</f>
        <v>3</v>
      </c>
      <c r="P22" s="53">
        <f>'Conditions of people affected'!K23</f>
        <v>3</v>
      </c>
      <c r="Q22" s="53">
        <f>'Conditions of people affected'!Q23</f>
        <v>3</v>
      </c>
      <c r="R22" s="53">
        <f t="shared" si="4"/>
        <v>2</v>
      </c>
      <c r="S22" s="53">
        <f>'Complexity of the crisis'!X23</f>
        <v>2.5</v>
      </c>
      <c r="T22" s="53">
        <f>'Complexity of the crisis'!AN23</f>
        <v>1.5</v>
      </c>
      <c r="U22" s="139" t="str">
        <f>VLOOKUP(C22,Lists!$C$3:$E$300,3,FALSE)</f>
        <v>Americas</v>
      </c>
      <c r="V22" s="140">
        <v>45549</v>
      </c>
    </row>
    <row r="23" spans="1:22" ht="15.75" customHeight="1" x14ac:dyDescent="0.35">
      <c r="A23" s="55" t="str">
        <f>'Crisis Indicator Data'!A21</f>
        <v>Floods in Rio Grande do Sul</v>
      </c>
      <c r="B23" s="55" t="str">
        <f>Lists!G21</f>
        <v>Floods in Rio Grande do Sul</v>
      </c>
      <c r="C23" s="55" t="str">
        <f>'Crisis Indicator Data'!C21</f>
        <v>BRA005</v>
      </c>
      <c r="D23" s="55" t="str">
        <f>'Crisis Indicator Data'!D21</f>
        <v>Brazil</v>
      </c>
      <c r="E23" s="55" t="str">
        <f>'Crisis Indicator Data'!E21</f>
        <v>BRA</v>
      </c>
      <c r="F23" s="55" t="str">
        <f>'Crisis Indicator Data'!B21</f>
        <v>Floods</v>
      </c>
      <c r="G23" s="52">
        <f t="shared" si="0"/>
        <v>2.4</v>
      </c>
      <c r="H23" s="51">
        <f t="shared" si="1"/>
        <v>3</v>
      </c>
      <c r="I23" s="130" t="str">
        <f t="shared" si="2"/>
        <v>Medium</v>
      </c>
      <c r="J23" s="133" t="str">
        <f>INDEX(Trends!$D$3:$D$404,MATCH(C23,Trends!$C$3:$C$404,0))</f>
        <v>-</v>
      </c>
      <c r="K23" s="123" t="str">
        <f>IF(Reliability!B21="x","x",(IF(ROUNDUP(Reliability!B21,0)=1,"Very High",IF(ROUNDUP(Reliability!B21,0)=2,"High",IF(ROUNDUP(Reliability!B21,0)=3,"Medium",IF(ROUNDUP(Reliability!B21,0)=4,"Low","Very Low"))))))</f>
        <v>Very High</v>
      </c>
      <c r="L23" s="54">
        <f t="shared" si="3"/>
        <v>2.8</v>
      </c>
      <c r="M23" s="53">
        <f>'Impact of the crisis'!N24</f>
        <v>2</v>
      </c>
      <c r="N23" s="53">
        <f>'Impact of the crisis'!AB24</f>
        <v>3.2</v>
      </c>
      <c r="O23" s="54">
        <f>'Conditions of people affected'!R24</f>
        <v>2.35</v>
      </c>
      <c r="P23" s="53">
        <f>'Conditions of people affected'!K24</f>
        <v>2.7</v>
      </c>
      <c r="Q23" s="53">
        <f>'Conditions of people affected'!Q24</f>
        <v>2</v>
      </c>
      <c r="R23" s="53">
        <f t="shared" si="4"/>
        <v>2</v>
      </c>
      <c r="S23" s="53">
        <f>'Complexity of the crisis'!X24</f>
        <v>2.5</v>
      </c>
      <c r="T23" s="53">
        <f>'Complexity of the crisis'!AN24</f>
        <v>1.5</v>
      </c>
      <c r="U23" s="139" t="str">
        <f>VLOOKUP(C23,Lists!$C$3:$E$300,3,FALSE)</f>
        <v>Americas</v>
      </c>
      <c r="V23" s="140">
        <v>45549</v>
      </c>
    </row>
    <row r="24" spans="1:22" ht="15.75" customHeight="1" x14ac:dyDescent="0.35">
      <c r="A24" s="55" t="str">
        <f>'Crisis Indicator Data'!A22</f>
        <v>Complex crisis in CAR</v>
      </c>
      <c r="B24" s="55" t="str">
        <f>Lists!G22</f>
        <v>Complex crisis</v>
      </c>
      <c r="C24" s="55" t="str">
        <f>'Crisis Indicator Data'!C22</f>
        <v>CAF001</v>
      </c>
      <c r="D24" s="55" t="str">
        <f>'Crisis Indicator Data'!D22</f>
        <v>CAR</v>
      </c>
      <c r="E24" s="55" t="str">
        <f>'Crisis Indicator Data'!E22</f>
        <v>CAF</v>
      </c>
      <c r="F24" s="55" t="str">
        <f>'Crisis Indicator Data'!B22</f>
        <v>Conflict,Displacement</v>
      </c>
      <c r="G24" s="52">
        <f t="shared" si="0"/>
        <v>4.0999999999999996</v>
      </c>
      <c r="H24" s="51">
        <f t="shared" si="1"/>
        <v>5</v>
      </c>
      <c r="I24" s="130" t="str">
        <f t="shared" si="2"/>
        <v>Very High</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4.3</v>
      </c>
      <c r="M24" s="53">
        <f>'Impact of the crisis'!N25</f>
        <v>4.4000000000000004</v>
      </c>
      <c r="N24" s="53">
        <f>'Impact of the crisis'!AB25</f>
        <v>4.2</v>
      </c>
      <c r="O24" s="54">
        <f>'Conditions of people affected'!R25</f>
        <v>4.05</v>
      </c>
      <c r="P24" s="53">
        <f>'Conditions of people affected'!K25</f>
        <v>4.0999999999999996</v>
      </c>
      <c r="Q24" s="53">
        <f>'Conditions of people affected'!Q25</f>
        <v>4</v>
      </c>
      <c r="R24" s="53">
        <f t="shared" si="4"/>
        <v>4</v>
      </c>
      <c r="S24" s="53">
        <f>'Complexity of the crisis'!X25</f>
        <v>4</v>
      </c>
      <c r="T24" s="53">
        <f>'Complexity of the crisis'!AN25</f>
        <v>4</v>
      </c>
      <c r="U24" s="139" t="str">
        <f>VLOOKUP(C24,Lists!$C$3:$E$300,3,FALSE)</f>
        <v>Africa</v>
      </c>
      <c r="V24" s="140">
        <v>45561</v>
      </c>
    </row>
    <row r="25" spans="1:22" ht="15.75" customHeight="1" x14ac:dyDescent="0.35">
      <c r="A25" s="55" t="str">
        <f>'Crisis Indicator Data'!A23</f>
        <v>Venezuela displacement in Chile</v>
      </c>
      <c r="B25" s="55" t="str">
        <f>Lists!G23</f>
        <v>Venezuelan refugees</v>
      </c>
      <c r="C25" s="55" t="str">
        <f>'Crisis Indicator Data'!C23</f>
        <v>CHL002</v>
      </c>
      <c r="D25" s="55" t="str">
        <f>'Crisis Indicator Data'!D23</f>
        <v>Chile</v>
      </c>
      <c r="E25" s="55" t="str">
        <f>'Crisis Indicator Data'!E23</f>
        <v>CHL</v>
      </c>
      <c r="F25" s="55" t="str">
        <f>'Crisis Indicator Data'!B23</f>
        <v>Displacement</v>
      </c>
      <c r="G25" s="52">
        <f t="shared" si="0"/>
        <v>2.5</v>
      </c>
      <c r="H25" s="51">
        <f t="shared" si="1"/>
        <v>3</v>
      </c>
      <c r="I25" s="130" t="str">
        <f t="shared" si="2"/>
        <v>Medium</v>
      </c>
      <c r="J25" s="133" t="str">
        <f>INDEX(Trends!$D$3:$D$404,MATCH(C25,Trends!$C$3:$C$404,0))</f>
        <v>Decreasing</v>
      </c>
      <c r="K25" s="123" t="str">
        <f>IF(Reliability!B23="x","x",(IF(ROUNDUP(Reliability!B23,0)=1,"Very High",IF(ROUNDUP(Reliability!B23,0)=2,"High",IF(ROUNDUP(Reliability!B23,0)=3,"Medium",IF(ROUNDUP(Reliability!B23,0)=4,"Low","Very Low"))))))</f>
        <v>Very High</v>
      </c>
      <c r="L25" s="54">
        <f t="shared" si="3"/>
        <v>3.7</v>
      </c>
      <c r="M25" s="53">
        <f>'Impact of the crisis'!N26</f>
        <v>4.8</v>
      </c>
      <c r="N25" s="53">
        <f>'Impact of the crisis'!AB26</f>
        <v>2.9</v>
      </c>
      <c r="O25" s="54">
        <f>'Conditions of people affected'!R26</f>
        <v>2.2000000000000002</v>
      </c>
      <c r="P25" s="53">
        <f>'Conditions of people affected'!K26</f>
        <v>2.4</v>
      </c>
      <c r="Q25" s="53">
        <f>'Conditions of people affected'!Q26</f>
        <v>2</v>
      </c>
      <c r="R25" s="53">
        <f t="shared" si="4"/>
        <v>1.9</v>
      </c>
      <c r="S25" s="53">
        <f>'Complexity of the crisis'!X26</f>
        <v>1.3</v>
      </c>
      <c r="T25" s="53">
        <f>'Complexity of the crisis'!AN26</f>
        <v>2.5</v>
      </c>
      <c r="U25" s="139" t="str">
        <f>VLOOKUP(C25,Lists!$C$3:$E$300,3,FALSE)</f>
        <v>Americas</v>
      </c>
      <c r="V25" s="140">
        <v>45560</v>
      </c>
    </row>
    <row r="26" spans="1:22" ht="15.75" customHeight="1" x14ac:dyDescent="0.35">
      <c r="A26" s="55" t="str">
        <f>'Crisis Indicator Data'!A24</f>
        <v>Multiple crises in Cameroon</v>
      </c>
      <c r="B26" s="55" t="str">
        <f>Lists!G24</f>
        <v>Country level</v>
      </c>
      <c r="C26" s="55" t="str">
        <f>'Crisis Indicator Data'!C24</f>
        <v>CMR001</v>
      </c>
      <c r="D26" s="55" t="str">
        <f>'Crisis Indicator Data'!D24</f>
        <v>Cameroon</v>
      </c>
      <c r="E26" s="55" t="str">
        <f>'Crisis Indicator Data'!E24</f>
        <v>CMR</v>
      </c>
      <c r="F26" s="55" t="str">
        <f>'Crisis Indicator Data'!B24</f>
        <v>Conflict,Displacement</v>
      </c>
      <c r="G26" s="52">
        <f t="shared" si="0"/>
        <v>3.8</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4.0999999999999996</v>
      </c>
      <c r="M26" s="53">
        <f>'Impact of the crisis'!N27</f>
        <v>4.5</v>
      </c>
      <c r="N26" s="53">
        <f>'Impact of the crisis'!AB27</f>
        <v>3.8</v>
      </c>
      <c r="O26" s="54">
        <f>'Conditions of people affected'!R27</f>
        <v>3.6</v>
      </c>
      <c r="P26" s="53">
        <f>'Conditions of people affected'!K27</f>
        <v>4.2</v>
      </c>
      <c r="Q26" s="53">
        <f>'Conditions of people affected'!Q27</f>
        <v>3</v>
      </c>
      <c r="R26" s="53">
        <f t="shared" si="4"/>
        <v>3.9</v>
      </c>
      <c r="S26" s="53">
        <f>'Complexity of the crisis'!X27</f>
        <v>3.7</v>
      </c>
      <c r="T26" s="53">
        <f>'Complexity of the crisis'!AN27</f>
        <v>4</v>
      </c>
      <c r="U26" s="139" t="str">
        <f>VLOOKUP(C26,Lists!$C$3:$E$300,3,FALSE)</f>
        <v>Africa</v>
      </c>
      <c r="V26" s="140">
        <v>45561</v>
      </c>
    </row>
    <row r="27" spans="1:22" ht="15.75" customHeight="1" x14ac:dyDescent="0.35">
      <c r="A27" s="55" t="str">
        <f>'Crisis Indicator Data'!A25</f>
        <v>Lake Chad basin crisis in Cameroon</v>
      </c>
      <c r="B27" s="55" t="str">
        <f>Lists!G25</f>
        <v>Lake Chad basin crisis</v>
      </c>
      <c r="C27" s="55" t="str">
        <f>'Crisis Indicator Data'!C25</f>
        <v>CMR002</v>
      </c>
      <c r="D27" s="55" t="str">
        <f>'Crisis Indicator Data'!D25</f>
        <v>Cameroon</v>
      </c>
      <c r="E27" s="55" t="str">
        <f>'Crisis Indicator Data'!E25</f>
        <v>CMR</v>
      </c>
      <c r="F27" s="55" t="str">
        <f>'Crisis Indicator Data'!B25</f>
        <v>Conflict</v>
      </c>
      <c r="G27" s="52">
        <f t="shared" si="0"/>
        <v>3.5</v>
      </c>
      <c r="H27" s="51">
        <f t="shared" si="1"/>
        <v>4</v>
      </c>
      <c r="I27" s="130" t="str">
        <f t="shared" si="2"/>
        <v>High</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3</v>
      </c>
      <c r="M27" s="53">
        <f>'Impact of the crisis'!N28</f>
        <v>1.6</v>
      </c>
      <c r="N27" s="53">
        <f>'Impact of the crisis'!AB28</f>
        <v>3.5</v>
      </c>
      <c r="O27" s="54">
        <f>'Conditions of people affected'!R28</f>
        <v>3.75</v>
      </c>
      <c r="P27" s="53">
        <f>'Conditions of people affected'!K28</f>
        <v>3.5</v>
      </c>
      <c r="Q27" s="53">
        <f>'Conditions of people affected'!Q28</f>
        <v>4</v>
      </c>
      <c r="R27" s="53">
        <f t="shared" si="4"/>
        <v>3.4</v>
      </c>
      <c r="S27" s="53">
        <f>'Complexity of the crisis'!X28</f>
        <v>3.7</v>
      </c>
      <c r="T27" s="53">
        <f>'Complexity of the crisis'!AN28</f>
        <v>3</v>
      </c>
      <c r="U27" s="139" t="str">
        <f>VLOOKUP(C27,Lists!$C$3:$E$300,3,FALSE)</f>
        <v>Africa</v>
      </c>
      <c r="V27" s="140">
        <v>45561</v>
      </c>
    </row>
    <row r="28" spans="1:22" ht="15.75" customHeight="1" x14ac:dyDescent="0.35">
      <c r="A28" s="55" t="str">
        <f>'Crisis Indicator Data'!A26</f>
        <v>Anglophone Crisis in Cameroon</v>
      </c>
      <c r="B28" s="55" t="str">
        <f>Lists!G26</f>
        <v>Anglophone crisis</v>
      </c>
      <c r="C28" s="55" t="str">
        <f>'Crisis Indicator Data'!C26</f>
        <v>CMR003</v>
      </c>
      <c r="D28" s="55" t="str">
        <f>'Crisis Indicator Data'!D26</f>
        <v>Cameroon</v>
      </c>
      <c r="E28" s="55" t="str">
        <f>'Crisis Indicator Data'!E26</f>
        <v>CMR</v>
      </c>
      <c r="F28" s="55" t="str">
        <f>'Crisis Indicator Data'!B26</f>
        <v>Conflict</v>
      </c>
      <c r="G28" s="52">
        <f t="shared" si="0"/>
        <v>3.5</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3.2</v>
      </c>
      <c r="M28" s="53">
        <f>'Impact of the crisis'!N29</f>
        <v>2.5</v>
      </c>
      <c r="N28" s="53">
        <f>'Impact of the crisis'!AB29</f>
        <v>3.5</v>
      </c>
      <c r="O28" s="54">
        <f>'Conditions of people affected'!R29</f>
        <v>3.4</v>
      </c>
      <c r="P28" s="53">
        <f>'Conditions of people affected'!K29</f>
        <v>3.8</v>
      </c>
      <c r="Q28" s="53">
        <f>'Conditions of people affected'!Q29</f>
        <v>3</v>
      </c>
      <c r="R28" s="53">
        <f t="shared" si="4"/>
        <v>3.9</v>
      </c>
      <c r="S28" s="53">
        <f>'Complexity of the crisis'!X29</f>
        <v>3.7</v>
      </c>
      <c r="T28" s="53">
        <f>'Complexity of the crisis'!AN29</f>
        <v>4</v>
      </c>
      <c r="U28" s="139" t="str">
        <f>VLOOKUP(C28,Lists!$C$3:$E$300,3,FALSE)</f>
        <v>Africa</v>
      </c>
      <c r="V28" s="140">
        <v>45561</v>
      </c>
    </row>
    <row r="29" spans="1:22" ht="15.75" customHeight="1" x14ac:dyDescent="0.35">
      <c r="A29" s="55" t="str">
        <f>'Crisis Indicator Data'!A27</f>
        <v>CAR refugees in Cameroon</v>
      </c>
      <c r="B29" s="55" t="str">
        <f>Lists!G27</f>
        <v>CAR refugees</v>
      </c>
      <c r="C29" s="55" t="str">
        <f>'Crisis Indicator Data'!C27</f>
        <v>CMR004</v>
      </c>
      <c r="D29" s="55" t="str">
        <f>'Crisis Indicator Data'!D27</f>
        <v>Cameroon</v>
      </c>
      <c r="E29" s="55" t="str">
        <f>'Crisis Indicator Data'!E27</f>
        <v>CMR</v>
      </c>
      <c r="F29" s="55" t="str">
        <f>'Crisis Indicator Data'!B27</f>
        <v>Conflict,Displacement</v>
      </c>
      <c r="G29" s="52">
        <f t="shared" si="0"/>
        <v>2.8</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Very High</v>
      </c>
      <c r="L29" s="54">
        <f t="shared" si="3"/>
        <v>2.4</v>
      </c>
      <c r="M29" s="53">
        <f>'Impact of the crisis'!N30</f>
        <v>2.5</v>
      </c>
      <c r="N29" s="53">
        <f>'Impact of the crisis'!AB30</f>
        <v>2.2999999999999998</v>
      </c>
      <c r="O29" s="54">
        <f>'Conditions of people affected'!R30</f>
        <v>2.8</v>
      </c>
      <c r="P29" s="53">
        <f>'Conditions of people affected'!K30</f>
        <v>2.6</v>
      </c>
      <c r="Q29" s="53">
        <f>'Conditions of people affected'!Q30</f>
        <v>3</v>
      </c>
      <c r="R29" s="53">
        <f t="shared" si="4"/>
        <v>3.2</v>
      </c>
      <c r="S29" s="53">
        <f>'Complexity of the crisis'!X30</f>
        <v>3.7</v>
      </c>
      <c r="T29" s="53">
        <f>'Complexity of the crisis'!AN30</f>
        <v>2.5</v>
      </c>
      <c r="U29" s="139" t="str">
        <f>VLOOKUP(C29,Lists!$C$3:$E$300,3,FALSE)</f>
        <v>Africa</v>
      </c>
      <c r="V29" s="140">
        <v>45561</v>
      </c>
    </row>
    <row r="30" spans="1:22" ht="15.75" customHeight="1" x14ac:dyDescent="0.35">
      <c r="A30" s="55" t="str">
        <f>'Crisis Indicator Data'!A28</f>
        <v>Complex crisis in DRC</v>
      </c>
      <c r="B30" s="55" t="str">
        <f>Lists!G28</f>
        <v>Complex crisis</v>
      </c>
      <c r="C30" s="55" t="str">
        <f>'Crisis Indicator Data'!C28</f>
        <v>COD001</v>
      </c>
      <c r="D30" s="55" t="str">
        <f>'Crisis Indicator Data'!D28</f>
        <v>DRC</v>
      </c>
      <c r="E30" s="55" t="str">
        <f>'Crisis Indicator Data'!E28</f>
        <v>COD</v>
      </c>
      <c r="F30" s="55" t="str">
        <f>'Crisis Indicator Data'!B28</f>
        <v>Conflict,Displacement,Socio-political</v>
      </c>
      <c r="G30" s="52">
        <f t="shared" si="0"/>
        <v>4.4000000000000004</v>
      </c>
      <c r="H30" s="51">
        <f t="shared" si="1"/>
        <v>5</v>
      </c>
      <c r="I30" s="130" t="str">
        <f t="shared" si="2"/>
        <v>Very High</v>
      </c>
      <c r="J30" s="133" t="str">
        <f>INDEX(Trends!$D$3:$D$404,MATCH(C30,Trends!$C$3:$C$404,0))</f>
        <v>Increasing</v>
      </c>
      <c r="K30" s="123" t="str">
        <f>IF(Reliability!B28="x","x",(IF(ROUNDUP(Reliability!B28,0)=1,"Very High",IF(ROUNDUP(Reliability!B28,0)=2,"High",IF(ROUNDUP(Reliability!B28,0)=3,"Medium",IF(ROUNDUP(Reliability!B28,0)=4,"Low","Very Low"))))))</f>
        <v>Very High</v>
      </c>
      <c r="L30" s="54">
        <f t="shared" si="3"/>
        <v>4.5</v>
      </c>
      <c r="M30" s="53">
        <f>'Impact of the crisis'!N31</f>
        <v>5</v>
      </c>
      <c r="N30" s="53">
        <f>'Impact of the crisis'!AB31</f>
        <v>4.0999999999999996</v>
      </c>
      <c r="O30" s="54">
        <f>'Conditions of people affected'!R31</f>
        <v>4.5</v>
      </c>
      <c r="P30" s="53">
        <f>'Conditions of people affected'!K31</f>
        <v>5</v>
      </c>
      <c r="Q30" s="53">
        <f>'Conditions of people affected'!Q31</f>
        <v>4</v>
      </c>
      <c r="R30" s="53">
        <f t="shared" si="4"/>
        <v>4.2</v>
      </c>
      <c r="S30" s="53">
        <f>'Complexity of the crisis'!X31</f>
        <v>4.3</v>
      </c>
      <c r="T30" s="53">
        <f>'Complexity of the crisis'!AN31</f>
        <v>4</v>
      </c>
      <c r="U30" s="139" t="str">
        <f>VLOOKUP(C30,Lists!$C$3:$E$300,3,FALSE)</f>
        <v>Africa</v>
      </c>
      <c r="V30" s="140">
        <v>45561</v>
      </c>
    </row>
    <row r="31" spans="1:22" x14ac:dyDescent="0.35">
      <c r="A31" s="55" t="str">
        <f>'Crisis Indicator Data'!A29</f>
        <v>Complex crisis in Congo</v>
      </c>
      <c r="B31" s="55" t="str">
        <f>Lists!G29</f>
        <v>Complex crisis</v>
      </c>
      <c r="C31" s="55" t="str">
        <f>'Crisis Indicator Data'!C29</f>
        <v>COG001</v>
      </c>
      <c r="D31" s="55" t="str">
        <f>'Crisis Indicator Data'!D29</f>
        <v>Congo</v>
      </c>
      <c r="E31" s="55" t="str">
        <f>'Crisis Indicator Data'!E29</f>
        <v>COG</v>
      </c>
      <c r="F31" s="55" t="str">
        <f>'Crisis Indicator Data'!B29</f>
        <v>Conflict</v>
      </c>
      <c r="G31" s="52">
        <f t="shared" si="0"/>
        <v>2.7</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High</v>
      </c>
      <c r="L31" s="54">
        <f t="shared" si="3"/>
        <v>2.9</v>
      </c>
      <c r="M31" s="53">
        <f>'Impact of the crisis'!N32</f>
        <v>4.2</v>
      </c>
      <c r="N31" s="53">
        <f>'Impact of the crisis'!AB32</f>
        <v>2</v>
      </c>
      <c r="O31" s="54">
        <f>'Conditions of people affected'!R32</f>
        <v>2.95</v>
      </c>
      <c r="P31" s="53">
        <f>'Conditions of people affected'!K32</f>
        <v>2.9</v>
      </c>
      <c r="Q31" s="53">
        <f>'Conditions of people affected'!Q32</f>
        <v>3</v>
      </c>
      <c r="R31" s="53">
        <f t="shared" si="4"/>
        <v>2.2999999999999998</v>
      </c>
      <c r="S31" s="53">
        <f>'Complexity of the crisis'!X32</f>
        <v>2.5</v>
      </c>
      <c r="T31" s="53">
        <f>'Complexity of the crisis'!AN32</f>
        <v>2</v>
      </c>
      <c r="U31" s="139" t="str">
        <f>VLOOKUP(C31,Lists!$C$3:$E$300,3,FALSE)</f>
        <v>Africa</v>
      </c>
      <c r="V31" s="140">
        <v>45561</v>
      </c>
    </row>
    <row r="32" spans="1:22" x14ac:dyDescent="0.35">
      <c r="A32" s="55" t="str">
        <f>'Crisis Indicator Data'!A30</f>
        <v>Complex crisis in Colombia</v>
      </c>
      <c r="B32" s="55" t="str">
        <f>Lists!G30</f>
        <v>Complex crisis</v>
      </c>
      <c r="C32" s="55" t="str">
        <f>'Crisis Indicator Data'!C30</f>
        <v>COL001</v>
      </c>
      <c r="D32" s="55" t="str">
        <f>'Crisis Indicator Data'!D30</f>
        <v>Colombia</v>
      </c>
      <c r="E32" s="55" t="str">
        <f>'Crisis Indicator Data'!E30</f>
        <v>COL</v>
      </c>
      <c r="F32" s="55" t="str">
        <f>'Crisis Indicator Data'!B30</f>
        <v>Socio-political,Conflict,Violence,Floods,Displacement</v>
      </c>
      <c r="G32" s="52">
        <f t="shared" si="0"/>
        <v>4.0999999999999996</v>
      </c>
      <c r="H32" s="51">
        <f t="shared" si="1"/>
        <v>5</v>
      </c>
      <c r="I32" s="130" t="str">
        <f t="shared" si="2"/>
        <v>Very High</v>
      </c>
      <c r="J32" s="133" t="str">
        <f>INDEX(Trends!$D$3:$D$404,MATCH(C32,Trends!$C$3:$C$404,0))</f>
        <v>Increasing</v>
      </c>
      <c r="K32" s="123" t="str">
        <f>IF(Reliability!B30="x","x",(IF(ROUNDUP(Reliability!B30,0)=1,"Very High",IF(ROUNDUP(Reliability!B30,0)=2,"High",IF(ROUNDUP(Reliability!B30,0)=3,"Medium",IF(ROUNDUP(Reliability!B30,0)=4,"Low","Very Low"))))))</f>
        <v>Very High</v>
      </c>
      <c r="L32" s="54">
        <f t="shared" si="3"/>
        <v>4.3</v>
      </c>
      <c r="M32" s="53">
        <f>'Impact of the crisis'!N33</f>
        <v>5</v>
      </c>
      <c r="N32" s="53">
        <f>'Impact of the crisis'!AB33</f>
        <v>3.9</v>
      </c>
      <c r="O32" s="54">
        <f>'Conditions of people affected'!R33</f>
        <v>4.5</v>
      </c>
      <c r="P32" s="53">
        <f>'Conditions of people affected'!K33</f>
        <v>5</v>
      </c>
      <c r="Q32" s="53">
        <f>'Conditions of people affected'!Q33</f>
        <v>4</v>
      </c>
      <c r="R32" s="53">
        <f t="shared" si="4"/>
        <v>3.2</v>
      </c>
      <c r="S32" s="53">
        <f>'Complexity of the crisis'!X33</f>
        <v>2.9</v>
      </c>
      <c r="T32" s="53">
        <f>'Complexity of the crisis'!AN33</f>
        <v>3.5</v>
      </c>
      <c r="U32" s="139" t="str">
        <f>VLOOKUP(C32,Lists!$C$3:$E$300,3,FALSE)</f>
        <v>Americas</v>
      </c>
      <c r="V32" s="140">
        <v>45530</v>
      </c>
    </row>
    <row r="33" spans="1:22" x14ac:dyDescent="0.35">
      <c r="A33" s="55" t="str">
        <f>'Crisis Indicator Data'!A31</f>
        <v>Venezuela displacement in Colombia</v>
      </c>
      <c r="B33" s="55" t="str">
        <f>Lists!G31</f>
        <v xml:space="preserve">Venezuelan refugees </v>
      </c>
      <c r="C33" s="55" t="str">
        <f>'Crisis Indicator Data'!C31</f>
        <v>COL002</v>
      </c>
      <c r="D33" s="55" t="str">
        <f>'Crisis Indicator Data'!D31</f>
        <v>Colombia</v>
      </c>
      <c r="E33" s="55" t="str">
        <f>'Crisis Indicator Data'!E31</f>
        <v>COL</v>
      </c>
      <c r="F33" s="55" t="str">
        <f>'Crisis Indicator Data'!B31</f>
        <v>Displacement</v>
      </c>
      <c r="G33" s="52">
        <f t="shared" si="0"/>
        <v>3.2</v>
      </c>
      <c r="H33" s="51">
        <f t="shared" si="1"/>
        <v>4</v>
      </c>
      <c r="I33" s="130" t="str">
        <f t="shared" si="2"/>
        <v>High</v>
      </c>
      <c r="J33" s="133" t="str">
        <f>INDEX(Trends!$D$3:$D$404,MATCH(C33,Trends!$C$3:$C$404,0))</f>
        <v>Decreasing</v>
      </c>
      <c r="K33" s="123" t="str">
        <f>IF(Reliability!B31="x","x",(IF(ROUNDUP(Reliability!B31,0)=1,"Very High",IF(ROUNDUP(Reliability!B31,0)=2,"High",IF(ROUNDUP(Reliability!B31,0)=3,"Medium",IF(ROUNDUP(Reliability!B31,0)=4,"Low","Very Low"))))))</f>
        <v>Very High</v>
      </c>
      <c r="L33" s="54">
        <f t="shared" si="3"/>
        <v>3.3</v>
      </c>
      <c r="M33" s="53">
        <f>'Impact of the crisis'!N34</f>
        <v>2.9</v>
      </c>
      <c r="N33" s="53">
        <f>'Impact of the crisis'!AB34</f>
        <v>3.5</v>
      </c>
      <c r="O33" s="54">
        <f>'Conditions of people affected'!R34</f>
        <v>3.45</v>
      </c>
      <c r="P33" s="53">
        <f>'Conditions of people affected'!K34</f>
        <v>3.9</v>
      </c>
      <c r="Q33" s="53">
        <f>'Conditions of people affected'!Q34</f>
        <v>3</v>
      </c>
      <c r="R33" s="53">
        <f t="shared" si="4"/>
        <v>2.7</v>
      </c>
      <c r="S33" s="53">
        <f>'Complexity of the crisis'!X34</f>
        <v>2.9</v>
      </c>
      <c r="T33" s="53">
        <f>'Complexity of the crisis'!AN34</f>
        <v>2.5</v>
      </c>
      <c r="U33" s="139" t="str">
        <f>VLOOKUP(C33,Lists!$C$3:$E$300,3,FALSE)</f>
        <v>Americas</v>
      </c>
      <c r="V33" s="140">
        <v>45530</v>
      </c>
    </row>
    <row r="34" spans="1:22" x14ac:dyDescent="0.35">
      <c r="A34" s="55" t="str">
        <f>'Crisis Indicator Data'!A32</f>
        <v>Nicaraguan refugees in Costa Rica</v>
      </c>
      <c r="B34" s="55" t="str">
        <f>Lists!G32</f>
        <v>Nicaraguan refugees</v>
      </c>
      <c r="C34" s="55" t="str">
        <f>'Crisis Indicator Data'!C32</f>
        <v>CRI002</v>
      </c>
      <c r="D34" s="55" t="str">
        <f>'Crisis Indicator Data'!D32</f>
        <v>Costa Rica</v>
      </c>
      <c r="E34" s="55" t="str">
        <f>'Crisis Indicator Data'!E32</f>
        <v>CRI</v>
      </c>
      <c r="F34" s="55" t="str">
        <f>'Crisis Indicator Data'!B32</f>
        <v>Displacement</v>
      </c>
      <c r="G34" s="52">
        <f t="shared" si="0"/>
        <v>2.2000000000000002</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2.4</v>
      </c>
      <c r="M34" s="53">
        <f>'Impact of the crisis'!N35</f>
        <v>1</v>
      </c>
      <c r="N34" s="53">
        <f>'Impact of the crisis'!AB35</f>
        <v>2.9</v>
      </c>
      <c r="O34" s="54">
        <f>'Conditions of people affected'!R35</f>
        <v>2.65</v>
      </c>
      <c r="P34" s="53">
        <f>'Conditions of people affected'!K35</f>
        <v>2.2999999999999998</v>
      </c>
      <c r="Q34" s="53">
        <f>'Conditions of people affected'!Q35</f>
        <v>3</v>
      </c>
      <c r="R34" s="53">
        <f t="shared" si="4"/>
        <v>1.5</v>
      </c>
      <c r="S34" s="53">
        <f>'Complexity of the crisis'!X35</f>
        <v>1.4</v>
      </c>
      <c r="T34" s="53">
        <f>'Complexity of the crisis'!AN35</f>
        <v>1.5</v>
      </c>
      <c r="U34" s="139" t="str">
        <f>VLOOKUP(C34,Lists!$C$3:$E$300,3,FALSE)</f>
        <v>Americas</v>
      </c>
      <c r="V34" s="140">
        <v>45530</v>
      </c>
    </row>
    <row r="35" spans="1:22" x14ac:dyDescent="0.35">
      <c r="A35" s="55" t="str">
        <f>'Crisis Indicator Data'!A33</f>
        <v>Displacement from Russia-Ukraine conflict in Czechia</v>
      </c>
      <c r="B35" s="55" t="str">
        <f>Lists!G33</f>
        <v>Displacement from Russia-Ukraine conflict</v>
      </c>
      <c r="C35" s="55" t="str">
        <f>'Crisis Indicator Data'!C33</f>
        <v>CZE002</v>
      </c>
      <c r="D35" s="55" t="str">
        <f>'Crisis Indicator Data'!D33</f>
        <v>Czech Republic</v>
      </c>
      <c r="E35" s="55" t="str">
        <f>'Crisis Indicator Data'!E33</f>
        <v>CZE</v>
      </c>
      <c r="F35" s="55" t="str">
        <f>'Crisis Indicator Data'!B33</f>
        <v>Conflict,Displacement</v>
      </c>
      <c r="G35" s="52">
        <f t="shared" si="0"/>
        <v>1.8</v>
      </c>
      <c r="H35" s="51">
        <f t="shared" si="1"/>
        <v>2</v>
      </c>
      <c r="I35" s="130" t="str">
        <f t="shared" si="2"/>
        <v>Low</v>
      </c>
      <c r="J35" s="133" t="str">
        <f>INDEX(Trends!$D$3:$D$404,MATCH(C35,Trends!$C$3:$C$404,0))</f>
        <v>Stable</v>
      </c>
      <c r="K35" s="123" t="str">
        <f>IF(Reliability!B33="x","x",(IF(ROUNDUP(Reliability!B33,0)=1,"Very High",IF(ROUNDUP(Reliability!B33,0)=2,"High",IF(ROUNDUP(Reliability!B33,0)=3,"Medium",IF(ROUNDUP(Reliability!B33,0)=4,"Low","Very Low"))))))</f>
        <v>Very High</v>
      </c>
      <c r="L35" s="54">
        <f t="shared" si="3"/>
        <v>2.9</v>
      </c>
      <c r="M35" s="53">
        <f>'Impact of the crisis'!N36</f>
        <v>4.2</v>
      </c>
      <c r="N35" s="53">
        <f>'Impact of the crisis'!AB36</f>
        <v>2</v>
      </c>
      <c r="O35" s="54">
        <f>'Conditions of people affected'!R36</f>
        <v>1.8</v>
      </c>
      <c r="P35" s="53">
        <f>'Conditions of people affected'!K36</f>
        <v>2.6</v>
      </c>
      <c r="Q35" s="53">
        <f>'Conditions of people affected'!Q36</f>
        <v>1</v>
      </c>
      <c r="R35" s="53">
        <f t="shared" si="4"/>
        <v>0.8</v>
      </c>
      <c r="S35" s="53">
        <f>'Complexity of the crisis'!X36</f>
        <v>0.6</v>
      </c>
      <c r="T35" s="53">
        <f>'Complexity of the crisis'!AN36</f>
        <v>1</v>
      </c>
      <c r="U35" s="139" t="str">
        <f>VLOOKUP(C35,Lists!$C$3:$E$300,3,FALSE)</f>
        <v>Europe</v>
      </c>
      <c r="V35" s="140">
        <v>45563</v>
      </c>
    </row>
    <row r="36" spans="1:22" x14ac:dyDescent="0.35">
      <c r="A36" s="55" t="str">
        <f>'Crisis Indicator Data'!A34</f>
        <v>Multiple crises in Djibouti</v>
      </c>
      <c r="B36" s="55" t="str">
        <f>Lists!G34</f>
        <v>Country level</v>
      </c>
      <c r="C36" s="55" t="str">
        <f>'Crisis Indicator Data'!C34</f>
        <v>DJI001</v>
      </c>
      <c r="D36" s="55" t="str">
        <f>'Crisis Indicator Data'!D34</f>
        <v>Djibouti</v>
      </c>
      <c r="E36" s="55" t="str">
        <f>'Crisis Indicator Data'!E34</f>
        <v>DJI</v>
      </c>
      <c r="F36" s="55" t="str">
        <f>'Crisis Indicator Data'!B34</f>
        <v>Displacement,Drought</v>
      </c>
      <c r="G36" s="52">
        <f t="shared" si="0"/>
        <v>2.7</v>
      </c>
      <c r="H36" s="51">
        <f t="shared" si="1"/>
        <v>3</v>
      </c>
      <c r="I36" s="130" t="str">
        <f t="shared" si="2"/>
        <v>Medium</v>
      </c>
      <c r="J36" s="133" t="str">
        <f>INDEX(Trends!$D$3:$D$404,MATCH(C36,Trends!$C$3:$C$404,0))</f>
        <v>Decreasing</v>
      </c>
      <c r="K36" s="123" t="str">
        <f>IF(Reliability!B34="x","x",(IF(ROUNDUP(Reliability!B34,0)=1,"Very High",IF(ROUNDUP(Reliability!B34,0)=2,"High",IF(ROUNDUP(Reliability!B34,0)=3,"Medium",IF(ROUNDUP(Reliability!B34,0)=4,"Low","Very Low"))))))</f>
        <v>High</v>
      </c>
      <c r="L36" s="54">
        <f t="shared" si="3"/>
        <v>2.7</v>
      </c>
      <c r="M36" s="53">
        <f>'Impact of the crisis'!N37</f>
        <v>3.2</v>
      </c>
      <c r="N36" s="53">
        <f>'Impact of the crisis'!AB37</f>
        <v>2.5</v>
      </c>
      <c r="O36" s="54">
        <f>'Conditions of people affected'!R37</f>
        <v>2.75</v>
      </c>
      <c r="P36" s="53">
        <f>'Conditions of people affected'!K37</f>
        <v>2.5</v>
      </c>
      <c r="Q36" s="53">
        <f>'Conditions of people affected'!Q37</f>
        <v>3</v>
      </c>
      <c r="R36" s="53">
        <f t="shared" si="4"/>
        <v>2.7</v>
      </c>
      <c r="S36" s="53">
        <f>'Complexity of the crisis'!X37</f>
        <v>2.4</v>
      </c>
      <c r="T36" s="53">
        <f>'Complexity of the crisis'!AN37</f>
        <v>3</v>
      </c>
      <c r="U36" s="139" t="str">
        <f>VLOOKUP(C36,Lists!$C$3:$E$300,3,FALSE)</f>
        <v>Africa</v>
      </c>
      <c r="V36" s="140">
        <v>45565</v>
      </c>
    </row>
    <row r="37" spans="1:22" s="255" customFormat="1" x14ac:dyDescent="0.35">
      <c r="A37" s="247" t="str">
        <f>'Crisis Indicator Data'!A35</f>
        <v>Mixed migration in Djibouti</v>
      </c>
      <c r="B37" s="247" t="str">
        <f>Lists!G35</f>
        <v>Mixed Migration</v>
      </c>
      <c r="C37" s="247" t="str">
        <f>'Crisis Indicator Data'!C35</f>
        <v>DJI002</v>
      </c>
      <c r="D37" s="247" t="str">
        <f>'Crisis Indicator Data'!D35</f>
        <v>Djibouti</v>
      </c>
      <c r="E37" s="247" t="str">
        <f>'Crisis Indicator Data'!E35</f>
        <v>DJI</v>
      </c>
      <c r="F37" s="247" t="str">
        <f>'Crisis Indicator Data'!B35</f>
        <v>Displacement</v>
      </c>
      <c r="G37" s="248">
        <f t="shared" ref="G37:G68" si="5">IF(OR(O37="x",L37="x"),"x",ROUND((5-GEOMEAN(((5-L37)/5*4+1),((5-O37)/5*4+1),((5-O37)/5*4+1)))/4*3.5+R37*0.3,1))</f>
        <v>1.4</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Very High</v>
      </c>
      <c r="L37" s="253">
        <f t="shared" ref="L37:L68" si="8">IF(OR(N37="x",M37="x"),"x",ROUND((5-GEOMEAN(((5-M37)/5*4+1),((5-N37)/5*4+1),((5-N37)/5*4+1)))/4*5,1))</f>
        <v>2</v>
      </c>
      <c r="M37" s="254">
        <f>'Impact of the crisis'!N38</f>
        <v>1.4</v>
      </c>
      <c r="N37" s="254">
        <f>'Impact of the crisis'!AB38</f>
        <v>2.2999999999999998</v>
      </c>
      <c r="O37" s="253">
        <f>'Conditions of people affected'!R38</f>
        <v>0.9</v>
      </c>
      <c r="P37" s="254">
        <f>'Conditions of people affected'!K38</f>
        <v>0.8</v>
      </c>
      <c r="Q37" s="254">
        <f>'Conditions of people affected'!Q38</f>
        <v>1</v>
      </c>
      <c r="R37" s="254">
        <f t="shared" ref="R37:R68" si="9">IF(OR(T37="x",S37="x"),S37,ROUND((5-GEOMEAN(((5-S37)/5*4+1),((5-T37)/5*4+1)))/4*5,1))</f>
        <v>1.8</v>
      </c>
      <c r="S37" s="254">
        <f>'Complexity of the crisis'!X38</f>
        <v>2.4</v>
      </c>
      <c r="T37" s="254">
        <f>'Complexity of the crisis'!AN38</f>
        <v>1</v>
      </c>
      <c r="U37" s="139" t="str">
        <f>VLOOKUP(C37,Lists!$C$3:$E$300,3,FALSE)</f>
        <v>Africa</v>
      </c>
      <c r="V37" s="242">
        <v>45565</v>
      </c>
    </row>
    <row r="38" spans="1:22" x14ac:dyDescent="0.35">
      <c r="A38" s="55" t="str">
        <f>'Crisis Indicator Data'!A36</f>
        <v>Drought in Djibouti</v>
      </c>
      <c r="B38" s="55" t="str">
        <f>Lists!G36</f>
        <v>Drought</v>
      </c>
      <c r="C38" s="55" t="str">
        <f>'Crisis Indicator Data'!C36</f>
        <v>DJI003</v>
      </c>
      <c r="D38" s="55" t="str">
        <f>'Crisis Indicator Data'!D36</f>
        <v>Djibouti</v>
      </c>
      <c r="E38" s="55" t="str">
        <f>'Crisis Indicator Data'!E36</f>
        <v>DJI</v>
      </c>
      <c r="F38" s="55" t="str">
        <f>'Crisis Indicator Data'!B36</f>
        <v>Drought</v>
      </c>
      <c r="G38" s="52">
        <f t="shared" si="5"/>
        <v>2.6</v>
      </c>
      <c r="H38" s="51">
        <f t="shared" si="6"/>
        <v>3</v>
      </c>
      <c r="I38" s="130" t="str">
        <f t="shared" si="7"/>
        <v>Medium</v>
      </c>
      <c r="J38" s="133" t="str">
        <f>INDEX(Trends!$D$3:$D$404,MATCH(C38,Trends!$C$3:$C$404,0))</f>
        <v>Decreasing</v>
      </c>
      <c r="K38" s="123" t="str">
        <f>IF(Reliability!B36="x","x",(IF(ROUNDUP(Reliability!B36,0)=1,"Very High",IF(ROUNDUP(Reliability!B36,0)=2,"High",IF(ROUNDUP(Reliability!B36,0)=3,"Medium",IF(ROUNDUP(Reliability!B36,0)=4,"Low","Very Low"))))))</f>
        <v>High</v>
      </c>
      <c r="L38" s="54">
        <f t="shared" si="8"/>
        <v>2.2000000000000002</v>
      </c>
      <c r="M38" s="53">
        <f>'Impact of the crisis'!N39</f>
        <v>3.2</v>
      </c>
      <c r="N38" s="53">
        <f>'Impact of the crisis'!AB39</f>
        <v>1.6</v>
      </c>
      <c r="O38" s="54">
        <f>'Conditions of people affected'!R39</f>
        <v>2.7</v>
      </c>
      <c r="P38" s="53">
        <f>'Conditions of people affected'!K39</f>
        <v>2.4</v>
      </c>
      <c r="Q38" s="53">
        <f>'Conditions of people affected'!Q39</f>
        <v>3</v>
      </c>
      <c r="R38" s="53">
        <f t="shared" si="9"/>
        <v>2.7</v>
      </c>
      <c r="S38" s="53">
        <f>'Complexity of the crisis'!X39</f>
        <v>2.4</v>
      </c>
      <c r="T38" s="53">
        <f>'Complexity of the crisis'!AN39</f>
        <v>3</v>
      </c>
      <c r="U38" s="139" t="str">
        <f>VLOOKUP(C38,Lists!$C$3:$E$300,3,FALSE)</f>
        <v>Africa</v>
      </c>
      <c r="V38" s="140">
        <v>45565</v>
      </c>
    </row>
    <row r="39" spans="1:22" x14ac:dyDescent="0.35">
      <c r="A39" s="55" t="str">
        <f>'Crisis Indicator Data'!A37</f>
        <v>Venezuela displacement in Dominican Republic</v>
      </c>
      <c r="B39" s="55" t="str">
        <f>Lists!G37</f>
        <v xml:space="preserve">Venezuelan refugees </v>
      </c>
      <c r="C39" s="55" t="str">
        <f>'Crisis Indicator Data'!C37</f>
        <v>DOM002</v>
      </c>
      <c r="D39" s="55" t="str">
        <f>'Crisis Indicator Data'!D37</f>
        <v>Dominican Republic</v>
      </c>
      <c r="E39" s="55" t="str">
        <f>'Crisis Indicator Data'!E37</f>
        <v>DOM</v>
      </c>
      <c r="F39" s="55" t="str">
        <f>'Crisis Indicator Data'!B37</f>
        <v>Displacement</v>
      </c>
      <c r="G39" s="52">
        <f t="shared" si="5"/>
        <v>1.8</v>
      </c>
      <c r="H39" s="51">
        <f t="shared" si="6"/>
        <v>2</v>
      </c>
      <c r="I39" s="130" t="str">
        <f t="shared" si="7"/>
        <v>Low</v>
      </c>
      <c r="J39" s="133" t="str">
        <f>INDEX(Trends!$D$3:$D$404,MATCH(C39,Trends!$C$3:$C$404,0))</f>
        <v>Stable</v>
      </c>
      <c r="K39" s="123" t="str">
        <f>IF(Reliability!B37="x","x",(IF(ROUNDUP(Reliability!B37,0)=1,"Very High",IF(ROUNDUP(Reliability!B37,0)=2,"High",IF(ROUNDUP(Reliability!B37,0)=3,"Medium",IF(ROUNDUP(Reliability!B37,0)=4,"Low","Very Low"))))))</f>
        <v>Medium</v>
      </c>
      <c r="L39" s="54">
        <f t="shared" si="8"/>
        <v>3.2</v>
      </c>
      <c r="M39" s="53">
        <f>'Impact of the crisis'!N40</f>
        <v>4.0999999999999996</v>
      </c>
      <c r="N39" s="53">
        <f>'Impact of the crisis'!AB40</f>
        <v>2.7</v>
      </c>
      <c r="O39" s="54">
        <f>'Conditions of people affected'!R40</f>
        <v>1.4</v>
      </c>
      <c r="P39" s="53">
        <f>'Conditions of people affected'!K40</f>
        <v>1.8</v>
      </c>
      <c r="Q39" s="53">
        <f>'Conditions of people affected'!Q40</f>
        <v>1</v>
      </c>
      <c r="R39" s="53">
        <f t="shared" si="9"/>
        <v>1.2</v>
      </c>
      <c r="S39" s="53">
        <f>'Complexity of the crisis'!X40</f>
        <v>1.3</v>
      </c>
      <c r="T39" s="53">
        <f>'Complexity of the crisis'!AN40</f>
        <v>1</v>
      </c>
      <c r="U39" s="139" t="str">
        <f>VLOOKUP(C39,Lists!$C$3:$E$300,3,FALSE)</f>
        <v>Americas</v>
      </c>
      <c r="V39" s="140">
        <v>45530</v>
      </c>
    </row>
    <row r="40" spans="1:22" x14ac:dyDescent="0.35">
      <c r="A40" s="55" t="str">
        <f>'Crisis Indicator Data'!A38</f>
        <v>Mixed migration flows in Algeria</v>
      </c>
      <c r="B40" s="55" t="str">
        <f>Lists!G38</f>
        <v>Mixed Migration</v>
      </c>
      <c r="C40" s="55" t="str">
        <f>'Crisis Indicator Data'!C38</f>
        <v>DZA002</v>
      </c>
      <c r="D40" s="55" t="str">
        <f>'Crisis Indicator Data'!D38</f>
        <v>Algeria</v>
      </c>
      <c r="E40" s="55" t="str">
        <f>'Crisis Indicator Data'!E38</f>
        <v>DZA</v>
      </c>
      <c r="F40" s="55" t="str">
        <f>'Crisis Indicator Data'!B38</f>
        <v>Displacement</v>
      </c>
      <c r="G40" s="52">
        <f t="shared" si="5"/>
        <v>2.6</v>
      </c>
      <c r="H40" s="51">
        <f t="shared" si="6"/>
        <v>3</v>
      </c>
      <c r="I40" s="130" t="str">
        <f t="shared" si="7"/>
        <v>Medium</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3.9</v>
      </c>
      <c r="M40" s="53">
        <f>'Impact of the crisis'!N41</f>
        <v>5</v>
      </c>
      <c r="N40" s="53">
        <f>'Impact of the crisis'!AB41</f>
        <v>3.1</v>
      </c>
      <c r="O40" s="54">
        <f>'Conditions of people affected'!R41</f>
        <v>1.7</v>
      </c>
      <c r="P40" s="53">
        <f>'Conditions of people affected'!K41</f>
        <v>2.4</v>
      </c>
      <c r="Q40" s="53">
        <f>'Conditions of people affected'!Q41</f>
        <v>1</v>
      </c>
      <c r="R40" s="53">
        <f t="shared" si="9"/>
        <v>2.7</v>
      </c>
      <c r="S40" s="53">
        <f>'Complexity of the crisis'!X41</f>
        <v>2.9</v>
      </c>
      <c r="T40" s="53">
        <f>'Complexity of the crisis'!AN41</f>
        <v>2.5</v>
      </c>
      <c r="U40" s="139" t="str">
        <f>VLOOKUP(C40,Lists!$C$3:$E$300,3,FALSE)</f>
        <v>Africa</v>
      </c>
      <c r="V40" s="140">
        <v>45564</v>
      </c>
    </row>
    <row r="41" spans="1:22" x14ac:dyDescent="0.35">
      <c r="A41" s="55" t="str">
        <f>'Crisis Indicator Data'!A39</f>
        <v>Sahrawi refugees in Algeria</v>
      </c>
      <c r="B41" s="55" t="str">
        <f>Lists!G39</f>
        <v>Sahrawi refugees</v>
      </c>
      <c r="C41" s="55" t="str">
        <f>'Crisis Indicator Data'!C39</f>
        <v>DZA003</v>
      </c>
      <c r="D41" s="55" t="str">
        <f>'Crisis Indicator Data'!D39</f>
        <v>Algeria</v>
      </c>
      <c r="E41" s="55" t="str">
        <f>'Crisis Indicator Data'!E39</f>
        <v>DZA</v>
      </c>
      <c r="F41" s="55" t="str">
        <f>'Crisis Indicator Data'!B39</f>
        <v>Displacement</v>
      </c>
      <c r="G41" s="52">
        <f t="shared" si="5"/>
        <v>2.5</v>
      </c>
      <c r="H41" s="51">
        <f t="shared" si="6"/>
        <v>3</v>
      </c>
      <c r="I41" s="130" t="str">
        <f t="shared" si="7"/>
        <v>Medium</v>
      </c>
      <c r="J41" s="133" t="str">
        <f>INDEX(Trends!$D$3:$D$404,MATCH(C41,Trends!$C$3:$C$404,0))</f>
        <v>Increasing</v>
      </c>
      <c r="K41" s="123" t="str">
        <f>IF(Reliability!B39="x","x",(IF(ROUNDUP(Reliability!B39,0)=1,"Very High",IF(ROUNDUP(Reliability!B39,0)=2,"High",IF(ROUNDUP(Reliability!B39,0)=3,"Medium",IF(ROUNDUP(Reliability!B39,0)=4,"Low","Very Low"))))))</f>
        <v>High</v>
      </c>
      <c r="L41" s="54">
        <f t="shared" si="8"/>
        <v>2.5</v>
      </c>
      <c r="M41" s="53">
        <f>'Impact of the crisis'!N42</f>
        <v>1.1000000000000001</v>
      </c>
      <c r="N41" s="53">
        <f>'Impact of the crisis'!AB42</f>
        <v>3.1</v>
      </c>
      <c r="O41" s="54">
        <f>'Conditions of people affected'!R42</f>
        <v>2.5499999999999998</v>
      </c>
      <c r="P41" s="53">
        <f>'Conditions of people affected'!K42</f>
        <v>2.1</v>
      </c>
      <c r="Q41" s="53">
        <f>'Conditions of people affected'!Q42</f>
        <v>3</v>
      </c>
      <c r="R41" s="53">
        <f t="shared" si="9"/>
        <v>2.2999999999999998</v>
      </c>
      <c r="S41" s="53">
        <f>'Complexity of the crisis'!X42</f>
        <v>2.9</v>
      </c>
      <c r="T41" s="53">
        <f>'Complexity of the crisis'!AN42</f>
        <v>1.5</v>
      </c>
      <c r="U41" s="139" t="str">
        <f>VLOOKUP(C41,Lists!$C$3:$E$300,3,FALSE)</f>
        <v>Africa</v>
      </c>
      <c r="V41" s="140">
        <v>45564</v>
      </c>
    </row>
    <row r="42" spans="1:22" x14ac:dyDescent="0.35">
      <c r="A42" s="55" t="str">
        <f>'Crisis Indicator Data'!A40</f>
        <v>Multiple crises in Algeria</v>
      </c>
      <c r="B42" s="55" t="str">
        <f>Lists!G40</f>
        <v>Country level</v>
      </c>
      <c r="C42" s="55" t="str">
        <f>'Crisis Indicator Data'!C40</f>
        <v>DZA004</v>
      </c>
      <c r="D42" s="55" t="str">
        <f>'Crisis Indicator Data'!D40</f>
        <v>Algeria</v>
      </c>
      <c r="E42" s="55" t="str">
        <f>'Crisis Indicator Data'!E40</f>
        <v>DZA</v>
      </c>
      <c r="F42" s="55" t="str">
        <f>'Crisis Indicator Data'!B40</f>
        <v>Displacement</v>
      </c>
      <c r="G42" s="52">
        <f t="shared" si="5"/>
        <v>2.7</v>
      </c>
      <c r="H42" s="51">
        <f t="shared" si="6"/>
        <v>3</v>
      </c>
      <c r="I42" s="130" t="str">
        <f t="shared" si="7"/>
        <v>Medium</v>
      </c>
      <c r="J42" s="133" t="str">
        <f>INDEX(Trends!$D$3:$D$404,MATCH(C42,Trends!$C$3:$C$404,0))</f>
        <v>Stable</v>
      </c>
      <c r="K42" s="123" t="str">
        <f>IF(Reliability!B40="x","x",(IF(ROUNDUP(Reliability!B40,0)=1,"Very High",IF(ROUNDUP(Reliability!B40,0)=2,"High",IF(ROUNDUP(Reliability!B40,0)=3,"Medium",IF(ROUNDUP(Reliability!B40,0)=4,"Low","Very Low"))))))</f>
        <v>High</v>
      </c>
      <c r="L42" s="54">
        <f t="shared" si="8"/>
        <v>4</v>
      </c>
      <c r="M42" s="53">
        <f>'Impact of the crisis'!N43</f>
        <v>5</v>
      </c>
      <c r="N42" s="53">
        <f>'Impact of the crisis'!AB43</f>
        <v>3.2</v>
      </c>
      <c r="O42" s="54">
        <f>'Conditions of people affected'!R43</f>
        <v>1.85</v>
      </c>
      <c r="P42" s="53">
        <f>'Conditions of people affected'!K43</f>
        <v>2.7</v>
      </c>
      <c r="Q42" s="53">
        <f>'Conditions of people affected'!Q43</f>
        <v>1</v>
      </c>
      <c r="R42" s="53">
        <f t="shared" si="9"/>
        <v>2.7</v>
      </c>
      <c r="S42" s="53">
        <f>'Complexity of the crisis'!X43</f>
        <v>2.9</v>
      </c>
      <c r="T42" s="53">
        <f>'Complexity of the crisis'!AN43</f>
        <v>2.5</v>
      </c>
      <c r="U42" s="139" t="str">
        <f>VLOOKUP(C42,Lists!$C$3:$E$300,3,FALSE)</f>
        <v>Africa</v>
      </c>
      <c r="V42" s="140">
        <v>45564</v>
      </c>
    </row>
    <row r="43" spans="1:22" x14ac:dyDescent="0.35">
      <c r="A43" s="55" t="str">
        <f>'Crisis Indicator Data'!A41</f>
        <v>Venezuela displacement in Ecuador</v>
      </c>
      <c r="B43" s="55" t="str">
        <f>Lists!G41</f>
        <v xml:space="preserve">Venezuelan refugees </v>
      </c>
      <c r="C43" s="55" t="str">
        <f>'Crisis Indicator Data'!C41</f>
        <v>ECU002</v>
      </c>
      <c r="D43" s="55" t="str">
        <f>'Crisis Indicator Data'!D41</f>
        <v>Ecuador</v>
      </c>
      <c r="E43" s="55" t="str">
        <f>'Crisis Indicator Data'!E41</f>
        <v>ECU</v>
      </c>
      <c r="F43" s="55" t="str">
        <f>'Crisis Indicator Data'!B41</f>
        <v>Displacement</v>
      </c>
      <c r="G43" s="52">
        <f t="shared" si="5"/>
        <v>2.7</v>
      </c>
      <c r="H43" s="51">
        <f t="shared" si="6"/>
        <v>3</v>
      </c>
      <c r="I43" s="130" t="str">
        <f t="shared" si="7"/>
        <v>Medium</v>
      </c>
      <c r="J43" s="133" t="str">
        <f>INDEX(Trends!$D$3:$D$404,MATCH(C43,Trends!$C$3:$C$404,0))</f>
        <v>Stable</v>
      </c>
      <c r="K43" s="123" t="str">
        <f>IF(Reliability!B41="x","x",(IF(ROUNDUP(Reliability!B41,0)=1,"Very High",IF(ROUNDUP(Reliability!B41,0)=2,"High",IF(ROUNDUP(Reliability!B41,0)=3,"Medium",IF(ROUNDUP(Reliability!B41,0)=4,"Low","Very Low"))))))</f>
        <v>Very High</v>
      </c>
      <c r="L43" s="54">
        <f t="shared" si="8"/>
        <v>3.3</v>
      </c>
      <c r="M43" s="53">
        <f>'Impact of the crisis'!N44</f>
        <v>4.5999999999999996</v>
      </c>
      <c r="N43" s="53">
        <f>'Impact of the crisis'!AB44</f>
        <v>2.4</v>
      </c>
      <c r="O43" s="54">
        <f>'Conditions of people affected'!R44</f>
        <v>2.5499999999999998</v>
      </c>
      <c r="P43" s="53">
        <f>'Conditions of people affected'!K44</f>
        <v>3.1</v>
      </c>
      <c r="Q43" s="53">
        <f>'Conditions of people affected'!Q44</f>
        <v>2</v>
      </c>
      <c r="R43" s="53">
        <f t="shared" si="9"/>
        <v>2.2999999999999998</v>
      </c>
      <c r="S43" s="53">
        <f>'Complexity of the crisis'!X44</f>
        <v>2.1</v>
      </c>
      <c r="T43" s="53">
        <f>'Complexity of the crisis'!AN44</f>
        <v>2.5</v>
      </c>
      <c r="U43" s="139" t="str">
        <f>VLOOKUP(C43,Lists!$C$3:$E$300,3,FALSE)</f>
        <v>Americas</v>
      </c>
      <c r="V43" s="140">
        <v>45560</v>
      </c>
    </row>
    <row r="44" spans="1:22" x14ac:dyDescent="0.35">
      <c r="A44" s="55" t="str">
        <f>'Crisis Indicator Data'!A42</f>
        <v>Refugees in Egypt</v>
      </c>
      <c r="B44" s="55" t="str">
        <f>Lists!G42</f>
        <v>Refugees crisis</v>
      </c>
      <c r="C44" s="55" t="str">
        <f>'Crisis Indicator Data'!C42</f>
        <v>EGY004</v>
      </c>
      <c r="D44" s="55" t="str">
        <f>'Crisis Indicator Data'!D42</f>
        <v>Egypt</v>
      </c>
      <c r="E44" s="55" t="str">
        <f>'Crisis Indicator Data'!E42</f>
        <v>EGY</v>
      </c>
      <c r="F44" s="55" t="str">
        <f>'Crisis Indicator Data'!B42</f>
        <v>Displacement,Conflict</v>
      </c>
      <c r="G44" s="52">
        <f t="shared" si="5"/>
        <v>2.2999999999999998</v>
      </c>
      <c r="H44" s="51">
        <f t="shared" si="6"/>
        <v>3</v>
      </c>
      <c r="I44" s="130" t="str">
        <f t="shared" si="7"/>
        <v>Medium</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2.9</v>
      </c>
      <c r="M44" s="53">
        <f>'Impact of the crisis'!N45</f>
        <v>3.9</v>
      </c>
      <c r="N44" s="53">
        <f>'Impact of the crisis'!AB45</f>
        <v>2.2999999999999998</v>
      </c>
      <c r="O44" s="54">
        <f>'Conditions of people affected'!R45</f>
        <v>2.0499999999999998</v>
      </c>
      <c r="P44" s="53">
        <f>'Conditions of people affected'!K45</f>
        <v>3.1</v>
      </c>
      <c r="Q44" s="53">
        <f>'Conditions of people affected'!Q45</f>
        <v>1</v>
      </c>
      <c r="R44" s="53">
        <f t="shared" si="9"/>
        <v>2.2999999999999998</v>
      </c>
      <c r="S44" s="53">
        <f>'Complexity of the crisis'!X45</f>
        <v>2.5</v>
      </c>
      <c r="T44" s="53">
        <f>'Complexity of the crisis'!AN45</f>
        <v>2</v>
      </c>
      <c r="U44" s="139" t="str">
        <f>VLOOKUP(C44,Lists!$C$3:$E$300,3,FALSE)</f>
        <v>Africa</v>
      </c>
      <c r="V44" s="140">
        <v>45563</v>
      </c>
    </row>
    <row r="45" spans="1:22" x14ac:dyDescent="0.35">
      <c r="A45" s="55" t="str">
        <f>'Crisis Indicator Data'!A43</f>
        <v>Complex crisis in Eritrea</v>
      </c>
      <c r="B45" s="55" t="str">
        <f>Lists!G43</f>
        <v>Complex crisis</v>
      </c>
      <c r="C45" s="55" t="str">
        <f>'Crisis Indicator Data'!C43</f>
        <v>ERI001</v>
      </c>
      <c r="D45" s="55" t="str">
        <f>'Crisis Indicator Data'!D43</f>
        <v>Eritrea</v>
      </c>
      <c r="E45" s="55" t="str">
        <f>'Crisis Indicator Data'!E43</f>
        <v>ERI</v>
      </c>
      <c r="F45" s="55" t="str">
        <f>'Crisis Indicator Data'!B43</f>
        <v>Socio-political,Displacement</v>
      </c>
      <c r="G45" s="52">
        <f t="shared" si="5"/>
        <v>3.2</v>
      </c>
      <c r="H45" s="51">
        <f t="shared" si="6"/>
        <v>4</v>
      </c>
      <c r="I45" s="130" t="str">
        <f t="shared" si="7"/>
        <v>High</v>
      </c>
      <c r="J45" s="133" t="str">
        <f>INDEX(Trends!$D$3:$D$404,MATCH(C45,Trends!$C$3:$C$404,0))</f>
        <v>Decreasing</v>
      </c>
      <c r="K45" s="123" t="str">
        <f>IF(Reliability!B43="x","x",(IF(ROUNDUP(Reliability!B43,0)=1,"Very High",IF(ROUNDUP(Reliability!B43,0)=2,"High",IF(ROUNDUP(Reliability!B43,0)=3,"Medium",IF(ROUNDUP(Reliability!B43,0)=4,"Low","Very Low"))))))</f>
        <v>High</v>
      </c>
      <c r="L45" s="54">
        <f t="shared" si="8"/>
        <v>3</v>
      </c>
      <c r="M45" s="53">
        <f>'Impact of the crisis'!N46</f>
        <v>3.9</v>
      </c>
      <c r="N45" s="53">
        <f>'Impact of the crisis'!AB46</f>
        <v>2.5</v>
      </c>
      <c r="O45" s="54">
        <f>'Conditions of people affected'!R46</f>
        <v>3.2</v>
      </c>
      <c r="P45" s="53">
        <f>'Conditions of people affected'!K46</f>
        <v>3.4</v>
      </c>
      <c r="Q45" s="53">
        <f>'Conditions of people affected'!Q46</f>
        <v>3</v>
      </c>
      <c r="R45" s="53">
        <f t="shared" si="9"/>
        <v>3.4</v>
      </c>
      <c r="S45" s="53">
        <f>'Complexity of the crisis'!X46</f>
        <v>3.3</v>
      </c>
      <c r="T45" s="53">
        <f>'Complexity of the crisis'!AN46</f>
        <v>3.5</v>
      </c>
      <c r="U45" s="139" t="str">
        <f>VLOOKUP(C45,Lists!$C$3:$E$300,3,FALSE)</f>
        <v>Africa</v>
      </c>
      <c r="V45" s="140">
        <v>45562</v>
      </c>
    </row>
    <row r="46" spans="1:22" x14ac:dyDescent="0.35">
      <c r="A46" s="55" t="str">
        <f>'Crisis Indicator Data'!A44</f>
        <v>Mixed migration flows in Spain</v>
      </c>
      <c r="B46" s="55" t="str">
        <f>Lists!G44</f>
        <v>Mixed Migration</v>
      </c>
      <c r="C46" s="55" t="str">
        <f>'Crisis Indicator Data'!C44</f>
        <v>ESP002</v>
      </c>
      <c r="D46" s="55" t="str">
        <f>'Crisis Indicator Data'!D44</f>
        <v>Spain</v>
      </c>
      <c r="E46" s="55" t="str">
        <f>'Crisis Indicator Data'!E44</f>
        <v>ESP</v>
      </c>
      <c r="F46" s="55" t="str">
        <f>'Crisis Indicator Data'!B44</f>
        <v>Displacement</v>
      </c>
      <c r="G46" s="52">
        <f t="shared" si="5"/>
        <v>1.9</v>
      </c>
      <c r="H46" s="51">
        <f t="shared" si="6"/>
        <v>2</v>
      </c>
      <c r="I46" s="130" t="str">
        <f t="shared" si="7"/>
        <v>Low</v>
      </c>
      <c r="J46" s="133" t="str">
        <f>INDEX(Trends!$D$3:$D$404,MATCH(C46,Trends!$C$3:$C$404,0))</f>
        <v>Stable</v>
      </c>
      <c r="K46" s="123" t="str">
        <f>IF(Reliability!B44="x","x",(IF(ROUNDUP(Reliability!B44,0)=1,"Very High",IF(ROUNDUP(Reliability!B44,0)=2,"High",IF(ROUNDUP(Reliability!B44,0)=3,"Medium",IF(ROUNDUP(Reliability!B44,0)=4,"Low","Very Low"))))))</f>
        <v>High</v>
      </c>
      <c r="L46" s="54">
        <f t="shared" si="8"/>
        <v>3.1</v>
      </c>
      <c r="M46" s="53">
        <f>'Impact of the crisis'!N47</f>
        <v>4</v>
      </c>
      <c r="N46" s="53">
        <f>'Impact of the crisis'!AB47</f>
        <v>2.5</v>
      </c>
      <c r="O46" s="54">
        <f>'Conditions of people affected'!R47</f>
        <v>1.35</v>
      </c>
      <c r="P46" s="53">
        <f>'Conditions of people affected'!K47</f>
        <v>1.7</v>
      </c>
      <c r="Q46" s="53">
        <f>'Conditions of people affected'!Q47</f>
        <v>1</v>
      </c>
      <c r="R46" s="53">
        <f t="shared" si="9"/>
        <v>1.6</v>
      </c>
      <c r="S46" s="53">
        <f>'Complexity of the crisis'!X47</f>
        <v>1.6</v>
      </c>
      <c r="T46" s="53">
        <f>'Complexity of the crisis'!AN47</f>
        <v>1.5</v>
      </c>
      <c r="U46" s="139" t="str">
        <f>VLOOKUP(C46,Lists!$C$3:$E$300,3,FALSE)</f>
        <v>Europe</v>
      </c>
      <c r="V46" s="140">
        <v>45563</v>
      </c>
    </row>
    <row r="47" spans="1:22" x14ac:dyDescent="0.35">
      <c r="A47" s="55" t="str">
        <f>'Crisis Indicator Data'!A45</f>
        <v>Displacement from Russia-Ukraine conflict in Estonia</v>
      </c>
      <c r="B47" s="55" t="str">
        <f>Lists!G45</f>
        <v>Displacement from Russia-Ukraine conflict</v>
      </c>
      <c r="C47" s="55" t="str">
        <f>'Crisis Indicator Data'!C45</f>
        <v>EST002</v>
      </c>
      <c r="D47" s="55" t="str">
        <f>'Crisis Indicator Data'!D45</f>
        <v>Estonia</v>
      </c>
      <c r="E47" s="55" t="str">
        <f>'Crisis Indicator Data'!E45</f>
        <v>EST</v>
      </c>
      <c r="F47" s="55" t="str">
        <f>'Crisis Indicator Data'!B45</f>
        <v>Conflict,Displacement</v>
      </c>
      <c r="G47" s="52">
        <f t="shared" si="5"/>
        <v>1.2</v>
      </c>
      <c r="H47" s="51">
        <f t="shared" si="6"/>
        <v>2</v>
      </c>
      <c r="I47" s="130" t="str">
        <f t="shared" si="7"/>
        <v>Low</v>
      </c>
      <c r="J47" s="133" t="str">
        <f>INDEX(Trends!$D$3:$D$404,MATCH(C47,Trends!$C$3:$C$404,0))</f>
        <v>Stable</v>
      </c>
      <c r="K47" s="123" t="str">
        <f>IF(Reliability!B45="x","x",(IF(ROUNDUP(Reliability!B45,0)=1,"Very High",IF(ROUNDUP(Reliability!B45,0)=2,"High",IF(ROUNDUP(Reliability!B45,0)=3,"Medium",IF(ROUNDUP(Reliability!B45,0)=4,"Low","Very Low"))))))</f>
        <v>Very High</v>
      </c>
      <c r="L47" s="54">
        <f t="shared" si="8"/>
        <v>2.1</v>
      </c>
      <c r="M47" s="53">
        <f>'Impact of the crisis'!N48</f>
        <v>3.4</v>
      </c>
      <c r="N47" s="53">
        <f>'Impact of the crisis'!AB48</f>
        <v>1.3</v>
      </c>
      <c r="O47" s="54">
        <f>'Conditions of people affected'!R48</f>
        <v>0.95</v>
      </c>
      <c r="P47" s="53">
        <f>'Conditions of people affected'!K48</f>
        <v>0.9</v>
      </c>
      <c r="Q47" s="53">
        <f>'Conditions of people affected'!Q48</f>
        <v>1</v>
      </c>
      <c r="R47" s="53">
        <f t="shared" si="9"/>
        <v>0.8</v>
      </c>
      <c r="S47" s="53">
        <f>'Complexity of the crisis'!X48</f>
        <v>0.6</v>
      </c>
      <c r="T47" s="53">
        <f>'Complexity of the crisis'!AN48</f>
        <v>1</v>
      </c>
      <c r="U47" s="139" t="str">
        <f>VLOOKUP(C47,Lists!$C$3:$E$300,3,FALSE)</f>
        <v>Europe</v>
      </c>
      <c r="V47" s="140">
        <v>45563</v>
      </c>
    </row>
    <row r="48" spans="1:22" x14ac:dyDescent="0.35">
      <c r="A48" s="55" t="str">
        <f>'Crisis Indicator Data'!A46</f>
        <v>Complex crisis in Ethiopia</v>
      </c>
      <c r="B48" s="55" t="str">
        <f>Lists!G46</f>
        <v>Complex crisis</v>
      </c>
      <c r="C48" s="55" t="str">
        <f>'Crisis Indicator Data'!C46</f>
        <v>ETH001</v>
      </c>
      <c r="D48" s="55" t="str">
        <f>'Crisis Indicator Data'!D46</f>
        <v>Ethiopia</v>
      </c>
      <c r="E48" s="55" t="str">
        <f>'Crisis Indicator Data'!E46</f>
        <v>ETH</v>
      </c>
      <c r="F48" s="55" t="str">
        <f>'Crisis Indicator Data'!B46</f>
        <v>Displacement,Floods,Conflict</v>
      </c>
      <c r="G48" s="52">
        <f t="shared" si="5"/>
        <v>4.3</v>
      </c>
      <c r="H48" s="51">
        <f t="shared" si="6"/>
        <v>5</v>
      </c>
      <c r="I48" s="130" t="str">
        <f t="shared" si="7"/>
        <v>Very High</v>
      </c>
      <c r="J48" s="133" t="str">
        <f>INDEX(Trends!$D$3:$D$404,MATCH(C48,Trends!$C$3:$C$404,0))</f>
        <v>Decreasing</v>
      </c>
      <c r="K48" s="123" t="str">
        <f>IF(Reliability!B46="x","x",(IF(ROUNDUP(Reliability!B46,0)=1,"Very High",IF(ROUNDUP(Reliability!B46,0)=2,"High",IF(ROUNDUP(Reliability!B46,0)=3,"Medium",IF(ROUNDUP(Reliability!B46,0)=4,"Low","Very Low"))))))</f>
        <v>Very High</v>
      </c>
      <c r="L48" s="54">
        <f t="shared" si="8"/>
        <v>4.5999999999999996</v>
      </c>
      <c r="M48" s="53">
        <f>'Impact of the crisis'!N49</f>
        <v>5</v>
      </c>
      <c r="N48" s="53">
        <f>'Impact of the crisis'!AB49</f>
        <v>4.4000000000000004</v>
      </c>
      <c r="O48" s="54">
        <f>'Conditions of people affected'!R49</f>
        <v>4.5</v>
      </c>
      <c r="P48" s="53">
        <f>'Conditions of people affected'!K49</f>
        <v>5</v>
      </c>
      <c r="Q48" s="53">
        <f>'Conditions of people affected'!Q49</f>
        <v>4</v>
      </c>
      <c r="R48" s="53">
        <f t="shared" si="9"/>
        <v>3.9</v>
      </c>
      <c r="S48" s="53">
        <f>'Complexity of the crisis'!X49</f>
        <v>3.8</v>
      </c>
      <c r="T48" s="53">
        <f>'Complexity of the crisis'!AN49</f>
        <v>4</v>
      </c>
      <c r="U48" s="139" t="str">
        <f>VLOOKUP(C48,Lists!$C$3:$E$300,3,FALSE)</f>
        <v>Africa</v>
      </c>
      <c r="V48" s="140">
        <v>45565</v>
      </c>
    </row>
    <row r="49" spans="1:22" x14ac:dyDescent="0.35">
      <c r="A49" s="55" t="str">
        <f>'Crisis Indicator Data'!A47</f>
        <v>International Displacement</v>
      </c>
      <c r="B49" s="55" t="str">
        <f>Lists!G47</f>
        <v>International Displacement</v>
      </c>
      <c r="C49" s="55" t="str">
        <f>'Crisis Indicator Data'!C47</f>
        <v>ETH003</v>
      </c>
      <c r="D49" s="55" t="str">
        <f>'Crisis Indicator Data'!D47</f>
        <v>Ethiopia</v>
      </c>
      <c r="E49" s="55" t="str">
        <f>'Crisis Indicator Data'!E47</f>
        <v>ETH</v>
      </c>
      <c r="F49" s="55" t="str">
        <f>'Crisis Indicator Data'!B47</f>
        <v>Displacement</v>
      </c>
      <c r="G49" s="52">
        <f t="shared" si="5"/>
        <v>3.1</v>
      </c>
      <c r="H49" s="51">
        <f t="shared" si="6"/>
        <v>4</v>
      </c>
      <c r="I49" s="130" t="str">
        <f t="shared" si="7"/>
        <v>High</v>
      </c>
      <c r="J49" s="133" t="str">
        <f>INDEX(Trends!$D$3:$D$404,MATCH(C49,Trends!$C$3:$C$404,0))</f>
        <v>Stable</v>
      </c>
      <c r="K49" s="123" t="str">
        <f>IF(Reliability!B47="x","x",(IF(ROUNDUP(Reliability!B47,0)=1,"Very High",IF(ROUNDUP(Reliability!B47,0)=2,"High",IF(ROUNDUP(Reliability!B47,0)=3,"Medium",IF(ROUNDUP(Reliability!B47,0)=4,"Low","Very Low"))))))</f>
        <v>High</v>
      </c>
      <c r="L49" s="54">
        <f t="shared" si="8"/>
        <v>4</v>
      </c>
      <c r="M49" s="53">
        <f>'Impact of the crisis'!N50</f>
        <v>4.7</v>
      </c>
      <c r="N49" s="53">
        <f>'Impact of the crisis'!AB50</f>
        <v>3.5</v>
      </c>
      <c r="O49" s="54">
        <f>'Conditions of people affected'!R50</f>
        <v>2.2000000000000002</v>
      </c>
      <c r="P49" s="53">
        <f>'Conditions of people affected'!K50</f>
        <v>3.4</v>
      </c>
      <c r="Q49" s="53">
        <f>'Conditions of people affected'!Q50</f>
        <v>1</v>
      </c>
      <c r="R49" s="53">
        <f t="shared" si="9"/>
        <v>3.4</v>
      </c>
      <c r="S49" s="53">
        <f>'Complexity of the crisis'!X50</f>
        <v>3.8</v>
      </c>
      <c r="T49" s="53">
        <f>'Complexity of the crisis'!AN50</f>
        <v>3</v>
      </c>
      <c r="U49" s="139" t="str">
        <f>VLOOKUP(C49,Lists!$C$3:$E$300,3,FALSE)</f>
        <v>Africa</v>
      </c>
      <c r="V49" s="140">
        <v>45565</v>
      </c>
    </row>
    <row r="50" spans="1:22" x14ac:dyDescent="0.35">
      <c r="A50" s="55" t="str">
        <f>'Crisis Indicator Data'!A48</f>
        <v>Northern Ethiopia Conflict</v>
      </c>
      <c r="B50" s="55" t="str">
        <f>Lists!G48</f>
        <v>Northern Ethiopia Conflict</v>
      </c>
      <c r="C50" s="55" t="str">
        <f>'Crisis Indicator Data'!C48</f>
        <v>ETH004</v>
      </c>
      <c r="D50" s="55" t="str">
        <f>'Crisis Indicator Data'!D48</f>
        <v>Ethiopia</v>
      </c>
      <c r="E50" s="55" t="str">
        <f>'Crisis Indicator Data'!E48</f>
        <v>ETH</v>
      </c>
      <c r="F50" s="55" t="str">
        <f>'Crisis Indicator Data'!B48</f>
        <v>Conflict,Displacement</v>
      </c>
      <c r="G50" s="52">
        <f t="shared" si="5"/>
        <v>4.3</v>
      </c>
      <c r="H50" s="51">
        <f t="shared" si="6"/>
        <v>5</v>
      </c>
      <c r="I50" s="130" t="str">
        <f t="shared" si="7"/>
        <v>Very High</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4.3</v>
      </c>
      <c r="M50" s="53">
        <f>'Impact of the crisis'!N51</f>
        <v>2.9</v>
      </c>
      <c r="N50" s="53">
        <f>'Impact of the crisis'!AB51</f>
        <v>4.8</v>
      </c>
      <c r="O50" s="54">
        <f>'Conditions of people affected'!R51</f>
        <v>4.45</v>
      </c>
      <c r="P50" s="53">
        <f>'Conditions of people affected'!K51</f>
        <v>4.9000000000000004</v>
      </c>
      <c r="Q50" s="53">
        <f>'Conditions of people affected'!Q51</f>
        <v>4</v>
      </c>
      <c r="R50" s="53">
        <f t="shared" si="9"/>
        <v>3.9</v>
      </c>
      <c r="S50" s="53">
        <f>'Complexity of the crisis'!X51</f>
        <v>3.8</v>
      </c>
      <c r="T50" s="53">
        <f>'Complexity of the crisis'!AN51</f>
        <v>4</v>
      </c>
      <c r="U50" s="139" t="str">
        <f>VLOOKUP(C50,Lists!$C$3:$E$300,3,FALSE)</f>
        <v>Africa</v>
      </c>
      <c r="V50" s="140">
        <v>45565</v>
      </c>
    </row>
    <row r="51" spans="1:22" ht="14.15" customHeight="1" x14ac:dyDescent="0.35">
      <c r="A51" s="55" t="str">
        <f>'Crisis Indicator Data'!A49</f>
        <v>Drought in Ethiopia</v>
      </c>
      <c r="B51" s="55" t="str">
        <f>Lists!G49</f>
        <v>Drought</v>
      </c>
      <c r="C51" s="55" t="str">
        <f>'Crisis Indicator Data'!C49</f>
        <v>ETH005</v>
      </c>
      <c r="D51" s="55" t="str">
        <f>'Crisis Indicator Data'!D49</f>
        <v>Ethiopia</v>
      </c>
      <c r="E51" s="55" t="str">
        <f>'Crisis Indicator Data'!E49</f>
        <v>ETH</v>
      </c>
      <c r="F51" s="55" t="str">
        <f>'Crisis Indicator Data'!B49</f>
        <v>Drought</v>
      </c>
      <c r="G51" s="52">
        <f t="shared" si="5"/>
        <v>4.2</v>
      </c>
      <c r="H51" s="51">
        <f t="shared" si="6"/>
        <v>5</v>
      </c>
      <c r="I51" s="130" t="str">
        <f t="shared" si="7"/>
        <v>Very High</v>
      </c>
      <c r="J51" s="133" t="str">
        <f>INDEX(Trends!$D$3:$D$404,MATCH(C51,Trends!$C$3:$C$404,0))</f>
        <v>Increasing</v>
      </c>
      <c r="K51" s="123" t="str">
        <f>IF(Reliability!B49="x","x",(IF(ROUNDUP(Reliability!B49,0)=1,"Very High",IF(ROUNDUP(Reliability!B49,0)=2,"High",IF(ROUNDUP(Reliability!B49,0)=3,"Medium",IF(ROUNDUP(Reliability!B49,0)=4,"Low","Very Low"))))))</f>
        <v>High</v>
      </c>
      <c r="L51" s="54">
        <f t="shared" si="8"/>
        <v>4.0999999999999996</v>
      </c>
      <c r="M51" s="53">
        <f>'Impact of the crisis'!N52</f>
        <v>4.5</v>
      </c>
      <c r="N51" s="53">
        <f>'Impact of the crisis'!AB52</f>
        <v>3.8</v>
      </c>
      <c r="O51" s="54">
        <f>'Conditions of people affected'!R52</f>
        <v>4.5</v>
      </c>
      <c r="P51" s="53">
        <f>'Conditions of people affected'!K52</f>
        <v>5</v>
      </c>
      <c r="Q51" s="53">
        <f>'Conditions of people affected'!Q52</f>
        <v>4</v>
      </c>
      <c r="R51" s="53">
        <f t="shared" si="9"/>
        <v>3.9</v>
      </c>
      <c r="S51" s="53">
        <f>'Complexity of the crisis'!X52</f>
        <v>3.8</v>
      </c>
      <c r="T51" s="53">
        <f>'Complexity of the crisis'!AN52</f>
        <v>4</v>
      </c>
      <c r="U51" s="139" t="str">
        <f>VLOOKUP(C51,Lists!$C$3:$E$300,3,FALSE)</f>
        <v>Africa</v>
      </c>
      <c r="V51" s="140">
        <v>45565</v>
      </c>
    </row>
    <row r="52" spans="1:22" ht="14.15" customHeight="1" x14ac:dyDescent="0.35">
      <c r="A52" s="55" t="str">
        <f>'Crisis Indicator Data'!A50</f>
        <v>Mixed migration flows in Greece</v>
      </c>
      <c r="B52" s="55" t="str">
        <f>Lists!G50</f>
        <v>Mixed Migration</v>
      </c>
      <c r="C52" s="55" t="str">
        <f>'Crisis Indicator Data'!C50</f>
        <v>GRC002</v>
      </c>
      <c r="D52" s="55" t="str">
        <f>'Crisis Indicator Data'!D50</f>
        <v>Greece</v>
      </c>
      <c r="E52" s="55" t="str">
        <f>'Crisis Indicator Data'!E50</f>
        <v>GRC</v>
      </c>
      <c r="F52" s="55" t="str">
        <f>'Crisis Indicator Data'!B50</f>
        <v>Displacement</v>
      </c>
      <c r="G52" s="52">
        <f t="shared" si="5"/>
        <v>2.1</v>
      </c>
      <c r="H52" s="51">
        <f t="shared" si="6"/>
        <v>3</v>
      </c>
      <c r="I52" s="130" t="str">
        <f t="shared" si="7"/>
        <v>Medium</v>
      </c>
      <c r="J52" s="133" t="str">
        <f>INDEX(Trends!$D$3:$D$404,MATCH(C52,Trends!$C$3:$C$404,0))</f>
        <v>Stable</v>
      </c>
      <c r="K52" s="123" t="str">
        <f>IF(Reliability!B50="x","x",(IF(ROUNDUP(Reliability!B50,0)=1,"Very High",IF(ROUNDUP(Reliability!B50,0)=2,"High",IF(ROUNDUP(Reliability!B50,0)=3,"Medium",IF(ROUNDUP(Reliability!B50,0)=4,"Low","Very Low"))))))</f>
        <v>High</v>
      </c>
      <c r="L52" s="54">
        <f t="shared" si="8"/>
        <v>2</v>
      </c>
      <c r="M52" s="53">
        <f>'Impact of the crisis'!N53</f>
        <v>0.6</v>
      </c>
      <c r="N52" s="53">
        <f>'Impact of the crisis'!AB53</f>
        <v>2.5</v>
      </c>
      <c r="O52" s="54">
        <f>'Conditions of people affected'!R53</f>
        <v>2.5499999999999998</v>
      </c>
      <c r="P52" s="53">
        <f>'Conditions of people affected'!K53</f>
        <v>2.1</v>
      </c>
      <c r="Q52" s="53">
        <f>'Conditions of people affected'!Q53</f>
        <v>3</v>
      </c>
      <c r="R52" s="53">
        <f t="shared" si="9"/>
        <v>1.6</v>
      </c>
      <c r="S52" s="53">
        <f>'Complexity of the crisis'!X53</f>
        <v>1.7</v>
      </c>
      <c r="T52" s="53">
        <f>'Complexity of the crisis'!AN53</f>
        <v>1.5</v>
      </c>
      <c r="U52" s="139" t="str">
        <f>VLOOKUP(C52,Lists!$C$3:$E$300,3,FALSE)</f>
        <v>Europe</v>
      </c>
      <c r="V52" s="140">
        <v>45565</v>
      </c>
    </row>
    <row r="53" spans="1:22" x14ac:dyDescent="0.35">
      <c r="A53" s="55" t="str">
        <f>'Crisis Indicator Data'!A51</f>
        <v>Complex crisis in Guatemala</v>
      </c>
      <c r="B53" s="55" t="str">
        <f>Lists!G51</f>
        <v>Complex crisis</v>
      </c>
      <c r="C53" s="55" t="str">
        <f>'Crisis Indicator Data'!C51</f>
        <v>GTM001</v>
      </c>
      <c r="D53" s="55" t="str">
        <f>'Crisis Indicator Data'!D51</f>
        <v>Guatemala</v>
      </c>
      <c r="E53" s="55" t="str">
        <f>'Crisis Indicator Data'!E51</f>
        <v>GTM</v>
      </c>
      <c r="F53" s="55" t="str">
        <f>'Crisis Indicator Data'!B51</f>
        <v>Violence,Socio-political,Other seasonal event</v>
      </c>
      <c r="G53" s="52">
        <f t="shared" si="5"/>
        <v>3.5</v>
      </c>
      <c r="H53" s="51">
        <f t="shared" si="6"/>
        <v>4</v>
      </c>
      <c r="I53" s="130" t="str">
        <f t="shared" si="7"/>
        <v>High</v>
      </c>
      <c r="J53" s="133" t="str">
        <f>INDEX(Trends!$D$3:$D$404,MATCH(C53,Trends!$C$3:$C$404,0))</f>
        <v>Increasing</v>
      </c>
      <c r="K53" s="123" t="str">
        <f>IF(Reliability!B51="x","x",(IF(ROUNDUP(Reliability!B51,0)=1,"Very High",IF(ROUNDUP(Reliability!B51,0)=2,"High",IF(ROUNDUP(Reliability!B51,0)=3,"Medium",IF(ROUNDUP(Reliability!B51,0)=4,"Low","Very Low"))))))</f>
        <v>High</v>
      </c>
      <c r="L53" s="54">
        <f t="shared" si="8"/>
        <v>3.4</v>
      </c>
      <c r="M53" s="53">
        <f>'Impact of the crisis'!N54</f>
        <v>4.4000000000000004</v>
      </c>
      <c r="N53" s="53">
        <f>'Impact of the crisis'!AB54</f>
        <v>2.8</v>
      </c>
      <c r="O53" s="54">
        <f>'Conditions of people affected'!R54</f>
        <v>3.75</v>
      </c>
      <c r="P53" s="53">
        <f>'Conditions of people affected'!K54</f>
        <v>4.5</v>
      </c>
      <c r="Q53" s="53">
        <f>'Conditions of people affected'!Q54</f>
        <v>3</v>
      </c>
      <c r="R53" s="53">
        <f t="shared" si="9"/>
        <v>3.3</v>
      </c>
      <c r="S53" s="53">
        <f>'Complexity of the crisis'!X54</f>
        <v>3</v>
      </c>
      <c r="T53" s="53">
        <f>'Complexity of the crisis'!AN54</f>
        <v>3.5</v>
      </c>
      <c r="U53" s="139" t="str">
        <f>VLOOKUP(C53,Lists!$C$3:$E$300,3,FALSE)</f>
        <v>Americas</v>
      </c>
      <c r="V53" s="140">
        <v>45530</v>
      </c>
    </row>
    <row r="54" spans="1:22" x14ac:dyDescent="0.35">
      <c r="A54" s="55" t="str">
        <f>'Crisis Indicator Data'!A52</f>
        <v>Complex crisis in Honduras</v>
      </c>
      <c r="B54" s="55" t="str">
        <f>Lists!G52</f>
        <v>Complex crisis</v>
      </c>
      <c r="C54" s="55" t="str">
        <f>'Crisis Indicator Data'!C52</f>
        <v>HND001</v>
      </c>
      <c r="D54" s="55" t="str">
        <f>'Crisis Indicator Data'!D52</f>
        <v>Honduras</v>
      </c>
      <c r="E54" s="55" t="str">
        <f>'Crisis Indicator Data'!E52</f>
        <v>HND</v>
      </c>
      <c r="F54" s="55" t="str">
        <f>'Crisis Indicator Data'!B52</f>
        <v>Violence,Socio-political,Other seasonal event</v>
      </c>
      <c r="G54" s="52">
        <f t="shared" si="5"/>
        <v>3.4</v>
      </c>
      <c r="H54" s="51">
        <f t="shared" si="6"/>
        <v>4</v>
      </c>
      <c r="I54" s="130" t="str">
        <f t="shared" si="7"/>
        <v>High</v>
      </c>
      <c r="J54" s="133" t="str">
        <f>INDEX(Trends!$D$3:$D$404,MATCH(C54,Trends!$C$3:$C$404,0))</f>
        <v>Decreasing</v>
      </c>
      <c r="K54" s="123" t="str">
        <f>IF(Reliability!B52="x","x",(IF(ROUNDUP(Reliability!B52,0)=1,"Very High",IF(ROUNDUP(Reliability!B52,0)=2,"High",IF(ROUNDUP(Reliability!B52,0)=3,"Medium",IF(ROUNDUP(Reliability!B52,0)=4,"Low","Very Low"))))))</f>
        <v>High</v>
      </c>
      <c r="L54" s="54">
        <f t="shared" si="8"/>
        <v>3.2</v>
      </c>
      <c r="M54" s="53">
        <f>'Impact of the crisis'!N55</f>
        <v>4.2</v>
      </c>
      <c r="N54" s="53">
        <f>'Impact of the crisis'!AB55</f>
        <v>2.6</v>
      </c>
      <c r="O54" s="54">
        <f>'Conditions of people affected'!R55</f>
        <v>4.05</v>
      </c>
      <c r="P54" s="53">
        <f>'Conditions of people affected'!K55</f>
        <v>4.0999999999999996</v>
      </c>
      <c r="Q54" s="53">
        <f>'Conditions of people affected'!Q55</f>
        <v>4</v>
      </c>
      <c r="R54" s="53">
        <f t="shared" si="9"/>
        <v>2.4</v>
      </c>
      <c r="S54" s="53">
        <f>'Complexity of the crisis'!X55</f>
        <v>2.8</v>
      </c>
      <c r="T54" s="53">
        <f>'Complexity of the crisis'!AN55</f>
        <v>2</v>
      </c>
      <c r="U54" s="139" t="str">
        <f>VLOOKUP(C54,Lists!$C$3:$E$300,3,FALSE)</f>
        <v>Americas</v>
      </c>
      <c r="V54" s="140">
        <v>45530</v>
      </c>
    </row>
    <row r="55" spans="1:22" x14ac:dyDescent="0.35">
      <c r="A55" s="55" t="str">
        <f>'Crisis Indicator Data'!A53</f>
        <v>Complex crisis in Haiti</v>
      </c>
      <c r="B55" s="55" t="str">
        <f>Lists!G53</f>
        <v>Complex crisis</v>
      </c>
      <c r="C55" s="55" t="str">
        <f>'Crisis Indicator Data'!C53</f>
        <v>HTI001</v>
      </c>
      <c r="D55" s="55" t="str">
        <f>'Crisis Indicator Data'!D53</f>
        <v>Haiti</v>
      </c>
      <c r="E55" s="55" t="str">
        <f>'Crisis Indicator Data'!E53</f>
        <v>HTI</v>
      </c>
      <c r="F55" s="55" t="str">
        <f>'Crisis Indicator Data'!B53</f>
        <v>Earthquake,Violence,Socio-political,Other seasonal event</v>
      </c>
      <c r="G55" s="52">
        <f t="shared" si="5"/>
        <v>4</v>
      </c>
      <c r="H55" s="51">
        <f t="shared" si="6"/>
        <v>4</v>
      </c>
      <c r="I55" s="130" t="str">
        <f t="shared" si="7"/>
        <v>High</v>
      </c>
      <c r="J55" s="133" t="str">
        <f>INDEX(Trends!$D$3:$D$404,MATCH(C55,Trends!$C$3:$C$404,0))</f>
        <v>Stable</v>
      </c>
      <c r="K55" s="123" t="str">
        <f>IF(Reliability!B53="x","x",(IF(ROUNDUP(Reliability!B53,0)=1,"Very High",IF(ROUNDUP(Reliability!B53,0)=2,"High",IF(ROUNDUP(Reliability!B53,0)=3,"Medium",IF(ROUNDUP(Reliability!B53,0)=4,"Low","Very Low"))))))</f>
        <v>High</v>
      </c>
      <c r="L55" s="54">
        <f t="shared" si="8"/>
        <v>3.7</v>
      </c>
      <c r="M55" s="53">
        <f>'Impact of the crisis'!N56</f>
        <v>4</v>
      </c>
      <c r="N55" s="53">
        <f>'Impact of the crisis'!AB56</f>
        <v>3.6</v>
      </c>
      <c r="O55" s="54">
        <f>'Conditions of people affected'!R56</f>
        <v>4.3</v>
      </c>
      <c r="P55" s="53">
        <f>'Conditions of people affected'!K56</f>
        <v>4.5999999999999996</v>
      </c>
      <c r="Q55" s="53">
        <f>'Conditions of people affected'!Q56</f>
        <v>4</v>
      </c>
      <c r="R55" s="53">
        <f t="shared" si="9"/>
        <v>3.8</v>
      </c>
      <c r="S55" s="53">
        <f>'Complexity of the crisis'!X56</f>
        <v>3.5</v>
      </c>
      <c r="T55" s="53">
        <f>'Complexity of the crisis'!AN56</f>
        <v>4</v>
      </c>
      <c r="U55" s="139" t="str">
        <f>VLOOKUP(C55,Lists!$C$3:$E$300,3,FALSE)</f>
        <v>Americas</v>
      </c>
      <c r="V55" s="140">
        <v>45560</v>
      </c>
    </row>
    <row r="56" spans="1:22" x14ac:dyDescent="0.35">
      <c r="A56" s="55" t="str">
        <f>'Crisis Indicator Data'!A54</f>
        <v>Displacement from Russia-Ukraine conflict in Hungary</v>
      </c>
      <c r="B56" s="55" t="str">
        <f>Lists!G54</f>
        <v>Displacement from Russia-Ukraine conflict</v>
      </c>
      <c r="C56" s="55" t="str">
        <f>'Crisis Indicator Data'!C54</f>
        <v>HUN002</v>
      </c>
      <c r="D56" s="55" t="str">
        <f>'Crisis Indicator Data'!D54</f>
        <v>Hungary</v>
      </c>
      <c r="E56" s="55" t="str">
        <f>'Crisis Indicator Data'!E54</f>
        <v>HUN</v>
      </c>
      <c r="F56" s="55" t="str">
        <f>'Crisis Indicator Data'!B54</f>
        <v>Conflict,Displacement</v>
      </c>
      <c r="G56" s="52">
        <f t="shared" si="5"/>
        <v>1.5</v>
      </c>
      <c r="H56" s="51">
        <f t="shared" si="6"/>
        <v>2</v>
      </c>
      <c r="I56" s="130" t="str">
        <f t="shared" si="7"/>
        <v>Low</v>
      </c>
      <c r="J56" s="133" t="str">
        <f>INDEX(Trends!$D$3:$D$404,MATCH(C56,Trends!$C$3:$C$404,0))</f>
        <v>Decreasing</v>
      </c>
      <c r="K56" s="123" t="str">
        <f>IF(Reliability!B54="x","x",(IF(ROUNDUP(Reliability!B54,0)=1,"Very High",IF(ROUNDUP(Reliability!B54,0)=2,"High",IF(ROUNDUP(Reliability!B54,0)=3,"Medium",IF(ROUNDUP(Reliability!B54,0)=4,"Low","Very Low"))))))</f>
        <v>Very High</v>
      </c>
      <c r="L56" s="54">
        <f t="shared" si="8"/>
        <v>2.6</v>
      </c>
      <c r="M56" s="53">
        <f>'Impact of the crisis'!N57</f>
        <v>4.2</v>
      </c>
      <c r="N56" s="53">
        <f>'Impact of the crisis'!AB57</f>
        <v>1.4</v>
      </c>
      <c r="O56" s="54">
        <f>'Conditions of people affected'!R57</f>
        <v>1.1499999999999999</v>
      </c>
      <c r="P56" s="53">
        <f>'Conditions of people affected'!K57</f>
        <v>1.3</v>
      </c>
      <c r="Q56" s="53">
        <f>'Conditions of people affected'!Q57</f>
        <v>1</v>
      </c>
      <c r="R56" s="53">
        <f t="shared" si="9"/>
        <v>1.1000000000000001</v>
      </c>
      <c r="S56" s="53">
        <f>'Complexity of the crisis'!X57</f>
        <v>1.2</v>
      </c>
      <c r="T56" s="53">
        <f>'Complexity of the crisis'!AN57</f>
        <v>1</v>
      </c>
      <c r="U56" s="139" t="str">
        <f>VLOOKUP(C56,Lists!$C$3:$E$300,3,FALSE)</f>
        <v>Europe</v>
      </c>
      <c r="V56" s="140">
        <v>45563</v>
      </c>
    </row>
    <row r="57" spans="1:22" x14ac:dyDescent="0.35">
      <c r="A57" s="55" t="str">
        <f>'Crisis Indicator Data'!A55</f>
        <v>Papua Conflict</v>
      </c>
      <c r="B57" s="55" t="str">
        <f>Lists!G55</f>
        <v>Papua Conflict</v>
      </c>
      <c r="C57" s="55" t="str">
        <f>'Crisis Indicator Data'!C55</f>
        <v>IDN002</v>
      </c>
      <c r="D57" s="55" t="str">
        <f>'Crisis Indicator Data'!D55</f>
        <v>Indonesia</v>
      </c>
      <c r="E57" s="55" t="str">
        <f>'Crisis Indicator Data'!E55</f>
        <v>IDN</v>
      </c>
      <c r="F57" s="55" t="str">
        <f>'Crisis Indicator Data'!B55</f>
        <v>Socio-political,Violence,Conflict</v>
      </c>
      <c r="G57" s="52">
        <f t="shared" si="5"/>
        <v>2.5</v>
      </c>
      <c r="H57" s="51">
        <f t="shared" si="6"/>
        <v>3</v>
      </c>
      <c r="I57" s="130" t="str">
        <f t="shared" si="7"/>
        <v>Medium</v>
      </c>
      <c r="J57" s="133" t="str">
        <f>INDEX(Trends!$D$3:$D$404,MATCH(C57,Trends!$C$3:$C$404,0))</f>
        <v>Stable</v>
      </c>
      <c r="K57" s="123" t="str">
        <f>IF(Reliability!B55="x","x",(IF(ROUNDUP(Reliability!B55,0)=1,"Very High",IF(ROUNDUP(Reliability!B55,0)=2,"High",IF(ROUNDUP(Reliability!B55,0)=3,"Medium",IF(ROUNDUP(Reliability!B55,0)=4,"Low","Very Low"))))))</f>
        <v>High</v>
      </c>
      <c r="L57" s="54">
        <f t="shared" si="8"/>
        <v>2.9</v>
      </c>
      <c r="M57" s="53">
        <f>'Impact of the crisis'!N58</f>
        <v>2.1</v>
      </c>
      <c r="N57" s="53">
        <f>'Impact of the crisis'!AB58</f>
        <v>3.3</v>
      </c>
      <c r="O57" s="54">
        <f>'Conditions of people affected'!R58</f>
        <v>1.85</v>
      </c>
      <c r="P57" s="53">
        <f>'Conditions of people affected'!K58</f>
        <v>1.7</v>
      </c>
      <c r="Q57" s="53">
        <f>'Conditions of people affected'!Q58</f>
        <v>2</v>
      </c>
      <c r="R57" s="53">
        <f t="shared" si="9"/>
        <v>3.1</v>
      </c>
      <c r="S57" s="53">
        <f>'Complexity of the crisis'!X58</f>
        <v>2.6</v>
      </c>
      <c r="T57" s="53">
        <f>'Complexity of the crisis'!AN58</f>
        <v>3.5</v>
      </c>
      <c r="U57" s="139" t="str">
        <f>VLOOKUP(C57,Lists!$C$3:$E$300,3,FALSE)</f>
        <v>Asia</v>
      </c>
      <c r="V57" s="140">
        <v>45560</v>
      </c>
    </row>
    <row r="58" spans="1:22" x14ac:dyDescent="0.35">
      <c r="A58" s="55" t="str">
        <f>'Crisis Indicator Data'!A56</f>
        <v>2024 Monsoon Floods in India</v>
      </c>
      <c r="B58" s="55" t="str">
        <f>Lists!G56</f>
        <v>2024 Monsoon Floods</v>
      </c>
      <c r="C58" s="55" t="str">
        <f>'Crisis Indicator Data'!C56</f>
        <v>IND006</v>
      </c>
      <c r="D58" s="55" t="str">
        <f>'Crisis Indicator Data'!D56</f>
        <v>India</v>
      </c>
      <c r="E58" s="55" t="str">
        <f>'Crisis Indicator Data'!E56</f>
        <v>IND</v>
      </c>
      <c r="F58" s="55" t="str">
        <f>'Crisis Indicator Data'!B56</f>
        <v>Floods</v>
      </c>
      <c r="G58" s="52">
        <f t="shared" si="5"/>
        <v>2.2000000000000002</v>
      </c>
      <c r="H58" s="51">
        <f t="shared" si="6"/>
        <v>3</v>
      </c>
      <c r="I58" s="130" t="str">
        <f t="shared" si="7"/>
        <v>Medium</v>
      </c>
      <c r="J58" s="133" t="str">
        <f>INDEX(Trends!$D$3:$D$404,MATCH(C58,Trends!$C$3:$C$404,0))</f>
        <v>-</v>
      </c>
      <c r="K58" s="123" t="str">
        <f>IF(Reliability!B56="x","x",(IF(ROUNDUP(Reliability!B56,0)=1,"Very High",IF(ROUNDUP(Reliability!B56,0)=2,"High",IF(ROUNDUP(Reliability!B56,0)=3,"Medium",IF(ROUNDUP(Reliability!B56,0)=4,"Low","Very Low"))))))</f>
        <v>Very High</v>
      </c>
      <c r="L58" s="54">
        <f t="shared" si="8"/>
        <v>2.2999999999999998</v>
      </c>
      <c r="M58" s="53">
        <f>'Impact of the crisis'!N59</f>
        <v>1.7</v>
      </c>
      <c r="N58" s="53">
        <f>'Impact of the crisis'!AB59</f>
        <v>2.5</v>
      </c>
      <c r="O58" s="54">
        <f>'Conditions of people affected'!R59</f>
        <v>1.75</v>
      </c>
      <c r="P58" s="53">
        <f>'Conditions of people affected'!K59</f>
        <v>1.5</v>
      </c>
      <c r="Q58" s="53">
        <f>'Conditions of people affected'!Q59</f>
        <v>2</v>
      </c>
      <c r="R58" s="53">
        <f t="shared" si="9"/>
        <v>2.8</v>
      </c>
      <c r="S58" s="53">
        <f>'Complexity of the crisis'!X59</f>
        <v>2.5</v>
      </c>
      <c r="T58" s="53">
        <f>'Complexity of the crisis'!AN59</f>
        <v>3</v>
      </c>
      <c r="U58" s="139" t="str">
        <f>VLOOKUP(C58,Lists!$C$3:$E$300,3,FALSE)</f>
        <v>Asia</v>
      </c>
      <c r="V58" s="140">
        <v>45562</v>
      </c>
    </row>
    <row r="59" spans="1:22" x14ac:dyDescent="0.35">
      <c r="A59" s="55" t="str">
        <f>'Crisis Indicator Data'!A57</f>
        <v>Afghan Refugees in Iran</v>
      </c>
      <c r="B59" s="55" t="str">
        <f>Lists!G57</f>
        <v>Afghan Refugees</v>
      </c>
      <c r="C59" s="55" t="str">
        <f>'Crisis Indicator Data'!C57</f>
        <v>IRN004</v>
      </c>
      <c r="D59" s="55" t="str">
        <f>'Crisis Indicator Data'!D57</f>
        <v>Iran</v>
      </c>
      <c r="E59" s="55" t="str">
        <f>'Crisis Indicator Data'!E57</f>
        <v>IRN</v>
      </c>
      <c r="F59" s="55" t="str">
        <f>'Crisis Indicator Data'!B57</f>
        <v>Displacement</v>
      </c>
      <c r="G59" s="52">
        <f t="shared" si="5"/>
        <v>3.7</v>
      </c>
      <c r="H59" s="51">
        <f t="shared" si="6"/>
        <v>4</v>
      </c>
      <c r="I59" s="130" t="str">
        <f t="shared" si="7"/>
        <v>High</v>
      </c>
      <c r="J59" s="133" t="str">
        <f>INDEX(Trends!$D$3:$D$404,MATCH(C59,Trends!$C$3:$C$404,0))</f>
        <v>Decreasing</v>
      </c>
      <c r="K59" s="123" t="str">
        <f>IF(Reliability!B57="x","x",(IF(ROUNDUP(Reliability!B57,0)=1,"Very High",IF(ROUNDUP(Reliability!B57,0)=2,"High",IF(ROUNDUP(Reliability!B57,0)=3,"Medium",IF(ROUNDUP(Reliability!B57,0)=4,"Low","Very Low"))))))</f>
        <v>High</v>
      </c>
      <c r="L59" s="54">
        <f t="shared" si="8"/>
        <v>3.6</v>
      </c>
      <c r="M59" s="53">
        <f>'Impact of the crisis'!N60</f>
        <v>2.7</v>
      </c>
      <c r="N59" s="53">
        <f>'Impact of the crisis'!AB60</f>
        <v>4</v>
      </c>
      <c r="O59" s="54">
        <f>'Conditions of people affected'!R60</f>
        <v>4.2</v>
      </c>
      <c r="P59" s="53">
        <f>'Conditions of people affected'!K60</f>
        <v>4.4000000000000004</v>
      </c>
      <c r="Q59" s="53">
        <f>'Conditions of people affected'!Q60</f>
        <v>4</v>
      </c>
      <c r="R59" s="53">
        <f t="shared" si="9"/>
        <v>3.1</v>
      </c>
      <c r="S59" s="53">
        <f>'Complexity of the crisis'!X60</f>
        <v>3.6</v>
      </c>
      <c r="T59" s="53">
        <f>'Complexity of the crisis'!AN60</f>
        <v>2.5</v>
      </c>
      <c r="U59" s="139" t="str">
        <f>VLOOKUP(C59,Lists!$C$3:$E$300,3,FALSE)</f>
        <v>Middle east</v>
      </c>
      <c r="V59" s="140">
        <v>45559</v>
      </c>
    </row>
    <row r="60" spans="1:22" x14ac:dyDescent="0.35">
      <c r="A60" s="64" t="str">
        <f>'Crisis Indicator Data'!A58</f>
        <v>Multiple crises in Iraq</v>
      </c>
      <c r="B60" s="55" t="str">
        <f>Lists!G58</f>
        <v>Country level</v>
      </c>
      <c r="C60" s="64" t="str">
        <f>'Crisis Indicator Data'!C58</f>
        <v>IRQ001</v>
      </c>
      <c r="D60" s="64" t="str">
        <f>'Crisis Indicator Data'!D58</f>
        <v>Iraq</v>
      </c>
      <c r="E60" s="64" t="str">
        <f>'Crisis Indicator Data'!E58</f>
        <v>IRQ</v>
      </c>
      <c r="F60" s="64" t="str">
        <f>'Crisis Indicator Data'!B58</f>
        <v>Violence,Displacement,Socio-political,Conflict</v>
      </c>
      <c r="G60" s="52">
        <f t="shared" si="5"/>
        <v>3</v>
      </c>
      <c r="H60" s="65">
        <f t="shared" si="6"/>
        <v>3</v>
      </c>
      <c r="I60" s="131" t="str">
        <f t="shared" si="7"/>
        <v>Medium</v>
      </c>
      <c r="J60" s="133" t="str">
        <f>INDEX(Trends!$D$3:$D$404,MATCH(C60,Trends!$C$3:$C$404,0))</f>
        <v>Decreasing</v>
      </c>
      <c r="K60" s="123" t="str">
        <f>IF(Reliability!B58="x","x",(IF(ROUNDUP(Reliability!B58,0)=1,"Very High",IF(ROUNDUP(Reliability!B58,0)=2,"High",IF(ROUNDUP(Reliability!B58,0)=3,"Medium",IF(ROUNDUP(Reliability!B58,0)=4,"Low","Very Low"))))))</f>
        <v>Very High</v>
      </c>
      <c r="L60" s="54">
        <f t="shared" si="8"/>
        <v>4</v>
      </c>
      <c r="M60" s="66">
        <f>'Impact of the crisis'!N61</f>
        <v>4.7</v>
      </c>
      <c r="N60" s="66">
        <f>'Impact of the crisis'!AB61</f>
        <v>3.6</v>
      </c>
      <c r="O60" s="54">
        <f>'Conditions of people affected'!R61</f>
        <v>1.9</v>
      </c>
      <c r="P60" s="66">
        <f>'Conditions of people affected'!K61</f>
        <v>1.8</v>
      </c>
      <c r="Q60" s="66">
        <f>'Conditions of people affected'!Q61</f>
        <v>2</v>
      </c>
      <c r="R60" s="53">
        <f t="shared" si="9"/>
        <v>3.5</v>
      </c>
      <c r="S60" s="53">
        <f>'Complexity of the crisis'!X61</f>
        <v>3.5</v>
      </c>
      <c r="T60" s="53">
        <f>'Complexity of the crisis'!AN61</f>
        <v>3.5</v>
      </c>
      <c r="U60" s="139" t="str">
        <f>VLOOKUP(C60,Lists!$C$3:$E$300,3,FALSE)</f>
        <v>Middle east</v>
      </c>
      <c r="V60" s="140">
        <v>45560</v>
      </c>
    </row>
    <row r="61" spans="1:22" x14ac:dyDescent="0.35">
      <c r="A61" s="64" t="str">
        <f>'Crisis Indicator Data'!A59</f>
        <v>Conflict  in Iraq</v>
      </c>
      <c r="B61" s="55" t="str">
        <f>Lists!G59</f>
        <v>Conflict</v>
      </c>
      <c r="C61" s="64" t="str">
        <f>'Crisis Indicator Data'!C59</f>
        <v>IRQ002</v>
      </c>
      <c r="D61" s="64" t="str">
        <f>'Crisis Indicator Data'!D59</f>
        <v>Iraq</v>
      </c>
      <c r="E61" s="64" t="str">
        <f>'Crisis Indicator Data'!E59</f>
        <v>IRQ</v>
      </c>
      <c r="F61" s="64" t="str">
        <f>'Crisis Indicator Data'!B59</f>
        <v>Conflict,Socio-political,Violence</v>
      </c>
      <c r="G61" s="52">
        <f t="shared" si="5"/>
        <v>2.8</v>
      </c>
      <c r="H61" s="65">
        <f t="shared" si="6"/>
        <v>3</v>
      </c>
      <c r="I61" s="131" t="str">
        <f t="shared" si="7"/>
        <v>Medium</v>
      </c>
      <c r="J61" s="133" t="str">
        <f>INDEX(Trends!$D$3:$D$404,MATCH(C61,Trends!$C$3:$C$404,0))</f>
        <v>Decreasing</v>
      </c>
      <c r="K61" s="123" t="str">
        <f>IF(Reliability!B59="x","x",(IF(ROUNDUP(Reliability!B59,0)=1,"Very High",IF(ROUNDUP(Reliability!B59,0)=2,"High",IF(ROUNDUP(Reliability!B59,0)=3,"Medium",IF(ROUNDUP(Reliability!B59,0)=4,"Low","Very Low"))))))</f>
        <v>Very High</v>
      </c>
      <c r="L61" s="54">
        <f t="shared" si="8"/>
        <v>4</v>
      </c>
      <c r="M61" s="66">
        <f>'Impact of the crisis'!N62</f>
        <v>4.7</v>
      </c>
      <c r="N61" s="66">
        <f>'Impact of the crisis'!AB62</f>
        <v>3.6</v>
      </c>
      <c r="O61" s="54">
        <f>'Conditions of people affected'!R62</f>
        <v>1.8</v>
      </c>
      <c r="P61" s="66">
        <f>'Conditions of people affected'!K62</f>
        <v>1.6</v>
      </c>
      <c r="Q61" s="66">
        <f>'Conditions of people affected'!Q62</f>
        <v>2</v>
      </c>
      <c r="R61" s="53">
        <f t="shared" si="9"/>
        <v>3</v>
      </c>
      <c r="S61" s="53">
        <f>'Complexity of the crisis'!X62</f>
        <v>3.5</v>
      </c>
      <c r="T61" s="53">
        <f>'Complexity of the crisis'!AN62</f>
        <v>2.5</v>
      </c>
      <c r="U61" s="139" t="str">
        <f>VLOOKUP(C61,Lists!$C$3:$E$300,3,FALSE)</f>
        <v>Middle east</v>
      </c>
      <c r="V61" s="140">
        <v>45560</v>
      </c>
    </row>
    <row r="62" spans="1:22" ht="13.4" customHeight="1" x14ac:dyDescent="0.35">
      <c r="A62" s="64" t="str">
        <f>'Crisis Indicator Data'!A60</f>
        <v>Syrian and Palestinian refugees in iraq</v>
      </c>
      <c r="B62" s="55" t="str">
        <f>Lists!G60</f>
        <v>Syrian Refugees</v>
      </c>
      <c r="C62" s="64" t="str">
        <f>'Crisis Indicator Data'!C60</f>
        <v>IRQ003</v>
      </c>
      <c r="D62" s="64" t="str">
        <f>'Crisis Indicator Data'!D60</f>
        <v>Iraq</v>
      </c>
      <c r="E62" s="64" t="str">
        <f>'Crisis Indicator Data'!E60</f>
        <v>IRQ</v>
      </c>
      <c r="F62" s="64" t="str">
        <f>'Crisis Indicator Data'!B60</f>
        <v>Displacement</v>
      </c>
      <c r="G62" s="52">
        <f t="shared" si="5"/>
        <v>2</v>
      </c>
      <c r="H62" s="65">
        <f t="shared" si="6"/>
        <v>2</v>
      </c>
      <c r="I62" s="131" t="str">
        <f t="shared" si="7"/>
        <v>Low</v>
      </c>
      <c r="J62" s="133" t="str">
        <f>INDEX(Trends!$D$3:$D$404,MATCH(C62,Trends!$C$3:$C$404,0))</f>
        <v>Decreasing</v>
      </c>
      <c r="K62" s="123" t="str">
        <f>IF(Reliability!B60="x","x",(IF(ROUNDUP(Reliability!B60,0)=1,"Very High",IF(ROUNDUP(Reliability!B60,0)=2,"High",IF(ROUNDUP(Reliability!B60,0)=3,"Medium",IF(ROUNDUP(Reliability!B60,0)=4,"Low","Very Low"))))))</f>
        <v>Very High</v>
      </c>
      <c r="L62" s="54">
        <f t="shared" si="8"/>
        <v>2.1</v>
      </c>
      <c r="M62" s="66">
        <f>'Impact of the crisis'!N63</f>
        <v>1.6</v>
      </c>
      <c r="N62" s="66">
        <f>'Impact of the crisis'!AB63</f>
        <v>2.4</v>
      </c>
      <c r="O62" s="54">
        <f>'Conditions of people affected'!R63</f>
        <v>1.45</v>
      </c>
      <c r="P62" s="66">
        <f>'Conditions of people affected'!K63</f>
        <v>0.9</v>
      </c>
      <c r="Q62" s="66">
        <f>'Conditions of people affected'!Q63</f>
        <v>2</v>
      </c>
      <c r="R62" s="53">
        <f t="shared" si="9"/>
        <v>2.8</v>
      </c>
      <c r="S62" s="53">
        <f>'Complexity of the crisis'!X63</f>
        <v>3.5</v>
      </c>
      <c r="T62" s="53">
        <f>'Complexity of the crisis'!AN63</f>
        <v>2</v>
      </c>
      <c r="U62" s="139" t="str">
        <f>VLOOKUP(C62,Lists!$C$3:$E$300,3,FALSE)</f>
        <v>Middle east</v>
      </c>
      <c r="V62" s="140">
        <v>45560</v>
      </c>
    </row>
    <row r="63" spans="1:22" x14ac:dyDescent="0.35">
      <c r="A63" s="64" t="str">
        <f>'Crisis Indicator Data'!A61</f>
        <v>Mixed migration flows in Italy</v>
      </c>
      <c r="B63" s="55" t="str">
        <f>Lists!G61</f>
        <v>Mixed Migration</v>
      </c>
      <c r="C63" s="64" t="str">
        <f>'Crisis Indicator Data'!C61</f>
        <v>ITA002</v>
      </c>
      <c r="D63" s="64" t="str">
        <f>'Crisis Indicator Data'!D61</f>
        <v>Italy</v>
      </c>
      <c r="E63" s="64" t="str">
        <f>'Crisis Indicator Data'!E61</f>
        <v>ITA</v>
      </c>
      <c r="F63" s="64" t="str">
        <f>'Crisis Indicator Data'!B61</f>
        <v>Displacement</v>
      </c>
      <c r="G63" s="52">
        <f t="shared" si="5"/>
        <v>2.2000000000000002</v>
      </c>
      <c r="H63" s="65">
        <f t="shared" si="6"/>
        <v>3</v>
      </c>
      <c r="I63" s="131" t="str">
        <f t="shared" si="7"/>
        <v>Medium</v>
      </c>
      <c r="J63" s="133" t="str">
        <f>INDEX(Trends!$D$3:$D$404,MATCH(C63,Trends!$C$3:$C$404,0))</f>
        <v>Stable</v>
      </c>
      <c r="K63" s="123" t="str">
        <f>IF(Reliability!B61="x","x",(IF(ROUNDUP(Reliability!B61,0)=1,"Very High",IF(ROUNDUP(Reliability!B61,0)=2,"High",IF(ROUNDUP(Reliability!B61,0)=3,"Medium",IF(ROUNDUP(Reliability!B61,0)=4,"Low","Very Low"))))))</f>
        <v>High</v>
      </c>
      <c r="L63" s="54">
        <f t="shared" si="8"/>
        <v>3.3</v>
      </c>
      <c r="M63" s="66">
        <f>'Impact of the crisis'!N64</f>
        <v>3.9</v>
      </c>
      <c r="N63" s="66">
        <f>'Impact of the crisis'!AB64</f>
        <v>3</v>
      </c>
      <c r="O63" s="54">
        <f>'Conditions of people affected'!R64</f>
        <v>1.6</v>
      </c>
      <c r="P63" s="66">
        <f>'Conditions of people affected'!K64</f>
        <v>2.2000000000000002</v>
      </c>
      <c r="Q63" s="66">
        <f>'Conditions of people affected'!Q64</f>
        <v>1</v>
      </c>
      <c r="R63" s="53">
        <f t="shared" si="9"/>
        <v>2</v>
      </c>
      <c r="S63" s="53">
        <f>'Complexity of the crisis'!X64</f>
        <v>1.5</v>
      </c>
      <c r="T63" s="53">
        <f>'Complexity of the crisis'!AN64</f>
        <v>2.5</v>
      </c>
      <c r="U63" s="139" t="str">
        <f>VLOOKUP(C63,Lists!$C$3:$E$300,3,FALSE)</f>
        <v>Europe</v>
      </c>
      <c r="V63" s="140">
        <v>45563</v>
      </c>
    </row>
    <row r="64" spans="1:22" x14ac:dyDescent="0.35">
      <c r="A64" s="64" t="str">
        <f>'Crisis Indicator Data'!A62</f>
        <v>Syrian refugees in Jordan</v>
      </c>
      <c r="B64" s="55" t="str">
        <f>Lists!G62</f>
        <v>Syrian refugees</v>
      </c>
      <c r="C64" s="64" t="str">
        <f>'Crisis Indicator Data'!C62</f>
        <v>JOR002</v>
      </c>
      <c r="D64" s="64" t="str">
        <f>'Crisis Indicator Data'!D62</f>
        <v>Jordan</v>
      </c>
      <c r="E64" s="64" t="str">
        <f>'Crisis Indicator Data'!E62</f>
        <v>JOR</v>
      </c>
      <c r="F64" s="64" t="str">
        <f>'Crisis Indicator Data'!B62</f>
        <v>Displacement</v>
      </c>
      <c r="G64" s="52">
        <f t="shared" si="5"/>
        <v>2.8</v>
      </c>
      <c r="H64" s="65">
        <f t="shared" si="6"/>
        <v>3</v>
      </c>
      <c r="I64" s="131" t="str">
        <f t="shared" si="7"/>
        <v>Medium</v>
      </c>
      <c r="J64" s="133" t="str">
        <f>INDEX(Trends!$D$3:$D$404,MATCH(C64,Trends!$C$3:$C$404,0))</f>
        <v>Stable</v>
      </c>
      <c r="K64" s="123" t="str">
        <f>IF(Reliability!B62="x","x",(IF(ROUNDUP(Reliability!B62,0)=1,"Very High",IF(ROUNDUP(Reliability!B62,0)=2,"High",IF(ROUNDUP(Reliability!B62,0)=3,"Medium",IF(ROUNDUP(Reliability!B62,0)=4,"Low","Very Low"))))))</f>
        <v>High</v>
      </c>
      <c r="L64" s="54">
        <f t="shared" si="8"/>
        <v>2.8</v>
      </c>
      <c r="M64" s="66">
        <f>'Impact of the crisis'!N65</f>
        <v>3.1</v>
      </c>
      <c r="N64" s="66">
        <f>'Impact of the crisis'!AB65</f>
        <v>2.6</v>
      </c>
      <c r="O64" s="54">
        <f>'Conditions of people affected'!R65</f>
        <v>3.3</v>
      </c>
      <c r="P64" s="66">
        <f>'Conditions of people affected'!K65</f>
        <v>3.6</v>
      </c>
      <c r="Q64" s="66">
        <f>'Conditions of people affected'!Q65</f>
        <v>3</v>
      </c>
      <c r="R64" s="53">
        <f t="shared" si="9"/>
        <v>2</v>
      </c>
      <c r="S64" s="53">
        <f>'Complexity of the crisis'!X65</f>
        <v>2.5</v>
      </c>
      <c r="T64" s="53">
        <f>'Complexity of the crisis'!AN65</f>
        <v>1.5</v>
      </c>
      <c r="U64" s="139" t="str">
        <f>VLOOKUP(C64,Lists!$C$3:$E$300,3,FALSE)</f>
        <v>Middle east</v>
      </c>
      <c r="V64" s="140">
        <v>45560</v>
      </c>
    </row>
    <row r="65" spans="1:22" x14ac:dyDescent="0.35">
      <c r="A65" s="64" t="str">
        <f>'Crisis Indicator Data'!A63</f>
        <v xml:space="preserve">Multiple crisis in Kenya </v>
      </c>
      <c r="B65" s="55" t="str">
        <f>Lists!G63</f>
        <v xml:space="preserve">Country level </v>
      </c>
      <c r="C65" s="64" t="str">
        <f>'Crisis Indicator Data'!C63</f>
        <v>KEN001</v>
      </c>
      <c r="D65" s="64" t="str">
        <f>'Crisis Indicator Data'!D63</f>
        <v>Kenya</v>
      </c>
      <c r="E65" s="64" t="str">
        <f>'Crisis Indicator Data'!E63</f>
        <v>KEN</v>
      </c>
      <c r="F65" s="64" t="str">
        <f>'Crisis Indicator Data'!B63</f>
        <v>Drought,Displacement</v>
      </c>
      <c r="G65" s="52">
        <f t="shared" si="5"/>
        <v>3.5</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High</v>
      </c>
      <c r="L65" s="54">
        <f t="shared" si="8"/>
        <v>4.2</v>
      </c>
      <c r="M65" s="66">
        <f>'Impact of the crisis'!N66</f>
        <v>4.3</v>
      </c>
      <c r="N65" s="66">
        <f>'Impact of the crisis'!AB66</f>
        <v>4.0999999999999996</v>
      </c>
      <c r="O65" s="54">
        <f>'Conditions of people affected'!R66</f>
        <v>3.35</v>
      </c>
      <c r="P65" s="66">
        <f>'Conditions of people affected'!K66</f>
        <v>3.7</v>
      </c>
      <c r="Q65" s="66">
        <f>'Conditions of people affected'!Q66</f>
        <v>3</v>
      </c>
      <c r="R65" s="53">
        <f t="shared" si="9"/>
        <v>3.2</v>
      </c>
      <c r="S65" s="53">
        <f>'Complexity of the crisis'!X66</f>
        <v>3.3</v>
      </c>
      <c r="T65" s="53">
        <f>'Complexity of the crisis'!AN66</f>
        <v>3</v>
      </c>
      <c r="U65" s="139" t="str">
        <f>VLOOKUP(C65,Lists!$C$3:$E$300,3,FALSE)</f>
        <v>Africa</v>
      </c>
      <c r="V65" s="140">
        <v>45562</v>
      </c>
    </row>
    <row r="66" spans="1:22" x14ac:dyDescent="0.35">
      <c r="A66" s="64" t="str">
        <f>'Crisis Indicator Data'!A64</f>
        <v>Refugee situation in Kenya</v>
      </c>
      <c r="B66" s="55" t="str">
        <f>Lists!G64</f>
        <v>Refugee situation</v>
      </c>
      <c r="C66" s="64" t="str">
        <f>'Crisis Indicator Data'!C64</f>
        <v>KEN002</v>
      </c>
      <c r="D66" s="64" t="str">
        <f>'Crisis Indicator Data'!D64</f>
        <v>Kenya</v>
      </c>
      <c r="E66" s="64" t="str">
        <f>'Crisis Indicator Data'!E64</f>
        <v>KEN</v>
      </c>
      <c r="F66" s="64" t="str">
        <f>'Crisis Indicator Data'!B64</f>
        <v>Displacement</v>
      </c>
      <c r="G66" s="52">
        <f t="shared" si="5"/>
        <v>2.9</v>
      </c>
      <c r="H66" s="65">
        <f t="shared" si="6"/>
        <v>3</v>
      </c>
      <c r="I66" s="131" t="str">
        <f t="shared" si="7"/>
        <v>Medium</v>
      </c>
      <c r="J66" s="133" t="str">
        <f>INDEX(Trends!$D$3:$D$404,MATCH(C66,Trends!$C$3:$C$404,0))</f>
        <v>Stable</v>
      </c>
      <c r="K66" s="123" t="str">
        <f>IF(Reliability!B64="x","x",(IF(ROUNDUP(Reliability!B64,0)=1,"Very High",IF(ROUNDUP(Reliability!B64,0)=2,"High",IF(ROUNDUP(Reliability!B64,0)=3,"Medium",IF(ROUNDUP(Reliability!B64,0)=4,"Low","Very Low"))))))</f>
        <v>High</v>
      </c>
      <c r="L66" s="54">
        <f t="shared" si="8"/>
        <v>2.2999999999999998</v>
      </c>
      <c r="M66" s="66">
        <f>'Impact of the crisis'!N67</f>
        <v>0.9</v>
      </c>
      <c r="N66" s="66">
        <f>'Impact of the crisis'!AB67</f>
        <v>2.8</v>
      </c>
      <c r="O66" s="54">
        <f>'Conditions of people affected'!R67</f>
        <v>3.1</v>
      </c>
      <c r="P66" s="66">
        <f>'Conditions of people affected'!K67</f>
        <v>3.2</v>
      </c>
      <c r="Q66" s="66">
        <f>'Conditions of people affected'!Q67</f>
        <v>3</v>
      </c>
      <c r="R66" s="53">
        <f t="shared" si="9"/>
        <v>2.9</v>
      </c>
      <c r="S66" s="53">
        <f>'Complexity of the crisis'!X67</f>
        <v>3.3</v>
      </c>
      <c r="T66" s="53">
        <f>'Complexity of the crisis'!AN67</f>
        <v>2.5</v>
      </c>
      <c r="U66" s="139" t="str">
        <f>VLOOKUP(C66,Lists!$C$3:$E$300,3,FALSE)</f>
        <v>Africa</v>
      </c>
      <c r="V66" s="140">
        <v>45562</v>
      </c>
    </row>
    <row r="67" spans="1:22" x14ac:dyDescent="0.35">
      <c r="A67" s="64" t="str">
        <f>'Crisis Indicator Data'!A65</f>
        <v>Drought in Kenya</v>
      </c>
      <c r="B67" s="55" t="str">
        <f>Lists!G65</f>
        <v>Drought</v>
      </c>
      <c r="C67" s="64" t="str">
        <f>'Crisis Indicator Data'!C65</f>
        <v>KEN003</v>
      </c>
      <c r="D67" s="64" t="str">
        <f>'Crisis Indicator Data'!D65</f>
        <v>Kenya</v>
      </c>
      <c r="E67" s="64" t="str">
        <f>'Crisis Indicator Data'!E65</f>
        <v>KEN</v>
      </c>
      <c r="F67" s="64" t="str">
        <f>'Crisis Indicator Data'!B65</f>
        <v>Drought</v>
      </c>
      <c r="G67" s="52">
        <f t="shared" si="5"/>
        <v>3.1</v>
      </c>
      <c r="H67" s="65">
        <f t="shared" si="6"/>
        <v>4</v>
      </c>
      <c r="I67" s="131" t="str">
        <f t="shared" si="7"/>
        <v>High</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4</v>
      </c>
      <c r="M67" s="66">
        <f>'Impact of the crisis'!N68</f>
        <v>4.3</v>
      </c>
      <c r="N67" s="66">
        <f>'Impact of the crisis'!AB68</f>
        <v>3.9</v>
      </c>
      <c r="O67" s="54">
        <f>'Conditions of people affected'!R68</f>
        <v>2.65</v>
      </c>
      <c r="P67" s="66">
        <f>'Conditions of people affected'!K68</f>
        <v>3.3</v>
      </c>
      <c r="Q67" s="66">
        <f>'Conditions of people affected'!Q68</f>
        <v>2</v>
      </c>
      <c r="R67" s="53">
        <f t="shared" si="9"/>
        <v>2.9</v>
      </c>
      <c r="S67" s="53">
        <f>'Complexity of the crisis'!X68</f>
        <v>3.3</v>
      </c>
      <c r="T67" s="53">
        <f>'Complexity of the crisis'!AN68</f>
        <v>2.5</v>
      </c>
      <c r="U67" s="139" t="str">
        <f>VLOOKUP(C67,Lists!$C$3:$E$300,3,FALSE)</f>
        <v>Africa</v>
      </c>
      <c r="V67" s="140">
        <v>45562</v>
      </c>
    </row>
    <row r="68" spans="1:22" x14ac:dyDescent="0.35">
      <c r="A68" s="64" t="str">
        <f>'Crisis Indicator Data'!A66</f>
        <v>Typhoon Yagi in Laos</v>
      </c>
      <c r="B68" s="55" t="str">
        <f>Lists!G66</f>
        <v>Typhoon Yagi</v>
      </c>
      <c r="C68" s="64" t="str">
        <f>'Crisis Indicator Data'!C66</f>
        <v>LAO004</v>
      </c>
      <c r="D68" s="64" t="str">
        <f>'Crisis Indicator Data'!D66</f>
        <v>Laos</v>
      </c>
      <c r="E68" s="64" t="str">
        <f>'Crisis Indicator Data'!E66</f>
        <v>LAO</v>
      </c>
      <c r="F68" s="64" t="str">
        <f>'Crisis Indicator Data'!B66</f>
        <v>Cyclone,Floods</v>
      </c>
      <c r="G68" s="52">
        <f t="shared" si="5"/>
        <v>2</v>
      </c>
      <c r="H68" s="65">
        <f t="shared" si="6"/>
        <v>2</v>
      </c>
      <c r="I68" s="131" t="str">
        <f t="shared" si="7"/>
        <v>Low</v>
      </c>
      <c r="J68" s="133" t="str">
        <f>INDEX(Trends!$D$3:$D$404,MATCH(C68,Trends!$C$3:$C$404,0))</f>
        <v>-</v>
      </c>
      <c r="K68" s="123" t="str">
        <f>IF(Reliability!B66="x","x",(IF(ROUNDUP(Reliability!B66,0)=1,"Very High",IF(ROUNDUP(Reliability!B66,0)=2,"High",IF(ROUNDUP(Reliability!B66,0)=3,"Medium",IF(ROUNDUP(Reliability!B66,0)=4,"Low","Very Low"))))))</f>
        <v>Very High</v>
      </c>
      <c r="L68" s="54">
        <f t="shared" si="8"/>
        <v>1.4</v>
      </c>
      <c r="M68" s="66">
        <f>'Impact of the crisis'!N69</f>
        <v>2.2999999999999998</v>
      </c>
      <c r="N68" s="66">
        <f>'Impact of the crisis'!AB69</f>
        <v>0.9</v>
      </c>
      <c r="O68" s="54">
        <f>'Conditions of people affected'!R69</f>
        <v>1.8</v>
      </c>
      <c r="P68" s="66">
        <f>'Conditions of people affected'!K69</f>
        <v>1.6</v>
      </c>
      <c r="Q68" s="66">
        <f>'Conditions of people affected'!Q69</f>
        <v>2</v>
      </c>
      <c r="R68" s="53">
        <f t="shared" si="9"/>
        <v>2.9</v>
      </c>
      <c r="S68" s="53">
        <f>'Complexity of the crisis'!X69</f>
        <v>2.8</v>
      </c>
      <c r="T68" s="53">
        <f>'Complexity of the crisis'!AN69</f>
        <v>3</v>
      </c>
      <c r="U68" s="139" t="str">
        <f>VLOOKUP(C68,Lists!$C$3:$E$300,3,FALSE)</f>
        <v>Asia</v>
      </c>
      <c r="V68" s="140">
        <v>45565</v>
      </c>
    </row>
    <row r="69" spans="1:22" x14ac:dyDescent="0.35">
      <c r="A69" s="64" t="str">
        <f>'Crisis Indicator Data'!A67</f>
        <v>Syrian refugees in Lebanon</v>
      </c>
      <c r="B69" s="55" t="str">
        <f>Lists!G67</f>
        <v>Syrian refugees</v>
      </c>
      <c r="C69" s="64" t="str">
        <f>'Crisis Indicator Data'!C67</f>
        <v>LBN002</v>
      </c>
      <c r="D69" s="64" t="str">
        <f>'Crisis Indicator Data'!D67</f>
        <v>Lebanon</v>
      </c>
      <c r="E69" s="64" t="str">
        <f>'Crisis Indicator Data'!E67</f>
        <v>LBN</v>
      </c>
      <c r="F69" s="64" t="str">
        <f>'Crisis Indicator Data'!B67</f>
        <v>Displacement</v>
      </c>
      <c r="G69" s="52">
        <f t="shared" ref="G69:G100" si="10">IF(OR(O69="x",L69="x"),"x",ROUND((5-GEOMEAN(((5-L69)/5*4+1),((5-O69)/5*4+1),((5-O69)/5*4+1)))/4*3.5+R69*0.3,1))</f>
        <v>3.3</v>
      </c>
      <c r="H69" s="65">
        <f t="shared" ref="H69:H100" si="11">IF(G69="x","x",ROUNDUP(G69,0))</f>
        <v>4</v>
      </c>
      <c r="I69" s="131" t="str">
        <f t="shared" ref="I69:I100" si="12">IF(O69="x","x",IF(L69="x","x",(IF(H69=5,"Very High",IF(H69=4,"High",IF(H69=3,"Medium",IF(H69=2,"Low","Very Low")))))))</f>
        <v>High</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3.8</v>
      </c>
      <c r="M69" s="66">
        <f>'Impact of the crisis'!N70</f>
        <v>3.6</v>
      </c>
      <c r="N69" s="66">
        <f>'Impact of the crisis'!AB70</f>
        <v>3.9</v>
      </c>
      <c r="O69" s="54">
        <f>'Conditions of people affected'!R70</f>
        <v>3.3</v>
      </c>
      <c r="P69" s="66">
        <f>'Conditions of people affected'!K70</f>
        <v>3.6</v>
      </c>
      <c r="Q69" s="66">
        <f>'Conditions of people affected'!Q70</f>
        <v>3</v>
      </c>
      <c r="R69" s="53">
        <f t="shared" ref="R69:R100" si="14">IF(OR(T69="x",S69="x"),S69,ROUND((5-GEOMEAN(((5-S69)/5*4+1),((5-T69)/5*4+1)))/4*5,1))</f>
        <v>2.8</v>
      </c>
      <c r="S69" s="53">
        <f>'Complexity of the crisis'!X70</f>
        <v>3</v>
      </c>
      <c r="T69" s="53">
        <f>'Complexity of the crisis'!AN70</f>
        <v>2.5</v>
      </c>
      <c r="U69" s="139" t="str">
        <f>VLOOKUP(C69,Lists!$C$3:$E$300,3,FALSE)</f>
        <v>Middle east</v>
      </c>
      <c r="V69" s="140">
        <v>45560</v>
      </c>
    </row>
    <row r="70" spans="1:22" x14ac:dyDescent="0.35">
      <c r="A70" s="64" t="str">
        <f>'Crisis Indicator Data'!A68</f>
        <v>Complex crisis in Lebanon</v>
      </c>
      <c r="B70" s="55" t="str">
        <f>Lists!G68</f>
        <v>Complex crisis</v>
      </c>
      <c r="C70" s="64" t="str">
        <f>'Crisis Indicator Data'!C68</f>
        <v>LBN006</v>
      </c>
      <c r="D70" s="64" t="str">
        <f>'Crisis Indicator Data'!D68</f>
        <v>Lebanon</v>
      </c>
      <c r="E70" s="64" t="str">
        <f>'Crisis Indicator Data'!E68</f>
        <v>LBN</v>
      </c>
      <c r="F70" s="64" t="str">
        <f>'Crisis Indicator Data'!B68</f>
        <v>Socio-political,Violence,Tecnological Disaster,Displacement</v>
      </c>
      <c r="G70" s="52">
        <f t="shared" si="10"/>
        <v>3.7</v>
      </c>
      <c r="H70" s="65">
        <f t="shared" si="11"/>
        <v>4</v>
      </c>
      <c r="I70" s="131" t="str">
        <f t="shared" si="12"/>
        <v>High</v>
      </c>
      <c r="J70" s="133" t="str">
        <f>INDEX(Trends!$D$3:$D$404,MATCH(C70,Trends!$C$3:$C$404,0))</f>
        <v>Increasing</v>
      </c>
      <c r="K70" s="123" t="str">
        <f>IF(Reliability!B68="x","x",(IF(ROUNDUP(Reliability!B68,0)=1,"Very High",IF(ROUNDUP(Reliability!B68,0)=2,"High",IF(ROUNDUP(Reliability!B68,0)=3,"Medium",IF(ROUNDUP(Reliability!B68,0)=4,"Low","Very Low"))))))</f>
        <v>Very High</v>
      </c>
      <c r="L70" s="54">
        <f t="shared" si="13"/>
        <v>3.7</v>
      </c>
      <c r="M70" s="66">
        <f>'Impact of the crisis'!N71</f>
        <v>3.6</v>
      </c>
      <c r="N70" s="66">
        <f>'Impact of the crisis'!AB71</f>
        <v>3.8</v>
      </c>
      <c r="O70" s="54">
        <f>'Conditions of people affected'!R71</f>
        <v>4.1500000000000004</v>
      </c>
      <c r="P70" s="66">
        <f>'Conditions of people affected'!K71</f>
        <v>4.3</v>
      </c>
      <c r="Q70" s="66">
        <f>'Conditions of people affected'!Q71</f>
        <v>4</v>
      </c>
      <c r="R70" s="53">
        <f t="shared" si="14"/>
        <v>3</v>
      </c>
      <c r="S70" s="53">
        <f>'Complexity of the crisis'!X71</f>
        <v>3</v>
      </c>
      <c r="T70" s="53">
        <f>'Complexity of the crisis'!AN71</f>
        <v>3</v>
      </c>
      <c r="U70" s="139" t="str">
        <f>VLOOKUP(C70,Lists!$C$3:$E$300,3,FALSE)</f>
        <v>Middle east</v>
      </c>
      <c r="V70" s="140">
        <v>45560</v>
      </c>
    </row>
    <row r="71" spans="1:22" x14ac:dyDescent="0.35">
      <c r="A71" s="64" t="str">
        <f>'Crisis Indicator Data'!A69</f>
        <v>Complex crisis in Libya</v>
      </c>
      <c r="B71" s="55" t="str">
        <f>Lists!G69</f>
        <v>Complex crisis</v>
      </c>
      <c r="C71" s="64" t="str">
        <f>'Crisis Indicator Data'!C69</f>
        <v>LBY001</v>
      </c>
      <c r="D71" s="64" t="str">
        <f>'Crisis Indicator Data'!D69</f>
        <v>Libya</v>
      </c>
      <c r="E71" s="64" t="str">
        <f>'Crisis Indicator Data'!E69</f>
        <v>LBY</v>
      </c>
      <c r="F71" s="64" t="str">
        <f>'Crisis Indicator Data'!B69</f>
        <v>Conflict,Displacement,Socio-political</v>
      </c>
      <c r="G71" s="52">
        <f t="shared" si="10"/>
        <v>4</v>
      </c>
      <c r="H71" s="65">
        <f t="shared" si="11"/>
        <v>4</v>
      </c>
      <c r="I71" s="131" t="str">
        <f t="shared" si="12"/>
        <v>High</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4.5</v>
      </c>
      <c r="M71" s="66">
        <f>'Impact of the crisis'!N72</f>
        <v>4.5999999999999996</v>
      </c>
      <c r="N71" s="66">
        <f>'Impact of the crisis'!AB72</f>
        <v>4.4000000000000004</v>
      </c>
      <c r="O71" s="54">
        <f>'Conditions of people affected'!R72</f>
        <v>3.7</v>
      </c>
      <c r="P71" s="66">
        <f>'Conditions of people affected'!K72</f>
        <v>3.4</v>
      </c>
      <c r="Q71" s="66">
        <f>'Conditions of people affected'!Q72</f>
        <v>4</v>
      </c>
      <c r="R71" s="53">
        <f t="shared" si="14"/>
        <v>4</v>
      </c>
      <c r="S71" s="53">
        <f>'Complexity of the crisis'!X72</f>
        <v>3.3</v>
      </c>
      <c r="T71" s="53">
        <f>'Complexity of the crisis'!AN72</f>
        <v>4.5</v>
      </c>
      <c r="U71" s="139" t="str">
        <f>VLOOKUP(C71,Lists!$C$3:$E$300,3,FALSE)</f>
        <v>Africa</v>
      </c>
      <c r="V71" s="140">
        <v>45563</v>
      </c>
    </row>
    <row r="72" spans="1:22" x14ac:dyDescent="0.35">
      <c r="A72" s="64" t="str">
        <f>'Crisis Indicator Data'!A70</f>
        <v>Mixed migration flows in Libya</v>
      </c>
      <c r="B72" s="55" t="str">
        <f>Lists!G70</f>
        <v>Mixed Migration</v>
      </c>
      <c r="C72" s="64" t="str">
        <f>'Crisis Indicator Data'!C70</f>
        <v>LBY002</v>
      </c>
      <c r="D72" s="64" t="str">
        <f>'Crisis Indicator Data'!D70</f>
        <v>Libya</v>
      </c>
      <c r="E72" s="64" t="str">
        <f>'Crisis Indicator Data'!E70</f>
        <v>LBY</v>
      </c>
      <c r="F72" s="64" t="str">
        <f>'Crisis Indicator Data'!B70</f>
        <v>Displacement</v>
      </c>
      <c r="G72" s="52">
        <f t="shared" si="10"/>
        <v>3.5</v>
      </c>
      <c r="H72" s="65">
        <f t="shared" si="11"/>
        <v>4</v>
      </c>
      <c r="I72" s="131" t="str">
        <f t="shared" si="12"/>
        <v>High</v>
      </c>
      <c r="J72" s="133" t="str">
        <f>INDEX(Trends!$D$3:$D$404,MATCH(C72,Trends!$C$3:$C$404,0))</f>
        <v>Stable</v>
      </c>
      <c r="K72" s="123" t="str">
        <f>IF(Reliability!B70="x","x",(IF(ROUNDUP(Reliability!B70,0)=1,"Very High",IF(ROUNDUP(Reliability!B70,0)=2,"High",IF(ROUNDUP(Reliability!B70,0)=3,"Medium",IF(ROUNDUP(Reliability!B70,0)=4,"Low","Very Low"))))))</f>
        <v>High</v>
      </c>
      <c r="L72" s="54">
        <f t="shared" si="13"/>
        <v>3.9</v>
      </c>
      <c r="M72" s="66">
        <f>'Impact of the crisis'!N73</f>
        <v>4.5999999999999996</v>
      </c>
      <c r="N72" s="66">
        <f>'Impact of the crisis'!AB73</f>
        <v>3.4</v>
      </c>
      <c r="O72" s="54">
        <f>'Conditions of people affected'!R73</f>
        <v>3.1</v>
      </c>
      <c r="P72" s="66">
        <f>'Conditions of people affected'!K73</f>
        <v>3.2</v>
      </c>
      <c r="Q72" s="66">
        <f>'Conditions of people affected'!Q73</f>
        <v>3</v>
      </c>
      <c r="R72" s="53">
        <f t="shared" si="14"/>
        <v>3.7</v>
      </c>
      <c r="S72" s="53">
        <f>'Complexity of the crisis'!X73</f>
        <v>3.3</v>
      </c>
      <c r="T72" s="53">
        <f>'Complexity of the crisis'!AN73</f>
        <v>4</v>
      </c>
      <c r="U72" s="139" t="str">
        <f>VLOOKUP(C72,Lists!$C$3:$E$300,3,FALSE)</f>
        <v>Africa</v>
      </c>
      <c r="V72" s="140">
        <v>45563</v>
      </c>
    </row>
    <row r="73" spans="1:22" x14ac:dyDescent="0.35">
      <c r="A73" s="64" t="str">
        <f>'Crisis Indicator Data'!A71</f>
        <v>Storm Daniel and floods in Libya</v>
      </c>
      <c r="B73" s="55" t="str">
        <f>Lists!G71</f>
        <v>Storm Daniel and floods</v>
      </c>
      <c r="C73" s="64" t="str">
        <f>'Crisis Indicator Data'!C71</f>
        <v>LBY003</v>
      </c>
      <c r="D73" s="64" t="str">
        <f>'Crisis Indicator Data'!D71</f>
        <v>Libya</v>
      </c>
      <c r="E73" s="64" t="str">
        <f>'Crisis Indicator Data'!E71</f>
        <v>LBY</v>
      </c>
      <c r="F73" s="64" t="str">
        <f>'Crisis Indicator Data'!B71</f>
        <v>Floods,Other seasonal event</v>
      </c>
      <c r="G73" s="52">
        <f t="shared" si="10"/>
        <v>3</v>
      </c>
      <c r="H73" s="65">
        <f t="shared" si="11"/>
        <v>3</v>
      </c>
      <c r="I73" s="131" t="str">
        <f t="shared" si="12"/>
        <v>Medium</v>
      </c>
      <c r="J73" s="133" t="str">
        <f>INDEX(Trends!$D$3:$D$404,MATCH(C73,Trends!$C$3:$C$404,0))</f>
        <v>Increasing</v>
      </c>
      <c r="K73" s="123" t="str">
        <f>IF(Reliability!B71="x","x",(IF(ROUNDUP(Reliability!B71,0)=1,"Very High",IF(ROUNDUP(Reliability!B71,0)=2,"High",IF(ROUNDUP(Reliability!B71,0)=3,"Medium",IF(ROUNDUP(Reliability!B71,0)=4,"Low","Very Low"))))))</f>
        <v>Very High</v>
      </c>
      <c r="L73" s="54">
        <f t="shared" si="13"/>
        <v>1.7</v>
      </c>
      <c r="M73" s="66">
        <f>'Impact of the crisis'!N74</f>
        <v>1.4</v>
      </c>
      <c r="N73" s="66">
        <f>'Impact of the crisis'!AB74</f>
        <v>1.8</v>
      </c>
      <c r="O73" s="54">
        <f>'Conditions of people affected'!R74</f>
        <v>3.1</v>
      </c>
      <c r="P73" s="66">
        <f>'Conditions of people affected'!K74</f>
        <v>3.2</v>
      </c>
      <c r="Q73" s="66">
        <f>'Conditions of people affected'!Q74</f>
        <v>3</v>
      </c>
      <c r="R73" s="53">
        <f t="shared" si="14"/>
        <v>3.7</v>
      </c>
      <c r="S73" s="53">
        <f>'Complexity of the crisis'!X74</f>
        <v>3.3</v>
      </c>
      <c r="T73" s="53">
        <f>'Complexity of the crisis'!AN74</f>
        <v>4</v>
      </c>
      <c r="U73" s="139" t="str">
        <f>VLOOKUP(C73,Lists!$C$3:$E$300,3,FALSE)</f>
        <v>Africa</v>
      </c>
      <c r="V73" s="140">
        <v>45563</v>
      </c>
    </row>
    <row r="74" spans="1:22" x14ac:dyDescent="0.35">
      <c r="A74" s="64" t="str">
        <f>'Crisis Indicator Data'!A72</f>
        <v>Refugees from Sudan in Libya</v>
      </c>
      <c r="B74" s="55" t="str">
        <f>Lists!G72</f>
        <v>Refugees from Sudan</v>
      </c>
      <c r="C74" s="64" t="str">
        <f>'Crisis Indicator Data'!C72</f>
        <v>LBY004</v>
      </c>
      <c r="D74" s="64" t="str">
        <f>'Crisis Indicator Data'!D72</f>
        <v>Libya</v>
      </c>
      <c r="E74" s="64" t="str">
        <f>'Crisis Indicator Data'!E72</f>
        <v>LBY</v>
      </c>
      <c r="F74" s="64" t="str">
        <f>'Crisis Indicator Data'!B72</f>
        <v>Conflict</v>
      </c>
      <c r="G74" s="52">
        <f t="shared" si="10"/>
        <v>2.6</v>
      </c>
      <c r="H74" s="65">
        <f t="shared" si="11"/>
        <v>3</v>
      </c>
      <c r="I74" s="131" t="str">
        <f t="shared" si="12"/>
        <v>Medium</v>
      </c>
      <c r="J74" s="133" t="str">
        <f>INDEX(Trends!$D$3:$D$404,MATCH(C74,Trends!$C$3:$C$404,0))</f>
        <v>-</v>
      </c>
      <c r="K74" s="123" t="str">
        <f>IF(Reliability!B72="x","x",(IF(ROUNDUP(Reliability!B72,0)=1,"Very High",IF(ROUNDUP(Reliability!B72,0)=2,"High",IF(ROUNDUP(Reliability!B72,0)=3,"Medium",IF(ROUNDUP(Reliability!B72,0)=4,"Low","Very Low"))))))</f>
        <v>Very High</v>
      </c>
      <c r="L74" s="54">
        <f t="shared" si="13"/>
        <v>2.4</v>
      </c>
      <c r="M74" s="66">
        <f>'Impact of the crisis'!N75</f>
        <v>2.8</v>
      </c>
      <c r="N74" s="66">
        <f>'Impact of the crisis'!AB75</f>
        <v>2.2000000000000002</v>
      </c>
      <c r="O74" s="54">
        <f>'Conditions of people affected'!R75</f>
        <v>2.6</v>
      </c>
      <c r="P74" s="66">
        <f>'Conditions of people affected'!K75</f>
        <v>2.2000000000000002</v>
      </c>
      <c r="Q74" s="66">
        <f>'Conditions of people affected'!Q75</f>
        <v>3</v>
      </c>
      <c r="R74" s="53">
        <f t="shared" si="14"/>
        <v>2.9</v>
      </c>
      <c r="S74" s="53">
        <f>'Complexity of the crisis'!X75</f>
        <v>3.3</v>
      </c>
      <c r="T74" s="53">
        <f>'Complexity of the crisis'!AN75</f>
        <v>2.5</v>
      </c>
      <c r="U74" s="139" t="str">
        <f>VLOOKUP(C74,Lists!$C$3:$E$300,3,FALSE)</f>
        <v>Africa</v>
      </c>
      <c r="V74" s="140">
        <v>45563</v>
      </c>
    </row>
    <row r="75" spans="1:22" x14ac:dyDescent="0.35">
      <c r="A75" s="64" t="str">
        <f>'Crisis Indicator Data'!A73</f>
        <v>2024 Floods and Monsoon Rain</v>
      </c>
      <c r="B75" s="55" t="str">
        <f>Lists!G73</f>
        <v>2024 Floods and Monsoon Rain</v>
      </c>
      <c r="C75" s="64" t="str">
        <f>'Crisis Indicator Data'!C73</f>
        <v>LKA004</v>
      </c>
      <c r="D75" s="64" t="str">
        <f>'Crisis Indicator Data'!D73</f>
        <v>Sri Lanka</v>
      </c>
      <c r="E75" s="64" t="str">
        <f>'Crisis Indicator Data'!E73</f>
        <v>LKA</v>
      </c>
      <c r="F75" s="64" t="str">
        <f>'Crisis Indicator Data'!B73</f>
        <v>Floods</v>
      </c>
      <c r="G75" s="52">
        <f t="shared" si="10"/>
        <v>1.7</v>
      </c>
      <c r="H75" s="65">
        <f t="shared" si="11"/>
        <v>2</v>
      </c>
      <c r="I75" s="131" t="str">
        <f t="shared" si="12"/>
        <v>Low</v>
      </c>
      <c r="J75" s="133" t="str">
        <f>INDEX(Trends!$D$3:$D$404,MATCH(C75,Trends!$C$3:$C$404,0))</f>
        <v>-</v>
      </c>
      <c r="K75" s="123" t="str">
        <f>IF(Reliability!B73="x","x",(IF(ROUNDUP(Reliability!B73,0)=1,"Very High",IF(ROUNDUP(Reliability!B73,0)=2,"High",IF(ROUNDUP(Reliability!B73,0)=3,"Medium",IF(ROUNDUP(Reliability!B73,0)=4,"Low","Very Low"))))))</f>
        <v>Very High</v>
      </c>
      <c r="L75" s="54">
        <f t="shared" si="13"/>
        <v>1.8</v>
      </c>
      <c r="M75" s="66">
        <f>'Impact of the crisis'!N76</f>
        <v>2.2000000000000002</v>
      </c>
      <c r="N75" s="66">
        <f>'Impact of the crisis'!AB76</f>
        <v>1.6</v>
      </c>
      <c r="O75" s="54">
        <f>'Conditions of people affected'!R76</f>
        <v>1.25</v>
      </c>
      <c r="P75" s="66">
        <f>'Conditions of people affected'!K76</f>
        <v>1.5</v>
      </c>
      <c r="Q75" s="66">
        <f>'Conditions of people affected'!Q76</f>
        <v>1</v>
      </c>
      <c r="R75" s="53">
        <f t="shared" si="14"/>
        <v>2.2000000000000002</v>
      </c>
      <c r="S75" s="53">
        <f>'Complexity of the crisis'!X76</f>
        <v>2.4</v>
      </c>
      <c r="T75" s="53">
        <f>'Complexity of the crisis'!AN76</f>
        <v>2</v>
      </c>
      <c r="U75" s="139" t="str">
        <f>VLOOKUP(C75,Lists!$C$3:$E$300,3,FALSE)</f>
        <v>Asia</v>
      </c>
      <c r="V75" s="140">
        <v>45560</v>
      </c>
    </row>
    <row r="76" spans="1:22" x14ac:dyDescent="0.35">
      <c r="A76" s="64" t="str">
        <f>'Crisis Indicator Data'!A74</f>
        <v>Food security crisis in Lesotho</v>
      </c>
      <c r="B76" s="55" t="str">
        <f>Lists!G74</f>
        <v>Food security crisis</v>
      </c>
      <c r="C76" s="64" t="str">
        <f>'Crisis Indicator Data'!C74</f>
        <v>LSO004</v>
      </c>
      <c r="D76" s="64" t="str">
        <f>'Crisis Indicator Data'!D74</f>
        <v>Lesotho</v>
      </c>
      <c r="E76" s="64" t="str">
        <f>'Crisis Indicator Data'!E74</f>
        <v>LSO</v>
      </c>
      <c r="F76" s="64" t="str">
        <f>'Crisis Indicator Data'!B74</f>
        <v>Drought</v>
      </c>
      <c r="G76" s="52">
        <f t="shared" si="10"/>
        <v>2.1</v>
      </c>
      <c r="H76" s="65">
        <f t="shared" si="11"/>
        <v>3</v>
      </c>
      <c r="I76" s="131" t="str">
        <f t="shared" si="12"/>
        <v>Medium</v>
      </c>
      <c r="J76" s="133" t="str">
        <f>INDEX(Trends!$D$3:$D$404,MATCH(C76,Trends!$C$3:$C$404,0))</f>
        <v>-</v>
      </c>
      <c r="K76" s="123" t="str">
        <f>IF(Reliability!B74="x","x",(IF(ROUNDUP(Reliability!B74,0)=1,"Very High",IF(ROUNDUP(Reliability!B74,0)=2,"High",IF(ROUNDUP(Reliability!B74,0)=3,"Medium",IF(ROUNDUP(Reliability!B74,0)=4,"Low","Very Low"))))))</f>
        <v>High</v>
      </c>
      <c r="L76" s="54">
        <f t="shared" si="13"/>
        <v>2.1</v>
      </c>
      <c r="M76" s="66">
        <f>'Impact of the crisis'!N77</f>
        <v>3</v>
      </c>
      <c r="N76" s="66">
        <f>'Impact of the crisis'!AB77</f>
        <v>1.5</v>
      </c>
      <c r="O76" s="54">
        <f>'Conditions of people affected'!R77</f>
        <v>2.7</v>
      </c>
      <c r="P76" s="66">
        <f>'Conditions of people affected'!K77</f>
        <v>2.4</v>
      </c>
      <c r="Q76" s="66">
        <f>'Conditions of people affected'!Q77</f>
        <v>3</v>
      </c>
      <c r="R76" s="53">
        <f t="shared" si="14"/>
        <v>1</v>
      </c>
      <c r="S76" s="53">
        <f>'Complexity of the crisis'!X77</f>
        <v>1.4</v>
      </c>
      <c r="T76" s="53">
        <f>'Complexity of the crisis'!AN77</f>
        <v>0.5</v>
      </c>
      <c r="U76" s="139" t="str">
        <f>VLOOKUP(C76,Lists!$C$3:$E$300,3,FALSE)</f>
        <v>Africa</v>
      </c>
      <c r="V76" s="140">
        <v>45562</v>
      </c>
    </row>
    <row r="77" spans="1:22" x14ac:dyDescent="0.35">
      <c r="A77" s="64" t="str">
        <f>'Crisis Indicator Data'!A75</f>
        <v>Displacement from Russia-Ukraine conflict in Lithuania</v>
      </c>
      <c r="B77" s="55" t="str">
        <f>Lists!G75</f>
        <v>Displacement from Russia-Ukraine conflict</v>
      </c>
      <c r="C77" s="64" t="str">
        <f>'Crisis Indicator Data'!C75</f>
        <v>LTU002</v>
      </c>
      <c r="D77" s="64" t="str">
        <f>'Crisis Indicator Data'!D75</f>
        <v>Lithuania</v>
      </c>
      <c r="E77" s="64" t="str">
        <f>'Crisis Indicator Data'!E75</f>
        <v>LTU</v>
      </c>
      <c r="F77" s="64" t="str">
        <f>'Crisis Indicator Data'!B75</f>
        <v>Conflict,Displacement</v>
      </c>
      <c r="G77" s="52">
        <f t="shared" si="10"/>
        <v>1.3</v>
      </c>
      <c r="H77" s="65">
        <f t="shared" si="11"/>
        <v>2</v>
      </c>
      <c r="I77" s="131" t="str">
        <f t="shared" si="12"/>
        <v>Low</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2.2999999999999998</v>
      </c>
      <c r="M77" s="66">
        <f>'Impact of the crisis'!N78</f>
        <v>3.7</v>
      </c>
      <c r="N77" s="66">
        <f>'Impact of the crisis'!AB78</f>
        <v>1.3</v>
      </c>
      <c r="O77" s="54">
        <f>'Conditions of people affected'!R78</f>
        <v>1.05</v>
      </c>
      <c r="P77" s="66">
        <f>'Conditions of people affected'!K78</f>
        <v>1.1000000000000001</v>
      </c>
      <c r="Q77" s="66">
        <f>'Conditions of people affected'!Q78</f>
        <v>1</v>
      </c>
      <c r="R77" s="53">
        <f t="shared" si="14"/>
        <v>0.9</v>
      </c>
      <c r="S77" s="53">
        <f>'Complexity of the crisis'!X78</f>
        <v>0.8</v>
      </c>
      <c r="T77" s="53">
        <f>'Complexity of the crisis'!AN78</f>
        <v>1</v>
      </c>
      <c r="U77" s="139" t="str">
        <f>VLOOKUP(C77,Lists!$C$3:$E$300,3,FALSE)</f>
        <v>Europe</v>
      </c>
      <c r="V77" s="140">
        <v>45563</v>
      </c>
    </row>
    <row r="78" spans="1:22" x14ac:dyDescent="0.35">
      <c r="A78" s="64" t="str">
        <f>'Crisis Indicator Data'!A76</f>
        <v>Displacement from Russia-Ukraine conflict in Latvia</v>
      </c>
      <c r="B78" s="55" t="str">
        <f>Lists!G76</f>
        <v>Displacement from Russia-Ukraine conflict</v>
      </c>
      <c r="C78" s="64" t="str">
        <f>'Crisis Indicator Data'!C76</f>
        <v>LVA002</v>
      </c>
      <c r="D78" s="64" t="str">
        <f>'Crisis Indicator Data'!D76</f>
        <v>Latvia</v>
      </c>
      <c r="E78" s="64" t="str">
        <f>'Crisis Indicator Data'!E76</f>
        <v>LVA</v>
      </c>
      <c r="F78" s="64" t="str">
        <f>'Crisis Indicator Data'!B76</f>
        <v>Conflict,Displacement</v>
      </c>
      <c r="G78" s="52">
        <f t="shared" si="10"/>
        <v>1.3</v>
      </c>
      <c r="H78" s="65">
        <f t="shared" si="11"/>
        <v>2</v>
      </c>
      <c r="I78" s="131" t="str">
        <f t="shared" si="12"/>
        <v>Low</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2.2000000000000002</v>
      </c>
      <c r="M78" s="66">
        <f>'Impact of the crisis'!N79</f>
        <v>3.5</v>
      </c>
      <c r="N78" s="66">
        <f>'Impact of the crisis'!AB79</f>
        <v>1.4</v>
      </c>
      <c r="O78" s="54">
        <f>'Conditions of people affected'!R79</f>
        <v>1.05</v>
      </c>
      <c r="P78" s="66">
        <f>'Conditions of people affected'!K79</f>
        <v>1.1000000000000001</v>
      </c>
      <c r="Q78" s="66">
        <f>'Conditions of people affected'!Q79</f>
        <v>1</v>
      </c>
      <c r="R78" s="53">
        <f t="shared" si="14"/>
        <v>1</v>
      </c>
      <c r="S78" s="53">
        <f>'Complexity of the crisis'!X79</f>
        <v>1</v>
      </c>
      <c r="T78" s="53">
        <f>'Complexity of the crisis'!AN79</f>
        <v>1</v>
      </c>
      <c r="U78" s="139" t="str">
        <f>VLOOKUP(C78,Lists!$C$3:$E$300,3,FALSE)</f>
        <v>Europe</v>
      </c>
      <c r="V78" s="140">
        <v>45563</v>
      </c>
    </row>
    <row r="79" spans="1:22" x14ac:dyDescent="0.35">
      <c r="A79" s="64" t="str">
        <f>'Crisis Indicator Data'!A77</f>
        <v>Multiple crises in Morocco</v>
      </c>
      <c r="B79" s="55" t="str">
        <f>Lists!G77</f>
        <v>Multiple crises</v>
      </c>
      <c r="C79" s="64" t="str">
        <f>'Crisis Indicator Data'!C77</f>
        <v>MAR001</v>
      </c>
      <c r="D79" s="64" t="str">
        <f>'Crisis Indicator Data'!D77</f>
        <v>Morocco</v>
      </c>
      <c r="E79" s="64" t="str">
        <f>'Crisis Indicator Data'!E77</f>
        <v>MAR</v>
      </c>
      <c r="F79" s="64" t="str">
        <f>'Crisis Indicator Data'!B77</f>
        <v>Displacement,Earthquake</v>
      </c>
      <c r="G79" s="52">
        <f t="shared" si="10"/>
        <v>2.8</v>
      </c>
      <c r="H79" s="65">
        <f t="shared" si="11"/>
        <v>3</v>
      </c>
      <c r="I79" s="131" t="str">
        <f t="shared" si="12"/>
        <v>Medium</v>
      </c>
      <c r="J79" s="133" t="str">
        <f>INDEX(Trends!$D$3:$D$404,MATCH(C79,Trends!$C$3:$C$404,0))</f>
        <v>Decreasing</v>
      </c>
      <c r="K79" s="123" t="str">
        <f>IF(Reliability!B77="x","x",(IF(ROUNDUP(Reliability!B77,0)=1,"Very High",IF(ROUNDUP(Reliability!B77,0)=2,"High",IF(ROUNDUP(Reliability!B77,0)=3,"Medium",IF(ROUNDUP(Reliability!B77,0)=4,"Low","Very Low"))))))</f>
        <v>High</v>
      </c>
      <c r="L79" s="54">
        <f t="shared" si="13"/>
        <v>3.7</v>
      </c>
      <c r="M79" s="66">
        <f>'Impact of the crisis'!N80</f>
        <v>4.9000000000000004</v>
      </c>
      <c r="N79" s="66">
        <f>'Impact of the crisis'!AB80</f>
        <v>2.8</v>
      </c>
      <c r="O79" s="54">
        <f>'Conditions of people affected'!R80</f>
        <v>2.4500000000000002</v>
      </c>
      <c r="P79" s="66">
        <f>'Conditions of people affected'!K80</f>
        <v>2.9</v>
      </c>
      <c r="Q79" s="66">
        <f>'Conditions of people affected'!Q80</f>
        <v>2</v>
      </c>
      <c r="R79" s="53">
        <f t="shared" si="14"/>
        <v>2.5</v>
      </c>
      <c r="S79" s="53">
        <f>'Complexity of the crisis'!X80</f>
        <v>2.9</v>
      </c>
      <c r="T79" s="53">
        <f>'Complexity of the crisis'!AN80</f>
        <v>2</v>
      </c>
      <c r="U79" s="139" t="str">
        <f>VLOOKUP(C79,Lists!$C$3:$E$300,3,FALSE)</f>
        <v>Africa</v>
      </c>
      <c r="V79" s="140">
        <v>45563</v>
      </c>
    </row>
    <row r="80" spans="1:22" x14ac:dyDescent="0.35">
      <c r="A80" s="64" t="str">
        <f>'Crisis Indicator Data'!A78</f>
        <v>Mixed migration flows in Morocco</v>
      </c>
      <c r="B80" s="55" t="str">
        <f>Lists!G78</f>
        <v>Mixed Migration</v>
      </c>
      <c r="C80" s="64" t="str">
        <f>'Crisis Indicator Data'!C78</f>
        <v>MAR002</v>
      </c>
      <c r="D80" s="64" t="str">
        <f>'Crisis Indicator Data'!D78</f>
        <v>Morocco</v>
      </c>
      <c r="E80" s="64" t="str">
        <f>'Crisis Indicator Data'!E78</f>
        <v>MAR</v>
      </c>
      <c r="F80" s="64" t="str">
        <f>'Crisis Indicator Data'!B78</f>
        <v>Displacement</v>
      </c>
      <c r="G80" s="52">
        <f t="shared" si="10"/>
        <v>2.1</v>
      </c>
      <c r="H80" s="65">
        <f t="shared" si="11"/>
        <v>3</v>
      </c>
      <c r="I80" s="131" t="str">
        <f t="shared" si="12"/>
        <v>Medium</v>
      </c>
      <c r="J80" s="133" t="str">
        <f>INDEX(Trends!$D$3:$D$404,MATCH(C80,Trends!$C$3:$C$404,0))</f>
        <v>Decreasing</v>
      </c>
      <c r="K80" s="123" t="str">
        <f>IF(Reliability!B78="x","x",(IF(ROUNDUP(Reliability!B78,0)=1,"Very High",IF(ROUNDUP(Reliability!B78,0)=2,"High",IF(ROUNDUP(Reliability!B78,0)=3,"Medium",IF(ROUNDUP(Reliability!B78,0)=4,"Low","Very Low"))))))</f>
        <v>High</v>
      </c>
      <c r="L80" s="54">
        <f t="shared" si="13"/>
        <v>3.5</v>
      </c>
      <c r="M80" s="66">
        <f>'Impact of the crisis'!N81</f>
        <v>4.9000000000000004</v>
      </c>
      <c r="N80" s="66">
        <f>'Impact of the crisis'!AB81</f>
        <v>2.2999999999999998</v>
      </c>
      <c r="O80" s="54">
        <f>'Conditions of people affected'!R81</f>
        <v>0.7</v>
      </c>
      <c r="P80" s="66">
        <f>'Conditions of people affected'!K81</f>
        <v>0.4</v>
      </c>
      <c r="Q80" s="66">
        <f>'Conditions of people affected'!Q81</f>
        <v>1</v>
      </c>
      <c r="R80" s="53">
        <f t="shared" si="14"/>
        <v>2.7</v>
      </c>
      <c r="S80" s="53">
        <f>'Complexity of the crisis'!X81</f>
        <v>2.9</v>
      </c>
      <c r="T80" s="53">
        <f>'Complexity of the crisis'!AN81</f>
        <v>2.5</v>
      </c>
      <c r="U80" s="139" t="str">
        <f>VLOOKUP(C80,Lists!$C$3:$E$300,3,FALSE)</f>
        <v>Africa</v>
      </c>
      <c r="V80" s="140">
        <v>45564</v>
      </c>
    </row>
    <row r="81" spans="1:22" x14ac:dyDescent="0.35">
      <c r="A81" s="64" t="str">
        <f>'Crisis Indicator Data'!A79</f>
        <v>Al Haouz Earthquake in Morocco</v>
      </c>
      <c r="B81" s="55" t="str">
        <f>Lists!G79</f>
        <v>Al Haouz Earthquake</v>
      </c>
      <c r="C81" s="64" t="str">
        <f>'Crisis Indicator Data'!C79</f>
        <v>MAR003</v>
      </c>
      <c r="D81" s="64" t="str">
        <f>'Crisis Indicator Data'!D79</f>
        <v>Morocco</v>
      </c>
      <c r="E81" s="64" t="str">
        <f>'Crisis Indicator Data'!E79</f>
        <v>MAR</v>
      </c>
      <c r="F81" s="64" t="str">
        <f>'Crisis Indicator Data'!B79</f>
        <v>Earthquake</v>
      </c>
      <c r="G81" s="52">
        <f t="shared" si="10"/>
        <v>2.6</v>
      </c>
      <c r="H81" s="65">
        <f t="shared" si="11"/>
        <v>3</v>
      </c>
      <c r="I81" s="131" t="str">
        <f t="shared" si="12"/>
        <v>Medium</v>
      </c>
      <c r="J81" s="133" t="str">
        <f>INDEX(Trends!$D$3:$D$404,MATCH(C81,Trends!$C$3:$C$404,0))</f>
        <v>Decreasing</v>
      </c>
      <c r="K81" s="123" t="str">
        <f>IF(Reliability!B79="x","x",(IF(ROUNDUP(Reliability!B79,0)=1,"Very High",IF(ROUNDUP(Reliability!B79,0)=2,"High",IF(ROUNDUP(Reliability!B79,0)=3,"Medium",IF(ROUNDUP(Reliability!B79,0)=4,"Low","Very Low"))))))</f>
        <v>High</v>
      </c>
      <c r="L81" s="54">
        <f t="shared" si="13"/>
        <v>2.5</v>
      </c>
      <c r="M81" s="66">
        <f>'Impact of the crisis'!N82</f>
        <v>1.7</v>
      </c>
      <c r="N81" s="66">
        <f>'Impact of the crisis'!AB82</f>
        <v>2.8</v>
      </c>
      <c r="O81" s="54">
        <f>'Conditions of people affected'!R82</f>
        <v>2.9</v>
      </c>
      <c r="P81" s="66">
        <f>'Conditions of people affected'!K82</f>
        <v>2.8</v>
      </c>
      <c r="Q81" s="66">
        <f>'Conditions of people affected'!Q82</f>
        <v>3</v>
      </c>
      <c r="R81" s="53">
        <f t="shared" si="14"/>
        <v>2.2999999999999998</v>
      </c>
      <c r="S81" s="53">
        <f>'Complexity of the crisis'!X82</f>
        <v>2.9</v>
      </c>
      <c r="T81" s="53">
        <f>'Complexity of the crisis'!AN82</f>
        <v>1.5</v>
      </c>
      <c r="U81" s="139" t="str">
        <f>VLOOKUP(C81,Lists!$C$3:$E$300,3,FALSE)</f>
        <v>Africa</v>
      </c>
      <c r="V81" s="140">
        <v>45564</v>
      </c>
    </row>
    <row r="82" spans="1:22" x14ac:dyDescent="0.35">
      <c r="A82" s="64" t="str">
        <f>'Crisis Indicator Data'!A80</f>
        <v>DIsplacement from Russia-Ukraine conflict in Moldova</v>
      </c>
      <c r="B82" s="55" t="str">
        <f>Lists!G80</f>
        <v>Displacement from Russia-Ukraine conflict</v>
      </c>
      <c r="C82" s="64" t="str">
        <f>'Crisis Indicator Data'!C80</f>
        <v>MDA002</v>
      </c>
      <c r="D82" s="64" t="str">
        <f>'Crisis Indicator Data'!D80</f>
        <v>Moldova</v>
      </c>
      <c r="E82" s="64" t="str">
        <f>'Crisis Indicator Data'!E80</f>
        <v>MDA</v>
      </c>
      <c r="F82" s="64" t="str">
        <f>'Crisis Indicator Data'!B80</f>
        <v>Displacement,Conflict</v>
      </c>
      <c r="G82" s="52">
        <f t="shared" si="10"/>
        <v>1.6</v>
      </c>
      <c r="H82" s="65">
        <f t="shared" si="11"/>
        <v>2</v>
      </c>
      <c r="I82" s="131" t="str">
        <f t="shared" si="12"/>
        <v>Low</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2.2999999999999998</v>
      </c>
      <c r="M82" s="66">
        <f>'Impact of the crisis'!N83</f>
        <v>3.5</v>
      </c>
      <c r="N82" s="66">
        <f>'Impact of the crisis'!AB83</f>
        <v>1.6</v>
      </c>
      <c r="O82" s="54">
        <f>'Conditions of people affected'!R83</f>
        <v>1.4</v>
      </c>
      <c r="P82" s="66">
        <f>'Conditions of people affected'!K83</f>
        <v>1.8</v>
      </c>
      <c r="Q82" s="66">
        <f>'Conditions of people affected'!Q83</f>
        <v>1</v>
      </c>
      <c r="R82" s="53">
        <f t="shared" si="14"/>
        <v>1.4</v>
      </c>
      <c r="S82" s="53">
        <f>'Complexity of the crisis'!X83</f>
        <v>1.7</v>
      </c>
      <c r="T82" s="53">
        <f>'Complexity of the crisis'!AN83</f>
        <v>1</v>
      </c>
      <c r="U82" s="139" t="str">
        <f>VLOOKUP(C82,Lists!$C$3:$E$300,3,FALSE)</f>
        <v>Europe</v>
      </c>
      <c r="V82" s="140">
        <v>45563</v>
      </c>
    </row>
    <row r="83" spans="1:22" x14ac:dyDescent="0.35">
      <c r="A83" s="64" t="str">
        <f>'Crisis Indicator Data'!A81</f>
        <v>Multiple crisis in Madagascar</v>
      </c>
      <c r="B83" s="55" t="str">
        <f>Lists!G81</f>
        <v>Country level</v>
      </c>
      <c r="C83" s="64" t="str">
        <f>'Crisis Indicator Data'!C81</f>
        <v>MDG001</v>
      </c>
      <c r="D83" s="64" t="str">
        <f>'Crisis Indicator Data'!D81</f>
        <v>Madagascar</v>
      </c>
      <c r="E83" s="64" t="str">
        <f>'Crisis Indicator Data'!E81</f>
        <v>MDG</v>
      </c>
      <c r="F83" s="64" t="str">
        <f>'Crisis Indicator Data'!B81</f>
        <v>Drought,Cyclone</v>
      </c>
      <c r="G83" s="52">
        <f t="shared" si="10"/>
        <v>3</v>
      </c>
      <c r="H83" s="65">
        <f t="shared" si="11"/>
        <v>3</v>
      </c>
      <c r="I83" s="131" t="str">
        <f t="shared" si="12"/>
        <v>Medium</v>
      </c>
      <c r="J83" s="133" t="str">
        <f>INDEX(Trends!$D$3:$D$404,MATCH(C83,Trends!$C$3:$C$404,0))</f>
        <v>Increasing</v>
      </c>
      <c r="K83" s="123" t="str">
        <f>IF(Reliability!B81="x","x",(IF(ROUNDUP(Reliability!B81,0)=1,"Very High",IF(ROUNDUP(Reliability!B81,0)=2,"High",IF(ROUNDUP(Reliability!B81,0)=3,"Medium",IF(ROUNDUP(Reliability!B81,0)=4,"Low","Very Low"))))))</f>
        <v>Very High</v>
      </c>
      <c r="L83" s="54">
        <f t="shared" si="13"/>
        <v>2.5</v>
      </c>
      <c r="M83" s="66">
        <f>'Impact of the crisis'!N84</f>
        <v>3.1</v>
      </c>
      <c r="N83" s="66">
        <f>'Impact of the crisis'!AB84</f>
        <v>2.2000000000000002</v>
      </c>
      <c r="O83" s="54">
        <f>'Conditions of people affected'!R84</f>
        <v>3.3</v>
      </c>
      <c r="P83" s="66">
        <f>'Conditions of people affected'!K84</f>
        <v>3.6</v>
      </c>
      <c r="Q83" s="66">
        <f>'Conditions of people affected'!Q84</f>
        <v>3</v>
      </c>
      <c r="R83" s="53">
        <f t="shared" si="14"/>
        <v>2.8</v>
      </c>
      <c r="S83" s="53">
        <f>'Complexity of the crisis'!X84</f>
        <v>2</v>
      </c>
      <c r="T83" s="53">
        <f>'Complexity of the crisis'!AN84</f>
        <v>3.5</v>
      </c>
      <c r="U83" s="139" t="str">
        <f>VLOOKUP(C83,Lists!$C$3:$E$300,3,FALSE)</f>
        <v>Africa</v>
      </c>
      <c r="V83" s="140">
        <v>45565</v>
      </c>
    </row>
    <row r="84" spans="1:22" x14ac:dyDescent="0.35">
      <c r="A84" s="64" t="str">
        <f>'Crisis Indicator Data'!A82</f>
        <v>Drought in Madagascar</v>
      </c>
      <c r="B84" s="55" t="str">
        <f>Lists!G82</f>
        <v>Drought</v>
      </c>
      <c r="C84" s="64" t="str">
        <f>'Crisis Indicator Data'!C82</f>
        <v>MDG002</v>
      </c>
      <c r="D84" s="64" t="str">
        <f>'Crisis Indicator Data'!D82</f>
        <v>Madagascar</v>
      </c>
      <c r="E84" s="64" t="str">
        <f>'Crisis Indicator Data'!E82</f>
        <v>MDG</v>
      </c>
      <c r="F84" s="64" t="str">
        <f>'Crisis Indicator Data'!B82</f>
        <v>Drought</v>
      </c>
      <c r="G84" s="52">
        <f t="shared" si="10"/>
        <v>2.5</v>
      </c>
      <c r="H84" s="65">
        <f t="shared" si="11"/>
        <v>3</v>
      </c>
      <c r="I84" s="131" t="str">
        <f t="shared" si="12"/>
        <v>Medium</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2.4</v>
      </c>
      <c r="M84" s="66">
        <f>'Impact of the crisis'!N85</f>
        <v>2.5</v>
      </c>
      <c r="N84" s="66">
        <f>'Impact of the crisis'!AB85</f>
        <v>2.2999999999999998</v>
      </c>
      <c r="O84" s="54">
        <f>'Conditions of people affected'!R85</f>
        <v>3.25</v>
      </c>
      <c r="P84" s="66">
        <f>'Conditions of people affected'!K85</f>
        <v>3.5</v>
      </c>
      <c r="Q84" s="66">
        <f>'Conditions of people affected'!Q85</f>
        <v>3</v>
      </c>
      <c r="R84" s="53">
        <f t="shared" si="14"/>
        <v>1.5</v>
      </c>
      <c r="S84" s="53">
        <f>'Complexity of the crisis'!X85</f>
        <v>2</v>
      </c>
      <c r="T84" s="53">
        <f>'Complexity of the crisis'!AN85</f>
        <v>1</v>
      </c>
      <c r="U84" s="139" t="str">
        <f>VLOOKUP(C84,Lists!$C$3:$E$300,3,FALSE)</f>
        <v>Africa</v>
      </c>
      <c r="V84" s="140">
        <v>45565</v>
      </c>
    </row>
    <row r="85" spans="1:22" x14ac:dyDescent="0.35">
      <c r="A85" s="64" t="str">
        <f>'Crisis Indicator Data'!A83</f>
        <v>Cyclone Gamane in Madagascar</v>
      </c>
      <c r="B85" s="55" t="str">
        <f>Lists!G83</f>
        <v>Cyclone Gamane</v>
      </c>
      <c r="C85" s="64" t="str">
        <f>'Crisis Indicator Data'!C83</f>
        <v>MDG009</v>
      </c>
      <c r="D85" s="64" t="str">
        <f>'Crisis Indicator Data'!D83</f>
        <v>Madagascar</v>
      </c>
      <c r="E85" s="64" t="str">
        <f>'Crisis Indicator Data'!E83</f>
        <v>MDG</v>
      </c>
      <c r="F85" s="64" t="str">
        <f>'Crisis Indicator Data'!B83</f>
        <v>Cyclone,Floods</v>
      </c>
      <c r="G85" s="52">
        <f t="shared" si="10"/>
        <v>2.1</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1.6</v>
      </c>
      <c r="M85" s="66">
        <f>'Impact of the crisis'!N86</f>
        <v>1.7</v>
      </c>
      <c r="N85" s="66">
        <f>'Impact of the crisis'!AB86</f>
        <v>1.5</v>
      </c>
      <c r="O85" s="54">
        <f>'Conditions of people affected'!R86</f>
        <v>2</v>
      </c>
      <c r="P85" s="66">
        <f>'Conditions of people affected'!K86</f>
        <v>2</v>
      </c>
      <c r="Q85" s="66">
        <f>'Conditions of people affected'!Q86</f>
        <v>2</v>
      </c>
      <c r="R85" s="53">
        <f t="shared" si="14"/>
        <v>2.5</v>
      </c>
      <c r="S85" s="53">
        <f>'Complexity of the crisis'!X86</f>
        <v>2</v>
      </c>
      <c r="T85" s="53">
        <f>'Complexity of the crisis'!AN86</f>
        <v>3</v>
      </c>
      <c r="U85" s="139" t="str">
        <f>VLOOKUP(C85,Lists!$C$3:$E$300,3,FALSE)</f>
        <v>Africa</v>
      </c>
      <c r="V85" s="140">
        <v>45565</v>
      </c>
    </row>
    <row r="86" spans="1:22" x14ac:dyDescent="0.35">
      <c r="A86" s="64" t="str">
        <f>'Crisis Indicator Data'!A84</f>
        <v>Multiple crisis in Mexico</v>
      </c>
      <c r="B86" s="55" t="str">
        <f>Lists!G84</f>
        <v>Country Level</v>
      </c>
      <c r="C86" s="64" t="str">
        <f>'Crisis Indicator Data'!C84</f>
        <v>MEX001</v>
      </c>
      <c r="D86" s="64" t="str">
        <f>'Crisis Indicator Data'!D84</f>
        <v>Mexico</v>
      </c>
      <c r="E86" s="64" t="str">
        <f>'Crisis Indicator Data'!E84</f>
        <v>MEX</v>
      </c>
      <c r="F86" s="64" t="str">
        <f>'Crisis Indicator Data'!B84</f>
        <v>Violence,Displacement</v>
      </c>
      <c r="G86" s="52">
        <f t="shared" si="10"/>
        <v>2.9</v>
      </c>
      <c r="H86" s="65">
        <f t="shared" si="11"/>
        <v>3</v>
      </c>
      <c r="I86" s="131" t="str">
        <f t="shared" si="12"/>
        <v>Medium</v>
      </c>
      <c r="J86" s="133" t="str">
        <f>INDEX(Trends!$D$3:$D$404,MATCH(C86,Trends!$C$3:$C$404,0))</f>
        <v>Decreasing</v>
      </c>
      <c r="K86" s="123" t="str">
        <f>IF(Reliability!B84="x","x",(IF(ROUNDUP(Reliability!B84,0)=1,"Very High",IF(ROUNDUP(Reliability!B84,0)=2,"High",IF(ROUNDUP(Reliability!B84,0)=3,"Medium",IF(ROUNDUP(Reliability!B84,0)=4,"Low","Very Low"))))))</f>
        <v>High</v>
      </c>
      <c r="L86" s="54">
        <f t="shared" si="13"/>
        <v>4.0999999999999996</v>
      </c>
      <c r="M86" s="66">
        <f>'Impact of the crisis'!N87</f>
        <v>5</v>
      </c>
      <c r="N86" s="66">
        <f>'Impact of the crisis'!AB87</f>
        <v>3.5</v>
      </c>
      <c r="O86" s="54">
        <f>'Conditions of people affected'!R87</f>
        <v>1.45</v>
      </c>
      <c r="P86" s="66">
        <f>'Conditions of people affected'!K87</f>
        <v>1.9</v>
      </c>
      <c r="Q86" s="66">
        <f>'Conditions of people affected'!Q87</f>
        <v>1</v>
      </c>
      <c r="R86" s="53">
        <f t="shared" si="14"/>
        <v>3.5</v>
      </c>
      <c r="S86" s="53">
        <f>'Complexity of the crisis'!X87</f>
        <v>3</v>
      </c>
      <c r="T86" s="53">
        <f>'Complexity of the crisis'!AN87</f>
        <v>4</v>
      </c>
      <c r="U86" s="139" t="str">
        <f>VLOOKUP(C86,Lists!$C$3:$E$300,3,FALSE)</f>
        <v>Americas</v>
      </c>
      <c r="V86" s="140">
        <v>45562</v>
      </c>
    </row>
    <row r="87" spans="1:22" x14ac:dyDescent="0.35">
      <c r="A87" s="64" t="str">
        <f>'Crisis Indicator Data'!A85</f>
        <v>Criminal Violence in Mexico</v>
      </c>
      <c r="B87" s="55" t="str">
        <f>Lists!G85</f>
        <v>Criminal Violence</v>
      </c>
      <c r="C87" s="64" t="str">
        <f>'Crisis Indicator Data'!C85</f>
        <v>MEX002</v>
      </c>
      <c r="D87" s="64" t="str">
        <f>'Crisis Indicator Data'!D85</f>
        <v>Mexico</v>
      </c>
      <c r="E87" s="64" t="str">
        <f>'Crisis Indicator Data'!E85</f>
        <v>MEX</v>
      </c>
      <c r="F87" s="64" t="str">
        <f>'Crisis Indicator Data'!B85</f>
        <v>Violence,Displacement</v>
      </c>
      <c r="G87" s="52" t="str">
        <f t="shared" si="10"/>
        <v>x</v>
      </c>
      <c r="H87" s="65" t="str">
        <f t="shared" si="11"/>
        <v>x</v>
      </c>
      <c r="I87" s="131" t="str">
        <f t="shared" si="12"/>
        <v>x</v>
      </c>
      <c r="J87" s="133" t="str">
        <f>INDEX(Trends!$D$3:$D$404,MATCH(C87,Trends!$C$3:$C$404,0))</f>
        <v>-</v>
      </c>
      <c r="K87" s="123" t="str">
        <f>IF(Reliability!B85="x","x",(IF(ROUNDUP(Reliability!B85,0)=1,"Very High",IF(ROUNDUP(Reliability!B85,0)=2,"High",IF(ROUNDUP(Reliability!B85,0)=3,"Medium",IF(ROUNDUP(Reliability!B85,0)=4,"Low","Very Low"))))))</f>
        <v>High</v>
      </c>
      <c r="L87" s="54">
        <f t="shared" si="13"/>
        <v>3.8</v>
      </c>
      <c r="M87" s="66">
        <f>'Impact of the crisis'!N88</f>
        <v>4.5</v>
      </c>
      <c r="N87" s="66">
        <f>'Impact of the crisis'!AB88</f>
        <v>3.4</v>
      </c>
      <c r="O87" s="54" t="str">
        <f>'Conditions of people affected'!R88</f>
        <v>x</v>
      </c>
      <c r="P87" s="66" t="str">
        <f>'Conditions of people affected'!K88</f>
        <v>x</v>
      </c>
      <c r="Q87" s="66" t="str">
        <f>'Conditions of people affected'!Q88</f>
        <v>x</v>
      </c>
      <c r="R87" s="53">
        <f t="shared" si="14"/>
        <v>3.5</v>
      </c>
      <c r="S87" s="53">
        <f>'Complexity of the crisis'!X88</f>
        <v>3</v>
      </c>
      <c r="T87" s="53">
        <f>'Complexity of the crisis'!AN88</f>
        <v>4</v>
      </c>
      <c r="U87" s="139" t="str">
        <f>VLOOKUP(C87,Lists!$C$3:$E$300,3,FALSE)</f>
        <v>Americas</v>
      </c>
      <c r="V87" s="140">
        <v>45562</v>
      </c>
    </row>
    <row r="88" spans="1:22" x14ac:dyDescent="0.35">
      <c r="A88" s="64" t="str">
        <f>'Crisis Indicator Data'!A86</f>
        <v>Mixed Migration in Mexico</v>
      </c>
      <c r="B88" s="55" t="str">
        <f>Lists!G86</f>
        <v>Mixed Migration</v>
      </c>
      <c r="C88" s="64" t="str">
        <f>'Crisis Indicator Data'!C86</f>
        <v>MEX003</v>
      </c>
      <c r="D88" s="64" t="str">
        <f>'Crisis Indicator Data'!D86</f>
        <v>Mexico</v>
      </c>
      <c r="E88" s="64" t="str">
        <f>'Crisis Indicator Data'!E86</f>
        <v>MEX</v>
      </c>
      <c r="F88" s="64" t="str">
        <f>'Crisis Indicator Data'!B86</f>
        <v>Displacement</v>
      </c>
      <c r="G88" s="52">
        <f t="shared" si="10"/>
        <v>2.4</v>
      </c>
      <c r="H88" s="65">
        <f t="shared" si="11"/>
        <v>3</v>
      </c>
      <c r="I88" s="131" t="str">
        <f t="shared" si="12"/>
        <v>Medium</v>
      </c>
      <c r="J88" s="133" t="str">
        <f>INDEX(Trends!$D$3:$D$404,MATCH(C88,Trends!$C$3:$C$404,0))</f>
        <v>Decreasing</v>
      </c>
      <c r="K88" s="123" t="str">
        <f>IF(Reliability!B86="x","x",(IF(ROUNDUP(Reliability!B86,0)=1,"Very High",IF(ROUNDUP(Reliability!B86,0)=2,"High",IF(ROUNDUP(Reliability!B86,0)=3,"Medium",IF(ROUNDUP(Reliability!B86,0)=4,"Low","Very Low"))))))</f>
        <v>High</v>
      </c>
      <c r="L88" s="54">
        <f t="shared" si="13"/>
        <v>3.1</v>
      </c>
      <c r="M88" s="66">
        <f>'Impact of the crisis'!N89</f>
        <v>3.8</v>
      </c>
      <c r="N88" s="66">
        <f>'Impact of the crisis'!AB89</f>
        <v>2.7</v>
      </c>
      <c r="O88" s="54">
        <f>'Conditions of people affected'!R89</f>
        <v>1.45</v>
      </c>
      <c r="P88" s="66">
        <f>'Conditions of people affected'!K89</f>
        <v>1.9</v>
      </c>
      <c r="Q88" s="66">
        <f>'Conditions of people affected'!Q89</f>
        <v>1</v>
      </c>
      <c r="R88" s="53">
        <f t="shared" si="14"/>
        <v>3</v>
      </c>
      <c r="S88" s="53">
        <f>'Complexity of the crisis'!X89</f>
        <v>3</v>
      </c>
      <c r="T88" s="53">
        <f>'Complexity of the crisis'!AN89</f>
        <v>3</v>
      </c>
      <c r="U88" s="139" t="str">
        <f>VLOOKUP(C88,Lists!$C$3:$E$300,3,FALSE)</f>
        <v>Americas</v>
      </c>
      <c r="V88" s="140">
        <v>45562</v>
      </c>
    </row>
    <row r="89" spans="1:22" x14ac:dyDescent="0.35">
      <c r="A89" s="64" t="str">
        <f>'Crisis Indicator Data'!A87</f>
        <v>Complex crisis in Mali</v>
      </c>
      <c r="B89" s="55" t="str">
        <f>Lists!G87</f>
        <v>Complex crisis</v>
      </c>
      <c r="C89" s="64" t="str">
        <f>'Crisis Indicator Data'!C87</f>
        <v>MLI001</v>
      </c>
      <c r="D89" s="64" t="str">
        <f>'Crisis Indicator Data'!D87</f>
        <v>Mali</v>
      </c>
      <c r="E89" s="64" t="str">
        <f>'Crisis Indicator Data'!E87</f>
        <v>MLI</v>
      </c>
      <c r="F89" s="64" t="str">
        <f>'Crisis Indicator Data'!B87</f>
        <v>Conflict</v>
      </c>
      <c r="G89" s="52">
        <f t="shared" si="10"/>
        <v>4.3</v>
      </c>
      <c r="H89" s="65">
        <f t="shared" si="11"/>
        <v>5</v>
      </c>
      <c r="I89" s="131" t="str">
        <f t="shared" si="12"/>
        <v>Very High</v>
      </c>
      <c r="J89" s="133" t="str">
        <f>INDEX(Trends!$D$3:$D$404,MATCH(C89,Trends!$C$3:$C$404,0))</f>
        <v>Decreasing</v>
      </c>
      <c r="K89" s="123" t="str">
        <f>IF(Reliability!B87="x","x",(IF(ROUNDUP(Reliability!B87,0)=1,"Very High",IF(ROUNDUP(Reliability!B87,0)=2,"High",IF(ROUNDUP(Reliability!B87,0)=3,"Medium",IF(ROUNDUP(Reliability!B87,0)=4,"Low","Very Low"))))))</f>
        <v>Very High</v>
      </c>
      <c r="L89" s="54">
        <f t="shared" si="13"/>
        <v>4.4000000000000004</v>
      </c>
      <c r="M89" s="66">
        <f>'Impact of the crisis'!N90</f>
        <v>4.9000000000000004</v>
      </c>
      <c r="N89" s="66">
        <f>'Impact of the crisis'!AB90</f>
        <v>4.0999999999999996</v>
      </c>
      <c r="O89" s="54">
        <f>'Conditions of people affected'!R90</f>
        <v>4.4000000000000004</v>
      </c>
      <c r="P89" s="66">
        <f>'Conditions of people affected'!K90</f>
        <v>4.8</v>
      </c>
      <c r="Q89" s="66">
        <f>'Conditions of people affected'!Q90</f>
        <v>4</v>
      </c>
      <c r="R89" s="53">
        <f t="shared" si="14"/>
        <v>4</v>
      </c>
      <c r="S89" s="53">
        <f>'Complexity of the crisis'!X90</f>
        <v>3.4</v>
      </c>
      <c r="T89" s="53">
        <f>'Complexity of the crisis'!AN90</f>
        <v>4.5</v>
      </c>
      <c r="U89" s="139" t="str">
        <f>VLOOKUP(C89,Lists!$C$3:$E$300,3,FALSE)</f>
        <v>Africa</v>
      </c>
      <c r="V89" s="140">
        <v>45560</v>
      </c>
    </row>
    <row r="90" spans="1:22" x14ac:dyDescent="0.35">
      <c r="A90" s="64" t="str">
        <f>'Crisis Indicator Data'!A88</f>
        <v>Multiple crises in Myanmar</v>
      </c>
      <c r="B90" s="55" t="str">
        <f>Lists!G88</f>
        <v>Country level</v>
      </c>
      <c r="C90" s="64" t="str">
        <f>'Crisis Indicator Data'!C88</f>
        <v>MMR001</v>
      </c>
      <c r="D90" s="64" t="str">
        <f>'Crisis Indicator Data'!D88</f>
        <v>Myanmar</v>
      </c>
      <c r="E90" s="64" t="str">
        <f>'Crisis Indicator Data'!E88</f>
        <v>MMR</v>
      </c>
      <c r="F90" s="64" t="str">
        <f>'Crisis Indicator Data'!B88</f>
        <v>Socio-political,Conflict,Violence</v>
      </c>
      <c r="G90" s="52">
        <f t="shared" si="10"/>
        <v>4.5999999999999996</v>
      </c>
      <c r="H90" s="65">
        <f t="shared" si="11"/>
        <v>5</v>
      </c>
      <c r="I90" s="131" t="str">
        <f t="shared" si="12"/>
        <v>Very 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4.8</v>
      </c>
      <c r="M90" s="66">
        <f>'Impact of the crisis'!N91</f>
        <v>4.9000000000000004</v>
      </c>
      <c r="N90" s="66">
        <f>'Impact of the crisis'!AB91</f>
        <v>4.8</v>
      </c>
      <c r="O90" s="54">
        <f>'Conditions of people affected'!R91</f>
        <v>4.5</v>
      </c>
      <c r="P90" s="66">
        <f>'Conditions of people affected'!K91</f>
        <v>5</v>
      </c>
      <c r="Q90" s="66">
        <f>'Conditions of people affected'!Q91</f>
        <v>4</v>
      </c>
      <c r="R90" s="53">
        <f t="shared" si="14"/>
        <v>4.5999999999999996</v>
      </c>
      <c r="S90" s="53">
        <f>'Complexity of the crisis'!X91</f>
        <v>4.0999999999999996</v>
      </c>
      <c r="T90" s="53">
        <f>'Complexity of the crisis'!AN91</f>
        <v>5</v>
      </c>
      <c r="U90" s="139" t="str">
        <f>VLOOKUP(C90,Lists!$C$3:$E$300,3,FALSE)</f>
        <v>Asia</v>
      </c>
      <c r="V90" s="140">
        <v>45560</v>
      </c>
    </row>
    <row r="91" spans="1:22" x14ac:dyDescent="0.35">
      <c r="A91" s="64" t="str">
        <f>'Crisis Indicator Data'!A89</f>
        <v>Rakhine Conflict</v>
      </c>
      <c r="B91" s="55" t="str">
        <f>Lists!G89</f>
        <v>Rakhine conflict</v>
      </c>
      <c r="C91" s="64" t="str">
        <f>'Crisis Indicator Data'!C89</f>
        <v>MMR002</v>
      </c>
      <c r="D91" s="64" t="str">
        <f>'Crisis Indicator Data'!D89</f>
        <v>Myanmar</v>
      </c>
      <c r="E91" s="64" t="str">
        <f>'Crisis Indicator Data'!E89</f>
        <v>MMR</v>
      </c>
      <c r="F91" s="64" t="str">
        <f>'Crisis Indicator Data'!B89</f>
        <v>Conflict</v>
      </c>
      <c r="G91" s="52">
        <f t="shared" si="10"/>
        <v>4.0999999999999996</v>
      </c>
      <c r="H91" s="65">
        <f t="shared" si="11"/>
        <v>5</v>
      </c>
      <c r="I91" s="131" t="str">
        <f t="shared" si="12"/>
        <v>Very High</v>
      </c>
      <c r="J91" s="133" t="str">
        <f>INDEX(Trends!$D$3:$D$404,MATCH(C91,Trends!$C$3:$C$404,0))</f>
        <v>Increasing</v>
      </c>
      <c r="K91" s="123" t="str">
        <f>IF(Reliability!B89="x","x",(IF(ROUNDUP(Reliability!B89,0)=1,"Very High",IF(ROUNDUP(Reliability!B89,0)=2,"High",IF(ROUNDUP(Reliability!B89,0)=3,"Medium",IF(ROUNDUP(Reliability!B89,0)=4,"Low","Very Low"))))))</f>
        <v>Very High</v>
      </c>
      <c r="L91" s="54">
        <f t="shared" si="13"/>
        <v>3.9</v>
      </c>
      <c r="M91" s="66">
        <f>'Impact of the crisis'!N92</f>
        <v>1.2</v>
      </c>
      <c r="N91" s="66">
        <f>'Impact of the crisis'!AB92</f>
        <v>4.5999999999999996</v>
      </c>
      <c r="O91" s="54">
        <f>'Conditions of people affected'!R92</f>
        <v>3.85</v>
      </c>
      <c r="P91" s="66">
        <f>'Conditions of people affected'!K92</f>
        <v>3.7</v>
      </c>
      <c r="Q91" s="66">
        <f>'Conditions of people affected'!Q92</f>
        <v>4</v>
      </c>
      <c r="R91" s="53">
        <f t="shared" si="14"/>
        <v>4.5999999999999996</v>
      </c>
      <c r="S91" s="53">
        <f>'Complexity of the crisis'!X92</f>
        <v>4.0999999999999996</v>
      </c>
      <c r="T91" s="53">
        <f>'Complexity of the crisis'!AN92</f>
        <v>5</v>
      </c>
      <c r="U91" s="139" t="str">
        <f>VLOOKUP(C91,Lists!$C$3:$E$300,3,FALSE)</f>
        <v>Asia</v>
      </c>
      <c r="V91" s="140">
        <v>45560</v>
      </c>
    </row>
    <row r="92" spans="1:22" x14ac:dyDescent="0.35">
      <c r="A92" s="64" t="str">
        <f>'Crisis Indicator Data'!A90</f>
        <v>Kachin and Shan Conflict</v>
      </c>
      <c r="B92" s="55" t="str">
        <f>Lists!G90</f>
        <v>Kachin and Shan conflict</v>
      </c>
      <c r="C92" s="64" t="str">
        <f>'Crisis Indicator Data'!C90</f>
        <v>MMR003</v>
      </c>
      <c r="D92" s="64" t="str">
        <f>'Crisis Indicator Data'!D90</f>
        <v>Myanmar</v>
      </c>
      <c r="E92" s="64" t="str">
        <f>'Crisis Indicator Data'!E90</f>
        <v>MMR</v>
      </c>
      <c r="F92" s="64" t="str">
        <f>'Crisis Indicator Data'!B90</f>
        <v>Conflict</v>
      </c>
      <c r="G92" s="52">
        <f t="shared" si="10"/>
        <v>3.9</v>
      </c>
      <c r="H92" s="65">
        <f t="shared" si="11"/>
        <v>4</v>
      </c>
      <c r="I92" s="131" t="str">
        <f t="shared" si="12"/>
        <v>High</v>
      </c>
      <c r="J92" s="133" t="str">
        <f>INDEX(Trends!$D$3:$D$404,MATCH(C92,Trends!$C$3:$C$404,0))</f>
        <v>Increasing</v>
      </c>
      <c r="K92" s="123" t="str">
        <f>IF(Reliability!B90="x","x",(IF(ROUNDUP(Reliability!B90,0)=1,"Very High",IF(ROUNDUP(Reliability!B90,0)=2,"High",IF(ROUNDUP(Reliability!B90,0)=3,"Medium",IF(ROUNDUP(Reliability!B90,0)=4,"Low","Very Low"))))))</f>
        <v>Very High</v>
      </c>
      <c r="L92" s="54">
        <f t="shared" si="13"/>
        <v>3.5</v>
      </c>
      <c r="M92" s="66">
        <f>'Impact of the crisis'!N93</f>
        <v>1.9</v>
      </c>
      <c r="N92" s="66">
        <f>'Impact of the crisis'!AB93</f>
        <v>4.0999999999999996</v>
      </c>
      <c r="O92" s="54">
        <f>'Conditions of people affected'!R93</f>
        <v>3.9</v>
      </c>
      <c r="P92" s="66">
        <f>'Conditions of people affected'!K93</f>
        <v>3.8</v>
      </c>
      <c r="Q92" s="66">
        <f>'Conditions of people affected'!Q93</f>
        <v>4</v>
      </c>
      <c r="R92" s="53">
        <f t="shared" si="14"/>
        <v>4.0999999999999996</v>
      </c>
      <c r="S92" s="53">
        <f>'Complexity of the crisis'!X93</f>
        <v>4.0999999999999996</v>
      </c>
      <c r="T92" s="53">
        <f>'Complexity of the crisis'!AN93</f>
        <v>4</v>
      </c>
      <c r="U92" s="139" t="str">
        <f>VLOOKUP(C92,Lists!$C$3:$E$300,3,FALSE)</f>
        <v>Asia</v>
      </c>
      <c r="V92" s="140">
        <v>45560</v>
      </c>
    </row>
    <row r="93" spans="1:22" x14ac:dyDescent="0.35">
      <c r="A93" s="64" t="str">
        <f>'Crisis Indicator Data'!A91</f>
        <v>Post-coup conflict in Myanmar</v>
      </c>
      <c r="B93" s="55" t="str">
        <f>Lists!G91</f>
        <v>Post-coup conflict</v>
      </c>
      <c r="C93" s="64" t="str">
        <f>'Crisis Indicator Data'!C91</f>
        <v>MMR004</v>
      </c>
      <c r="D93" s="64" t="str">
        <f>'Crisis Indicator Data'!D91</f>
        <v>Myanmar</v>
      </c>
      <c r="E93" s="64" t="str">
        <f>'Crisis Indicator Data'!E91</f>
        <v>MMR</v>
      </c>
      <c r="F93" s="64" t="str">
        <f>'Crisis Indicator Data'!B91</f>
        <v>Violence,Socio-political,Conflict</v>
      </c>
      <c r="G93" s="52">
        <f t="shared" si="10"/>
        <v>4.5999999999999996</v>
      </c>
      <c r="H93" s="65">
        <f t="shared" si="11"/>
        <v>5</v>
      </c>
      <c r="I93" s="131" t="str">
        <f t="shared" si="12"/>
        <v>Very High</v>
      </c>
      <c r="J93" s="133" t="str">
        <f>INDEX(Trends!$D$3:$D$404,MATCH(C93,Trends!$C$3:$C$404,0))</f>
        <v>Stable</v>
      </c>
      <c r="K93" s="123" t="str">
        <f>IF(Reliability!B91="x","x",(IF(ROUNDUP(Reliability!B91,0)=1,"Very High",IF(ROUNDUP(Reliability!B91,0)=2,"High",IF(ROUNDUP(Reliability!B91,0)=3,"Medium",IF(ROUNDUP(Reliability!B91,0)=4,"Low","Very Low"))))))</f>
        <v>Very High</v>
      </c>
      <c r="L93" s="54">
        <f t="shared" si="13"/>
        <v>4.8</v>
      </c>
      <c r="M93" s="66">
        <f>'Impact of the crisis'!N94</f>
        <v>4.9000000000000004</v>
      </c>
      <c r="N93" s="66">
        <f>'Impact of the crisis'!AB94</f>
        <v>4.7</v>
      </c>
      <c r="O93" s="54">
        <f>'Conditions of people affected'!R94</f>
        <v>4.5</v>
      </c>
      <c r="P93" s="66">
        <f>'Conditions of people affected'!K94</f>
        <v>5</v>
      </c>
      <c r="Q93" s="66">
        <f>'Conditions of people affected'!Q94</f>
        <v>4</v>
      </c>
      <c r="R93" s="53">
        <f t="shared" si="14"/>
        <v>4.5999999999999996</v>
      </c>
      <c r="S93" s="53">
        <f>'Complexity of the crisis'!X94</f>
        <v>4.0999999999999996</v>
      </c>
      <c r="T93" s="53">
        <f>'Complexity of the crisis'!AN94</f>
        <v>5</v>
      </c>
      <c r="U93" s="139" t="str">
        <f>VLOOKUP(C93,Lists!$C$3:$E$300,3,FALSE)</f>
        <v>Asia</v>
      </c>
      <c r="V93" s="140">
        <v>45560</v>
      </c>
    </row>
    <row r="94" spans="1:22" x14ac:dyDescent="0.35">
      <c r="A94" s="64" t="str">
        <f>'Crisis Indicator Data'!A92</f>
        <v>2024 Monsoon Floods</v>
      </c>
      <c r="B94" s="55" t="str">
        <f>Lists!G92</f>
        <v>2024 Monsoon Floods</v>
      </c>
      <c r="C94" s="64" t="str">
        <f>'Crisis Indicator Data'!C92</f>
        <v>MMR006</v>
      </c>
      <c r="D94" s="64" t="str">
        <f>'Crisis Indicator Data'!D92</f>
        <v>Myanmar</v>
      </c>
      <c r="E94" s="64" t="str">
        <f>'Crisis Indicator Data'!E92</f>
        <v>MMR</v>
      </c>
      <c r="F94" s="64" t="str">
        <f>'Crisis Indicator Data'!B92</f>
        <v>Floods</v>
      </c>
      <c r="G94" s="52">
        <f t="shared" si="10"/>
        <v>3</v>
      </c>
      <c r="H94" s="65">
        <f t="shared" si="11"/>
        <v>3</v>
      </c>
      <c r="I94" s="131" t="str">
        <f t="shared" si="12"/>
        <v>Medium</v>
      </c>
      <c r="J94" s="133" t="str">
        <f>INDEX(Trends!$D$3:$D$404,MATCH(C94,Trends!$C$3:$C$404,0))</f>
        <v>-</v>
      </c>
      <c r="K94" s="123" t="str">
        <f>IF(Reliability!B92="x","x",(IF(ROUNDUP(Reliability!B92,0)=1,"Very High",IF(ROUNDUP(Reliability!B92,0)=2,"High",IF(ROUNDUP(Reliability!B92,0)=3,"Medium",IF(ROUNDUP(Reliability!B92,0)=4,"Low","Very Low"))))))</f>
        <v>Very High</v>
      </c>
      <c r="L94" s="54">
        <f t="shared" si="13"/>
        <v>3.5</v>
      </c>
      <c r="M94" s="66">
        <f>'Impact of the crisis'!N95</f>
        <v>3.7</v>
      </c>
      <c r="N94" s="66">
        <f>'Impact of the crisis'!AB95</f>
        <v>3.4</v>
      </c>
      <c r="O94" s="54">
        <f>'Conditions of people affected'!R95</f>
        <v>1.75</v>
      </c>
      <c r="P94" s="66">
        <f>'Conditions of people affected'!K95</f>
        <v>1.5</v>
      </c>
      <c r="Q94" s="66">
        <f>'Conditions of people affected'!Q95</f>
        <v>2</v>
      </c>
      <c r="R94" s="53">
        <f t="shared" si="14"/>
        <v>4.3</v>
      </c>
      <c r="S94" s="53">
        <f>'Complexity of the crisis'!X95</f>
        <v>4.0999999999999996</v>
      </c>
      <c r="T94" s="53">
        <f>'Complexity of the crisis'!AN95</f>
        <v>4.5</v>
      </c>
      <c r="U94" s="139" t="str">
        <f>VLOOKUP(C94,Lists!$C$3:$E$300,3,FALSE)</f>
        <v>Asia</v>
      </c>
      <c r="V94" s="140">
        <v>45560</v>
      </c>
    </row>
    <row r="95" spans="1:22" x14ac:dyDescent="0.35">
      <c r="A95" s="64" t="str">
        <f>'Crisis Indicator Data'!A93</f>
        <v>Multiple Crises in Mozambique</v>
      </c>
      <c r="B95" s="55" t="str">
        <f>Lists!G93</f>
        <v>Multiple Crises</v>
      </c>
      <c r="C95" s="64" t="str">
        <f>'Crisis Indicator Data'!C93</f>
        <v>MOZ001</v>
      </c>
      <c r="D95" s="64" t="str">
        <f>'Crisis Indicator Data'!D93</f>
        <v>Mozambique</v>
      </c>
      <c r="E95" s="64" t="str">
        <f>'Crisis Indicator Data'!E93</f>
        <v>MOZ</v>
      </c>
      <c r="F95" s="64" t="str">
        <f>'Crisis Indicator Data'!B93</f>
        <v>Conflict,Displacement,Cyclone</v>
      </c>
      <c r="G95" s="52">
        <f t="shared" si="10"/>
        <v>3.9</v>
      </c>
      <c r="H95" s="65">
        <f t="shared" si="11"/>
        <v>4</v>
      </c>
      <c r="I95" s="131" t="str">
        <f t="shared" si="12"/>
        <v>High</v>
      </c>
      <c r="J95" s="133" t="str">
        <f>INDEX(Trends!$D$3:$D$404,MATCH(C95,Trends!$C$3:$C$404,0))</f>
        <v>Increasing</v>
      </c>
      <c r="K95" s="123" t="str">
        <f>IF(Reliability!B93="x","x",(IF(ROUNDUP(Reliability!B93,0)=1,"Very High",IF(ROUNDUP(Reliability!B93,0)=2,"High",IF(ROUNDUP(Reliability!B93,0)=3,"Medium",IF(ROUNDUP(Reliability!B93,0)=4,"Low","Very Low"))))))</f>
        <v>Very High</v>
      </c>
      <c r="L95" s="54">
        <f t="shared" si="13"/>
        <v>4.4000000000000004</v>
      </c>
      <c r="M95" s="66">
        <f>'Impact of the crisis'!N96</f>
        <v>5</v>
      </c>
      <c r="N95" s="66">
        <f>'Impact of the crisis'!AB96</f>
        <v>4</v>
      </c>
      <c r="O95" s="54">
        <f>'Conditions of people affected'!R96</f>
        <v>3.8</v>
      </c>
      <c r="P95" s="66">
        <f>'Conditions of people affected'!K96</f>
        <v>4.5999999999999996</v>
      </c>
      <c r="Q95" s="66">
        <f>'Conditions of people affected'!Q96</f>
        <v>3</v>
      </c>
      <c r="R95" s="53">
        <f t="shared" si="14"/>
        <v>3.5</v>
      </c>
      <c r="S95" s="53">
        <f>'Complexity of the crisis'!X96</f>
        <v>3.4</v>
      </c>
      <c r="T95" s="53">
        <f>'Complexity of the crisis'!AN96</f>
        <v>3.5</v>
      </c>
      <c r="U95" s="139" t="str">
        <f>VLOOKUP(C95,Lists!$C$3:$E$300,3,FALSE)</f>
        <v>Africa</v>
      </c>
      <c r="V95" s="140">
        <v>45565</v>
      </c>
    </row>
    <row r="96" spans="1:22" x14ac:dyDescent="0.35">
      <c r="A96" s="64" t="str">
        <f>'Crisis Indicator Data'!A94</f>
        <v>Cabo Delgado Islamist Insurgency</v>
      </c>
      <c r="B96" s="55" t="str">
        <f>Lists!G94</f>
        <v>Violent Insurgency in Cabo Delgado</v>
      </c>
      <c r="C96" s="64" t="str">
        <f>'Crisis Indicator Data'!C94</f>
        <v>MOZ004</v>
      </c>
      <c r="D96" s="64" t="str">
        <f>'Crisis Indicator Data'!D94</f>
        <v>Mozambique</v>
      </c>
      <c r="E96" s="64" t="str">
        <f>'Crisis Indicator Data'!E94</f>
        <v>MOZ</v>
      </c>
      <c r="F96" s="64" t="str">
        <f>'Crisis Indicator Data'!B94</f>
        <v>Conflict,Displacement</v>
      </c>
      <c r="G96" s="52">
        <f t="shared" si="10"/>
        <v>3.6</v>
      </c>
      <c r="H96" s="65">
        <f t="shared" si="11"/>
        <v>4</v>
      </c>
      <c r="I96" s="131" t="str">
        <f t="shared" si="12"/>
        <v>High</v>
      </c>
      <c r="J96" s="133" t="str">
        <f>INDEX(Trends!$D$3:$D$404,MATCH(C96,Trends!$C$3:$C$404,0))</f>
        <v>Decreasing</v>
      </c>
      <c r="K96" s="123" t="str">
        <f>IF(Reliability!B94="x","x",(IF(ROUNDUP(Reliability!B94,0)=1,"Very High",IF(ROUNDUP(Reliability!B94,0)=2,"High",IF(ROUNDUP(Reliability!B94,0)=3,"Medium",IF(ROUNDUP(Reliability!B94,0)=4,"Low","Very Low"))))))</f>
        <v>High</v>
      </c>
      <c r="L96" s="54">
        <f t="shared" si="13"/>
        <v>3.5</v>
      </c>
      <c r="M96" s="66">
        <f>'Impact of the crisis'!N97</f>
        <v>2.7</v>
      </c>
      <c r="N96" s="66">
        <f>'Impact of the crisis'!AB97</f>
        <v>3.8</v>
      </c>
      <c r="O96" s="54">
        <f>'Conditions of people affected'!R97</f>
        <v>3.85</v>
      </c>
      <c r="P96" s="66">
        <f>'Conditions of people affected'!K97</f>
        <v>3.7</v>
      </c>
      <c r="Q96" s="66">
        <f>'Conditions of people affected'!Q97</f>
        <v>4</v>
      </c>
      <c r="R96" s="53">
        <f t="shared" si="14"/>
        <v>3.2</v>
      </c>
      <c r="S96" s="53">
        <f>'Complexity of the crisis'!X97</f>
        <v>3.4</v>
      </c>
      <c r="T96" s="53">
        <f>'Complexity of the crisis'!AN97</f>
        <v>3</v>
      </c>
      <c r="U96" s="139" t="str">
        <f>VLOOKUP(C96,Lists!$C$3:$E$300,3,FALSE)</f>
        <v>Africa</v>
      </c>
      <c r="V96" s="140">
        <v>45565</v>
      </c>
    </row>
    <row r="97" spans="1:22" x14ac:dyDescent="0.35">
      <c r="A97" s="64" t="str">
        <f>'Crisis Indicator Data'!A95</f>
        <v>2024 Rainy and Cyclone season</v>
      </c>
      <c r="B97" s="55" t="str">
        <f>Lists!G95</f>
        <v>2024 Rainy and Cyclone season</v>
      </c>
      <c r="C97" s="64" t="str">
        <f>'Crisis Indicator Data'!C95</f>
        <v>MOZ011</v>
      </c>
      <c r="D97" s="64" t="str">
        <f>'Crisis Indicator Data'!D95</f>
        <v>Mozambique</v>
      </c>
      <c r="E97" s="64" t="str">
        <f>'Crisis Indicator Data'!E95</f>
        <v>MOZ</v>
      </c>
      <c r="F97" s="64" t="str">
        <f>'Crisis Indicator Data'!B95</f>
        <v>Floods,Displacement,Cyclone</v>
      </c>
      <c r="G97" s="52">
        <f t="shared" si="10"/>
        <v>3.2</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Very High</v>
      </c>
      <c r="L97" s="54">
        <f t="shared" si="13"/>
        <v>4.3</v>
      </c>
      <c r="M97" s="66">
        <f>'Impact of the crisis'!N98</f>
        <v>5</v>
      </c>
      <c r="N97" s="66">
        <f>'Impact of the crisis'!AB98</f>
        <v>3.9</v>
      </c>
      <c r="O97" s="54">
        <f>'Conditions of people affected'!R98</f>
        <v>2.4500000000000002</v>
      </c>
      <c r="P97" s="66">
        <f>'Conditions of people affected'!K98</f>
        <v>2.9</v>
      </c>
      <c r="Q97" s="66">
        <f>'Conditions of people affected'!Q98</f>
        <v>2</v>
      </c>
      <c r="R97" s="53">
        <f t="shared" si="14"/>
        <v>3.2</v>
      </c>
      <c r="S97" s="53">
        <f>'Complexity of the crisis'!X98</f>
        <v>3.4</v>
      </c>
      <c r="T97" s="53">
        <f>'Complexity of the crisis'!AN98</f>
        <v>3</v>
      </c>
      <c r="U97" s="139" t="str">
        <f>VLOOKUP(C97,Lists!$C$3:$E$300,3,FALSE)</f>
        <v>Africa</v>
      </c>
      <c r="V97" s="140">
        <v>45565</v>
      </c>
    </row>
    <row r="98" spans="1:22" x14ac:dyDescent="0.35">
      <c r="A98" s="64" t="str">
        <f>'Crisis Indicator Data'!A96</f>
        <v>Drought in Mozambique</v>
      </c>
      <c r="B98" s="55" t="str">
        <f>Lists!G96</f>
        <v>Drought</v>
      </c>
      <c r="C98" s="64" t="str">
        <f>'Crisis Indicator Data'!C96</f>
        <v>MOZ012</v>
      </c>
      <c r="D98" s="64" t="str">
        <f>'Crisis Indicator Data'!D96</f>
        <v>Mozambique</v>
      </c>
      <c r="E98" s="64" t="str">
        <f>'Crisis Indicator Data'!E96</f>
        <v>MOZ</v>
      </c>
      <c r="F98" s="64" t="str">
        <f>'Crisis Indicator Data'!B96</f>
        <v>Drought</v>
      </c>
      <c r="G98" s="52">
        <f t="shared" si="10"/>
        <v>3.4</v>
      </c>
      <c r="H98" s="65">
        <f t="shared" si="11"/>
        <v>4</v>
      </c>
      <c r="I98" s="131" t="str">
        <f t="shared" si="12"/>
        <v>High</v>
      </c>
      <c r="J98" s="133" t="str">
        <f>INDEX(Trends!$D$3:$D$404,MATCH(C98,Trends!$C$3:$C$404,0))</f>
        <v>-</v>
      </c>
      <c r="K98" s="123" t="str">
        <f>IF(Reliability!B96="x","x",(IF(ROUNDUP(Reliability!B96,0)=1,"Very High",IF(ROUNDUP(Reliability!B96,0)=2,"High",IF(ROUNDUP(Reliability!B96,0)=3,"Medium",IF(ROUNDUP(Reliability!B96,0)=4,"Low","Very Low"))))))</f>
        <v>High</v>
      </c>
      <c r="L98" s="54">
        <f t="shared" si="13"/>
        <v>3.3</v>
      </c>
      <c r="M98" s="66">
        <f>'Impact of the crisis'!N99</f>
        <v>3.6</v>
      </c>
      <c r="N98" s="66">
        <f>'Impact of the crisis'!AB99</f>
        <v>3.2</v>
      </c>
      <c r="O98" s="54">
        <f>'Conditions of people affected'!R99</f>
        <v>3.6</v>
      </c>
      <c r="P98" s="66">
        <f>'Conditions of people affected'!K99</f>
        <v>4.2</v>
      </c>
      <c r="Q98" s="66">
        <f>'Conditions of people affected'!Q99</f>
        <v>3</v>
      </c>
      <c r="R98" s="53">
        <f t="shared" si="14"/>
        <v>3</v>
      </c>
      <c r="S98" s="53">
        <f>'Complexity of the crisis'!X99</f>
        <v>3.4</v>
      </c>
      <c r="T98" s="53">
        <f>'Complexity of the crisis'!AN99</f>
        <v>2.5</v>
      </c>
      <c r="U98" s="139" t="str">
        <f>VLOOKUP(C98,Lists!$C$3:$E$300,3,FALSE)</f>
        <v>Africa</v>
      </c>
      <c r="V98" s="140">
        <v>45520</v>
      </c>
    </row>
    <row r="99" spans="1:22" x14ac:dyDescent="0.35">
      <c r="A99" s="64" t="str">
        <f>'Crisis Indicator Data'!A97</f>
        <v>Refugees from Mali in Mauritania</v>
      </c>
      <c r="B99" s="55" t="str">
        <f>Lists!G97</f>
        <v>Malian refugees</v>
      </c>
      <c r="C99" s="64" t="str">
        <f>'Crisis Indicator Data'!C97</f>
        <v>MRT002</v>
      </c>
      <c r="D99" s="64" t="str">
        <f>'Crisis Indicator Data'!D97</f>
        <v>Mauritania</v>
      </c>
      <c r="E99" s="64" t="str">
        <f>'Crisis Indicator Data'!E97</f>
        <v>MRT</v>
      </c>
      <c r="F99" s="64" t="str">
        <f>'Crisis Indicator Data'!B97</f>
        <v>Displacement</v>
      </c>
      <c r="G99" s="52">
        <f t="shared" si="10"/>
        <v>2.2000000000000002</v>
      </c>
      <c r="H99" s="65">
        <f t="shared" si="11"/>
        <v>3</v>
      </c>
      <c r="I99" s="131" t="str">
        <f t="shared" si="12"/>
        <v>Medium</v>
      </c>
      <c r="J99" s="133" t="str">
        <f>INDEX(Trends!$D$3:$D$404,MATCH(C99,Trends!$C$3:$C$404,0))</f>
        <v>Increasing</v>
      </c>
      <c r="K99" s="123" t="str">
        <f>IF(Reliability!B97="x","x",(IF(ROUNDUP(Reliability!B97,0)=1,"Very High",IF(ROUNDUP(Reliability!B97,0)=2,"High",IF(ROUNDUP(Reliability!B97,0)=3,"Medium",IF(ROUNDUP(Reliability!B97,0)=4,"Low","Very Low"))))))</f>
        <v>Very High</v>
      </c>
      <c r="L99" s="54">
        <f t="shared" si="13"/>
        <v>2.1</v>
      </c>
      <c r="M99" s="66">
        <f>'Impact of the crisis'!N100</f>
        <v>2</v>
      </c>
      <c r="N99" s="66">
        <f>'Impact of the crisis'!AB100</f>
        <v>2.1</v>
      </c>
      <c r="O99" s="54">
        <f>'Conditions of people affected'!R100</f>
        <v>2.4500000000000002</v>
      </c>
      <c r="P99" s="66">
        <f>'Conditions of people affected'!K100</f>
        <v>1.9</v>
      </c>
      <c r="Q99" s="66">
        <f>'Conditions of people affected'!Q100</f>
        <v>3</v>
      </c>
      <c r="R99" s="53">
        <f t="shared" si="14"/>
        <v>2</v>
      </c>
      <c r="S99" s="53">
        <f>'Complexity of the crisis'!X100</f>
        <v>2.4</v>
      </c>
      <c r="T99" s="53">
        <f>'Complexity of the crisis'!AN100</f>
        <v>1.5</v>
      </c>
      <c r="U99" s="139" t="str">
        <f>VLOOKUP(C99,Lists!$C$3:$E$300,3,FALSE)</f>
        <v>Africa</v>
      </c>
      <c r="V99" s="140">
        <v>45564</v>
      </c>
    </row>
    <row r="100" spans="1:22" x14ac:dyDescent="0.35">
      <c r="A100" s="64" t="str">
        <f>'Crisis Indicator Data'!A98</f>
        <v>Food Security in Mauritania</v>
      </c>
      <c r="B100" s="55" t="str">
        <f>Lists!G98</f>
        <v>Food security</v>
      </c>
      <c r="C100" s="64" t="str">
        <f>'Crisis Indicator Data'!C98</f>
        <v>MRT003</v>
      </c>
      <c r="D100" s="64" t="str">
        <f>'Crisis Indicator Data'!D98</f>
        <v>Mauritania</v>
      </c>
      <c r="E100" s="64" t="str">
        <f>'Crisis Indicator Data'!E98</f>
        <v>MRT</v>
      </c>
      <c r="F100" s="64" t="str">
        <f>'Crisis Indicator Data'!B98</f>
        <v>Drought,Floods</v>
      </c>
      <c r="G100" s="52">
        <f t="shared" si="10"/>
        <v>2.6</v>
      </c>
      <c r="H100" s="65">
        <f t="shared" si="11"/>
        <v>3</v>
      </c>
      <c r="I100" s="131" t="str">
        <f t="shared" si="12"/>
        <v>Medium</v>
      </c>
      <c r="J100" s="133" t="str">
        <f>INDEX(Trends!$D$3:$D$404,MATCH(C100,Trends!$C$3:$C$404,0))</f>
        <v>Increasing</v>
      </c>
      <c r="K100" s="123" t="str">
        <f>IF(Reliability!B98="x","x",(IF(ROUNDUP(Reliability!B98,0)=1,"Very High",IF(ROUNDUP(Reliability!B98,0)=2,"High",IF(ROUNDUP(Reliability!B98,0)=3,"Medium",IF(ROUNDUP(Reliability!B98,0)=4,"Low","Very Low"))))))</f>
        <v>High</v>
      </c>
      <c r="L100" s="54">
        <f t="shared" si="13"/>
        <v>2.7</v>
      </c>
      <c r="M100" s="66">
        <f>'Impact of the crisis'!N101</f>
        <v>4.3</v>
      </c>
      <c r="N100" s="66">
        <f>'Impact of the crisis'!AB101</f>
        <v>1.5</v>
      </c>
      <c r="O100" s="54">
        <f>'Conditions of people affected'!R101</f>
        <v>2.8</v>
      </c>
      <c r="P100" s="66">
        <f>'Conditions of people affected'!K101</f>
        <v>2.6</v>
      </c>
      <c r="Q100" s="66">
        <f>'Conditions of people affected'!Q101</f>
        <v>3</v>
      </c>
      <c r="R100" s="53">
        <f t="shared" si="14"/>
        <v>2.2000000000000002</v>
      </c>
      <c r="S100" s="53">
        <f>'Complexity of the crisis'!X101</f>
        <v>2.4</v>
      </c>
      <c r="T100" s="53">
        <f>'Complexity of the crisis'!AN101</f>
        <v>2</v>
      </c>
      <c r="U100" s="139" t="str">
        <f>VLOOKUP(C100,Lists!$C$3:$E$300,3,FALSE)</f>
        <v>Africa</v>
      </c>
      <c r="V100" s="140">
        <v>45564</v>
      </c>
    </row>
    <row r="101" spans="1:22" x14ac:dyDescent="0.35">
      <c r="A101" s="64" t="str">
        <f>'Crisis Indicator Data'!A99</f>
        <v>Complex crisis in Malawi</v>
      </c>
      <c r="B101" s="55" t="str">
        <f>Lists!G99</f>
        <v>Complex</v>
      </c>
      <c r="C101" s="64" t="str">
        <f>'Crisis Indicator Data'!C99</f>
        <v>MWI002</v>
      </c>
      <c r="D101" s="64" t="str">
        <f>'Crisis Indicator Data'!D99</f>
        <v>Malawi</v>
      </c>
      <c r="E101" s="64" t="str">
        <f>'Crisis Indicator Data'!E99</f>
        <v>MWI</v>
      </c>
      <c r="F101" s="64" t="str">
        <f>'Crisis Indicator Data'!B99</f>
        <v>Drought,Socio-political,Cyclone</v>
      </c>
      <c r="G101" s="52">
        <f t="shared" ref="G101:G132" si="15">IF(OR(O101="x",L101="x"),"x",ROUND((5-GEOMEAN(((5-L101)/5*4+1),((5-O101)/5*4+1),((5-O101)/5*4+1)))/4*3.5+R101*0.3,1))</f>
        <v>3.5</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3.8</v>
      </c>
      <c r="M101" s="66">
        <f>'Impact of the crisis'!N102</f>
        <v>4.5</v>
      </c>
      <c r="N101" s="66">
        <f>'Impact of the crisis'!AB102</f>
        <v>3.4</v>
      </c>
      <c r="O101" s="54">
        <f>'Conditions of people affected'!R102</f>
        <v>3.95</v>
      </c>
      <c r="P101" s="66">
        <f>'Conditions of people affected'!K102</f>
        <v>4.9000000000000004</v>
      </c>
      <c r="Q101" s="66">
        <f>'Conditions of people affected'!Q102</f>
        <v>3</v>
      </c>
      <c r="R101" s="53">
        <f t="shared" ref="R101:R132" si="19">IF(OR(T101="x",S101="x"),S101,ROUND((5-GEOMEAN(((5-S101)/5*4+1),((5-T101)/5*4+1)))/4*5,1))</f>
        <v>2.4</v>
      </c>
      <c r="S101" s="53">
        <f>'Complexity of the crisis'!X102</f>
        <v>2.2999999999999998</v>
      </c>
      <c r="T101" s="53">
        <f>'Complexity of the crisis'!AN102</f>
        <v>2.5</v>
      </c>
      <c r="U101" s="139" t="str">
        <f>VLOOKUP(C101,Lists!$C$3:$E$300,3,FALSE)</f>
        <v>Africa</v>
      </c>
      <c r="V101" s="140">
        <v>45565</v>
      </c>
    </row>
    <row r="102" spans="1:22" x14ac:dyDescent="0.35">
      <c r="A102" s="64" t="str">
        <f>'Crisis Indicator Data'!A100</f>
        <v>International Refugees in Malaysia</v>
      </c>
      <c r="B102" s="55" t="str">
        <f>Lists!G100</f>
        <v>International Refugees</v>
      </c>
      <c r="C102" s="64" t="str">
        <f>'Crisis Indicator Data'!C100</f>
        <v>MYS001</v>
      </c>
      <c r="D102" s="64" t="str">
        <f>'Crisis Indicator Data'!D100</f>
        <v>Malaysia</v>
      </c>
      <c r="E102" s="64" t="str">
        <f>'Crisis Indicator Data'!E100</f>
        <v>MYS</v>
      </c>
      <c r="F102" s="64" t="str">
        <f>'Crisis Indicator Data'!B100</f>
        <v>Displacement</v>
      </c>
      <c r="G102" s="52">
        <f t="shared" si="15"/>
        <v>2.2000000000000002</v>
      </c>
      <c r="H102" s="65">
        <f t="shared" si="16"/>
        <v>3</v>
      </c>
      <c r="I102" s="131" t="str">
        <f t="shared" si="17"/>
        <v>Medium</v>
      </c>
      <c r="J102" s="133" t="str">
        <f>INDEX(Trends!$D$3:$D$404,MATCH(C102,Trends!$C$3:$C$404,0))</f>
        <v>Stable</v>
      </c>
      <c r="K102" s="123" t="str">
        <f>IF(Reliability!B100="x","x",(IF(ROUNDUP(Reliability!B100,0)=1,"Very High",IF(ROUNDUP(Reliability!B100,0)=2,"High",IF(ROUNDUP(Reliability!B100,0)=3,"Medium",IF(ROUNDUP(Reliability!B100,0)=4,"Low","Very Low"))))))</f>
        <v>Very High</v>
      </c>
      <c r="L102" s="54">
        <f t="shared" si="18"/>
        <v>2.9</v>
      </c>
      <c r="M102" s="66">
        <f>'Impact of the crisis'!N103</f>
        <v>1.8</v>
      </c>
      <c r="N102" s="66">
        <f>'Impact of the crisis'!AB103</f>
        <v>3.4</v>
      </c>
      <c r="O102" s="54">
        <f>'Conditions of people affected'!R103</f>
        <v>2.0499999999999998</v>
      </c>
      <c r="P102" s="66">
        <f>'Conditions of people affected'!K103</f>
        <v>2.1</v>
      </c>
      <c r="Q102" s="66">
        <f>'Conditions of people affected'!Q103</f>
        <v>2</v>
      </c>
      <c r="R102" s="53">
        <f t="shared" si="19"/>
        <v>1.9</v>
      </c>
      <c r="S102" s="53">
        <f>'Complexity of the crisis'!X103</f>
        <v>1.7</v>
      </c>
      <c r="T102" s="53">
        <f>'Complexity of the crisis'!AN103</f>
        <v>2</v>
      </c>
      <c r="U102" s="139" t="str">
        <f>VLOOKUP(C102,Lists!$C$3:$E$300,3,FALSE)</f>
        <v>Asia</v>
      </c>
      <c r="V102" s="140">
        <v>45560</v>
      </c>
    </row>
    <row r="103" spans="1:22" x14ac:dyDescent="0.35">
      <c r="A103" s="64" t="str">
        <f>'Crisis Indicator Data'!A101</f>
        <v>Food Security Crisis in Namibia</v>
      </c>
      <c r="B103" s="55" t="str">
        <f>Lists!G101</f>
        <v>Food Security Crisis</v>
      </c>
      <c r="C103" s="64" t="str">
        <f>'Crisis Indicator Data'!C101</f>
        <v>NAM002</v>
      </c>
      <c r="D103" s="64" t="str">
        <f>'Crisis Indicator Data'!D101</f>
        <v>Namibia</v>
      </c>
      <c r="E103" s="64" t="str">
        <f>'Crisis Indicator Data'!E101</f>
        <v>NAM</v>
      </c>
      <c r="F103" s="64" t="str">
        <f>'Crisis Indicator Data'!B101</f>
        <v>Drought</v>
      </c>
      <c r="G103" s="52">
        <f t="shared" si="15"/>
        <v>2.6</v>
      </c>
      <c r="H103" s="65">
        <f t="shared" si="16"/>
        <v>3</v>
      </c>
      <c r="I103" s="131" t="str">
        <f t="shared" si="17"/>
        <v>Medium</v>
      </c>
      <c r="J103" s="133" t="str">
        <f>INDEX(Trends!$D$3:$D$404,MATCH(C103,Trends!$C$3:$C$404,0))</f>
        <v>Increasing</v>
      </c>
      <c r="K103" s="123" t="str">
        <f>IF(Reliability!B101="x","x",(IF(ROUNDUP(Reliability!B101,0)=1,"Very High",IF(ROUNDUP(Reliability!B101,0)=2,"High",IF(ROUNDUP(Reliability!B101,0)=3,"Medium",IF(ROUNDUP(Reliability!B101,0)=4,"Low","Very Low"))))))</f>
        <v>Medium</v>
      </c>
      <c r="L103" s="54">
        <f t="shared" si="18"/>
        <v>2.9</v>
      </c>
      <c r="M103" s="66">
        <f>'Impact of the crisis'!N104</f>
        <v>4.3</v>
      </c>
      <c r="N103" s="66">
        <f>'Impact of the crisis'!AB104</f>
        <v>1.8</v>
      </c>
      <c r="O103" s="54">
        <f>'Conditions of people affected'!R104</f>
        <v>3.2</v>
      </c>
      <c r="P103" s="66">
        <f>'Conditions of people affected'!K104</f>
        <v>3.4</v>
      </c>
      <c r="Q103" s="66">
        <f>'Conditions of people affected'!Q104</f>
        <v>3</v>
      </c>
      <c r="R103" s="53">
        <f t="shared" si="19"/>
        <v>1.3</v>
      </c>
      <c r="S103" s="53">
        <f>'Complexity of the crisis'!X104</f>
        <v>1.5</v>
      </c>
      <c r="T103" s="53">
        <f>'Complexity of the crisis'!AN104</f>
        <v>1</v>
      </c>
      <c r="U103" s="139" t="str">
        <f>VLOOKUP(C103,Lists!$C$3:$E$300,3,FALSE)</f>
        <v>Africa</v>
      </c>
      <c r="V103" s="140">
        <v>45565</v>
      </c>
    </row>
    <row r="104" spans="1:22" x14ac:dyDescent="0.35">
      <c r="A104" s="64" t="str">
        <f>'Crisis Indicator Data'!A102</f>
        <v>Lake Chad basin crisis in Niger</v>
      </c>
      <c r="B104" s="55" t="str">
        <f>Lists!G102</f>
        <v>Lake Chad basin crisis</v>
      </c>
      <c r="C104" s="64" t="str">
        <f>'Crisis Indicator Data'!C102</f>
        <v>NER002</v>
      </c>
      <c r="D104" s="64" t="str">
        <f>'Crisis Indicator Data'!D102</f>
        <v>Niger</v>
      </c>
      <c r="E104" s="64" t="str">
        <f>'Crisis Indicator Data'!E102</f>
        <v>NER</v>
      </c>
      <c r="F104" s="64" t="str">
        <f>'Crisis Indicator Data'!B102</f>
        <v>Conflict</v>
      </c>
      <c r="G104" s="52">
        <f t="shared" si="15"/>
        <v>3.4</v>
      </c>
      <c r="H104" s="65">
        <f t="shared" si="16"/>
        <v>4</v>
      </c>
      <c r="I104" s="131" t="str">
        <f t="shared" si="17"/>
        <v>High</v>
      </c>
      <c r="J104" s="133" t="str">
        <f>INDEX(Trends!$D$3:$D$404,MATCH(C104,Trends!$C$3:$C$404,0))</f>
        <v>Increasing</v>
      </c>
      <c r="K104" s="123" t="str">
        <f>IF(Reliability!B102="x","x",(IF(ROUNDUP(Reliability!B102,0)=1,"Very High",IF(ROUNDUP(Reliability!B102,0)=2,"High",IF(ROUNDUP(Reliability!B102,0)=3,"Medium",IF(ROUNDUP(Reliability!B102,0)=4,"Low","Very Low"))))))</f>
        <v>Very High</v>
      </c>
      <c r="L104" s="54">
        <f t="shared" si="18"/>
        <v>3.2</v>
      </c>
      <c r="M104" s="66">
        <f>'Impact of the crisis'!N105</f>
        <v>1.2</v>
      </c>
      <c r="N104" s="66">
        <f>'Impact of the crisis'!AB105</f>
        <v>3.9</v>
      </c>
      <c r="O104" s="54">
        <f>'Conditions of people affected'!R105</f>
        <v>3.6</v>
      </c>
      <c r="P104" s="66">
        <f>'Conditions of people affected'!K105</f>
        <v>3.2</v>
      </c>
      <c r="Q104" s="66">
        <f>'Conditions of people affected'!Q105</f>
        <v>4</v>
      </c>
      <c r="R104" s="53">
        <f t="shared" si="19"/>
        <v>3.2</v>
      </c>
      <c r="S104" s="53">
        <f>'Complexity of the crisis'!X105</f>
        <v>2.8</v>
      </c>
      <c r="T104" s="53">
        <f>'Complexity of the crisis'!AN105</f>
        <v>3.5</v>
      </c>
      <c r="U104" s="139" t="str">
        <f>VLOOKUP(C104,Lists!$C$3:$E$300,3,FALSE)</f>
        <v>Africa</v>
      </c>
      <c r="V104" s="140">
        <v>45561</v>
      </c>
    </row>
    <row r="105" spans="1:22" x14ac:dyDescent="0.35">
      <c r="A105" s="64" t="str">
        <f>'Crisis Indicator Data'!A103</f>
        <v>Mali/Burkina Faso conflict</v>
      </c>
      <c r="B105" s="55" t="str">
        <f>Lists!G103</f>
        <v xml:space="preserve">Cross-border violence </v>
      </c>
      <c r="C105" s="64" t="str">
        <f>'Crisis Indicator Data'!C103</f>
        <v>NER003</v>
      </c>
      <c r="D105" s="64" t="str">
        <f>'Crisis Indicator Data'!D103</f>
        <v>Niger</v>
      </c>
      <c r="E105" s="64" t="str">
        <f>'Crisis Indicator Data'!E103</f>
        <v>NER</v>
      </c>
      <c r="F105" s="64" t="str">
        <f>'Crisis Indicator Data'!B103</f>
        <v>Conflict</v>
      </c>
      <c r="G105" s="52">
        <f t="shared" si="15"/>
        <v>3.5</v>
      </c>
      <c r="H105" s="65">
        <f t="shared" si="16"/>
        <v>4</v>
      </c>
      <c r="I105" s="131" t="str">
        <f t="shared" si="17"/>
        <v>High</v>
      </c>
      <c r="J105" s="133" t="str">
        <f>INDEX(Trends!$D$3:$D$404,MATCH(C105,Trends!$C$3:$C$404,0))</f>
        <v>Stable</v>
      </c>
      <c r="K105" s="123" t="str">
        <f>IF(Reliability!B103="x","x",(IF(ROUNDUP(Reliability!B103,0)=1,"Very High",IF(ROUNDUP(Reliability!B103,0)=2,"High",IF(ROUNDUP(Reliability!B103,0)=3,"Medium",IF(ROUNDUP(Reliability!B103,0)=4,"Low","Very Low"))))))</f>
        <v>Very High</v>
      </c>
      <c r="L105" s="54">
        <f t="shared" si="18"/>
        <v>3.2</v>
      </c>
      <c r="M105" s="66">
        <f>'Impact of the crisis'!N106</f>
        <v>2.4</v>
      </c>
      <c r="N105" s="66">
        <f>'Impact of the crisis'!AB106</f>
        <v>3.6</v>
      </c>
      <c r="O105" s="54">
        <f>'Conditions of people affected'!R106</f>
        <v>3.9</v>
      </c>
      <c r="P105" s="66">
        <f>'Conditions of people affected'!K106</f>
        <v>3.8</v>
      </c>
      <c r="Q105" s="66">
        <f>'Conditions of people affected'!Q106</f>
        <v>4</v>
      </c>
      <c r="R105" s="53">
        <f t="shared" si="19"/>
        <v>3.2</v>
      </c>
      <c r="S105" s="53">
        <f>'Complexity of the crisis'!X106</f>
        <v>2.8</v>
      </c>
      <c r="T105" s="53">
        <f>'Complexity of the crisis'!AN106</f>
        <v>3.5</v>
      </c>
      <c r="U105" s="139" t="str">
        <f>VLOOKUP(C105,Lists!$C$3:$E$300,3,FALSE)</f>
        <v>Africa</v>
      </c>
      <c r="V105" s="140">
        <v>45561</v>
      </c>
    </row>
    <row r="106" spans="1:22" x14ac:dyDescent="0.35">
      <c r="A106" s="64" t="str">
        <f>'Crisis Indicator Data'!A104</f>
        <v>Nigerian Refugees</v>
      </c>
      <c r="B106" s="55" t="str">
        <f>Lists!G104</f>
        <v>Nigerian Refugees</v>
      </c>
      <c r="C106" s="64" t="str">
        <f>'Crisis Indicator Data'!C104</f>
        <v>NER004</v>
      </c>
      <c r="D106" s="64" t="str">
        <f>'Crisis Indicator Data'!D104</f>
        <v>Niger</v>
      </c>
      <c r="E106" s="64" t="str">
        <f>'Crisis Indicator Data'!E104</f>
        <v>NER</v>
      </c>
      <c r="F106" s="64" t="str">
        <f>'Crisis Indicator Data'!B104</f>
        <v>Displacement</v>
      </c>
      <c r="G106" s="52">
        <f t="shared" si="15"/>
        <v>3</v>
      </c>
      <c r="H106" s="65">
        <f t="shared" si="16"/>
        <v>3</v>
      </c>
      <c r="I106" s="131" t="str">
        <f t="shared" si="17"/>
        <v>Medium</v>
      </c>
      <c r="J106" s="133" t="str">
        <f>INDEX(Trends!$D$3:$D$404,MATCH(C106,Trends!$C$3:$C$404,0))</f>
        <v>Increasing</v>
      </c>
      <c r="K106" s="123" t="str">
        <f>IF(Reliability!B104="x","x",(IF(ROUNDUP(Reliability!B104,0)=1,"Very High",IF(ROUNDUP(Reliability!B104,0)=2,"High",IF(ROUNDUP(Reliability!B104,0)=3,"Medium",IF(ROUNDUP(Reliability!B104,0)=4,"Low","Very Low"))))))</f>
        <v>Very High</v>
      </c>
      <c r="L106" s="54">
        <f t="shared" si="18"/>
        <v>1.9</v>
      </c>
      <c r="M106" s="66">
        <f>'Impact of the crisis'!N107</f>
        <v>1.5</v>
      </c>
      <c r="N106" s="66">
        <f>'Impact of the crisis'!AB107</f>
        <v>2.1</v>
      </c>
      <c r="O106" s="54">
        <f>'Conditions of people affected'!R107</f>
        <v>3.6</v>
      </c>
      <c r="P106" s="66">
        <f>'Conditions of people affected'!K107</f>
        <v>3.2</v>
      </c>
      <c r="Q106" s="66">
        <f>'Conditions of people affected'!Q107</f>
        <v>4</v>
      </c>
      <c r="R106" s="53">
        <f t="shared" si="19"/>
        <v>2.7</v>
      </c>
      <c r="S106" s="53">
        <f>'Complexity of the crisis'!X107</f>
        <v>2.8</v>
      </c>
      <c r="T106" s="53">
        <f>'Complexity of the crisis'!AN107</f>
        <v>2.5</v>
      </c>
      <c r="U106" s="139" t="str">
        <f>VLOOKUP(C106,Lists!$C$3:$E$300,3,FALSE)</f>
        <v>Africa</v>
      </c>
      <c r="V106" s="140">
        <v>45561</v>
      </c>
    </row>
    <row r="107" spans="1:22" x14ac:dyDescent="0.35">
      <c r="A107" s="64" t="str">
        <f>'Crisis Indicator Data'!A105</f>
        <v>Complex crisis in Niger</v>
      </c>
      <c r="B107" s="55" t="str">
        <f>Lists!G105</f>
        <v>Complex crisis</v>
      </c>
      <c r="C107" s="64" t="str">
        <f>'Crisis Indicator Data'!C105</f>
        <v>NER006</v>
      </c>
      <c r="D107" s="64" t="str">
        <f>'Crisis Indicator Data'!D105</f>
        <v>Niger</v>
      </c>
      <c r="E107" s="64" t="str">
        <f>'Crisis Indicator Data'!E105</f>
        <v>NER</v>
      </c>
      <c r="F107" s="64" t="str">
        <f>'Crisis Indicator Data'!B105</f>
        <v>Conflict,Displacement,Drought,Floods,Food Security,Violence</v>
      </c>
      <c r="G107" s="52">
        <f t="shared" si="15"/>
        <v>3.6</v>
      </c>
      <c r="H107" s="65">
        <f t="shared" si="16"/>
        <v>4</v>
      </c>
      <c r="I107" s="131" t="str">
        <f t="shared" si="17"/>
        <v>High</v>
      </c>
      <c r="J107" s="133" t="str">
        <f>INDEX(Trends!$D$3:$D$404,MATCH(C107,Trends!$C$3:$C$404,0))</f>
        <v>-</v>
      </c>
      <c r="K107" s="123" t="str">
        <f>IF(Reliability!B105="x","x",(IF(ROUNDUP(Reliability!B105,0)=1,"Very High",IF(ROUNDUP(Reliability!B105,0)=2,"High",IF(ROUNDUP(Reliability!B105,0)=3,"Medium",IF(ROUNDUP(Reliability!B105,0)=4,"Low","Very Low"))))))</f>
        <v>Very High</v>
      </c>
      <c r="L107" s="54">
        <f t="shared" si="18"/>
        <v>4.0999999999999996</v>
      </c>
      <c r="M107" s="66">
        <f>'Impact of the crisis'!N108</f>
        <v>4.9000000000000004</v>
      </c>
      <c r="N107" s="66">
        <f>'Impact of the crisis'!AB108</f>
        <v>3.5</v>
      </c>
      <c r="O107" s="54">
        <f>'Conditions of people affected'!R108</f>
        <v>3.7</v>
      </c>
      <c r="P107" s="66">
        <f>'Conditions of people affected'!K108</f>
        <v>4.4000000000000004</v>
      </c>
      <c r="Q107" s="66">
        <f>'Conditions of people affected'!Q108</f>
        <v>3</v>
      </c>
      <c r="R107" s="53">
        <f t="shared" si="19"/>
        <v>3.2</v>
      </c>
      <c r="S107" s="53">
        <f>'Complexity of the crisis'!X108</f>
        <v>2.8</v>
      </c>
      <c r="T107" s="53">
        <f>'Complexity of the crisis'!AN108</f>
        <v>3.5</v>
      </c>
      <c r="U107" s="139" t="str">
        <f>VLOOKUP(C107,Lists!$C$3:$E$300,3,FALSE)</f>
        <v>Africa</v>
      </c>
      <c r="V107" s="140">
        <v>45531</v>
      </c>
    </row>
    <row r="108" spans="1:22" x14ac:dyDescent="0.35">
      <c r="A108" s="64" t="str">
        <f>'Crisis Indicator Data'!A106</f>
        <v>Complex crisis in Nigeria</v>
      </c>
      <c r="B108" s="55" t="str">
        <f>Lists!G106</f>
        <v>Complex crisis</v>
      </c>
      <c r="C108" s="64" t="str">
        <f>'Crisis Indicator Data'!C106</f>
        <v>NGA001</v>
      </c>
      <c r="D108" s="64" t="str">
        <f>'Crisis Indicator Data'!D106</f>
        <v>Nigeria</v>
      </c>
      <c r="E108" s="64" t="str">
        <f>'Crisis Indicator Data'!E106</f>
        <v>NGA</v>
      </c>
      <c r="F108" s="64" t="str">
        <f>'Crisis Indicator Data'!B106</f>
        <v>Conflict,Displacement,Violence,Epidemic,Floods</v>
      </c>
      <c r="G108" s="52">
        <f t="shared" si="15"/>
        <v>4.0999999999999996</v>
      </c>
      <c r="H108" s="65">
        <f t="shared" si="16"/>
        <v>5</v>
      </c>
      <c r="I108" s="131" t="str">
        <f t="shared" si="17"/>
        <v>Very High</v>
      </c>
      <c r="J108" s="133" t="str">
        <f>INDEX(Trends!$D$3:$D$404,MATCH(C108,Trends!$C$3:$C$404,0))</f>
        <v>Increasing</v>
      </c>
      <c r="K108" s="123" t="str">
        <f>IF(Reliability!B106="x","x",(IF(ROUNDUP(Reliability!B106,0)=1,"Very High",IF(ROUNDUP(Reliability!B106,0)=2,"High",IF(ROUNDUP(Reliability!B106,0)=3,"Medium",IF(ROUNDUP(Reliability!B106,0)=4,"Low","Very Low"))))))</f>
        <v>High</v>
      </c>
      <c r="L108" s="54">
        <f t="shared" si="18"/>
        <v>4.2</v>
      </c>
      <c r="M108" s="66">
        <f>'Impact of the crisis'!N109</f>
        <v>4.8</v>
      </c>
      <c r="N108" s="66">
        <f>'Impact of the crisis'!AB109</f>
        <v>3.8</v>
      </c>
      <c r="O108" s="54">
        <f>'Conditions of people affected'!R109</f>
        <v>4</v>
      </c>
      <c r="P108" s="66">
        <f>'Conditions of people affected'!K109</f>
        <v>5</v>
      </c>
      <c r="Q108" s="66">
        <f>'Conditions of people affected'!Q109</f>
        <v>3</v>
      </c>
      <c r="R108" s="53">
        <f t="shared" si="19"/>
        <v>4.0999999999999996</v>
      </c>
      <c r="S108" s="53">
        <f>'Complexity of the crisis'!X109</f>
        <v>3.5</v>
      </c>
      <c r="T108" s="53">
        <f>'Complexity of the crisis'!AN109</f>
        <v>4.5</v>
      </c>
      <c r="U108" s="139" t="str">
        <f>VLOOKUP(C108,Lists!$C$3:$E$300,3,FALSE)</f>
        <v>Africa</v>
      </c>
      <c r="V108" s="140">
        <v>45562</v>
      </c>
    </row>
    <row r="109" spans="1:22" x14ac:dyDescent="0.35">
      <c r="A109" s="64" t="str">
        <f>'Crisis Indicator Data'!A107</f>
        <v>Middle belt conflict</v>
      </c>
      <c r="B109" s="55" t="str">
        <f>Lists!G107</f>
        <v>Middle Belt</v>
      </c>
      <c r="C109" s="64" t="str">
        <f>'Crisis Indicator Data'!C107</f>
        <v>NGA003</v>
      </c>
      <c r="D109" s="64" t="str">
        <f>'Crisis Indicator Data'!D107</f>
        <v>Nigeria</v>
      </c>
      <c r="E109" s="64" t="str">
        <f>'Crisis Indicator Data'!E107</f>
        <v>NGA</v>
      </c>
      <c r="F109" s="64" t="str">
        <f>'Crisis Indicator Data'!B107</f>
        <v>Violence,Conflict</v>
      </c>
      <c r="G109" s="52">
        <f t="shared" si="15"/>
        <v>3.2</v>
      </c>
      <c r="H109" s="65">
        <f t="shared" si="16"/>
        <v>4</v>
      </c>
      <c r="I109" s="131" t="str">
        <f t="shared" si="17"/>
        <v>High</v>
      </c>
      <c r="J109" s="133" t="str">
        <f>INDEX(Trends!$D$3:$D$404,MATCH(C109,Trends!$C$3:$C$404,0))</f>
        <v>Stable</v>
      </c>
      <c r="K109" s="123" t="str">
        <f>IF(Reliability!B107="x","x",(IF(ROUNDUP(Reliability!B107,0)=1,"Very High",IF(ROUNDUP(Reliability!B107,0)=2,"High",IF(ROUNDUP(Reliability!B107,0)=3,"Medium",IF(ROUNDUP(Reliability!B107,0)=4,"Low","Very Low"))))))</f>
        <v>Very High</v>
      </c>
      <c r="L109" s="54">
        <f t="shared" si="18"/>
        <v>3</v>
      </c>
      <c r="M109" s="66">
        <f>'Impact of the crisis'!N110</f>
        <v>2.2000000000000002</v>
      </c>
      <c r="N109" s="66">
        <f>'Impact of the crisis'!AB110</f>
        <v>3.4</v>
      </c>
      <c r="O109" s="54">
        <f>'Conditions of people affected'!R110</f>
        <v>3.6</v>
      </c>
      <c r="P109" s="66">
        <f>'Conditions of people affected'!K110</f>
        <v>4.2</v>
      </c>
      <c r="Q109" s="66">
        <f>'Conditions of people affected'!Q110</f>
        <v>3</v>
      </c>
      <c r="R109" s="53">
        <f t="shared" si="19"/>
        <v>2.8</v>
      </c>
      <c r="S109" s="53">
        <f>'Complexity of the crisis'!X110</f>
        <v>3.5</v>
      </c>
      <c r="T109" s="53">
        <f>'Complexity of the crisis'!AN110</f>
        <v>2</v>
      </c>
      <c r="U109" s="139" t="str">
        <f>VLOOKUP(C109,Lists!$C$3:$E$300,3,FALSE)</f>
        <v>Africa</v>
      </c>
      <c r="V109" s="140">
        <v>45562</v>
      </c>
    </row>
    <row r="110" spans="1:22" x14ac:dyDescent="0.35">
      <c r="A110" s="64" t="str">
        <f>'Crisis Indicator Data'!A108</f>
        <v>Lake Chad basin crisis in Nigeria</v>
      </c>
      <c r="B110" s="55" t="str">
        <f>Lists!G108</f>
        <v>Lake Chad basin crisis</v>
      </c>
      <c r="C110" s="64" t="str">
        <f>'Crisis Indicator Data'!C108</f>
        <v>NGA004</v>
      </c>
      <c r="D110" s="64" t="str">
        <f>'Crisis Indicator Data'!D108</f>
        <v>Nigeria</v>
      </c>
      <c r="E110" s="64" t="str">
        <f>'Crisis Indicator Data'!E108</f>
        <v>NGA</v>
      </c>
      <c r="F110" s="64" t="str">
        <f>'Crisis Indicator Data'!B108</f>
        <v>Conflict,Displacement</v>
      </c>
      <c r="G110" s="52">
        <f t="shared" si="15"/>
        <v>4.2</v>
      </c>
      <c r="H110" s="65">
        <f t="shared" si="16"/>
        <v>5</v>
      </c>
      <c r="I110" s="131" t="str">
        <f t="shared" si="17"/>
        <v>Very High</v>
      </c>
      <c r="J110" s="133" t="str">
        <f>INDEX(Trends!$D$3:$D$404,MATCH(C110,Trends!$C$3:$C$404,0))</f>
        <v>Increasing</v>
      </c>
      <c r="K110" s="123" t="str">
        <f>IF(Reliability!B108="x","x",(IF(ROUNDUP(Reliability!B108,0)=1,"Very High",IF(ROUNDUP(Reliability!B108,0)=2,"High",IF(ROUNDUP(Reliability!B108,0)=3,"Medium",IF(ROUNDUP(Reliability!B108,0)=4,"Low","Very Low"))))))</f>
        <v>High</v>
      </c>
      <c r="L110" s="54">
        <f t="shared" si="18"/>
        <v>4.0999999999999996</v>
      </c>
      <c r="M110" s="66">
        <f>'Impact of the crisis'!N111</f>
        <v>2.2000000000000002</v>
      </c>
      <c r="N110" s="66">
        <f>'Impact of the crisis'!AB111</f>
        <v>4.7</v>
      </c>
      <c r="O110" s="54">
        <f>'Conditions of people affected'!R111</f>
        <v>4.4000000000000004</v>
      </c>
      <c r="P110" s="66">
        <f>'Conditions of people affected'!K111</f>
        <v>4.8</v>
      </c>
      <c r="Q110" s="66">
        <f>'Conditions of people affected'!Q111</f>
        <v>4</v>
      </c>
      <c r="R110" s="53">
        <f t="shared" si="19"/>
        <v>3.8</v>
      </c>
      <c r="S110" s="53">
        <f>'Complexity of the crisis'!X111</f>
        <v>3.5</v>
      </c>
      <c r="T110" s="53">
        <f>'Complexity of the crisis'!AN111</f>
        <v>4</v>
      </c>
      <c r="U110" s="139" t="str">
        <f>VLOOKUP(C110,Lists!$C$3:$E$300,3,FALSE)</f>
        <v>Africa</v>
      </c>
      <c r="V110" s="140">
        <v>45562</v>
      </c>
    </row>
    <row r="111" spans="1:22" x14ac:dyDescent="0.35">
      <c r="A111" s="64" t="str">
        <f>'Crisis Indicator Data'!A109</f>
        <v>Northwest Banditry</v>
      </c>
      <c r="B111" s="55" t="str">
        <f>Lists!G109</f>
        <v>Northwest Banditry</v>
      </c>
      <c r="C111" s="64" t="str">
        <f>'Crisis Indicator Data'!C109</f>
        <v>NGA007</v>
      </c>
      <c r="D111" s="64" t="str">
        <f>'Crisis Indicator Data'!D109</f>
        <v>Nigeria</v>
      </c>
      <c r="E111" s="64" t="str">
        <f>'Crisis Indicator Data'!E109</f>
        <v>NGA</v>
      </c>
      <c r="F111" s="64" t="str">
        <f>'Crisis Indicator Data'!B109</f>
        <v>Violence,Displacement</v>
      </c>
      <c r="G111" s="52">
        <f t="shared" si="15"/>
        <v>3.6</v>
      </c>
      <c r="H111" s="65">
        <f t="shared" si="16"/>
        <v>4</v>
      </c>
      <c r="I111" s="131" t="str">
        <f t="shared" si="17"/>
        <v>High</v>
      </c>
      <c r="J111" s="133" t="str">
        <f>INDEX(Trends!$D$3:$D$404,MATCH(C111,Trends!$C$3:$C$404,0))</f>
        <v>Increasing</v>
      </c>
      <c r="K111" s="123" t="str">
        <f>IF(Reliability!B109="x","x",(IF(ROUNDUP(Reliability!B109,0)=1,"Very High",IF(ROUNDUP(Reliability!B109,0)=2,"High",IF(ROUNDUP(Reliability!B109,0)=3,"Medium",IF(ROUNDUP(Reliability!B109,0)=4,"Low","Very Low"))))))</f>
        <v>High</v>
      </c>
      <c r="L111" s="54">
        <f t="shared" si="18"/>
        <v>3.6</v>
      </c>
      <c r="M111" s="66">
        <f>'Impact of the crisis'!N112</f>
        <v>2.8</v>
      </c>
      <c r="N111" s="66">
        <f>'Impact of the crisis'!AB112</f>
        <v>3.9</v>
      </c>
      <c r="O111" s="54">
        <f>'Conditions of people affected'!R112</f>
        <v>4</v>
      </c>
      <c r="P111" s="66">
        <f>'Conditions of people affected'!K112</f>
        <v>5</v>
      </c>
      <c r="Q111" s="66">
        <f>'Conditions of people affected'!Q112</f>
        <v>3</v>
      </c>
      <c r="R111" s="53">
        <f t="shared" si="19"/>
        <v>3</v>
      </c>
      <c r="S111" s="53">
        <f>'Complexity of the crisis'!X112</f>
        <v>3.5</v>
      </c>
      <c r="T111" s="53">
        <f>'Complexity of the crisis'!AN112</f>
        <v>2.5</v>
      </c>
      <c r="U111" s="139" t="str">
        <f>VLOOKUP(C111,Lists!$C$3:$E$300,3,FALSE)</f>
        <v>Africa</v>
      </c>
      <c r="V111" s="140">
        <v>45562</v>
      </c>
    </row>
    <row r="112" spans="1:22" x14ac:dyDescent="0.35">
      <c r="A112" s="64" t="str">
        <f>'Crisis Indicator Data'!A110</f>
        <v>Cameroonian Refugees in Nigeria</v>
      </c>
      <c r="B112" s="55" t="str">
        <f>Lists!G110</f>
        <v>Cameroonian Refugees</v>
      </c>
      <c r="C112" s="64" t="str">
        <f>'Crisis Indicator Data'!C110</f>
        <v>NGA008</v>
      </c>
      <c r="D112" s="64" t="str">
        <f>'Crisis Indicator Data'!D110</f>
        <v>Nigeria</v>
      </c>
      <c r="E112" s="64" t="str">
        <f>'Crisis Indicator Data'!E110</f>
        <v>NGA</v>
      </c>
      <c r="F112" s="64" t="str">
        <f>'Crisis Indicator Data'!B110</f>
        <v>Displacement</v>
      </c>
      <c r="G112" s="52">
        <f t="shared" si="15"/>
        <v>2</v>
      </c>
      <c r="H112" s="65">
        <f t="shared" si="16"/>
        <v>2</v>
      </c>
      <c r="I112" s="131" t="str">
        <f t="shared" si="17"/>
        <v>Low</v>
      </c>
      <c r="J112" s="133" t="str">
        <f>INDEX(Trends!$D$3:$D$404,MATCH(C112,Trends!$C$3:$C$404,0))</f>
        <v>Stable</v>
      </c>
      <c r="K112" s="123" t="str">
        <f>IF(Reliability!B110="x","x",(IF(ROUNDUP(Reliability!B110,0)=1,"Very High",IF(ROUNDUP(Reliability!B110,0)=2,"High",IF(ROUNDUP(Reliability!B110,0)=3,"Medium",IF(ROUNDUP(Reliability!B110,0)=4,"Low","Very Low"))))))</f>
        <v>High</v>
      </c>
      <c r="L112" s="54">
        <f t="shared" si="18"/>
        <v>2.4</v>
      </c>
      <c r="M112" s="66">
        <f>'Impact of the crisis'!N113</f>
        <v>2</v>
      </c>
      <c r="N112" s="66">
        <f>'Impact of the crisis'!AB113</f>
        <v>2.6</v>
      </c>
      <c r="O112" s="54">
        <f>'Conditions of people affected'!R113</f>
        <v>1.35</v>
      </c>
      <c r="P112" s="66">
        <f>'Conditions of people affected'!K113</f>
        <v>1.7</v>
      </c>
      <c r="Q112" s="66">
        <f>'Conditions of people affected'!Q113</f>
        <v>1</v>
      </c>
      <c r="R112" s="53">
        <f t="shared" si="19"/>
        <v>2.8</v>
      </c>
      <c r="S112" s="53">
        <f>'Complexity of the crisis'!X113</f>
        <v>3.5</v>
      </c>
      <c r="T112" s="53">
        <f>'Complexity of the crisis'!AN113</f>
        <v>2</v>
      </c>
      <c r="U112" s="139" t="str">
        <f>VLOOKUP(C112,Lists!$C$3:$E$300,3,FALSE)</f>
        <v>Africa</v>
      </c>
      <c r="V112" s="140">
        <v>45562</v>
      </c>
    </row>
    <row r="113" spans="1:22" x14ac:dyDescent="0.35">
      <c r="A113" s="64" t="str">
        <f>'Crisis Indicator Data'!A111</f>
        <v>Socioeconomic crisis in Nicaragua</v>
      </c>
      <c r="B113" s="55" t="str">
        <f>Lists!G111</f>
        <v>Socioeconomic crisis</v>
      </c>
      <c r="C113" s="64" t="str">
        <f>'Crisis Indicator Data'!C111</f>
        <v>NIC001</v>
      </c>
      <c r="D113" s="64" t="str">
        <f>'Crisis Indicator Data'!D111</f>
        <v>Nicaragua</v>
      </c>
      <c r="E113" s="64" t="str">
        <f>'Crisis Indicator Data'!E111</f>
        <v>NIC</v>
      </c>
      <c r="F113" s="64" t="str">
        <f>'Crisis Indicator Data'!B111</f>
        <v>Socio-political</v>
      </c>
      <c r="G113" s="52" t="str">
        <f t="shared" si="15"/>
        <v>x</v>
      </c>
      <c r="H113" s="65" t="str">
        <f t="shared" si="16"/>
        <v>x</v>
      </c>
      <c r="I113" s="131" t="str">
        <f t="shared" si="17"/>
        <v>x</v>
      </c>
      <c r="J113" s="133" t="str">
        <f>INDEX(Trends!$D$3:$D$404,MATCH(C113,Trends!$C$3:$C$404,0))</f>
        <v>-</v>
      </c>
      <c r="K113" s="123" t="str">
        <f>IF(Reliability!B111="x","x",(IF(ROUNDUP(Reliability!B111,0)=1,"Very High",IF(ROUNDUP(Reliability!B111,0)=2,"High",IF(ROUNDUP(Reliability!B111,0)=3,"Medium",IF(ROUNDUP(Reliability!B111,0)=4,"Low","Very Low"))))))</f>
        <v>High</v>
      </c>
      <c r="L113" s="54">
        <f t="shared" si="18"/>
        <v>3.1</v>
      </c>
      <c r="M113" s="66">
        <f>'Impact of the crisis'!N114</f>
        <v>4.0999999999999996</v>
      </c>
      <c r="N113" s="66">
        <f>'Impact of the crisis'!AB114</f>
        <v>2.4</v>
      </c>
      <c r="O113" s="54" t="str">
        <f>'Conditions of people affected'!R114</f>
        <v>x</v>
      </c>
      <c r="P113" s="66" t="str">
        <f>'Conditions of people affected'!K114</f>
        <v>x</v>
      </c>
      <c r="Q113" s="66" t="str">
        <f>'Conditions of people affected'!Q114</f>
        <v>x</v>
      </c>
      <c r="R113" s="53">
        <f t="shared" si="19"/>
        <v>2</v>
      </c>
      <c r="S113" s="53">
        <f>'Complexity of the crisis'!X114</f>
        <v>2.8</v>
      </c>
      <c r="T113" s="53">
        <f>'Complexity of the crisis'!AN114</f>
        <v>1</v>
      </c>
      <c r="U113" s="139" t="str">
        <f>VLOOKUP(C113,Lists!$C$3:$E$300,3,FALSE)</f>
        <v>Americas</v>
      </c>
      <c r="V113" s="140">
        <v>45530</v>
      </c>
    </row>
    <row r="114" spans="1:22" x14ac:dyDescent="0.35">
      <c r="A114" s="64" t="str">
        <f>'Crisis Indicator Data'!A112</f>
        <v>Complex crisis in Pakistan</v>
      </c>
      <c r="B114" s="55" t="str">
        <f>Lists!G112</f>
        <v>Complex crisis</v>
      </c>
      <c r="C114" s="64" t="str">
        <f>'Crisis Indicator Data'!C112</f>
        <v>PAK001</v>
      </c>
      <c r="D114" s="64" t="str">
        <f>'Crisis Indicator Data'!D112</f>
        <v>Pakistan</v>
      </c>
      <c r="E114" s="64" t="str">
        <f>'Crisis Indicator Data'!E112</f>
        <v>PAK</v>
      </c>
      <c r="F114" s="64" t="str">
        <f>'Crisis Indicator Data'!B112</f>
        <v>Displacement,Conflict</v>
      </c>
      <c r="G114" s="52">
        <f t="shared" si="15"/>
        <v>3.8</v>
      </c>
      <c r="H114" s="65">
        <f t="shared" si="16"/>
        <v>4</v>
      </c>
      <c r="I114" s="131" t="str">
        <f t="shared" si="17"/>
        <v>High</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4</v>
      </c>
      <c r="M114" s="66">
        <f>'Impact of the crisis'!N115</f>
        <v>5</v>
      </c>
      <c r="N114" s="66">
        <f>'Impact of the crisis'!AB115</f>
        <v>3.2</v>
      </c>
      <c r="O114" s="54">
        <f>'Conditions of people affected'!R115</f>
        <v>4</v>
      </c>
      <c r="P114" s="66">
        <f>'Conditions of people affected'!K115</f>
        <v>5</v>
      </c>
      <c r="Q114" s="66">
        <f>'Conditions of people affected'!Q115</f>
        <v>3</v>
      </c>
      <c r="R114" s="53">
        <f t="shared" si="19"/>
        <v>3.4</v>
      </c>
      <c r="S114" s="53">
        <f>'Complexity of the crisis'!X115</f>
        <v>3.2</v>
      </c>
      <c r="T114" s="53">
        <f>'Complexity of the crisis'!AN115</f>
        <v>3.5</v>
      </c>
      <c r="U114" s="139" t="str">
        <f>VLOOKUP(C114,Lists!$C$3:$E$300,3,FALSE)</f>
        <v>Asia</v>
      </c>
      <c r="V114" s="140">
        <v>45560</v>
      </c>
    </row>
    <row r="115" spans="1:22" x14ac:dyDescent="0.35">
      <c r="A115" s="64" t="str">
        <f>'Crisis Indicator Data'!A113</f>
        <v>Kashmir conflict in Pakistan</v>
      </c>
      <c r="B115" s="55" t="str">
        <f>Lists!G113</f>
        <v>Kashmir conflict</v>
      </c>
      <c r="C115" s="64" t="str">
        <f>'Crisis Indicator Data'!C113</f>
        <v>PAK004</v>
      </c>
      <c r="D115" s="64" t="str">
        <f>'Crisis Indicator Data'!D113</f>
        <v>Pakistan</v>
      </c>
      <c r="E115" s="64" t="str">
        <f>'Crisis Indicator Data'!E113</f>
        <v>PAK</v>
      </c>
      <c r="F115" s="64" t="str">
        <f>'Crisis Indicator Data'!B113</f>
        <v>Conflict</v>
      </c>
      <c r="G115" s="52" t="str">
        <f t="shared" si="15"/>
        <v>x</v>
      </c>
      <c r="H115" s="65" t="str">
        <f t="shared" si="16"/>
        <v>x</v>
      </c>
      <c r="I115" s="131" t="str">
        <f t="shared" si="17"/>
        <v>x</v>
      </c>
      <c r="J115" s="133" t="str">
        <f>INDEX(Trends!$D$3:$D$404,MATCH(C115,Trends!$C$3:$C$404,0))</f>
        <v>-</v>
      </c>
      <c r="K115" s="123" t="str">
        <f>IF(Reliability!B113="x","x",(IF(ROUNDUP(Reliability!B113,0)=1,"Very High",IF(ROUNDUP(Reliability!B113,0)=2,"High",IF(ROUNDUP(Reliability!B113,0)=3,"Medium",IF(ROUNDUP(Reliability!B113,0)=4,"Low","Very Low"))))))</f>
        <v>Medium</v>
      </c>
      <c r="L115" s="54">
        <f t="shared" si="18"/>
        <v>0.9</v>
      </c>
      <c r="M115" s="66">
        <f>'Impact of the crisis'!N116</f>
        <v>1</v>
      </c>
      <c r="N115" s="66">
        <f>'Impact of the crisis'!AB116</f>
        <v>0.9</v>
      </c>
      <c r="O115" s="54" t="str">
        <f>'Conditions of people affected'!R116</f>
        <v>x</v>
      </c>
      <c r="P115" s="66" t="str">
        <f>'Conditions of people affected'!K116</f>
        <v>x</v>
      </c>
      <c r="Q115" s="66" t="str">
        <f>'Conditions of people affected'!Q116</f>
        <v>x</v>
      </c>
      <c r="R115" s="53">
        <f t="shared" si="19"/>
        <v>3.4</v>
      </c>
      <c r="S115" s="53">
        <f>'Complexity of the crisis'!X116</f>
        <v>3.2</v>
      </c>
      <c r="T115" s="53">
        <f>'Complexity of the crisis'!AN116</f>
        <v>3.5</v>
      </c>
      <c r="U115" s="139" t="str">
        <f>VLOOKUP(C115,Lists!$C$3:$E$300,3,FALSE)</f>
        <v>Asia</v>
      </c>
      <c r="V115" s="140">
        <v>45560</v>
      </c>
    </row>
    <row r="116" spans="1:22" x14ac:dyDescent="0.35">
      <c r="A116" s="64" t="str">
        <f>'Crisis Indicator Data'!A114</f>
        <v xml:space="preserve">Floods in Pakistan </v>
      </c>
      <c r="B116" s="55" t="str">
        <f>Lists!G114</f>
        <v>Monsoon floods 2022</v>
      </c>
      <c r="C116" s="64" t="str">
        <f>'Crisis Indicator Data'!C114</f>
        <v>PAK005</v>
      </c>
      <c r="D116" s="64" t="str">
        <f>'Crisis Indicator Data'!D114</f>
        <v>Pakistan</v>
      </c>
      <c r="E116" s="64" t="str">
        <f>'Crisis Indicator Data'!E114</f>
        <v>PAK</v>
      </c>
      <c r="F116" s="64" t="str">
        <f>'Crisis Indicator Data'!B114</f>
        <v>Other seasonal event</v>
      </c>
      <c r="G116" s="52">
        <f t="shared" si="15"/>
        <v>3.6</v>
      </c>
      <c r="H116" s="65">
        <f t="shared" si="16"/>
        <v>4</v>
      </c>
      <c r="I116" s="131" t="str">
        <f t="shared" si="17"/>
        <v>High</v>
      </c>
      <c r="J116" s="133" t="str">
        <f>INDEX(Trends!$D$3:$D$404,MATCH(C116,Trends!$C$3:$C$404,0))</f>
        <v>Stable</v>
      </c>
      <c r="K116" s="123" t="str">
        <f>IF(Reliability!B114="x","x",(IF(ROUNDUP(Reliability!B114,0)=1,"Very High",IF(ROUNDUP(Reliability!B114,0)=2,"High",IF(ROUNDUP(Reliability!B114,0)=3,"Medium",IF(ROUNDUP(Reliability!B114,0)=4,"Low","Very Low"))))))</f>
        <v>Very High</v>
      </c>
      <c r="L116" s="54">
        <f t="shared" si="18"/>
        <v>4.0999999999999996</v>
      </c>
      <c r="M116" s="66">
        <f>'Impact of the crisis'!N117</f>
        <v>3.8</v>
      </c>
      <c r="N116" s="66">
        <f>'Impact of the crisis'!AB117</f>
        <v>4.2</v>
      </c>
      <c r="O116" s="54">
        <f>'Conditions of people affected'!R117</f>
        <v>4</v>
      </c>
      <c r="P116" s="66">
        <f>'Conditions of people affected'!K117</f>
        <v>5</v>
      </c>
      <c r="Q116" s="66">
        <f>'Conditions of people affected'!Q117</f>
        <v>3</v>
      </c>
      <c r="R116" s="53">
        <f t="shared" si="19"/>
        <v>2.6</v>
      </c>
      <c r="S116" s="53">
        <f>'Complexity of the crisis'!X117</f>
        <v>3.2</v>
      </c>
      <c r="T116" s="53">
        <f>'Complexity of the crisis'!AN117</f>
        <v>2</v>
      </c>
      <c r="U116" s="139" t="str">
        <f>VLOOKUP(C116,Lists!$C$3:$E$300,3,FALSE)</f>
        <v>Asia</v>
      </c>
      <c r="V116" s="140">
        <v>45560</v>
      </c>
    </row>
    <row r="117" spans="1:22" x14ac:dyDescent="0.35">
      <c r="A117" s="64" t="str">
        <f>'Crisis Indicator Data'!A115</f>
        <v>Venezuela displacement in Panama</v>
      </c>
      <c r="B117" s="55" t="str">
        <f>Lists!G115</f>
        <v>Venezuelan refugees</v>
      </c>
      <c r="C117" s="64" t="str">
        <f>'Crisis Indicator Data'!C115</f>
        <v>PAN002</v>
      </c>
      <c r="D117" s="64" t="str">
        <f>'Crisis Indicator Data'!D115</f>
        <v>Panama</v>
      </c>
      <c r="E117" s="64" t="str">
        <f>'Crisis Indicator Data'!E115</f>
        <v>PAN</v>
      </c>
      <c r="F117" s="64" t="str">
        <f>'Crisis Indicator Data'!B115</f>
        <v>Displacement</v>
      </c>
      <c r="G117" s="52">
        <f t="shared" si="15"/>
        <v>2.2000000000000002</v>
      </c>
      <c r="H117" s="65">
        <f t="shared" si="16"/>
        <v>3</v>
      </c>
      <c r="I117" s="131" t="str">
        <f t="shared" si="17"/>
        <v>Medium</v>
      </c>
      <c r="J117" s="133" t="str">
        <f>INDEX(Trends!$D$3:$D$404,MATCH(C117,Trends!$C$3:$C$404,0))</f>
        <v>Increasing</v>
      </c>
      <c r="K117" s="123" t="str">
        <f>IF(Reliability!B115="x","x",(IF(ROUNDUP(Reliability!B115,0)=1,"Very High",IF(ROUNDUP(Reliability!B115,0)=2,"High",IF(ROUNDUP(Reliability!B115,0)=3,"Medium",IF(ROUNDUP(Reliability!B115,0)=4,"Low","Very Low"))))))</f>
        <v>Very High</v>
      </c>
      <c r="L117" s="54">
        <f t="shared" si="18"/>
        <v>3</v>
      </c>
      <c r="M117" s="66">
        <f>'Impact of the crisis'!N118</f>
        <v>2.5</v>
      </c>
      <c r="N117" s="66">
        <f>'Impact of the crisis'!AB118</f>
        <v>3.2</v>
      </c>
      <c r="O117" s="54">
        <f>'Conditions of people affected'!R118</f>
        <v>1.95</v>
      </c>
      <c r="P117" s="66">
        <f>'Conditions of people affected'!K118</f>
        <v>0.9</v>
      </c>
      <c r="Q117" s="66">
        <f>'Conditions of people affected'!Q118</f>
        <v>3</v>
      </c>
      <c r="R117" s="53">
        <f t="shared" si="19"/>
        <v>1.8</v>
      </c>
      <c r="S117" s="53">
        <f>'Complexity of the crisis'!X118</f>
        <v>1.6</v>
      </c>
      <c r="T117" s="53">
        <f>'Complexity of the crisis'!AN118</f>
        <v>2</v>
      </c>
      <c r="U117" s="139" t="str">
        <f>VLOOKUP(C117,Lists!$C$3:$E$300,3,FALSE)</f>
        <v>Americas</v>
      </c>
      <c r="V117" s="140">
        <v>45530</v>
      </c>
    </row>
    <row r="118" spans="1:22" x14ac:dyDescent="0.35">
      <c r="A118" s="64" t="str">
        <f>'Crisis Indicator Data'!A116</f>
        <v>Venezuela displacement in Peru</v>
      </c>
      <c r="B118" s="55" t="str">
        <f>Lists!G116</f>
        <v>Venezuelan refugees</v>
      </c>
      <c r="C118" s="64" t="str">
        <f>'Crisis Indicator Data'!C116</f>
        <v>PER002</v>
      </c>
      <c r="D118" s="64" t="str">
        <f>'Crisis Indicator Data'!D116</f>
        <v>Peru</v>
      </c>
      <c r="E118" s="64" t="str">
        <f>'Crisis Indicator Data'!E116</f>
        <v>PER</v>
      </c>
      <c r="F118" s="64" t="str">
        <f>'Crisis Indicator Data'!B116</f>
        <v>Displacement</v>
      </c>
      <c r="G118" s="52">
        <f t="shared" si="15"/>
        <v>2.8</v>
      </c>
      <c r="H118" s="65">
        <f t="shared" si="16"/>
        <v>3</v>
      </c>
      <c r="I118" s="131" t="str">
        <f t="shared" si="17"/>
        <v>Medium</v>
      </c>
      <c r="J118" s="133" t="str">
        <f>INDEX(Trends!$D$3:$D$404,MATCH(C118,Trends!$C$3:$C$404,0))</f>
        <v>Decreasing</v>
      </c>
      <c r="K118" s="123" t="str">
        <f>IF(Reliability!B116="x","x",(IF(ROUNDUP(Reliability!B116,0)=1,"Very High",IF(ROUNDUP(Reliability!B116,0)=2,"High",IF(ROUNDUP(Reliability!B116,0)=3,"Medium",IF(ROUNDUP(Reliability!B116,0)=4,"Low","Very Low"))))))</f>
        <v>Very High</v>
      </c>
      <c r="L118" s="54">
        <f t="shared" si="18"/>
        <v>3.4</v>
      </c>
      <c r="M118" s="66">
        <f>'Impact of the crisis'!N119</f>
        <v>4</v>
      </c>
      <c r="N118" s="66">
        <f>'Impact of the crisis'!AB119</f>
        <v>3</v>
      </c>
      <c r="O118" s="54">
        <f>'Conditions of people affected'!R119</f>
        <v>2.7</v>
      </c>
      <c r="P118" s="66">
        <f>'Conditions of people affected'!K119</f>
        <v>3.4</v>
      </c>
      <c r="Q118" s="66">
        <f>'Conditions of people affected'!Q119</f>
        <v>2</v>
      </c>
      <c r="R118" s="53">
        <f t="shared" si="19"/>
        <v>2.6</v>
      </c>
      <c r="S118" s="53">
        <f>'Complexity of the crisis'!X119</f>
        <v>2.2000000000000002</v>
      </c>
      <c r="T118" s="53">
        <f>'Complexity of the crisis'!AN119</f>
        <v>3</v>
      </c>
      <c r="U118" s="139" t="str">
        <f>VLOOKUP(C118,Lists!$C$3:$E$300,3,FALSE)</f>
        <v>Americas</v>
      </c>
      <c r="V118" s="140">
        <v>45560</v>
      </c>
    </row>
    <row r="119" spans="1:22" ht="13.5" customHeight="1" x14ac:dyDescent="0.35">
      <c r="A119" s="64" t="str">
        <f>'Crisis Indicator Data'!A117</f>
        <v>Multiple crises in the Philippines</v>
      </c>
      <c r="B119" s="55" t="str">
        <f>Lists!G117</f>
        <v>Country level</v>
      </c>
      <c r="C119" s="64" t="str">
        <f>'Crisis Indicator Data'!C117</f>
        <v>PHL001</v>
      </c>
      <c r="D119" s="64" t="str">
        <f>'Crisis Indicator Data'!D117</f>
        <v>Philippines</v>
      </c>
      <c r="E119" s="64" t="str">
        <f>'Crisis Indicator Data'!E117</f>
        <v>PHL</v>
      </c>
      <c r="F119" s="64" t="str">
        <f>'Crisis Indicator Data'!B117</f>
        <v>Conflict,Cyclone,Violence,Floods,Other seasonal event</v>
      </c>
      <c r="G119" s="52">
        <f t="shared" si="15"/>
        <v>2.6</v>
      </c>
      <c r="H119" s="65">
        <f t="shared" si="16"/>
        <v>3</v>
      </c>
      <c r="I119" s="131" t="str">
        <f t="shared" si="17"/>
        <v>Medium</v>
      </c>
      <c r="J119" s="133" t="str">
        <f>INDEX(Trends!$D$3:$D$404,MATCH(C119,Trends!$C$3:$C$404,0))</f>
        <v>-</v>
      </c>
      <c r="K119" s="123" t="str">
        <f>IF(Reliability!B117="x","x",(IF(ROUNDUP(Reliability!B117,0)=1,"Very High",IF(ROUNDUP(Reliability!B117,0)=2,"High",IF(ROUNDUP(Reliability!B117,0)=3,"Medium",IF(ROUNDUP(Reliability!B117,0)=4,"Low","Very Low"))))))</f>
        <v>Very High</v>
      </c>
      <c r="L119" s="54">
        <f t="shared" si="18"/>
        <v>3.1</v>
      </c>
      <c r="M119" s="66">
        <f>'Impact of the crisis'!N120</f>
        <v>4.3</v>
      </c>
      <c r="N119" s="66">
        <f>'Impact of the crisis'!AB120</f>
        <v>2.2999999999999998</v>
      </c>
      <c r="O119" s="54">
        <f>'Conditions of people affected'!R120</f>
        <v>2.2000000000000002</v>
      </c>
      <c r="P119" s="66">
        <f>'Conditions of people affected'!K120</f>
        <v>2.4</v>
      </c>
      <c r="Q119" s="66">
        <f>'Conditions of people affected'!Q120</f>
        <v>2</v>
      </c>
      <c r="R119" s="53">
        <f t="shared" si="19"/>
        <v>2.9</v>
      </c>
      <c r="S119" s="53">
        <f>'Complexity of the crisis'!X120</f>
        <v>2.8</v>
      </c>
      <c r="T119" s="53">
        <f>'Complexity of the crisis'!AN120</f>
        <v>3</v>
      </c>
      <c r="U119" s="139" t="str">
        <f>VLOOKUP(C119,Lists!$C$3:$E$300,3,FALSE)</f>
        <v>Asia</v>
      </c>
      <c r="V119" s="140">
        <v>45560</v>
      </c>
    </row>
    <row r="120" spans="1:22" x14ac:dyDescent="0.35">
      <c r="A120" s="64" t="str">
        <f>'Crisis Indicator Data'!A118</f>
        <v>Mindanao conflict</v>
      </c>
      <c r="B120" s="55" t="str">
        <f>Lists!G118</f>
        <v>Mindanao Conflict</v>
      </c>
      <c r="C120" s="64" t="str">
        <f>'Crisis Indicator Data'!C118</f>
        <v>PHL003</v>
      </c>
      <c r="D120" s="64" t="str">
        <f>'Crisis Indicator Data'!D118</f>
        <v>Philippines</v>
      </c>
      <c r="E120" s="64" t="str">
        <f>'Crisis Indicator Data'!E118</f>
        <v>PHL</v>
      </c>
      <c r="F120" s="64" t="str">
        <f>'Crisis Indicator Data'!B118</f>
        <v>Conflict,Violence</v>
      </c>
      <c r="G120" s="52">
        <f t="shared" si="15"/>
        <v>2.1</v>
      </c>
      <c r="H120" s="65">
        <f t="shared" si="16"/>
        <v>3</v>
      </c>
      <c r="I120" s="131" t="str">
        <f t="shared" si="17"/>
        <v>Medium</v>
      </c>
      <c r="J120" s="133" t="str">
        <f>INDEX(Trends!$D$3:$D$404,MATCH(C120,Trends!$C$3:$C$404,0))</f>
        <v>Stable</v>
      </c>
      <c r="K120" s="123" t="str">
        <f>IF(Reliability!B118="x","x",(IF(ROUNDUP(Reliability!B118,0)=1,"Very High",IF(ROUNDUP(Reliability!B118,0)=2,"High",IF(ROUNDUP(Reliability!B118,0)=3,"Medium",IF(ROUNDUP(Reliability!B118,0)=4,"Low","Very Low"))))))</f>
        <v>High</v>
      </c>
      <c r="L120" s="54">
        <f t="shared" si="18"/>
        <v>2.6</v>
      </c>
      <c r="M120" s="66">
        <f>'Impact of the crisis'!N121</f>
        <v>2.7</v>
      </c>
      <c r="N120" s="66">
        <f>'Impact of the crisis'!AB121</f>
        <v>2.6</v>
      </c>
      <c r="O120" s="54">
        <f>'Conditions of people affected'!R121</f>
        <v>1.35</v>
      </c>
      <c r="P120" s="66">
        <f>'Conditions of people affected'!K121</f>
        <v>1.7</v>
      </c>
      <c r="Q120" s="66">
        <f>'Conditions of people affected'!Q121</f>
        <v>1</v>
      </c>
      <c r="R120" s="53">
        <f t="shared" si="19"/>
        <v>2.9</v>
      </c>
      <c r="S120" s="53">
        <f>'Complexity of the crisis'!X121</f>
        <v>2.8</v>
      </c>
      <c r="T120" s="53">
        <f>'Complexity of the crisis'!AN121</f>
        <v>3</v>
      </c>
      <c r="U120" s="139" t="str">
        <f>VLOOKUP(C120,Lists!$C$3:$E$300,3,FALSE)</f>
        <v>Asia</v>
      </c>
      <c r="V120" s="140">
        <v>45560</v>
      </c>
    </row>
    <row r="121" spans="1:22" x14ac:dyDescent="0.35">
      <c r="A121" s="64" t="str">
        <f>'Crisis Indicator Data'!A119</f>
        <v>2024 Southwest Monsoon</v>
      </c>
      <c r="B121" s="55" t="str">
        <f>Lists!G119</f>
        <v>2024 Southwest Monsoon</v>
      </c>
      <c r="C121" s="64" t="str">
        <f>'Crisis Indicator Data'!C119</f>
        <v>PHL015</v>
      </c>
      <c r="D121" s="64" t="str">
        <f>'Crisis Indicator Data'!D119</f>
        <v>Philippines</v>
      </c>
      <c r="E121" s="64" t="str">
        <f>'Crisis Indicator Data'!E119</f>
        <v>PHL</v>
      </c>
      <c r="F121" s="64" t="str">
        <f>'Crisis Indicator Data'!B119</f>
        <v>Cyclone,Floods</v>
      </c>
      <c r="G121" s="52">
        <f t="shared" si="15"/>
        <v>2.4</v>
      </c>
      <c r="H121" s="65">
        <f t="shared" si="16"/>
        <v>3</v>
      </c>
      <c r="I121" s="131" t="str">
        <f t="shared" si="17"/>
        <v>Medium</v>
      </c>
      <c r="J121" s="133" t="str">
        <f>INDEX(Trends!$D$3:$D$404,MATCH(C121,Trends!$C$3:$C$404,0))</f>
        <v>-</v>
      </c>
      <c r="K121" s="123" t="str">
        <f>IF(Reliability!B119="x","x",(IF(ROUNDUP(Reliability!B119,0)=1,"Very High",IF(ROUNDUP(Reliability!B119,0)=2,"High",IF(ROUNDUP(Reliability!B119,0)=3,"Medium",IF(ROUNDUP(Reliability!B119,0)=4,"Low","Very Low"))))))</f>
        <v>Very High</v>
      </c>
      <c r="L121" s="54">
        <f t="shared" si="18"/>
        <v>2.6</v>
      </c>
      <c r="M121" s="66">
        <f>'Impact of the crisis'!N122</f>
        <v>3.5</v>
      </c>
      <c r="N121" s="66">
        <f>'Impact of the crisis'!AB122</f>
        <v>2.1</v>
      </c>
      <c r="O121" s="54">
        <f>'Conditions of people affected'!R122</f>
        <v>2.0499999999999998</v>
      </c>
      <c r="P121" s="66">
        <f>'Conditions of people affected'!K122</f>
        <v>2.1</v>
      </c>
      <c r="Q121" s="66">
        <f>'Conditions of people affected'!Q122</f>
        <v>2</v>
      </c>
      <c r="R121" s="53">
        <f t="shared" si="19"/>
        <v>2.7</v>
      </c>
      <c r="S121" s="53">
        <f>'Complexity of the crisis'!X122</f>
        <v>2.8</v>
      </c>
      <c r="T121" s="53">
        <f>'Complexity of the crisis'!AN122</f>
        <v>2.5</v>
      </c>
      <c r="U121" s="139" t="str">
        <f>VLOOKUP(C121,Lists!$C$3:$E$300,3,FALSE)</f>
        <v>Asia</v>
      </c>
      <c r="V121" s="140">
        <v>45560</v>
      </c>
    </row>
    <row r="122" spans="1:22" x14ac:dyDescent="0.35">
      <c r="A122" s="64" t="str">
        <f>'Crisis Indicator Data'!A120</f>
        <v>Multiple crises in Papua New Guinea</v>
      </c>
      <c r="B122" s="55" t="str">
        <f>Lists!G120</f>
        <v>Country level</v>
      </c>
      <c r="C122" s="64" t="str">
        <f>'Crisis Indicator Data'!C120</f>
        <v>PNG001</v>
      </c>
      <c r="D122" s="64" t="str">
        <f>'Crisis Indicator Data'!D120</f>
        <v>Papua New Guinea</v>
      </c>
      <c r="E122" s="64" t="str">
        <f>'Crisis Indicator Data'!E120</f>
        <v>PNG</v>
      </c>
      <c r="F122" s="64">
        <f>'Crisis Indicator Data'!B120</f>
        <v>0</v>
      </c>
      <c r="G122" s="52">
        <f t="shared" si="15"/>
        <v>2.1</v>
      </c>
      <c r="H122" s="65">
        <f t="shared" si="16"/>
        <v>3</v>
      </c>
      <c r="I122" s="131" t="str">
        <f t="shared" si="17"/>
        <v>Medium</v>
      </c>
      <c r="J122" s="133" t="str">
        <f>INDEX(Trends!$D$3:$D$404,MATCH(C122,Trends!$C$3:$C$404,0))</f>
        <v>-</v>
      </c>
      <c r="K122" s="123" t="str">
        <f>IF(Reliability!B120="x","x",(IF(ROUNDUP(Reliability!B120,0)=1,"Very High",IF(ROUNDUP(Reliability!B120,0)=2,"High",IF(ROUNDUP(Reliability!B120,0)=3,"Medium",IF(ROUNDUP(Reliability!B120,0)=4,"Low","Very Low"))))))</f>
        <v>Very High</v>
      </c>
      <c r="L122" s="54">
        <f t="shared" si="18"/>
        <v>2</v>
      </c>
      <c r="M122" s="66">
        <f>'Impact of the crisis'!N123</f>
        <v>2.2999999999999998</v>
      </c>
      <c r="N122" s="66">
        <f>'Impact of the crisis'!AB123</f>
        <v>1.8</v>
      </c>
      <c r="O122" s="54">
        <f>'Conditions of people affected'!R123</f>
        <v>1.7</v>
      </c>
      <c r="P122" s="66">
        <f>'Conditions of people affected'!K123</f>
        <v>1.4</v>
      </c>
      <c r="Q122" s="66">
        <f>'Conditions of people affected'!Q123</f>
        <v>2</v>
      </c>
      <c r="R122" s="53">
        <f t="shared" si="19"/>
        <v>2.8</v>
      </c>
      <c r="S122" s="53">
        <f>'Complexity of the crisis'!X123</f>
        <v>2.5</v>
      </c>
      <c r="T122" s="53">
        <f>'Complexity of the crisis'!AN123</f>
        <v>3</v>
      </c>
      <c r="U122" s="139" t="str">
        <f>VLOOKUP(C122,Lists!$C$3:$E$300,3,FALSE)</f>
        <v>Pacific</v>
      </c>
      <c r="V122" s="140">
        <v>45560</v>
      </c>
    </row>
    <row r="123" spans="1:22" x14ac:dyDescent="0.35">
      <c r="A123" s="64" t="str">
        <f>'Crisis Indicator Data'!A121</f>
        <v>Highlands Violence</v>
      </c>
      <c r="B123" s="55" t="str">
        <f>Lists!G121</f>
        <v>Highlands Violence</v>
      </c>
      <c r="C123" s="64" t="str">
        <f>'Crisis Indicator Data'!C121</f>
        <v>PNG003</v>
      </c>
      <c r="D123" s="64" t="str">
        <f>'Crisis Indicator Data'!D121</f>
        <v>Papua New Guinea</v>
      </c>
      <c r="E123" s="64" t="str">
        <f>'Crisis Indicator Data'!E121</f>
        <v>PNG</v>
      </c>
      <c r="F123" s="64" t="str">
        <f>'Crisis Indicator Data'!B121</f>
        <v>Violence</v>
      </c>
      <c r="G123" s="52">
        <f t="shared" si="15"/>
        <v>1.9</v>
      </c>
      <c r="H123" s="65">
        <f t="shared" si="16"/>
        <v>2</v>
      </c>
      <c r="I123" s="131" t="str">
        <f t="shared" si="17"/>
        <v>Low</v>
      </c>
      <c r="J123" s="133" t="str">
        <f>INDEX(Trends!$D$3:$D$404,MATCH(C123,Trends!$C$3:$C$404,0))</f>
        <v>Stable</v>
      </c>
      <c r="K123" s="123" t="str">
        <f>IF(Reliability!B121="x","x",(IF(ROUNDUP(Reliability!B121,0)=1,"Very High",IF(ROUNDUP(Reliability!B121,0)=2,"High",IF(ROUNDUP(Reliability!B121,0)=3,"Medium",IF(ROUNDUP(Reliability!B121,0)=4,"Low","Very Low"))))))</f>
        <v>Very High</v>
      </c>
      <c r="L123" s="54">
        <f t="shared" si="18"/>
        <v>1.9</v>
      </c>
      <c r="M123" s="66">
        <f>'Impact of the crisis'!N124</f>
        <v>1.9</v>
      </c>
      <c r="N123" s="66">
        <f>'Impact of the crisis'!AB124</f>
        <v>1.9</v>
      </c>
      <c r="O123" s="54">
        <f>'Conditions of people affected'!R124</f>
        <v>1.4</v>
      </c>
      <c r="P123" s="66">
        <f>'Conditions of people affected'!K124</f>
        <v>0.8</v>
      </c>
      <c r="Q123" s="66">
        <f>'Conditions of people affected'!Q124</f>
        <v>2</v>
      </c>
      <c r="R123" s="53">
        <f t="shared" si="19"/>
        <v>2.8</v>
      </c>
      <c r="S123" s="53">
        <f>'Complexity of the crisis'!X124</f>
        <v>2.5</v>
      </c>
      <c r="T123" s="53">
        <f>'Complexity of the crisis'!AN124</f>
        <v>3</v>
      </c>
      <c r="U123" s="139" t="str">
        <f>VLOOKUP(C123,Lists!$C$3:$E$300,3,FALSE)</f>
        <v>Pacific</v>
      </c>
      <c r="V123" s="140">
        <v>45560</v>
      </c>
    </row>
    <row r="124" spans="1:22" x14ac:dyDescent="0.35">
      <c r="A124" s="64" t="str">
        <f>'Crisis Indicator Data'!A122</f>
        <v>2024 Monsoon Flooding in Western Province</v>
      </c>
      <c r="B124" s="55" t="str">
        <f>Lists!G122</f>
        <v>2024 Monsoon Flooding in Western Province</v>
      </c>
      <c r="C124" s="64" t="str">
        <f>'Crisis Indicator Data'!C122</f>
        <v>PNG005</v>
      </c>
      <c r="D124" s="64" t="str">
        <f>'Crisis Indicator Data'!D122</f>
        <v>Papua New Guinea</v>
      </c>
      <c r="E124" s="64" t="str">
        <f>'Crisis Indicator Data'!E122</f>
        <v>PNG</v>
      </c>
      <c r="F124" s="64" t="str">
        <f>'Crisis Indicator Data'!B122</f>
        <v>Floods</v>
      </c>
      <c r="G124" s="52">
        <f t="shared" si="15"/>
        <v>1.8</v>
      </c>
      <c r="H124" s="65">
        <f t="shared" si="16"/>
        <v>2</v>
      </c>
      <c r="I124" s="131" t="str">
        <f t="shared" si="17"/>
        <v>Low</v>
      </c>
      <c r="J124" s="133" t="str">
        <f>INDEX(Trends!$D$3:$D$404,MATCH(C124,Trends!$C$3:$C$404,0))</f>
        <v>-</v>
      </c>
      <c r="K124" s="123" t="str">
        <f>IF(Reliability!B122="x","x",(IF(ROUNDUP(Reliability!B122,0)=1,"Very High",IF(ROUNDUP(Reliability!B122,0)=2,"High",IF(ROUNDUP(Reliability!B122,0)=3,"Medium",IF(ROUNDUP(Reliability!B122,0)=4,"Low","Very Low"))))))</f>
        <v>Very High</v>
      </c>
      <c r="L124" s="54">
        <f t="shared" si="18"/>
        <v>0.9</v>
      </c>
      <c r="M124" s="66">
        <f>'Impact of the crisis'!N125</f>
        <v>1</v>
      </c>
      <c r="N124" s="66">
        <f>'Impact of the crisis'!AB125</f>
        <v>0.8</v>
      </c>
      <c r="O124" s="54">
        <f>'Conditions of people affected'!R125</f>
        <v>1.95</v>
      </c>
      <c r="P124" s="66">
        <f>'Conditions of people affected'!K125</f>
        <v>0.9</v>
      </c>
      <c r="Q124" s="66">
        <f>'Conditions of people affected'!Q125</f>
        <v>3</v>
      </c>
      <c r="R124" s="53">
        <f t="shared" si="19"/>
        <v>2.2999999999999998</v>
      </c>
      <c r="S124" s="53">
        <f>'Complexity of the crisis'!X125</f>
        <v>2.5</v>
      </c>
      <c r="T124" s="53">
        <f>'Complexity of the crisis'!AN125</f>
        <v>2</v>
      </c>
      <c r="U124" s="139" t="str">
        <f>VLOOKUP(C124,Lists!$C$3:$E$300,3,FALSE)</f>
        <v>Pacific</v>
      </c>
      <c r="V124" s="140">
        <v>45560</v>
      </c>
    </row>
    <row r="125" spans="1:22" x14ac:dyDescent="0.35">
      <c r="A125" s="64" t="str">
        <f>'Crisis Indicator Data'!A123</f>
        <v>Displacement from Russia-Ukraine conflict in Poland</v>
      </c>
      <c r="B125" s="55" t="str">
        <f>Lists!G123</f>
        <v>Displacement from Russia-Ukraine conflict</v>
      </c>
      <c r="C125" s="64" t="str">
        <f>'Crisis Indicator Data'!C123</f>
        <v>POL002</v>
      </c>
      <c r="D125" s="64" t="str">
        <f>'Crisis Indicator Data'!D123</f>
        <v>Poland</v>
      </c>
      <c r="E125" s="64" t="str">
        <f>'Crisis Indicator Data'!E123</f>
        <v>POL</v>
      </c>
      <c r="F125" s="64" t="str">
        <f>'Crisis Indicator Data'!B123</f>
        <v>Displacement,Conflict</v>
      </c>
      <c r="G125" s="52">
        <f t="shared" si="15"/>
        <v>2.1</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Very High</v>
      </c>
      <c r="L125" s="54">
        <f t="shared" si="18"/>
        <v>3.4</v>
      </c>
      <c r="M125" s="66">
        <f>'Impact of the crisis'!N126</f>
        <v>4.8</v>
      </c>
      <c r="N125" s="66">
        <f>'Impact of the crisis'!AB126</f>
        <v>2.2999999999999998</v>
      </c>
      <c r="O125" s="54">
        <f>'Conditions of people affected'!R126</f>
        <v>2.15</v>
      </c>
      <c r="P125" s="66">
        <f>'Conditions of people affected'!K126</f>
        <v>3.3</v>
      </c>
      <c r="Q125" s="66">
        <f>'Conditions of people affected'!Q126</f>
        <v>1</v>
      </c>
      <c r="R125" s="53">
        <f t="shared" si="19"/>
        <v>0.9</v>
      </c>
      <c r="S125" s="53">
        <f>'Complexity of the crisis'!X126</f>
        <v>0.8</v>
      </c>
      <c r="T125" s="53">
        <f>'Complexity of the crisis'!AN126</f>
        <v>1</v>
      </c>
      <c r="U125" s="139" t="str">
        <f>VLOOKUP(C125,Lists!$C$3:$E$300,3,FALSE)</f>
        <v>Europe</v>
      </c>
      <c r="V125" s="140">
        <v>45563</v>
      </c>
    </row>
    <row r="126" spans="1:22" x14ac:dyDescent="0.35">
      <c r="A126" s="64" t="str">
        <f>'Crisis Indicator Data'!A124</f>
        <v>Complex crisis in DPRK</v>
      </c>
      <c r="B126" s="55" t="str">
        <f>Lists!G124</f>
        <v>Complex crisis</v>
      </c>
      <c r="C126" s="64" t="str">
        <f>'Crisis Indicator Data'!C124</f>
        <v>PRK001</v>
      </c>
      <c r="D126" s="64" t="str">
        <f>'Crisis Indicator Data'!D124</f>
        <v>DPRK</v>
      </c>
      <c r="E126" s="64" t="str">
        <f>'Crisis Indicator Data'!E124</f>
        <v>PRK</v>
      </c>
      <c r="F126" s="64" t="str">
        <f>'Crisis Indicator Data'!B124</f>
        <v>Socio-political,Floods,Other seasonal event,Food Security</v>
      </c>
      <c r="G126" s="52">
        <f t="shared" si="15"/>
        <v>3.8</v>
      </c>
      <c r="H126" s="65">
        <f t="shared" si="16"/>
        <v>4</v>
      </c>
      <c r="I126" s="131" t="str">
        <f t="shared" si="17"/>
        <v>High</v>
      </c>
      <c r="J126" s="133" t="str">
        <f>INDEX(Trends!$D$3:$D$404,MATCH(C126,Trends!$C$3:$C$404,0))</f>
        <v>Increasing</v>
      </c>
      <c r="K126" s="123" t="str">
        <f>IF(Reliability!B124="x","x",(IF(ROUNDUP(Reliability!B124,0)=1,"Very High",IF(ROUNDUP(Reliability!B124,0)=2,"High",IF(ROUNDUP(Reliability!B124,0)=3,"Medium",IF(ROUNDUP(Reliability!B124,0)=4,"Low","Very Low"))))))</f>
        <v>High</v>
      </c>
      <c r="L126" s="54">
        <f t="shared" si="18"/>
        <v>4</v>
      </c>
      <c r="M126" s="66">
        <f>'Impact of the crisis'!N127</f>
        <v>4.5999999999999996</v>
      </c>
      <c r="N126" s="66">
        <f>'Impact of the crisis'!AB127</f>
        <v>3.7</v>
      </c>
      <c r="O126" s="54">
        <f>'Conditions of people affected'!R127</f>
        <v>4.5</v>
      </c>
      <c r="P126" s="66">
        <f>'Conditions of people affected'!K127</f>
        <v>5</v>
      </c>
      <c r="Q126" s="66">
        <f>'Conditions of people affected'!Q127</f>
        <v>4</v>
      </c>
      <c r="R126" s="53">
        <f t="shared" si="19"/>
        <v>2.5</v>
      </c>
      <c r="S126" s="53">
        <f>'Complexity of the crisis'!X127</f>
        <v>3</v>
      </c>
      <c r="T126" s="53">
        <f>'Complexity of the crisis'!AN127</f>
        <v>2</v>
      </c>
      <c r="U126" s="139" t="str">
        <f>VLOOKUP(C126,Lists!$C$3:$E$300,3,FALSE)</f>
        <v>Asia</v>
      </c>
      <c r="V126" s="140">
        <v>45559</v>
      </c>
    </row>
    <row r="127" spans="1:22" x14ac:dyDescent="0.35">
      <c r="A127" s="64" t="str">
        <f>'Crisis Indicator Data'!A125</f>
        <v>Conflict in Palestine</v>
      </c>
      <c r="B127" s="55" t="str">
        <f>Lists!G125</f>
        <v>Conflict</v>
      </c>
      <c r="C127" s="64" t="str">
        <f>'Crisis Indicator Data'!C125</f>
        <v>PSE002</v>
      </c>
      <c r="D127" s="64" t="str">
        <f>'Crisis Indicator Data'!D125</f>
        <v>Palestine</v>
      </c>
      <c r="E127" s="64" t="str">
        <f>'Crisis Indicator Data'!E125</f>
        <v>PSE</v>
      </c>
      <c r="F127" s="64" t="str">
        <f>'Crisis Indicator Data'!B125</f>
        <v>Conflict,Socio-political,Violence</v>
      </c>
      <c r="G127" s="52">
        <f t="shared" si="15"/>
        <v>4.4000000000000004</v>
      </c>
      <c r="H127" s="65">
        <f t="shared" si="16"/>
        <v>5</v>
      </c>
      <c r="I127" s="131" t="str">
        <f t="shared" si="17"/>
        <v>Very 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4.3</v>
      </c>
      <c r="M127" s="66">
        <f>'Impact of the crisis'!N128</f>
        <v>3.5</v>
      </c>
      <c r="N127" s="66">
        <f>'Impact of the crisis'!AB128</f>
        <v>4.5999999999999996</v>
      </c>
      <c r="O127" s="54">
        <f>'Conditions of people affected'!R128</f>
        <v>4.5999999999999996</v>
      </c>
      <c r="P127" s="66">
        <f>'Conditions of people affected'!K128</f>
        <v>4.2</v>
      </c>
      <c r="Q127" s="66">
        <f>'Conditions of people affected'!Q128</f>
        <v>5</v>
      </c>
      <c r="R127" s="53">
        <f t="shared" si="19"/>
        <v>4.0999999999999996</v>
      </c>
      <c r="S127" s="53">
        <f>'Complexity of the crisis'!X128</f>
        <v>2.5</v>
      </c>
      <c r="T127" s="53">
        <f>'Complexity of the crisis'!AN128</f>
        <v>5</v>
      </c>
      <c r="U127" s="139" t="str">
        <f>VLOOKUP(C127,Lists!$C$3:$E$300,3,FALSE)</f>
        <v>Middle east</v>
      </c>
      <c r="V127" s="140">
        <v>45565</v>
      </c>
    </row>
    <row r="128" spans="1:22" x14ac:dyDescent="0.35">
      <c r="A128" s="64" t="str">
        <f>'Crisis Indicator Data'!A126</f>
        <v>Conflict in West Bank</v>
      </c>
      <c r="B128" s="55" t="str">
        <f>Lists!G126</f>
        <v>Conflict in West Bank</v>
      </c>
      <c r="C128" s="64" t="str">
        <f>'Crisis Indicator Data'!C126</f>
        <v>PSE003</v>
      </c>
      <c r="D128" s="64" t="str">
        <f>'Crisis Indicator Data'!D126</f>
        <v>Palestine</v>
      </c>
      <c r="E128" s="64" t="str">
        <f>'Crisis Indicator Data'!E126</f>
        <v>PSE</v>
      </c>
      <c r="F128" s="64" t="str">
        <f>'Crisis Indicator Data'!B126</f>
        <v>Conflict,Displacement,Socio-political,Violence</v>
      </c>
      <c r="G128" s="52">
        <f t="shared" si="15"/>
        <v>3.5</v>
      </c>
      <c r="H128" s="65">
        <f t="shared" si="16"/>
        <v>4</v>
      </c>
      <c r="I128" s="131" t="str">
        <f t="shared" si="17"/>
        <v>High</v>
      </c>
      <c r="J128" s="133" t="str">
        <f>INDEX(Trends!$D$3:$D$404,MATCH(C128,Trends!$C$3:$C$404,0))</f>
        <v>Decreasing</v>
      </c>
      <c r="K128" s="123" t="str">
        <f>IF(Reliability!B126="x","x",(IF(ROUNDUP(Reliability!B126,0)=1,"Very High",IF(ROUNDUP(Reliability!B126,0)=2,"High",IF(ROUNDUP(Reliability!B126,0)=3,"Medium",IF(ROUNDUP(Reliability!B126,0)=4,"Low","Very Low"))))))</f>
        <v>Very High</v>
      </c>
      <c r="L128" s="54">
        <f t="shared" si="18"/>
        <v>3.8</v>
      </c>
      <c r="M128" s="66">
        <f>'Impact of the crisis'!N129</f>
        <v>2.7</v>
      </c>
      <c r="N128" s="66">
        <f>'Impact of the crisis'!AB129</f>
        <v>4.2</v>
      </c>
      <c r="O128" s="54">
        <f>'Conditions of people affected'!R129</f>
        <v>3.15</v>
      </c>
      <c r="P128" s="66">
        <f>'Conditions of people affected'!K129</f>
        <v>3.3</v>
      </c>
      <c r="Q128" s="66">
        <f>'Conditions of people affected'!Q129</f>
        <v>3</v>
      </c>
      <c r="R128" s="53">
        <f t="shared" si="19"/>
        <v>3.7</v>
      </c>
      <c r="S128" s="53">
        <f>'Complexity of the crisis'!X129</f>
        <v>2.5</v>
      </c>
      <c r="T128" s="53">
        <f>'Complexity of the crisis'!AN129</f>
        <v>4.5</v>
      </c>
      <c r="U128" s="139" t="str">
        <f>VLOOKUP(C128,Lists!$C$3:$E$300,3,FALSE)</f>
        <v>Middle east</v>
      </c>
      <c r="V128" s="140">
        <v>45565</v>
      </c>
    </row>
    <row r="129" spans="1:22" x14ac:dyDescent="0.35">
      <c r="A129" s="64" t="str">
        <f>'Crisis Indicator Data'!A127</f>
        <v>Conflict in Gaza</v>
      </c>
      <c r="B129" s="55" t="str">
        <f>Lists!G127</f>
        <v>Conflict in Gaza</v>
      </c>
      <c r="C129" s="64" t="str">
        <f>'Crisis Indicator Data'!C127</f>
        <v>PSE004</v>
      </c>
      <c r="D129" s="64" t="str">
        <f>'Crisis Indicator Data'!D127</f>
        <v>Palestine</v>
      </c>
      <c r="E129" s="64" t="str">
        <f>'Crisis Indicator Data'!E127</f>
        <v>PSE</v>
      </c>
      <c r="F129" s="64" t="str">
        <f>'Crisis Indicator Data'!B127</f>
        <v>Conflict,Displacement,Socio-political,Violence</v>
      </c>
      <c r="G129" s="52">
        <f t="shared" si="15"/>
        <v>4.2</v>
      </c>
      <c r="H129" s="65">
        <f t="shared" si="16"/>
        <v>5</v>
      </c>
      <c r="I129" s="131" t="str">
        <f t="shared" si="17"/>
        <v>Very High</v>
      </c>
      <c r="J129" s="133" t="str">
        <f>INDEX(Trends!$D$3:$D$404,MATCH(C129,Trends!$C$3:$C$404,0))</f>
        <v>Stable</v>
      </c>
      <c r="K129" s="123" t="str">
        <f>IF(Reliability!B127="x","x",(IF(ROUNDUP(Reliability!B127,0)=1,"Very High",IF(ROUNDUP(Reliability!B127,0)=2,"High",IF(ROUNDUP(Reliability!B127,0)=3,"Medium",IF(ROUNDUP(Reliability!B127,0)=4,"Low","Very Low"))))))</f>
        <v>Very High</v>
      </c>
      <c r="L129" s="54">
        <f t="shared" si="18"/>
        <v>3.8</v>
      </c>
      <c r="M129" s="66">
        <f>'Impact of the crisis'!N130</f>
        <v>0.9</v>
      </c>
      <c r="N129" s="66">
        <f>'Impact of the crisis'!AB130</f>
        <v>4.5999999999999996</v>
      </c>
      <c r="O129" s="54">
        <f>'Conditions of people affected'!R130</f>
        <v>4.45</v>
      </c>
      <c r="P129" s="66">
        <f>'Conditions of people affected'!K130</f>
        <v>3.9</v>
      </c>
      <c r="Q129" s="66">
        <f>'Conditions of people affected'!Q130</f>
        <v>5</v>
      </c>
      <c r="R129" s="53">
        <f t="shared" si="19"/>
        <v>4.0999999999999996</v>
      </c>
      <c r="S129" s="53">
        <f>'Complexity of the crisis'!X130</f>
        <v>2.5</v>
      </c>
      <c r="T129" s="53">
        <f>'Complexity of the crisis'!AN130</f>
        <v>5</v>
      </c>
      <c r="U129" s="139" t="str">
        <f>VLOOKUP(C129,Lists!$C$3:$E$300,3,FALSE)</f>
        <v>Middle east</v>
      </c>
      <c r="V129" s="140">
        <v>45565</v>
      </c>
    </row>
    <row r="130" spans="1:22" x14ac:dyDescent="0.35">
      <c r="A130" s="64" t="str">
        <f>'Crisis Indicator Data'!A128</f>
        <v>Lake Chad basin regional crisis</v>
      </c>
      <c r="B130" s="55" t="str">
        <f>Lists!G128</f>
        <v>Lake Chad basin regional crisis</v>
      </c>
      <c r="C130" s="64" t="str">
        <f>'Crisis Indicator Data'!C128</f>
        <v>REG001</v>
      </c>
      <c r="D130" s="64" t="str">
        <f>'Crisis Indicator Data'!D128</f>
        <v>Nigeria,Niger,Chad,Cameroon</v>
      </c>
      <c r="E130" s="64" t="str">
        <f>'Crisis Indicator Data'!E128</f>
        <v>NGA,NER,TCD,CMR</v>
      </c>
      <c r="F130" s="64">
        <f>'Crisis Indicator Data'!B128</f>
        <v>0</v>
      </c>
      <c r="G130" s="52">
        <f t="shared" si="15"/>
        <v>4.3</v>
      </c>
      <c r="H130" s="65">
        <f t="shared" si="16"/>
        <v>5</v>
      </c>
      <c r="I130" s="131" t="str">
        <f t="shared" si="17"/>
        <v>Very High</v>
      </c>
      <c r="J130" s="133" t="str">
        <f>INDEX(Trends!$D$3:$D$404,MATCH(C130,Trends!$C$3:$C$404,0))</f>
        <v>Increasing</v>
      </c>
      <c r="K130" s="123" t="str">
        <f>IF(Reliability!B128="x","x",(IF(ROUNDUP(Reliability!B128,0)=1,"Very High",IF(ROUNDUP(Reliability!B128,0)=2,"High",IF(ROUNDUP(Reliability!B128,0)=3,"Medium",IF(ROUNDUP(Reliability!B128,0)=4,"Low","Very Low"))))))</f>
        <v>High</v>
      </c>
      <c r="L130" s="54">
        <f t="shared" si="18"/>
        <v>4.2</v>
      </c>
      <c r="M130" s="66">
        <f>'Impact of the crisis'!N131</f>
        <v>3.8</v>
      </c>
      <c r="N130" s="66">
        <f>'Impact of the crisis'!AB131</f>
        <v>4.4000000000000004</v>
      </c>
      <c r="O130" s="54">
        <f>'Conditions of people affected'!R131</f>
        <v>4.5</v>
      </c>
      <c r="P130" s="66">
        <f>'Conditions of people affected'!K131</f>
        <v>5</v>
      </c>
      <c r="Q130" s="66">
        <f>'Conditions of people affected'!Q131</f>
        <v>4</v>
      </c>
      <c r="R130" s="53">
        <f t="shared" si="19"/>
        <v>4.0999999999999996</v>
      </c>
      <c r="S130" s="53">
        <f>'Complexity of the crisis'!X131</f>
        <v>3.6</v>
      </c>
      <c r="T130" s="53">
        <f>'Complexity of the crisis'!AN131</f>
        <v>4.5</v>
      </c>
      <c r="U130" s="139" t="str">
        <f>VLOOKUP(C130,Lists!$C$3:$E$300,3,FALSE)</f>
        <v>Africa,Africa,Africa,Africa</v>
      </c>
      <c r="V130" s="140">
        <v>45561</v>
      </c>
    </row>
    <row r="131" spans="1:22" x14ac:dyDescent="0.35">
      <c r="A131" s="64" t="str">
        <f>'Crisis Indicator Data'!A129</f>
        <v>Venezuela Regional Crisis</v>
      </c>
      <c r="B131" s="55" t="str">
        <f>Lists!G129</f>
        <v>Venezuela Regional Crisis</v>
      </c>
      <c r="C131" s="64" t="str">
        <f>'Crisis Indicator Data'!C129</f>
        <v>REG002</v>
      </c>
      <c r="D131" s="64" t="str">
        <f>'Crisis Indicator Data'!D129</f>
        <v>Venezuela,Brazil,Colombia,Ecuador,Peru,Trinidad and Tobago,Chile,Dominican Republic,Panama</v>
      </c>
      <c r="E131" s="64" t="str">
        <f>'Crisis Indicator Data'!E129</f>
        <v>VEN,BRA,COL,ECU,PER,TTO,CHL,DOM,PAN</v>
      </c>
      <c r="F131" s="64">
        <f>'Crisis Indicator Data'!B129</f>
        <v>0</v>
      </c>
      <c r="G131" s="52">
        <f t="shared" si="15"/>
        <v>3.7</v>
      </c>
      <c r="H131" s="65">
        <f t="shared" si="16"/>
        <v>4</v>
      </c>
      <c r="I131" s="131" t="str">
        <f t="shared" si="17"/>
        <v>High</v>
      </c>
      <c r="J131" s="133" t="str">
        <f>INDEX(Trends!$D$3:$D$404,MATCH(C131,Trends!$C$3:$C$404,0))</f>
        <v>Decreasing</v>
      </c>
      <c r="K131" s="123" t="str">
        <f>IF(Reliability!B129="x","x",(IF(ROUNDUP(Reliability!B129,0)=1,"Very High",IF(ROUNDUP(Reliability!B129,0)=2,"High",IF(ROUNDUP(Reliability!B129,0)=3,"Medium",IF(ROUNDUP(Reliability!B129,0)=4,"Low","Very Low"))))))</f>
        <v>Medium</v>
      </c>
      <c r="L131" s="54">
        <f t="shared" si="18"/>
        <v>3.6</v>
      </c>
      <c r="M131" s="66">
        <f>'Impact of the crisis'!N132</f>
        <v>3.4</v>
      </c>
      <c r="N131" s="66">
        <f>'Impact of the crisis'!AB132</f>
        <v>3.7</v>
      </c>
      <c r="O131" s="54">
        <f>'Conditions of people affected'!R132</f>
        <v>4</v>
      </c>
      <c r="P131" s="66">
        <f>'Conditions of people affected'!K132</f>
        <v>5</v>
      </c>
      <c r="Q131" s="66">
        <f>'Conditions of people affected'!Q132</f>
        <v>3</v>
      </c>
      <c r="R131" s="53">
        <f t="shared" si="19"/>
        <v>3.4</v>
      </c>
      <c r="S131" s="53">
        <f>'Complexity of the crisis'!X132</f>
        <v>2.7</v>
      </c>
      <c r="T131" s="53">
        <f>'Complexity of the crisis'!AN132</f>
        <v>4</v>
      </c>
      <c r="U131" s="139" t="str">
        <f>VLOOKUP(C131,Lists!$C$3:$E$300,3,FALSE)</f>
        <v>Americas,Americas,Americas,Americas,Americas,Americas,Americas,Americas,Americas</v>
      </c>
      <c r="V131" s="140">
        <v>45461</v>
      </c>
    </row>
    <row r="132" spans="1:22" x14ac:dyDescent="0.35">
      <c r="A132" s="64" t="str">
        <f>'Crisis Indicator Data'!A130</f>
        <v>Syrian Regional Crisis</v>
      </c>
      <c r="B132" s="55" t="str">
        <f>Lists!G130</f>
        <v>Syrian Regional Crisis</v>
      </c>
      <c r="C132" s="64" t="str">
        <f>'Crisis Indicator Data'!C130</f>
        <v>REG004</v>
      </c>
      <c r="D132" s="64" t="str">
        <f>'Crisis Indicator Data'!D130</f>
        <v>Syria,Türkiye,Iraq,Egypt,Jordan,Lebanon</v>
      </c>
      <c r="E132" s="64" t="str">
        <f>'Crisis Indicator Data'!E130</f>
        <v>SYR,TUR,IRQ,EGY,JOR,LBN</v>
      </c>
      <c r="F132" s="64">
        <f>'Crisis Indicator Data'!B130</f>
        <v>0</v>
      </c>
      <c r="G132" s="52">
        <f t="shared" si="15"/>
        <v>4</v>
      </c>
      <c r="H132" s="65">
        <f t="shared" si="16"/>
        <v>4</v>
      </c>
      <c r="I132" s="131" t="str">
        <f t="shared" si="17"/>
        <v>High</v>
      </c>
      <c r="J132" s="133" t="str">
        <f>INDEX(Trends!$D$3:$D$404,MATCH(C132,Trends!$C$3:$C$404,0))</f>
        <v>Decreasing</v>
      </c>
      <c r="K132" s="123" t="str">
        <f>IF(Reliability!B130="x","x",(IF(ROUNDUP(Reliability!B130,0)=1,"Very High",IF(ROUNDUP(Reliability!B130,0)=2,"High",IF(ROUNDUP(Reliability!B130,0)=3,"Medium",IF(ROUNDUP(Reliability!B130,0)=4,"Low","Very Low"))))))</f>
        <v>Medium</v>
      </c>
      <c r="L132" s="54">
        <f t="shared" si="18"/>
        <v>3.9</v>
      </c>
      <c r="M132" s="66">
        <f>'Impact of the crisis'!N133</f>
        <v>3.6</v>
      </c>
      <c r="N132" s="66">
        <f>'Impact of the crisis'!AB133</f>
        <v>4.0999999999999996</v>
      </c>
      <c r="O132" s="54">
        <f>'Conditions of people affected'!R133</f>
        <v>4</v>
      </c>
      <c r="P132" s="66">
        <f>'Conditions of people affected'!K133</f>
        <v>5</v>
      </c>
      <c r="Q132" s="66">
        <f>'Conditions of people affected'!Q133</f>
        <v>3</v>
      </c>
      <c r="R132" s="53">
        <f t="shared" si="19"/>
        <v>4.0999999999999996</v>
      </c>
      <c r="S132" s="53">
        <f>'Complexity of the crisis'!X133</f>
        <v>3.5</v>
      </c>
      <c r="T132" s="53">
        <f>'Complexity of the crisis'!AN133</f>
        <v>4.5</v>
      </c>
      <c r="U132" s="139" t="str">
        <f>VLOOKUP(C132,Lists!$C$3:$E$300,3,FALSE)</f>
        <v>Middle east,Middle east,Middle east,Africa,Middle east,Middle east</v>
      </c>
      <c r="V132" s="140">
        <v>45473</v>
      </c>
    </row>
    <row r="133" spans="1:22" x14ac:dyDescent="0.35">
      <c r="A133" s="64" t="str">
        <f>'Crisis Indicator Data'!A131</f>
        <v xml:space="preserve">Eastern Mediterranean Route </v>
      </c>
      <c r="B133" s="55" t="str">
        <f>Lists!G131</f>
        <v xml:space="preserve">Eastern Mediterranean Route </v>
      </c>
      <c r="C133" s="64" t="str">
        <f>'Crisis Indicator Data'!C131</f>
        <v>REG006</v>
      </c>
      <c r="D133" s="64" t="str">
        <f>'Crisis Indicator Data'!D131</f>
        <v>Türkiye,Greece</v>
      </c>
      <c r="E133" s="64" t="str">
        <f>'Crisis Indicator Data'!E131</f>
        <v>TUR,GRC</v>
      </c>
      <c r="F133" s="64">
        <f>'Crisis Indicator Data'!B131</f>
        <v>0</v>
      </c>
      <c r="G133" s="52">
        <f t="shared" ref="G133:G164" si="20">IF(OR(O133="x",L133="x"),"x",ROUND((5-GEOMEAN(((5-L133)/5*4+1),((5-O133)/5*4+1),((5-O133)/5*4+1)))/4*3.5+R133*0.3,1))</f>
        <v>2.4</v>
      </c>
      <c r="H133" s="65">
        <f t="shared" ref="H133:H164" si="21">IF(G133="x","x",ROUNDUP(G133,0))</f>
        <v>3</v>
      </c>
      <c r="I133" s="131" t="str">
        <f t="shared" ref="I133:I164" si="22">IF(O133="x","x",IF(L133="x","x",(IF(H133=5,"Very High",IF(H133=4,"High",IF(H133=3,"Medium",IF(H133=2,"Low","Very Low")))))))</f>
        <v>Medium</v>
      </c>
      <c r="J133" s="133" t="str">
        <f>INDEX(Trends!$D$3:$D$404,MATCH(C133,Trends!$C$3:$C$404,0))</f>
        <v>Decreasing</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2.4</v>
      </c>
      <c r="M133" s="66">
        <f>'Impact of the crisis'!N134</f>
        <v>2.2999999999999998</v>
      </c>
      <c r="N133" s="66">
        <f>'Impact of the crisis'!AB134</f>
        <v>2.4</v>
      </c>
      <c r="O133" s="54">
        <f>'Conditions of people affected'!R134</f>
        <v>2.35</v>
      </c>
      <c r="P133" s="66">
        <f>'Conditions of people affected'!K134</f>
        <v>2.7</v>
      </c>
      <c r="Q133" s="66">
        <f>'Conditions of people affected'!Q134</f>
        <v>2</v>
      </c>
      <c r="R133" s="53">
        <f t="shared" ref="R133:R164" si="24">IF(OR(T133="x",S133="x"),S133,ROUND((5-GEOMEAN(((5-S133)/5*4+1),((5-T133)/5*4+1)))/4*5,1))</f>
        <v>2.6</v>
      </c>
      <c r="S133" s="53">
        <f>'Complexity of the crisis'!X134</f>
        <v>2.2000000000000002</v>
      </c>
      <c r="T133" s="53">
        <f>'Complexity of the crisis'!AN134</f>
        <v>3</v>
      </c>
      <c r="U133" s="139" t="str">
        <f>VLOOKUP(C133,Lists!$C$3:$E$300,3,FALSE)</f>
        <v>Middle east,Europe</v>
      </c>
      <c r="V133" s="140">
        <v>45473</v>
      </c>
    </row>
    <row r="134" spans="1:22" x14ac:dyDescent="0.35">
      <c r="A134" s="64" t="str">
        <f>'Crisis Indicator Data'!A132</f>
        <v>Central Mediterranean Route</v>
      </c>
      <c r="B134" s="55" t="str">
        <f>Lists!G132</f>
        <v>Central Mediterranean Route</v>
      </c>
      <c r="C134" s="64" t="str">
        <f>'Crisis Indicator Data'!C132</f>
        <v>REG007</v>
      </c>
      <c r="D134" s="64" t="str">
        <f>'Crisis Indicator Data'!D132</f>
        <v>Algeria,Tunisia,Libya,Italy</v>
      </c>
      <c r="E134" s="64" t="str">
        <f>'Crisis Indicator Data'!E132</f>
        <v>DZA,TUN,LBY,ITA</v>
      </c>
      <c r="F134" s="64">
        <f>'Crisis Indicator Data'!B132</f>
        <v>0</v>
      </c>
      <c r="G134" s="52">
        <f t="shared" si="20"/>
        <v>3</v>
      </c>
      <c r="H134" s="65">
        <f t="shared" si="21"/>
        <v>3</v>
      </c>
      <c r="I134" s="131" t="str">
        <f t="shared" si="22"/>
        <v>Medium</v>
      </c>
      <c r="J134" s="133" t="str">
        <f>INDEX(Trends!$D$3:$D$404,MATCH(C134,Trends!$C$3:$C$404,0))</f>
        <v>Decreasing</v>
      </c>
      <c r="K134" s="123" t="str">
        <f>IF(Reliability!B132="x","x",(IF(ROUNDUP(Reliability!B132,0)=1,"Very High",IF(ROUNDUP(Reliability!B132,0)=2,"High",IF(ROUNDUP(Reliability!B132,0)=3,"Medium",IF(ROUNDUP(Reliability!B132,0)=4,"Low","Very Low"))))))</f>
        <v>High</v>
      </c>
      <c r="L134" s="54">
        <f t="shared" si="23"/>
        <v>4.0999999999999996</v>
      </c>
      <c r="M134" s="66">
        <f>'Impact of the crisis'!N135</f>
        <v>5</v>
      </c>
      <c r="N134" s="66">
        <f>'Impact of the crisis'!AB135</f>
        <v>3.5</v>
      </c>
      <c r="O134" s="54">
        <f>'Conditions of people affected'!R135</f>
        <v>2.2999999999999998</v>
      </c>
      <c r="P134" s="66">
        <f>'Conditions of people affected'!K135</f>
        <v>3.6</v>
      </c>
      <c r="Q134" s="66">
        <f>'Conditions of people affected'!Q135</f>
        <v>1</v>
      </c>
      <c r="R134" s="53">
        <f t="shared" si="24"/>
        <v>3.1</v>
      </c>
      <c r="S134" s="53">
        <f>'Complexity of the crisis'!X135</f>
        <v>2.6</v>
      </c>
      <c r="T134" s="53">
        <f>'Complexity of the crisis'!AN135</f>
        <v>3.5</v>
      </c>
      <c r="U134" s="139" t="str">
        <f>VLOOKUP(C134,Lists!$C$3:$E$300,3,FALSE)</f>
        <v>Africa,Africa,Africa,Europe</v>
      </c>
      <c r="V134" s="140">
        <v>45564</v>
      </c>
    </row>
    <row r="135" spans="1:22" x14ac:dyDescent="0.35">
      <c r="A135" s="64" t="str">
        <f>'Crisis Indicator Data'!A133</f>
        <v>Western Mediterranean Route</v>
      </c>
      <c r="B135" s="55" t="str">
        <f>Lists!G133</f>
        <v>Western Mediterranean Route</v>
      </c>
      <c r="C135" s="64" t="str">
        <f>'Crisis Indicator Data'!C133</f>
        <v>REG008</v>
      </c>
      <c r="D135" s="64" t="str">
        <f>'Crisis Indicator Data'!D133</f>
        <v>Algeria,Morocco,Spain</v>
      </c>
      <c r="E135" s="64" t="str">
        <f>'Crisis Indicator Data'!E133</f>
        <v>DZA,MAR,ESP</v>
      </c>
      <c r="F135" s="64">
        <f>'Crisis Indicator Data'!B133</f>
        <v>0</v>
      </c>
      <c r="G135" s="52">
        <f t="shared" si="20"/>
        <v>2.6</v>
      </c>
      <c r="H135" s="65">
        <f t="shared" si="21"/>
        <v>3</v>
      </c>
      <c r="I135" s="131" t="str">
        <f t="shared" si="22"/>
        <v>Medium</v>
      </c>
      <c r="J135" s="133" t="str">
        <f>INDEX(Trends!$D$3:$D$404,MATCH(C135,Trends!$C$3:$C$404,0))</f>
        <v>Stable</v>
      </c>
      <c r="K135" s="123" t="str">
        <f>IF(Reliability!B133="x","x",(IF(ROUNDUP(Reliability!B133,0)=1,"Very High",IF(ROUNDUP(Reliability!B133,0)=2,"High",IF(ROUNDUP(Reliability!B133,0)=3,"Medium",IF(ROUNDUP(Reliability!B133,0)=4,"Low","Very Low"))))))</f>
        <v>High</v>
      </c>
      <c r="L135" s="54">
        <f t="shared" si="23"/>
        <v>3.8</v>
      </c>
      <c r="M135" s="66">
        <f>'Impact of the crisis'!N136</f>
        <v>5</v>
      </c>
      <c r="N135" s="66">
        <f>'Impact of the crisis'!AB136</f>
        <v>2.9</v>
      </c>
      <c r="O135" s="54">
        <f>'Conditions of people affected'!R136</f>
        <v>1.8</v>
      </c>
      <c r="P135" s="66">
        <f>'Conditions of people affected'!K136</f>
        <v>2.6</v>
      </c>
      <c r="Q135" s="66">
        <f>'Conditions of people affected'!Q136</f>
        <v>1</v>
      </c>
      <c r="R135" s="53">
        <f t="shared" si="24"/>
        <v>2.5</v>
      </c>
      <c r="S135" s="53">
        <f>'Complexity of the crisis'!X136</f>
        <v>2.5</v>
      </c>
      <c r="T135" s="53">
        <f>'Complexity of the crisis'!AN136</f>
        <v>2.5</v>
      </c>
      <c r="U135" s="139" t="str">
        <f>VLOOKUP(C135,Lists!$C$3:$E$300,3,FALSE)</f>
        <v>Africa,Africa,Europe</v>
      </c>
      <c r="V135" s="140">
        <v>45564</v>
      </c>
    </row>
    <row r="136" spans="1:22" x14ac:dyDescent="0.35">
      <c r="A136" s="64" t="str">
        <f>'Crisis Indicator Data'!A134</f>
        <v>Rohingya Regional Crisis</v>
      </c>
      <c r="B136" s="55" t="str">
        <f>Lists!G134</f>
        <v>Rohingya Regional Crisis</v>
      </c>
      <c r="C136" s="64" t="str">
        <f>'Crisis Indicator Data'!C134</f>
        <v>REG011</v>
      </c>
      <c r="D136" s="64" t="str">
        <f>'Crisis Indicator Data'!D134</f>
        <v>Bangladesh,Myanmar</v>
      </c>
      <c r="E136" s="64" t="str">
        <f>'Crisis Indicator Data'!E134</f>
        <v>BGD,MMR</v>
      </c>
      <c r="F136" s="64">
        <f>'Crisis Indicator Data'!B134</f>
        <v>0</v>
      </c>
      <c r="G136" s="52">
        <f t="shared" si="20"/>
        <v>4.0999999999999996</v>
      </c>
      <c r="H136" s="65">
        <f t="shared" si="21"/>
        <v>5</v>
      </c>
      <c r="I136" s="131" t="str">
        <f t="shared" si="22"/>
        <v>Very High</v>
      </c>
      <c r="J136" s="133" t="str">
        <f>INDEX(Trends!$D$3:$D$404,MATCH(C136,Trends!$C$3:$C$404,0))</f>
        <v>Stable</v>
      </c>
      <c r="K136" s="123" t="str">
        <f>IF(Reliability!B134="x","x",(IF(ROUNDUP(Reliability!B134,0)=1,"Very High",IF(ROUNDUP(Reliability!B134,0)=2,"High",IF(ROUNDUP(Reliability!B134,0)=3,"Medium",IF(ROUNDUP(Reliability!B134,0)=4,"Low","Very Low"))))))</f>
        <v>Very High</v>
      </c>
      <c r="L136" s="54">
        <f t="shared" si="23"/>
        <v>3.9</v>
      </c>
      <c r="M136" s="66">
        <f>'Impact of the crisis'!N137</f>
        <v>1.3</v>
      </c>
      <c r="N136" s="66">
        <f>'Impact of the crisis'!AB137</f>
        <v>4.5999999999999996</v>
      </c>
      <c r="O136" s="54">
        <f>'Conditions of people affected'!R137</f>
        <v>4.0999999999999996</v>
      </c>
      <c r="P136" s="66">
        <f>'Conditions of people affected'!K137</f>
        <v>4.2</v>
      </c>
      <c r="Q136" s="66">
        <f>'Conditions of people affected'!Q137</f>
        <v>4</v>
      </c>
      <c r="R136" s="53">
        <f t="shared" si="24"/>
        <v>4.4000000000000004</v>
      </c>
      <c r="S136" s="53">
        <f>'Complexity of the crisis'!X137</f>
        <v>3.6</v>
      </c>
      <c r="T136" s="53">
        <f>'Complexity of the crisis'!AN137</f>
        <v>5</v>
      </c>
      <c r="U136" s="139" t="str">
        <f>VLOOKUP(C136,Lists!$C$3:$E$300,3,FALSE)</f>
        <v>Asia,Asia</v>
      </c>
      <c r="V136" s="140">
        <v>45560</v>
      </c>
    </row>
    <row r="137" spans="1:22" x14ac:dyDescent="0.35">
      <c r="A137" s="64" t="str">
        <f>'Crisis Indicator Data'!A135</f>
        <v>Southern Africa Regional Food Security Crisis</v>
      </c>
      <c r="B137" s="55" t="str">
        <f>Lists!G135</f>
        <v>Southern Africa Regional Food Security Crisis</v>
      </c>
      <c r="C137" s="64" t="str">
        <f>'Crisis Indicator Data'!C135</f>
        <v>REG012</v>
      </c>
      <c r="D137" s="64" t="str">
        <f>'Crisis Indicator Data'!D135</f>
        <v>Madagascar,Malawi,Namibia,Eswatini,Zambia,Zimbabwe,Tanzania</v>
      </c>
      <c r="E137" s="64" t="str">
        <f>'Crisis Indicator Data'!E135</f>
        <v>MDG,MWI,NAM,SWZ,ZMB,ZWE,TZA</v>
      </c>
      <c r="F137" s="64">
        <f>'Crisis Indicator Data'!B135</f>
        <v>0</v>
      </c>
      <c r="G137" s="52">
        <f t="shared" si="20"/>
        <v>3.8</v>
      </c>
      <c r="H137" s="65">
        <f t="shared" si="21"/>
        <v>4</v>
      </c>
      <c r="I137" s="131" t="str">
        <f t="shared" si="22"/>
        <v>High</v>
      </c>
      <c r="J137" s="133" t="str">
        <f>INDEX(Trends!$D$3:$D$404,MATCH(C137,Trends!$C$3:$C$404,0))</f>
        <v>Decreasing</v>
      </c>
      <c r="K137" s="123" t="str">
        <f>IF(Reliability!B135="x","x",(IF(ROUNDUP(Reliability!B135,0)=1,"Very High",IF(ROUNDUP(Reliability!B135,0)=2,"High",IF(ROUNDUP(Reliability!B135,0)=3,"Medium",IF(ROUNDUP(Reliability!B135,0)=4,"Low","Very Low"))))))</f>
        <v>Very High</v>
      </c>
      <c r="L137" s="54">
        <f t="shared" si="23"/>
        <v>3.8</v>
      </c>
      <c r="M137" s="66">
        <f>'Impact of the crisis'!N138</f>
        <v>4.2</v>
      </c>
      <c r="N137" s="66">
        <f>'Impact of the crisis'!AB138</f>
        <v>3.6</v>
      </c>
      <c r="O137" s="54">
        <f>'Conditions of people affected'!R138</f>
        <v>4</v>
      </c>
      <c r="P137" s="66">
        <f>'Conditions of people affected'!K138</f>
        <v>5</v>
      </c>
      <c r="Q137" s="66">
        <f>'Conditions of people affected'!Q138</f>
        <v>3</v>
      </c>
      <c r="R137" s="53">
        <f t="shared" si="24"/>
        <v>3.5</v>
      </c>
      <c r="S137" s="53">
        <f>'Complexity of the crisis'!X138</f>
        <v>2.8</v>
      </c>
      <c r="T137" s="53">
        <f>'Complexity of the crisis'!AN138</f>
        <v>4</v>
      </c>
      <c r="U137" s="139" t="str">
        <f>VLOOKUP(C137,Lists!$C$3:$E$300,3,FALSE)</f>
        <v>Africa,Africa,Africa,Africa,Africa,Africa,Africa</v>
      </c>
      <c r="V137" s="140">
        <v>45565</v>
      </c>
    </row>
    <row r="138" spans="1:22" x14ac:dyDescent="0.35">
      <c r="A138" s="64" t="str">
        <f>'Crisis Indicator Data'!A136</f>
        <v>Nagorno-Karabakh Conflict</v>
      </c>
      <c r="B138" s="55" t="str">
        <f>Lists!G136</f>
        <v>Regional Nagorno-Karabakh Conflict</v>
      </c>
      <c r="C138" s="64" t="str">
        <f>'Crisis Indicator Data'!C136</f>
        <v>REG013</v>
      </c>
      <c r="D138" s="64" t="str">
        <f>'Crisis Indicator Data'!D136</f>
        <v>Armenia,Azerbaijan</v>
      </c>
      <c r="E138" s="64" t="str">
        <f>'Crisis Indicator Data'!E136</f>
        <v>ARM,AZE</v>
      </c>
      <c r="F138" s="64">
        <f>'Crisis Indicator Data'!B136</f>
        <v>0</v>
      </c>
      <c r="G138" s="52">
        <f t="shared" si="20"/>
        <v>2.2999999999999998</v>
      </c>
      <c r="H138" s="65">
        <f t="shared" si="21"/>
        <v>3</v>
      </c>
      <c r="I138" s="131" t="str">
        <f t="shared" si="22"/>
        <v>Medium</v>
      </c>
      <c r="J138" s="133" t="str">
        <f>INDEX(Trends!$D$3:$D$404,MATCH(C138,Trends!$C$3:$C$404,0))</f>
        <v>Decreasing</v>
      </c>
      <c r="K138" s="123" t="str">
        <f>IF(Reliability!B136="x","x",(IF(ROUNDUP(Reliability!B136,0)=1,"Very High",IF(ROUNDUP(Reliability!B136,0)=2,"High",IF(ROUNDUP(Reliability!B136,0)=3,"Medium",IF(ROUNDUP(Reliability!B136,0)=4,"Low","Very Low"))))))</f>
        <v>High</v>
      </c>
      <c r="L138" s="54">
        <f t="shared" si="23"/>
        <v>2</v>
      </c>
      <c r="M138" s="66">
        <f>'Impact of the crisis'!N139</f>
        <v>1.7</v>
      </c>
      <c r="N138" s="66">
        <f>'Impact of the crisis'!AB139</f>
        <v>2.2000000000000002</v>
      </c>
      <c r="O138" s="54">
        <f>'Conditions of people affected'!R139</f>
        <v>2.5</v>
      </c>
      <c r="P138" s="66">
        <f>'Conditions of people affected'!K139</f>
        <v>2</v>
      </c>
      <c r="Q138" s="66">
        <f>'Conditions of people affected'!Q139</f>
        <v>3</v>
      </c>
      <c r="R138" s="53">
        <f t="shared" si="24"/>
        <v>2.1</v>
      </c>
      <c r="S138" s="53">
        <f>'Complexity of the crisis'!X139</f>
        <v>2.2000000000000002</v>
      </c>
      <c r="T138" s="53">
        <f>'Complexity of the crisis'!AN139</f>
        <v>2</v>
      </c>
      <c r="U138" s="139" t="str">
        <f>VLOOKUP(C138,Lists!$C$3:$E$300,3,FALSE)</f>
        <v>Middle east,Middle east</v>
      </c>
      <c r="V138" s="140">
        <v>45473</v>
      </c>
    </row>
    <row r="139" spans="1:22" x14ac:dyDescent="0.35">
      <c r="A139" s="67" t="str">
        <f>'Crisis Indicator Data'!A137</f>
        <v>Eastern Africa Regional Drought Crisis</v>
      </c>
      <c r="B139" s="55" t="str">
        <f>Lists!G137</f>
        <v>Eastern Africa Regional Drought Crisis</v>
      </c>
      <c r="C139" s="67" t="str">
        <f>'Crisis Indicator Data'!C137</f>
        <v>REG014</v>
      </c>
      <c r="D139" s="67" t="str">
        <f>'Crisis Indicator Data'!D137</f>
        <v>Ethiopia,Somalia,Kenya</v>
      </c>
      <c r="E139" s="67" t="str">
        <f>'Crisis Indicator Data'!E137</f>
        <v>ETH,SOM,KEN</v>
      </c>
      <c r="F139" s="67" t="str">
        <f>'Crisis Indicator Data'!B137</f>
        <v>Drought</v>
      </c>
      <c r="G139" s="52">
        <f t="shared" si="20"/>
        <v>4.4000000000000004</v>
      </c>
      <c r="H139" s="68">
        <f t="shared" si="21"/>
        <v>5</v>
      </c>
      <c r="I139" s="132" t="str">
        <f t="shared" si="22"/>
        <v>Very 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4.2</v>
      </c>
      <c r="M139" s="69">
        <f>'Impact of the crisis'!N140</f>
        <v>4.5999999999999996</v>
      </c>
      <c r="N139" s="69">
        <f>'Impact of the crisis'!AB140</f>
        <v>3.9</v>
      </c>
      <c r="O139" s="54">
        <f>'Conditions of people affected'!R140</f>
        <v>4.5</v>
      </c>
      <c r="P139" s="69">
        <f>'Conditions of people affected'!K140</f>
        <v>5</v>
      </c>
      <c r="Q139" s="69">
        <f>'Conditions of people affected'!Q140</f>
        <v>4</v>
      </c>
      <c r="R139" s="53">
        <f t="shared" si="24"/>
        <v>4.5</v>
      </c>
      <c r="S139" s="53">
        <f>'Complexity of the crisis'!X140</f>
        <v>3.7</v>
      </c>
      <c r="T139" s="53">
        <f>'Complexity of the crisis'!AN140</f>
        <v>5</v>
      </c>
      <c r="U139" s="139" t="str">
        <f>VLOOKUP(C139,Lists!$C$3:$E$300,3,FALSE)</f>
        <v>Africa,Africa,Africa</v>
      </c>
      <c r="V139" s="140">
        <v>45562</v>
      </c>
    </row>
    <row r="140" spans="1:22" x14ac:dyDescent="0.35">
      <c r="A140" s="67" t="str">
        <f>'Crisis Indicator Data'!A138</f>
        <v>Turkiye / Syria earthquake</v>
      </c>
      <c r="B140" s="55" t="str">
        <f>Lists!G138</f>
        <v>Turkiye / Syria earthquake (regional crisis)</v>
      </c>
      <c r="C140" s="67" t="str">
        <f>'Crisis Indicator Data'!C138</f>
        <v>REG015</v>
      </c>
      <c r="D140" s="67" t="str">
        <f>'Crisis Indicator Data'!D138</f>
        <v>Türkiye,Syria</v>
      </c>
      <c r="E140" s="67" t="str">
        <f>'Crisis Indicator Data'!E138</f>
        <v>TUR,SYR</v>
      </c>
      <c r="F140" s="67" t="str">
        <f>'Crisis Indicator Data'!B138</f>
        <v>Earthquake</v>
      </c>
      <c r="G140" s="52">
        <f t="shared" si="20"/>
        <v>3.6</v>
      </c>
      <c r="H140" s="68">
        <f t="shared" si="21"/>
        <v>4</v>
      </c>
      <c r="I140" s="132" t="str">
        <f t="shared" si="22"/>
        <v>High</v>
      </c>
      <c r="J140" s="133" t="str">
        <f>INDEX(Trends!$D$3:$D$404,MATCH(C140,Trends!$C$3:$C$404,0))</f>
        <v>Stable</v>
      </c>
      <c r="K140" s="123" t="str">
        <f>IF(Reliability!B138="x","x",(IF(ROUNDUP(Reliability!B138,0)=1,"Very High",IF(ROUNDUP(Reliability!B138,0)=2,"High",IF(ROUNDUP(Reliability!B138,0)=3,"Medium",IF(ROUNDUP(Reliability!B138,0)=4,"Low","Very Low"))))))</f>
        <v>Medium</v>
      </c>
      <c r="L140" s="54">
        <f t="shared" si="23"/>
        <v>3.4</v>
      </c>
      <c r="M140" s="69">
        <f>'Impact of the crisis'!N141</f>
        <v>2.6</v>
      </c>
      <c r="N140" s="69">
        <f>'Impact of the crisis'!AB141</f>
        <v>3.7</v>
      </c>
      <c r="O140" s="54">
        <f>'Conditions of people affected'!R141</f>
        <v>3.6</v>
      </c>
      <c r="P140" s="69">
        <f>'Conditions of people affected'!K141</f>
        <v>4.2</v>
      </c>
      <c r="Q140" s="69">
        <f>'Conditions of people affected'!Q141</f>
        <v>3</v>
      </c>
      <c r="R140" s="53">
        <f t="shared" si="24"/>
        <v>3.9</v>
      </c>
      <c r="S140" s="53">
        <f>'Complexity of the crisis'!X141</f>
        <v>3</v>
      </c>
      <c r="T140" s="53">
        <f>'Complexity of the crisis'!AN141</f>
        <v>4.5</v>
      </c>
      <c r="U140" s="139" t="str">
        <f>VLOOKUP(C140,Lists!$C$3:$E$300,3,FALSE)</f>
        <v>Middle east,Middle east</v>
      </c>
      <c r="V140" s="140">
        <v>45462</v>
      </c>
    </row>
    <row r="141" spans="1:22" x14ac:dyDescent="0.35">
      <c r="A141" s="67" t="str">
        <f>'Crisis Indicator Data'!A139</f>
        <v>Displacement from Russia-Ukraine conflict in Romania</v>
      </c>
      <c r="B141" s="55" t="str">
        <f>Lists!G139</f>
        <v>Displacement from Russia-Ukraine conflict</v>
      </c>
      <c r="C141" s="67" t="str">
        <f>'Crisis Indicator Data'!C139</f>
        <v>ROU002</v>
      </c>
      <c r="D141" s="67" t="str">
        <f>'Crisis Indicator Data'!D139</f>
        <v>Romania</v>
      </c>
      <c r="E141" s="67" t="str">
        <f>'Crisis Indicator Data'!E139</f>
        <v>ROU</v>
      </c>
      <c r="F141" s="67" t="str">
        <f>'Crisis Indicator Data'!B139</f>
        <v>Conflict,Displacement</v>
      </c>
      <c r="G141" s="52">
        <f t="shared" si="20"/>
        <v>1.8</v>
      </c>
      <c r="H141" s="68">
        <f t="shared" si="21"/>
        <v>2</v>
      </c>
      <c r="I141" s="132" t="str">
        <f t="shared" si="22"/>
        <v>Low</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3</v>
      </c>
      <c r="M141" s="69">
        <f>'Impact of the crisis'!N142</f>
        <v>4.5999999999999996</v>
      </c>
      <c r="N141" s="69">
        <f>'Impact of the crisis'!AB142</f>
        <v>1.7</v>
      </c>
      <c r="O141" s="54">
        <f>'Conditions of people affected'!R142</f>
        <v>1.5</v>
      </c>
      <c r="P141" s="69">
        <f>'Conditions of people affected'!K142</f>
        <v>2</v>
      </c>
      <c r="Q141" s="69">
        <f>'Conditions of people affected'!Q142</f>
        <v>1</v>
      </c>
      <c r="R141" s="53">
        <f t="shared" si="24"/>
        <v>1.1000000000000001</v>
      </c>
      <c r="S141" s="53">
        <f>'Complexity of the crisis'!X142</f>
        <v>1.2</v>
      </c>
      <c r="T141" s="53">
        <f>'Complexity of the crisis'!AN142</f>
        <v>1</v>
      </c>
      <c r="U141" s="139" t="str">
        <f>VLOOKUP(C141,Lists!$C$3:$E$300,3,FALSE)</f>
        <v>Europe</v>
      </c>
      <c r="V141" s="140">
        <v>45563</v>
      </c>
    </row>
    <row r="142" spans="1:22" x14ac:dyDescent="0.35">
      <c r="A142" s="67" t="str">
        <f>'Crisis Indicator Data'!A140</f>
        <v>Displacement from Russia-Ukraine conflict in Russia</v>
      </c>
      <c r="B142" s="55" t="str">
        <f>Lists!G140</f>
        <v>Displacement from Russia-Ukraine conflict</v>
      </c>
      <c r="C142" s="67" t="str">
        <f>'Crisis Indicator Data'!C140</f>
        <v>RUS002</v>
      </c>
      <c r="D142" s="67" t="str">
        <f>'Crisis Indicator Data'!D140</f>
        <v>Russia</v>
      </c>
      <c r="E142" s="67" t="str">
        <f>'Crisis Indicator Data'!E140</f>
        <v>RUS</v>
      </c>
      <c r="F142" s="67" t="str">
        <f>'Crisis Indicator Data'!B140</f>
        <v>Conflict,Displacement</v>
      </c>
      <c r="G142" s="52">
        <f t="shared" si="20"/>
        <v>2.8</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3.6</v>
      </c>
      <c r="M142" s="69">
        <f>'Impact of the crisis'!N143</f>
        <v>5</v>
      </c>
      <c r="N142" s="69">
        <f>'Impact of the crisis'!AB143</f>
        <v>2.2999999999999998</v>
      </c>
      <c r="O142" s="54">
        <f>'Conditions of people affected'!R143</f>
        <v>2.25</v>
      </c>
      <c r="P142" s="69">
        <f>'Conditions of people affected'!K143</f>
        <v>3.5</v>
      </c>
      <c r="Q142" s="69">
        <f>'Conditions of people affected'!Q143</f>
        <v>1</v>
      </c>
      <c r="R142" s="53">
        <f t="shared" si="24"/>
        <v>2.9</v>
      </c>
      <c r="S142" s="53">
        <f>'Complexity of the crisis'!X143</f>
        <v>3.3</v>
      </c>
      <c r="T142" s="53">
        <f>'Complexity of the crisis'!AN143</f>
        <v>2.5</v>
      </c>
      <c r="U142" s="139" t="str">
        <f>VLOOKUP(C142,Lists!$C$3:$E$300,3,FALSE)</f>
        <v>Europe</v>
      </c>
      <c r="V142" s="140">
        <v>45563</v>
      </c>
    </row>
    <row r="143" spans="1:22" x14ac:dyDescent="0.35">
      <c r="A143" s="67" t="str">
        <f>'Crisis Indicator Data'!A141</f>
        <v>Burundi and DRC refugees in Rwanda</v>
      </c>
      <c r="B143" s="55" t="str">
        <f>Lists!G141</f>
        <v>Refugees</v>
      </c>
      <c r="C143" s="67" t="str">
        <f>'Crisis Indicator Data'!C141</f>
        <v>RWA002</v>
      </c>
      <c r="D143" s="67" t="str">
        <f>'Crisis Indicator Data'!D141</f>
        <v>Rwanda</v>
      </c>
      <c r="E143" s="67" t="str">
        <f>'Crisis Indicator Data'!E141</f>
        <v>RWA</v>
      </c>
      <c r="F143" s="67" t="str">
        <f>'Crisis Indicator Data'!B141</f>
        <v>Displacement</v>
      </c>
      <c r="G143" s="52">
        <f t="shared" si="20"/>
        <v>2.4</v>
      </c>
      <c r="H143" s="68">
        <f t="shared" si="21"/>
        <v>3</v>
      </c>
      <c r="I143" s="132" t="str">
        <f t="shared" si="22"/>
        <v>Medium</v>
      </c>
      <c r="J143" s="133" t="str">
        <f>INDEX(Trends!$D$3:$D$404,MATCH(C143,Trends!$C$3:$C$404,0))</f>
        <v>Stable</v>
      </c>
      <c r="K143" s="123" t="str">
        <f>IF(Reliability!B141="x","x",(IF(ROUNDUP(Reliability!B141,0)=1,"Very High",IF(ROUNDUP(Reliability!B141,0)=2,"High",IF(ROUNDUP(Reliability!B141,0)=3,"Medium",IF(ROUNDUP(Reliability!B141,0)=4,"Low","Very Low"))))))</f>
        <v>Medium</v>
      </c>
      <c r="L143" s="54">
        <f t="shared" si="23"/>
        <v>2.5</v>
      </c>
      <c r="M143" s="69">
        <f>'Impact of the crisis'!N144</f>
        <v>2.2000000000000002</v>
      </c>
      <c r="N143" s="69">
        <f>'Impact of the crisis'!AB144</f>
        <v>2.7</v>
      </c>
      <c r="O143" s="54">
        <f>'Conditions of people affected'!R144</f>
        <v>2.4500000000000002</v>
      </c>
      <c r="P143" s="69">
        <f>'Conditions of people affected'!K144</f>
        <v>1.9</v>
      </c>
      <c r="Q143" s="69">
        <f>'Conditions of people affected'!Q144</f>
        <v>3</v>
      </c>
      <c r="R143" s="53">
        <f t="shared" si="24"/>
        <v>2.2999999999999998</v>
      </c>
      <c r="S143" s="53">
        <f>'Complexity of the crisis'!X144</f>
        <v>3</v>
      </c>
      <c r="T143" s="53">
        <f>'Complexity of the crisis'!AN144</f>
        <v>1.5</v>
      </c>
      <c r="U143" s="139" t="str">
        <f>VLOOKUP(C143,Lists!$C$3:$E$300,3,FALSE)</f>
        <v>Africa</v>
      </c>
      <c r="V143" s="140">
        <v>45562</v>
      </c>
    </row>
    <row r="144" spans="1:22" x14ac:dyDescent="0.35">
      <c r="A144" s="67" t="str">
        <f>'Crisis Indicator Data'!A142</f>
        <v>Complex crisis in Sudan</v>
      </c>
      <c r="B144" s="55" t="str">
        <f>Lists!G142</f>
        <v>Complex crisis</v>
      </c>
      <c r="C144" s="67" t="str">
        <f>'Crisis Indicator Data'!C142</f>
        <v>SDN001</v>
      </c>
      <c r="D144" s="67" t="str">
        <f>'Crisis Indicator Data'!D142</f>
        <v>Sudan</v>
      </c>
      <c r="E144" s="67" t="str">
        <f>'Crisis Indicator Data'!E142</f>
        <v>SDN</v>
      </c>
      <c r="F144" s="67" t="str">
        <f>'Crisis Indicator Data'!B142</f>
        <v>Displacement,Violence,Floods</v>
      </c>
      <c r="G144" s="52">
        <f t="shared" si="20"/>
        <v>4.9000000000000004</v>
      </c>
      <c r="H144" s="68">
        <f t="shared" si="21"/>
        <v>5</v>
      </c>
      <c r="I144" s="132" t="str">
        <f t="shared" si="22"/>
        <v>Very High</v>
      </c>
      <c r="J144" s="133" t="str">
        <f>INDEX(Trends!$D$3:$D$404,MATCH(C144,Trends!$C$3:$C$404,0))</f>
        <v>Stable</v>
      </c>
      <c r="K144" s="123" t="str">
        <f>IF(Reliability!B142="x","x",(IF(ROUNDUP(Reliability!B142,0)=1,"Very High",IF(ROUNDUP(Reliability!B142,0)=2,"High",IF(ROUNDUP(Reliability!B142,0)=3,"Medium",IF(ROUNDUP(Reliability!B142,0)=4,"Low","Very Low"))))))</f>
        <v>High</v>
      </c>
      <c r="L144" s="54">
        <f t="shared" si="23"/>
        <v>5</v>
      </c>
      <c r="M144" s="69">
        <f>'Impact of the crisis'!N145</f>
        <v>5</v>
      </c>
      <c r="N144" s="69">
        <f>'Impact of the crisis'!AB145</f>
        <v>5</v>
      </c>
      <c r="O144" s="54">
        <f>'Conditions of people affected'!R145</f>
        <v>5</v>
      </c>
      <c r="P144" s="69">
        <f>'Conditions of people affected'!K145</f>
        <v>5</v>
      </c>
      <c r="Q144" s="69">
        <f>'Conditions of people affected'!Q145</f>
        <v>5</v>
      </c>
      <c r="R144" s="53">
        <f t="shared" si="24"/>
        <v>4.5999999999999996</v>
      </c>
      <c r="S144" s="53">
        <f>'Complexity of the crisis'!X145</f>
        <v>4.2</v>
      </c>
      <c r="T144" s="53">
        <f>'Complexity of the crisis'!AN145</f>
        <v>5</v>
      </c>
      <c r="U144" s="139" t="str">
        <f>VLOOKUP(C144,Lists!$C$3:$E$300,3,FALSE)</f>
        <v>Africa</v>
      </c>
      <c r="V144" s="140">
        <v>45560</v>
      </c>
    </row>
    <row r="145" spans="1:22" x14ac:dyDescent="0.35">
      <c r="A145" s="67" t="str">
        <f>'Crisis Indicator Data'!A143</f>
        <v>Refugees in Sudan</v>
      </c>
      <c r="B145" s="55" t="str">
        <f>Lists!G143</f>
        <v>Refugees</v>
      </c>
      <c r="C145" s="67" t="str">
        <f>'Crisis Indicator Data'!C143</f>
        <v>SDN005</v>
      </c>
      <c r="D145" s="67" t="str">
        <f>'Crisis Indicator Data'!D143</f>
        <v>Sudan</v>
      </c>
      <c r="E145" s="67" t="str">
        <f>'Crisis Indicator Data'!E143</f>
        <v>SDN</v>
      </c>
      <c r="F145" s="67" t="str">
        <f>'Crisis Indicator Data'!B143</f>
        <v>Displacement</v>
      </c>
      <c r="G145" s="52">
        <f t="shared" si="20"/>
        <v>3.2</v>
      </c>
      <c r="H145" s="68">
        <f t="shared" si="21"/>
        <v>4</v>
      </c>
      <c r="I145" s="132" t="str">
        <f t="shared" si="22"/>
        <v>High</v>
      </c>
      <c r="J145" s="133" t="str">
        <f>INDEX(Trends!$D$3:$D$404,MATCH(C145,Trends!$C$3:$C$404,0))</f>
        <v>Stable</v>
      </c>
      <c r="K145" s="123" t="str">
        <f>IF(Reliability!B143="x","x",(IF(ROUNDUP(Reliability!B143,0)=1,"Very High",IF(ROUNDUP(Reliability!B143,0)=2,"High",IF(ROUNDUP(Reliability!B143,0)=3,"Medium",IF(ROUNDUP(Reliability!B143,0)=4,"Low","Very Low"))))))</f>
        <v>Very High</v>
      </c>
      <c r="L145" s="54">
        <f t="shared" si="23"/>
        <v>3.6</v>
      </c>
      <c r="M145" s="69">
        <f>'Impact of the crisis'!N146</f>
        <v>5</v>
      </c>
      <c r="N145" s="69">
        <f>'Impact of the crisis'!AB146</f>
        <v>2.5</v>
      </c>
      <c r="O145" s="54">
        <f>'Conditions of people affected'!R146</f>
        <v>2.65</v>
      </c>
      <c r="P145" s="69">
        <f>'Conditions of people affected'!K146</f>
        <v>3.3</v>
      </c>
      <c r="Q145" s="69">
        <f>'Conditions of people affected'!Q146</f>
        <v>2</v>
      </c>
      <c r="R145" s="53">
        <f t="shared" si="24"/>
        <v>3.7</v>
      </c>
      <c r="S145" s="53">
        <f>'Complexity of the crisis'!X146</f>
        <v>4.2</v>
      </c>
      <c r="T145" s="53">
        <f>'Complexity of the crisis'!AN146</f>
        <v>3</v>
      </c>
      <c r="U145" s="139" t="str">
        <f>VLOOKUP(C145,Lists!$C$3:$E$300,3,FALSE)</f>
        <v>Africa</v>
      </c>
      <c r="V145" s="140">
        <v>45560</v>
      </c>
    </row>
    <row r="146" spans="1:22" x14ac:dyDescent="0.35">
      <c r="A146" s="67" t="str">
        <f>'Crisis Indicator Data'!A144</f>
        <v>Drought in Senegal</v>
      </c>
      <c r="B146" s="55" t="str">
        <f>Lists!G144</f>
        <v>Drought</v>
      </c>
      <c r="C146" s="67" t="str">
        <f>'Crisis Indicator Data'!C144</f>
        <v>SEN002</v>
      </c>
      <c r="D146" s="67" t="str">
        <f>'Crisis Indicator Data'!D144</f>
        <v>Senegal</v>
      </c>
      <c r="E146" s="67" t="str">
        <f>'Crisis Indicator Data'!E144</f>
        <v>SEN</v>
      </c>
      <c r="F146" s="67" t="str">
        <f>'Crisis Indicator Data'!B144</f>
        <v>Drought</v>
      </c>
      <c r="G146" s="52">
        <f t="shared" si="20"/>
        <v>2.2999999999999998</v>
      </c>
      <c r="H146" s="68">
        <f t="shared" si="21"/>
        <v>3</v>
      </c>
      <c r="I146" s="132" t="str">
        <f t="shared" si="22"/>
        <v>Medium</v>
      </c>
      <c r="J146" s="133" t="str">
        <f>INDEX(Trends!$D$3:$D$404,MATCH(C146,Trends!$C$3:$C$404,0))</f>
        <v>Increasing</v>
      </c>
      <c r="K146" s="123" t="str">
        <f>IF(Reliability!B144="x","x",(IF(ROUNDUP(Reliability!B144,0)=1,"Very High",IF(ROUNDUP(Reliability!B144,0)=2,"High",IF(ROUNDUP(Reliability!B144,0)=3,"Medium",IF(ROUNDUP(Reliability!B144,0)=4,"Low","Very Low"))))))</f>
        <v>High</v>
      </c>
      <c r="L146" s="54">
        <f t="shared" si="23"/>
        <v>2.8</v>
      </c>
      <c r="M146" s="69">
        <f>'Impact of the crisis'!N147</f>
        <v>4.5</v>
      </c>
      <c r="N146" s="69">
        <f>'Impact of the crisis'!AB147</f>
        <v>1.5</v>
      </c>
      <c r="O146" s="54">
        <f>'Conditions of people affected'!R147</f>
        <v>2.4500000000000002</v>
      </c>
      <c r="P146" s="69">
        <f>'Conditions of people affected'!K147</f>
        <v>2.9</v>
      </c>
      <c r="Q146" s="69">
        <f>'Conditions of people affected'!Q147</f>
        <v>2</v>
      </c>
      <c r="R146" s="53">
        <f t="shared" si="24"/>
        <v>1.7</v>
      </c>
      <c r="S146" s="53">
        <f>'Complexity of the crisis'!X147</f>
        <v>2.2999999999999998</v>
      </c>
      <c r="T146" s="53">
        <f>'Complexity of the crisis'!AN147</f>
        <v>1</v>
      </c>
      <c r="U146" s="139" t="str">
        <f>VLOOKUP(C146,Lists!$C$3:$E$300,3,FALSE)</f>
        <v>Africa</v>
      </c>
      <c r="V146" s="140">
        <v>45561</v>
      </c>
    </row>
    <row r="147" spans="1:22" x14ac:dyDescent="0.35">
      <c r="A147" s="67" t="str">
        <f>'Crisis Indicator Data'!A145</f>
        <v>Complex crisis in El Salvador</v>
      </c>
      <c r="B147" s="55" t="str">
        <f>Lists!G145</f>
        <v>Complex crisis</v>
      </c>
      <c r="C147" s="67" t="str">
        <f>'Crisis Indicator Data'!C145</f>
        <v>SLV001</v>
      </c>
      <c r="D147" s="67" t="str">
        <f>'Crisis Indicator Data'!D145</f>
        <v>El Salvador</v>
      </c>
      <c r="E147" s="67" t="str">
        <f>'Crisis Indicator Data'!E145</f>
        <v>SLV</v>
      </c>
      <c r="F147" s="67" t="str">
        <f>'Crisis Indicator Data'!B145</f>
        <v>Displacement,Violence,Floods,Drought</v>
      </c>
      <c r="G147" s="52">
        <f t="shared" si="20"/>
        <v>3.1</v>
      </c>
      <c r="H147" s="68">
        <f t="shared" si="21"/>
        <v>4</v>
      </c>
      <c r="I147" s="132" t="str">
        <f t="shared" si="22"/>
        <v>High</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2.9</v>
      </c>
      <c r="M147" s="69">
        <f>'Impact of the crisis'!N148</f>
        <v>3.7</v>
      </c>
      <c r="N147" s="69">
        <f>'Impact of the crisis'!AB148</f>
        <v>2.4</v>
      </c>
      <c r="O147" s="54">
        <f>'Conditions of people affected'!R148</f>
        <v>3.7</v>
      </c>
      <c r="P147" s="69">
        <f>'Conditions of people affected'!K148</f>
        <v>3.4</v>
      </c>
      <c r="Q147" s="69">
        <f>'Conditions of people affected'!Q148</f>
        <v>4</v>
      </c>
      <c r="R147" s="53">
        <f t="shared" si="24"/>
        <v>2.2999999999999998</v>
      </c>
      <c r="S147" s="53">
        <f>'Complexity of the crisis'!X148</f>
        <v>2.1</v>
      </c>
      <c r="T147" s="53">
        <f>'Complexity of the crisis'!AN148</f>
        <v>2.5</v>
      </c>
      <c r="U147" s="139" t="str">
        <f>VLOOKUP(C147,Lists!$C$3:$E$300,3,FALSE)</f>
        <v>Americas</v>
      </c>
      <c r="V147" s="140">
        <v>45530</v>
      </c>
    </row>
    <row r="148" spans="1:22" x14ac:dyDescent="0.35">
      <c r="A148" s="67" t="str">
        <f>'Crisis Indicator Data'!A146</f>
        <v>Complex crisis in Somalia</v>
      </c>
      <c r="B148" s="55" t="str">
        <f>Lists!G146</f>
        <v>Complex crisis</v>
      </c>
      <c r="C148" s="67" t="str">
        <f>'Crisis Indicator Data'!C146</f>
        <v>SOM001</v>
      </c>
      <c r="D148" s="67" t="str">
        <f>'Crisis Indicator Data'!D146</f>
        <v>Somalia</v>
      </c>
      <c r="E148" s="67" t="str">
        <f>'Crisis Indicator Data'!E146</f>
        <v>SOM</v>
      </c>
      <c r="F148" s="67" t="str">
        <f>'Crisis Indicator Data'!B146</f>
        <v>Conflict,Displacement,Floods,Drought</v>
      </c>
      <c r="G148" s="52">
        <f t="shared" si="20"/>
        <v>4.7</v>
      </c>
      <c r="H148" s="68">
        <f t="shared" si="21"/>
        <v>5</v>
      </c>
      <c r="I148" s="132" t="str">
        <f t="shared" si="22"/>
        <v>Very High</v>
      </c>
      <c r="J148" s="133" t="str">
        <f>INDEX(Trends!$D$3:$D$404,MATCH(C148,Trends!$C$3:$C$404,0))</f>
        <v>Increasing</v>
      </c>
      <c r="K148" s="123" t="str">
        <f>IF(Reliability!B146="x","x",(IF(ROUNDUP(Reliability!B146,0)=1,"Very High",IF(ROUNDUP(Reliability!B146,0)=2,"High",IF(ROUNDUP(Reliability!B146,0)=3,"Medium",IF(ROUNDUP(Reliability!B146,0)=4,"Low","Very Low"))))))</f>
        <v>Very High</v>
      </c>
      <c r="L148" s="54">
        <f t="shared" si="23"/>
        <v>4.8</v>
      </c>
      <c r="M148" s="69">
        <f>'Impact of the crisis'!N149</f>
        <v>4.7</v>
      </c>
      <c r="N148" s="69">
        <f>'Impact of the crisis'!AB149</f>
        <v>4.9000000000000004</v>
      </c>
      <c r="O148" s="54">
        <f>'Conditions of people affected'!R149</f>
        <v>4.8499999999999996</v>
      </c>
      <c r="P148" s="69">
        <f>'Conditions of people affected'!K149</f>
        <v>4.7</v>
      </c>
      <c r="Q148" s="69">
        <f>'Conditions of people affected'!Q149</f>
        <v>5</v>
      </c>
      <c r="R148" s="53">
        <f t="shared" si="24"/>
        <v>4.5</v>
      </c>
      <c r="S148" s="53">
        <f>'Complexity of the crisis'!X149</f>
        <v>3.8</v>
      </c>
      <c r="T148" s="53">
        <f>'Complexity of the crisis'!AN149</f>
        <v>5</v>
      </c>
      <c r="U148" s="139" t="str">
        <f>VLOOKUP(C148,Lists!$C$3:$E$300,3,FALSE)</f>
        <v>Africa</v>
      </c>
      <c r="V148" s="140">
        <v>45562</v>
      </c>
    </row>
    <row r="149" spans="1:22" x14ac:dyDescent="0.35">
      <c r="A149" s="67" t="str">
        <f>'Crisis Indicator Data'!A147</f>
        <v>Mixed Migration Flows in Somalia</v>
      </c>
      <c r="B149" s="55" t="str">
        <f>Lists!G147</f>
        <v>Mixed Migration</v>
      </c>
      <c r="C149" s="67" t="str">
        <f>'Crisis Indicator Data'!C147</f>
        <v>SOM002</v>
      </c>
      <c r="D149" s="67" t="str">
        <f>'Crisis Indicator Data'!D147</f>
        <v>Somalia</v>
      </c>
      <c r="E149" s="67" t="str">
        <f>'Crisis Indicator Data'!E147</f>
        <v>SOM</v>
      </c>
      <c r="F149" s="67" t="str">
        <f>'Crisis Indicator Data'!B147</f>
        <v>Displacement</v>
      </c>
      <c r="G149" s="52">
        <f t="shared" si="20"/>
        <v>2.1</v>
      </c>
      <c r="H149" s="68">
        <f t="shared" si="21"/>
        <v>3</v>
      </c>
      <c r="I149" s="132" t="str">
        <f t="shared" si="22"/>
        <v>Medium</v>
      </c>
      <c r="J149" s="133" t="str">
        <f>INDEX(Trends!$D$3:$D$404,MATCH(C149,Trends!$C$3:$C$404,0))</f>
        <v>Increasing</v>
      </c>
      <c r="K149" s="123" t="str">
        <f>IF(Reliability!B147="x","x",(IF(ROUNDUP(Reliability!B147,0)=1,"Very High",IF(ROUNDUP(Reliability!B147,0)=2,"High",IF(ROUNDUP(Reliability!B147,0)=3,"Medium",IF(ROUNDUP(Reliability!B147,0)=4,"Low","Very Low"))))))</f>
        <v>Very High</v>
      </c>
      <c r="L149" s="54">
        <f t="shared" si="23"/>
        <v>2</v>
      </c>
      <c r="M149" s="69">
        <f>'Impact of the crisis'!N150</f>
        <v>1.5</v>
      </c>
      <c r="N149" s="69">
        <f>'Impact of the crisis'!AB150</f>
        <v>2.2999999999999998</v>
      </c>
      <c r="O149" s="54">
        <f>'Conditions of people affected'!R150</f>
        <v>1</v>
      </c>
      <c r="P149" s="69">
        <f>'Conditions of people affected'!K150</f>
        <v>1</v>
      </c>
      <c r="Q149" s="69">
        <f>'Conditions of people affected'!Q150</f>
        <v>1</v>
      </c>
      <c r="R149" s="53">
        <f t="shared" si="24"/>
        <v>3.7</v>
      </c>
      <c r="S149" s="53">
        <f>'Complexity of the crisis'!X150</f>
        <v>3.8</v>
      </c>
      <c r="T149" s="53">
        <f>'Complexity of the crisis'!AN150</f>
        <v>3.5</v>
      </c>
      <c r="U149" s="139" t="str">
        <f>VLOOKUP(C149,Lists!$C$3:$E$300,3,FALSE)</f>
        <v>Africa</v>
      </c>
      <c r="V149" s="140">
        <v>45562</v>
      </c>
    </row>
    <row r="150" spans="1:22" x14ac:dyDescent="0.35">
      <c r="A150" s="67" t="str">
        <f>'Crisis Indicator Data'!A148</f>
        <v>Complex crisis in South Sudan</v>
      </c>
      <c r="B150" s="55" t="str">
        <f>Lists!G148</f>
        <v>Complex crisis</v>
      </c>
      <c r="C150" s="67" t="str">
        <f>'Crisis Indicator Data'!C148</f>
        <v>SSD001</v>
      </c>
      <c r="D150" s="67" t="str">
        <f>'Crisis Indicator Data'!D148</f>
        <v>South Sudan</v>
      </c>
      <c r="E150" s="67" t="str">
        <f>'Crisis Indicator Data'!E148</f>
        <v>SSD</v>
      </c>
      <c r="F150" s="67" t="str">
        <f>'Crisis Indicator Data'!B148</f>
        <v>Conflict,Floods,Displacement</v>
      </c>
      <c r="G150" s="52">
        <f t="shared" si="20"/>
        <v>4.4000000000000004</v>
      </c>
      <c r="H150" s="68">
        <f t="shared" si="21"/>
        <v>5</v>
      </c>
      <c r="I150" s="132" t="str">
        <f t="shared" si="22"/>
        <v>Very High</v>
      </c>
      <c r="J150" s="133" t="str">
        <f>INDEX(Trends!$D$3:$D$404,MATCH(C150,Trends!$C$3:$C$404,0))</f>
        <v>Stable</v>
      </c>
      <c r="K150" s="123" t="str">
        <f>IF(Reliability!B148="x","x",(IF(ROUNDUP(Reliability!B148,0)=1,"Very High",IF(ROUNDUP(Reliability!B148,0)=2,"High",IF(ROUNDUP(Reliability!B148,0)=3,"Medium",IF(ROUNDUP(Reliability!B148,0)=4,"Low","Very Low"))))))</f>
        <v>Very High</v>
      </c>
      <c r="L150" s="54">
        <f t="shared" si="23"/>
        <v>4.5</v>
      </c>
      <c r="M150" s="69">
        <f>'Impact of the crisis'!N151</f>
        <v>4.5999999999999996</v>
      </c>
      <c r="N150" s="69">
        <f>'Impact of the crisis'!AB151</f>
        <v>4.5</v>
      </c>
      <c r="O150" s="54">
        <f>'Conditions of people affected'!R151</f>
        <v>4.45</v>
      </c>
      <c r="P150" s="69">
        <f>'Conditions of people affected'!K151</f>
        <v>4.9000000000000004</v>
      </c>
      <c r="Q150" s="69">
        <f>'Conditions of people affected'!Q151</f>
        <v>4</v>
      </c>
      <c r="R150" s="53">
        <f t="shared" si="24"/>
        <v>4.2</v>
      </c>
      <c r="S150" s="53">
        <f>'Complexity of the crisis'!X151</f>
        <v>3.8</v>
      </c>
      <c r="T150" s="53">
        <f>'Complexity of the crisis'!AN151</f>
        <v>4.5</v>
      </c>
      <c r="U150" s="139" t="str">
        <f>VLOOKUP(C150,Lists!$C$3:$E$300,3,FALSE)</f>
        <v>Africa</v>
      </c>
      <c r="V150" s="140">
        <v>45562</v>
      </c>
    </row>
    <row r="151" spans="1:22" x14ac:dyDescent="0.35">
      <c r="A151" s="67" t="str">
        <f>'Crisis Indicator Data'!A149</f>
        <v>Displacement from Russia-Ukraine conflict in Slovakia</v>
      </c>
      <c r="B151" s="55" t="str">
        <f>Lists!G149</f>
        <v>Displacement from Russia-Ukraine conflict</v>
      </c>
      <c r="C151" s="67" t="str">
        <f>'Crisis Indicator Data'!C149</f>
        <v>SVK002</v>
      </c>
      <c r="D151" s="67" t="str">
        <f>'Crisis Indicator Data'!D149</f>
        <v>Slovakia</v>
      </c>
      <c r="E151" s="67" t="str">
        <f>'Crisis Indicator Data'!E149</f>
        <v>SVK</v>
      </c>
      <c r="F151" s="67" t="str">
        <f>'Crisis Indicator Data'!B149</f>
        <v>Displacement,Conflict</v>
      </c>
      <c r="G151" s="52">
        <f t="shared" si="20"/>
        <v>1.6</v>
      </c>
      <c r="H151" s="68">
        <f t="shared" si="21"/>
        <v>2</v>
      </c>
      <c r="I151" s="132" t="str">
        <f t="shared" si="22"/>
        <v>Low</v>
      </c>
      <c r="J151" s="133" t="str">
        <f>INDEX(Trends!$D$3:$D$404,MATCH(C151,Trends!$C$3:$C$404,0))</f>
        <v>Stable</v>
      </c>
      <c r="K151" s="123" t="str">
        <f>IF(Reliability!B149="x","x",(IF(ROUNDUP(Reliability!B149,0)=1,"Very High",IF(ROUNDUP(Reliability!B149,0)=2,"High",IF(ROUNDUP(Reliability!B149,0)=3,"Medium",IF(ROUNDUP(Reliability!B149,0)=4,"Low","Very Low"))))))</f>
        <v>Very High</v>
      </c>
      <c r="L151" s="54">
        <f t="shared" si="23"/>
        <v>2.5</v>
      </c>
      <c r="M151" s="69">
        <f>'Impact of the crisis'!N152</f>
        <v>3.8</v>
      </c>
      <c r="N151" s="69">
        <f>'Impact of the crisis'!AB152</f>
        <v>1.6</v>
      </c>
      <c r="O151" s="54">
        <f>'Conditions of people affected'!R152</f>
        <v>1.4</v>
      </c>
      <c r="P151" s="69">
        <f>'Conditions of people affected'!K152</f>
        <v>1.8</v>
      </c>
      <c r="Q151" s="69">
        <f>'Conditions of people affected'!Q152</f>
        <v>1</v>
      </c>
      <c r="R151" s="53">
        <f t="shared" si="24"/>
        <v>1</v>
      </c>
      <c r="S151" s="53">
        <f>'Complexity of the crisis'!X152</f>
        <v>1</v>
      </c>
      <c r="T151" s="53">
        <f>'Complexity of the crisis'!AN152</f>
        <v>1</v>
      </c>
      <c r="U151" s="139" t="str">
        <f>VLOOKUP(C151,Lists!$C$3:$E$300,3,FALSE)</f>
        <v>Europe</v>
      </c>
      <c r="V151" s="140">
        <v>45563</v>
      </c>
    </row>
    <row r="152" spans="1:22" x14ac:dyDescent="0.35">
      <c r="A152" s="67" t="str">
        <f>'Crisis Indicator Data'!A150</f>
        <v>Food Security Crisis in Eswatini</v>
      </c>
      <c r="B152" s="55" t="str">
        <f>Lists!G150</f>
        <v>Food Security Crisis</v>
      </c>
      <c r="C152" s="67" t="str">
        <f>'Crisis Indicator Data'!C150</f>
        <v>SWZ001</v>
      </c>
      <c r="D152" s="67" t="str">
        <f>'Crisis Indicator Data'!D150</f>
        <v>Eswatini</v>
      </c>
      <c r="E152" s="67" t="str">
        <f>'Crisis Indicator Data'!E150</f>
        <v>SWZ</v>
      </c>
      <c r="F152" s="67" t="str">
        <f>'Crisis Indicator Data'!B150</f>
        <v>Drought</v>
      </c>
      <c r="G152" s="52">
        <f t="shared" si="20"/>
        <v>2.2999999999999998</v>
      </c>
      <c r="H152" s="68">
        <f t="shared" si="21"/>
        <v>3</v>
      </c>
      <c r="I152" s="132" t="str">
        <f t="shared" si="22"/>
        <v>Medium</v>
      </c>
      <c r="J152" s="133" t="str">
        <f>INDEX(Trends!$D$3:$D$404,MATCH(C152,Trends!$C$3:$C$404,0))</f>
        <v>Stable</v>
      </c>
      <c r="K152" s="123" t="str">
        <f>IF(Reliability!B150="x","x",(IF(ROUNDUP(Reliability!B150,0)=1,"Very High",IF(ROUNDUP(Reliability!B150,0)=2,"High",IF(ROUNDUP(Reliability!B150,0)=3,"Medium",IF(ROUNDUP(Reliability!B150,0)=4,"Low","Very Low"))))))</f>
        <v>High</v>
      </c>
      <c r="L152" s="54">
        <f t="shared" si="23"/>
        <v>2</v>
      </c>
      <c r="M152" s="69">
        <f>'Impact of the crisis'!N153</f>
        <v>3.1</v>
      </c>
      <c r="N152" s="69">
        <f>'Impact of the crisis'!AB153</f>
        <v>1.4</v>
      </c>
      <c r="O152" s="54">
        <f>'Conditions of people affected'!R153</f>
        <v>2.65</v>
      </c>
      <c r="P152" s="69">
        <f>'Conditions of people affected'!K153</f>
        <v>2.2999999999999998</v>
      </c>
      <c r="Q152" s="69">
        <f>'Conditions of people affected'!Q153</f>
        <v>3</v>
      </c>
      <c r="R152" s="53">
        <f t="shared" si="24"/>
        <v>1.8</v>
      </c>
      <c r="S152" s="53">
        <f>'Complexity of the crisis'!X153</f>
        <v>2.5</v>
      </c>
      <c r="T152" s="53">
        <f>'Complexity of the crisis'!AN153</f>
        <v>1</v>
      </c>
      <c r="U152" s="139" t="str">
        <f>VLOOKUP(C152,Lists!$C$3:$E$300,3,FALSE)</f>
        <v>Africa</v>
      </c>
      <c r="V152" s="140">
        <v>45565</v>
      </c>
    </row>
    <row r="153" spans="1:22" x14ac:dyDescent="0.35">
      <c r="A153" s="67" t="str">
        <f>'Crisis Indicator Data'!A151</f>
        <v>Syrian conflict</v>
      </c>
      <c r="B153" s="55" t="str">
        <f>Lists!G151</f>
        <v>Conflict</v>
      </c>
      <c r="C153" s="67" t="str">
        <f>'Crisis Indicator Data'!C151</f>
        <v>SYR001</v>
      </c>
      <c r="D153" s="67" t="str">
        <f>'Crisis Indicator Data'!D151</f>
        <v>Syria</v>
      </c>
      <c r="E153" s="67" t="str">
        <f>'Crisis Indicator Data'!E151</f>
        <v>SYR</v>
      </c>
      <c r="F153" s="67" t="str">
        <f>'Crisis Indicator Data'!B151</f>
        <v>Conflict,Displacement,Violence</v>
      </c>
      <c r="G153" s="52">
        <f t="shared" si="20"/>
        <v>4.5999999999999996</v>
      </c>
      <c r="H153" s="68">
        <f t="shared" si="21"/>
        <v>5</v>
      </c>
      <c r="I153" s="132" t="str">
        <f t="shared" si="22"/>
        <v>Very High</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4.9000000000000004</v>
      </c>
      <c r="M153" s="69">
        <f>'Impact of the crisis'!N154</f>
        <v>4.5999999999999996</v>
      </c>
      <c r="N153" s="69">
        <f>'Impact of the crisis'!AB154</f>
        <v>5</v>
      </c>
      <c r="O153" s="54">
        <f>'Conditions of people affected'!R154</f>
        <v>4.5</v>
      </c>
      <c r="P153" s="69">
        <f>'Conditions of people affected'!K154</f>
        <v>5</v>
      </c>
      <c r="Q153" s="69">
        <f>'Conditions of people affected'!Q154</f>
        <v>4</v>
      </c>
      <c r="R153" s="53">
        <f t="shared" si="24"/>
        <v>4.4000000000000004</v>
      </c>
      <c r="S153" s="53">
        <f>'Complexity of the crisis'!X154</f>
        <v>4.3</v>
      </c>
      <c r="T153" s="53">
        <f>'Complexity of the crisis'!AN154</f>
        <v>4.5</v>
      </c>
      <c r="U153" s="139" t="str">
        <f>VLOOKUP(C153,Lists!$C$3:$E$300,3,FALSE)</f>
        <v>Middle east</v>
      </c>
      <c r="V153" s="140">
        <v>45557</v>
      </c>
    </row>
    <row r="154" spans="1:22" x14ac:dyDescent="0.35">
      <c r="A154" s="67" t="str">
        <f>'Crisis Indicator Data'!A152</f>
        <v>Türkiye / Syria earthquake in Syria</v>
      </c>
      <c r="B154" s="55" t="str">
        <f>Lists!G152</f>
        <v>Türkiye / Syria earthquake</v>
      </c>
      <c r="C154" s="67" t="str">
        <f>'Crisis Indicator Data'!C152</f>
        <v>SYR002</v>
      </c>
      <c r="D154" s="67" t="str">
        <f>'Crisis Indicator Data'!D152</f>
        <v>Syria</v>
      </c>
      <c r="E154" s="67" t="str">
        <f>'Crisis Indicator Data'!E152</f>
        <v>SYR</v>
      </c>
      <c r="F154" s="67" t="str">
        <f>'Crisis Indicator Data'!B152</f>
        <v>Earthquake</v>
      </c>
      <c r="G154" s="52">
        <f t="shared" si="20"/>
        <v>3.1</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High</v>
      </c>
      <c r="L154" s="54">
        <f t="shared" si="23"/>
        <v>2.7</v>
      </c>
      <c r="M154" s="69">
        <f>'Impact of the crisis'!N155</f>
        <v>2.8</v>
      </c>
      <c r="N154" s="69">
        <f>'Impact of the crisis'!AB155</f>
        <v>2.6</v>
      </c>
      <c r="O154" s="54">
        <f>'Conditions of people affected'!R155</f>
        <v>2.4500000000000002</v>
      </c>
      <c r="P154" s="69">
        <f>'Conditions of people affected'!K155</f>
        <v>2.9</v>
      </c>
      <c r="Q154" s="69">
        <f>'Conditions of people affected'!Q155</f>
        <v>2</v>
      </c>
      <c r="R154" s="53">
        <f t="shared" si="24"/>
        <v>4.4000000000000004</v>
      </c>
      <c r="S154" s="53">
        <f>'Complexity of the crisis'!X155</f>
        <v>4.3</v>
      </c>
      <c r="T154" s="53">
        <f>'Complexity of the crisis'!AN155</f>
        <v>4.5</v>
      </c>
      <c r="U154" s="139" t="str">
        <f>VLOOKUP(C154,Lists!$C$3:$E$300,3,FALSE)</f>
        <v>Middle east</v>
      </c>
      <c r="V154" s="140">
        <v>45557</v>
      </c>
    </row>
    <row r="155" spans="1:22" x14ac:dyDescent="0.35">
      <c r="A155" s="67" t="str">
        <f>'Crisis Indicator Data'!A153</f>
        <v>Complex crisis in Chad</v>
      </c>
      <c r="B155" s="55" t="str">
        <f>Lists!G153</f>
        <v>Complex crisis</v>
      </c>
      <c r="C155" s="67" t="str">
        <f>'Crisis Indicator Data'!C153</f>
        <v>TCD001</v>
      </c>
      <c r="D155" s="67" t="str">
        <f>'Crisis Indicator Data'!D153</f>
        <v>Chad</v>
      </c>
      <c r="E155" s="67" t="str">
        <f>'Crisis Indicator Data'!E153</f>
        <v>TCD</v>
      </c>
      <c r="F155" s="67" t="str">
        <f>'Crisis Indicator Data'!B153</f>
        <v>Conflict,Displacement</v>
      </c>
      <c r="G155" s="52">
        <f t="shared" si="20"/>
        <v>3.8</v>
      </c>
      <c r="H155" s="68">
        <f t="shared" si="21"/>
        <v>4</v>
      </c>
      <c r="I155" s="132" t="str">
        <f t="shared" si="22"/>
        <v>High</v>
      </c>
      <c r="J155" s="133" t="str">
        <f>INDEX(Trends!$D$3:$D$404,MATCH(C155,Trends!$C$3:$C$404,0))</f>
        <v>Decreasing</v>
      </c>
      <c r="K155" s="123" t="str">
        <f>IF(Reliability!B153="x","x",(IF(ROUNDUP(Reliability!B153,0)=1,"Very High",IF(ROUNDUP(Reliability!B153,0)=2,"High",IF(ROUNDUP(Reliability!B153,0)=3,"Medium",IF(ROUNDUP(Reliability!B153,0)=4,"Low","Very Low"))))))</f>
        <v>High</v>
      </c>
      <c r="L155" s="54">
        <f t="shared" si="23"/>
        <v>4</v>
      </c>
      <c r="M155" s="69">
        <f>'Impact of the crisis'!N156</f>
        <v>4.8</v>
      </c>
      <c r="N155" s="69">
        <f>'Impact of the crisis'!AB156</f>
        <v>3.4</v>
      </c>
      <c r="O155" s="54">
        <f>'Conditions of people affected'!R156</f>
        <v>3.8</v>
      </c>
      <c r="P155" s="69">
        <f>'Conditions of people affected'!K156</f>
        <v>4.5999999999999996</v>
      </c>
      <c r="Q155" s="69">
        <f>'Conditions of people affected'!Q156</f>
        <v>3</v>
      </c>
      <c r="R155" s="53">
        <f t="shared" si="24"/>
        <v>3.6</v>
      </c>
      <c r="S155" s="53">
        <f>'Complexity of the crisis'!X156</f>
        <v>3.7</v>
      </c>
      <c r="T155" s="53">
        <f>'Complexity of the crisis'!AN156</f>
        <v>3.5</v>
      </c>
      <c r="U155" s="139" t="str">
        <f>VLOOKUP(C155,Lists!$C$3:$E$300,3,FALSE)</f>
        <v>Africa</v>
      </c>
      <c r="V155" s="140">
        <v>45561</v>
      </c>
    </row>
    <row r="156" spans="1:22" x14ac:dyDescent="0.35">
      <c r="A156" s="67" t="str">
        <f>'Crisis Indicator Data'!A154</f>
        <v>Lake Chad basin crisis</v>
      </c>
      <c r="B156" s="55" t="str">
        <f>Lists!G154</f>
        <v>Lake Chad basin crisis</v>
      </c>
      <c r="C156" s="67" t="str">
        <f>'Crisis Indicator Data'!C154</f>
        <v>TCD003</v>
      </c>
      <c r="D156" s="67" t="str">
        <f>'Crisis Indicator Data'!D154</f>
        <v>Chad</v>
      </c>
      <c r="E156" s="67" t="str">
        <f>'Crisis Indicator Data'!E154</f>
        <v>TCD</v>
      </c>
      <c r="F156" s="67" t="str">
        <f>'Crisis Indicator Data'!B154</f>
        <v>Conflict</v>
      </c>
      <c r="G156" s="52">
        <f t="shared" si="20"/>
        <v>3.3</v>
      </c>
      <c r="H156" s="68">
        <f t="shared" si="21"/>
        <v>4</v>
      </c>
      <c r="I156" s="132" t="str">
        <f t="shared" si="22"/>
        <v>High</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2.8</v>
      </c>
      <c r="M156" s="69">
        <f>'Impact of the crisis'!N157</f>
        <v>0.6</v>
      </c>
      <c r="N156" s="69">
        <f>'Impact of the crisis'!AB157</f>
        <v>3.5</v>
      </c>
      <c r="O156" s="54">
        <f>'Conditions of people affected'!R157</f>
        <v>3.4</v>
      </c>
      <c r="P156" s="69">
        <f>'Conditions of people affected'!K157</f>
        <v>2.8</v>
      </c>
      <c r="Q156" s="69">
        <f>'Conditions of people affected'!Q157</f>
        <v>4</v>
      </c>
      <c r="R156" s="53">
        <f t="shared" si="24"/>
        <v>3.6</v>
      </c>
      <c r="S156" s="53">
        <f>'Complexity of the crisis'!X157</f>
        <v>3.7</v>
      </c>
      <c r="T156" s="53">
        <f>'Complexity of the crisis'!AN157</f>
        <v>3.5</v>
      </c>
      <c r="U156" s="139" t="str">
        <f>VLOOKUP(C156,Lists!$C$3:$E$300,3,FALSE)</f>
        <v>Africa</v>
      </c>
      <c r="V156" s="140">
        <v>45561</v>
      </c>
    </row>
    <row r="157" spans="1:22" x14ac:dyDescent="0.35">
      <c r="A157" s="67" t="str">
        <f>'Crisis Indicator Data'!A155</f>
        <v>CAR refugees in Chad</v>
      </c>
      <c r="B157" s="55" t="str">
        <f>Lists!G155</f>
        <v>CAR refugees</v>
      </c>
      <c r="C157" s="67" t="str">
        <f>'Crisis Indicator Data'!C155</f>
        <v>TCD004</v>
      </c>
      <c r="D157" s="67" t="str">
        <f>'Crisis Indicator Data'!D155</f>
        <v>Chad</v>
      </c>
      <c r="E157" s="67" t="str">
        <f>'Crisis Indicator Data'!E155</f>
        <v>TCD</v>
      </c>
      <c r="F157" s="67" t="str">
        <f>'Crisis Indicator Data'!B155</f>
        <v>Displacement</v>
      </c>
      <c r="G157" s="52">
        <f t="shared" si="20"/>
        <v>3</v>
      </c>
      <c r="H157" s="68">
        <f t="shared" si="21"/>
        <v>3</v>
      </c>
      <c r="I157" s="132" t="str">
        <f t="shared" si="22"/>
        <v>Medium</v>
      </c>
      <c r="J157" s="133" t="str">
        <f>INDEX(Trends!$D$3:$D$404,MATCH(C157,Trends!$C$3:$C$404,0))</f>
        <v>Decreasing</v>
      </c>
      <c r="K157" s="123" t="str">
        <f>IF(Reliability!B155="x","x",(IF(ROUNDUP(Reliability!B155,0)=1,"Very High",IF(ROUNDUP(Reliability!B155,0)=2,"High",IF(ROUNDUP(Reliability!B155,0)=3,"Medium",IF(ROUNDUP(Reliability!B155,0)=4,"Low","Very Low"))))))</f>
        <v>Very High</v>
      </c>
      <c r="L157" s="54">
        <f t="shared" si="23"/>
        <v>2.4</v>
      </c>
      <c r="M157" s="69">
        <f>'Impact of the crisis'!N158</f>
        <v>1.8</v>
      </c>
      <c r="N157" s="69">
        <f>'Impact of the crisis'!AB158</f>
        <v>2.6</v>
      </c>
      <c r="O157" s="54">
        <f>'Conditions of people affected'!R158</f>
        <v>3.2</v>
      </c>
      <c r="P157" s="69">
        <f>'Conditions of people affected'!K158</f>
        <v>3.4</v>
      </c>
      <c r="Q157" s="69">
        <f>'Conditions of people affected'!Q158</f>
        <v>3</v>
      </c>
      <c r="R157" s="53">
        <f t="shared" si="24"/>
        <v>3.2</v>
      </c>
      <c r="S157" s="53">
        <f>'Complexity of the crisis'!X158</f>
        <v>3.7</v>
      </c>
      <c r="T157" s="53">
        <f>'Complexity of the crisis'!AN158</f>
        <v>2.5</v>
      </c>
      <c r="U157" s="139" t="str">
        <f>VLOOKUP(C157,Lists!$C$3:$E$300,3,FALSE)</f>
        <v>Africa</v>
      </c>
      <c r="V157" s="140">
        <v>45561</v>
      </c>
    </row>
    <row r="158" spans="1:22" x14ac:dyDescent="0.35">
      <c r="A158" s="67" t="str">
        <f>'Crisis Indicator Data'!A156</f>
        <v>Darfur refugees in Chad</v>
      </c>
      <c r="B158" s="55" t="str">
        <f>Lists!G156</f>
        <v>Darfur refugees</v>
      </c>
      <c r="C158" s="67" t="str">
        <f>'Crisis Indicator Data'!C156</f>
        <v>TCD005</v>
      </c>
      <c r="D158" s="67" t="str">
        <f>'Crisis Indicator Data'!D156</f>
        <v>Chad</v>
      </c>
      <c r="E158" s="67" t="str">
        <f>'Crisis Indicator Data'!E156</f>
        <v>TCD</v>
      </c>
      <c r="F158" s="67" t="str">
        <f>'Crisis Indicator Data'!B156</f>
        <v>Displacement</v>
      </c>
      <c r="G158" s="52">
        <f t="shared" si="20"/>
        <v>3.2</v>
      </c>
      <c r="H158" s="68">
        <f t="shared" si="21"/>
        <v>4</v>
      </c>
      <c r="I158" s="132" t="str">
        <f t="shared" si="22"/>
        <v>High</v>
      </c>
      <c r="J158" s="133" t="str">
        <f>INDEX(Trends!$D$3:$D$404,MATCH(C158,Trends!$C$3:$C$404,0))</f>
        <v>Decreasing</v>
      </c>
      <c r="K158" s="123" t="str">
        <f>IF(Reliability!B156="x","x",(IF(ROUNDUP(Reliability!B156,0)=1,"Very High",IF(ROUNDUP(Reliability!B156,0)=2,"High",IF(ROUNDUP(Reliability!B156,0)=3,"Medium",IF(ROUNDUP(Reliability!B156,0)=4,"Low","Very Low"))))))</f>
        <v>Very High</v>
      </c>
      <c r="L158" s="54">
        <f t="shared" si="23"/>
        <v>3</v>
      </c>
      <c r="M158" s="69">
        <f>'Impact of the crisis'!N159</f>
        <v>2.1</v>
      </c>
      <c r="N158" s="69">
        <f>'Impact of the crisis'!AB159</f>
        <v>3.4</v>
      </c>
      <c r="O158" s="54">
        <f>'Conditions of people affected'!R159</f>
        <v>3.45</v>
      </c>
      <c r="P158" s="69">
        <f>'Conditions of people affected'!K159</f>
        <v>3.9</v>
      </c>
      <c r="Q158" s="69">
        <f>'Conditions of people affected'!Q159</f>
        <v>3</v>
      </c>
      <c r="R158" s="53">
        <f t="shared" si="24"/>
        <v>3</v>
      </c>
      <c r="S158" s="53">
        <f>'Complexity of the crisis'!X159</f>
        <v>3.7</v>
      </c>
      <c r="T158" s="53">
        <f>'Complexity of the crisis'!AN159</f>
        <v>2</v>
      </c>
      <c r="U158" s="139" t="str">
        <f>VLOOKUP(C158,Lists!$C$3:$E$300,3,FALSE)</f>
        <v>Africa</v>
      </c>
      <c r="V158" s="140">
        <v>45561</v>
      </c>
    </row>
    <row r="159" spans="1:22" x14ac:dyDescent="0.35">
      <c r="A159" s="67" t="str">
        <f>'Crisis Indicator Data'!A157</f>
        <v>Conflict in northern region</v>
      </c>
      <c r="B159" s="55" t="str">
        <f>Lists!G157</f>
        <v>Conflict in northern region in Togo</v>
      </c>
      <c r="C159" s="67" t="str">
        <f>'Crisis Indicator Data'!C157</f>
        <v>TGO002</v>
      </c>
      <c r="D159" s="67" t="str">
        <f>'Crisis Indicator Data'!D157</f>
        <v>Togo</v>
      </c>
      <c r="E159" s="67" t="str">
        <f>'Crisis Indicator Data'!E157</f>
        <v>TGO</v>
      </c>
      <c r="F159" s="67" t="str">
        <f>'Crisis Indicator Data'!B157</f>
        <v>Conflict,Displacement,Violence</v>
      </c>
      <c r="G159" s="52">
        <f t="shared" si="20"/>
        <v>2.5</v>
      </c>
      <c r="H159" s="68">
        <f t="shared" si="21"/>
        <v>3</v>
      </c>
      <c r="I159" s="132" t="str">
        <f t="shared" si="22"/>
        <v>Medium</v>
      </c>
      <c r="J159" s="133" t="str">
        <f>INDEX(Trends!$D$3:$D$404,MATCH(C159,Trends!$C$3:$C$404,0))</f>
        <v>Increasing</v>
      </c>
      <c r="K159" s="123" t="str">
        <f>IF(Reliability!B157="x","x",(IF(ROUNDUP(Reliability!B157,0)=1,"Very High",IF(ROUNDUP(Reliability!B157,0)=2,"High",IF(ROUNDUP(Reliability!B157,0)=3,"Medium",IF(ROUNDUP(Reliability!B157,0)=4,"Low","Very Low"))))))</f>
        <v>Very High</v>
      </c>
      <c r="L159" s="54">
        <f t="shared" si="23"/>
        <v>2.4</v>
      </c>
      <c r="M159" s="69">
        <f>'Impact of the crisis'!N160</f>
        <v>0.8</v>
      </c>
      <c r="N159" s="69">
        <f>'Impact of the crisis'!AB160</f>
        <v>3</v>
      </c>
      <c r="O159" s="54">
        <f>'Conditions of people affected'!R160</f>
        <v>2.4</v>
      </c>
      <c r="P159" s="69">
        <f>'Conditions of people affected'!K160</f>
        <v>1.8</v>
      </c>
      <c r="Q159" s="69">
        <f>'Conditions of people affected'!Q160</f>
        <v>3</v>
      </c>
      <c r="R159" s="53">
        <f t="shared" si="24"/>
        <v>2.6</v>
      </c>
      <c r="S159" s="53">
        <f>'Complexity of the crisis'!X160</f>
        <v>2.7</v>
      </c>
      <c r="T159" s="53">
        <f>'Complexity of the crisis'!AN160</f>
        <v>2.5</v>
      </c>
      <c r="U159" s="139" t="str">
        <f>VLOOKUP(C159,Lists!$C$3:$E$300,3,FALSE)</f>
        <v>Africa</v>
      </c>
      <c r="V159" s="140">
        <v>45561</v>
      </c>
    </row>
    <row r="160" spans="1:22" x14ac:dyDescent="0.35">
      <c r="A160" s="67" t="str">
        <f>'Crisis Indicator Data'!A158</f>
        <v>Myanmar refugees in Thailand</v>
      </c>
      <c r="B160" s="55" t="str">
        <f>Lists!G158</f>
        <v>Refugees</v>
      </c>
      <c r="C160" s="67" t="str">
        <f>'Crisis Indicator Data'!C158</f>
        <v>THA003</v>
      </c>
      <c r="D160" s="67" t="str">
        <f>'Crisis Indicator Data'!D158</f>
        <v>Thailand</v>
      </c>
      <c r="E160" s="67" t="str">
        <f>'Crisis Indicator Data'!E158</f>
        <v>THA</v>
      </c>
      <c r="F160" s="67" t="str">
        <f>'Crisis Indicator Data'!B158</f>
        <v>Conflict</v>
      </c>
      <c r="G160" s="52">
        <f t="shared" si="20"/>
        <v>2.1</v>
      </c>
      <c r="H160" s="68">
        <f t="shared" si="21"/>
        <v>3</v>
      </c>
      <c r="I160" s="132" t="str">
        <f t="shared" si="22"/>
        <v>Medium</v>
      </c>
      <c r="J160" s="133" t="str">
        <f>INDEX(Trends!$D$3:$D$404,MATCH(C160,Trends!$C$3:$C$404,0))</f>
        <v>Increasing</v>
      </c>
      <c r="K160" s="123" t="str">
        <f>IF(Reliability!B158="x","x",(IF(ROUNDUP(Reliability!B158,0)=1,"Very High",IF(ROUNDUP(Reliability!B158,0)=2,"High",IF(ROUNDUP(Reliability!B158,0)=3,"Medium",IF(ROUNDUP(Reliability!B158,0)=4,"Low","Very Low"))))))</f>
        <v>Very High</v>
      </c>
      <c r="L160" s="54">
        <f t="shared" si="23"/>
        <v>1.5</v>
      </c>
      <c r="M160" s="69">
        <f>'Impact of the crisis'!N161</f>
        <v>0.5</v>
      </c>
      <c r="N160" s="69">
        <f>'Impact of the crisis'!AB161</f>
        <v>1.9</v>
      </c>
      <c r="O160" s="54">
        <f>'Conditions of people affected'!R161</f>
        <v>2.4</v>
      </c>
      <c r="P160" s="69">
        <f>'Conditions of people affected'!K161</f>
        <v>1.8</v>
      </c>
      <c r="Q160" s="69">
        <f>'Conditions of people affected'!Q161</f>
        <v>3</v>
      </c>
      <c r="R160" s="53">
        <f t="shared" si="24"/>
        <v>2.1</v>
      </c>
      <c r="S160" s="53">
        <f>'Complexity of the crisis'!X161</f>
        <v>2.1</v>
      </c>
      <c r="T160" s="53">
        <f>'Complexity of the crisis'!AN161</f>
        <v>2</v>
      </c>
      <c r="U160" s="139" t="str">
        <f>VLOOKUP(C160,Lists!$C$3:$E$300,3,FALSE)</f>
        <v>Asia</v>
      </c>
      <c r="V160" s="140">
        <v>45560</v>
      </c>
    </row>
    <row r="161" spans="1:22" x14ac:dyDescent="0.35">
      <c r="A161" s="67" t="str">
        <f>'Crisis Indicator Data'!A159</f>
        <v>Food Security Crisis in Timor-Leste</v>
      </c>
      <c r="B161" s="55" t="str">
        <f>Lists!G159</f>
        <v>Food Security Crisis</v>
      </c>
      <c r="C161" s="67" t="str">
        <f>'Crisis Indicator Data'!C159</f>
        <v>TLS003</v>
      </c>
      <c r="D161" s="67" t="str">
        <f>'Crisis Indicator Data'!D159</f>
        <v>Timor Leste</v>
      </c>
      <c r="E161" s="67" t="str">
        <f>'Crisis Indicator Data'!E159</f>
        <v>TLS</v>
      </c>
      <c r="F161" s="67" t="str">
        <f>'Crisis Indicator Data'!B159</f>
        <v>Food Security</v>
      </c>
      <c r="G161" s="52">
        <f t="shared" si="20"/>
        <v>2</v>
      </c>
      <c r="H161" s="68">
        <f t="shared" si="21"/>
        <v>2</v>
      </c>
      <c r="I161" s="132" t="str">
        <f t="shared" si="22"/>
        <v>Low</v>
      </c>
      <c r="J161" s="133" t="str">
        <f>INDEX(Trends!$D$3:$D$404,MATCH(C161,Trends!$C$3:$C$404,0))</f>
        <v>Stable</v>
      </c>
      <c r="K161" s="123" t="str">
        <f>IF(Reliability!B159="x","x",(IF(ROUNDUP(Reliability!B159,0)=1,"Very High",IF(ROUNDUP(Reliability!B159,0)=2,"High",IF(ROUNDUP(Reliability!B159,0)=3,"Medium",IF(ROUNDUP(Reliability!B159,0)=4,"Low","Very Low"))))))</f>
        <v>Very High</v>
      </c>
      <c r="L161" s="54">
        <f t="shared" si="23"/>
        <v>2.2000000000000002</v>
      </c>
      <c r="M161" s="69">
        <f>'Impact of the crisis'!N162</f>
        <v>3.1</v>
      </c>
      <c r="N161" s="69">
        <f>'Impact of the crisis'!AB162</f>
        <v>1.6</v>
      </c>
      <c r="O161" s="54">
        <f>'Conditions of people affected'!R162</f>
        <v>2.8</v>
      </c>
      <c r="P161" s="69">
        <f>'Conditions of people affected'!K162</f>
        <v>2.6</v>
      </c>
      <c r="Q161" s="69">
        <f>'Conditions of people affected'!Q162</f>
        <v>3</v>
      </c>
      <c r="R161" s="53">
        <f t="shared" si="24"/>
        <v>0.7</v>
      </c>
      <c r="S161" s="53">
        <f>'Complexity of the crisis'!X162</f>
        <v>0.9</v>
      </c>
      <c r="T161" s="53">
        <f>'Complexity of the crisis'!AN162</f>
        <v>0.5</v>
      </c>
      <c r="U161" s="139" t="str">
        <f>VLOOKUP(C161,Lists!$C$3:$E$300,3,FALSE)</f>
        <v>Asia</v>
      </c>
      <c r="V161" s="140">
        <v>45560</v>
      </c>
    </row>
    <row r="162" spans="1:22" x14ac:dyDescent="0.35">
      <c r="A162" s="67" t="str">
        <f>'Crisis Indicator Data'!A160</f>
        <v>Venezuelan refugees in Trinidad and Tobago</v>
      </c>
      <c r="B162" s="55" t="str">
        <f>Lists!G160</f>
        <v>Venezuelan refugees</v>
      </c>
      <c r="C162" s="67" t="str">
        <f>'Crisis Indicator Data'!C160</f>
        <v>TTO002</v>
      </c>
      <c r="D162" s="67" t="str">
        <f>'Crisis Indicator Data'!D160</f>
        <v>Trinidad and Tobago</v>
      </c>
      <c r="E162" s="67" t="str">
        <f>'Crisis Indicator Data'!E160</f>
        <v>TTO</v>
      </c>
      <c r="F162" s="67" t="str">
        <f>'Crisis Indicator Data'!B160</f>
        <v>Displacement</v>
      </c>
      <c r="G162" s="52">
        <f t="shared" si="20"/>
        <v>1.7</v>
      </c>
      <c r="H162" s="68">
        <f t="shared" si="21"/>
        <v>2</v>
      </c>
      <c r="I162" s="132" t="str">
        <f t="shared" si="22"/>
        <v>Low</v>
      </c>
      <c r="J162" s="133" t="str">
        <f>INDEX(Trends!$D$3:$D$404,MATCH(C162,Trends!$C$3:$C$404,0))</f>
        <v>Decreasing</v>
      </c>
      <c r="K162" s="123" t="str">
        <f>IF(Reliability!B160="x","x",(IF(ROUNDUP(Reliability!B160,0)=1,"Very High",IF(ROUNDUP(Reliability!B160,0)=2,"High",IF(ROUNDUP(Reliability!B160,0)=3,"Medium",IF(ROUNDUP(Reliability!B160,0)=4,"Low","Very Low"))))))</f>
        <v>Very High</v>
      </c>
      <c r="L162" s="54">
        <f t="shared" si="23"/>
        <v>2.1</v>
      </c>
      <c r="M162" s="69">
        <f>'Impact of the crisis'!N163</f>
        <v>3</v>
      </c>
      <c r="N162" s="69">
        <f>'Impact of the crisis'!AB163</f>
        <v>1.6</v>
      </c>
      <c r="O162" s="54">
        <f>'Conditions of people affected'!R163</f>
        <v>1.5</v>
      </c>
      <c r="P162" s="69">
        <f>'Conditions of people affected'!K163</f>
        <v>1</v>
      </c>
      <c r="Q162" s="69">
        <f>'Conditions of people affected'!Q163</f>
        <v>2</v>
      </c>
      <c r="R162" s="53">
        <f t="shared" si="24"/>
        <v>1.7</v>
      </c>
      <c r="S162" s="53">
        <f>'Complexity of the crisis'!X163</f>
        <v>1.4</v>
      </c>
      <c r="T162" s="53">
        <f>'Complexity of the crisis'!AN163</f>
        <v>2</v>
      </c>
      <c r="U162" s="139" t="str">
        <f>VLOOKUP(C162,Lists!$C$3:$E$300,3,FALSE)</f>
        <v>Americas</v>
      </c>
      <c r="V162" s="140">
        <v>45562</v>
      </c>
    </row>
    <row r="163" spans="1:22" x14ac:dyDescent="0.35">
      <c r="A163" s="67" t="str">
        <f>'Crisis Indicator Data'!A161</f>
        <v>Mixed migration flows in Tunisia</v>
      </c>
      <c r="B163" s="55" t="str">
        <f>Lists!G161</f>
        <v>Mixed Migration</v>
      </c>
      <c r="C163" s="67" t="str">
        <f>'Crisis Indicator Data'!C161</f>
        <v>TUN002</v>
      </c>
      <c r="D163" s="67" t="str">
        <f>'Crisis Indicator Data'!D161</f>
        <v>Tunisia</v>
      </c>
      <c r="E163" s="67" t="str">
        <f>'Crisis Indicator Data'!E161</f>
        <v>TUN</v>
      </c>
      <c r="F163" s="67" t="str">
        <f>'Crisis Indicator Data'!B161</f>
        <v>Displacement</v>
      </c>
      <c r="G163" s="52">
        <f t="shared" si="20"/>
        <v>2.2999999999999998</v>
      </c>
      <c r="H163" s="68">
        <f t="shared" si="21"/>
        <v>3</v>
      </c>
      <c r="I163" s="132" t="str">
        <f t="shared" si="22"/>
        <v>Medium</v>
      </c>
      <c r="J163" s="133" t="str">
        <f>INDEX(Trends!$D$3:$D$404,MATCH(C163,Trends!$C$3:$C$404,0))</f>
        <v>Decreasing</v>
      </c>
      <c r="K163" s="123" t="str">
        <f>IF(Reliability!B161="x","x",(IF(ROUNDUP(Reliability!B161,0)=1,"Very High",IF(ROUNDUP(Reliability!B161,0)=2,"High",IF(ROUNDUP(Reliability!B161,0)=3,"Medium",IF(ROUNDUP(Reliability!B161,0)=4,"Low","Very Low"))))))</f>
        <v>High</v>
      </c>
      <c r="L163" s="54">
        <f t="shared" si="23"/>
        <v>3.5</v>
      </c>
      <c r="M163" s="69">
        <f>'Impact of the crisis'!N164</f>
        <v>4.3</v>
      </c>
      <c r="N163" s="69">
        <f>'Impact of the crisis'!AB164</f>
        <v>2.9</v>
      </c>
      <c r="O163" s="54">
        <f>'Conditions of people affected'!R164</f>
        <v>1.25</v>
      </c>
      <c r="P163" s="69">
        <f>'Conditions of people affected'!K164</f>
        <v>1.5</v>
      </c>
      <c r="Q163" s="69">
        <f>'Conditions of people affected'!Q164</f>
        <v>1</v>
      </c>
      <c r="R163" s="53">
        <f t="shared" si="24"/>
        <v>2.8</v>
      </c>
      <c r="S163" s="53">
        <f>'Complexity of the crisis'!X164</f>
        <v>2.5</v>
      </c>
      <c r="T163" s="53">
        <f>'Complexity of the crisis'!AN164</f>
        <v>3</v>
      </c>
      <c r="U163" s="139" t="str">
        <f>VLOOKUP(C163,Lists!$C$3:$E$300,3,FALSE)</f>
        <v>Africa</v>
      </c>
      <c r="V163" s="140">
        <v>45564</v>
      </c>
    </row>
    <row r="164" spans="1:22" x14ac:dyDescent="0.35">
      <c r="A164" s="67" t="str">
        <f>'Crisis Indicator Data'!A162</f>
        <v>Complex situation in Türkiye</v>
      </c>
      <c r="B164" s="55" t="str">
        <f>Lists!G162</f>
        <v>Country level</v>
      </c>
      <c r="C164" s="67" t="str">
        <f>'Crisis Indicator Data'!C162</f>
        <v>TUR001</v>
      </c>
      <c r="D164" s="67" t="str">
        <f>'Crisis Indicator Data'!D162</f>
        <v>Türkiye</v>
      </c>
      <c r="E164" s="67" t="str">
        <f>'Crisis Indicator Data'!E162</f>
        <v>TUR</v>
      </c>
      <c r="F164" s="67" t="str">
        <f>'Crisis Indicator Data'!B162</f>
        <v>Displacement,Conflict</v>
      </c>
      <c r="G164" s="52">
        <f t="shared" si="20"/>
        <v>3.5</v>
      </c>
      <c r="H164" s="68">
        <f t="shared" si="21"/>
        <v>4</v>
      </c>
      <c r="I164" s="132" t="str">
        <f t="shared" si="22"/>
        <v>High</v>
      </c>
      <c r="J164" s="133" t="str">
        <f>INDEX(Trends!$D$3:$D$404,MATCH(C164,Trends!$C$3:$C$404,0))</f>
        <v>Decreasing</v>
      </c>
      <c r="K164" s="123" t="str">
        <f>IF(Reliability!B162="x","x",(IF(ROUNDUP(Reliability!B162,0)=1,"Very High",IF(ROUNDUP(Reliability!B162,0)=2,"High",IF(ROUNDUP(Reliability!B162,0)=3,"Medium",IF(ROUNDUP(Reliability!B162,0)=4,"Low","Very Low"))))))</f>
        <v>Very High</v>
      </c>
      <c r="L164" s="54">
        <f t="shared" si="23"/>
        <v>3.5</v>
      </c>
      <c r="M164" s="69">
        <f>'Impact of the crisis'!N165</f>
        <v>3.6</v>
      </c>
      <c r="N164" s="69">
        <f>'Impact of the crisis'!AB165</f>
        <v>3.4</v>
      </c>
      <c r="O164" s="54">
        <f>'Conditions of people affected'!R165</f>
        <v>3.75</v>
      </c>
      <c r="P164" s="69">
        <f>'Conditions of people affected'!K165</f>
        <v>4.5</v>
      </c>
      <c r="Q164" s="69">
        <f>'Conditions of people affected'!Q165</f>
        <v>3</v>
      </c>
      <c r="R164" s="53">
        <f t="shared" si="24"/>
        <v>3.2</v>
      </c>
      <c r="S164" s="53">
        <f>'Complexity of the crisis'!X165</f>
        <v>2.9</v>
      </c>
      <c r="T164" s="53">
        <f>'Complexity of the crisis'!AN165</f>
        <v>3.5</v>
      </c>
      <c r="U164" s="139" t="str">
        <f>VLOOKUP(C164,Lists!$C$3:$E$300,3,FALSE)</f>
        <v>Middle east</v>
      </c>
      <c r="V164" s="140">
        <v>45560</v>
      </c>
    </row>
    <row r="165" spans="1:22" x14ac:dyDescent="0.35">
      <c r="A165" s="67" t="str">
        <f>'Crisis Indicator Data'!A163</f>
        <v>Syrian Refugees in Türkiye</v>
      </c>
      <c r="B165" s="55" t="str">
        <f>Lists!G163</f>
        <v>Syrian refugees</v>
      </c>
      <c r="C165" s="67" t="str">
        <f>'Crisis Indicator Data'!C163</f>
        <v>TUR002</v>
      </c>
      <c r="D165" s="67" t="str">
        <f>'Crisis Indicator Data'!D163</f>
        <v>Türkiye</v>
      </c>
      <c r="E165" s="67" t="str">
        <f>'Crisis Indicator Data'!E163</f>
        <v>TUR</v>
      </c>
      <c r="F165" s="67" t="str">
        <f>'Crisis Indicator Data'!B163</f>
        <v>Displacement</v>
      </c>
      <c r="G165" s="52">
        <f t="shared" ref="G165:G179" si="25">IF(OR(O165="x",L165="x"),"x",ROUND((5-GEOMEAN(((5-L165)/5*4+1),((5-O165)/5*4+1),((5-O165)/5*4+1)))/4*3.5+R165*0.3,1))</f>
        <v>3.2</v>
      </c>
      <c r="H165" s="68">
        <f t="shared" ref="H165:H179" si="26">IF(G165="x","x",ROUNDUP(G165,0))</f>
        <v>4</v>
      </c>
      <c r="I165" s="132" t="str">
        <f t="shared" ref="I165:I179" si="27">IF(O165="x","x",IF(L165="x","x",(IF(H165=5,"Very High",IF(H165=4,"High",IF(H165=3,"Medium",IF(H165=2,"Low","Very Low")))))))</f>
        <v>High</v>
      </c>
      <c r="J165" s="133" t="str">
        <f>INDEX(Trends!$D$3:$D$404,MATCH(C165,Trends!$C$3:$C$404,0))</f>
        <v>Stable</v>
      </c>
      <c r="K165" s="123" t="str">
        <f>IF(Reliability!B163="x","x",(IF(ROUNDUP(Reliability!B163,0)=1,"Very High",IF(ROUNDUP(Reliability!B163,0)=2,"High",IF(ROUNDUP(Reliability!B163,0)=3,"Medium",IF(ROUNDUP(Reliability!B163,0)=4,"Low","Very Low"))))))</f>
        <v>High</v>
      </c>
      <c r="L165" s="54">
        <f t="shared" ref="L165:L179" si="28">IF(OR(N165="x",M165="x"),"x",ROUND((5-GEOMEAN(((5-M165)/5*4+1),((5-N165)/5*4+1),((5-N165)/5*4+1)))/4*5,1))</f>
        <v>3.1</v>
      </c>
      <c r="M165" s="69">
        <f>'Impact of the crisis'!N166</f>
        <v>3.2</v>
      </c>
      <c r="N165" s="69">
        <f>'Impact of the crisis'!AB166</f>
        <v>3</v>
      </c>
      <c r="O165" s="54">
        <f>'Conditions of people affected'!R166</f>
        <v>3.5</v>
      </c>
      <c r="P165" s="69">
        <f>'Conditions of people affected'!K166</f>
        <v>4</v>
      </c>
      <c r="Q165" s="69">
        <f>'Conditions of people affected'!Q166</f>
        <v>3</v>
      </c>
      <c r="R165" s="53">
        <f t="shared" ref="R165:R179" si="29">IF(OR(T165="x",S165="x"),S165,ROUND((5-GEOMEAN(((5-S165)/5*4+1),((5-T165)/5*4+1)))/4*5,1))</f>
        <v>2.7</v>
      </c>
      <c r="S165" s="53">
        <f>'Complexity of the crisis'!X166</f>
        <v>2.9</v>
      </c>
      <c r="T165" s="53">
        <f>'Complexity of the crisis'!AN166</f>
        <v>2.5</v>
      </c>
      <c r="U165" s="139" t="str">
        <f>VLOOKUP(C165,Lists!$C$3:$E$300,3,FALSE)</f>
        <v>Middle east</v>
      </c>
      <c r="V165" s="140">
        <v>45560</v>
      </c>
    </row>
    <row r="166" spans="1:22" x14ac:dyDescent="0.35">
      <c r="A166" s="67" t="str">
        <f>'Crisis Indicator Data'!A164</f>
        <v>Mixed Migration Flows in Türkiye</v>
      </c>
      <c r="B166" s="55" t="str">
        <f>Lists!G164</f>
        <v>Mixed Migration</v>
      </c>
      <c r="C166" s="67" t="str">
        <f>'Crisis Indicator Data'!C164</f>
        <v>TUR003</v>
      </c>
      <c r="D166" s="67" t="str">
        <f>'Crisis Indicator Data'!D164</f>
        <v>Türkiye</v>
      </c>
      <c r="E166" s="67" t="str">
        <f>'Crisis Indicator Data'!E164</f>
        <v>TUR</v>
      </c>
      <c r="F166" s="67" t="str">
        <f>'Crisis Indicator Data'!B164</f>
        <v>Displacement</v>
      </c>
      <c r="G166" s="52">
        <f t="shared" si="25"/>
        <v>2.1</v>
      </c>
      <c r="H166" s="68">
        <f t="shared" si="26"/>
        <v>3</v>
      </c>
      <c r="I166" s="132" t="str">
        <f t="shared" si="27"/>
        <v>Medium</v>
      </c>
      <c r="J166" s="133" t="str">
        <f>INDEX(Trends!$D$3:$D$404,MATCH(C166,Trends!$C$3:$C$404,0))</f>
        <v>Stable</v>
      </c>
      <c r="K166" s="123" t="str">
        <f>IF(Reliability!B164="x","x",(IF(ROUNDUP(Reliability!B164,0)=1,"Very High",IF(ROUNDUP(Reliability!B164,0)=2,"High",IF(ROUNDUP(Reliability!B164,0)=3,"Medium",IF(ROUNDUP(Reliability!B164,0)=4,"Low","Very Low"))))))</f>
        <v>Very High</v>
      </c>
      <c r="L166" s="54">
        <f t="shared" si="28"/>
        <v>2.2000000000000002</v>
      </c>
      <c r="M166" s="69">
        <f>'Impact of the crisis'!N167</f>
        <v>2.2999999999999998</v>
      </c>
      <c r="N166" s="69">
        <f>'Impact of the crisis'!AB167</f>
        <v>2.1</v>
      </c>
      <c r="O166" s="54">
        <f>'Conditions of people affected'!R167</f>
        <v>1.65</v>
      </c>
      <c r="P166" s="69">
        <f>'Conditions of people affected'!K167</f>
        <v>2.2999999999999998</v>
      </c>
      <c r="Q166" s="69">
        <f>'Conditions of people affected'!Q167</f>
        <v>1</v>
      </c>
      <c r="R166" s="53">
        <f t="shared" si="29"/>
        <v>2.7</v>
      </c>
      <c r="S166" s="53">
        <f>'Complexity of the crisis'!X167</f>
        <v>2.9</v>
      </c>
      <c r="T166" s="53">
        <f>'Complexity of the crisis'!AN167</f>
        <v>2.5</v>
      </c>
      <c r="U166" s="139" t="str">
        <f>VLOOKUP(C166,Lists!$C$3:$E$300,3,FALSE)</f>
        <v>Middle east</v>
      </c>
      <c r="V166" s="140">
        <v>45560</v>
      </c>
    </row>
    <row r="167" spans="1:22" x14ac:dyDescent="0.35">
      <c r="A167" s="67" t="str">
        <f>'Crisis Indicator Data'!A165</f>
        <v>Kurdish Conflict</v>
      </c>
      <c r="B167" s="55" t="str">
        <f>Lists!G165</f>
        <v>Kurdish conflict</v>
      </c>
      <c r="C167" s="67" t="str">
        <f>'Crisis Indicator Data'!C165</f>
        <v>TUR004</v>
      </c>
      <c r="D167" s="67" t="str">
        <f>'Crisis Indicator Data'!D165</f>
        <v>Türkiye</v>
      </c>
      <c r="E167" s="67" t="str">
        <f>'Crisis Indicator Data'!E165</f>
        <v>TUR</v>
      </c>
      <c r="F167" s="67" t="str">
        <f>'Crisis Indicator Data'!B165</f>
        <v>Conflict</v>
      </c>
      <c r="G167" s="52" t="str">
        <f t="shared" si="25"/>
        <v>x</v>
      </c>
      <c r="H167" s="68" t="str">
        <f t="shared" si="26"/>
        <v>x</v>
      </c>
      <c r="I167" s="132" t="str">
        <f t="shared" si="27"/>
        <v>x</v>
      </c>
      <c r="J167" s="133" t="str">
        <f>INDEX(Trends!$D$3:$D$404,MATCH(C167,Trends!$C$3:$C$404,0))</f>
        <v>-</v>
      </c>
      <c r="K167" s="123" t="str">
        <f>IF(Reliability!B165="x","x",(IF(ROUNDUP(Reliability!B165,0)=1,"Very High",IF(ROUNDUP(Reliability!B165,0)=2,"High",IF(ROUNDUP(Reliability!B165,0)=3,"Medium",IF(ROUNDUP(Reliability!B165,0)=4,"Low","Very Low"))))))</f>
        <v>High</v>
      </c>
      <c r="L167" s="54">
        <f t="shared" si="28"/>
        <v>2.4</v>
      </c>
      <c r="M167" s="69">
        <f>'Impact of the crisis'!N168</f>
        <v>1.6</v>
      </c>
      <c r="N167" s="69">
        <f>'Impact of the crisis'!AB168</f>
        <v>2.8</v>
      </c>
      <c r="O167" s="54" t="str">
        <f>'Conditions of people affected'!R168</f>
        <v>x</v>
      </c>
      <c r="P167" s="69" t="str">
        <f>'Conditions of people affected'!K168</f>
        <v>x</v>
      </c>
      <c r="Q167" s="69" t="str">
        <f>'Conditions of people affected'!Q168</f>
        <v>x</v>
      </c>
      <c r="R167" s="53">
        <f t="shared" si="29"/>
        <v>2.5</v>
      </c>
      <c r="S167" s="53">
        <f>'Complexity of the crisis'!X168</f>
        <v>2.9</v>
      </c>
      <c r="T167" s="53">
        <f>'Complexity of the crisis'!AN168</f>
        <v>2</v>
      </c>
      <c r="U167" s="139" t="str">
        <f>VLOOKUP(C167,Lists!$C$3:$E$300,3,FALSE)</f>
        <v>Middle east</v>
      </c>
      <c r="V167" s="140">
        <v>45560</v>
      </c>
    </row>
    <row r="168" spans="1:22" x14ac:dyDescent="0.35">
      <c r="A168" s="67" t="str">
        <f>'Crisis Indicator Data'!A166</f>
        <v>Türkiye / Syria earthquake in Türkiye</v>
      </c>
      <c r="B168" s="55" t="str">
        <f>Lists!G166</f>
        <v>Türkiye / Syria earthquake</v>
      </c>
      <c r="C168" s="67" t="str">
        <f>'Crisis Indicator Data'!C166</f>
        <v>TUR005</v>
      </c>
      <c r="D168" s="67" t="str">
        <f>'Crisis Indicator Data'!D166</f>
        <v>Türkiye</v>
      </c>
      <c r="E168" s="67" t="str">
        <f>'Crisis Indicator Data'!E166</f>
        <v>TUR</v>
      </c>
      <c r="F168" s="67" t="str">
        <f>'Crisis Indicator Data'!B166</f>
        <v>Earthquake</v>
      </c>
      <c r="G168" s="52">
        <f t="shared" si="25"/>
        <v>3</v>
      </c>
      <c r="H168" s="68">
        <f t="shared" si="26"/>
        <v>3</v>
      </c>
      <c r="I168" s="132" t="str">
        <f t="shared" si="27"/>
        <v>Medium</v>
      </c>
      <c r="J168" s="133" t="str">
        <f>INDEX(Trends!$D$3:$D$404,MATCH(C168,Trends!$C$3:$C$404,0))</f>
        <v>Decreasing</v>
      </c>
      <c r="K168" s="123" t="str">
        <f>IF(Reliability!B166="x","x",(IF(ROUNDUP(Reliability!B166,0)=1,"Very High",IF(ROUNDUP(Reliability!B166,0)=2,"High",IF(ROUNDUP(Reliability!B166,0)=3,"Medium",IF(ROUNDUP(Reliability!B166,0)=4,"Low","Very Low"))))))</f>
        <v>High</v>
      </c>
      <c r="L168" s="54">
        <f t="shared" si="28"/>
        <v>2.7</v>
      </c>
      <c r="M168" s="69">
        <f>'Impact of the crisis'!N169</f>
        <v>2.1</v>
      </c>
      <c r="N168" s="69">
        <f>'Impact of the crisis'!AB169</f>
        <v>3</v>
      </c>
      <c r="O168" s="54">
        <f>'Conditions of people affected'!R169</f>
        <v>3.45</v>
      </c>
      <c r="P168" s="69">
        <f>'Conditions of people affected'!K169</f>
        <v>3.9</v>
      </c>
      <c r="Q168" s="69">
        <f>'Conditions of people affected'!Q169</f>
        <v>3</v>
      </c>
      <c r="R168" s="53">
        <f t="shared" si="29"/>
        <v>2.5</v>
      </c>
      <c r="S168" s="53">
        <f>'Complexity of the crisis'!X169</f>
        <v>2.9</v>
      </c>
      <c r="T168" s="53">
        <f>'Complexity of the crisis'!AN169</f>
        <v>2</v>
      </c>
      <c r="U168" s="139" t="str">
        <f>VLOOKUP(C168,Lists!$C$3:$E$300,3,FALSE)</f>
        <v>Middle east</v>
      </c>
      <c r="V168" s="140">
        <v>45560</v>
      </c>
    </row>
    <row r="169" spans="1:22" x14ac:dyDescent="0.35">
      <c r="A169" s="67" t="str">
        <f>'Crisis Indicator Data'!A167</f>
        <v>Multiple Crises in Tanzania</v>
      </c>
      <c r="B169" s="55" t="str">
        <f>Lists!G167</f>
        <v>Country level</v>
      </c>
      <c r="C169" s="67" t="str">
        <f>'Crisis Indicator Data'!C167</f>
        <v>TZA001</v>
      </c>
      <c r="D169" s="67" t="str">
        <f>'Crisis Indicator Data'!D167</f>
        <v>Tanzania</v>
      </c>
      <c r="E169" s="67" t="str">
        <f>'Crisis Indicator Data'!E167</f>
        <v>TZA</v>
      </c>
      <c r="F169" s="67" t="str">
        <f>'Crisis Indicator Data'!B167</f>
        <v>Displacement,Drought</v>
      </c>
      <c r="G169" s="52">
        <f t="shared" si="25"/>
        <v>2.5</v>
      </c>
      <c r="H169" s="68">
        <f t="shared" si="26"/>
        <v>3</v>
      </c>
      <c r="I169" s="132" t="str">
        <f t="shared" si="27"/>
        <v>Medium</v>
      </c>
      <c r="J169" s="133" t="str">
        <f>INDEX(Trends!$D$3:$D$404,MATCH(C169,Trends!$C$3:$C$404,0))</f>
        <v>Decreasing</v>
      </c>
      <c r="K169" s="123" t="str">
        <f>IF(Reliability!B167="x","x",(IF(ROUNDUP(Reliability!B167,0)=1,"Very High",IF(ROUNDUP(Reliability!B167,0)=2,"High",IF(ROUNDUP(Reliability!B167,0)=3,"Medium",IF(ROUNDUP(Reliability!B167,0)=4,"Low","Very Low"))))))</f>
        <v>High</v>
      </c>
      <c r="L169" s="54">
        <f t="shared" si="28"/>
        <v>3.1</v>
      </c>
      <c r="M169" s="69">
        <f>'Impact of the crisis'!N170</f>
        <v>3.2</v>
      </c>
      <c r="N169" s="69">
        <f>'Impact of the crisis'!AB170</f>
        <v>3</v>
      </c>
      <c r="O169" s="54">
        <f>'Conditions of people affected'!R170</f>
        <v>2.5</v>
      </c>
      <c r="P169" s="69">
        <f>'Conditions of people affected'!K170</f>
        <v>3</v>
      </c>
      <c r="Q169" s="69">
        <f>'Conditions of people affected'!Q170</f>
        <v>2</v>
      </c>
      <c r="R169" s="53">
        <f t="shared" si="29"/>
        <v>2</v>
      </c>
      <c r="S169" s="53">
        <f>'Complexity of the crisis'!X170</f>
        <v>1.9</v>
      </c>
      <c r="T169" s="53">
        <f>'Complexity of the crisis'!AN170</f>
        <v>2</v>
      </c>
      <c r="U169" s="139" t="str">
        <f>VLOOKUP(C169,Lists!$C$3:$E$300,3,FALSE)</f>
        <v>Africa</v>
      </c>
      <c r="V169" s="140">
        <v>45565</v>
      </c>
    </row>
    <row r="170" spans="1:22" x14ac:dyDescent="0.35">
      <c r="A170" s="67" t="str">
        <f>'Crisis Indicator Data'!A168</f>
        <v>International Displacement in Tanzania</v>
      </c>
      <c r="B170" s="55" t="str">
        <f>Lists!G168</f>
        <v>Refugees</v>
      </c>
      <c r="C170" s="67" t="str">
        <f>'Crisis Indicator Data'!C168</f>
        <v>TZA002</v>
      </c>
      <c r="D170" s="67" t="str">
        <f>'Crisis Indicator Data'!D168</f>
        <v>Tanzania</v>
      </c>
      <c r="E170" s="67" t="str">
        <f>'Crisis Indicator Data'!E168</f>
        <v>TZA</v>
      </c>
      <c r="F170" s="67" t="str">
        <f>'Crisis Indicator Data'!B168</f>
        <v>Displacement</v>
      </c>
      <c r="G170" s="52">
        <f t="shared" si="25"/>
        <v>2.4</v>
      </c>
      <c r="H170" s="68">
        <f t="shared" si="26"/>
        <v>3</v>
      </c>
      <c r="I170" s="132" t="str">
        <f t="shared" si="27"/>
        <v>Medium</v>
      </c>
      <c r="J170" s="133" t="str">
        <f>INDEX(Trends!$D$3:$D$404,MATCH(C170,Trends!$C$3:$C$404,0))</f>
        <v>Stable</v>
      </c>
      <c r="K170" s="123" t="str">
        <f>IF(Reliability!B168="x","x",(IF(ROUNDUP(Reliability!B168,0)=1,"Very High",IF(ROUNDUP(Reliability!B168,0)=2,"High",IF(ROUNDUP(Reliability!B168,0)=3,"Medium",IF(ROUNDUP(Reliability!B168,0)=4,"Low","Very Low"))))))</f>
        <v>High</v>
      </c>
      <c r="L170" s="54">
        <f t="shared" si="28"/>
        <v>3.2</v>
      </c>
      <c r="M170" s="69">
        <f>'Impact of the crisis'!N171</f>
        <v>2.4</v>
      </c>
      <c r="N170" s="69">
        <f>'Impact of the crisis'!AB171</f>
        <v>3.5</v>
      </c>
      <c r="O170" s="54">
        <f>'Conditions of people affected'!R171</f>
        <v>2.15</v>
      </c>
      <c r="P170" s="69">
        <f>'Conditions of people affected'!K171</f>
        <v>2.2999999999999998</v>
      </c>
      <c r="Q170" s="69">
        <f>'Conditions of people affected'!Q171</f>
        <v>2</v>
      </c>
      <c r="R170" s="53">
        <f t="shared" si="29"/>
        <v>2</v>
      </c>
      <c r="S170" s="53">
        <f>'Complexity of the crisis'!X171</f>
        <v>1.9</v>
      </c>
      <c r="T170" s="53">
        <f>'Complexity of the crisis'!AN171</f>
        <v>2</v>
      </c>
      <c r="U170" s="139" t="str">
        <f>VLOOKUP(C170,Lists!$C$3:$E$300,3,FALSE)</f>
        <v>Africa</v>
      </c>
      <c r="V170" s="140">
        <v>45565</v>
      </c>
    </row>
    <row r="171" spans="1:22" x14ac:dyDescent="0.35">
      <c r="A171" s="67" t="str">
        <f>'Crisis Indicator Data'!A169</f>
        <v>Food Security Crisis in North-East Tanzania</v>
      </c>
      <c r="B171" s="55" t="str">
        <f>Lists!G169</f>
        <v>Food security in North-East</v>
      </c>
      <c r="C171" s="67" t="str">
        <f>'Crisis Indicator Data'!C169</f>
        <v>TZA003</v>
      </c>
      <c r="D171" s="67" t="str">
        <f>'Crisis Indicator Data'!D169</f>
        <v>Tanzania</v>
      </c>
      <c r="E171" s="67" t="str">
        <f>'Crisis Indicator Data'!E169</f>
        <v>TZA</v>
      </c>
      <c r="F171" s="67" t="str">
        <f>'Crisis Indicator Data'!B169</f>
        <v>Drought</v>
      </c>
      <c r="G171" s="52">
        <f t="shared" si="25"/>
        <v>2.2999999999999998</v>
      </c>
      <c r="H171" s="68">
        <f t="shared" si="26"/>
        <v>3</v>
      </c>
      <c r="I171" s="132" t="str">
        <f t="shared" si="27"/>
        <v>Medium</v>
      </c>
      <c r="J171" s="133" t="str">
        <f>INDEX(Trends!$D$3:$D$404,MATCH(C171,Trends!$C$3:$C$404,0))</f>
        <v>Decreasing</v>
      </c>
      <c r="K171" s="123" t="str">
        <f>IF(Reliability!B169="x","x",(IF(ROUNDUP(Reliability!B169,0)=1,"Very High",IF(ROUNDUP(Reliability!B169,0)=2,"High",IF(ROUNDUP(Reliability!B169,0)=3,"Medium",IF(ROUNDUP(Reliability!B169,0)=4,"Low","Very Low"))))))</f>
        <v>High</v>
      </c>
      <c r="L171" s="54">
        <f t="shared" si="28"/>
        <v>1.7</v>
      </c>
      <c r="M171" s="69">
        <f>'Impact of the crisis'!N172</f>
        <v>2.5</v>
      </c>
      <c r="N171" s="69">
        <f>'Impact of the crisis'!AB172</f>
        <v>1.3</v>
      </c>
      <c r="O171" s="54">
        <f>'Conditions of people affected'!R172</f>
        <v>2.8</v>
      </c>
      <c r="P171" s="69">
        <f>'Conditions of people affected'!K172</f>
        <v>2.6</v>
      </c>
      <c r="Q171" s="69">
        <f>'Conditions of people affected'!Q172</f>
        <v>3</v>
      </c>
      <c r="R171" s="53">
        <f t="shared" si="29"/>
        <v>2</v>
      </c>
      <c r="S171" s="53">
        <f>'Complexity of the crisis'!X172</f>
        <v>1.9</v>
      </c>
      <c r="T171" s="53">
        <f>'Complexity of the crisis'!AN172</f>
        <v>2</v>
      </c>
      <c r="U171" s="139" t="str">
        <f>VLOOKUP(C171,Lists!$C$3:$E$300,3,FALSE)</f>
        <v>Africa</v>
      </c>
      <c r="V171" s="140">
        <v>45565</v>
      </c>
    </row>
    <row r="172" spans="1:22" x14ac:dyDescent="0.35">
      <c r="A172" s="67" t="str">
        <f>'Crisis Indicator Data'!A170</f>
        <v>International Displacement in Uganda</v>
      </c>
      <c r="B172" s="55" t="str">
        <f>Lists!G170</f>
        <v>Refugees</v>
      </c>
      <c r="C172" s="67" t="str">
        <f>'Crisis Indicator Data'!C170</f>
        <v>UGA005</v>
      </c>
      <c r="D172" s="67" t="str">
        <f>'Crisis Indicator Data'!D170</f>
        <v>Uganda</v>
      </c>
      <c r="E172" s="67" t="str">
        <f>'Crisis Indicator Data'!E170</f>
        <v>UGA</v>
      </c>
      <c r="F172" s="67" t="str">
        <f>'Crisis Indicator Data'!B170</f>
        <v>Displacement</v>
      </c>
      <c r="G172" s="52">
        <f t="shared" si="25"/>
        <v>3.3</v>
      </c>
      <c r="H172" s="68">
        <f t="shared" si="26"/>
        <v>4</v>
      </c>
      <c r="I172" s="132" t="str">
        <f t="shared" si="27"/>
        <v>High</v>
      </c>
      <c r="J172" s="133" t="str">
        <f>INDEX(Trends!$D$3:$D$404,MATCH(C172,Trends!$C$3:$C$404,0))</f>
        <v>Increasing</v>
      </c>
      <c r="K172" s="123" t="str">
        <f>IF(Reliability!B170="x","x",(IF(ROUNDUP(Reliability!B170,0)=1,"Very High",IF(ROUNDUP(Reliability!B170,0)=2,"High",IF(ROUNDUP(Reliability!B170,0)=3,"Medium",IF(ROUNDUP(Reliability!B170,0)=4,"Low","Very Low"))))))</f>
        <v>Medium</v>
      </c>
      <c r="L172" s="54">
        <f t="shared" si="28"/>
        <v>3.2</v>
      </c>
      <c r="M172" s="69">
        <f>'Impact of the crisis'!N173</f>
        <v>1.7</v>
      </c>
      <c r="N172" s="69">
        <f>'Impact of the crisis'!AB173</f>
        <v>3.8</v>
      </c>
      <c r="O172" s="54">
        <f>'Conditions of people affected'!R173</f>
        <v>3.35</v>
      </c>
      <c r="P172" s="69">
        <f>'Conditions of people affected'!K173</f>
        <v>3.7</v>
      </c>
      <c r="Q172" s="69">
        <f>'Conditions of people affected'!Q173</f>
        <v>3</v>
      </c>
      <c r="R172" s="53">
        <f t="shared" si="29"/>
        <v>3.2</v>
      </c>
      <c r="S172" s="53">
        <f>'Complexity of the crisis'!X173</f>
        <v>3.7</v>
      </c>
      <c r="T172" s="53">
        <f>'Complexity of the crisis'!AN173</f>
        <v>2.5</v>
      </c>
      <c r="U172" s="139" t="str">
        <f>VLOOKUP(C172,Lists!$C$3:$E$300,3,FALSE)</f>
        <v>Africa</v>
      </c>
      <c r="V172" s="140">
        <v>45562</v>
      </c>
    </row>
    <row r="173" spans="1:22" x14ac:dyDescent="0.35">
      <c r="A173" s="67" t="str">
        <f>'Crisis Indicator Data'!A171</f>
        <v>Russia-Ukraine conflict</v>
      </c>
      <c r="B173" s="55" t="str">
        <f>Lists!G171</f>
        <v>Russia-Ukraine conflict</v>
      </c>
      <c r="C173" s="67" t="str">
        <f>'Crisis Indicator Data'!C171</f>
        <v>UKR002</v>
      </c>
      <c r="D173" s="67" t="str">
        <f>'Crisis Indicator Data'!D171</f>
        <v>Ukraine</v>
      </c>
      <c r="E173" s="67" t="str">
        <f>'Crisis Indicator Data'!E171</f>
        <v>UKR</v>
      </c>
      <c r="F173" s="67" t="str">
        <f>'Crisis Indicator Data'!B171</f>
        <v>Conflict,Displacement</v>
      </c>
      <c r="G173" s="52">
        <f t="shared" si="25"/>
        <v>4.5</v>
      </c>
      <c r="H173" s="68">
        <f t="shared" si="26"/>
        <v>5</v>
      </c>
      <c r="I173" s="132" t="str">
        <f t="shared" si="27"/>
        <v>Very High</v>
      </c>
      <c r="J173" s="133" t="str">
        <f>INDEX(Trends!$D$3:$D$404,MATCH(C173,Trends!$C$3:$C$404,0))</f>
        <v>Stable</v>
      </c>
      <c r="K173" s="123" t="str">
        <f>IF(Reliability!B171="x","x",(IF(ROUNDUP(Reliability!B171,0)=1,"Very High",IF(ROUNDUP(Reliability!B171,0)=2,"High",IF(ROUNDUP(Reliability!B171,0)=3,"Medium",IF(ROUNDUP(Reliability!B171,0)=4,"Low","Very Low"))))))</f>
        <v>Very High</v>
      </c>
      <c r="L173" s="54">
        <f t="shared" si="28"/>
        <v>4.5</v>
      </c>
      <c r="M173" s="69">
        <f>'Impact of the crisis'!N174</f>
        <v>4.9000000000000004</v>
      </c>
      <c r="N173" s="69">
        <f>'Impact of the crisis'!AB174</f>
        <v>4.3</v>
      </c>
      <c r="O173" s="54">
        <f>'Conditions of people affected'!R174</f>
        <v>5</v>
      </c>
      <c r="P173" s="69">
        <f>'Conditions of people affected'!K174</f>
        <v>5</v>
      </c>
      <c r="Q173" s="69">
        <f>'Conditions of people affected'!Q174</f>
        <v>5</v>
      </c>
      <c r="R173" s="53">
        <f t="shared" si="29"/>
        <v>3.7</v>
      </c>
      <c r="S173" s="53">
        <f>'Complexity of the crisis'!X174</f>
        <v>2.6</v>
      </c>
      <c r="T173" s="53">
        <f>'Complexity of the crisis'!AN174</f>
        <v>4.5</v>
      </c>
      <c r="U173" s="139" t="str">
        <f>VLOOKUP(C173,Lists!$C$3:$E$300,3,FALSE)</f>
        <v>Europe</v>
      </c>
      <c r="V173" s="140">
        <v>45563</v>
      </c>
    </row>
    <row r="174" spans="1:22" x14ac:dyDescent="0.35">
      <c r="A174" s="67" t="str">
        <f>'Crisis Indicator Data'!A172</f>
        <v>Complex crisis in Venezuela</v>
      </c>
      <c r="B174" s="55" t="str">
        <f>Lists!G172</f>
        <v>Complex crisis</v>
      </c>
      <c r="C174" s="67" t="str">
        <f>'Crisis Indicator Data'!C172</f>
        <v>VEN001</v>
      </c>
      <c r="D174" s="67" t="str">
        <f>'Crisis Indicator Data'!D172</f>
        <v>Venezuela</v>
      </c>
      <c r="E174" s="67" t="str">
        <f>'Crisis Indicator Data'!E172</f>
        <v>VEN</v>
      </c>
      <c r="F174" s="67" t="str">
        <f>'Crisis Indicator Data'!B172</f>
        <v>Socio-political,Violence,Floods</v>
      </c>
      <c r="G174" s="52">
        <f t="shared" si="25"/>
        <v>4</v>
      </c>
      <c r="H174" s="68">
        <f t="shared" si="26"/>
        <v>4</v>
      </c>
      <c r="I174" s="132" t="str">
        <f t="shared" si="27"/>
        <v>High</v>
      </c>
      <c r="J174" s="133" t="str">
        <f>INDEX(Trends!$D$3:$D$404,MATCH(C174,Trends!$C$3:$C$404,0))</f>
        <v>Stable</v>
      </c>
      <c r="K174" s="123" t="str">
        <f>IF(Reliability!B172="x","x",(IF(ROUNDUP(Reliability!B172,0)=1,"Very High",IF(ROUNDUP(Reliability!B172,0)=2,"High",IF(ROUNDUP(Reliability!B172,0)=3,"Medium",IF(ROUNDUP(Reliability!B172,0)=4,"Low","Very Low"))))))</f>
        <v>High</v>
      </c>
      <c r="L174" s="54">
        <f t="shared" si="28"/>
        <v>4.4000000000000004</v>
      </c>
      <c r="M174" s="69">
        <f>'Impact of the crisis'!N175</f>
        <v>5</v>
      </c>
      <c r="N174" s="69">
        <f>'Impact of the crisis'!AB175</f>
        <v>4</v>
      </c>
      <c r="O174" s="54">
        <f>'Conditions of people affected'!R175</f>
        <v>3.9</v>
      </c>
      <c r="P174" s="69">
        <f>'Conditions of people affected'!K175</f>
        <v>4.8</v>
      </c>
      <c r="Q174" s="69">
        <f>'Conditions of people affected'!Q175</f>
        <v>3</v>
      </c>
      <c r="R174" s="53">
        <f t="shared" si="29"/>
        <v>3.7</v>
      </c>
      <c r="S174" s="53">
        <f>'Complexity of the crisis'!X175</f>
        <v>3.3</v>
      </c>
      <c r="T174" s="53">
        <f>'Complexity of the crisis'!AN175</f>
        <v>4</v>
      </c>
      <c r="U174" s="139" t="str">
        <f>VLOOKUP(C174,Lists!$C$3:$E$300,3,FALSE)</f>
        <v>Americas</v>
      </c>
      <c r="V174" s="140">
        <v>45560</v>
      </c>
    </row>
    <row r="175" spans="1:22" x14ac:dyDescent="0.35">
      <c r="A175" s="67" t="str">
        <f>'Crisis Indicator Data'!A173</f>
        <v>Typhoon Yagi in Vietnam</v>
      </c>
      <c r="B175" s="55" t="str">
        <f>Lists!G173</f>
        <v>Typhoon Yagi</v>
      </c>
      <c r="C175" s="67" t="str">
        <f>'Crisis Indicator Data'!C173</f>
        <v>VNM003</v>
      </c>
      <c r="D175" s="67" t="str">
        <f>'Crisis Indicator Data'!D173</f>
        <v>Vietnam</v>
      </c>
      <c r="E175" s="67" t="str">
        <f>'Crisis Indicator Data'!E173</f>
        <v>VNM</v>
      </c>
      <c r="F175" s="67" t="str">
        <f>'Crisis Indicator Data'!B173</f>
        <v>Cyclone</v>
      </c>
      <c r="G175" s="52">
        <f t="shared" si="25"/>
        <v>2.7</v>
      </c>
      <c r="H175" s="68">
        <f t="shared" si="26"/>
        <v>3</v>
      </c>
      <c r="I175" s="132" t="str">
        <f t="shared" si="27"/>
        <v>Medium</v>
      </c>
      <c r="J175" s="133" t="str">
        <f>INDEX(Trends!$D$3:$D$404,MATCH(C175,Trends!$C$3:$C$404,0))</f>
        <v>-</v>
      </c>
      <c r="K175" s="123" t="str">
        <f>IF(Reliability!B173="x","x",(IF(ROUNDUP(Reliability!B173,0)=1,"Very High",IF(ROUNDUP(Reliability!B173,0)=2,"High",IF(ROUNDUP(Reliability!B173,0)=3,"Medium",IF(ROUNDUP(Reliability!B173,0)=4,"Low","Very Low"))))))</f>
        <v>Very High</v>
      </c>
      <c r="L175" s="54">
        <f t="shared" si="28"/>
        <v>2.9</v>
      </c>
      <c r="M175" s="69">
        <f>'Impact of the crisis'!N176</f>
        <v>3.3</v>
      </c>
      <c r="N175" s="69">
        <f>'Impact of the crisis'!AB176</f>
        <v>2.6</v>
      </c>
      <c r="O175" s="54">
        <f>'Conditions of people affected'!R176</f>
        <v>2.4500000000000002</v>
      </c>
      <c r="P175" s="69">
        <f>'Conditions of people affected'!K176</f>
        <v>2.9</v>
      </c>
      <c r="Q175" s="69">
        <f>'Conditions of people affected'!Q176</f>
        <v>2</v>
      </c>
      <c r="R175" s="53">
        <f t="shared" si="29"/>
        <v>3</v>
      </c>
      <c r="S175" s="53">
        <f>'Complexity of the crisis'!X176</f>
        <v>2.9</v>
      </c>
      <c r="T175" s="53">
        <f>'Complexity of the crisis'!AN176</f>
        <v>3</v>
      </c>
      <c r="U175" s="139" t="str">
        <f>VLOOKUP(C175,Lists!$C$3:$E$300,3,FALSE)</f>
        <v>Asia</v>
      </c>
      <c r="V175" s="140">
        <v>45565</v>
      </c>
    </row>
    <row r="176" spans="1:22" x14ac:dyDescent="0.35">
      <c r="A176" s="67" t="str">
        <f>'Crisis Indicator Data'!A174</f>
        <v>Conflict in Yemen</v>
      </c>
      <c r="B176" s="55" t="str">
        <f>Lists!G174</f>
        <v>Complex crisis</v>
      </c>
      <c r="C176" s="67" t="str">
        <f>'Crisis Indicator Data'!C174</f>
        <v>YEM001</v>
      </c>
      <c r="D176" s="67" t="str">
        <f>'Crisis Indicator Data'!D174</f>
        <v>Yemen</v>
      </c>
      <c r="E176" s="67" t="str">
        <f>'Crisis Indicator Data'!E174</f>
        <v>YEM</v>
      </c>
      <c r="F176" s="67" t="str">
        <f>'Crisis Indicator Data'!B174</f>
        <v>Conflict</v>
      </c>
      <c r="G176" s="52">
        <f t="shared" si="25"/>
        <v>4.7</v>
      </c>
      <c r="H176" s="68">
        <f t="shared" si="26"/>
        <v>5</v>
      </c>
      <c r="I176" s="132" t="str">
        <f t="shared" si="27"/>
        <v>Very High</v>
      </c>
      <c r="J176" s="133" t="str">
        <f>INDEX(Trends!$D$3:$D$404,MATCH(C176,Trends!$C$3:$C$404,0))</f>
        <v>Stable</v>
      </c>
      <c r="K176" s="123" t="str">
        <f>IF(Reliability!B174="x","x",(IF(ROUNDUP(Reliability!B174,0)=1,"Very High",IF(ROUNDUP(Reliability!B174,0)=2,"High",IF(ROUNDUP(Reliability!B174,0)=3,"Medium",IF(ROUNDUP(Reliability!B174,0)=4,"Low","Very Low"))))))</f>
        <v>High</v>
      </c>
      <c r="L176" s="54">
        <f t="shared" si="28"/>
        <v>4.7</v>
      </c>
      <c r="M176" s="69">
        <f>'Impact of the crisis'!N177</f>
        <v>4.9000000000000004</v>
      </c>
      <c r="N176" s="69">
        <f>'Impact of the crisis'!AB177</f>
        <v>4.5999999999999996</v>
      </c>
      <c r="O176" s="54">
        <f>'Conditions of people affected'!R177</f>
        <v>5</v>
      </c>
      <c r="P176" s="69">
        <f>'Conditions of people affected'!K177</f>
        <v>5</v>
      </c>
      <c r="Q176" s="69">
        <f>'Conditions of people affected'!Q177</f>
        <v>5</v>
      </c>
      <c r="R176" s="53">
        <f t="shared" si="29"/>
        <v>4.2</v>
      </c>
      <c r="S176" s="53">
        <f>'Complexity of the crisis'!X177</f>
        <v>3.8</v>
      </c>
      <c r="T176" s="53">
        <f>'Complexity of the crisis'!AN177</f>
        <v>4.5</v>
      </c>
      <c r="U176" s="139" t="str">
        <f>VLOOKUP(C176,Lists!$C$3:$E$300,3,FALSE)</f>
        <v>Middle east</v>
      </c>
      <c r="V176" s="140">
        <v>45560</v>
      </c>
    </row>
    <row r="177" spans="1:22" x14ac:dyDescent="0.35">
      <c r="A177" s="67" t="str">
        <f>'Crisis Indicator Data'!A175</f>
        <v>Mixed migration flows in Yemen</v>
      </c>
      <c r="B177" s="55" t="str">
        <f>Lists!G175</f>
        <v>Mixed Migration</v>
      </c>
      <c r="C177" s="67" t="str">
        <f>'Crisis Indicator Data'!C175</f>
        <v>YEM002</v>
      </c>
      <c r="D177" s="67" t="str">
        <f>'Crisis Indicator Data'!D175</f>
        <v>Yemen</v>
      </c>
      <c r="E177" s="67" t="str">
        <f>'Crisis Indicator Data'!E175</f>
        <v>YEM</v>
      </c>
      <c r="F177" s="67" t="str">
        <f>'Crisis Indicator Data'!B175</f>
        <v>Displacement</v>
      </c>
      <c r="G177" s="52">
        <f t="shared" si="25"/>
        <v>3.2</v>
      </c>
      <c r="H177" s="68">
        <f t="shared" si="26"/>
        <v>4</v>
      </c>
      <c r="I177" s="132" t="str">
        <f t="shared" si="27"/>
        <v>High</v>
      </c>
      <c r="J177" s="133" t="str">
        <f>INDEX(Trends!$D$3:$D$404,MATCH(C177,Trends!$C$3:$C$404,0))</f>
        <v>Stable</v>
      </c>
      <c r="K177" s="123" t="str">
        <f>IF(Reliability!B175="x","x",(IF(ROUNDUP(Reliability!B175,0)=1,"Very High",IF(ROUNDUP(Reliability!B175,0)=2,"High",IF(ROUNDUP(Reliability!B175,0)=3,"Medium",IF(ROUNDUP(Reliability!B175,0)=4,"Low","Very Low"))))))</f>
        <v>Very High</v>
      </c>
      <c r="L177" s="54">
        <f t="shared" si="28"/>
        <v>3.2</v>
      </c>
      <c r="M177" s="69">
        <f>'Impact of the crisis'!N178</f>
        <v>1.3</v>
      </c>
      <c r="N177" s="69">
        <f>'Impact of the crisis'!AB178</f>
        <v>3.8</v>
      </c>
      <c r="O177" s="54">
        <f>'Conditions of people affected'!R178</f>
        <v>3.3</v>
      </c>
      <c r="P177" s="69">
        <f>'Conditions of people affected'!K178</f>
        <v>2.6</v>
      </c>
      <c r="Q177" s="69">
        <f>'Conditions of people affected'!Q178</f>
        <v>4</v>
      </c>
      <c r="R177" s="53">
        <f t="shared" si="29"/>
        <v>3</v>
      </c>
      <c r="S177" s="53">
        <f>'Complexity of the crisis'!X178</f>
        <v>3.8</v>
      </c>
      <c r="T177" s="53">
        <f>'Complexity of the crisis'!AN178</f>
        <v>2</v>
      </c>
      <c r="U177" s="139" t="str">
        <f>VLOOKUP(C177,Lists!$C$3:$E$300,3,FALSE)</f>
        <v>Middle east</v>
      </c>
      <c r="V177" s="140">
        <v>45560</v>
      </c>
    </row>
    <row r="178" spans="1:22" x14ac:dyDescent="0.35">
      <c r="A178" s="67" t="str">
        <f>'Crisis Indicator Data'!A176</f>
        <v>Drought in Zambia</v>
      </c>
      <c r="B178" s="55" t="str">
        <f>Lists!G176</f>
        <v>Drought</v>
      </c>
      <c r="C178" s="67" t="str">
        <f>'Crisis Indicator Data'!C176</f>
        <v>ZMB002</v>
      </c>
      <c r="D178" s="67" t="str">
        <f>'Crisis Indicator Data'!D176</f>
        <v>Zambia</v>
      </c>
      <c r="E178" s="67" t="str">
        <f>'Crisis Indicator Data'!E176</f>
        <v>ZMB</v>
      </c>
      <c r="F178" s="67" t="str">
        <f>'Crisis Indicator Data'!B176</f>
        <v>Drought,Food Security</v>
      </c>
      <c r="G178" s="52">
        <f t="shared" si="25"/>
        <v>3.6</v>
      </c>
      <c r="H178" s="68">
        <f t="shared" si="26"/>
        <v>4</v>
      </c>
      <c r="I178" s="132" t="str">
        <f t="shared" si="27"/>
        <v>High</v>
      </c>
      <c r="J178" s="133" t="str">
        <f>INDEX(Trends!$D$3:$D$404,MATCH(C178,Trends!$C$3:$C$404,0))</f>
        <v>Increasing</v>
      </c>
      <c r="K178" s="123" t="str">
        <f>IF(Reliability!B176="x","x",(IF(ROUNDUP(Reliability!B176,0)=1,"Very High",IF(ROUNDUP(Reliability!B176,0)=2,"High",IF(ROUNDUP(Reliability!B176,0)=3,"Medium",IF(ROUNDUP(Reliability!B176,0)=4,"Low","Very Low"))))))</f>
        <v>High</v>
      </c>
      <c r="L178" s="54">
        <f t="shared" si="28"/>
        <v>4</v>
      </c>
      <c r="M178" s="69">
        <f>'Impact of the crisis'!N179</f>
        <v>4.8</v>
      </c>
      <c r="N178" s="69">
        <f>'Impact of the crisis'!AB179</f>
        <v>3.4</v>
      </c>
      <c r="O178" s="54">
        <f>'Conditions of people affected'!R179</f>
        <v>4</v>
      </c>
      <c r="P178" s="69">
        <f>'Conditions of people affected'!K179</f>
        <v>5</v>
      </c>
      <c r="Q178" s="69">
        <f>'Conditions of people affected'!Q179</f>
        <v>3</v>
      </c>
      <c r="R178" s="53">
        <f t="shared" si="29"/>
        <v>2.5</v>
      </c>
      <c r="S178" s="53">
        <f>'Complexity of the crisis'!X179</f>
        <v>2.4</v>
      </c>
      <c r="T178" s="53">
        <f>'Complexity of the crisis'!AN179</f>
        <v>2.5</v>
      </c>
      <c r="U178" s="139" t="str">
        <f>VLOOKUP(C178,Lists!$C$3:$E$300,3,FALSE)</f>
        <v>Africa</v>
      </c>
      <c r="V178" s="140">
        <v>45565</v>
      </c>
    </row>
    <row r="179" spans="1:22" x14ac:dyDescent="0.35">
      <c r="A179" s="67" t="str">
        <f>'Crisis Indicator Data'!A177</f>
        <v>Complex crisis in Zimbabwe</v>
      </c>
      <c r="B179" s="55" t="str">
        <f>Lists!G177</f>
        <v>Complex crisis</v>
      </c>
      <c r="C179" s="67" t="str">
        <f>'Crisis Indicator Data'!C177</f>
        <v>ZWE001</v>
      </c>
      <c r="D179" s="67" t="str">
        <f>'Crisis Indicator Data'!D177</f>
        <v>Zimbabwe</v>
      </c>
      <c r="E179" s="67" t="str">
        <f>'Crisis Indicator Data'!E177</f>
        <v>ZWE</v>
      </c>
      <c r="F179" s="67" t="str">
        <f>'Crisis Indicator Data'!B177</f>
        <v>Socio-political,Drought,Food Security</v>
      </c>
      <c r="G179" s="52">
        <f t="shared" si="25"/>
        <v>3.8</v>
      </c>
      <c r="H179" s="68">
        <f t="shared" si="26"/>
        <v>4</v>
      </c>
      <c r="I179" s="132" t="str">
        <f t="shared" si="27"/>
        <v>High</v>
      </c>
      <c r="J179" s="133" t="str">
        <f>INDEX(Trends!$D$3:$D$404,MATCH(C179,Trends!$C$3:$C$404,0))</f>
        <v>Increasing</v>
      </c>
      <c r="K179" s="123" t="str">
        <f>IF(Reliability!B177="x","x",(IF(ROUNDUP(Reliability!B177,0)=1,"Very High",IF(ROUNDUP(Reliability!B177,0)=2,"High",IF(ROUNDUP(Reliability!B177,0)=3,"Medium",IF(ROUNDUP(Reliability!B177,0)=4,"Low","Very Low"))))))</f>
        <v>High</v>
      </c>
      <c r="L179" s="54">
        <f t="shared" si="28"/>
        <v>4.0999999999999996</v>
      </c>
      <c r="M179" s="69">
        <f>'Impact of the crisis'!N180</f>
        <v>4.5999999999999996</v>
      </c>
      <c r="N179" s="69">
        <f>'Impact of the crisis'!AB180</f>
        <v>3.8</v>
      </c>
      <c r="O179" s="54">
        <f>'Conditions of people affected'!R180</f>
        <v>3.9</v>
      </c>
      <c r="P179" s="69">
        <f>'Conditions of people affected'!K180</f>
        <v>4.8</v>
      </c>
      <c r="Q179" s="69">
        <f>'Conditions of people affected'!Q180</f>
        <v>3</v>
      </c>
      <c r="R179" s="53">
        <f t="shared" si="29"/>
        <v>3.4</v>
      </c>
      <c r="S179" s="53">
        <f>'Complexity of the crisis'!X180</f>
        <v>3.3</v>
      </c>
      <c r="T179" s="53">
        <f>'Complexity of the crisis'!AN180</f>
        <v>3.5</v>
      </c>
      <c r="U179" s="139" t="str">
        <f>VLOOKUP(C179,Lists!$C$3:$E$300,3,FALSE)</f>
        <v>Africa</v>
      </c>
      <c r="V179" s="140">
        <v>45565</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5">
      <c r="A2" s="16" t="s">
        <v>10204</v>
      </c>
      <c r="B2" s="11" t="s">
        <v>10205</v>
      </c>
      <c r="C2" s="19" t="s">
        <v>11598</v>
      </c>
      <c r="D2" s="19" t="s">
        <v>11599</v>
      </c>
      <c r="E2" s="19" t="s">
        <v>11600</v>
      </c>
      <c r="F2" s="19" t="s">
        <v>11601</v>
      </c>
      <c r="G2" s="19" t="s">
        <v>11602</v>
      </c>
      <c r="H2" s="19" t="s">
        <v>11603</v>
      </c>
      <c r="I2" s="19" t="s">
        <v>11604</v>
      </c>
      <c r="J2" s="19" t="s">
        <v>11605</v>
      </c>
      <c r="K2" s="19" t="s">
        <v>11606</v>
      </c>
      <c r="L2" s="19" t="s">
        <v>11607</v>
      </c>
      <c r="M2" s="19" t="s">
        <v>11608</v>
      </c>
      <c r="N2" s="19" t="s">
        <v>11609</v>
      </c>
      <c r="O2" s="19" t="s">
        <v>11610</v>
      </c>
      <c r="P2" s="19" t="s">
        <v>11611</v>
      </c>
      <c r="Q2" s="19" t="s">
        <v>11612</v>
      </c>
      <c r="R2" s="19" t="s">
        <v>11613</v>
      </c>
      <c r="S2" s="19" t="s">
        <v>11614</v>
      </c>
      <c r="T2" s="19" t="s">
        <v>11615</v>
      </c>
      <c r="U2" s="19" t="s">
        <v>11615</v>
      </c>
      <c r="V2" s="19" t="s">
        <v>11616</v>
      </c>
      <c r="W2" s="19" t="s">
        <v>11617</v>
      </c>
      <c r="X2" s="19" t="s">
        <v>11618</v>
      </c>
      <c r="Y2" s="19" t="s">
        <v>11619</v>
      </c>
      <c r="Z2" s="19" t="s">
        <v>11620</v>
      </c>
      <c r="AA2" s="19" t="s">
        <v>11621</v>
      </c>
      <c r="AB2" s="19" t="s">
        <v>11622</v>
      </c>
      <c r="AC2" s="19" t="s">
        <v>11623</v>
      </c>
      <c r="AD2" s="19" t="s">
        <v>11624</v>
      </c>
      <c r="AE2" s="19" t="s">
        <v>11625</v>
      </c>
      <c r="AF2" s="19" t="s">
        <v>10350</v>
      </c>
      <c r="AG2" s="19" t="s">
        <v>10266</v>
      </c>
      <c r="AH2" s="19" t="s">
        <v>11626</v>
      </c>
      <c r="AI2" s="19" t="s">
        <v>11626</v>
      </c>
      <c r="AJ2" s="19" t="s">
        <v>11626</v>
      </c>
      <c r="AK2" s="19" t="s">
        <v>11627</v>
      </c>
      <c r="AL2" s="19" t="s">
        <v>11628</v>
      </c>
      <c r="AM2" s="19" t="s">
        <v>11629</v>
      </c>
      <c r="AN2" s="19" t="s">
        <v>11630</v>
      </c>
      <c r="AO2" s="19" t="s">
        <v>11631</v>
      </c>
      <c r="AP2" s="19" t="s">
        <v>11632</v>
      </c>
      <c r="AQ2" s="19" t="s">
        <v>11633</v>
      </c>
      <c r="AR2" s="19" t="s">
        <v>11634</v>
      </c>
      <c r="AS2" s="19" t="s">
        <v>11635</v>
      </c>
      <c r="AT2" s="19" t="s">
        <v>11636</v>
      </c>
      <c r="AU2" s="19" t="s">
        <v>11637</v>
      </c>
      <c r="AV2" s="19" t="s">
        <v>11638</v>
      </c>
      <c r="AW2" s="19" t="s">
        <v>11639</v>
      </c>
      <c r="AX2" s="19" t="s">
        <v>11640</v>
      </c>
      <c r="AY2" s="19" t="s">
        <v>11641</v>
      </c>
      <c r="AZ2" s="19" t="s">
        <v>11642</v>
      </c>
      <c r="BA2" s="19" t="s">
        <v>11643</v>
      </c>
      <c r="BB2" s="19" t="s">
        <v>11644</v>
      </c>
      <c r="BC2" s="19" t="s">
        <v>10355</v>
      </c>
      <c r="BD2" s="19" t="s">
        <v>11645</v>
      </c>
      <c r="BE2" s="19" t="s">
        <v>10356</v>
      </c>
    </row>
    <row r="3" spans="1:58" x14ac:dyDescent="0.35">
      <c r="A3" s="17" t="s">
        <v>11646</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1451</v>
      </c>
      <c r="B4" s="11" t="s">
        <v>10370</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10374</v>
      </c>
      <c r="B5" s="11" t="s">
        <v>10375</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225</v>
      </c>
      <c r="B6" s="11" t="s">
        <v>10457</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788</v>
      </c>
      <c r="B7" s="11" t="s">
        <v>10371</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10385</v>
      </c>
      <c r="B8" s="11" t="s">
        <v>10386</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10380</v>
      </c>
      <c r="B9" s="11" t="s">
        <v>10381</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701</v>
      </c>
      <c r="B10" s="11" t="s">
        <v>10382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10387</v>
      </c>
      <c r="B11" s="11" t="s">
        <v>10388</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10389</v>
      </c>
      <c r="B12" s="11" t="s">
        <v>10390</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710</v>
      </c>
      <c r="B13" s="11" t="s">
        <v>10391</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10401</v>
      </c>
      <c r="B14" s="11" t="s">
        <v>10402</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10399</v>
      </c>
      <c r="B15" s="11" t="s">
        <v>10400</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2495</v>
      </c>
      <c r="B16" s="11" t="s">
        <v>10397</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10413</v>
      </c>
      <c r="B17" s="11" t="s">
        <v>10414</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2960</v>
      </c>
      <c r="B18" s="11" t="s">
        <v>10405</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10393</v>
      </c>
      <c r="B19" s="11" t="s">
        <v>10394</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10406</v>
      </c>
      <c r="B20" s="11" t="s">
        <v>10407</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1605</v>
      </c>
      <c r="B21" s="11" t="s">
        <v>10395</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10417</v>
      </c>
      <c r="B22" s="11" t="s">
        <v>10418</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10410</v>
      </c>
      <c r="B23" s="11" t="s">
        <v>10411</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10403</v>
      </c>
      <c r="B24" s="11" t="s">
        <v>10404</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10419</v>
      </c>
      <c r="B25" s="11" t="s">
        <v>10420</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2769</v>
      </c>
      <c r="B26" s="11" t="s">
        <v>10412</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11647</v>
      </c>
      <c r="B27" s="11" t="s">
        <v>10416</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2948</v>
      </c>
      <c r="B28" s="11" t="s">
        <v>10398</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218</v>
      </c>
      <c r="B29" s="11" t="s">
        <v>10396</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388</v>
      </c>
      <c r="B30" s="11" t="s">
        <v>10392</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11648</v>
      </c>
      <c r="B31" s="11" t="s">
        <v>10440</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10532</v>
      </c>
      <c r="B32" s="11" t="s">
        <v>10533</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141</v>
      </c>
      <c r="B33" s="11" t="s">
        <v>10431</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10422</v>
      </c>
      <c r="B34" s="11" t="s">
        <v>10423</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11649</v>
      </c>
      <c r="B35" s="11" t="s">
        <v>10421</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296</v>
      </c>
      <c r="B36" s="11" t="s">
        <v>10660</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1431</v>
      </c>
      <c r="B37" s="11" t="s">
        <v>10426</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10427</v>
      </c>
      <c r="B38" s="11" t="s">
        <v>10428</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1088</v>
      </c>
      <c r="B39" s="11" t="s">
        <v>10436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10437</v>
      </c>
      <c r="B40" s="11" t="s">
        <v>10438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739</v>
      </c>
      <c r="B41" s="11" t="s">
        <v>10433</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11650</v>
      </c>
      <c r="B42" s="11" t="s">
        <v>10432</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1106</v>
      </c>
      <c r="B43" s="11" t="s">
        <v>10441</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10429</v>
      </c>
      <c r="B44" s="11" t="s">
        <v>10430</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10505</v>
      </c>
      <c r="B45" s="11" t="s">
        <v>10506</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10442</v>
      </c>
      <c r="B46" s="11" t="s">
        <v>10443</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10446</v>
      </c>
      <c r="B47" s="11" t="s">
        <v>10447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3008</v>
      </c>
      <c r="B48" s="11" t="s">
        <v>10448</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10454</v>
      </c>
      <c r="B49" s="11" t="s">
        <v>10455</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1048</v>
      </c>
      <c r="B50" s="11" t="s">
        <v>10451</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10452</v>
      </c>
      <c r="B51" s="11" t="s">
        <v>10453</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1120</v>
      </c>
      <c r="B52" s="11" t="s">
        <v>10456</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1436</v>
      </c>
      <c r="B53" s="11" t="s">
        <v>10458</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1342</v>
      </c>
      <c r="B54" s="11" t="s">
        <v>10459</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1218</v>
      </c>
      <c r="B55" s="11" t="s">
        <v>10640</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10488</v>
      </c>
      <c r="B56" s="11" t="s">
        <v>10489</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179</v>
      </c>
      <c r="B57" s="11" t="s">
        <v>10460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3038</v>
      </c>
      <c r="B58" s="11" t="s">
        <v>10464</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749</v>
      </c>
      <c r="B59" s="11" t="s">
        <v>10465</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10468</v>
      </c>
      <c r="B60" s="11" t="s">
        <v>10469</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10466</v>
      </c>
      <c r="B61" s="11" t="s">
        <v>10467</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10470</v>
      </c>
      <c r="B62" s="11" t="s">
        <v>10471</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10474</v>
      </c>
      <c r="B63" s="11" t="s">
        <v>10475</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10484</v>
      </c>
      <c r="B64" s="11" t="s">
        <v>10485</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10478</v>
      </c>
      <c r="B65" s="11" t="s">
        <v>10479</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10449</v>
      </c>
      <c r="B66" s="11" t="s">
        <v>10450</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10480</v>
      </c>
      <c r="B67" s="11" t="s">
        <v>10481</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80</v>
      </c>
      <c r="B68" s="11" t="s">
        <v>10490</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10491</v>
      </c>
      <c r="B69" s="11" t="s">
        <v>10492</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1228</v>
      </c>
      <c r="B70" s="11" t="s">
        <v>10495</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10482</v>
      </c>
      <c r="B71" s="11" t="s">
        <v>10483</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10486</v>
      </c>
      <c r="B72" s="11" t="s">
        <v>10487</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10500</v>
      </c>
      <c r="B73" s="11" t="s">
        <v>10501</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1213</v>
      </c>
      <c r="B74" s="11" t="s">
        <v>10507</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1233</v>
      </c>
      <c r="B75" s="11" t="s">
        <v>10504</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3113</v>
      </c>
      <c r="B76" s="11" t="s">
        <v>10508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10515</v>
      </c>
      <c r="B77" s="11" t="s">
        <v>10516</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7467</v>
      </c>
      <c r="B78" s="11" t="s">
        <v>10510</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499</v>
      </c>
      <c r="B79" s="11" t="s">
        <v>10509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587</v>
      </c>
      <c r="B80" s="11" t="s">
        <v>10513</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236</v>
      </c>
      <c r="B81" s="11" t="s">
        <v>10514</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10511</v>
      </c>
      <c r="B82" s="11" t="s">
        <v>10512</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10517</v>
      </c>
      <c r="B83" s="11" t="s">
        <v>10518</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250</v>
      </c>
      <c r="B84" s="11" t="s">
        <v>10519</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10520</v>
      </c>
      <c r="B85" s="11" t="s">
        <v>10521</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10525</v>
      </c>
      <c r="B86" s="11" t="s">
        <v>10526</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95</v>
      </c>
      <c r="B87" s="11" t="s">
        <v>10524</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10527</v>
      </c>
      <c r="B88" s="11" t="s">
        <v>10528</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261</v>
      </c>
      <c r="B89" s="11" t="s">
        <v>10529</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10534</v>
      </c>
      <c r="B90" s="11" t="s">
        <v>10535</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11651</v>
      </c>
      <c r="B91" s="11" t="s">
        <v>10615</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11652</v>
      </c>
      <c r="B92" s="11" t="s">
        <v>10539</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10540</v>
      </c>
      <c r="B93" s="11" t="s">
        <v>10541</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10530</v>
      </c>
      <c r="B94" s="11" t="s">
        <v>10531</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11653</v>
      </c>
      <c r="B95" s="11" t="s">
        <v>10542</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3137</v>
      </c>
      <c r="B96" s="11" t="s">
        <v>10556</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621</v>
      </c>
      <c r="B97" s="11" t="s">
        <v>10543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4736</v>
      </c>
      <c r="B98" s="11" t="s">
        <v>10552</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10544</v>
      </c>
      <c r="B99" s="11" t="s">
        <v>10545</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101</v>
      </c>
      <c r="B100" s="11" t="s">
        <v>10546</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10549</v>
      </c>
      <c r="B101" s="11" t="s">
        <v>10550</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755</v>
      </c>
      <c r="BC101" s="22">
        <v>2015</v>
      </c>
      <c r="BD101" s="22">
        <v>2014</v>
      </c>
      <c r="BE101" s="22">
        <v>2014</v>
      </c>
      <c r="BF101" s="10"/>
    </row>
    <row r="102" spans="1:58" x14ac:dyDescent="0.35">
      <c r="A102" s="16" t="s">
        <v>3125</v>
      </c>
      <c r="B102" s="11" t="s">
        <v>10553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10554</v>
      </c>
      <c r="B103" s="11" t="s">
        <v>10555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2069</v>
      </c>
      <c r="B104" s="11" t="s">
        <v>10563</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1188</v>
      </c>
      <c r="B105" s="11" t="s">
        <v>10585</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2849</v>
      </c>
      <c r="B106" s="11" t="s">
        <v>10586</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10564</v>
      </c>
      <c r="B107" s="11" t="s">
        <v>10565</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15</v>
      </c>
      <c r="B108" s="11" t="s">
        <v>10571</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10572</v>
      </c>
      <c r="B109" s="11" t="s">
        <v>10573</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10567</v>
      </c>
      <c r="B110" s="11" t="s">
        <v>10568</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212</v>
      </c>
      <c r="B111" s="11" t="s">
        <v>10580</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10583</v>
      </c>
      <c r="B112" s="11" t="s">
        <v>10584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1162</v>
      </c>
      <c r="B113" s="11" t="s">
        <v>10566</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10472</v>
      </c>
      <c r="B114" s="11" t="s">
        <v>10473</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11654</v>
      </c>
      <c r="B115" s="11" t="s">
        <v>10562</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10577</v>
      </c>
      <c r="B116" s="11" t="s">
        <v>10578</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10575</v>
      </c>
      <c r="B117" s="11" t="s">
        <v>10576</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265</v>
      </c>
      <c r="B118" s="11" t="s">
        <v>10559</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1648</v>
      </c>
      <c r="B119" s="11" t="s">
        <v>10579</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2554</v>
      </c>
      <c r="B120" s="11" t="s">
        <v>10574</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567</v>
      </c>
      <c r="B121" s="11" t="s">
        <v>10587</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10599</v>
      </c>
      <c r="B122" s="11" t="s">
        <v>10600</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10597</v>
      </c>
      <c r="B123" s="11" t="s">
        <v>10598</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10593</v>
      </c>
      <c r="B124" s="11" t="s">
        <v>10594</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10601</v>
      </c>
      <c r="B125" s="11" t="s">
        <v>10602</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1113</v>
      </c>
      <c r="B126" s="11" t="s">
        <v>10590</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125</v>
      </c>
      <c r="B127" s="11" t="s">
        <v>10588</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1795</v>
      </c>
      <c r="B128" s="11" t="s">
        <v>10589</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10595</v>
      </c>
      <c r="B129" s="11" t="s">
        <v>10596</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10603</v>
      </c>
      <c r="B130" s="11" t="s">
        <v>10604</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109</v>
      </c>
      <c r="B131" s="11" t="s">
        <v>10605</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10609</v>
      </c>
      <c r="B132" s="11" t="s">
        <v>10610</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1758</v>
      </c>
      <c r="B133" s="11" t="s">
        <v>10620</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1223</v>
      </c>
      <c r="B134" s="11" t="s">
        <v>10606</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2873</v>
      </c>
      <c r="B135" s="11" t="s">
        <v>10611</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10618</v>
      </c>
      <c r="B136" s="11" t="s">
        <v>10619</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1441</v>
      </c>
      <c r="B137" s="11" t="s">
        <v>10607</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2861</v>
      </c>
      <c r="B138" s="11" t="s">
        <v>10608</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3215</v>
      </c>
      <c r="B139" s="11" t="s">
        <v>10612</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10616</v>
      </c>
      <c r="B140" s="11" t="s">
        <v>10617</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10621</v>
      </c>
      <c r="B141" s="11" t="s">
        <v>10622</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3254</v>
      </c>
      <c r="B142" s="11" t="s">
        <v>10627</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11655</v>
      </c>
      <c r="B143" s="11" t="s">
        <v>10628</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276</v>
      </c>
      <c r="B144" s="11" t="s">
        <v>10629</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11656</v>
      </c>
      <c r="B145" s="11" t="s">
        <v>10537</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10547</v>
      </c>
      <c r="B146" s="11" t="s">
        <v>10548</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11657</v>
      </c>
      <c r="B147" s="11" t="s">
        <v>10687</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10694</v>
      </c>
      <c r="B148" s="11" t="s">
        <v>10695</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10647</v>
      </c>
      <c r="B149" s="11" t="s">
        <v>10648</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10630</v>
      </c>
      <c r="B150" s="11" t="s">
        <v>10631</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32</v>
      </c>
      <c r="B151" s="11" t="s">
        <v>10633</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10644</v>
      </c>
      <c r="B152" s="11" t="s">
        <v>10645</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10657</v>
      </c>
      <c r="B153" s="11" t="s">
        <v>10658</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10638</v>
      </c>
      <c r="B154" s="11" t="s">
        <v>10639</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10634</v>
      </c>
      <c r="B155" s="11" t="s">
        <v>10635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3287</v>
      </c>
      <c r="B156" s="11" t="s">
        <v>10651</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10652</v>
      </c>
      <c r="B157" s="11" t="s">
        <v>10653</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10636</v>
      </c>
      <c r="B158" s="11" t="s">
        <v>10637</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1690</v>
      </c>
      <c r="B159" s="11" t="s">
        <v>10643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10697</v>
      </c>
      <c r="B160" s="11" t="s">
        <v>10698</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2465</v>
      </c>
      <c r="B161" s="11" t="s">
        <v>10646</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202</v>
      </c>
      <c r="B162" s="11" t="s">
        <v>10463</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2837</v>
      </c>
      <c r="B163" s="11" t="s">
        <v>10551</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291</v>
      </c>
      <c r="B164" s="11" t="s">
        <v>10632</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10649</v>
      </c>
      <c r="B165" s="11" t="s">
        <v>10650</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11658</v>
      </c>
      <c r="B166" s="11" t="s">
        <v>10656</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10654</v>
      </c>
      <c r="B167" s="11" t="s">
        <v>10655</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10424</v>
      </c>
      <c r="B168" s="11" t="s">
        <v>10425</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61</v>
      </c>
      <c r="B169" s="11" t="s">
        <v>10659</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10663</v>
      </c>
      <c r="B170" s="11" t="s">
        <v>10664</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72</v>
      </c>
      <c r="B171" s="11" t="s">
        <v>10677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187</v>
      </c>
      <c r="B172" s="11" t="s">
        <v>10662</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11659</v>
      </c>
      <c r="B173" s="11" t="s">
        <v>10570</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11660</v>
      </c>
      <c r="B174" s="11" t="s">
        <v>10667</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1560</v>
      </c>
      <c r="B175" s="11" t="s">
        <v>10661</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10668</v>
      </c>
      <c r="B176" s="11" t="s">
        <v>10669</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1446</v>
      </c>
      <c r="B177" s="11" t="s">
        <v>10670</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328</v>
      </c>
      <c r="B178" s="11" t="s">
        <v>10671</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11661</v>
      </c>
      <c r="B179" s="11" t="s">
        <v>10672</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10665</v>
      </c>
      <c r="B180" s="11" t="s">
        <v>10666</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10673</v>
      </c>
      <c r="B181" s="11" t="s">
        <v>10674</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544</v>
      </c>
      <c r="B182" s="11" t="s">
        <v>10678</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3308</v>
      </c>
      <c r="B183" s="11" t="s">
        <v>10679</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10378</v>
      </c>
      <c r="B184" s="11" t="s">
        <v>10379</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10476</v>
      </c>
      <c r="B185" s="11" t="s">
        <v>10477</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11662</v>
      </c>
      <c r="B186" s="11" t="s">
        <v>10683</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10680</v>
      </c>
      <c r="B187" s="11" t="s">
        <v>10681</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10684</v>
      </c>
      <c r="B188" s="11" t="s">
        <v>10685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10692</v>
      </c>
      <c r="B189" s="11" t="s">
        <v>10693</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1485</v>
      </c>
      <c r="B190" s="11" t="s">
        <v>10688</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11663</v>
      </c>
      <c r="B191" s="11" t="s">
        <v>10691</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53</v>
      </c>
      <c r="B192" s="11" t="s">
        <v>10696</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196</v>
      </c>
      <c r="B193" s="11" t="s">
        <v>10699</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89</v>
      </c>
      <c r="B194" s="11" t="s">
        <v>10700</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10205</v>
      </c>
      <c r="B1" s="24" t="s">
        <v>11598</v>
      </c>
      <c r="C1" s="24" t="s">
        <v>11599</v>
      </c>
      <c r="D1" s="24" t="s">
        <v>11600</v>
      </c>
      <c r="E1" s="24" t="s">
        <v>11601</v>
      </c>
      <c r="F1" s="24" t="s">
        <v>11602</v>
      </c>
      <c r="G1" s="24" t="s">
        <v>11603</v>
      </c>
      <c r="H1" s="24" t="s">
        <v>11604</v>
      </c>
      <c r="I1" s="24" t="s">
        <v>11605</v>
      </c>
      <c r="J1" s="24" t="s">
        <v>11606</v>
      </c>
      <c r="K1" s="24" t="s">
        <v>11607</v>
      </c>
      <c r="L1" s="24" t="s">
        <v>11608</v>
      </c>
      <c r="M1" s="24" t="s">
        <v>11609</v>
      </c>
      <c r="N1" s="24" t="s">
        <v>11610</v>
      </c>
      <c r="O1" s="24" t="s">
        <v>11611</v>
      </c>
      <c r="P1" s="24" t="s">
        <v>11612</v>
      </c>
      <c r="Q1" s="24" t="s">
        <v>11613</v>
      </c>
      <c r="R1" s="24" t="s">
        <v>11614</v>
      </c>
      <c r="S1" s="24" t="s">
        <v>11615</v>
      </c>
      <c r="T1" s="24" t="s">
        <v>11615</v>
      </c>
      <c r="U1" s="24" t="s">
        <v>11616</v>
      </c>
      <c r="V1" s="24" t="s">
        <v>11617</v>
      </c>
      <c r="W1" s="24" t="s">
        <v>11618</v>
      </c>
      <c r="X1" s="24" t="s">
        <v>11619</v>
      </c>
      <c r="Y1" s="24" t="s">
        <v>11620</v>
      </c>
      <c r="Z1" s="24" t="s">
        <v>11621</v>
      </c>
      <c r="AA1" s="24" t="s">
        <v>11622</v>
      </c>
      <c r="AB1" s="24" t="s">
        <v>11623</v>
      </c>
      <c r="AC1" s="24" t="s">
        <v>11624</v>
      </c>
      <c r="AD1" s="24" t="s">
        <v>11625</v>
      </c>
      <c r="AE1" s="24" t="s">
        <v>10350</v>
      </c>
      <c r="AF1" s="24" t="s">
        <v>10266</v>
      </c>
      <c r="AG1" s="24" t="s">
        <v>11626</v>
      </c>
      <c r="AH1" s="24" t="s">
        <v>11626</v>
      </c>
      <c r="AI1" s="24" t="s">
        <v>11626</v>
      </c>
      <c r="AJ1" s="24" t="s">
        <v>11627</v>
      </c>
      <c r="AK1" s="24" t="s">
        <v>11628</v>
      </c>
      <c r="AL1" s="24" t="s">
        <v>11629</v>
      </c>
      <c r="AM1" s="24" t="s">
        <v>11630</v>
      </c>
      <c r="AN1" s="24" t="s">
        <v>11631</v>
      </c>
      <c r="AO1" s="24" t="s">
        <v>11632</v>
      </c>
      <c r="AP1" s="24" t="s">
        <v>11633</v>
      </c>
      <c r="AQ1" s="24" t="s">
        <v>11634</v>
      </c>
      <c r="AR1" s="24" t="s">
        <v>11635</v>
      </c>
      <c r="AS1" s="24" t="s">
        <v>11636</v>
      </c>
      <c r="AT1" s="24" t="s">
        <v>11637</v>
      </c>
      <c r="AU1" s="24" t="s">
        <v>11638</v>
      </c>
      <c r="AV1" s="24" t="s">
        <v>11639</v>
      </c>
      <c r="AW1" s="24" t="s">
        <v>11640</v>
      </c>
      <c r="AX1" s="24" t="s">
        <v>11641</v>
      </c>
      <c r="AY1" s="24" t="s">
        <v>11642</v>
      </c>
      <c r="AZ1" s="24" t="s">
        <v>11643</v>
      </c>
    </row>
    <row r="2" spans="1:57" x14ac:dyDescent="0.35">
      <c r="A2" t="s">
        <v>11646</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11664</v>
      </c>
      <c r="BB2" t="s">
        <v>11665</v>
      </c>
      <c r="BC2" t="s">
        <v>11666</v>
      </c>
      <c r="BD2" t="s">
        <v>11667</v>
      </c>
      <c r="BE2" t="s">
        <v>11668</v>
      </c>
    </row>
    <row r="3" spans="1:57" x14ac:dyDescent="0.35">
      <c r="A3" t="s">
        <v>10370</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10375</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10457</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10371</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10386</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10381</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10382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10388</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10390</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10391</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10402</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10400</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10397</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10414</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10405</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10394</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10407</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10395</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10418</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10411</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10404</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10420</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10412</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10416</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10398</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10396</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10392</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10440</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10533</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10431</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10423</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10421</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10660</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10426</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10428</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10436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10438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10433</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10432</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10441</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10430</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10506</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10443</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10447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10448</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10455</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10451</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10453</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10456</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10458</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10459</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10640</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10489</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10460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10464</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10465</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10469</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10467</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10471</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10475</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10485</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10479</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10450</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10481</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10490</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10492</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10495</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10483</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10487</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10501</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10507</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10504</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10508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10516</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10510</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10509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10513</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10514</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10512</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10518</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10519</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10521</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10526</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10524</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10528</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10529</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10535</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10615</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10539</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10541</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10531</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10542</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10556</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10543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10552</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10545</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10546</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10550</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10553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10555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10563</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10585</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10586</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10565</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10571</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10573</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10568</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10580</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10584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10566</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10473</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10562</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10578</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10576</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10559</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10579</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10574</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10587</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10600</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10598</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10594</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10602</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10590</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10588</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10589</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10596</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10604</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10605</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10610</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10620</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10606</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10611</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10619</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10607</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10608</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10612</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10617</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10622</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10627</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10628</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10629</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10537</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10548</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10687</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10695</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10648</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10631</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10633</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10645</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10658</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10639</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10635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10651</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10653</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10637</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10643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10698</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10646</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10463</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10551</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10632</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10650</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10656</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10655</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10425</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10659</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10664</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10677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10662</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10570</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10667</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10661</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10669</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10670</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10671</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10672</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10666</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10674</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10678</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10679</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10379</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10477</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10683</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10681</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10685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10693</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10688</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10691</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10696</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10699</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10700</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10205</v>
      </c>
      <c r="B1" s="24" t="s">
        <v>11598</v>
      </c>
      <c r="C1" s="24" t="s">
        <v>11599</v>
      </c>
      <c r="D1" s="24" t="s">
        <v>11600</v>
      </c>
      <c r="E1" s="24" t="s">
        <v>11601</v>
      </c>
      <c r="F1" s="24" t="s">
        <v>11602</v>
      </c>
      <c r="G1" s="24" t="s">
        <v>11603</v>
      </c>
      <c r="H1" s="24" t="s">
        <v>11604</v>
      </c>
      <c r="I1" s="24" t="s">
        <v>11605</v>
      </c>
      <c r="J1" s="24" t="s">
        <v>11606</v>
      </c>
      <c r="K1" s="24" t="s">
        <v>11607</v>
      </c>
      <c r="L1" s="24" t="s">
        <v>11608</v>
      </c>
      <c r="M1" s="24" t="s">
        <v>11609</v>
      </c>
      <c r="N1" s="24" t="s">
        <v>11610</v>
      </c>
      <c r="O1" s="24" t="s">
        <v>11611</v>
      </c>
      <c r="P1" s="24" t="s">
        <v>11612</v>
      </c>
      <c r="Q1" s="24" t="s">
        <v>11613</v>
      </c>
      <c r="R1" s="24" t="s">
        <v>11614</v>
      </c>
      <c r="S1" s="24" t="s">
        <v>11615</v>
      </c>
      <c r="T1" s="24" t="s">
        <v>11615</v>
      </c>
      <c r="U1" s="24" t="s">
        <v>11616</v>
      </c>
      <c r="V1" s="24" t="s">
        <v>11617</v>
      </c>
      <c r="W1" s="24" t="s">
        <v>11618</v>
      </c>
      <c r="X1" s="24" t="s">
        <v>11619</v>
      </c>
      <c r="Y1" s="24" t="s">
        <v>11620</v>
      </c>
      <c r="Z1" s="24" t="s">
        <v>11621</v>
      </c>
      <c r="AA1" s="24" t="s">
        <v>11622</v>
      </c>
      <c r="AB1" s="24" t="s">
        <v>11623</v>
      </c>
      <c r="AC1" s="24" t="s">
        <v>11624</v>
      </c>
      <c r="AD1" s="24" t="s">
        <v>11625</v>
      </c>
      <c r="AE1" s="24" t="s">
        <v>10350</v>
      </c>
      <c r="AF1" s="24" t="s">
        <v>10266</v>
      </c>
      <c r="AG1" s="24" t="s">
        <v>11626</v>
      </c>
      <c r="AH1" s="24" t="s">
        <v>11626</v>
      </c>
      <c r="AI1" s="24" t="s">
        <v>11626</v>
      </c>
      <c r="AJ1" s="24" t="s">
        <v>11627</v>
      </c>
      <c r="AK1" s="24" t="s">
        <v>11628</v>
      </c>
      <c r="AL1" s="24" t="s">
        <v>11629</v>
      </c>
      <c r="AM1" s="24" t="s">
        <v>11630</v>
      </c>
      <c r="AN1" s="24" t="s">
        <v>11631</v>
      </c>
      <c r="AO1" s="24" t="s">
        <v>11632</v>
      </c>
      <c r="AP1" s="24" t="s">
        <v>11633</v>
      </c>
      <c r="AQ1" s="24" t="s">
        <v>11634</v>
      </c>
      <c r="AR1" s="24" t="s">
        <v>11635</v>
      </c>
      <c r="AS1" s="24" t="s">
        <v>11636</v>
      </c>
      <c r="AT1" s="24" t="s">
        <v>11637</v>
      </c>
      <c r="AU1" s="24" t="s">
        <v>11638</v>
      </c>
      <c r="AV1" s="24" t="s">
        <v>11639</v>
      </c>
      <c r="AW1" s="24" t="s">
        <v>11640</v>
      </c>
      <c r="AX1" s="24" t="s">
        <v>11641</v>
      </c>
      <c r="AY1" s="24" t="s">
        <v>11642</v>
      </c>
      <c r="AZ1" s="24" t="s">
        <v>11643</v>
      </c>
      <c r="BA1" s="24" t="s">
        <v>11669</v>
      </c>
      <c r="BB1" s="24" t="s">
        <v>11670</v>
      </c>
    </row>
    <row r="2" spans="1:54" x14ac:dyDescent="0.35">
      <c r="A2" t="s">
        <v>10370</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10375</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10457</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10371</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10386</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10381</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10382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10388</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10390</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10391</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10402</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10400</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10397</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10414</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10405</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10394</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10407</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10395</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10418</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10411</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10404</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10420</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10412</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10416</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10398</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10396</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10392</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10440</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10533</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10431</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10423</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10421</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10660</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10426</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10428</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10436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10438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10433</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10432</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10441</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10430</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10506</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10443</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10447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10448</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10455</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10451</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10453</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10456</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10458</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10459</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10640</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10489</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10460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10464</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10465</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10469</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10467</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10471</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10475</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10485</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10479</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10450</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10481</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10490</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10492</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10495</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10483</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10487</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10501</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10507</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10504</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10508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10516</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10510</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10509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10513</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10514</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10512</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10518</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10519</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10521</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10526</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10524</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10528</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10529</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10535</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10615</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10539</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10541</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10531</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10542</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10556</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10543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10552</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10545</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10546</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10550</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10553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10555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10563</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10585</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10586</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10565</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10571</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10573</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10568</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10580</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10584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10566</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10473</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10562</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10578</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10576</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10559</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10579</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10574</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10587</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10600</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10598</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10594</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10602</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10590</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10588</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10589</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10596</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10604</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10605</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10610</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10620</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10606</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10611</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10619</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10607</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10608</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10612</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10617</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10622</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10627</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10628</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10629</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10537</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10548</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10687</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10695</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10648</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10631</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10633</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10645</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10658</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10639</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10635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10651</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10653</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10637</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10643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10698</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10646</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10463</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10551</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10632</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10650</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10656</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10655</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10425</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10659</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10664</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10677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10662</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10570</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10667</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10661</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10669</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10670</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10671</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10672</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10666</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10674</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10678</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10679</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10379</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10477</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10683</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10681</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10685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10693</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10688</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10691</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10696</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10699</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10700</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62"/>
  <sheetViews>
    <sheetView tabSelected="1" topLeftCell="B1" workbookViewId="0">
      <selection activeCell="E6" sqref="E6"/>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September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10201</v>
      </c>
      <c r="B2" s="13" t="s">
        <v>10203</v>
      </c>
      <c r="C2" s="13" t="s">
        <v>10204</v>
      </c>
      <c r="D2" s="6" t="s">
        <v>10205</v>
      </c>
      <c r="E2" s="13" t="s">
        <v>10206</v>
      </c>
      <c r="F2" s="85" t="s">
        <v>10207</v>
      </c>
      <c r="G2" s="86" t="s">
        <v>10208</v>
      </c>
      <c r="H2" s="85" t="s">
        <v>10208</v>
      </c>
      <c r="I2" s="87" t="s">
        <v>10209</v>
      </c>
      <c r="J2" s="87" t="s">
        <v>6</v>
      </c>
      <c r="K2" s="89" t="s">
        <v>10210</v>
      </c>
      <c r="L2" s="88" t="s">
        <v>10225</v>
      </c>
      <c r="M2" s="88" t="s">
        <v>10226</v>
      </c>
      <c r="N2" s="59" t="s">
        <v>10213</v>
      </c>
      <c r="O2" s="90" t="s">
        <v>7454</v>
      </c>
      <c r="P2" s="90" t="s">
        <v>10214</v>
      </c>
      <c r="Q2" s="91" t="s">
        <v>10215</v>
      </c>
      <c r="R2" s="92" t="s">
        <v>10216</v>
      </c>
      <c r="S2" s="92" t="s">
        <v>10217</v>
      </c>
      <c r="T2" s="63" t="s">
        <v>10218</v>
      </c>
      <c r="U2" s="141" t="s">
        <v>10219</v>
      </c>
    </row>
    <row r="3" spans="1:21" ht="18" hidden="1" customHeight="1" thickTop="1" x14ac:dyDescent="0.4">
      <c r="A3" s="56" t="s">
        <v>10220</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10221</v>
      </c>
      <c r="B4" s="14"/>
      <c r="C4" s="14"/>
      <c r="D4" s="7" t="s">
        <v>10221</v>
      </c>
      <c r="E4" s="14"/>
      <c r="F4" s="40" t="s">
        <v>10222</v>
      </c>
      <c r="G4" s="40" t="s">
        <v>10222</v>
      </c>
      <c r="H4" s="40" t="s">
        <v>10223</v>
      </c>
      <c r="I4" s="40" t="s">
        <v>10224</v>
      </c>
      <c r="J4" s="40" t="s">
        <v>10223</v>
      </c>
      <c r="K4" s="40" t="s">
        <v>10222</v>
      </c>
      <c r="L4" s="40" t="s">
        <v>10222</v>
      </c>
      <c r="M4" s="40" t="s">
        <v>10222</v>
      </c>
      <c r="N4" s="40" t="s">
        <v>10222</v>
      </c>
      <c r="O4" s="40" t="s">
        <v>10222</v>
      </c>
      <c r="P4" s="40" t="s">
        <v>10222</v>
      </c>
      <c r="Q4" s="40" t="s">
        <v>10222</v>
      </c>
      <c r="R4" s="40" t="s">
        <v>10222</v>
      </c>
      <c r="S4" s="40" t="s">
        <v>10222</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f>VLOOKUP(B5,'INFORM Severity - hidden'!$C$5:$V$300,20,FALSE)</f>
        <v>45559</v>
      </c>
    </row>
    <row r="6" spans="1:21" x14ac:dyDescent="0.3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2.6</v>
      </c>
      <c r="G6" s="145">
        <f t="shared" si="1"/>
        <v>3</v>
      </c>
      <c r="H6" s="145" t="str">
        <f t="shared" si="2"/>
        <v>Medium</v>
      </c>
      <c r="I6" s="146" t="str">
        <f>INDEX(Trends!$D$3:$D$404,MATCH(B6,Trends!$C$3:$C$404,0))</f>
        <v>Decreasing</v>
      </c>
      <c r="J6" s="145" t="str">
        <f>VLOOKUP($B6,Reliability!$A$3:$I$300,9,FALSE)</f>
        <v>High</v>
      </c>
      <c r="K6" s="147">
        <f t="shared" si="3"/>
        <v>1.4</v>
      </c>
      <c r="L6" s="147">
        <f>VLOOKUP($B6,'Impact of the crisis'!$C$6:$N$300,12,FALSE)</f>
        <v>1.3</v>
      </c>
      <c r="M6" s="147">
        <f>VLOOKUP($B6,'Impact of the crisis'!$C$6:$AB$300,26,FALSE)</f>
        <v>1.4</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4</v>
      </c>
      <c r="S6" s="147">
        <f>VLOOKUP($B6,'Complexity of the crisis'!$C$6:$AN$300,38,FALSE)</f>
        <v>2.5</v>
      </c>
      <c r="T6" s="151" t="str">
        <f>VLOOKUP(B6,Lists!$C$3:$E$300,3,FALSE)</f>
        <v>Asia</v>
      </c>
      <c r="U6" s="152">
        <f>VLOOKUP(B6,'INFORM Severity - hidden'!$C$5:$V$300,20,FALSE)</f>
        <v>45559</v>
      </c>
    </row>
    <row r="7" spans="1:21" x14ac:dyDescent="0.3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2.8</v>
      </c>
      <c r="G7" s="145">
        <f t="shared" si="1"/>
        <v>3</v>
      </c>
      <c r="H7" s="145" t="str">
        <f t="shared" si="2"/>
        <v>Medium</v>
      </c>
      <c r="I7" s="146" t="str">
        <f>INDEX(Trends!$D$3:$D$404,MATCH(B7,Trends!$C$3:$C$404,0))</f>
        <v>Decreasing</v>
      </c>
      <c r="J7" s="145" t="str">
        <f>VLOOKUP($B7,Reliability!$A$3:$I$300,9,FALSE)</f>
        <v>Very High</v>
      </c>
      <c r="K7" s="147">
        <f t="shared" si="3"/>
        <v>2</v>
      </c>
      <c r="L7" s="147">
        <f>VLOOKUP($B7,'Impact of the crisis'!$C$6:$N$300,12,FALSE)</f>
        <v>2.9</v>
      </c>
      <c r="M7" s="147">
        <f>VLOOKUP($B7,'Impact of the crisis'!$C$6:$AB$300,26,FALSE)</f>
        <v>1.4</v>
      </c>
      <c r="N7" s="147">
        <f>VLOOKUP($B7,'Conditions of people affected'!$C$6:$R$300,16,FALSE)</f>
        <v>3.55</v>
      </c>
      <c r="O7" s="147">
        <f>VLOOKUP($B7,'Conditions of people affected'!$C$6:$R$300,9,FALSE)</f>
        <v>4.0999999999999996</v>
      </c>
      <c r="P7" s="147">
        <f>VLOOKUP($B7,'Conditions of people affected'!$C$6:$R$300,15,FALSE)</f>
        <v>3</v>
      </c>
      <c r="Q7" s="147">
        <f t="shared" si="4"/>
        <v>2.1</v>
      </c>
      <c r="R7" s="147">
        <f>VLOOKUP($B7,'Complexity of the crisis'!$C$6:$AN$300,22,FALSE)</f>
        <v>3</v>
      </c>
      <c r="S7" s="147">
        <f>VLOOKUP($B7,'Complexity of the crisis'!$C$6:$AN$300,38,FALSE)</f>
        <v>1</v>
      </c>
      <c r="T7" s="151" t="str">
        <f>VLOOKUP(B7,Lists!$C$3:$E$300,3,FALSE)</f>
        <v>Africa</v>
      </c>
      <c r="U7" s="152">
        <f>VLOOKUP(B7,'INFORM Severity - hidden'!$C$5:$V$300,20,FALSE)</f>
        <v>45561</v>
      </c>
    </row>
    <row r="8" spans="1:21" x14ac:dyDescent="0.3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2.1</v>
      </c>
      <c r="G8" s="145">
        <f t="shared" si="1"/>
        <v>3</v>
      </c>
      <c r="H8" s="145" t="str">
        <f t="shared" si="2"/>
        <v>Medium</v>
      </c>
      <c r="I8" s="146" t="str">
        <f>INDEX(Trends!$D$3:$D$404,MATCH(B8,Trends!$C$3:$C$404,0))</f>
        <v>Decreasing</v>
      </c>
      <c r="J8" s="145" t="str">
        <f>VLOOKUP($B8,Reliability!$A$3:$I$300,9,FALSE)</f>
        <v>Very High</v>
      </c>
      <c r="K8" s="147">
        <f t="shared" si="3"/>
        <v>2.1</v>
      </c>
      <c r="L8" s="147">
        <f>VLOOKUP($B8,'Impact of the crisis'!$C$6:$N$300,12,FALSE)</f>
        <v>2.4</v>
      </c>
      <c r="M8" s="147">
        <f>VLOOKUP($B8,'Impact of the crisis'!$C$6:$AB$300,26,FALSE)</f>
        <v>1.9</v>
      </c>
      <c r="N8" s="147">
        <f>VLOOKUP($B8,'Conditions of people affected'!$C$6:$R$300,16,FALSE)</f>
        <v>2.5</v>
      </c>
      <c r="O8" s="147">
        <f>VLOOKUP($B8,'Conditions of people affected'!$C$6:$R$300,9,FALSE)</f>
        <v>2</v>
      </c>
      <c r="P8" s="147">
        <f>VLOOKUP($B8,'Conditions of people affected'!$C$6:$R$300,15,FALSE)</f>
        <v>3</v>
      </c>
      <c r="Q8" s="147">
        <f t="shared" si="4"/>
        <v>1.6</v>
      </c>
      <c r="R8" s="147">
        <f>VLOOKUP($B8,'Complexity of the crisis'!$C$6:$AN$300,22,FALSE)</f>
        <v>1.7</v>
      </c>
      <c r="S8" s="147">
        <f>VLOOKUP($B8,'Complexity of the crisis'!$C$6:$AN$300,38,FALSE)</f>
        <v>1.5</v>
      </c>
      <c r="T8" s="151" t="str">
        <f>VLOOKUP(B8,Lists!$C$3:$E$300,3,FALSE)</f>
        <v>Middle east</v>
      </c>
      <c r="U8" s="152">
        <f>VLOOKUP(B8,'INFORM Severity - hidden'!$C$5:$V$300,20,FALSE)</f>
        <v>45560</v>
      </c>
    </row>
    <row r="9" spans="1:21" x14ac:dyDescent="0.3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1.6</v>
      </c>
      <c r="G9" s="145">
        <f t="shared" si="1"/>
        <v>2</v>
      </c>
      <c r="H9" s="145" t="str">
        <f t="shared" si="2"/>
        <v>Low</v>
      </c>
      <c r="I9" s="146" t="str">
        <f>INDEX(Trends!$D$3:$D$404,MATCH(B9,Trends!$C$3:$C$404,0))</f>
        <v>Decreasing</v>
      </c>
      <c r="J9" s="145" t="str">
        <f>VLOOKUP($B9,Reliability!$A$3:$I$300,9,FALSE)</f>
        <v>Medium</v>
      </c>
      <c r="K9" s="147">
        <f t="shared" si="3"/>
        <v>1.7</v>
      </c>
      <c r="L9" s="147">
        <f>VLOOKUP($B9,'Impact of the crisis'!$C$6:$N$300,12,FALSE)</f>
        <v>0.9</v>
      </c>
      <c r="M9" s="147">
        <f>VLOOKUP($B9,'Impact of the crisis'!$C$6:$AB$300,26,FALSE)</f>
        <v>2</v>
      </c>
      <c r="N9" s="147">
        <f>VLOOKUP($B9,'Conditions of people affected'!$C$6:$R$300,16,FALSE)</f>
        <v>1</v>
      </c>
      <c r="O9" s="147">
        <f>VLOOKUP($B9,'Conditions of people affected'!$C$6:$R$300,9,FALSE)</f>
        <v>0</v>
      </c>
      <c r="P9" s="147">
        <f>VLOOKUP($B9,'Conditions of people affected'!$C$6:$R$300,15,FALSE)</f>
        <v>2</v>
      </c>
      <c r="Q9" s="147">
        <f t="shared" si="4"/>
        <v>2.5</v>
      </c>
      <c r="R9" s="147">
        <f>VLOOKUP($B9,'Complexity of the crisis'!$C$6:$AN$300,22,FALSE)</f>
        <v>2.4</v>
      </c>
      <c r="S9" s="147">
        <f>VLOOKUP($B9,'Complexity of the crisis'!$C$6:$AN$300,38,FALSE)</f>
        <v>2.5</v>
      </c>
      <c r="T9" s="151" t="str">
        <f>VLOOKUP(B9,Lists!$C$3:$E$300,3,FALSE)</f>
        <v>Middle east</v>
      </c>
      <c r="U9" s="152">
        <f>VLOOKUP(B9,'INFORM Severity - hidden'!$C$5:$V$300,20,FALSE)</f>
        <v>45560</v>
      </c>
    </row>
    <row r="10" spans="1:21" x14ac:dyDescent="0.3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v>
      </c>
      <c r="N10" s="147">
        <f>VLOOKUP($B10,'Conditions of people affected'!$C$6:$R$300,16,FALSE)</f>
        <v>3.25</v>
      </c>
      <c r="O10" s="147">
        <f>VLOOKUP($B10,'Conditions of people affected'!$C$6:$R$300,9,FALSE)</f>
        <v>3.5</v>
      </c>
      <c r="P10" s="147">
        <f>VLOOKUP($B10,'Conditions of people affected'!$C$6:$R$300,15,FALSE)</f>
        <v>3</v>
      </c>
      <c r="Q10" s="147">
        <f t="shared" si="4"/>
        <v>3.2</v>
      </c>
      <c r="R10" s="147">
        <f>VLOOKUP($B10,'Complexity of the crisis'!$C$6:$AN$300,22,FALSE)</f>
        <v>2.9</v>
      </c>
      <c r="S10" s="147">
        <f>VLOOKUP($B10,'Complexity of the crisis'!$C$6:$AN$300,38,FALSE)</f>
        <v>3.5</v>
      </c>
      <c r="T10" s="151" t="str">
        <f>VLOOKUP(B10,Lists!$C$3:$E$300,3,FALSE)</f>
        <v>Africa</v>
      </c>
      <c r="U10" s="152">
        <f>VLOOKUP(B10,'INFORM Severity - hidden'!$C$5:$V$300,20,FALSE)</f>
        <v>45562</v>
      </c>
    </row>
    <row r="11" spans="1:21" x14ac:dyDescent="0.35">
      <c r="A11" s="148" t="str">
        <f t="array" ref="A11">IFERROR(INDEX(Lists!$B$2:$B$200,SMALL(IF(Lists!$I$2:$I$200="Individual",ROW(Lists!$B$2:$B$200)),ROW(7:7))-1,1),"")</f>
        <v>Conflict in northern region</v>
      </c>
      <c r="B11" s="149" t="str">
        <f>VLOOKUP(A11,Lists!$B$2:$G$200,2,FALSE)</f>
        <v>BEN002</v>
      </c>
      <c r="C11" s="149" t="str">
        <f>VLOOKUP(B11,'INFORM Severity - hidden'!$C$5:$D$200,2,FALSE)</f>
        <v>Benin</v>
      </c>
      <c r="D11" s="149" t="str">
        <f>VLOOKUP(A11,Lists!$B$2:$G$200,3,FALSE)</f>
        <v>BEN</v>
      </c>
      <c r="E11" s="150" t="str">
        <f>VLOOKUP(A11,Lists!$B$2:$G$200,5,FALSE)</f>
        <v>Conflict,Displacement,Violence</v>
      </c>
      <c r="F11" s="144">
        <f t="shared" si="0"/>
        <v>2</v>
      </c>
      <c r="G11" s="145">
        <f t="shared" si="1"/>
        <v>2</v>
      </c>
      <c r="H11" s="145" t="str">
        <f t="shared" si="2"/>
        <v>Low</v>
      </c>
      <c r="I11" s="146" t="str">
        <f>INDEX(Trends!$D$3:$D$404,MATCH(B11,Trends!$C$3:$C$404,0))</f>
        <v>Stable</v>
      </c>
      <c r="J11" s="145" t="str">
        <f>VLOOKUP($B11,Reliability!$A$3:$I$300,9,FALSE)</f>
        <v>Very High</v>
      </c>
      <c r="K11" s="147">
        <f t="shared" si="3"/>
        <v>2.1</v>
      </c>
      <c r="L11" s="147">
        <f>VLOOKUP($B11,'Impact of the crisis'!$C$6:$N$300,12,FALSE)</f>
        <v>1.7</v>
      </c>
      <c r="M11" s="147">
        <f>VLOOKUP($B11,'Impact of the crisis'!$C$6:$AB$300,26,FALSE)</f>
        <v>2.2999999999999998</v>
      </c>
      <c r="N11" s="147">
        <f>VLOOKUP($B11,'Conditions of people affected'!$C$6:$R$300,16,FALSE)</f>
        <v>1.65</v>
      </c>
      <c r="O11" s="147">
        <f>VLOOKUP($B11,'Conditions of people affected'!$C$6:$R$300,9,FALSE)</f>
        <v>1.3</v>
      </c>
      <c r="P11" s="147">
        <f>VLOOKUP($B11,'Conditions of people affected'!$C$6:$R$300,15,FALSE)</f>
        <v>2</v>
      </c>
      <c r="Q11" s="147">
        <f t="shared" si="4"/>
        <v>2.5</v>
      </c>
      <c r="R11" s="147">
        <f>VLOOKUP($B11,'Complexity of the crisis'!$C$6:$AN$300,22,FALSE)</f>
        <v>2.4</v>
      </c>
      <c r="S11" s="147">
        <f>VLOOKUP($B11,'Complexity of the crisis'!$C$6:$AN$300,38,FALSE)</f>
        <v>2.5</v>
      </c>
      <c r="T11" s="151" t="str">
        <f>VLOOKUP(B11,Lists!$C$3:$E$300,3,FALSE)</f>
        <v>Africa</v>
      </c>
      <c r="U11" s="152">
        <f>VLOOKUP(B11,'INFORM Severity - hidden'!$C$5:$V$300,20,FALSE)</f>
        <v>45561</v>
      </c>
    </row>
    <row r="12" spans="1:21" x14ac:dyDescent="0.35">
      <c r="A12" s="148" t="str">
        <f t="array" ref="A12">IFERROR(INDEX(Lists!$B$2:$B$200,SMALL(IF(Lists!$I$2:$I$200="Individual",ROW(Lists!$B$2:$B$200)),ROW(8:8))-1,1),"")</f>
        <v>Conflict in Burkina Faso</v>
      </c>
      <c r="B12" s="149" t="str">
        <f>VLOOKUP(A12,Lists!$B$2:$G$200,2,FALSE)</f>
        <v>BFA002</v>
      </c>
      <c r="C12" s="149" t="str">
        <f>VLOOKUP(B12,'INFORM Severity - hidden'!$C$5:$D$200,2,FALSE)</f>
        <v>Burkina Faso</v>
      </c>
      <c r="D12" s="149" t="str">
        <f>VLOOKUP(A12,Lists!$B$2:$G$200,3,FALSE)</f>
        <v>BFA</v>
      </c>
      <c r="E12" s="150" t="str">
        <f>VLOOKUP(A12,Lists!$B$2:$G$200,5,FALSE)</f>
        <v>Conflict,Displacement,Violence</v>
      </c>
      <c r="F12" s="144">
        <f t="shared" si="0"/>
        <v>4.2</v>
      </c>
      <c r="G12" s="145">
        <f t="shared" si="1"/>
        <v>5</v>
      </c>
      <c r="H12" s="145" t="str">
        <f t="shared" si="2"/>
        <v>Very High</v>
      </c>
      <c r="I12" s="146" t="str">
        <f>INDEX(Trends!$D$3:$D$404,MATCH(B12,Trends!$C$3:$C$404,0))</f>
        <v>Stable</v>
      </c>
      <c r="J12" s="145" t="str">
        <f>VLOOKUP($B12,Reliability!$A$3:$I$300,9,FALSE)</f>
        <v>Very High</v>
      </c>
      <c r="K12" s="147">
        <f t="shared" si="3"/>
        <v>4.3</v>
      </c>
      <c r="L12" s="147">
        <f>VLOOKUP($B12,'Impact of the crisis'!$C$6:$N$300,12,FALSE)</f>
        <v>4.7</v>
      </c>
      <c r="M12" s="147">
        <f>VLOOKUP($B12,'Impact of the crisis'!$C$6:$AB$300,26,FALSE)</f>
        <v>4.0999999999999996</v>
      </c>
      <c r="N12" s="147">
        <f>VLOOKUP($B12,'Conditions of people affected'!$C$6:$R$300,16,FALSE)</f>
        <v>4.3499999999999996</v>
      </c>
      <c r="O12" s="147">
        <f>VLOOKUP($B12,'Conditions of people affected'!$C$6:$R$300,9,FALSE)</f>
        <v>4.7</v>
      </c>
      <c r="P12" s="147">
        <f>VLOOKUP($B12,'Conditions of people affected'!$C$6:$R$300,15,FALSE)</f>
        <v>4</v>
      </c>
      <c r="Q12" s="147">
        <f t="shared" si="4"/>
        <v>4</v>
      </c>
      <c r="R12" s="147">
        <f>VLOOKUP($B12,'Complexity of the crisis'!$C$6:$AN$300,22,FALSE)</f>
        <v>3.4</v>
      </c>
      <c r="S12" s="147">
        <f>VLOOKUP($B12,'Complexity of the crisis'!$C$6:$AN$300,38,FALSE)</f>
        <v>4.5</v>
      </c>
      <c r="T12" s="151" t="str">
        <f>VLOOKUP(B12,Lists!$C$3:$E$300,3,FALSE)</f>
        <v>Africa</v>
      </c>
      <c r="U12" s="152">
        <f>VLOOKUP(B12,'INFORM Severity - hidden'!$C$5:$V$300,20,FALSE)</f>
        <v>45561</v>
      </c>
    </row>
    <row r="13" spans="1:21" x14ac:dyDescent="0.35">
      <c r="A13" s="148" t="str">
        <f t="array" ref="A13">IFERROR(INDEX(Lists!$B$2:$B$200,SMALL(IF(Lists!$I$2:$I$200="Individual",ROW(Lists!$B$2:$B$200)),ROW(9:9))-1,1),"")</f>
        <v>Rohingya refugee crisis</v>
      </c>
      <c r="B13" s="149" t="str">
        <f>VLOOKUP(A13,Lists!$B$2:$G$200,2,FALSE)</f>
        <v>BGD002</v>
      </c>
      <c r="C13" s="149" t="str">
        <f>VLOOKUP(B13,'INFORM Severity - hidden'!$C$5:$D$200,2,FALSE)</f>
        <v>Bangladesh</v>
      </c>
      <c r="D13" s="149" t="str">
        <f>VLOOKUP(A13,Lists!$B$2:$G$200,3,FALSE)</f>
        <v>BGD</v>
      </c>
      <c r="E13" s="150" t="str">
        <f>VLOOKUP(A13,Lists!$B$2:$G$200,5,FALSE)</f>
        <v>Conflict,Violence,Displacement</v>
      </c>
      <c r="F13" s="144">
        <f t="shared" si="0"/>
        <v>3.3</v>
      </c>
      <c r="G13" s="145">
        <f t="shared" si="1"/>
        <v>4</v>
      </c>
      <c r="H13" s="145" t="str">
        <f t="shared" si="2"/>
        <v>High</v>
      </c>
      <c r="I13" s="146" t="str">
        <f>INDEX(Trends!$D$3:$D$404,MATCH(B13,Trends!$C$3:$C$404,0))</f>
        <v>Increasing</v>
      </c>
      <c r="J13" s="145" t="str">
        <f>VLOOKUP($B13,Reliability!$A$3:$I$300,9,FALSE)</f>
        <v>Very High</v>
      </c>
      <c r="K13" s="147">
        <f t="shared" si="3"/>
        <v>2.8</v>
      </c>
      <c r="L13" s="147">
        <f>VLOOKUP($B13,'Impact of the crisis'!$C$6:$N$300,12,FALSE)</f>
        <v>0.2</v>
      </c>
      <c r="M13" s="147">
        <f>VLOOKUP($B13,'Impact of the crisis'!$C$6:$AB$300,26,FALSE)</f>
        <v>3.7</v>
      </c>
      <c r="N13" s="147">
        <f>VLOOKUP($B13,'Conditions of people affected'!$C$6:$R$300,16,FALSE)</f>
        <v>3.8</v>
      </c>
      <c r="O13" s="147">
        <f>VLOOKUP($B13,'Conditions of people affected'!$C$6:$R$300,9,FALSE)</f>
        <v>3.6</v>
      </c>
      <c r="P13" s="147">
        <f>VLOOKUP($B13,'Conditions of people affected'!$C$6:$R$300,15,FALSE)</f>
        <v>4</v>
      </c>
      <c r="Q13" s="147">
        <f t="shared" si="4"/>
        <v>2.9</v>
      </c>
      <c r="R13" s="147">
        <f>VLOOKUP($B13,'Complexity of the crisis'!$C$6:$AN$300,22,FALSE)</f>
        <v>2.7</v>
      </c>
      <c r="S13" s="147">
        <f>VLOOKUP($B13,'Complexity of the crisis'!$C$6:$AN$300,38,FALSE)</f>
        <v>3</v>
      </c>
      <c r="T13" s="151" t="str">
        <f>VLOOKUP(B13,Lists!$C$3:$E$300,3,FALSE)</f>
        <v>Asia</v>
      </c>
      <c r="U13" s="152">
        <f>VLOOKUP(B13,'INFORM Severity - hidden'!$C$5:$V$300,20,FALSE)</f>
        <v>45565</v>
      </c>
    </row>
    <row r="14" spans="1:21" x14ac:dyDescent="0.35">
      <c r="A14" s="148" t="str">
        <f t="array" ref="A14">IFERROR(INDEX(Lists!$B$2:$B$200,SMALL(IF(Lists!$I$2:$I$200="Individual",ROW(Lists!$B$2:$B$200)),ROW(10:10))-1,1),"")</f>
        <v>Chronic Food Security Crisis in Bangladesh</v>
      </c>
      <c r="B14" s="149" t="str">
        <f>VLOOKUP(A14,Lists!$B$2:$G$200,2,FALSE)</f>
        <v>BGD012</v>
      </c>
      <c r="C14" s="149" t="str">
        <f>VLOOKUP(B14,'INFORM Severity - hidden'!$C$5:$D$200,2,FALSE)</f>
        <v>Bangladesh</v>
      </c>
      <c r="D14" s="149" t="str">
        <f>VLOOKUP(A14,Lists!$B$2:$G$200,3,FALSE)</f>
        <v>BGD</v>
      </c>
      <c r="E14" s="150" t="str">
        <f>VLOOKUP(A14,Lists!$B$2:$G$200,5,FALSE)</f>
        <v>Food Security,Socio-political,Cyclone,Floods,Other seasonal event</v>
      </c>
      <c r="F14" s="144">
        <f t="shared" si="0"/>
        <v>3.6</v>
      </c>
      <c r="G14" s="145">
        <f t="shared" si="1"/>
        <v>4</v>
      </c>
      <c r="H14" s="145" t="str">
        <f t="shared" si="2"/>
        <v>High</v>
      </c>
      <c r="I14" s="146" t="str">
        <f>INDEX(Trends!$D$3:$D$404,MATCH(B14,Trends!$C$3:$C$404,0))</f>
        <v>Increasing</v>
      </c>
      <c r="J14" s="145" t="str">
        <f>VLOOKUP($B14,Reliability!$A$3:$I$300,9,FALSE)</f>
        <v>Very High</v>
      </c>
      <c r="K14" s="147">
        <f t="shared" si="3"/>
        <v>3.5</v>
      </c>
      <c r="L14" s="147">
        <f>VLOOKUP($B14,'Impact of the crisis'!$C$6:$N$300,12,FALSE)</f>
        <v>4.7</v>
      </c>
      <c r="M14" s="147">
        <f>VLOOKUP($B14,'Impact of the crisis'!$C$6:$AB$300,26,FALSE)</f>
        <v>2.5</v>
      </c>
      <c r="N14" s="147">
        <f>VLOOKUP($B14,'Conditions of people affected'!$C$6:$R$300,16,FALSE)</f>
        <v>4.5</v>
      </c>
      <c r="O14" s="147">
        <f>VLOOKUP($B14,'Conditions of people affected'!$C$6:$R$300,9,FALSE)</f>
        <v>5</v>
      </c>
      <c r="P14" s="147">
        <f>VLOOKUP($B14,'Conditions of people affected'!$C$6:$R$300,15,FALSE)</f>
        <v>4</v>
      </c>
      <c r="Q14" s="147">
        <f t="shared" si="4"/>
        <v>2.1</v>
      </c>
      <c r="R14" s="147">
        <f>VLOOKUP($B14,'Complexity of the crisis'!$C$6:$AN$300,22,FALSE)</f>
        <v>2.7</v>
      </c>
      <c r="S14" s="147">
        <f>VLOOKUP($B14,'Complexity of the crisis'!$C$6:$AN$300,38,FALSE)</f>
        <v>1.5</v>
      </c>
      <c r="T14" s="151" t="str">
        <f>VLOOKUP(B14,Lists!$C$3:$E$300,3,FALSE)</f>
        <v>Asia</v>
      </c>
      <c r="U14" s="152">
        <f>VLOOKUP(B14,'INFORM Severity - hidden'!$C$5:$V$300,20,FALSE)</f>
        <v>45529</v>
      </c>
    </row>
    <row r="15" spans="1:21" x14ac:dyDescent="0.35">
      <c r="A15" s="148" t="str">
        <f t="array" ref="A15">IFERROR(INDEX(Lists!$B$2:$B$200,SMALL(IF(Lists!$I$2:$I$200="Individual",ROW(Lists!$B$2:$B$200)),ROW(11:11))-1,1),"")</f>
        <v>Cyclone Remal</v>
      </c>
      <c r="B15" s="149" t="str">
        <f>VLOOKUP(A15,Lists!$B$2:$G$200,2,FALSE)</f>
        <v>BGD013</v>
      </c>
      <c r="C15" s="149" t="str">
        <f>VLOOKUP(B15,'INFORM Severity - hidden'!$C$5:$D$200,2,FALSE)</f>
        <v>Bangladesh</v>
      </c>
      <c r="D15" s="149" t="str">
        <f>VLOOKUP(A15,Lists!$B$2:$G$200,3,FALSE)</f>
        <v>BGD</v>
      </c>
      <c r="E15" s="150" t="str">
        <f>VLOOKUP(A15,Lists!$B$2:$G$200,5,FALSE)</f>
        <v>Cyclone,Floods</v>
      </c>
      <c r="F15" s="144">
        <f t="shared" si="0"/>
        <v>2.7</v>
      </c>
      <c r="G15" s="145">
        <f t="shared" si="1"/>
        <v>3</v>
      </c>
      <c r="H15" s="145" t="str">
        <f t="shared" si="2"/>
        <v>Medium</v>
      </c>
      <c r="I15" s="146" t="str">
        <f>INDEX(Trends!$D$3:$D$404,MATCH(B15,Trends!$C$3:$C$404,0))</f>
        <v>Increasing</v>
      </c>
      <c r="J15" s="145" t="str">
        <f>VLOOKUP($B15,Reliability!$A$3:$I$300,9,FALSE)</f>
        <v>Very High</v>
      </c>
      <c r="K15" s="147">
        <f t="shared" si="3"/>
        <v>2.2000000000000002</v>
      </c>
      <c r="L15" s="147">
        <f>VLOOKUP($B15,'Impact of the crisis'!$C$6:$N$300,12,FALSE)</f>
        <v>2.7</v>
      </c>
      <c r="M15" s="147">
        <f>VLOOKUP($B15,'Impact of the crisis'!$C$6:$AB$300,26,FALSE)</f>
        <v>2</v>
      </c>
      <c r="N15" s="147">
        <f>VLOOKUP($B15,'Conditions of people affected'!$C$6:$R$300,16,FALSE)</f>
        <v>2.75</v>
      </c>
      <c r="O15" s="147">
        <f>VLOOKUP($B15,'Conditions of people affected'!$C$6:$R$300,9,FALSE)</f>
        <v>3.5</v>
      </c>
      <c r="P15" s="147">
        <f>VLOOKUP($B15,'Conditions of people affected'!$C$6:$R$300,15,FALSE)</f>
        <v>2</v>
      </c>
      <c r="Q15" s="147">
        <f t="shared" si="4"/>
        <v>2.9</v>
      </c>
      <c r="R15" s="147">
        <f>VLOOKUP($B15,'Complexity of the crisis'!$C$6:$AN$300,22,FALSE)</f>
        <v>2.7</v>
      </c>
      <c r="S15" s="147">
        <f>VLOOKUP($B15,'Complexity of the crisis'!$C$6:$AN$300,38,FALSE)</f>
        <v>3</v>
      </c>
      <c r="T15" s="151" t="str">
        <f>VLOOKUP(B15,Lists!$C$3:$E$300,3,FALSE)</f>
        <v>Asia</v>
      </c>
      <c r="U15" s="152">
        <f>VLOOKUP(B15,'INFORM Severity - hidden'!$C$5:$V$300,20,FALSE)</f>
        <v>45565</v>
      </c>
    </row>
    <row r="16" spans="1:21" x14ac:dyDescent="0.35">
      <c r="A16" s="148" t="str">
        <f t="array" ref="A16">IFERROR(INDEX(Lists!$B$2:$B$200,SMALL(IF(Lists!$I$2:$I$200="Individual",ROW(Lists!$B$2:$B$200)),ROW(12:12))-1,1),"")</f>
        <v>2024 Monsoon Floods in Bangladesh</v>
      </c>
      <c r="B16" s="149" t="str">
        <f>VLOOKUP(A16,Lists!$B$2:$G$200,2,FALSE)</f>
        <v>BGD014</v>
      </c>
      <c r="C16" s="149" t="str">
        <f>VLOOKUP(B16,'INFORM Severity - hidden'!$C$5:$D$200,2,FALSE)</f>
        <v>Bangladesh</v>
      </c>
      <c r="D16" s="149" t="str">
        <f>VLOOKUP(A16,Lists!$B$2:$G$200,3,FALSE)</f>
        <v>BGD</v>
      </c>
      <c r="E16" s="150" t="str">
        <f>VLOOKUP(A16,Lists!$B$2:$G$200,5,FALSE)</f>
        <v>Floods</v>
      </c>
      <c r="F16" s="144">
        <f t="shared" si="0"/>
        <v>3.3</v>
      </c>
      <c r="G16" s="145">
        <f t="shared" si="1"/>
        <v>4</v>
      </c>
      <c r="H16" s="145" t="str">
        <f t="shared" si="2"/>
        <v>High</v>
      </c>
      <c r="I16" s="146" t="str">
        <f>INDEX(Trends!$D$3:$D$404,MATCH(B16,Trends!$C$3:$C$404,0))</f>
        <v>-</v>
      </c>
      <c r="J16" s="145" t="str">
        <f>VLOOKUP($B16,Reliability!$A$3:$I$300,9,FALSE)</f>
        <v>Very High</v>
      </c>
      <c r="K16" s="147">
        <f t="shared" si="3"/>
        <v>2.7</v>
      </c>
      <c r="L16" s="147">
        <f>VLOOKUP($B16,'Impact of the crisis'!$C$6:$N$300,12,FALSE)</f>
        <v>3.1</v>
      </c>
      <c r="M16" s="147">
        <f>VLOOKUP($B16,'Impact of the crisis'!$C$6:$AB$300,26,FALSE)</f>
        <v>2.5</v>
      </c>
      <c r="N16" s="147">
        <f>VLOOKUP($B16,'Conditions of people affected'!$C$6:$R$300,16,FALSE)</f>
        <v>3.75</v>
      </c>
      <c r="O16" s="147">
        <f>VLOOKUP($B16,'Conditions of people affected'!$C$6:$R$300,9,FALSE)</f>
        <v>4.5</v>
      </c>
      <c r="P16" s="147">
        <f>VLOOKUP($B16,'Conditions of people affected'!$C$6:$R$300,15,FALSE)</f>
        <v>3</v>
      </c>
      <c r="Q16" s="147">
        <f t="shared" si="4"/>
        <v>2.9</v>
      </c>
      <c r="R16" s="147">
        <f>VLOOKUP($B16,'Complexity of the crisis'!$C$6:$AN$300,22,FALSE)</f>
        <v>2.7</v>
      </c>
      <c r="S16" s="147">
        <f>VLOOKUP($B16,'Complexity of the crisis'!$C$6:$AN$300,38,FALSE)</f>
        <v>3</v>
      </c>
      <c r="T16" s="151" t="str">
        <f>VLOOKUP(B16,Lists!$C$3:$E$300,3,FALSE)</f>
        <v>Asia</v>
      </c>
      <c r="U16" s="152">
        <f>VLOOKUP(B16,'INFORM Severity - hidden'!$C$5:$V$300,20,FALSE)</f>
        <v>45565</v>
      </c>
    </row>
    <row r="17" spans="1:21" x14ac:dyDescent="0.35">
      <c r="A17" s="148" t="str">
        <f t="array" ref="A17">IFERROR(INDEX(Lists!$B$2:$B$200,SMALL(IF(Lists!$I$2:$I$200="Individual",ROW(Lists!$B$2:$B$200)),ROW(13:13))-1,1),"")</f>
        <v>Displacement from Russia-Ukraine conflict in Bulgaria</v>
      </c>
      <c r="B17" s="149" t="str">
        <f>VLOOKUP(A17,Lists!$B$2:$G$200,2,FALSE)</f>
        <v>BGR002</v>
      </c>
      <c r="C17" s="149" t="str">
        <f>VLOOKUP(B17,'INFORM Severity - hidden'!$C$5:$D$200,2,FALSE)</f>
        <v>Bulgaria</v>
      </c>
      <c r="D17" s="149" t="str">
        <f>VLOOKUP(A17,Lists!$B$2:$G$200,3,FALSE)</f>
        <v>BGR</v>
      </c>
      <c r="E17" s="150" t="str">
        <f>VLOOKUP(A17,Lists!$B$2:$G$200,5,FALSE)</f>
        <v>Conflict,Displacement</v>
      </c>
      <c r="F17" s="144">
        <f t="shared" si="0"/>
        <v>1.6</v>
      </c>
      <c r="G17" s="145">
        <f t="shared" si="1"/>
        <v>2</v>
      </c>
      <c r="H17" s="145" t="str">
        <f t="shared" si="2"/>
        <v>Low</v>
      </c>
      <c r="I17" s="146" t="str">
        <f>INDEX(Trends!$D$3:$D$404,MATCH(B17,Trends!$C$3:$C$404,0))</f>
        <v>Decreasing</v>
      </c>
      <c r="J17" s="145" t="str">
        <f>VLOOKUP($B17,Reliability!$A$3:$I$300,9,FALSE)</f>
        <v>Very High</v>
      </c>
      <c r="K17" s="147">
        <f t="shared" si="3"/>
        <v>2.5</v>
      </c>
      <c r="L17" s="147">
        <f>VLOOKUP($B17,'Impact of the crisis'!$C$6:$N$300,12,FALSE)</f>
        <v>4</v>
      </c>
      <c r="M17" s="147">
        <f>VLOOKUP($B17,'Impact of the crisis'!$C$6:$AB$300,26,FALSE)</f>
        <v>1.4</v>
      </c>
      <c r="N17" s="147">
        <f>VLOOKUP($B17,'Conditions of people affected'!$C$6:$R$300,16,FALSE)</f>
        <v>1.2</v>
      </c>
      <c r="O17" s="147">
        <f>VLOOKUP($B17,'Conditions of people affected'!$C$6:$R$300,9,FALSE)</f>
        <v>1.4</v>
      </c>
      <c r="P17" s="147">
        <f>VLOOKUP($B17,'Conditions of people affected'!$C$6:$R$300,15,FALSE)</f>
        <v>1</v>
      </c>
      <c r="Q17" s="147">
        <f t="shared" si="4"/>
        <v>1.3</v>
      </c>
      <c r="R17" s="147">
        <f>VLOOKUP($B17,'Complexity of the crisis'!$C$6:$AN$300,22,FALSE)</f>
        <v>1.5</v>
      </c>
      <c r="S17" s="147">
        <f>VLOOKUP($B17,'Complexity of the crisis'!$C$6:$AN$300,38,FALSE)</f>
        <v>1</v>
      </c>
      <c r="T17" s="151" t="str">
        <f>VLOOKUP(B17,Lists!$C$3:$E$300,3,FALSE)</f>
        <v>Europe</v>
      </c>
      <c r="U17" s="152">
        <f>VLOOKUP(B17,'INFORM Severity - hidden'!$C$5:$V$300,20,FALSE)</f>
        <v>45563</v>
      </c>
    </row>
    <row r="18" spans="1:21" x14ac:dyDescent="0.35">
      <c r="A18" s="148" t="str">
        <f t="array" ref="A18">IFERROR(INDEX(Lists!$B$2:$B$200,SMALL(IF(Lists!$I$2:$I$200="Individual",ROW(Lists!$B$2:$B$200)),ROW(14:14))-1,1),"")</f>
        <v>Displacement from Russia-Ukraine conflict in Belarus</v>
      </c>
      <c r="B18" s="149" t="str">
        <f>VLOOKUP(A18,Lists!$B$2:$G$200,2,FALSE)</f>
        <v>BLR002</v>
      </c>
      <c r="C18" s="149" t="str">
        <f>VLOOKUP(B18,'INFORM Severity - hidden'!$C$5:$D$200,2,FALSE)</f>
        <v>Belarus</v>
      </c>
      <c r="D18" s="149" t="str">
        <f>VLOOKUP(A18,Lists!$B$2:$G$200,3,FALSE)</f>
        <v>BLR</v>
      </c>
      <c r="E18" s="150" t="str">
        <f>VLOOKUP(A18,Lists!$B$2:$G$200,5,FALSE)</f>
        <v>Displacement,Conflict</v>
      </c>
      <c r="F18" s="144">
        <f t="shared" si="0"/>
        <v>1.9</v>
      </c>
      <c r="G18" s="145">
        <f t="shared" si="1"/>
        <v>2</v>
      </c>
      <c r="H18" s="145" t="str">
        <f t="shared" si="2"/>
        <v>Low</v>
      </c>
      <c r="I18" s="146" t="str">
        <f>INDEX(Trends!$D$3:$D$404,MATCH(B18,Trends!$C$3:$C$404,0))</f>
        <v>Decreasing</v>
      </c>
      <c r="J18" s="145" t="str">
        <f>VLOOKUP($B18,Reliability!$A$3:$I$300,9,FALSE)</f>
        <v>Very High</v>
      </c>
      <c r="K18" s="147">
        <f t="shared" si="3"/>
        <v>2.7</v>
      </c>
      <c r="L18" s="147">
        <f>VLOOKUP($B18,'Impact of the crisis'!$C$6:$N$300,12,FALSE)</f>
        <v>4.3</v>
      </c>
      <c r="M18" s="147">
        <f>VLOOKUP($B18,'Impact of the crisis'!$C$6:$AB$300,26,FALSE)</f>
        <v>1.4</v>
      </c>
      <c r="N18" s="147">
        <f>VLOOKUP($B18,'Conditions of people affected'!$C$6:$R$300,16,FALSE)</f>
        <v>1.1000000000000001</v>
      </c>
      <c r="O18" s="147">
        <f>VLOOKUP($B18,'Conditions of people affected'!$C$6:$R$300,9,FALSE)</f>
        <v>1.2</v>
      </c>
      <c r="P18" s="147">
        <f>VLOOKUP($B18,'Conditions of people affected'!$C$6:$R$300,15,FALSE)</f>
        <v>1</v>
      </c>
      <c r="Q18" s="147">
        <f t="shared" si="4"/>
        <v>2.2000000000000002</v>
      </c>
      <c r="R18" s="147">
        <f>VLOOKUP($B18,'Complexity of the crisis'!$C$6:$AN$300,22,FALSE)</f>
        <v>2.2999999999999998</v>
      </c>
      <c r="S18" s="147">
        <f>VLOOKUP($B18,'Complexity of the crisis'!$C$6:$AN$300,38,FALSE)</f>
        <v>2</v>
      </c>
      <c r="T18" s="151" t="str">
        <f>VLOOKUP(B18,Lists!$C$3:$E$300,3,FALSE)</f>
        <v>Europe</v>
      </c>
      <c r="U18" s="152">
        <f>VLOOKUP(B18,'INFORM Severity - hidden'!$C$5:$V$300,20,FALSE)</f>
        <v>45563</v>
      </c>
    </row>
    <row r="19" spans="1:21" x14ac:dyDescent="0.35">
      <c r="A19" s="148" t="str">
        <f t="array" ref="A19">IFERROR(INDEX(Lists!$B$2:$B$200,SMALL(IF(Lists!$I$2:$I$200="Individual",ROW(Lists!$B$2:$B$200)),ROW(15:15))-1,1),"")</f>
        <v>Venezuela displacement in Brazil</v>
      </c>
      <c r="B19" s="149" t="str">
        <f>VLOOKUP(A19,Lists!$B$2:$G$200,2,FALSE)</f>
        <v>BRA002</v>
      </c>
      <c r="C19" s="149" t="str">
        <f>VLOOKUP(B19,'INFORM Severity - hidden'!$C$5:$D$200,2,FALSE)</f>
        <v>Brazil</v>
      </c>
      <c r="D19" s="149" t="str">
        <f>VLOOKUP(A19,Lists!$B$2:$G$200,3,FALSE)</f>
        <v>BRA</v>
      </c>
      <c r="E19" s="150" t="str">
        <f>VLOOKUP(A19,Lists!$B$2:$G$200,5,FALSE)</f>
        <v>Displacement</v>
      </c>
      <c r="F19" s="144">
        <f t="shared" si="0"/>
        <v>2.2999999999999998</v>
      </c>
      <c r="G19" s="145">
        <f t="shared" si="1"/>
        <v>3</v>
      </c>
      <c r="H19" s="145" t="str">
        <f t="shared" si="2"/>
        <v>Medium</v>
      </c>
      <c r="I19" s="146" t="str">
        <f>INDEX(Trends!$D$3:$D$404,MATCH(B19,Trends!$C$3:$C$404,0))</f>
        <v>Stable</v>
      </c>
      <c r="J19" s="145" t="str">
        <f>VLOOKUP($B19,Reliability!$A$3:$I$300,9,FALSE)</f>
        <v>Very High</v>
      </c>
      <c r="K19" s="147">
        <f t="shared" si="3"/>
        <v>2.8</v>
      </c>
      <c r="L19" s="147">
        <f>VLOOKUP($B19,'Impact of the crisis'!$C$6:$N$300,12,FALSE)</f>
        <v>3.8</v>
      </c>
      <c r="M19" s="147">
        <f>VLOOKUP($B19,'Impact of the crisis'!$C$6:$AB$300,26,FALSE)</f>
        <v>2.2000000000000002</v>
      </c>
      <c r="N19" s="147">
        <f>VLOOKUP($B19,'Conditions of people affected'!$C$6:$R$300,16,FALSE)</f>
        <v>1.95</v>
      </c>
      <c r="O19" s="147">
        <f>VLOOKUP($B19,'Conditions of people affected'!$C$6:$R$300,9,FALSE)</f>
        <v>2.9</v>
      </c>
      <c r="P19" s="147">
        <f>VLOOKUP($B19,'Conditions of people affected'!$C$6:$R$300,15,FALSE)</f>
        <v>1</v>
      </c>
      <c r="Q19" s="147">
        <f t="shared" si="4"/>
        <v>2.2999999999999998</v>
      </c>
      <c r="R19" s="147">
        <f>VLOOKUP($B19,'Complexity of the crisis'!$C$6:$AN$300,22,FALSE)</f>
        <v>2.5</v>
      </c>
      <c r="S19" s="147">
        <f>VLOOKUP($B19,'Complexity of the crisis'!$C$6:$AN$300,38,FALSE)</f>
        <v>2</v>
      </c>
      <c r="T19" s="151" t="str">
        <f>VLOOKUP(B19,Lists!$C$3:$E$300,3,FALSE)</f>
        <v>Americas</v>
      </c>
      <c r="U19" s="152">
        <f>VLOOKUP(B19,'INFORM Severity - hidden'!$C$5:$V$300,20,FALSE)</f>
        <v>45549</v>
      </c>
    </row>
    <row r="20" spans="1:21" x14ac:dyDescent="0.35">
      <c r="A20" s="148" t="str">
        <f t="array" ref="A20">IFERROR(INDEX(Lists!$B$2:$B$200,SMALL(IF(Lists!$I$2:$I$200="Individual",ROW(Lists!$B$2:$B$200)),ROW(16:16))-1,1),"")</f>
        <v>Drought in the Amazonas</v>
      </c>
      <c r="B20" s="149" t="str">
        <f>VLOOKUP(A20,Lists!$B$2:$G$200,2,FALSE)</f>
        <v>BRA004</v>
      </c>
      <c r="C20" s="149" t="str">
        <f>VLOOKUP(B20,'INFORM Severity - hidden'!$C$5:$D$200,2,FALSE)</f>
        <v>Brazil</v>
      </c>
      <c r="D20" s="149" t="str">
        <f>VLOOKUP(A20,Lists!$B$2:$G$200,3,FALSE)</f>
        <v>BRA</v>
      </c>
      <c r="E20" s="150" t="str">
        <f>VLOOKUP(A20,Lists!$B$2:$G$200,5,FALSE)</f>
        <v>Drought</v>
      </c>
      <c r="F20" s="144">
        <f t="shared" si="0"/>
        <v>2.4</v>
      </c>
      <c r="G20" s="145">
        <f t="shared" si="1"/>
        <v>3</v>
      </c>
      <c r="H20" s="145" t="str">
        <f t="shared" si="2"/>
        <v>Medium</v>
      </c>
      <c r="I20" s="146" t="str">
        <f>INDEX(Trends!$D$3:$D$404,MATCH(B20,Trends!$C$3:$C$404,0))</f>
        <v>Increasing</v>
      </c>
      <c r="J20" s="145" t="str">
        <f>VLOOKUP($B20,Reliability!$A$3:$I$300,9,FALSE)</f>
        <v>Medium</v>
      </c>
      <c r="K20" s="147">
        <f t="shared" si="3"/>
        <v>1.6</v>
      </c>
      <c r="L20" s="147">
        <f>VLOOKUP($B20,'Impact of the crisis'!$C$6:$N$300,12,FALSE)</f>
        <v>2.1</v>
      </c>
      <c r="M20" s="147">
        <f>VLOOKUP($B20,'Impact of the crisis'!$C$6:$AB$300,26,FALSE)</f>
        <v>1.4</v>
      </c>
      <c r="N20" s="147">
        <f>VLOOKUP($B20,'Conditions of people affected'!$C$6:$R$300,16,FALSE)</f>
        <v>3</v>
      </c>
      <c r="O20" s="147">
        <f>VLOOKUP($B20,'Conditions of people affected'!$C$6:$R$300,9,FALSE)</f>
        <v>3</v>
      </c>
      <c r="P20" s="147">
        <f>VLOOKUP($B20,'Conditions of people affected'!$C$6:$R$300,15,FALSE)</f>
        <v>3</v>
      </c>
      <c r="Q20" s="147">
        <f t="shared" si="4"/>
        <v>2</v>
      </c>
      <c r="R20" s="147">
        <f>VLOOKUP($B20,'Complexity of the crisis'!$C$6:$AN$300,22,FALSE)</f>
        <v>2.5</v>
      </c>
      <c r="S20" s="147">
        <f>VLOOKUP($B20,'Complexity of the crisis'!$C$6:$AN$300,38,FALSE)</f>
        <v>1.5</v>
      </c>
      <c r="T20" s="151" t="str">
        <f>VLOOKUP(B20,Lists!$C$3:$E$300,3,FALSE)</f>
        <v>Americas</v>
      </c>
      <c r="U20" s="152">
        <f>VLOOKUP(B20,'INFORM Severity - hidden'!$C$5:$V$300,20,FALSE)</f>
        <v>45549</v>
      </c>
    </row>
    <row r="21" spans="1:21" x14ac:dyDescent="0.35">
      <c r="A21" s="148" t="str">
        <f t="array" ref="A21">IFERROR(INDEX(Lists!$B$2:$B$200,SMALL(IF(Lists!$I$2:$I$200="Individual",ROW(Lists!$B$2:$B$200)),ROW(17:17))-1,1),"")</f>
        <v>Floods in Rio Grande do Sul</v>
      </c>
      <c r="B21" s="149" t="str">
        <f>VLOOKUP(A21,Lists!$B$2:$G$200,2,FALSE)</f>
        <v>BRA005</v>
      </c>
      <c r="C21" s="149" t="str">
        <f>VLOOKUP(B21,'INFORM Severity - hidden'!$C$5:$D$200,2,FALSE)</f>
        <v>Brazil</v>
      </c>
      <c r="D21" s="149" t="str">
        <f>VLOOKUP(A21,Lists!$B$2:$G$200,3,FALSE)</f>
        <v>BRA</v>
      </c>
      <c r="E21" s="150" t="str">
        <f>VLOOKUP(A21,Lists!$B$2:$G$200,5,FALSE)</f>
        <v>Floods</v>
      </c>
      <c r="F21" s="144">
        <f t="shared" si="0"/>
        <v>2.4</v>
      </c>
      <c r="G21" s="145">
        <f t="shared" si="1"/>
        <v>3</v>
      </c>
      <c r="H21" s="145" t="str">
        <f t="shared" si="2"/>
        <v>Medium</v>
      </c>
      <c r="I21" s="146" t="str">
        <f>INDEX(Trends!$D$3:$D$404,MATCH(B21,Trends!$C$3:$C$404,0))</f>
        <v>-</v>
      </c>
      <c r="J21" s="145" t="str">
        <f>VLOOKUP($B21,Reliability!$A$3:$I$300,9,FALSE)</f>
        <v>Very High</v>
      </c>
      <c r="K21" s="147">
        <f t="shared" si="3"/>
        <v>2.8</v>
      </c>
      <c r="L21" s="147">
        <f>VLOOKUP($B21,'Impact of the crisis'!$C$6:$N$300,12,FALSE)</f>
        <v>2</v>
      </c>
      <c r="M21" s="147">
        <f>VLOOKUP($B21,'Impact of the crisis'!$C$6:$AB$300,26,FALSE)</f>
        <v>3.2</v>
      </c>
      <c r="N21" s="147">
        <f>VLOOKUP($B21,'Conditions of people affected'!$C$6:$R$300,16,FALSE)</f>
        <v>2.35</v>
      </c>
      <c r="O21" s="147">
        <f>VLOOKUP($B21,'Conditions of people affected'!$C$6:$R$300,9,FALSE)</f>
        <v>2.7</v>
      </c>
      <c r="P21" s="147">
        <f>VLOOKUP($B21,'Conditions of people affected'!$C$6:$R$300,15,FALSE)</f>
        <v>2</v>
      </c>
      <c r="Q21" s="147">
        <f t="shared" si="4"/>
        <v>2</v>
      </c>
      <c r="R21" s="147">
        <f>VLOOKUP($B21,'Complexity of the crisis'!$C$6:$AN$300,22,FALSE)</f>
        <v>2.5</v>
      </c>
      <c r="S21" s="147">
        <f>VLOOKUP($B21,'Complexity of the crisis'!$C$6:$AN$300,38,FALSE)</f>
        <v>1.5</v>
      </c>
      <c r="T21" s="151" t="str">
        <f>VLOOKUP(B21,Lists!$C$3:$E$300,3,FALSE)</f>
        <v>Americas</v>
      </c>
      <c r="U21" s="152">
        <f>VLOOKUP(B21,'INFORM Severity - hidden'!$C$5:$V$300,20,FALSE)</f>
        <v>45549</v>
      </c>
    </row>
    <row r="22" spans="1:21" x14ac:dyDescent="0.35">
      <c r="A22" s="148" t="str">
        <f t="array" ref="A22">IFERROR(INDEX(Lists!$B$2:$B$200,SMALL(IF(Lists!$I$2:$I$200="Individual",ROW(Lists!$B$2:$B$200)),ROW(18:18))-1,1),"")</f>
        <v>Complex crisis in CAR</v>
      </c>
      <c r="B22" s="149" t="str">
        <f>VLOOKUP(A22,Lists!$B$2:$G$200,2,FALSE)</f>
        <v>CAF001</v>
      </c>
      <c r="C22" s="149" t="str">
        <f>VLOOKUP(B22,'INFORM Severity - hidden'!$C$5:$D$200,2,FALSE)</f>
        <v>CAR</v>
      </c>
      <c r="D22" s="149" t="str">
        <f>VLOOKUP(A22,Lists!$B$2:$G$200,3,FALSE)</f>
        <v>CAF</v>
      </c>
      <c r="E22" s="150" t="str">
        <f>VLOOKUP(A22,Lists!$B$2:$G$200,5,FALSE)</f>
        <v>Conflict,Displacement</v>
      </c>
      <c r="F22" s="144">
        <f t="shared" si="0"/>
        <v>4.0999999999999996</v>
      </c>
      <c r="G22" s="145">
        <f t="shared" si="1"/>
        <v>5</v>
      </c>
      <c r="H22" s="145" t="str">
        <f t="shared" si="2"/>
        <v>Very High</v>
      </c>
      <c r="I22" s="146" t="str">
        <f>INDEX(Trends!$D$3:$D$404,MATCH(B22,Trends!$C$3:$C$404,0))</f>
        <v>Stable</v>
      </c>
      <c r="J22" s="145" t="str">
        <f>VLOOKUP($B22,Reliability!$A$3:$I$300,9,FALSE)</f>
        <v>Very High</v>
      </c>
      <c r="K22" s="147">
        <f t="shared" si="3"/>
        <v>4.3</v>
      </c>
      <c r="L22" s="147">
        <f>VLOOKUP($B22,'Impact of the crisis'!$C$6:$N$300,12,FALSE)</f>
        <v>4.4000000000000004</v>
      </c>
      <c r="M22" s="147">
        <f>VLOOKUP($B22,'Impact of the crisis'!$C$6:$AB$300,26,FALSE)</f>
        <v>4.2</v>
      </c>
      <c r="N22" s="147">
        <f>VLOOKUP($B22,'Conditions of people affected'!$C$6:$R$300,16,FALSE)</f>
        <v>4.05</v>
      </c>
      <c r="O22" s="147">
        <f>VLOOKUP($B22,'Conditions of people affected'!$C$6:$R$300,9,FALSE)</f>
        <v>4.0999999999999996</v>
      </c>
      <c r="P22" s="147">
        <f>VLOOKUP($B22,'Conditions of people affected'!$C$6:$R$300,15,FALSE)</f>
        <v>4</v>
      </c>
      <c r="Q22" s="147">
        <f t="shared" si="4"/>
        <v>4</v>
      </c>
      <c r="R22" s="147">
        <f>VLOOKUP($B22,'Complexity of the crisis'!$C$6:$AN$300,22,FALSE)</f>
        <v>4</v>
      </c>
      <c r="S22" s="147">
        <f>VLOOKUP($B22,'Complexity of the crisis'!$C$6:$AN$300,38,FALSE)</f>
        <v>4</v>
      </c>
      <c r="T22" s="151" t="str">
        <f>VLOOKUP(B22,Lists!$C$3:$E$300,3,FALSE)</f>
        <v>Africa</v>
      </c>
      <c r="U22" s="152">
        <f>VLOOKUP(B22,'INFORM Severity - hidden'!$C$5:$V$300,20,FALSE)</f>
        <v>45561</v>
      </c>
    </row>
    <row r="23" spans="1:21" x14ac:dyDescent="0.35">
      <c r="A23" s="148" t="str">
        <f t="array" ref="A23">IFERROR(INDEX(Lists!$B$2:$B$200,SMALL(IF(Lists!$I$2:$I$200="Individual",ROW(Lists!$B$2:$B$200)),ROW(19:19))-1,1),"")</f>
        <v>Venezuela displacement in Chile</v>
      </c>
      <c r="B23" s="149" t="str">
        <f>VLOOKUP(A23,Lists!$B$2:$G$200,2,FALSE)</f>
        <v>CHL002</v>
      </c>
      <c r="C23" s="149" t="str">
        <f>VLOOKUP(B23,'INFORM Severity - hidden'!$C$5:$D$200,2,FALSE)</f>
        <v>Chile</v>
      </c>
      <c r="D23" s="149" t="str">
        <f>VLOOKUP(A23,Lists!$B$2:$G$200,3,FALSE)</f>
        <v>CHL</v>
      </c>
      <c r="E23" s="150" t="str">
        <f>VLOOKUP(A23,Lists!$B$2:$G$200,5,FALSE)</f>
        <v>Displacement</v>
      </c>
      <c r="F23" s="144">
        <f t="shared" si="0"/>
        <v>2.5</v>
      </c>
      <c r="G23" s="145">
        <f t="shared" si="1"/>
        <v>3</v>
      </c>
      <c r="H23" s="145" t="str">
        <f t="shared" si="2"/>
        <v>Medium</v>
      </c>
      <c r="I23" s="146" t="str">
        <f>INDEX(Trends!$D$3:$D$404,MATCH(B23,Trends!$C$3:$C$404,0))</f>
        <v>Decreasing</v>
      </c>
      <c r="J23" s="145" t="str">
        <f>VLOOKUP($B23,Reliability!$A$3:$I$300,9,FALSE)</f>
        <v>Very High</v>
      </c>
      <c r="K23" s="147">
        <f t="shared" si="3"/>
        <v>3.7</v>
      </c>
      <c r="L23" s="147">
        <f>VLOOKUP($B23,'Impact of the crisis'!$C$6:$N$300,12,FALSE)</f>
        <v>4.8</v>
      </c>
      <c r="M23" s="147">
        <f>VLOOKUP($B23,'Impact of the crisis'!$C$6:$AB$300,26,FALSE)</f>
        <v>2.9</v>
      </c>
      <c r="N23" s="147">
        <f>VLOOKUP($B23,'Conditions of people affected'!$C$6:$R$300,16,FALSE)</f>
        <v>2.2000000000000002</v>
      </c>
      <c r="O23" s="147">
        <f>VLOOKUP($B23,'Conditions of people affected'!$C$6:$R$300,9,FALSE)</f>
        <v>2.4</v>
      </c>
      <c r="P23" s="147">
        <f>VLOOKUP($B23,'Conditions of people affected'!$C$6:$R$300,15,FALSE)</f>
        <v>2</v>
      </c>
      <c r="Q23" s="147">
        <f t="shared" si="4"/>
        <v>1.9</v>
      </c>
      <c r="R23" s="147">
        <f>VLOOKUP($B23,'Complexity of the crisis'!$C$6:$AN$300,22,FALSE)</f>
        <v>1.3</v>
      </c>
      <c r="S23" s="147">
        <f>VLOOKUP($B23,'Complexity of the crisis'!$C$6:$AN$300,38,FALSE)</f>
        <v>2.5</v>
      </c>
      <c r="T23" s="151" t="str">
        <f>VLOOKUP(B23,Lists!$C$3:$E$300,3,FALSE)</f>
        <v>Americas</v>
      </c>
      <c r="U23" s="152">
        <f>VLOOKUP(B23,'INFORM Severity - hidden'!$C$5:$V$300,20,FALSE)</f>
        <v>45560</v>
      </c>
    </row>
    <row r="24" spans="1:21" x14ac:dyDescent="0.35">
      <c r="A24" s="148" t="str">
        <f t="array" ref="A24">IFERROR(INDEX(Lists!$B$2:$B$200,SMALL(IF(Lists!$I$2:$I$200="Individual",ROW(Lists!$B$2:$B$200)),ROW(20:20))-1,1),"")</f>
        <v>Lake Chad basin crisis in Cameroon</v>
      </c>
      <c r="B24" s="149" t="str">
        <f>VLOOKUP(A24,Lists!$B$2:$G$200,2,FALSE)</f>
        <v>CMR002</v>
      </c>
      <c r="C24" s="149" t="str">
        <f>VLOOKUP(B24,'INFORM Severity - hidden'!$C$5:$D$200,2,FALSE)</f>
        <v>Cameroon</v>
      </c>
      <c r="D24" s="149" t="str">
        <f>VLOOKUP(A24,Lists!$B$2:$G$200,3,FALSE)</f>
        <v>CMR</v>
      </c>
      <c r="E24" s="150" t="str">
        <f>VLOOKUP(A24,Lists!$B$2:$G$200,5,FALSE)</f>
        <v>Conflict</v>
      </c>
      <c r="F24" s="144">
        <f t="shared" si="0"/>
        <v>3.5</v>
      </c>
      <c r="G24" s="145">
        <f t="shared" si="1"/>
        <v>4</v>
      </c>
      <c r="H24" s="145" t="str">
        <f t="shared" si="2"/>
        <v>High</v>
      </c>
      <c r="I24" s="146" t="str">
        <f>INDEX(Trends!$D$3:$D$404,MATCH(B24,Trends!$C$3:$C$404,0))</f>
        <v>Stable</v>
      </c>
      <c r="J24" s="145" t="str">
        <f>VLOOKUP($B24,Reliability!$A$3:$I$300,9,FALSE)</f>
        <v>Very High</v>
      </c>
      <c r="K24" s="147">
        <f t="shared" si="3"/>
        <v>3</v>
      </c>
      <c r="L24" s="147">
        <f>VLOOKUP($B24,'Impact of the crisis'!$C$6:$N$300,12,FALSE)</f>
        <v>1.6</v>
      </c>
      <c r="M24" s="147">
        <f>VLOOKUP($B24,'Impact of the crisis'!$C$6:$AB$300,26,FALSE)</f>
        <v>3.5</v>
      </c>
      <c r="N24" s="147">
        <f>VLOOKUP($B24,'Conditions of people affected'!$C$6:$R$300,16,FALSE)</f>
        <v>3.75</v>
      </c>
      <c r="O24" s="147">
        <f>VLOOKUP($B24,'Conditions of people affected'!$C$6:$R$300,9,FALSE)</f>
        <v>3.5</v>
      </c>
      <c r="P24" s="147">
        <f>VLOOKUP($B24,'Conditions of people affected'!$C$6:$R$300,15,FALSE)</f>
        <v>4</v>
      </c>
      <c r="Q24" s="147">
        <f t="shared" si="4"/>
        <v>3.4</v>
      </c>
      <c r="R24" s="147">
        <f>VLOOKUP($B24,'Complexity of the crisis'!$C$6:$AN$300,22,FALSE)</f>
        <v>3.7</v>
      </c>
      <c r="S24" s="147">
        <f>VLOOKUP($B24,'Complexity of the crisis'!$C$6:$AN$300,38,FALSE)</f>
        <v>3</v>
      </c>
      <c r="T24" s="151" t="str">
        <f>VLOOKUP(B24,Lists!$C$3:$E$300,3,FALSE)</f>
        <v>Africa</v>
      </c>
      <c r="U24" s="152">
        <f>VLOOKUP(B24,'INFORM Severity - hidden'!$C$5:$V$300,20,FALSE)</f>
        <v>45561</v>
      </c>
    </row>
    <row r="25" spans="1:21" x14ac:dyDescent="0.35">
      <c r="A25" s="148" t="str">
        <f t="array" ref="A25">IFERROR(INDEX(Lists!$B$2:$B$200,SMALL(IF(Lists!$I$2:$I$200="Individual",ROW(Lists!$B$2:$B$200)),ROW(21:21))-1,1),"")</f>
        <v>Anglophone Crisis in Cameroon</v>
      </c>
      <c r="B25" s="149" t="str">
        <f>VLOOKUP(A25,Lists!$B$2:$G$200,2,FALSE)</f>
        <v>CMR003</v>
      </c>
      <c r="C25" s="149" t="str">
        <f>VLOOKUP(B25,'INFORM Severity - hidden'!$C$5:$D$200,2,FALSE)</f>
        <v>Cameroon</v>
      </c>
      <c r="D25" s="149" t="str">
        <f>VLOOKUP(A25,Lists!$B$2:$G$200,3,FALSE)</f>
        <v>CMR</v>
      </c>
      <c r="E25" s="150" t="str">
        <f>VLOOKUP(A25,Lists!$B$2:$G$200,5,FALSE)</f>
        <v>Conflict</v>
      </c>
      <c r="F25" s="144">
        <f t="shared" si="0"/>
        <v>3.5</v>
      </c>
      <c r="G25" s="145">
        <f t="shared" si="1"/>
        <v>4</v>
      </c>
      <c r="H25" s="145" t="str">
        <f t="shared" si="2"/>
        <v>High</v>
      </c>
      <c r="I25" s="146" t="str">
        <f>INDEX(Trends!$D$3:$D$404,MATCH(B25,Trends!$C$3:$C$404,0))</f>
        <v>Stable</v>
      </c>
      <c r="J25" s="145" t="str">
        <f>VLOOKUP($B25,Reliability!$A$3:$I$300,9,FALSE)</f>
        <v>Very High</v>
      </c>
      <c r="K25" s="147">
        <f t="shared" si="3"/>
        <v>3.2</v>
      </c>
      <c r="L25" s="147">
        <f>VLOOKUP($B25,'Impact of the crisis'!$C$6:$N$300,12,FALSE)</f>
        <v>2.5</v>
      </c>
      <c r="M25" s="147">
        <f>VLOOKUP($B25,'Impact of the crisis'!$C$6:$AB$300,26,FALSE)</f>
        <v>3.5</v>
      </c>
      <c r="N25" s="147">
        <f>VLOOKUP($B25,'Conditions of people affected'!$C$6:$R$300,16,FALSE)</f>
        <v>3.4</v>
      </c>
      <c r="O25" s="147">
        <f>VLOOKUP($B25,'Conditions of people affected'!$C$6:$R$300,9,FALSE)</f>
        <v>3.8</v>
      </c>
      <c r="P25" s="147">
        <f>VLOOKUP($B25,'Conditions of people affected'!$C$6:$R$300,15,FALSE)</f>
        <v>3</v>
      </c>
      <c r="Q25" s="147">
        <f t="shared" si="4"/>
        <v>3.9</v>
      </c>
      <c r="R25" s="147">
        <f>VLOOKUP($B25,'Complexity of the crisis'!$C$6:$AN$300,22,FALSE)</f>
        <v>3.7</v>
      </c>
      <c r="S25" s="147">
        <f>VLOOKUP($B25,'Complexity of the crisis'!$C$6:$AN$300,38,FALSE)</f>
        <v>4</v>
      </c>
      <c r="T25" s="151" t="str">
        <f>VLOOKUP(B25,Lists!$C$3:$E$300,3,FALSE)</f>
        <v>Africa</v>
      </c>
      <c r="U25" s="152">
        <f>VLOOKUP(B25,'INFORM Severity - hidden'!$C$5:$V$300,20,FALSE)</f>
        <v>45561</v>
      </c>
    </row>
    <row r="26" spans="1:21" x14ac:dyDescent="0.35">
      <c r="A26" s="148" t="str">
        <f t="array" ref="A26">IFERROR(INDEX(Lists!$B$2:$B$200,SMALL(IF(Lists!$I$2:$I$200="Individual",ROW(Lists!$B$2:$B$200)),ROW(22:22))-1,1),"")</f>
        <v>CAR refugees in Cameroon</v>
      </c>
      <c r="B26" s="149" t="str">
        <f>VLOOKUP(A26,Lists!$B$2:$G$200,2,FALSE)</f>
        <v>CMR004</v>
      </c>
      <c r="C26" s="149" t="str">
        <f>VLOOKUP(B26,'INFORM Severity - hidden'!$C$5:$D$200,2,FALSE)</f>
        <v>Cameroon</v>
      </c>
      <c r="D26" s="149" t="str">
        <f>VLOOKUP(A26,Lists!$B$2:$G$200,3,FALSE)</f>
        <v>CMR</v>
      </c>
      <c r="E26" s="150" t="str">
        <f>VLOOKUP(A26,Lists!$B$2:$G$200,5,FALSE)</f>
        <v>Conflict,Displacement</v>
      </c>
      <c r="F26" s="144">
        <f t="shared" si="0"/>
        <v>2.8</v>
      </c>
      <c r="G26" s="145">
        <f t="shared" si="1"/>
        <v>3</v>
      </c>
      <c r="H26" s="145" t="str">
        <f t="shared" si="2"/>
        <v>Medium</v>
      </c>
      <c r="I26" s="146" t="str">
        <f>INDEX(Trends!$D$3:$D$404,MATCH(B26,Trends!$C$3:$C$404,0))</f>
        <v>Stable</v>
      </c>
      <c r="J26" s="145" t="str">
        <f>VLOOKUP($B26,Reliability!$A$3:$I$300,9,FALSE)</f>
        <v>Very High</v>
      </c>
      <c r="K26" s="147">
        <f t="shared" si="3"/>
        <v>2.4</v>
      </c>
      <c r="L26" s="147">
        <f>VLOOKUP($B26,'Impact of the crisis'!$C$6:$N$300,12,FALSE)</f>
        <v>2.5</v>
      </c>
      <c r="M26" s="147">
        <f>VLOOKUP($B26,'Impact of the crisis'!$C$6:$AB$300,26,FALSE)</f>
        <v>2.2999999999999998</v>
      </c>
      <c r="N26" s="147">
        <f>VLOOKUP($B26,'Conditions of people affected'!$C$6:$R$300,16,FALSE)</f>
        <v>2.8</v>
      </c>
      <c r="O26" s="147">
        <f>VLOOKUP($B26,'Conditions of people affected'!$C$6:$R$300,9,FALSE)</f>
        <v>2.6</v>
      </c>
      <c r="P26" s="147">
        <f>VLOOKUP($B26,'Conditions of people affected'!$C$6:$R$300,15,FALSE)</f>
        <v>3</v>
      </c>
      <c r="Q26" s="147">
        <f t="shared" si="4"/>
        <v>3.2</v>
      </c>
      <c r="R26" s="147">
        <f>VLOOKUP($B26,'Complexity of the crisis'!$C$6:$AN$300,22,FALSE)</f>
        <v>3.7</v>
      </c>
      <c r="S26" s="147">
        <f>VLOOKUP($B26,'Complexity of the crisis'!$C$6:$AN$300,38,FALSE)</f>
        <v>2.5</v>
      </c>
      <c r="T26" s="151" t="str">
        <f>VLOOKUP(B26,Lists!$C$3:$E$300,3,FALSE)</f>
        <v>Africa</v>
      </c>
      <c r="U26" s="152">
        <f>VLOOKUP(B26,'INFORM Severity - hidden'!$C$5:$V$300,20,FALSE)</f>
        <v>45561</v>
      </c>
    </row>
    <row r="27" spans="1:21" x14ac:dyDescent="0.35">
      <c r="A27" s="148" t="str">
        <f t="array" ref="A27">IFERROR(INDEX(Lists!$B$2:$B$200,SMALL(IF(Lists!$I$2:$I$200="Individual",ROW(Lists!$B$2:$B$200)),ROW(23:23))-1,1),"")</f>
        <v>Complex crisis in DRC</v>
      </c>
      <c r="B27" s="149" t="str">
        <f>VLOOKUP(A27,Lists!$B$2:$G$200,2,FALSE)</f>
        <v>COD001</v>
      </c>
      <c r="C27" s="149" t="str">
        <f>VLOOKUP(B27,'INFORM Severity - hidden'!$C$5:$D$200,2,FALSE)</f>
        <v>DRC</v>
      </c>
      <c r="D27" s="149" t="str">
        <f>VLOOKUP(A27,Lists!$B$2:$G$200,3,FALSE)</f>
        <v>COD</v>
      </c>
      <c r="E27" s="150" t="str">
        <f>VLOOKUP(A27,Lists!$B$2:$G$200,5,FALSE)</f>
        <v>Conflict,Displacement,Socio-political</v>
      </c>
      <c r="F27" s="144">
        <f t="shared" si="0"/>
        <v>4.4000000000000004</v>
      </c>
      <c r="G27" s="145">
        <f t="shared" si="1"/>
        <v>5</v>
      </c>
      <c r="H27" s="145" t="str">
        <f t="shared" si="2"/>
        <v>Very High</v>
      </c>
      <c r="I27" s="146" t="str">
        <f>INDEX(Trends!$D$3:$D$404,MATCH(B27,Trends!$C$3:$C$404,0))</f>
        <v>Increasing</v>
      </c>
      <c r="J27" s="145" t="str">
        <f>VLOOKUP($B27,Reliability!$A$3:$I$300,9,FALSE)</f>
        <v>Very High</v>
      </c>
      <c r="K27" s="147">
        <f t="shared" si="3"/>
        <v>4.5</v>
      </c>
      <c r="L27" s="147">
        <f>VLOOKUP($B27,'Impact of the crisis'!$C$6:$N$300,12,FALSE)</f>
        <v>5</v>
      </c>
      <c r="M27" s="147">
        <f>VLOOKUP($B27,'Impact of the crisis'!$C$6:$AB$300,26,FALSE)</f>
        <v>4.0999999999999996</v>
      </c>
      <c r="N27" s="147">
        <f>VLOOKUP($B27,'Conditions of people affected'!$C$6:$R$300,16,FALSE)</f>
        <v>4.5</v>
      </c>
      <c r="O27" s="147">
        <f>VLOOKUP($B27,'Conditions of people affected'!$C$6:$R$300,9,FALSE)</f>
        <v>5</v>
      </c>
      <c r="P27" s="147">
        <f>VLOOKUP($B27,'Conditions of people affected'!$C$6:$R$300,15,FALSE)</f>
        <v>4</v>
      </c>
      <c r="Q27" s="147">
        <f t="shared" si="4"/>
        <v>4.2</v>
      </c>
      <c r="R27" s="147">
        <f>VLOOKUP($B27,'Complexity of the crisis'!$C$6:$AN$300,22,FALSE)</f>
        <v>4.3</v>
      </c>
      <c r="S27" s="147">
        <f>VLOOKUP($B27,'Complexity of the crisis'!$C$6:$AN$300,38,FALSE)</f>
        <v>4</v>
      </c>
      <c r="T27" s="151" t="str">
        <f>VLOOKUP(B27,Lists!$C$3:$E$300,3,FALSE)</f>
        <v>Africa</v>
      </c>
      <c r="U27" s="152">
        <f>VLOOKUP(B27,'INFORM Severity - hidden'!$C$5:$V$300,20,FALSE)</f>
        <v>45561</v>
      </c>
    </row>
    <row r="28" spans="1:21" x14ac:dyDescent="0.35">
      <c r="A28" s="148" t="str">
        <f t="array" ref="A28">IFERROR(INDEX(Lists!$B$2:$B$200,SMALL(IF(Lists!$I$2:$I$200="Individual",ROW(Lists!$B$2:$B$200)),ROW(24:24))-1,1),"")</f>
        <v>Complex crisis in Congo</v>
      </c>
      <c r="B28" s="149" t="str">
        <f>VLOOKUP(A28,Lists!$B$2:$G$200,2,FALSE)</f>
        <v>COG001</v>
      </c>
      <c r="C28" s="149" t="str">
        <f>VLOOKUP(B28,'INFORM Severity - hidden'!$C$5:$D$200,2,FALSE)</f>
        <v>Congo</v>
      </c>
      <c r="D28" s="149" t="str">
        <f>VLOOKUP(A28,Lists!$B$2:$G$200,3,FALSE)</f>
        <v>COG</v>
      </c>
      <c r="E28" s="150" t="str">
        <f>VLOOKUP(A28,Lists!$B$2:$G$200,5,FALSE)</f>
        <v>Conflict</v>
      </c>
      <c r="F28" s="144">
        <f t="shared" si="0"/>
        <v>2.7</v>
      </c>
      <c r="G28" s="145">
        <f t="shared" si="1"/>
        <v>3</v>
      </c>
      <c r="H28" s="145" t="str">
        <f t="shared" si="2"/>
        <v>Medium</v>
      </c>
      <c r="I28" s="146" t="str">
        <f>INDEX(Trends!$D$3:$D$404,MATCH(B28,Trends!$C$3:$C$404,0))</f>
        <v>Stable</v>
      </c>
      <c r="J28" s="145" t="str">
        <f>VLOOKUP($B28,Reliability!$A$3:$I$300,9,FALSE)</f>
        <v>High</v>
      </c>
      <c r="K28" s="147">
        <f t="shared" si="3"/>
        <v>2.9</v>
      </c>
      <c r="L28" s="147">
        <f>VLOOKUP($B28,'Impact of the crisis'!$C$6:$N$300,12,FALSE)</f>
        <v>4.2</v>
      </c>
      <c r="M28" s="147">
        <f>VLOOKUP($B28,'Impact of the crisis'!$C$6:$AB$300,26,FALSE)</f>
        <v>2</v>
      </c>
      <c r="N28" s="147">
        <f>VLOOKUP($B28,'Conditions of people affected'!$C$6:$R$300,16,FALSE)</f>
        <v>2.95</v>
      </c>
      <c r="O28" s="147">
        <f>VLOOKUP($B28,'Conditions of people affected'!$C$6:$R$300,9,FALSE)</f>
        <v>2.9</v>
      </c>
      <c r="P28" s="147">
        <f>VLOOKUP($B28,'Conditions of people affected'!$C$6:$R$300,15,FALSE)</f>
        <v>3</v>
      </c>
      <c r="Q28" s="147">
        <f t="shared" si="4"/>
        <v>2.2999999999999998</v>
      </c>
      <c r="R28" s="147">
        <f>VLOOKUP($B28,'Complexity of the crisis'!$C$6:$AN$300,22,FALSE)</f>
        <v>2.5</v>
      </c>
      <c r="S28" s="147">
        <f>VLOOKUP($B28,'Complexity of the crisis'!$C$6:$AN$300,38,FALSE)</f>
        <v>2</v>
      </c>
      <c r="T28" s="151" t="str">
        <f>VLOOKUP(B28,Lists!$C$3:$E$300,3,FALSE)</f>
        <v>Africa</v>
      </c>
      <c r="U28" s="152">
        <f>VLOOKUP(B28,'INFORM Severity - hidden'!$C$5:$V$300,20,FALSE)</f>
        <v>45561</v>
      </c>
    </row>
    <row r="29" spans="1:21" x14ac:dyDescent="0.35">
      <c r="A29" s="148" t="str">
        <f t="array" ref="A29">IFERROR(INDEX(Lists!$B$2:$B$200,SMALL(IF(Lists!$I$2:$I$200="Individual",ROW(Lists!$B$2:$B$200)),ROW(25:25))-1,1),"")</f>
        <v>Complex crisis in Colombia</v>
      </c>
      <c r="B29" s="149" t="str">
        <f>VLOOKUP(A29,Lists!$B$2:$G$200,2,FALSE)</f>
        <v>COL001</v>
      </c>
      <c r="C29" s="149" t="str">
        <f>VLOOKUP(B29,'INFORM Severity - hidden'!$C$5:$D$200,2,FALSE)</f>
        <v>Colombia</v>
      </c>
      <c r="D29" s="149" t="str">
        <f>VLOOKUP(A29,Lists!$B$2:$G$200,3,FALSE)</f>
        <v>COL</v>
      </c>
      <c r="E29" s="150" t="str">
        <f>VLOOKUP(A29,Lists!$B$2:$G$200,5,FALSE)</f>
        <v>Socio-political,Conflict,Violence,Floods,Displacement</v>
      </c>
      <c r="F29" s="144">
        <f t="shared" si="0"/>
        <v>4.0999999999999996</v>
      </c>
      <c r="G29" s="145">
        <f t="shared" si="1"/>
        <v>5</v>
      </c>
      <c r="H29" s="145" t="str">
        <f t="shared" si="2"/>
        <v>Very High</v>
      </c>
      <c r="I29" s="146" t="str">
        <f>INDEX(Trends!$D$3:$D$404,MATCH(B29,Trends!$C$3:$C$404,0))</f>
        <v>Increasing</v>
      </c>
      <c r="J29" s="145" t="str">
        <f>VLOOKUP($B29,Reliability!$A$3:$I$300,9,FALSE)</f>
        <v>Very High</v>
      </c>
      <c r="K29" s="147">
        <f t="shared" si="3"/>
        <v>4.3</v>
      </c>
      <c r="L29" s="147">
        <f>VLOOKUP($B29,'Impact of the crisis'!$C$6:$N$300,12,FALSE)</f>
        <v>5</v>
      </c>
      <c r="M29" s="147">
        <f>VLOOKUP($B29,'Impact of the crisis'!$C$6:$AB$300,26,FALSE)</f>
        <v>3.9</v>
      </c>
      <c r="N29" s="147">
        <f>VLOOKUP($B29,'Conditions of people affected'!$C$6:$R$300,16,FALSE)</f>
        <v>4.5</v>
      </c>
      <c r="O29" s="147">
        <f>VLOOKUP($B29,'Conditions of people affected'!$C$6:$R$300,9,FALSE)</f>
        <v>5</v>
      </c>
      <c r="P29" s="147">
        <f>VLOOKUP($B29,'Conditions of people affected'!$C$6:$R$300,15,FALSE)</f>
        <v>4</v>
      </c>
      <c r="Q29" s="147">
        <f t="shared" si="4"/>
        <v>3.2</v>
      </c>
      <c r="R29" s="147">
        <f>VLOOKUP($B29,'Complexity of the crisis'!$C$6:$AN$300,22,FALSE)</f>
        <v>2.9</v>
      </c>
      <c r="S29" s="147">
        <f>VLOOKUP($B29,'Complexity of the crisis'!$C$6:$AN$300,38,FALSE)</f>
        <v>3.5</v>
      </c>
      <c r="T29" s="151" t="str">
        <f>VLOOKUP(B29,Lists!$C$3:$E$300,3,FALSE)</f>
        <v>Americas</v>
      </c>
      <c r="U29" s="152">
        <f>VLOOKUP(B29,'INFORM Severity - hidden'!$C$5:$V$300,20,FALSE)</f>
        <v>45530</v>
      </c>
    </row>
    <row r="30" spans="1:21" x14ac:dyDescent="0.35">
      <c r="A30" s="148" t="str">
        <f t="array" ref="A30">IFERROR(INDEX(Lists!$B$2:$B$200,SMALL(IF(Lists!$I$2:$I$200="Individual",ROW(Lists!$B$2:$B$200)),ROW(26:26))-1,1),"")</f>
        <v>Venezuela displacement in Colombia</v>
      </c>
      <c r="B30" s="149" t="str">
        <f>VLOOKUP(A30,Lists!$B$2:$G$200,2,FALSE)</f>
        <v>COL002</v>
      </c>
      <c r="C30" s="149" t="str">
        <f>VLOOKUP(B30,'INFORM Severity - hidden'!$C$5:$D$200,2,FALSE)</f>
        <v>Colombia</v>
      </c>
      <c r="D30" s="149" t="str">
        <f>VLOOKUP(A30,Lists!$B$2:$G$200,3,FALSE)</f>
        <v>COL</v>
      </c>
      <c r="E30" s="150" t="str">
        <f>VLOOKUP(A30,Lists!$B$2:$G$200,5,FALSE)</f>
        <v>Displacement</v>
      </c>
      <c r="F30" s="144">
        <f t="shared" si="0"/>
        <v>3.2</v>
      </c>
      <c r="G30" s="145">
        <f t="shared" si="1"/>
        <v>4</v>
      </c>
      <c r="H30" s="145" t="str">
        <f t="shared" si="2"/>
        <v>High</v>
      </c>
      <c r="I30" s="146" t="str">
        <f>INDEX(Trends!$D$3:$D$404,MATCH(B30,Trends!$C$3:$C$404,0))</f>
        <v>Decreasing</v>
      </c>
      <c r="J30" s="145" t="str">
        <f>VLOOKUP($B30,Reliability!$A$3:$I$300,9,FALSE)</f>
        <v>Very High</v>
      </c>
      <c r="K30" s="147">
        <f t="shared" si="3"/>
        <v>3.3</v>
      </c>
      <c r="L30" s="147">
        <f>VLOOKUP($B30,'Impact of the crisis'!$C$6:$N$300,12,FALSE)</f>
        <v>2.9</v>
      </c>
      <c r="M30" s="147">
        <f>VLOOKUP($B30,'Impact of the crisis'!$C$6:$AB$300,26,FALSE)</f>
        <v>3.5</v>
      </c>
      <c r="N30" s="147">
        <f>VLOOKUP($B30,'Conditions of people affected'!$C$6:$R$300,16,FALSE)</f>
        <v>3.45</v>
      </c>
      <c r="O30" s="147">
        <f>VLOOKUP($B30,'Conditions of people affected'!$C$6:$R$300,9,FALSE)</f>
        <v>3.9</v>
      </c>
      <c r="P30" s="147">
        <f>VLOOKUP($B30,'Conditions of people affected'!$C$6:$R$300,15,FALSE)</f>
        <v>3</v>
      </c>
      <c r="Q30" s="147">
        <f t="shared" si="4"/>
        <v>2.7</v>
      </c>
      <c r="R30" s="147">
        <f>VLOOKUP($B30,'Complexity of the crisis'!$C$6:$AN$300,22,FALSE)</f>
        <v>2.9</v>
      </c>
      <c r="S30" s="147">
        <f>VLOOKUP($B30,'Complexity of the crisis'!$C$6:$AN$300,38,FALSE)</f>
        <v>2.5</v>
      </c>
      <c r="T30" s="151" t="str">
        <f>VLOOKUP(B30,Lists!$C$3:$E$300,3,FALSE)</f>
        <v>Americas</v>
      </c>
      <c r="U30" s="152">
        <f>VLOOKUP(B30,'INFORM Severity - hidden'!$C$5:$V$300,20,FALSE)</f>
        <v>45530</v>
      </c>
    </row>
    <row r="31" spans="1:21" x14ac:dyDescent="0.35">
      <c r="A31" s="148" t="str">
        <f t="array" ref="A31">IFERROR(INDEX(Lists!$B$2:$B$200,SMALL(IF(Lists!$I$2:$I$200="Individual",ROW(Lists!$B$2:$B$200)),ROW(27:27))-1,1),"")</f>
        <v>Nicaraguan refugees in Costa Rica</v>
      </c>
      <c r="B31" s="149" t="str">
        <f>VLOOKUP(A31,Lists!$B$2:$G$200,2,FALSE)</f>
        <v>CRI002</v>
      </c>
      <c r="C31" s="149" t="str">
        <f>VLOOKUP(B31,'INFORM Severity - hidden'!$C$5:$D$200,2,FALSE)</f>
        <v>Costa Rica</v>
      </c>
      <c r="D31" s="149" t="str">
        <f>VLOOKUP(A31,Lists!$B$2:$G$200,3,FALSE)</f>
        <v>CRI</v>
      </c>
      <c r="E31" s="150" t="str">
        <f>VLOOKUP(A31,Lists!$B$2:$G$200,5,FALSE)</f>
        <v>Displacement</v>
      </c>
      <c r="F31" s="144">
        <f t="shared" si="0"/>
        <v>2.2000000000000002</v>
      </c>
      <c r="G31" s="145">
        <f t="shared" si="1"/>
        <v>3</v>
      </c>
      <c r="H31" s="145" t="str">
        <f t="shared" si="2"/>
        <v>Medium</v>
      </c>
      <c r="I31" s="146" t="str">
        <f>INDEX(Trends!$D$3:$D$404,MATCH(B31,Trends!$C$3:$C$404,0))</f>
        <v>Stable</v>
      </c>
      <c r="J31" s="145" t="str">
        <f>VLOOKUP($B31,Reliability!$A$3:$I$300,9,FALSE)</f>
        <v>High</v>
      </c>
      <c r="K31" s="147">
        <f t="shared" si="3"/>
        <v>2.4</v>
      </c>
      <c r="L31" s="147">
        <f>VLOOKUP($B31,'Impact of the crisis'!$C$6:$N$300,12,FALSE)</f>
        <v>1</v>
      </c>
      <c r="M31" s="147">
        <f>VLOOKUP($B31,'Impact of the crisis'!$C$6:$AB$300,26,FALSE)</f>
        <v>2.9</v>
      </c>
      <c r="N31" s="147">
        <f>VLOOKUP($B31,'Conditions of people affected'!$C$6:$R$300,16,FALSE)</f>
        <v>2.65</v>
      </c>
      <c r="O31" s="147">
        <f>VLOOKUP($B31,'Conditions of people affected'!$C$6:$R$300,9,FALSE)</f>
        <v>2.2999999999999998</v>
      </c>
      <c r="P31" s="147">
        <f>VLOOKUP($B31,'Conditions of people affected'!$C$6:$R$300,15,FALSE)</f>
        <v>3</v>
      </c>
      <c r="Q31" s="147">
        <f t="shared" si="4"/>
        <v>1.5</v>
      </c>
      <c r="R31" s="147">
        <f>VLOOKUP($B31,'Complexity of the crisis'!$C$6:$AN$300,22,FALSE)</f>
        <v>1.4</v>
      </c>
      <c r="S31" s="147">
        <f>VLOOKUP($B31,'Complexity of the crisis'!$C$6:$AN$300,38,FALSE)</f>
        <v>1.5</v>
      </c>
      <c r="T31" s="151" t="str">
        <f>VLOOKUP(B31,Lists!$C$3:$E$300,3,FALSE)</f>
        <v>Americas</v>
      </c>
      <c r="U31" s="152">
        <f>VLOOKUP(B31,'INFORM Severity - hidden'!$C$5:$V$300,20,FALSE)</f>
        <v>45530</v>
      </c>
    </row>
    <row r="32" spans="1:21" x14ac:dyDescent="0.35">
      <c r="A32" s="148" t="str">
        <f t="array" ref="A32">IFERROR(INDEX(Lists!$B$2:$B$200,SMALL(IF(Lists!$I$2:$I$200="Individual",ROW(Lists!$B$2:$B$200)),ROW(28:28))-1,1),"")</f>
        <v>Displacement from Russia-Ukraine conflict in Czechia</v>
      </c>
      <c r="B32" s="149" t="str">
        <f>VLOOKUP(A32,Lists!$B$2:$G$200,2,FALSE)</f>
        <v>CZE002</v>
      </c>
      <c r="C32" s="149" t="str">
        <f>VLOOKUP(B32,'INFORM Severity - hidden'!$C$5:$D$200,2,FALSE)</f>
        <v>Czech Republic</v>
      </c>
      <c r="D32" s="149" t="str">
        <f>VLOOKUP(A32,Lists!$B$2:$G$200,3,FALSE)</f>
        <v>CZE</v>
      </c>
      <c r="E32" s="150" t="str">
        <f>VLOOKUP(A32,Lists!$B$2:$G$200,5,FALSE)</f>
        <v>Conflict,Displacement</v>
      </c>
      <c r="F32" s="144">
        <f t="shared" si="0"/>
        <v>1.8</v>
      </c>
      <c r="G32" s="145">
        <f t="shared" si="1"/>
        <v>2</v>
      </c>
      <c r="H32" s="145" t="str">
        <f t="shared" si="2"/>
        <v>Low</v>
      </c>
      <c r="I32" s="146" t="str">
        <f>INDEX(Trends!$D$3:$D$404,MATCH(B32,Trends!$C$3:$C$404,0))</f>
        <v>Stable</v>
      </c>
      <c r="J32" s="145" t="str">
        <f>VLOOKUP($B32,Reliability!$A$3:$I$300,9,FALSE)</f>
        <v>Very High</v>
      </c>
      <c r="K32" s="147">
        <f t="shared" si="3"/>
        <v>2.9</v>
      </c>
      <c r="L32" s="147">
        <f>VLOOKUP($B32,'Impact of the crisis'!$C$6:$N$300,12,FALSE)</f>
        <v>4.2</v>
      </c>
      <c r="M32" s="147">
        <f>VLOOKUP($B32,'Impact of the crisis'!$C$6:$AB$300,26,FALSE)</f>
        <v>2</v>
      </c>
      <c r="N32" s="147">
        <f>VLOOKUP($B32,'Conditions of people affected'!$C$6:$R$300,16,FALSE)</f>
        <v>1.8</v>
      </c>
      <c r="O32" s="147">
        <f>VLOOKUP($B32,'Conditions of people affected'!$C$6:$R$300,9,FALSE)</f>
        <v>2.6</v>
      </c>
      <c r="P32" s="147">
        <f>VLOOKUP($B32,'Conditions of people affected'!$C$6:$R$300,15,FALSE)</f>
        <v>1</v>
      </c>
      <c r="Q32" s="147">
        <f t="shared" si="4"/>
        <v>0.8</v>
      </c>
      <c r="R32" s="147">
        <f>VLOOKUP($B32,'Complexity of the crisis'!$C$6:$AN$300,22,FALSE)</f>
        <v>0.6</v>
      </c>
      <c r="S32" s="147">
        <f>VLOOKUP($B32,'Complexity of the crisis'!$C$6:$AN$300,38,FALSE)</f>
        <v>1</v>
      </c>
      <c r="T32" s="151" t="str">
        <f>VLOOKUP(B32,Lists!$C$3:$E$300,3,FALSE)</f>
        <v>Europe</v>
      </c>
      <c r="U32" s="152">
        <f>VLOOKUP(B32,'INFORM Severity - hidden'!$C$5:$V$300,20,FALSE)</f>
        <v>45563</v>
      </c>
    </row>
    <row r="33" spans="1:21" x14ac:dyDescent="0.35">
      <c r="A33" s="148" t="str">
        <f t="array" ref="A33">IFERROR(INDEX(Lists!$B$2:$B$200,SMALL(IF(Lists!$I$2:$I$200="Individual",ROW(Lists!$B$2:$B$200)),ROW(29:29))-1,1),"")</f>
        <v>Mixed migration in Djibouti</v>
      </c>
      <c r="B33" s="149" t="str">
        <f>VLOOKUP(A33,Lists!$B$2:$G$200,2,FALSE)</f>
        <v>DJI002</v>
      </c>
      <c r="C33" s="149" t="str">
        <f>VLOOKUP(B33,'INFORM Severity - hidden'!$C$5:$D$200,2,FALSE)</f>
        <v>Djibouti</v>
      </c>
      <c r="D33" s="149" t="str">
        <f>VLOOKUP(A33,Lists!$B$2:$G$200,3,FALSE)</f>
        <v>DJI</v>
      </c>
      <c r="E33" s="150" t="str">
        <f>VLOOKUP(A33,Lists!$B$2:$G$200,5,FALSE)</f>
        <v>Displacement</v>
      </c>
      <c r="F33" s="144">
        <f t="shared" si="0"/>
        <v>1.4</v>
      </c>
      <c r="G33" s="145">
        <f t="shared" si="1"/>
        <v>2</v>
      </c>
      <c r="H33" s="145" t="str">
        <f t="shared" si="2"/>
        <v>Low</v>
      </c>
      <c r="I33" s="146" t="str">
        <f>INDEX(Trends!$D$3:$D$404,MATCH(B33,Trends!$C$3:$C$404,0))</f>
        <v>Stable</v>
      </c>
      <c r="J33" s="145" t="str">
        <f>VLOOKUP($B33,Reliability!$A$3:$I$300,9,FALSE)</f>
        <v>Very High</v>
      </c>
      <c r="K33" s="147">
        <f t="shared" si="3"/>
        <v>2</v>
      </c>
      <c r="L33" s="147">
        <f>VLOOKUP($B33,'Impact of the crisis'!$C$6:$N$300,12,FALSE)</f>
        <v>1.4</v>
      </c>
      <c r="M33" s="147">
        <f>VLOOKUP($B33,'Impact of the crisis'!$C$6:$AB$300,26,FALSE)</f>
        <v>2.2999999999999998</v>
      </c>
      <c r="N33" s="147">
        <f>VLOOKUP($B33,'Conditions of people affected'!$C$6:$R$300,16,FALSE)</f>
        <v>0.9</v>
      </c>
      <c r="O33" s="147">
        <f>VLOOKUP($B33,'Conditions of people affected'!$C$6:$R$300,9,FALSE)</f>
        <v>0.8</v>
      </c>
      <c r="P33" s="147">
        <f>VLOOKUP($B33,'Conditions of people affected'!$C$6:$R$300,15,FALSE)</f>
        <v>1</v>
      </c>
      <c r="Q33" s="147">
        <f t="shared" si="4"/>
        <v>1.8</v>
      </c>
      <c r="R33" s="147">
        <f>VLOOKUP($B33,'Complexity of the crisis'!$C$6:$AN$300,22,FALSE)</f>
        <v>2.4</v>
      </c>
      <c r="S33" s="147">
        <f>VLOOKUP($B33,'Complexity of the crisis'!$C$6:$AN$300,38,FALSE)</f>
        <v>1</v>
      </c>
      <c r="T33" s="151" t="str">
        <f>VLOOKUP(B33,Lists!$C$3:$E$300,3,FALSE)</f>
        <v>Africa</v>
      </c>
      <c r="U33" s="152">
        <f>VLOOKUP(B33,'INFORM Severity - hidden'!$C$5:$V$300,20,FALSE)</f>
        <v>45565</v>
      </c>
    </row>
    <row r="34" spans="1:21" x14ac:dyDescent="0.35">
      <c r="A34" s="148" t="str">
        <f t="array" ref="A34">IFERROR(INDEX(Lists!$B$2:$B$200,SMALL(IF(Lists!$I$2:$I$200="Individual",ROW(Lists!$B$2:$B$200)),ROW(30:30))-1,1),"")</f>
        <v>Drought in Djibouti</v>
      </c>
      <c r="B34" s="149" t="str">
        <f>VLOOKUP(A34,Lists!$B$2:$G$200,2,FALSE)</f>
        <v>DJI003</v>
      </c>
      <c r="C34" s="149" t="str">
        <f>VLOOKUP(B34,'INFORM Severity - hidden'!$C$5:$D$200,2,FALSE)</f>
        <v>Djibouti</v>
      </c>
      <c r="D34" s="149" t="str">
        <f>VLOOKUP(A34,Lists!$B$2:$G$200,3,FALSE)</f>
        <v>DJI</v>
      </c>
      <c r="E34" s="150" t="str">
        <f>VLOOKUP(A34,Lists!$B$2:$G$200,5,FALSE)</f>
        <v>Drought</v>
      </c>
      <c r="F34" s="144">
        <f t="shared" si="0"/>
        <v>2.6</v>
      </c>
      <c r="G34" s="145">
        <f t="shared" si="1"/>
        <v>3</v>
      </c>
      <c r="H34" s="145" t="str">
        <f t="shared" si="2"/>
        <v>Medium</v>
      </c>
      <c r="I34" s="146" t="str">
        <f>INDEX(Trends!$D$3:$D$404,MATCH(B34,Trends!$C$3:$C$404,0))</f>
        <v>Decreasing</v>
      </c>
      <c r="J34" s="145" t="str">
        <f>VLOOKUP($B34,Reliability!$A$3:$I$300,9,FALSE)</f>
        <v>High</v>
      </c>
      <c r="K34" s="147">
        <f t="shared" si="3"/>
        <v>2.2000000000000002</v>
      </c>
      <c r="L34" s="147">
        <f>VLOOKUP($B34,'Impact of the crisis'!$C$6:$N$300,12,FALSE)</f>
        <v>3.2</v>
      </c>
      <c r="M34" s="147">
        <f>VLOOKUP($B34,'Impact of the crisis'!$C$6:$AB$300,26,FALSE)</f>
        <v>1.6</v>
      </c>
      <c r="N34" s="147">
        <f>VLOOKUP($B34,'Conditions of people affected'!$C$6:$R$300,16,FALSE)</f>
        <v>2.7</v>
      </c>
      <c r="O34" s="147">
        <f>VLOOKUP($B34,'Conditions of people affected'!$C$6:$R$300,9,FALSE)</f>
        <v>2.4</v>
      </c>
      <c r="P34" s="147">
        <f>VLOOKUP($B34,'Conditions of people affected'!$C$6:$R$300,15,FALSE)</f>
        <v>3</v>
      </c>
      <c r="Q34" s="147">
        <f t="shared" si="4"/>
        <v>2.7</v>
      </c>
      <c r="R34" s="147">
        <f>VLOOKUP($B34,'Complexity of the crisis'!$C$6:$AN$300,22,FALSE)</f>
        <v>2.4</v>
      </c>
      <c r="S34" s="147">
        <f>VLOOKUP($B34,'Complexity of the crisis'!$C$6:$AN$300,38,FALSE)</f>
        <v>3</v>
      </c>
      <c r="T34" s="151" t="str">
        <f>VLOOKUP(B34,Lists!$C$3:$E$300,3,FALSE)</f>
        <v>Africa</v>
      </c>
      <c r="U34" s="152">
        <f>VLOOKUP(B34,'INFORM Severity - hidden'!$C$5:$V$300,20,FALSE)</f>
        <v>45565</v>
      </c>
    </row>
    <row r="35" spans="1:21" x14ac:dyDescent="0.35">
      <c r="A35" s="148" t="str">
        <f t="array" ref="A35">IFERROR(INDEX(Lists!$B$2:$B$200,SMALL(IF(Lists!$I$2:$I$200="Individual",ROW(Lists!$B$2:$B$200)),ROW(31:31))-1,1),"")</f>
        <v>Venezuela displacement in Dominican Republic</v>
      </c>
      <c r="B35" s="149" t="str">
        <f>VLOOKUP(A35,Lists!$B$2:$G$200,2,FALSE)</f>
        <v>DOM002</v>
      </c>
      <c r="C35" s="149" t="str">
        <f>VLOOKUP(B35,'INFORM Severity - hidden'!$C$5:$D$200,2,FALSE)</f>
        <v>Dominican Republic</v>
      </c>
      <c r="D35" s="149" t="str">
        <f>VLOOKUP(A35,Lists!$B$2:$G$200,3,FALSE)</f>
        <v>DOM</v>
      </c>
      <c r="E35" s="150" t="str">
        <f>VLOOKUP(A35,Lists!$B$2:$G$200,5,FALSE)</f>
        <v>Displacement</v>
      </c>
      <c r="F35" s="144">
        <f t="shared" si="0"/>
        <v>1.8</v>
      </c>
      <c r="G35" s="145">
        <f t="shared" si="1"/>
        <v>2</v>
      </c>
      <c r="H35" s="145" t="str">
        <f t="shared" si="2"/>
        <v>Low</v>
      </c>
      <c r="I35" s="146" t="str">
        <f>INDEX(Trends!$D$3:$D$404,MATCH(B35,Trends!$C$3:$C$404,0))</f>
        <v>Stable</v>
      </c>
      <c r="J35" s="145" t="str">
        <f>VLOOKUP($B35,Reliability!$A$3:$I$300,9,FALSE)</f>
        <v>Medium</v>
      </c>
      <c r="K35" s="147">
        <f t="shared" si="3"/>
        <v>3.2</v>
      </c>
      <c r="L35" s="147">
        <f>VLOOKUP($B35,'Impact of the crisis'!$C$6:$N$300,12,FALSE)</f>
        <v>4.0999999999999996</v>
      </c>
      <c r="M35" s="147">
        <f>VLOOKUP($B35,'Impact of the crisis'!$C$6:$AB$300,26,FALSE)</f>
        <v>2.7</v>
      </c>
      <c r="N35" s="147">
        <f>VLOOKUP($B35,'Conditions of people affected'!$C$6:$R$300,16,FALSE)</f>
        <v>1.4</v>
      </c>
      <c r="O35" s="147">
        <f>VLOOKUP($B35,'Conditions of people affected'!$C$6:$R$300,9,FALSE)</f>
        <v>1.8</v>
      </c>
      <c r="P35" s="147">
        <f>VLOOKUP($B35,'Conditions of people affected'!$C$6:$R$300,15,FALSE)</f>
        <v>1</v>
      </c>
      <c r="Q35" s="147">
        <f t="shared" si="4"/>
        <v>1.2</v>
      </c>
      <c r="R35" s="147">
        <f>VLOOKUP($B35,'Complexity of the crisis'!$C$6:$AN$300,22,FALSE)</f>
        <v>1.3</v>
      </c>
      <c r="S35" s="147">
        <f>VLOOKUP($B35,'Complexity of the crisis'!$C$6:$AN$300,38,FALSE)</f>
        <v>1</v>
      </c>
      <c r="T35" s="151" t="str">
        <f>VLOOKUP(B35,Lists!$C$3:$E$300,3,FALSE)</f>
        <v>Americas</v>
      </c>
      <c r="U35" s="152">
        <f>VLOOKUP(B35,'INFORM Severity - hidden'!$C$5:$V$300,20,FALSE)</f>
        <v>45530</v>
      </c>
    </row>
    <row r="36" spans="1:21" x14ac:dyDescent="0.35">
      <c r="A36" s="148" t="str">
        <f t="array" ref="A36">IFERROR(INDEX(Lists!$B$2:$B$200,SMALL(IF(Lists!$I$2:$I$200="Individual",ROW(Lists!$B$2:$B$200)),ROW(32:32))-1,1),"")</f>
        <v>Mixed migration flows in Algeria</v>
      </c>
      <c r="B36" s="149" t="str">
        <f>VLOOKUP(A36,Lists!$B$2:$G$200,2,FALSE)</f>
        <v>DZA002</v>
      </c>
      <c r="C36" s="149" t="str">
        <f>VLOOKUP(B36,'INFORM Severity - hidden'!$C$5:$D$200,2,FALSE)</f>
        <v>Algeria</v>
      </c>
      <c r="D36" s="149" t="str">
        <f>VLOOKUP(A36,Lists!$B$2:$G$200,3,FALSE)</f>
        <v>DZA</v>
      </c>
      <c r="E36" s="150" t="str">
        <f>VLOOKUP(A36,Lists!$B$2:$G$200,5,FALSE)</f>
        <v>Displacement</v>
      </c>
      <c r="F36" s="144">
        <f t="shared" si="0"/>
        <v>2.6</v>
      </c>
      <c r="G36" s="145">
        <f t="shared" si="1"/>
        <v>3</v>
      </c>
      <c r="H36" s="145" t="str">
        <f t="shared" si="2"/>
        <v>Medium</v>
      </c>
      <c r="I36" s="146" t="str">
        <f>INDEX(Trends!$D$3:$D$404,MATCH(B36,Trends!$C$3:$C$404,0))</f>
        <v>Decreasing</v>
      </c>
      <c r="J36" s="145" t="str">
        <f>VLOOKUP($B36,Reliability!$A$3:$I$300,9,FALSE)</f>
        <v>High</v>
      </c>
      <c r="K36" s="147">
        <f t="shared" si="3"/>
        <v>3.9</v>
      </c>
      <c r="L36" s="147">
        <f>VLOOKUP($B36,'Impact of the crisis'!$C$6:$N$300,12,FALSE)</f>
        <v>5</v>
      </c>
      <c r="M36" s="147">
        <f>VLOOKUP($B36,'Impact of the crisis'!$C$6:$AB$300,26,FALSE)</f>
        <v>3.1</v>
      </c>
      <c r="N36" s="147">
        <f>VLOOKUP($B36,'Conditions of people affected'!$C$6:$R$300,16,FALSE)</f>
        <v>1.7</v>
      </c>
      <c r="O36" s="147">
        <f>VLOOKUP($B36,'Conditions of people affected'!$C$6:$R$300,9,FALSE)</f>
        <v>2.4</v>
      </c>
      <c r="P36" s="147">
        <f>VLOOKUP($B36,'Conditions of people affected'!$C$6:$R$300,15,FALSE)</f>
        <v>1</v>
      </c>
      <c r="Q36" s="147">
        <f t="shared" si="4"/>
        <v>2.7</v>
      </c>
      <c r="R36" s="147">
        <f>VLOOKUP($B36,'Complexity of the crisis'!$C$6:$AN$300,22,FALSE)</f>
        <v>2.9</v>
      </c>
      <c r="S36" s="147">
        <f>VLOOKUP($B36,'Complexity of the crisis'!$C$6:$AN$300,38,FALSE)</f>
        <v>2.5</v>
      </c>
      <c r="T36" s="151" t="str">
        <f>VLOOKUP(B36,Lists!$C$3:$E$300,3,FALSE)</f>
        <v>Africa</v>
      </c>
      <c r="U36" s="152">
        <f>VLOOKUP(B36,'INFORM Severity - hidden'!$C$5:$V$300,20,FALSE)</f>
        <v>45564</v>
      </c>
    </row>
    <row r="37" spans="1:21" x14ac:dyDescent="0.35">
      <c r="A37" s="148" t="str">
        <f t="array" ref="A37">IFERROR(INDEX(Lists!$B$2:$B$200,SMALL(IF(Lists!$I$2:$I$200="Individual",ROW(Lists!$B$2:$B$200)),ROW(33:33))-1,1),"")</f>
        <v>Sahrawi refugees in Algeria</v>
      </c>
      <c r="B37" s="149" t="str">
        <f>VLOOKUP(A37,Lists!$B$2:$G$200,2,FALSE)</f>
        <v>DZA003</v>
      </c>
      <c r="C37" s="149" t="str">
        <f>VLOOKUP(B37,'INFORM Severity - hidden'!$C$5:$D$200,2,FALSE)</f>
        <v>Algeria</v>
      </c>
      <c r="D37" s="149" t="str">
        <f>VLOOKUP(A37,Lists!$B$2:$G$200,3,FALSE)</f>
        <v>DZA</v>
      </c>
      <c r="E37" s="150" t="str">
        <f>VLOOKUP(A37,Lists!$B$2:$G$200,5,FALSE)</f>
        <v>Displacement</v>
      </c>
      <c r="F37" s="144">
        <f t="shared" ref="F37:F68" si="5">IF(OR(N37="x",K37="x"),"x",ROUND((5-GEOMEAN(((5-K37)/5*4+1),((5-N37)/5*4+1),((5-N37)/5*4+1)))/4*3.5+Q37*0.3,1))</f>
        <v>2.5</v>
      </c>
      <c r="G37" s="145">
        <f t="shared" ref="G37:G68" si="6">IF(F37="x","x",ROUNDUP(F37,0))</f>
        <v>3</v>
      </c>
      <c r="H37" s="145" t="str">
        <f t="shared" ref="H37:H68" si="7">IF(N37="x","x",IF(K37="x","x",(IF(G37=5,"Very High",IF(G37=4,"High",IF(G37=3,"Medium",IF(G37=2,"Low","Very Low")))))))</f>
        <v>Medium</v>
      </c>
      <c r="I37" s="146" t="str">
        <f>INDEX(Trends!$D$3:$D$404,MATCH(B37,Trends!$C$3:$C$404,0))</f>
        <v>Increasing</v>
      </c>
      <c r="J37" s="145" t="str">
        <f>VLOOKUP($B37,Reliability!$A$3:$I$300,9,FALSE)</f>
        <v>High</v>
      </c>
      <c r="K37" s="147">
        <f t="shared" ref="K37:K68" si="8">IF(OR(M37="x",L37="x"),"x",ROUND((5-GEOMEAN(((5-L37)/5*4+1),((5-M37)/5*4+1),((5-M37)/5*4+1)))/4*5,1))</f>
        <v>2.5</v>
      </c>
      <c r="L37" s="147">
        <f>VLOOKUP($B37,'Impact of the crisis'!$C$6:$N$300,12,FALSE)</f>
        <v>1.1000000000000001</v>
      </c>
      <c r="M37" s="147">
        <f>VLOOKUP($B37,'Impact of the crisis'!$C$6:$AB$300,26,FALSE)</f>
        <v>3.1</v>
      </c>
      <c r="N37" s="147">
        <f>VLOOKUP($B37,'Conditions of people affected'!$C$6:$R$300,16,FALSE)</f>
        <v>2.5499999999999998</v>
      </c>
      <c r="O37" s="147">
        <f>VLOOKUP($B37,'Conditions of people affected'!$C$6:$R$300,9,FALSE)</f>
        <v>2.1</v>
      </c>
      <c r="P37" s="147">
        <f>VLOOKUP($B37,'Conditions of people affected'!$C$6:$R$300,15,FALSE)</f>
        <v>3</v>
      </c>
      <c r="Q37" s="147">
        <f t="shared" ref="Q37:Q68" si="9">IF(OR(S37="x",R37="x"),R37,ROUND((5-GEOMEAN(((5-R37)/5*4+1),((5-S37)/5*4+1)))/4*5,1))</f>
        <v>2.2999999999999998</v>
      </c>
      <c r="R37" s="147">
        <f>VLOOKUP($B37,'Complexity of the crisis'!$C$6:$AN$300,22,FALSE)</f>
        <v>2.9</v>
      </c>
      <c r="S37" s="147">
        <f>VLOOKUP($B37,'Complexity of the crisis'!$C$6:$AN$300,38,FALSE)</f>
        <v>1.5</v>
      </c>
      <c r="T37" s="151" t="str">
        <f>VLOOKUP(B37,Lists!$C$3:$E$300,3,FALSE)</f>
        <v>Africa</v>
      </c>
      <c r="U37" s="152">
        <f>VLOOKUP(B37,'INFORM Severity - hidden'!$C$5:$V$300,20,FALSE)</f>
        <v>45564</v>
      </c>
    </row>
    <row r="38" spans="1:21" x14ac:dyDescent="0.35">
      <c r="A38" s="148" t="str">
        <f t="array" ref="A38">IFERROR(INDEX(Lists!$B$2:$B$200,SMALL(IF(Lists!$I$2:$I$200="Individual",ROW(Lists!$B$2:$B$200)),ROW(34:34))-1,1),"")</f>
        <v>Venezuela displacement in Ecuador</v>
      </c>
      <c r="B38" s="149" t="str">
        <f>VLOOKUP(A38,Lists!$B$2:$G$200,2,FALSE)</f>
        <v>ECU002</v>
      </c>
      <c r="C38" s="149" t="str">
        <f>VLOOKUP(B38,'INFORM Severity - hidden'!$C$5:$D$200,2,FALSE)</f>
        <v>Ecuador</v>
      </c>
      <c r="D38" s="149" t="str">
        <f>VLOOKUP(A38,Lists!$B$2:$G$200,3,FALSE)</f>
        <v>ECU</v>
      </c>
      <c r="E38" s="150" t="str">
        <f>VLOOKUP(A38,Lists!$B$2:$G$200,5,FALSE)</f>
        <v>Displacement</v>
      </c>
      <c r="F38" s="144">
        <f t="shared" si="5"/>
        <v>2.7</v>
      </c>
      <c r="G38" s="145">
        <f t="shared" si="6"/>
        <v>3</v>
      </c>
      <c r="H38" s="145" t="str">
        <f t="shared" si="7"/>
        <v>Medium</v>
      </c>
      <c r="I38" s="146" t="str">
        <f>INDEX(Trends!$D$3:$D$404,MATCH(B38,Trends!$C$3:$C$404,0))</f>
        <v>Stable</v>
      </c>
      <c r="J38" s="145" t="str">
        <f>VLOOKUP($B38,Reliability!$A$3:$I$300,9,FALSE)</f>
        <v>Very High</v>
      </c>
      <c r="K38" s="147">
        <f t="shared" si="8"/>
        <v>3.3</v>
      </c>
      <c r="L38" s="147">
        <f>VLOOKUP($B38,'Impact of the crisis'!$C$6:$N$300,12,FALSE)</f>
        <v>4.5999999999999996</v>
      </c>
      <c r="M38" s="147">
        <f>VLOOKUP($B38,'Impact of the crisis'!$C$6:$AB$300,26,FALSE)</f>
        <v>2.4</v>
      </c>
      <c r="N38" s="147">
        <f>VLOOKUP($B38,'Conditions of people affected'!$C$6:$R$300,16,FALSE)</f>
        <v>2.5499999999999998</v>
      </c>
      <c r="O38" s="147">
        <f>VLOOKUP($B38,'Conditions of people affected'!$C$6:$R$300,9,FALSE)</f>
        <v>3.1</v>
      </c>
      <c r="P38" s="147">
        <f>VLOOKUP($B38,'Conditions of people affected'!$C$6:$R$300,15,FALSE)</f>
        <v>2</v>
      </c>
      <c r="Q38" s="147">
        <f t="shared" si="9"/>
        <v>2.2999999999999998</v>
      </c>
      <c r="R38" s="147">
        <f>VLOOKUP($B38,'Complexity of the crisis'!$C$6:$AN$300,22,FALSE)</f>
        <v>2.1</v>
      </c>
      <c r="S38" s="147">
        <f>VLOOKUP($B38,'Complexity of the crisis'!$C$6:$AN$300,38,FALSE)</f>
        <v>2.5</v>
      </c>
      <c r="T38" s="151" t="str">
        <f>VLOOKUP(B38,Lists!$C$3:$E$300,3,FALSE)</f>
        <v>Americas</v>
      </c>
      <c r="U38" s="152">
        <f>VLOOKUP(B38,'INFORM Severity - hidden'!$C$5:$V$300,20,FALSE)</f>
        <v>45560</v>
      </c>
    </row>
    <row r="39" spans="1:21" x14ac:dyDescent="0.35">
      <c r="A39" s="148" t="str">
        <f t="array" ref="A39">IFERROR(INDEX(Lists!$B$2:$B$200,SMALL(IF(Lists!$I$2:$I$200="Individual",ROW(Lists!$B$2:$B$200)),ROW(35:35))-1,1),"")</f>
        <v>Refugees in Egypt</v>
      </c>
      <c r="B39" s="149" t="str">
        <f>VLOOKUP(A39,Lists!$B$2:$G$200,2,FALSE)</f>
        <v>EGY004</v>
      </c>
      <c r="C39" s="149" t="str">
        <f>VLOOKUP(B39,'INFORM Severity - hidden'!$C$5:$D$200,2,FALSE)</f>
        <v>Egypt</v>
      </c>
      <c r="D39" s="149" t="str">
        <f>VLOOKUP(A39,Lists!$B$2:$G$200,3,FALSE)</f>
        <v>EGY</v>
      </c>
      <c r="E39" s="150" t="str">
        <f>VLOOKUP(A39,Lists!$B$2:$G$200,5,FALSE)</f>
        <v>Displacement,Conflict</v>
      </c>
      <c r="F39" s="144">
        <f t="shared" si="5"/>
        <v>2.2999999999999998</v>
      </c>
      <c r="G39" s="145">
        <f t="shared" si="6"/>
        <v>3</v>
      </c>
      <c r="H39" s="145" t="str">
        <f t="shared" si="7"/>
        <v>Medium</v>
      </c>
      <c r="I39" s="146" t="str">
        <f>INDEX(Trends!$D$3:$D$404,MATCH(B39,Trends!$C$3:$C$404,0))</f>
        <v>Increasing</v>
      </c>
      <c r="J39" s="145" t="str">
        <f>VLOOKUP($B39,Reliability!$A$3:$I$300,9,FALSE)</f>
        <v>High</v>
      </c>
      <c r="K39" s="147">
        <f t="shared" si="8"/>
        <v>2.9</v>
      </c>
      <c r="L39" s="147">
        <f>VLOOKUP($B39,'Impact of the crisis'!$C$6:$N$300,12,FALSE)</f>
        <v>3.9</v>
      </c>
      <c r="M39" s="147">
        <f>VLOOKUP($B39,'Impact of the crisis'!$C$6:$AB$300,26,FALSE)</f>
        <v>2.2999999999999998</v>
      </c>
      <c r="N39" s="147">
        <f>VLOOKUP($B39,'Conditions of people affected'!$C$6:$R$300,16,FALSE)</f>
        <v>2.0499999999999998</v>
      </c>
      <c r="O39" s="147">
        <f>VLOOKUP($B39,'Conditions of people affected'!$C$6:$R$300,9,FALSE)</f>
        <v>3.1</v>
      </c>
      <c r="P39" s="147">
        <f>VLOOKUP($B39,'Conditions of people affected'!$C$6:$R$300,15,FALSE)</f>
        <v>1</v>
      </c>
      <c r="Q39" s="147">
        <f t="shared" si="9"/>
        <v>2.2999999999999998</v>
      </c>
      <c r="R39" s="147">
        <f>VLOOKUP($B39,'Complexity of the crisis'!$C$6:$AN$300,22,FALSE)</f>
        <v>2.5</v>
      </c>
      <c r="S39" s="147">
        <f>VLOOKUP($B39,'Complexity of the crisis'!$C$6:$AN$300,38,FALSE)</f>
        <v>2</v>
      </c>
      <c r="T39" s="151" t="str">
        <f>VLOOKUP(B39,Lists!$C$3:$E$300,3,FALSE)</f>
        <v>Africa</v>
      </c>
      <c r="U39" s="152">
        <f>VLOOKUP(B39,'INFORM Severity - hidden'!$C$5:$V$300,20,FALSE)</f>
        <v>45563</v>
      </c>
    </row>
    <row r="40" spans="1:21" x14ac:dyDescent="0.35">
      <c r="A40" s="148" t="str">
        <f t="array" ref="A40">IFERROR(INDEX(Lists!$B$2:$B$200,SMALL(IF(Lists!$I$2:$I$200="Individual",ROW(Lists!$B$2:$B$200)),ROW(36:36))-1,1),"")</f>
        <v>Complex crisis in Eritrea</v>
      </c>
      <c r="B40" s="149" t="str">
        <f>VLOOKUP(A40,Lists!$B$2:$G$200,2,FALSE)</f>
        <v>ERI001</v>
      </c>
      <c r="C40" s="149" t="str">
        <f>VLOOKUP(B40,'INFORM Severity - hidden'!$C$5:$D$200,2,FALSE)</f>
        <v>Eritrea</v>
      </c>
      <c r="D40" s="149" t="str">
        <f>VLOOKUP(A40,Lists!$B$2:$G$200,3,FALSE)</f>
        <v>ERI</v>
      </c>
      <c r="E40" s="150" t="str">
        <f>VLOOKUP(A40,Lists!$B$2:$G$200,5,FALSE)</f>
        <v>Socio-political,Displacement</v>
      </c>
      <c r="F40" s="144">
        <f t="shared" si="5"/>
        <v>3.2</v>
      </c>
      <c r="G40" s="145">
        <f t="shared" si="6"/>
        <v>4</v>
      </c>
      <c r="H40" s="145" t="str">
        <f t="shared" si="7"/>
        <v>High</v>
      </c>
      <c r="I40" s="146" t="str">
        <f>INDEX(Trends!$D$3:$D$404,MATCH(B40,Trends!$C$3:$C$404,0))</f>
        <v>Decreasing</v>
      </c>
      <c r="J40" s="145" t="str">
        <f>VLOOKUP($B40,Reliability!$A$3:$I$300,9,FALSE)</f>
        <v>High</v>
      </c>
      <c r="K40" s="147">
        <f t="shared" si="8"/>
        <v>3</v>
      </c>
      <c r="L40" s="147">
        <f>VLOOKUP($B40,'Impact of the crisis'!$C$6:$N$300,12,FALSE)</f>
        <v>3.9</v>
      </c>
      <c r="M40" s="147">
        <f>VLOOKUP($B40,'Impact of the crisis'!$C$6:$AB$300,26,FALSE)</f>
        <v>2.5</v>
      </c>
      <c r="N40" s="147">
        <f>VLOOKUP($B40,'Conditions of people affected'!$C$6:$R$300,16,FALSE)</f>
        <v>3.2</v>
      </c>
      <c r="O40" s="147">
        <f>VLOOKUP($B40,'Conditions of people affected'!$C$6:$R$300,9,FALSE)</f>
        <v>3.4</v>
      </c>
      <c r="P40" s="147">
        <f>VLOOKUP($B40,'Conditions of people affected'!$C$6:$R$300,15,FALSE)</f>
        <v>3</v>
      </c>
      <c r="Q40" s="147">
        <f t="shared" si="9"/>
        <v>3.4</v>
      </c>
      <c r="R40" s="147">
        <f>VLOOKUP($B40,'Complexity of the crisis'!$C$6:$AN$300,22,FALSE)</f>
        <v>3.3</v>
      </c>
      <c r="S40" s="147">
        <f>VLOOKUP($B40,'Complexity of the crisis'!$C$6:$AN$300,38,FALSE)</f>
        <v>3.5</v>
      </c>
      <c r="T40" s="151" t="str">
        <f>VLOOKUP(B40,Lists!$C$3:$E$300,3,FALSE)</f>
        <v>Africa</v>
      </c>
      <c r="U40" s="152">
        <f>VLOOKUP(B40,'INFORM Severity - hidden'!$C$5:$V$300,20,FALSE)</f>
        <v>45562</v>
      </c>
    </row>
    <row r="41" spans="1:21" x14ac:dyDescent="0.35">
      <c r="A41" s="148" t="str">
        <f t="array" ref="A41">IFERROR(INDEX(Lists!$B$2:$B$200,SMALL(IF(Lists!$I$2:$I$200="Individual",ROW(Lists!$B$2:$B$200)),ROW(37:37))-1,1),"")</f>
        <v>Mixed migration flows in Spain</v>
      </c>
      <c r="B41" s="149" t="str">
        <f>VLOOKUP(A41,Lists!$B$2:$G$200,2,FALSE)</f>
        <v>ESP002</v>
      </c>
      <c r="C41" s="149" t="str">
        <f>VLOOKUP(B41,'INFORM Severity - hidden'!$C$5:$D$200,2,FALSE)</f>
        <v>Spain</v>
      </c>
      <c r="D41" s="149" t="str">
        <f>VLOOKUP(A41,Lists!$B$2:$G$200,3,FALSE)</f>
        <v>ESP</v>
      </c>
      <c r="E41" s="150" t="str">
        <f>VLOOKUP(A41,Lists!$B$2:$G$200,5,FALSE)</f>
        <v>Displacement</v>
      </c>
      <c r="F41" s="144">
        <f t="shared" si="5"/>
        <v>1.9</v>
      </c>
      <c r="G41" s="145">
        <f t="shared" si="6"/>
        <v>2</v>
      </c>
      <c r="H41" s="145" t="str">
        <f t="shared" si="7"/>
        <v>Low</v>
      </c>
      <c r="I41" s="146" t="str">
        <f>INDEX(Trends!$D$3:$D$404,MATCH(B41,Trends!$C$3:$C$404,0))</f>
        <v>Stable</v>
      </c>
      <c r="J41" s="145" t="str">
        <f>VLOOKUP($B41,Reliability!$A$3:$I$300,9,FALSE)</f>
        <v>High</v>
      </c>
      <c r="K41" s="147">
        <f t="shared" si="8"/>
        <v>3.1</v>
      </c>
      <c r="L41" s="147">
        <f>VLOOKUP($B41,'Impact of the crisis'!$C$6:$N$300,12,FALSE)</f>
        <v>4</v>
      </c>
      <c r="M41" s="147">
        <f>VLOOKUP($B41,'Impact of the crisis'!$C$6:$AB$300,26,FALSE)</f>
        <v>2.5</v>
      </c>
      <c r="N41" s="147">
        <f>VLOOKUP($B41,'Conditions of people affected'!$C$6:$R$300,16,FALSE)</f>
        <v>1.35</v>
      </c>
      <c r="O41" s="147">
        <f>VLOOKUP($B41,'Conditions of people affected'!$C$6:$R$300,9,FALSE)</f>
        <v>1.7</v>
      </c>
      <c r="P41" s="147">
        <f>VLOOKUP($B41,'Conditions of people affected'!$C$6:$R$300,15,FALSE)</f>
        <v>1</v>
      </c>
      <c r="Q41" s="147">
        <f t="shared" si="9"/>
        <v>1.6</v>
      </c>
      <c r="R41" s="147">
        <f>VLOOKUP($B41,'Complexity of the crisis'!$C$6:$AN$300,22,FALSE)</f>
        <v>1.6</v>
      </c>
      <c r="S41" s="147">
        <f>VLOOKUP($B41,'Complexity of the crisis'!$C$6:$AN$300,38,FALSE)</f>
        <v>1.5</v>
      </c>
      <c r="T41" s="151" t="str">
        <f>VLOOKUP(B41,Lists!$C$3:$E$300,3,FALSE)</f>
        <v>Europe</v>
      </c>
      <c r="U41" s="152">
        <f>VLOOKUP(B41,'INFORM Severity - hidden'!$C$5:$V$300,20,FALSE)</f>
        <v>45563</v>
      </c>
    </row>
    <row r="42" spans="1:21" x14ac:dyDescent="0.35">
      <c r="A42" s="148" t="str">
        <f t="array" ref="A42">IFERROR(INDEX(Lists!$B$2:$B$200,SMALL(IF(Lists!$I$2:$I$200="Individual",ROW(Lists!$B$2:$B$200)),ROW(38:38))-1,1),"")</f>
        <v>Displacement from Russia-Ukraine conflict in Estonia</v>
      </c>
      <c r="B42" s="149" t="str">
        <f>VLOOKUP(A42,Lists!$B$2:$G$200,2,FALSE)</f>
        <v>EST002</v>
      </c>
      <c r="C42" s="149" t="str">
        <f>VLOOKUP(B42,'INFORM Severity - hidden'!$C$5:$D$200,2,FALSE)</f>
        <v>Estonia</v>
      </c>
      <c r="D42" s="149" t="str">
        <f>VLOOKUP(A42,Lists!$B$2:$G$200,3,FALSE)</f>
        <v>EST</v>
      </c>
      <c r="E42" s="150" t="str">
        <f>VLOOKUP(A42,Lists!$B$2:$G$200,5,FALSE)</f>
        <v>Conflict,Displacement</v>
      </c>
      <c r="F42" s="144">
        <f t="shared" si="5"/>
        <v>1.2</v>
      </c>
      <c r="G42" s="145">
        <f t="shared" si="6"/>
        <v>2</v>
      </c>
      <c r="H42" s="145" t="str">
        <f t="shared" si="7"/>
        <v>Low</v>
      </c>
      <c r="I42" s="146" t="str">
        <f>INDEX(Trends!$D$3:$D$404,MATCH(B42,Trends!$C$3:$C$404,0))</f>
        <v>Stable</v>
      </c>
      <c r="J42" s="145" t="str">
        <f>VLOOKUP($B42,Reliability!$A$3:$I$300,9,FALSE)</f>
        <v>Very High</v>
      </c>
      <c r="K42" s="147">
        <f t="shared" si="8"/>
        <v>2.1</v>
      </c>
      <c r="L42" s="147">
        <f>VLOOKUP($B42,'Impact of the crisis'!$C$6:$N$300,12,FALSE)</f>
        <v>3.4</v>
      </c>
      <c r="M42" s="147">
        <f>VLOOKUP($B42,'Impact of the crisis'!$C$6:$AB$300,26,FALSE)</f>
        <v>1.3</v>
      </c>
      <c r="N42" s="147">
        <f>VLOOKUP($B42,'Conditions of people affected'!$C$6:$R$300,16,FALSE)</f>
        <v>0.95</v>
      </c>
      <c r="O42" s="147">
        <f>VLOOKUP($B42,'Conditions of people affected'!$C$6:$R$300,9,FALSE)</f>
        <v>0.9</v>
      </c>
      <c r="P42" s="147">
        <f>VLOOKUP($B42,'Conditions of people affected'!$C$6:$R$300,15,FALSE)</f>
        <v>1</v>
      </c>
      <c r="Q42" s="147">
        <f t="shared" si="9"/>
        <v>0.8</v>
      </c>
      <c r="R42" s="147">
        <f>VLOOKUP($B42,'Complexity of the crisis'!$C$6:$AN$300,22,FALSE)</f>
        <v>0.6</v>
      </c>
      <c r="S42" s="147">
        <f>VLOOKUP($B42,'Complexity of the crisis'!$C$6:$AN$300,38,FALSE)</f>
        <v>1</v>
      </c>
      <c r="T42" s="151" t="str">
        <f>VLOOKUP(B42,Lists!$C$3:$E$300,3,FALSE)</f>
        <v>Europe</v>
      </c>
      <c r="U42" s="152">
        <f>VLOOKUP(B42,'INFORM Severity - hidden'!$C$5:$V$300,20,FALSE)</f>
        <v>45563</v>
      </c>
    </row>
    <row r="43" spans="1:21" x14ac:dyDescent="0.35">
      <c r="A43" s="148" t="str">
        <f t="array" ref="A43">IFERROR(INDEX(Lists!$B$2:$B$200,SMALL(IF(Lists!$I$2:$I$200="Individual",ROW(Lists!$B$2:$B$200)),ROW(39:39))-1,1),"")</f>
        <v>Complex crisis in Ethiopia</v>
      </c>
      <c r="B43" s="149" t="str">
        <f>VLOOKUP(A43,Lists!$B$2:$G$200,2,FALSE)</f>
        <v>ETH001</v>
      </c>
      <c r="C43" s="149" t="str">
        <f>VLOOKUP(B43,'INFORM Severity - hidden'!$C$5:$D$200,2,FALSE)</f>
        <v>Ethiopia</v>
      </c>
      <c r="D43" s="149" t="str">
        <f>VLOOKUP(A43,Lists!$B$2:$G$200,3,FALSE)</f>
        <v>ETH</v>
      </c>
      <c r="E43" s="150" t="str">
        <f>VLOOKUP(A43,Lists!$B$2:$G$200,5,FALSE)</f>
        <v>Displacement,Floods,Conflict</v>
      </c>
      <c r="F43" s="144">
        <f t="shared" si="5"/>
        <v>4.3</v>
      </c>
      <c r="G43" s="145">
        <f t="shared" si="6"/>
        <v>5</v>
      </c>
      <c r="H43" s="145" t="str">
        <f t="shared" si="7"/>
        <v>Very High</v>
      </c>
      <c r="I43" s="146" t="str">
        <f>INDEX(Trends!$D$3:$D$404,MATCH(B43,Trends!$C$3:$C$404,0))</f>
        <v>Decreasing</v>
      </c>
      <c r="J43" s="145" t="str">
        <f>VLOOKUP($B43,Reliability!$A$3:$I$300,9,FALSE)</f>
        <v>Very High</v>
      </c>
      <c r="K43" s="147">
        <f t="shared" si="8"/>
        <v>4.5999999999999996</v>
      </c>
      <c r="L43" s="147">
        <f>VLOOKUP($B43,'Impact of the crisis'!$C$6:$N$300,12,FALSE)</f>
        <v>5</v>
      </c>
      <c r="M43" s="147">
        <f>VLOOKUP($B43,'Impact of the crisis'!$C$6:$AB$300,26,FALSE)</f>
        <v>4.4000000000000004</v>
      </c>
      <c r="N43" s="147">
        <f>VLOOKUP($B43,'Conditions of people affected'!$C$6:$R$300,16,FALSE)</f>
        <v>4.5</v>
      </c>
      <c r="O43" s="147">
        <f>VLOOKUP($B43,'Conditions of people affected'!$C$6:$R$300,9,FALSE)</f>
        <v>5</v>
      </c>
      <c r="P43" s="147">
        <f>VLOOKUP($B43,'Conditions of people affected'!$C$6:$R$300,15,FALSE)</f>
        <v>4</v>
      </c>
      <c r="Q43" s="147">
        <f t="shared" si="9"/>
        <v>3.9</v>
      </c>
      <c r="R43" s="147">
        <f>VLOOKUP($B43,'Complexity of the crisis'!$C$6:$AN$300,22,FALSE)</f>
        <v>3.8</v>
      </c>
      <c r="S43" s="147">
        <f>VLOOKUP($B43,'Complexity of the crisis'!$C$6:$AN$300,38,FALSE)</f>
        <v>4</v>
      </c>
      <c r="T43" s="151" t="str">
        <f>VLOOKUP(B43,Lists!$C$3:$E$300,3,FALSE)</f>
        <v>Africa</v>
      </c>
      <c r="U43" s="152">
        <f>VLOOKUP(B43,'INFORM Severity - hidden'!$C$5:$V$300,20,FALSE)</f>
        <v>45565</v>
      </c>
    </row>
    <row r="44" spans="1:21" x14ac:dyDescent="0.35">
      <c r="A44" s="148" t="str">
        <f t="array" ref="A44">IFERROR(INDEX(Lists!$B$2:$B$200,SMALL(IF(Lists!$I$2:$I$200="Individual",ROW(Lists!$B$2:$B$200)),ROW(40:40))-1,1),"")</f>
        <v>International Displacement</v>
      </c>
      <c r="B44" s="149" t="str">
        <f>VLOOKUP(A44,Lists!$B$2:$G$200,2,FALSE)</f>
        <v>ETH003</v>
      </c>
      <c r="C44" s="149" t="str">
        <f>VLOOKUP(B44,'INFORM Severity - hidden'!$C$5:$D$200,2,FALSE)</f>
        <v>Ethiopia</v>
      </c>
      <c r="D44" s="149" t="str">
        <f>VLOOKUP(A44,Lists!$B$2:$G$200,3,FALSE)</f>
        <v>ETH</v>
      </c>
      <c r="E44" s="150" t="str">
        <f>VLOOKUP(A44,Lists!$B$2:$G$200,5,FALSE)</f>
        <v>Displacement</v>
      </c>
      <c r="F44" s="144">
        <f t="shared" si="5"/>
        <v>3.1</v>
      </c>
      <c r="G44" s="145">
        <f t="shared" si="6"/>
        <v>4</v>
      </c>
      <c r="H44" s="145" t="str">
        <f t="shared" si="7"/>
        <v>High</v>
      </c>
      <c r="I44" s="146" t="str">
        <f>INDEX(Trends!$D$3:$D$404,MATCH(B44,Trends!$C$3:$C$404,0))</f>
        <v>Stable</v>
      </c>
      <c r="J44" s="145" t="str">
        <f>VLOOKUP($B44,Reliability!$A$3:$I$300,9,FALSE)</f>
        <v>High</v>
      </c>
      <c r="K44" s="147">
        <f t="shared" si="8"/>
        <v>4</v>
      </c>
      <c r="L44" s="147">
        <f>VLOOKUP($B44,'Impact of the crisis'!$C$6:$N$300,12,FALSE)</f>
        <v>4.7</v>
      </c>
      <c r="M44" s="147">
        <f>VLOOKUP($B44,'Impact of the crisis'!$C$6:$AB$300,26,FALSE)</f>
        <v>3.5</v>
      </c>
      <c r="N44" s="147">
        <f>VLOOKUP($B44,'Conditions of people affected'!$C$6:$R$300,16,FALSE)</f>
        <v>2.2000000000000002</v>
      </c>
      <c r="O44" s="147">
        <f>VLOOKUP($B44,'Conditions of people affected'!$C$6:$R$300,9,FALSE)</f>
        <v>3.4</v>
      </c>
      <c r="P44" s="147">
        <f>VLOOKUP($B44,'Conditions of people affected'!$C$6:$R$300,15,FALSE)</f>
        <v>1</v>
      </c>
      <c r="Q44" s="147">
        <f t="shared" si="9"/>
        <v>3.4</v>
      </c>
      <c r="R44" s="147">
        <f>VLOOKUP($B44,'Complexity of the crisis'!$C$6:$AN$300,22,FALSE)</f>
        <v>3.8</v>
      </c>
      <c r="S44" s="147">
        <f>VLOOKUP($B44,'Complexity of the crisis'!$C$6:$AN$300,38,FALSE)</f>
        <v>3</v>
      </c>
      <c r="T44" s="151" t="str">
        <f>VLOOKUP(B44,Lists!$C$3:$E$300,3,FALSE)</f>
        <v>Africa</v>
      </c>
      <c r="U44" s="152">
        <f>VLOOKUP(B44,'INFORM Severity - hidden'!$C$5:$V$300,20,FALSE)</f>
        <v>45565</v>
      </c>
    </row>
    <row r="45" spans="1:21" x14ac:dyDescent="0.35">
      <c r="A45" s="148" t="str">
        <f t="array" ref="A45">IFERROR(INDEX(Lists!$B$2:$B$200,SMALL(IF(Lists!$I$2:$I$200="Individual",ROW(Lists!$B$2:$B$200)),ROW(41:41))-1,1),"")</f>
        <v>Northern Ethiopia Conflict</v>
      </c>
      <c r="B45" s="149" t="str">
        <f>VLOOKUP(A45,Lists!$B$2:$G$200,2,FALSE)</f>
        <v>ETH004</v>
      </c>
      <c r="C45" s="149" t="str">
        <f>VLOOKUP(B45,'INFORM Severity - hidden'!$C$5:$D$200,2,FALSE)</f>
        <v>Ethiopia</v>
      </c>
      <c r="D45" s="149" t="str">
        <f>VLOOKUP(A45,Lists!$B$2:$G$200,3,FALSE)</f>
        <v>ETH</v>
      </c>
      <c r="E45" s="150" t="str">
        <f>VLOOKUP(A45,Lists!$B$2:$G$200,5,FALSE)</f>
        <v>Conflict,Displacement</v>
      </c>
      <c r="F45" s="144">
        <f t="shared" si="5"/>
        <v>4.3</v>
      </c>
      <c r="G45" s="145">
        <f t="shared" si="6"/>
        <v>5</v>
      </c>
      <c r="H45" s="145" t="str">
        <f t="shared" si="7"/>
        <v>Very High</v>
      </c>
      <c r="I45" s="146" t="str">
        <f>INDEX(Trends!$D$3:$D$404,MATCH(B45,Trends!$C$3:$C$404,0))</f>
        <v>Increasing</v>
      </c>
      <c r="J45" s="145" t="str">
        <f>VLOOKUP($B45,Reliability!$A$3:$I$300,9,FALSE)</f>
        <v>High</v>
      </c>
      <c r="K45" s="147">
        <f t="shared" si="8"/>
        <v>4.3</v>
      </c>
      <c r="L45" s="147">
        <f>VLOOKUP($B45,'Impact of the crisis'!$C$6:$N$300,12,FALSE)</f>
        <v>2.9</v>
      </c>
      <c r="M45" s="147">
        <f>VLOOKUP($B45,'Impact of the crisis'!$C$6:$AB$300,26,FALSE)</f>
        <v>4.8</v>
      </c>
      <c r="N45" s="147">
        <f>VLOOKUP($B45,'Conditions of people affected'!$C$6:$R$300,16,FALSE)</f>
        <v>4.45</v>
      </c>
      <c r="O45" s="147">
        <f>VLOOKUP($B45,'Conditions of people affected'!$C$6:$R$300,9,FALSE)</f>
        <v>4.9000000000000004</v>
      </c>
      <c r="P45" s="147">
        <f>VLOOKUP($B45,'Conditions of people affected'!$C$6:$R$300,15,FALSE)</f>
        <v>4</v>
      </c>
      <c r="Q45" s="147">
        <f t="shared" si="9"/>
        <v>3.9</v>
      </c>
      <c r="R45" s="147">
        <f>VLOOKUP($B45,'Complexity of the crisis'!$C$6:$AN$300,22,FALSE)</f>
        <v>3.8</v>
      </c>
      <c r="S45" s="147">
        <f>VLOOKUP($B45,'Complexity of the crisis'!$C$6:$AN$300,38,FALSE)</f>
        <v>4</v>
      </c>
      <c r="T45" s="151" t="str">
        <f>VLOOKUP(B45,Lists!$C$3:$E$300,3,FALSE)</f>
        <v>Africa</v>
      </c>
      <c r="U45" s="152">
        <f>VLOOKUP(B45,'INFORM Severity - hidden'!$C$5:$V$300,20,FALSE)</f>
        <v>45565</v>
      </c>
    </row>
    <row r="46" spans="1:21" x14ac:dyDescent="0.35">
      <c r="A46" s="148" t="str">
        <f t="array" ref="A46">IFERROR(INDEX(Lists!$B$2:$B$200,SMALL(IF(Lists!$I$2:$I$200="Individual",ROW(Lists!$B$2:$B$200)),ROW(42:42))-1,1),"")</f>
        <v>Drought in Ethiopia</v>
      </c>
      <c r="B46" s="149" t="str">
        <f>VLOOKUP(A46,Lists!$B$2:$G$200,2,FALSE)</f>
        <v>ETH005</v>
      </c>
      <c r="C46" s="149" t="str">
        <f>VLOOKUP(B46,'INFORM Severity - hidden'!$C$5:$D$200,2,FALSE)</f>
        <v>Ethiopia</v>
      </c>
      <c r="D46" s="149" t="str">
        <f>VLOOKUP(A46,Lists!$B$2:$G$200,3,FALSE)</f>
        <v>ETH</v>
      </c>
      <c r="E46" s="150" t="str">
        <f>VLOOKUP(A46,Lists!$B$2:$G$200,5,FALSE)</f>
        <v>Drought</v>
      </c>
      <c r="F46" s="144">
        <f t="shared" si="5"/>
        <v>4.2</v>
      </c>
      <c r="G46" s="145">
        <f t="shared" si="6"/>
        <v>5</v>
      </c>
      <c r="H46" s="145" t="str">
        <f t="shared" si="7"/>
        <v>Very High</v>
      </c>
      <c r="I46" s="146" t="str">
        <f>INDEX(Trends!$D$3:$D$404,MATCH(B46,Trends!$C$3:$C$404,0))</f>
        <v>Increasing</v>
      </c>
      <c r="J46" s="145" t="str">
        <f>VLOOKUP($B46,Reliability!$A$3:$I$300,9,FALSE)</f>
        <v>High</v>
      </c>
      <c r="K46" s="147">
        <f t="shared" si="8"/>
        <v>4.0999999999999996</v>
      </c>
      <c r="L46" s="147">
        <f>VLOOKUP($B46,'Impact of the crisis'!$C$6:$N$300,12,FALSE)</f>
        <v>4.5</v>
      </c>
      <c r="M46" s="147">
        <f>VLOOKUP($B46,'Impact of the crisis'!$C$6:$AB$300,26,FALSE)</f>
        <v>3.8</v>
      </c>
      <c r="N46" s="147">
        <f>VLOOKUP($B46,'Conditions of people affected'!$C$6:$R$300,16,FALSE)</f>
        <v>4.5</v>
      </c>
      <c r="O46" s="147">
        <f>VLOOKUP($B46,'Conditions of people affected'!$C$6:$R$300,9,FALSE)</f>
        <v>5</v>
      </c>
      <c r="P46" s="147">
        <f>VLOOKUP($B46,'Conditions of people affected'!$C$6:$R$300,15,FALSE)</f>
        <v>4</v>
      </c>
      <c r="Q46" s="147">
        <f t="shared" si="9"/>
        <v>3.9</v>
      </c>
      <c r="R46" s="147">
        <f>VLOOKUP($B46,'Complexity of the crisis'!$C$6:$AN$300,22,FALSE)</f>
        <v>3.8</v>
      </c>
      <c r="S46" s="147">
        <f>VLOOKUP($B46,'Complexity of the crisis'!$C$6:$AN$300,38,FALSE)</f>
        <v>4</v>
      </c>
      <c r="T46" s="151" t="str">
        <f>VLOOKUP(B46,Lists!$C$3:$E$300,3,FALSE)</f>
        <v>Africa</v>
      </c>
      <c r="U46" s="152">
        <f>VLOOKUP(B46,'INFORM Severity - hidden'!$C$5:$V$300,20,FALSE)</f>
        <v>45565</v>
      </c>
    </row>
    <row r="47" spans="1:21" x14ac:dyDescent="0.35">
      <c r="A47" s="148" t="str">
        <f t="array" ref="A47">IFERROR(INDEX(Lists!$B$2:$B$200,SMALL(IF(Lists!$I$2:$I$200="Individual",ROW(Lists!$B$2:$B$200)),ROW(43:43))-1,1),"")</f>
        <v>Mixed migration flows in Greece</v>
      </c>
      <c r="B47" s="149" t="str">
        <f>VLOOKUP(A47,Lists!$B$2:$G$200,2,FALSE)</f>
        <v>GRC002</v>
      </c>
      <c r="C47" s="149" t="str">
        <f>VLOOKUP(B47,'INFORM Severity - hidden'!$C$5:$D$200,2,FALSE)</f>
        <v>Greece</v>
      </c>
      <c r="D47" s="149" t="str">
        <f>VLOOKUP(A47,Lists!$B$2:$G$200,3,FALSE)</f>
        <v>GRC</v>
      </c>
      <c r="E47" s="150" t="str">
        <f>VLOOKUP(A47,Lists!$B$2:$G$200,5,FALSE)</f>
        <v>Displacement</v>
      </c>
      <c r="F47" s="144">
        <f t="shared" si="5"/>
        <v>2.1</v>
      </c>
      <c r="G47" s="145">
        <f t="shared" si="6"/>
        <v>3</v>
      </c>
      <c r="H47" s="145" t="str">
        <f t="shared" si="7"/>
        <v>Medium</v>
      </c>
      <c r="I47" s="146" t="str">
        <f>INDEX(Trends!$D$3:$D$404,MATCH(B47,Trends!$C$3:$C$404,0))</f>
        <v>Stable</v>
      </c>
      <c r="J47" s="145" t="str">
        <f>VLOOKUP($B47,Reliability!$A$3:$I$300,9,FALSE)</f>
        <v>High</v>
      </c>
      <c r="K47" s="147">
        <f t="shared" si="8"/>
        <v>2</v>
      </c>
      <c r="L47" s="147">
        <f>VLOOKUP($B47,'Impact of the crisis'!$C$6:$N$300,12,FALSE)</f>
        <v>0.6</v>
      </c>
      <c r="M47" s="147">
        <f>VLOOKUP($B47,'Impact of the crisis'!$C$6:$AB$300,26,FALSE)</f>
        <v>2.5</v>
      </c>
      <c r="N47" s="147">
        <f>VLOOKUP($B47,'Conditions of people affected'!$C$6:$R$300,16,FALSE)</f>
        <v>2.5499999999999998</v>
      </c>
      <c r="O47" s="147">
        <f>VLOOKUP($B47,'Conditions of people affected'!$C$6:$R$300,9,FALSE)</f>
        <v>2.1</v>
      </c>
      <c r="P47" s="147">
        <f>VLOOKUP($B47,'Conditions of people affected'!$C$6:$R$300,15,FALSE)</f>
        <v>3</v>
      </c>
      <c r="Q47" s="147">
        <f t="shared" si="9"/>
        <v>1.6</v>
      </c>
      <c r="R47" s="147">
        <f>VLOOKUP($B47,'Complexity of the crisis'!$C$6:$AN$300,22,FALSE)</f>
        <v>1.7</v>
      </c>
      <c r="S47" s="147">
        <f>VLOOKUP($B47,'Complexity of the crisis'!$C$6:$AN$300,38,FALSE)</f>
        <v>1.5</v>
      </c>
      <c r="T47" s="151" t="str">
        <f>VLOOKUP(B47,Lists!$C$3:$E$300,3,FALSE)</f>
        <v>Europe</v>
      </c>
      <c r="U47" s="152">
        <f>VLOOKUP(B47,'INFORM Severity - hidden'!$C$5:$V$300,20,FALSE)</f>
        <v>45565</v>
      </c>
    </row>
    <row r="48" spans="1:21" x14ac:dyDescent="0.35">
      <c r="A48" s="148" t="str">
        <f t="array" ref="A48">IFERROR(INDEX(Lists!$B$2:$B$200,SMALL(IF(Lists!$I$2:$I$200="Individual",ROW(Lists!$B$2:$B$200)),ROW(44:44))-1,1),"")</f>
        <v>Complex crisis in Guatemala</v>
      </c>
      <c r="B48" s="149" t="str">
        <f>VLOOKUP(A48,Lists!$B$2:$G$200,2,FALSE)</f>
        <v>GTM001</v>
      </c>
      <c r="C48" s="149" t="str">
        <f>VLOOKUP(B48,'INFORM Severity - hidden'!$C$5:$D$200,2,FALSE)</f>
        <v>Guatemala</v>
      </c>
      <c r="D48" s="149" t="str">
        <f>VLOOKUP(A48,Lists!$B$2:$G$200,3,FALSE)</f>
        <v>GTM</v>
      </c>
      <c r="E48" s="150" t="str">
        <f>VLOOKUP(A48,Lists!$B$2:$G$200,5,FALSE)</f>
        <v>Violence,Socio-political,Other seasonal event</v>
      </c>
      <c r="F48" s="144">
        <f t="shared" si="5"/>
        <v>3.5</v>
      </c>
      <c r="G48" s="145">
        <f t="shared" si="6"/>
        <v>4</v>
      </c>
      <c r="H48" s="145" t="str">
        <f t="shared" si="7"/>
        <v>High</v>
      </c>
      <c r="I48" s="146" t="str">
        <f>INDEX(Trends!$D$3:$D$404,MATCH(B48,Trends!$C$3:$C$404,0))</f>
        <v>Increasing</v>
      </c>
      <c r="J48" s="145" t="str">
        <f>VLOOKUP($B48,Reliability!$A$3:$I$300,9,FALSE)</f>
        <v>High</v>
      </c>
      <c r="K48" s="147">
        <f t="shared" si="8"/>
        <v>3.4</v>
      </c>
      <c r="L48" s="147">
        <f>VLOOKUP($B48,'Impact of the crisis'!$C$6:$N$300,12,FALSE)</f>
        <v>4.4000000000000004</v>
      </c>
      <c r="M48" s="147">
        <f>VLOOKUP($B48,'Impact of the crisis'!$C$6:$AB$300,26,FALSE)</f>
        <v>2.8</v>
      </c>
      <c r="N48" s="147">
        <f>VLOOKUP($B48,'Conditions of people affected'!$C$6:$R$300,16,FALSE)</f>
        <v>3.75</v>
      </c>
      <c r="O48" s="147">
        <f>VLOOKUP($B48,'Conditions of people affected'!$C$6:$R$300,9,FALSE)</f>
        <v>4.5</v>
      </c>
      <c r="P48" s="147">
        <f>VLOOKUP($B48,'Conditions of people affected'!$C$6:$R$300,15,FALSE)</f>
        <v>3</v>
      </c>
      <c r="Q48" s="147">
        <f t="shared" si="9"/>
        <v>3.3</v>
      </c>
      <c r="R48" s="147">
        <f>VLOOKUP($B48,'Complexity of the crisis'!$C$6:$AN$300,22,FALSE)</f>
        <v>3</v>
      </c>
      <c r="S48" s="147">
        <f>VLOOKUP($B48,'Complexity of the crisis'!$C$6:$AN$300,38,FALSE)</f>
        <v>3.5</v>
      </c>
      <c r="T48" s="151" t="str">
        <f>VLOOKUP(B48,Lists!$C$3:$E$300,3,FALSE)</f>
        <v>Americas</v>
      </c>
      <c r="U48" s="152">
        <f>VLOOKUP(B48,'INFORM Severity - hidden'!$C$5:$V$300,20,FALSE)</f>
        <v>45530</v>
      </c>
    </row>
    <row r="49" spans="1:21" x14ac:dyDescent="0.35">
      <c r="A49" s="148" t="str">
        <f t="array" ref="A49">IFERROR(INDEX(Lists!$B$2:$B$200,SMALL(IF(Lists!$I$2:$I$200="Individual",ROW(Lists!$B$2:$B$200)),ROW(45:45))-1,1),"")</f>
        <v>Complex crisis in Honduras</v>
      </c>
      <c r="B49" s="149" t="str">
        <f>VLOOKUP(A49,Lists!$B$2:$G$200,2,FALSE)</f>
        <v>HND001</v>
      </c>
      <c r="C49" s="149" t="str">
        <f>VLOOKUP(B49,'INFORM Severity - hidden'!$C$5:$D$200,2,FALSE)</f>
        <v>Honduras</v>
      </c>
      <c r="D49" s="149" t="str">
        <f>VLOOKUP(A49,Lists!$B$2:$G$200,3,FALSE)</f>
        <v>HND</v>
      </c>
      <c r="E49" s="150" t="str">
        <f>VLOOKUP(A49,Lists!$B$2:$G$200,5,FALSE)</f>
        <v>Violence,Socio-political,Other seasonal event</v>
      </c>
      <c r="F49" s="144">
        <f t="shared" si="5"/>
        <v>3.4</v>
      </c>
      <c r="G49" s="145">
        <f t="shared" si="6"/>
        <v>4</v>
      </c>
      <c r="H49" s="145" t="str">
        <f t="shared" si="7"/>
        <v>High</v>
      </c>
      <c r="I49" s="146" t="str">
        <f>INDEX(Trends!$D$3:$D$404,MATCH(B49,Trends!$C$3:$C$404,0))</f>
        <v>Decreasing</v>
      </c>
      <c r="J49" s="145" t="str">
        <f>VLOOKUP($B49,Reliability!$A$3:$I$300,9,FALSE)</f>
        <v>High</v>
      </c>
      <c r="K49" s="147">
        <f t="shared" si="8"/>
        <v>3.2</v>
      </c>
      <c r="L49" s="147">
        <f>VLOOKUP($B49,'Impact of the crisis'!$C$6:$N$300,12,FALSE)</f>
        <v>4.2</v>
      </c>
      <c r="M49" s="147">
        <f>VLOOKUP($B49,'Impact of the crisis'!$C$6:$AB$300,26,FALSE)</f>
        <v>2.6</v>
      </c>
      <c r="N49" s="147">
        <f>VLOOKUP($B49,'Conditions of people affected'!$C$6:$R$300,16,FALSE)</f>
        <v>4.05</v>
      </c>
      <c r="O49" s="147">
        <f>VLOOKUP($B49,'Conditions of people affected'!$C$6:$R$300,9,FALSE)</f>
        <v>4.0999999999999996</v>
      </c>
      <c r="P49" s="147">
        <f>VLOOKUP($B49,'Conditions of people affected'!$C$6:$R$300,15,FALSE)</f>
        <v>4</v>
      </c>
      <c r="Q49" s="147">
        <f t="shared" si="9"/>
        <v>2.4</v>
      </c>
      <c r="R49" s="147">
        <f>VLOOKUP($B49,'Complexity of the crisis'!$C$6:$AN$300,22,FALSE)</f>
        <v>2.8</v>
      </c>
      <c r="S49" s="147">
        <f>VLOOKUP($B49,'Complexity of the crisis'!$C$6:$AN$300,38,FALSE)</f>
        <v>2</v>
      </c>
      <c r="T49" s="151" t="str">
        <f>VLOOKUP(B49,Lists!$C$3:$E$300,3,FALSE)</f>
        <v>Americas</v>
      </c>
      <c r="U49" s="152">
        <f>VLOOKUP(B49,'INFORM Severity - hidden'!$C$5:$V$300,20,FALSE)</f>
        <v>45530</v>
      </c>
    </row>
    <row r="50" spans="1:21" x14ac:dyDescent="0.35">
      <c r="A50" s="148" t="str">
        <f t="array" ref="A50">IFERROR(INDEX(Lists!$B$2:$B$200,SMALL(IF(Lists!$I$2:$I$200="Individual",ROW(Lists!$B$2:$B$200)),ROW(46:46))-1,1),"")</f>
        <v>Complex crisis in Haiti</v>
      </c>
      <c r="B50" s="149" t="str">
        <f>VLOOKUP(A50,Lists!$B$2:$G$200,2,FALSE)</f>
        <v>HTI001</v>
      </c>
      <c r="C50" s="149" t="str">
        <f>VLOOKUP(B50,'INFORM Severity - hidden'!$C$5:$D$200,2,FALSE)</f>
        <v>Haiti</v>
      </c>
      <c r="D50" s="149" t="str">
        <f>VLOOKUP(A50,Lists!$B$2:$G$200,3,FALSE)</f>
        <v>HTI</v>
      </c>
      <c r="E50" s="150" t="str">
        <f>VLOOKUP(A50,Lists!$B$2:$G$200,5,FALSE)</f>
        <v>Earthquake,Violence,Socio-political,Other seasonal event</v>
      </c>
      <c r="F50" s="144">
        <f t="shared" si="5"/>
        <v>4</v>
      </c>
      <c r="G50" s="145">
        <f t="shared" si="6"/>
        <v>4</v>
      </c>
      <c r="H50" s="145" t="str">
        <f t="shared" si="7"/>
        <v>High</v>
      </c>
      <c r="I50" s="146" t="str">
        <f>INDEX(Trends!$D$3:$D$404,MATCH(B50,Trends!$C$3:$C$404,0))</f>
        <v>Stable</v>
      </c>
      <c r="J50" s="145" t="str">
        <f>VLOOKUP($B50,Reliability!$A$3:$I$300,9,FALSE)</f>
        <v>High</v>
      </c>
      <c r="K50" s="147">
        <f t="shared" si="8"/>
        <v>3.7</v>
      </c>
      <c r="L50" s="147">
        <f>VLOOKUP($B50,'Impact of the crisis'!$C$6:$N$300,12,FALSE)</f>
        <v>4</v>
      </c>
      <c r="M50" s="147">
        <f>VLOOKUP($B50,'Impact of the crisis'!$C$6:$AB$300,26,FALSE)</f>
        <v>3.6</v>
      </c>
      <c r="N50" s="147">
        <f>VLOOKUP($B50,'Conditions of people affected'!$C$6:$R$300,16,FALSE)</f>
        <v>4.3</v>
      </c>
      <c r="O50" s="147">
        <f>VLOOKUP($B50,'Conditions of people affected'!$C$6:$R$300,9,FALSE)</f>
        <v>4.5999999999999996</v>
      </c>
      <c r="P50" s="147">
        <f>VLOOKUP($B50,'Conditions of people affected'!$C$6:$R$300,15,FALSE)</f>
        <v>4</v>
      </c>
      <c r="Q50" s="147">
        <f t="shared" si="9"/>
        <v>3.8</v>
      </c>
      <c r="R50" s="147">
        <f>VLOOKUP($B50,'Complexity of the crisis'!$C$6:$AN$300,22,FALSE)</f>
        <v>3.5</v>
      </c>
      <c r="S50" s="147">
        <f>VLOOKUP($B50,'Complexity of the crisis'!$C$6:$AN$300,38,FALSE)</f>
        <v>4</v>
      </c>
      <c r="T50" s="151" t="str">
        <f>VLOOKUP(B50,Lists!$C$3:$E$300,3,FALSE)</f>
        <v>Americas</v>
      </c>
      <c r="U50" s="152">
        <f>VLOOKUP(B50,'INFORM Severity - hidden'!$C$5:$V$300,20,FALSE)</f>
        <v>45560</v>
      </c>
    </row>
    <row r="51" spans="1:21" x14ac:dyDescent="0.35">
      <c r="A51" s="148" t="str">
        <f t="array" ref="A51">IFERROR(INDEX(Lists!$B$2:$B$200,SMALL(IF(Lists!$I$2:$I$200="Individual",ROW(Lists!$B$2:$B$200)),ROW(47:47))-1,1),"")</f>
        <v>Displacement from Russia-Ukraine conflict in Hungary</v>
      </c>
      <c r="B51" s="149" t="str">
        <f>VLOOKUP(A51,Lists!$B$2:$G$200,2,FALSE)</f>
        <v>HUN002</v>
      </c>
      <c r="C51" s="149" t="str">
        <f>VLOOKUP(B51,'INFORM Severity - hidden'!$C$5:$D$200,2,FALSE)</f>
        <v>Hungary</v>
      </c>
      <c r="D51" s="149" t="str">
        <f>VLOOKUP(A51,Lists!$B$2:$G$200,3,FALSE)</f>
        <v>HUN</v>
      </c>
      <c r="E51" s="150" t="str">
        <f>VLOOKUP(A51,Lists!$B$2:$G$200,5,FALSE)</f>
        <v>Conflict,Displacement</v>
      </c>
      <c r="F51" s="144">
        <f t="shared" si="5"/>
        <v>1.5</v>
      </c>
      <c r="G51" s="145">
        <f t="shared" si="6"/>
        <v>2</v>
      </c>
      <c r="H51" s="145" t="str">
        <f t="shared" si="7"/>
        <v>Low</v>
      </c>
      <c r="I51" s="146" t="str">
        <f>INDEX(Trends!$D$3:$D$404,MATCH(B51,Trends!$C$3:$C$404,0))</f>
        <v>Decreasing</v>
      </c>
      <c r="J51" s="145" t="str">
        <f>VLOOKUP($B51,Reliability!$A$3:$I$300,9,FALSE)</f>
        <v>Very High</v>
      </c>
      <c r="K51" s="147">
        <f t="shared" si="8"/>
        <v>2.6</v>
      </c>
      <c r="L51" s="147">
        <f>VLOOKUP($B51,'Impact of the crisis'!$C$6:$N$300,12,FALSE)</f>
        <v>4.2</v>
      </c>
      <c r="M51" s="147">
        <f>VLOOKUP($B51,'Impact of the crisis'!$C$6:$AB$300,26,FALSE)</f>
        <v>1.4</v>
      </c>
      <c r="N51" s="147">
        <f>VLOOKUP($B51,'Conditions of people affected'!$C$6:$R$300,16,FALSE)</f>
        <v>1.1499999999999999</v>
      </c>
      <c r="O51" s="147">
        <f>VLOOKUP($B51,'Conditions of people affected'!$C$6:$R$300,9,FALSE)</f>
        <v>1.3</v>
      </c>
      <c r="P51" s="147">
        <f>VLOOKUP($B51,'Conditions of people affected'!$C$6:$R$300,15,FALSE)</f>
        <v>1</v>
      </c>
      <c r="Q51" s="147">
        <f t="shared" si="9"/>
        <v>1.1000000000000001</v>
      </c>
      <c r="R51" s="147">
        <f>VLOOKUP($B51,'Complexity of the crisis'!$C$6:$AN$300,22,FALSE)</f>
        <v>1.2</v>
      </c>
      <c r="S51" s="147">
        <f>VLOOKUP($B51,'Complexity of the crisis'!$C$6:$AN$300,38,FALSE)</f>
        <v>1</v>
      </c>
      <c r="T51" s="151" t="str">
        <f>VLOOKUP(B51,Lists!$C$3:$E$300,3,FALSE)</f>
        <v>Europe</v>
      </c>
      <c r="U51" s="152">
        <f>VLOOKUP(B51,'INFORM Severity - hidden'!$C$5:$V$300,20,FALSE)</f>
        <v>45563</v>
      </c>
    </row>
    <row r="52" spans="1:21" x14ac:dyDescent="0.35">
      <c r="A52" s="148" t="str">
        <f t="array" ref="A52">IFERROR(INDEX(Lists!$B$2:$B$200,SMALL(IF(Lists!$I$2:$I$200="Individual",ROW(Lists!$B$2:$B$200)),ROW(48:48))-1,1),"")</f>
        <v>Papua Conflict</v>
      </c>
      <c r="B52" s="149" t="str">
        <f>VLOOKUP(A52,Lists!$B$2:$G$200,2,FALSE)</f>
        <v>IDN002</v>
      </c>
      <c r="C52" s="149" t="str">
        <f>VLOOKUP(B52,'INFORM Severity - hidden'!$C$5:$D$200,2,FALSE)</f>
        <v>Indonesia</v>
      </c>
      <c r="D52" s="149" t="str">
        <f>VLOOKUP(A52,Lists!$B$2:$G$200,3,FALSE)</f>
        <v>IDN</v>
      </c>
      <c r="E52" s="150" t="str">
        <f>VLOOKUP(A52,Lists!$B$2:$G$200,5,FALSE)</f>
        <v>Socio-political,Violence,Conflict</v>
      </c>
      <c r="F52" s="144">
        <f t="shared" si="5"/>
        <v>2.5</v>
      </c>
      <c r="G52" s="145">
        <f t="shared" si="6"/>
        <v>3</v>
      </c>
      <c r="H52" s="145" t="str">
        <f t="shared" si="7"/>
        <v>Medium</v>
      </c>
      <c r="I52" s="146" t="str">
        <f>INDEX(Trends!$D$3:$D$404,MATCH(B52,Trends!$C$3:$C$404,0))</f>
        <v>Stable</v>
      </c>
      <c r="J52" s="145" t="str">
        <f>VLOOKUP($B52,Reliability!$A$3:$I$300,9,FALSE)</f>
        <v>High</v>
      </c>
      <c r="K52" s="147">
        <f t="shared" si="8"/>
        <v>2.9</v>
      </c>
      <c r="L52" s="147">
        <f>VLOOKUP($B52,'Impact of the crisis'!$C$6:$N$300,12,FALSE)</f>
        <v>2.1</v>
      </c>
      <c r="M52" s="147">
        <f>VLOOKUP($B52,'Impact of the crisis'!$C$6:$AB$300,26,FALSE)</f>
        <v>3.3</v>
      </c>
      <c r="N52" s="147">
        <f>VLOOKUP($B52,'Conditions of people affected'!$C$6:$R$300,16,FALSE)</f>
        <v>1.85</v>
      </c>
      <c r="O52" s="147">
        <f>VLOOKUP($B52,'Conditions of people affected'!$C$6:$R$300,9,FALSE)</f>
        <v>1.7</v>
      </c>
      <c r="P52" s="147">
        <f>VLOOKUP($B52,'Conditions of people affected'!$C$6:$R$300,15,FALSE)</f>
        <v>2</v>
      </c>
      <c r="Q52" s="147">
        <f t="shared" si="9"/>
        <v>3.1</v>
      </c>
      <c r="R52" s="147">
        <f>VLOOKUP($B52,'Complexity of the crisis'!$C$6:$AN$300,22,FALSE)</f>
        <v>2.6</v>
      </c>
      <c r="S52" s="147">
        <f>VLOOKUP($B52,'Complexity of the crisis'!$C$6:$AN$300,38,FALSE)</f>
        <v>3.5</v>
      </c>
      <c r="T52" s="151" t="str">
        <f>VLOOKUP(B52,Lists!$C$3:$E$300,3,FALSE)</f>
        <v>Asia</v>
      </c>
      <c r="U52" s="152">
        <f>VLOOKUP(B52,'INFORM Severity - hidden'!$C$5:$V$300,20,FALSE)</f>
        <v>45560</v>
      </c>
    </row>
    <row r="53" spans="1:21" x14ac:dyDescent="0.35">
      <c r="A53" s="148" t="str">
        <f t="array" ref="A53">IFERROR(INDEX(Lists!$B$2:$B$200,SMALL(IF(Lists!$I$2:$I$200="Individual",ROW(Lists!$B$2:$B$200)),ROW(49:49))-1,1),"")</f>
        <v>2024 Monsoon Floods in India</v>
      </c>
      <c r="B53" s="149" t="str">
        <f>VLOOKUP(A53,Lists!$B$2:$G$200,2,FALSE)</f>
        <v>IND006</v>
      </c>
      <c r="C53" s="149" t="str">
        <f>VLOOKUP(B53,'INFORM Severity - hidden'!$C$5:$D$200,2,FALSE)</f>
        <v>India</v>
      </c>
      <c r="D53" s="149" t="str">
        <f>VLOOKUP(A53,Lists!$B$2:$G$200,3,FALSE)</f>
        <v>IND</v>
      </c>
      <c r="E53" s="150" t="str">
        <f>VLOOKUP(A53,Lists!$B$2:$G$200,5,FALSE)</f>
        <v>Floods</v>
      </c>
      <c r="F53" s="144">
        <f t="shared" si="5"/>
        <v>2.2000000000000002</v>
      </c>
      <c r="G53" s="145">
        <f t="shared" si="6"/>
        <v>3</v>
      </c>
      <c r="H53" s="145" t="str">
        <f t="shared" si="7"/>
        <v>Medium</v>
      </c>
      <c r="I53" s="146" t="str">
        <f>INDEX(Trends!$D$3:$D$404,MATCH(B53,Trends!$C$3:$C$404,0))</f>
        <v>-</v>
      </c>
      <c r="J53" s="145" t="str">
        <f>VLOOKUP($B53,Reliability!$A$3:$I$300,9,FALSE)</f>
        <v>Very High</v>
      </c>
      <c r="K53" s="147">
        <f t="shared" si="8"/>
        <v>2.2999999999999998</v>
      </c>
      <c r="L53" s="147">
        <f>VLOOKUP($B53,'Impact of the crisis'!$C$6:$N$300,12,FALSE)</f>
        <v>1.7</v>
      </c>
      <c r="M53" s="147">
        <f>VLOOKUP($B53,'Impact of the crisis'!$C$6:$AB$300,26,FALSE)</f>
        <v>2.5</v>
      </c>
      <c r="N53" s="147">
        <f>VLOOKUP($B53,'Conditions of people affected'!$C$6:$R$300,16,FALSE)</f>
        <v>1.75</v>
      </c>
      <c r="O53" s="147">
        <f>VLOOKUP($B53,'Conditions of people affected'!$C$6:$R$300,9,FALSE)</f>
        <v>1.5</v>
      </c>
      <c r="P53" s="147">
        <f>VLOOKUP($B53,'Conditions of people affected'!$C$6:$R$300,15,FALSE)</f>
        <v>2</v>
      </c>
      <c r="Q53" s="147">
        <f t="shared" si="9"/>
        <v>2.8</v>
      </c>
      <c r="R53" s="147">
        <f>VLOOKUP($B53,'Complexity of the crisis'!$C$6:$AN$300,22,FALSE)</f>
        <v>2.5</v>
      </c>
      <c r="S53" s="147">
        <f>VLOOKUP($B53,'Complexity of the crisis'!$C$6:$AN$300,38,FALSE)</f>
        <v>3</v>
      </c>
      <c r="T53" s="151" t="str">
        <f>VLOOKUP(B53,Lists!$C$3:$E$300,3,FALSE)</f>
        <v>Asia</v>
      </c>
      <c r="U53" s="152">
        <f>VLOOKUP(B53,'INFORM Severity - hidden'!$C$5:$V$300,20,FALSE)</f>
        <v>45562</v>
      </c>
    </row>
    <row r="54" spans="1:21" x14ac:dyDescent="0.35">
      <c r="A54" s="148" t="str">
        <f t="array" ref="A54">IFERROR(INDEX(Lists!$B$2:$B$200,SMALL(IF(Lists!$I$2:$I$200="Individual",ROW(Lists!$B$2:$B$200)),ROW(50:50))-1,1),"")</f>
        <v>Afghan Refugees in Iran</v>
      </c>
      <c r="B54" s="149" t="str">
        <f>VLOOKUP(A54,Lists!$B$2:$G$200,2,FALSE)</f>
        <v>IRN004</v>
      </c>
      <c r="C54" s="149" t="str">
        <f>VLOOKUP(B54,'INFORM Severity - hidden'!$C$5:$D$200,2,FALSE)</f>
        <v>Iran</v>
      </c>
      <c r="D54" s="149" t="str">
        <f>VLOOKUP(A54,Lists!$B$2:$G$200,3,FALSE)</f>
        <v>IRN</v>
      </c>
      <c r="E54" s="150" t="str">
        <f>VLOOKUP(A54,Lists!$B$2:$G$200,5,FALSE)</f>
        <v>Displacement</v>
      </c>
      <c r="F54" s="144">
        <f t="shared" si="5"/>
        <v>3.7</v>
      </c>
      <c r="G54" s="145">
        <f t="shared" si="6"/>
        <v>4</v>
      </c>
      <c r="H54" s="145" t="str">
        <f t="shared" si="7"/>
        <v>High</v>
      </c>
      <c r="I54" s="146" t="str">
        <f>INDEX(Trends!$D$3:$D$404,MATCH(B54,Trends!$C$3:$C$404,0))</f>
        <v>Decreasing</v>
      </c>
      <c r="J54" s="145" t="str">
        <f>VLOOKUP($B54,Reliability!$A$3:$I$300,9,FALSE)</f>
        <v>High</v>
      </c>
      <c r="K54" s="147">
        <f t="shared" si="8"/>
        <v>3.6</v>
      </c>
      <c r="L54" s="147">
        <f>VLOOKUP($B54,'Impact of the crisis'!$C$6:$N$300,12,FALSE)</f>
        <v>2.7</v>
      </c>
      <c r="M54" s="147">
        <f>VLOOKUP($B54,'Impact of the crisis'!$C$6:$AB$300,26,FALSE)</f>
        <v>4</v>
      </c>
      <c r="N54" s="147">
        <f>VLOOKUP($B54,'Conditions of people affected'!$C$6:$R$300,16,FALSE)</f>
        <v>4.2</v>
      </c>
      <c r="O54" s="147">
        <f>VLOOKUP($B54,'Conditions of people affected'!$C$6:$R$300,9,FALSE)</f>
        <v>4.4000000000000004</v>
      </c>
      <c r="P54" s="147">
        <f>VLOOKUP($B54,'Conditions of people affected'!$C$6:$R$300,15,FALSE)</f>
        <v>4</v>
      </c>
      <c r="Q54" s="147">
        <f t="shared" si="9"/>
        <v>3.1</v>
      </c>
      <c r="R54" s="147">
        <f>VLOOKUP($B54,'Complexity of the crisis'!$C$6:$AN$300,22,FALSE)</f>
        <v>3.6</v>
      </c>
      <c r="S54" s="147">
        <f>VLOOKUP($B54,'Complexity of the crisis'!$C$6:$AN$300,38,FALSE)</f>
        <v>2.5</v>
      </c>
      <c r="T54" s="151" t="str">
        <f>VLOOKUP(B54,Lists!$C$3:$E$300,3,FALSE)</f>
        <v>Middle east</v>
      </c>
      <c r="U54" s="152">
        <f>VLOOKUP(B54,'INFORM Severity - hidden'!$C$5:$V$300,20,FALSE)</f>
        <v>45559</v>
      </c>
    </row>
    <row r="55" spans="1:21" x14ac:dyDescent="0.35">
      <c r="A55" s="148" t="str">
        <f t="array" ref="A55">IFERROR(INDEX(Lists!$B$2:$B$200,SMALL(IF(Lists!$I$2:$I$200="Individual",ROW(Lists!$B$2:$B$200)),ROW(51:51))-1,1),"")</f>
        <v>Conflict  in Iraq</v>
      </c>
      <c r="B55" s="149" t="str">
        <f>VLOOKUP(A55,Lists!$B$2:$G$200,2,FALSE)</f>
        <v>IRQ002</v>
      </c>
      <c r="C55" s="149" t="str">
        <f>VLOOKUP(B55,'INFORM Severity - hidden'!$C$5:$D$200,2,FALSE)</f>
        <v>Iraq</v>
      </c>
      <c r="D55" s="149" t="str">
        <f>VLOOKUP(A55,Lists!$B$2:$G$200,3,FALSE)</f>
        <v>IRQ</v>
      </c>
      <c r="E55" s="150" t="str">
        <f>VLOOKUP(A55,Lists!$B$2:$G$200,5,FALSE)</f>
        <v>Conflict,Socio-political,Violence</v>
      </c>
      <c r="F55" s="144">
        <f t="shared" si="5"/>
        <v>2.8</v>
      </c>
      <c r="G55" s="145">
        <f t="shared" si="6"/>
        <v>3</v>
      </c>
      <c r="H55" s="145" t="str">
        <f t="shared" si="7"/>
        <v>Medium</v>
      </c>
      <c r="I55" s="146" t="str">
        <f>INDEX(Trends!$D$3:$D$404,MATCH(B55,Trends!$C$3:$C$404,0))</f>
        <v>Decreasing</v>
      </c>
      <c r="J55" s="145" t="str">
        <f>VLOOKUP($B55,Reliability!$A$3:$I$300,9,FALSE)</f>
        <v>Very High</v>
      </c>
      <c r="K55" s="147">
        <f t="shared" si="8"/>
        <v>4</v>
      </c>
      <c r="L55" s="147">
        <f>VLOOKUP($B55,'Impact of the crisis'!$C$6:$N$300,12,FALSE)</f>
        <v>4.7</v>
      </c>
      <c r="M55" s="147">
        <f>VLOOKUP($B55,'Impact of the crisis'!$C$6:$AB$300,26,FALSE)</f>
        <v>3.6</v>
      </c>
      <c r="N55" s="147">
        <f>VLOOKUP($B55,'Conditions of people affected'!$C$6:$R$300,16,FALSE)</f>
        <v>1.8</v>
      </c>
      <c r="O55" s="147">
        <f>VLOOKUP($B55,'Conditions of people affected'!$C$6:$R$300,9,FALSE)</f>
        <v>1.6</v>
      </c>
      <c r="P55" s="147">
        <f>VLOOKUP($B55,'Conditions of people affected'!$C$6:$R$300,15,FALSE)</f>
        <v>2</v>
      </c>
      <c r="Q55" s="147">
        <f t="shared" si="9"/>
        <v>3</v>
      </c>
      <c r="R55" s="147">
        <f>VLOOKUP($B55,'Complexity of the crisis'!$C$6:$AN$300,22,FALSE)</f>
        <v>3.5</v>
      </c>
      <c r="S55" s="147">
        <f>VLOOKUP($B55,'Complexity of the crisis'!$C$6:$AN$300,38,FALSE)</f>
        <v>2.5</v>
      </c>
      <c r="T55" s="151" t="str">
        <f>VLOOKUP(B55,Lists!$C$3:$E$300,3,FALSE)</f>
        <v>Middle east</v>
      </c>
      <c r="U55" s="152">
        <f>VLOOKUP(B55,'INFORM Severity - hidden'!$C$5:$V$300,20,FALSE)</f>
        <v>45560</v>
      </c>
    </row>
    <row r="56" spans="1:21" x14ac:dyDescent="0.35">
      <c r="A56" s="148" t="str">
        <f t="array" ref="A56">IFERROR(INDEX(Lists!$B$2:$B$200,SMALL(IF(Lists!$I$2:$I$200="Individual",ROW(Lists!$B$2:$B$200)),ROW(52:52))-1,1),"")</f>
        <v>Syrian and Palestinian refugees in iraq</v>
      </c>
      <c r="B56" s="149" t="str">
        <f>VLOOKUP(A56,Lists!$B$2:$G$200,2,FALSE)</f>
        <v>IRQ003</v>
      </c>
      <c r="C56" s="149" t="str">
        <f>VLOOKUP(B56,'INFORM Severity - hidden'!$C$5:$D$200,2,FALSE)</f>
        <v>Iraq</v>
      </c>
      <c r="D56" s="149" t="str">
        <f>VLOOKUP(A56,Lists!$B$2:$G$200,3,FALSE)</f>
        <v>IRQ</v>
      </c>
      <c r="E56" s="150" t="str">
        <f>VLOOKUP(A56,Lists!$B$2:$G$200,5,FALSE)</f>
        <v>Displacement</v>
      </c>
      <c r="F56" s="144">
        <f t="shared" si="5"/>
        <v>2</v>
      </c>
      <c r="G56" s="145">
        <f t="shared" si="6"/>
        <v>2</v>
      </c>
      <c r="H56" s="145" t="str">
        <f t="shared" si="7"/>
        <v>Low</v>
      </c>
      <c r="I56" s="146" t="str">
        <f>INDEX(Trends!$D$3:$D$404,MATCH(B56,Trends!$C$3:$C$404,0))</f>
        <v>Decreasing</v>
      </c>
      <c r="J56" s="145" t="str">
        <f>VLOOKUP($B56,Reliability!$A$3:$I$300,9,FALSE)</f>
        <v>Very High</v>
      </c>
      <c r="K56" s="147">
        <f t="shared" si="8"/>
        <v>2.1</v>
      </c>
      <c r="L56" s="147">
        <f>VLOOKUP($B56,'Impact of the crisis'!$C$6:$N$300,12,FALSE)</f>
        <v>1.6</v>
      </c>
      <c r="M56" s="147">
        <f>VLOOKUP($B56,'Impact of the crisis'!$C$6:$AB$300,26,FALSE)</f>
        <v>2.4</v>
      </c>
      <c r="N56" s="147">
        <f>VLOOKUP($B56,'Conditions of people affected'!$C$6:$R$300,16,FALSE)</f>
        <v>1.45</v>
      </c>
      <c r="O56" s="147">
        <f>VLOOKUP($B56,'Conditions of people affected'!$C$6:$R$300,9,FALSE)</f>
        <v>0.9</v>
      </c>
      <c r="P56" s="147">
        <f>VLOOKUP($B56,'Conditions of people affected'!$C$6:$R$300,15,FALSE)</f>
        <v>2</v>
      </c>
      <c r="Q56" s="147">
        <f t="shared" si="9"/>
        <v>2.8</v>
      </c>
      <c r="R56" s="147">
        <f>VLOOKUP($B56,'Complexity of the crisis'!$C$6:$AN$300,22,FALSE)</f>
        <v>3.5</v>
      </c>
      <c r="S56" s="147">
        <f>VLOOKUP($B56,'Complexity of the crisis'!$C$6:$AN$300,38,FALSE)</f>
        <v>2</v>
      </c>
      <c r="T56" s="151" t="str">
        <f>VLOOKUP(B56,Lists!$C$3:$E$300,3,FALSE)</f>
        <v>Middle east</v>
      </c>
      <c r="U56" s="152">
        <f>VLOOKUP(B56,'INFORM Severity - hidden'!$C$5:$V$300,20,FALSE)</f>
        <v>45560</v>
      </c>
    </row>
    <row r="57" spans="1:21" x14ac:dyDescent="0.35">
      <c r="A57" s="148" t="str">
        <f t="array" ref="A57">IFERROR(INDEX(Lists!$B$2:$B$200,SMALL(IF(Lists!$I$2:$I$200="Individual",ROW(Lists!$B$2:$B$200)),ROW(53:53))-1,1),"")</f>
        <v>Mixed migration flows in Italy</v>
      </c>
      <c r="B57" s="149" t="str">
        <f>VLOOKUP(A57,Lists!$B$2:$G$200,2,FALSE)</f>
        <v>ITA002</v>
      </c>
      <c r="C57" s="149" t="str">
        <f>VLOOKUP(B57,'INFORM Severity - hidden'!$C$5:$D$200,2,FALSE)</f>
        <v>Italy</v>
      </c>
      <c r="D57" s="149" t="str">
        <f>VLOOKUP(A57,Lists!$B$2:$G$200,3,FALSE)</f>
        <v>ITA</v>
      </c>
      <c r="E57" s="150" t="str">
        <f>VLOOKUP(A57,Lists!$B$2:$G$200,5,FALSE)</f>
        <v>Displacement</v>
      </c>
      <c r="F57" s="144">
        <f t="shared" si="5"/>
        <v>2.2000000000000002</v>
      </c>
      <c r="G57" s="145">
        <f t="shared" si="6"/>
        <v>3</v>
      </c>
      <c r="H57" s="145" t="str">
        <f t="shared" si="7"/>
        <v>Medium</v>
      </c>
      <c r="I57" s="146" t="str">
        <f>INDEX(Trends!$D$3:$D$404,MATCH(B57,Trends!$C$3:$C$404,0))</f>
        <v>Stable</v>
      </c>
      <c r="J57" s="145" t="str">
        <f>VLOOKUP($B57,Reliability!$A$3:$I$300,9,FALSE)</f>
        <v>High</v>
      </c>
      <c r="K57" s="147">
        <f t="shared" si="8"/>
        <v>3.3</v>
      </c>
      <c r="L57" s="147">
        <f>VLOOKUP($B57,'Impact of the crisis'!$C$6:$N$300,12,FALSE)</f>
        <v>3.9</v>
      </c>
      <c r="M57" s="147">
        <f>VLOOKUP($B57,'Impact of the crisis'!$C$6:$AB$300,26,FALSE)</f>
        <v>3</v>
      </c>
      <c r="N57" s="147">
        <f>VLOOKUP($B57,'Conditions of people affected'!$C$6:$R$300,16,FALSE)</f>
        <v>1.6</v>
      </c>
      <c r="O57" s="147">
        <f>VLOOKUP($B57,'Conditions of people affected'!$C$6:$R$300,9,FALSE)</f>
        <v>2.2000000000000002</v>
      </c>
      <c r="P57" s="147">
        <f>VLOOKUP($B57,'Conditions of people affected'!$C$6:$R$300,15,FALSE)</f>
        <v>1</v>
      </c>
      <c r="Q57" s="147">
        <f t="shared" si="9"/>
        <v>2</v>
      </c>
      <c r="R57" s="147">
        <f>VLOOKUP($B57,'Complexity of the crisis'!$C$6:$AN$300,22,FALSE)</f>
        <v>1.5</v>
      </c>
      <c r="S57" s="147">
        <f>VLOOKUP($B57,'Complexity of the crisis'!$C$6:$AN$300,38,FALSE)</f>
        <v>2.5</v>
      </c>
      <c r="T57" s="151" t="str">
        <f>VLOOKUP(B57,Lists!$C$3:$E$300,3,FALSE)</f>
        <v>Europe</v>
      </c>
      <c r="U57" s="152">
        <f>VLOOKUP(B57,'INFORM Severity - hidden'!$C$5:$V$300,20,FALSE)</f>
        <v>45563</v>
      </c>
    </row>
    <row r="58" spans="1:21" x14ac:dyDescent="0.35">
      <c r="A58" s="148" t="str">
        <f t="array" ref="A58">IFERROR(INDEX(Lists!$B$2:$B$200,SMALL(IF(Lists!$I$2:$I$200="Individual",ROW(Lists!$B$2:$B$200)),ROW(54:54))-1,1),"")</f>
        <v>Syrian refugees in Jordan</v>
      </c>
      <c r="B58" s="149" t="str">
        <f>VLOOKUP(A58,Lists!$B$2:$G$200,2,FALSE)</f>
        <v>JOR002</v>
      </c>
      <c r="C58" s="149" t="str">
        <f>VLOOKUP(B58,'INFORM Severity - hidden'!$C$5:$D$200,2,FALSE)</f>
        <v>Jordan</v>
      </c>
      <c r="D58" s="149" t="str">
        <f>VLOOKUP(A58,Lists!$B$2:$G$200,3,FALSE)</f>
        <v>JOR</v>
      </c>
      <c r="E58" s="150" t="str">
        <f>VLOOKUP(A58,Lists!$B$2:$G$200,5,FALSE)</f>
        <v>Displacement</v>
      </c>
      <c r="F58" s="144">
        <f t="shared" si="5"/>
        <v>2.8</v>
      </c>
      <c r="G58" s="145">
        <f t="shared" si="6"/>
        <v>3</v>
      </c>
      <c r="H58" s="145" t="str">
        <f t="shared" si="7"/>
        <v>Medium</v>
      </c>
      <c r="I58" s="146" t="str">
        <f>INDEX(Trends!$D$3:$D$404,MATCH(B58,Trends!$C$3:$C$404,0))</f>
        <v>Stable</v>
      </c>
      <c r="J58" s="145" t="str">
        <f>VLOOKUP($B58,Reliability!$A$3:$I$300,9,FALSE)</f>
        <v>High</v>
      </c>
      <c r="K58" s="147">
        <f t="shared" si="8"/>
        <v>2.8</v>
      </c>
      <c r="L58" s="147">
        <f>VLOOKUP($B58,'Impact of the crisis'!$C$6:$N$300,12,FALSE)</f>
        <v>3.1</v>
      </c>
      <c r="M58" s="147">
        <f>VLOOKUP($B58,'Impact of the crisis'!$C$6:$AB$300,26,FALSE)</f>
        <v>2.6</v>
      </c>
      <c r="N58" s="147">
        <f>VLOOKUP($B58,'Conditions of people affected'!$C$6:$R$300,16,FALSE)</f>
        <v>3.3</v>
      </c>
      <c r="O58" s="147">
        <f>VLOOKUP($B58,'Conditions of people affected'!$C$6:$R$300,9,FALSE)</f>
        <v>3.6</v>
      </c>
      <c r="P58" s="147">
        <f>VLOOKUP($B58,'Conditions of people affected'!$C$6:$R$300,15,FALSE)</f>
        <v>3</v>
      </c>
      <c r="Q58" s="147">
        <f t="shared" si="9"/>
        <v>2</v>
      </c>
      <c r="R58" s="147">
        <f>VLOOKUP($B58,'Complexity of the crisis'!$C$6:$AN$300,22,FALSE)</f>
        <v>2.5</v>
      </c>
      <c r="S58" s="147">
        <f>VLOOKUP($B58,'Complexity of the crisis'!$C$6:$AN$300,38,FALSE)</f>
        <v>1.5</v>
      </c>
      <c r="T58" s="151" t="str">
        <f>VLOOKUP(B58,Lists!$C$3:$E$300,3,FALSE)</f>
        <v>Middle east</v>
      </c>
      <c r="U58" s="152">
        <f>VLOOKUP(B58,'INFORM Severity - hidden'!$C$5:$V$300,20,FALSE)</f>
        <v>45560</v>
      </c>
    </row>
    <row r="59" spans="1:21" x14ac:dyDescent="0.35">
      <c r="A59" s="148" t="str">
        <f t="array" ref="A59">IFERROR(INDEX(Lists!$B$2:$B$200,SMALL(IF(Lists!$I$2:$I$200="Individual",ROW(Lists!$B$2:$B$200)),ROW(55:55))-1,1),"")</f>
        <v>Refugee situation in Kenya</v>
      </c>
      <c r="B59" s="149" t="str">
        <f>VLOOKUP(A59,Lists!$B$2:$G$200,2,FALSE)</f>
        <v>KEN002</v>
      </c>
      <c r="C59" s="149" t="str">
        <f>VLOOKUP(B59,'INFORM Severity - hidden'!$C$5:$D$200,2,FALSE)</f>
        <v>Kenya</v>
      </c>
      <c r="D59" s="149" t="str">
        <f>VLOOKUP(A59,Lists!$B$2:$G$200,3,FALSE)</f>
        <v>KEN</v>
      </c>
      <c r="E59" s="150" t="str">
        <f>VLOOKUP(A59,Lists!$B$2:$G$200,5,FALSE)</f>
        <v>Displacement</v>
      </c>
      <c r="F59" s="144">
        <f t="shared" si="5"/>
        <v>2.9</v>
      </c>
      <c r="G59" s="145">
        <f t="shared" si="6"/>
        <v>3</v>
      </c>
      <c r="H59" s="145" t="str">
        <f t="shared" si="7"/>
        <v>Medium</v>
      </c>
      <c r="I59" s="146" t="str">
        <f>INDEX(Trends!$D$3:$D$404,MATCH(B59,Trends!$C$3:$C$404,0))</f>
        <v>Stable</v>
      </c>
      <c r="J59" s="145" t="str">
        <f>VLOOKUP($B59,Reliability!$A$3:$I$300,9,FALSE)</f>
        <v>High</v>
      </c>
      <c r="K59" s="147">
        <f t="shared" si="8"/>
        <v>2.2999999999999998</v>
      </c>
      <c r="L59" s="147">
        <f>VLOOKUP($B59,'Impact of the crisis'!$C$6:$N$300,12,FALSE)</f>
        <v>0.9</v>
      </c>
      <c r="M59" s="147">
        <f>VLOOKUP($B59,'Impact of the crisis'!$C$6:$AB$300,26,FALSE)</f>
        <v>2.8</v>
      </c>
      <c r="N59" s="147">
        <f>VLOOKUP($B59,'Conditions of people affected'!$C$6:$R$300,16,FALSE)</f>
        <v>3.1</v>
      </c>
      <c r="O59" s="147">
        <f>VLOOKUP($B59,'Conditions of people affected'!$C$6:$R$300,9,FALSE)</f>
        <v>3.2</v>
      </c>
      <c r="P59" s="147">
        <f>VLOOKUP($B59,'Conditions of people affected'!$C$6:$R$300,15,FALSE)</f>
        <v>3</v>
      </c>
      <c r="Q59" s="147">
        <f t="shared" si="9"/>
        <v>2.9</v>
      </c>
      <c r="R59" s="147">
        <f>VLOOKUP($B59,'Complexity of the crisis'!$C$6:$AN$300,22,FALSE)</f>
        <v>3.3</v>
      </c>
      <c r="S59" s="147">
        <f>VLOOKUP($B59,'Complexity of the crisis'!$C$6:$AN$300,38,FALSE)</f>
        <v>2.5</v>
      </c>
      <c r="T59" s="151" t="str">
        <f>VLOOKUP(B59,Lists!$C$3:$E$300,3,FALSE)</f>
        <v>Africa</v>
      </c>
      <c r="U59" s="152">
        <f>VLOOKUP(B59,'INFORM Severity - hidden'!$C$5:$V$300,20,FALSE)</f>
        <v>45562</v>
      </c>
    </row>
    <row r="60" spans="1:21" x14ac:dyDescent="0.35">
      <c r="A60" s="148" t="str">
        <f t="array" ref="A60">IFERROR(INDEX(Lists!$B$2:$B$200,SMALL(IF(Lists!$I$2:$I$200="Individual",ROW(Lists!$B$2:$B$200)),ROW(56:56))-1,1),"")</f>
        <v>Drought in Kenya</v>
      </c>
      <c r="B60" s="149" t="str">
        <f>VLOOKUP(A60,Lists!$B$2:$G$200,2,FALSE)</f>
        <v>KEN003</v>
      </c>
      <c r="C60" s="149" t="str">
        <f>VLOOKUP(B60,'INFORM Severity - hidden'!$C$5:$D$200,2,FALSE)</f>
        <v>Kenya</v>
      </c>
      <c r="D60" s="149" t="str">
        <f>VLOOKUP(A60,Lists!$B$2:$G$200,3,FALSE)</f>
        <v>KEN</v>
      </c>
      <c r="E60" s="150" t="str">
        <f>VLOOKUP(A60,Lists!$B$2:$G$200,5,FALSE)</f>
        <v>Drought</v>
      </c>
      <c r="F60" s="144">
        <f t="shared" si="5"/>
        <v>3.1</v>
      </c>
      <c r="G60" s="145">
        <f t="shared" si="6"/>
        <v>4</v>
      </c>
      <c r="H60" s="145" t="str">
        <f t="shared" si="7"/>
        <v>High</v>
      </c>
      <c r="I60" s="146" t="str">
        <f>INDEX(Trends!$D$3:$D$404,MATCH(B60,Trends!$C$3:$C$404,0))</f>
        <v>Decreasing</v>
      </c>
      <c r="J60" s="145" t="str">
        <f>VLOOKUP($B60,Reliability!$A$3:$I$300,9,FALSE)</f>
        <v>Very High</v>
      </c>
      <c r="K60" s="147">
        <f t="shared" si="8"/>
        <v>4</v>
      </c>
      <c r="L60" s="147">
        <f>VLOOKUP($B60,'Impact of the crisis'!$C$6:$N$300,12,FALSE)</f>
        <v>4.3</v>
      </c>
      <c r="M60" s="147">
        <f>VLOOKUP($B60,'Impact of the crisis'!$C$6:$AB$300,26,FALSE)</f>
        <v>3.9</v>
      </c>
      <c r="N60" s="147">
        <f>VLOOKUP($B60,'Conditions of people affected'!$C$6:$R$300,16,FALSE)</f>
        <v>2.65</v>
      </c>
      <c r="O60" s="147">
        <f>VLOOKUP($B60,'Conditions of people affected'!$C$6:$R$300,9,FALSE)</f>
        <v>3.3</v>
      </c>
      <c r="P60" s="147">
        <f>VLOOKUP($B60,'Conditions of people affected'!$C$6:$R$300,15,FALSE)</f>
        <v>2</v>
      </c>
      <c r="Q60" s="147">
        <f t="shared" si="9"/>
        <v>2.9</v>
      </c>
      <c r="R60" s="147">
        <f>VLOOKUP($B60,'Complexity of the crisis'!$C$6:$AN$300,22,FALSE)</f>
        <v>3.3</v>
      </c>
      <c r="S60" s="147">
        <f>VLOOKUP($B60,'Complexity of the crisis'!$C$6:$AN$300,38,FALSE)</f>
        <v>2.5</v>
      </c>
      <c r="T60" s="151" t="str">
        <f>VLOOKUP(B60,Lists!$C$3:$E$300,3,FALSE)</f>
        <v>Africa</v>
      </c>
      <c r="U60" s="152">
        <f>VLOOKUP(B60,'INFORM Severity - hidden'!$C$5:$V$300,20,FALSE)</f>
        <v>45562</v>
      </c>
    </row>
    <row r="61" spans="1:21" x14ac:dyDescent="0.35">
      <c r="A61" s="148" t="str">
        <f t="array" ref="A61">IFERROR(INDEX(Lists!$B$2:$B$200,SMALL(IF(Lists!$I$2:$I$200="Individual",ROW(Lists!$B$2:$B$200)),ROW(57:57))-1,1),"")</f>
        <v>Typhoon Yagi in Laos</v>
      </c>
      <c r="B61" s="149" t="str">
        <f>VLOOKUP(A61,Lists!$B$2:$G$200,2,FALSE)</f>
        <v>LAO004</v>
      </c>
      <c r="C61" s="149" t="str">
        <f>VLOOKUP(B61,'INFORM Severity - hidden'!$C$5:$D$200,2,FALSE)</f>
        <v>Laos</v>
      </c>
      <c r="D61" s="149" t="str">
        <f>VLOOKUP(A61,Lists!$B$2:$G$200,3,FALSE)</f>
        <v>LAO</v>
      </c>
      <c r="E61" s="150" t="str">
        <f>VLOOKUP(A61,Lists!$B$2:$G$200,5,FALSE)</f>
        <v>Cyclone,Floods</v>
      </c>
      <c r="F61" s="144">
        <f t="shared" si="5"/>
        <v>2</v>
      </c>
      <c r="G61" s="145">
        <f t="shared" si="6"/>
        <v>2</v>
      </c>
      <c r="H61" s="145" t="str">
        <f t="shared" si="7"/>
        <v>Low</v>
      </c>
      <c r="I61" s="146" t="str">
        <f>INDEX(Trends!$D$3:$D$404,MATCH(B61,Trends!$C$3:$C$404,0))</f>
        <v>-</v>
      </c>
      <c r="J61" s="145" t="str">
        <f>VLOOKUP($B61,Reliability!$A$3:$I$300,9,FALSE)</f>
        <v>Very High</v>
      </c>
      <c r="K61" s="147">
        <f t="shared" si="8"/>
        <v>1.4</v>
      </c>
      <c r="L61" s="147">
        <f>VLOOKUP($B61,'Impact of the crisis'!$C$6:$N$300,12,FALSE)</f>
        <v>2.2999999999999998</v>
      </c>
      <c r="M61" s="147">
        <f>VLOOKUP($B61,'Impact of the crisis'!$C$6:$AB$300,26,FALSE)</f>
        <v>0.9</v>
      </c>
      <c r="N61" s="147">
        <f>VLOOKUP($B61,'Conditions of people affected'!$C$6:$R$300,16,FALSE)</f>
        <v>1.8</v>
      </c>
      <c r="O61" s="147">
        <f>VLOOKUP($B61,'Conditions of people affected'!$C$6:$R$300,9,FALSE)</f>
        <v>1.6</v>
      </c>
      <c r="P61" s="147">
        <f>VLOOKUP($B61,'Conditions of people affected'!$C$6:$R$300,15,FALSE)</f>
        <v>2</v>
      </c>
      <c r="Q61" s="147">
        <f t="shared" si="9"/>
        <v>2.9</v>
      </c>
      <c r="R61" s="147">
        <f>VLOOKUP($B61,'Complexity of the crisis'!$C$6:$AN$300,22,FALSE)</f>
        <v>2.8</v>
      </c>
      <c r="S61" s="147">
        <f>VLOOKUP($B61,'Complexity of the crisis'!$C$6:$AN$300,38,FALSE)</f>
        <v>3</v>
      </c>
      <c r="T61" s="151" t="str">
        <f>VLOOKUP(B61,Lists!$C$3:$E$300,3,FALSE)</f>
        <v>Asia</v>
      </c>
      <c r="U61" s="152">
        <f>VLOOKUP(B61,'INFORM Severity - hidden'!$C$5:$V$300,20,FALSE)</f>
        <v>45565</v>
      </c>
    </row>
    <row r="62" spans="1:21" x14ac:dyDescent="0.35">
      <c r="A62" s="148" t="str">
        <f t="array" ref="A62">IFERROR(INDEX(Lists!$B$2:$B$200,SMALL(IF(Lists!$I$2:$I$200="Individual",ROW(Lists!$B$2:$B$200)),ROW(58:58))-1,1),"")</f>
        <v>Syrian refugees in Lebanon</v>
      </c>
      <c r="B62" s="149" t="str">
        <f>VLOOKUP(A62,Lists!$B$2:$G$200,2,FALSE)</f>
        <v>LBN002</v>
      </c>
      <c r="C62" s="149" t="str">
        <f>VLOOKUP(B62,'INFORM Severity - hidden'!$C$5:$D$200,2,FALSE)</f>
        <v>Lebanon</v>
      </c>
      <c r="D62" s="149" t="str">
        <f>VLOOKUP(A62,Lists!$B$2:$G$200,3,FALSE)</f>
        <v>LBN</v>
      </c>
      <c r="E62" s="150" t="str">
        <f>VLOOKUP(A62,Lists!$B$2:$G$200,5,FALSE)</f>
        <v>Displacement</v>
      </c>
      <c r="F62" s="144">
        <f t="shared" si="5"/>
        <v>3.3</v>
      </c>
      <c r="G62" s="145">
        <f t="shared" si="6"/>
        <v>4</v>
      </c>
      <c r="H62" s="145" t="str">
        <f t="shared" si="7"/>
        <v>High</v>
      </c>
      <c r="I62" s="146" t="str">
        <f>INDEX(Trends!$D$3:$D$404,MATCH(B62,Trends!$C$3:$C$404,0))</f>
        <v>Increasing</v>
      </c>
      <c r="J62" s="145" t="str">
        <f>VLOOKUP($B62,Reliability!$A$3:$I$300,9,FALSE)</f>
        <v>Very High</v>
      </c>
      <c r="K62" s="147">
        <f t="shared" si="8"/>
        <v>3.8</v>
      </c>
      <c r="L62" s="147">
        <f>VLOOKUP($B62,'Impact of the crisis'!$C$6:$N$300,12,FALSE)</f>
        <v>3.6</v>
      </c>
      <c r="M62" s="147">
        <f>VLOOKUP($B62,'Impact of the crisis'!$C$6:$AB$300,26,FALSE)</f>
        <v>3.9</v>
      </c>
      <c r="N62" s="147">
        <f>VLOOKUP($B62,'Conditions of people affected'!$C$6:$R$300,16,FALSE)</f>
        <v>3.3</v>
      </c>
      <c r="O62" s="147">
        <f>VLOOKUP($B62,'Conditions of people affected'!$C$6:$R$300,9,FALSE)</f>
        <v>3.6</v>
      </c>
      <c r="P62" s="147">
        <f>VLOOKUP($B62,'Conditions of people affected'!$C$6:$R$300,15,FALSE)</f>
        <v>3</v>
      </c>
      <c r="Q62" s="147">
        <f t="shared" si="9"/>
        <v>2.8</v>
      </c>
      <c r="R62" s="147">
        <f>VLOOKUP($B62,'Complexity of the crisis'!$C$6:$AN$300,22,FALSE)</f>
        <v>3</v>
      </c>
      <c r="S62" s="147">
        <f>VLOOKUP($B62,'Complexity of the crisis'!$C$6:$AN$300,38,FALSE)</f>
        <v>2.5</v>
      </c>
      <c r="T62" s="151" t="str">
        <f>VLOOKUP(B62,Lists!$C$3:$E$300,3,FALSE)</f>
        <v>Middle east</v>
      </c>
      <c r="U62" s="152">
        <f>VLOOKUP(B62,'INFORM Severity - hidden'!$C$5:$V$300,20,FALSE)</f>
        <v>45560</v>
      </c>
    </row>
    <row r="63" spans="1:21" x14ac:dyDescent="0.35">
      <c r="A63" s="148" t="str">
        <f t="array" ref="A63">IFERROR(INDEX(Lists!$B$2:$B$200,SMALL(IF(Lists!$I$2:$I$200="Individual",ROW(Lists!$B$2:$B$200)),ROW(59:59))-1,1),"")</f>
        <v>Complex crisis in Lebanon</v>
      </c>
      <c r="B63" s="149" t="str">
        <f>VLOOKUP(A63,Lists!$B$2:$G$200,2,FALSE)</f>
        <v>LBN006</v>
      </c>
      <c r="C63" s="149" t="str">
        <f>VLOOKUP(B63,'INFORM Severity - hidden'!$C$5:$D$200,2,FALSE)</f>
        <v>Lebanon</v>
      </c>
      <c r="D63" s="149" t="str">
        <f>VLOOKUP(A63,Lists!$B$2:$G$200,3,FALSE)</f>
        <v>LBN</v>
      </c>
      <c r="E63" s="150" t="str">
        <f>VLOOKUP(A63,Lists!$B$2:$G$200,5,FALSE)</f>
        <v>Socio-political,Violence,Tecnological Disaster,Displacement</v>
      </c>
      <c r="F63" s="144">
        <f t="shared" si="5"/>
        <v>3.7</v>
      </c>
      <c r="G63" s="145">
        <f t="shared" si="6"/>
        <v>4</v>
      </c>
      <c r="H63" s="145" t="str">
        <f t="shared" si="7"/>
        <v>High</v>
      </c>
      <c r="I63" s="146" t="str">
        <f>INDEX(Trends!$D$3:$D$404,MATCH(B63,Trends!$C$3:$C$404,0))</f>
        <v>Increasing</v>
      </c>
      <c r="J63" s="145" t="str">
        <f>VLOOKUP($B63,Reliability!$A$3:$I$300,9,FALSE)</f>
        <v>Very High</v>
      </c>
      <c r="K63" s="147">
        <f t="shared" si="8"/>
        <v>3.7</v>
      </c>
      <c r="L63" s="147">
        <f>VLOOKUP($B63,'Impact of the crisis'!$C$6:$N$300,12,FALSE)</f>
        <v>3.6</v>
      </c>
      <c r="M63" s="147">
        <f>VLOOKUP($B63,'Impact of the crisis'!$C$6:$AB$300,26,FALSE)</f>
        <v>3.8</v>
      </c>
      <c r="N63" s="147">
        <f>VLOOKUP($B63,'Conditions of people affected'!$C$6:$R$300,16,FALSE)</f>
        <v>4.1500000000000004</v>
      </c>
      <c r="O63" s="147">
        <f>VLOOKUP($B63,'Conditions of people affected'!$C$6:$R$300,9,FALSE)</f>
        <v>4.3</v>
      </c>
      <c r="P63" s="147">
        <f>VLOOKUP($B63,'Conditions of people affected'!$C$6:$R$300,15,FALSE)</f>
        <v>4</v>
      </c>
      <c r="Q63" s="147">
        <f t="shared" si="9"/>
        <v>3</v>
      </c>
      <c r="R63" s="147">
        <f>VLOOKUP($B63,'Complexity of the crisis'!$C$6:$AN$300,22,FALSE)</f>
        <v>3</v>
      </c>
      <c r="S63" s="147">
        <f>VLOOKUP($B63,'Complexity of the crisis'!$C$6:$AN$300,38,FALSE)</f>
        <v>3</v>
      </c>
      <c r="T63" s="151" t="str">
        <f>VLOOKUP(B63,Lists!$C$3:$E$300,3,FALSE)</f>
        <v>Middle east</v>
      </c>
      <c r="U63" s="152">
        <f>VLOOKUP(B63,'INFORM Severity - hidden'!$C$5:$V$300,20,FALSE)</f>
        <v>45560</v>
      </c>
    </row>
    <row r="64" spans="1:21" x14ac:dyDescent="0.35">
      <c r="A64" s="148" t="str">
        <f t="array" ref="A64">IFERROR(INDEX(Lists!$B$2:$B$200,SMALL(IF(Lists!$I$2:$I$200="Individual",ROW(Lists!$B$2:$B$200)),ROW(60:60))-1,1),"")</f>
        <v>Complex crisis in Libya</v>
      </c>
      <c r="B64" s="149" t="str">
        <f>VLOOKUP(A64,Lists!$B$2:$G$200,2,FALSE)</f>
        <v>LBY001</v>
      </c>
      <c r="C64" s="149" t="str">
        <f>VLOOKUP(B64,'INFORM Severity - hidden'!$C$5:$D$200,2,FALSE)</f>
        <v>Libya</v>
      </c>
      <c r="D64" s="149" t="str">
        <f>VLOOKUP(A64,Lists!$B$2:$G$200,3,FALSE)</f>
        <v>LBY</v>
      </c>
      <c r="E64" s="150" t="str">
        <f>VLOOKUP(A64,Lists!$B$2:$G$200,5,FALSE)</f>
        <v>Conflict,Displacement,Socio-political</v>
      </c>
      <c r="F64" s="144">
        <f t="shared" si="5"/>
        <v>4</v>
      </c>
      <c r="G64" s="145">
        <f t="shared" si="6"/>
        <v>4</v>
      </c>
      <c r="H64" s="145" t="str">
        <f t="shared" si="7"/>
        <v>High</v>
      </c>
      <c r="I64" s="146" t="str">
        <f>INDEX(Trends!$D$3:$D$404,MATCH(B64,Trends!$C$3:$C$404,0))</f>
        <v>Stable</v>
      </c>
      <c r="J64" s="145" t="str">
        <f>VLOOKUP($B64,Reliability!$A$3:$I$300,9,FALSE)</f>
        <v>Very High</v>
      </c>
      <c r="K64" s="147">
        <f t="shared" si="8"/>
        <v>4.5</v>
      </c>
      <c r="L64" s="147">
        <f>VLOOKUP($B64,'Impact of the crisis'!$C$6:$N$300,12,FALSE)</f>
        <v>4.5999999999999996</v>
      </c>
      <c r="M64" s="147">
        <f>VLOOKUP($B64,'Impact of the crisis'!$C$6:$AB$300,26,FALSE)</f>
        <v>4.4000000000000004</v>
      </c>
      <c r="N64" s="147">
        <f>VLOOKUP($B64,'Conditions of people affected'!$C$6:$R$300,16,FALSE)</f>
        <v>3.7</v>
      </c>
      <c r="O64" s="147">
        <f>VLOOKUP($B64,'Conditions of people affected'!$C$6:$R$300,9,FALSE)</f>
        <v>3.4</v>
      </c>
      <c r="P64" s="147">
        <f>VLOOKUP($B64,'Conditions of people affected'!$C$6:$R$300,15,FALSE)</f>
        <v>4</v>
      </c>
      <c r="Q64" s="147">
        <f t="shared" si="9"/>
        <v>4</v>
      </c>
      <c r="R64" s="147">
        <f>VLOOKUP($B64,'Complexity of the crisis'!$C$6:$AN$300,22,FALSE)</f>
        <v>3.3</v>
      </c>
      <c r="S64" s="147">
        <f>VLOOKUP($B64,'Complexity of the crisis'!$C$6:$AN$300,38,FALSE)</f>
        <v>4.5</v>
      </c>
      <c r="T64" s="151" t="str">
        <f>VLOOKUP(B64,Lists!$C$3:$E$300,3,FALSE)</f>
        <v>Africa</v>
      </c>
      <c r="U64" s="152">
        <f>VLOOKUP(B64,'INFORM Severity - hidden'!$C$5:$V$300,20,FALSE)</f>
        <v>45563</v>
      </c>
    </row>
    <row r="65" spans="1:21" x14ac:dyDescent="0.35">
      <c r="A65" s="148" t="str">
        <f t="array" ref="A65">IFERROR(INDEX(Lists!$B$2:$B$200,SMALL(IF(Lists!$I$2:$I$200="Individual",ROW(Lists!$B$2:$B$200)),ROW(61:61))-1,1),"")</f>
        <v>Mixed migration flows in Libya</v>
      </c>
      <c r="B65" s="149" t="str">
        <f>VLOOKUP(A65,Lists!$B$2:$G$200,2,FALSE)</f>
        <v>LBY002</v>
      </c>
      <c r="C65" s="149" t="str">
        <f>VLOOKUP(B65,'INFORM Severity - hidden'!$C$5:$D$200,2,FALSE)</f>
        <v>Libya</v>
      </c>
      <c r="D65" s="149" t="str">
        <f>VLOOKUP(A65,Lists!$B$2:$G$200,3,FALSE)</f>
        <v>LBY</v>
      </c>
      <c r="E65" s="150" t="str">
        <f>VLOOKUP(A65,Lists!$B$2:$G$200,5,FALSE)</f>
        <v>Displacement</v>
      </c>
      <c r="F65" s="144">
        <f t="shared" si="5"/>
        <v>3.5</v>
      </c>
      <c r="G65" s="145">
        <f t="shared" si="6"/>
        <v>4</v>
      </c>
      <c r="H65" s="145" t="str">
        <f t="shared" si="7"/>
        <v>High</v>
      </c>
      <c r="I65" s="146" t="str">
        <f>INDEX(Trends!$D$3:$D$404,MATCH(B65,Trends!$C$3:$C$404,0))</f>
        <v>Stable</v>
      </c>
      <c r="J65" s="145" t="str">
        <f>VLOOKUP($B65,Reliability!$A$3:$I$300,9,FALSE)</f>
        <v>High</v>
      </c>
      <c r="K65" s="147">
        <f t="shared" si="8"/>
        <v>3.9</v>
      </c>
      <c r="L65" s="147">
        <f>VLOOKUP($B65,'Impact of the crisis'!$C$6:$N$300,12,FALSE)</f>
        <v>4.5999999999999996</v>
      </c>
      <c r="M65" s="147">
        <f>VLOOKUP($B65,'Impact of the crisis'!$C$6:$AB$300,26,FALSE)</f>
        <v>3.4</v>
      </c>
      <c r="N65" s="147">
        <f>VLOOKUP($B65,'Conditions of people affected'!$C$6:$R$300,16,FALSE)</f>
        <v>3.1</v>
      </c>
      <c r="O65" s="147">
        <f>VLOOKUP($B65,'Conditions of people affected'!$C$6:$R$300,9,FALSE)</f>
        <v>3.2</v>
      </c>
      <c r="P65" s="147">
        <f>VLOOKUP($B65,'Conditions of people affected'!$C$6:$R$300,15,FALSE)</f>
        <v>3</v>
      </c>
      <c r="Q65" s="147">
        <f t="shared" si="9"/>
        <v>3.7</v>
      </c>
      <c r="R65" s="147">
        <f>VLOOKUP($B65,'Complexity of the crisis'!$C$6:$AN$300,22,FALSE)</f>
        <v>3.3</v>
      </c>
      <c r="S65" s="147">
        <f>VLOOKUP($B65,'Complexity of the crisis'!$C$6:$AN$300,38,FALSE)</f>
        <v>4</v>
      </c>
      <c r="T65" s="151" t="str">
        <f>VLOOKUP(B65,Lists!$C$3:$E$300,3,FALSE)</f>
        <v>Africa</v>
      </c>
      <c r="U65" s="152">
        <f>VLOOKUP(B65,'INFORM Severity - hidden'!$C$5:$V$300,20,FALSE)</f>
        <v>45563</v>
      </c>
    </row>
    <row r="66" spans="1:21" x14ac:dyDescent="0.35">
      <c r="A66" s="148" t="str">
        <f t="array" ref="A66">IFERROR(INDEX(Lists!$B$2:$B$200,SMALL(IF(Lists!$I$2:$I$200="Individual",ROW(Lists!$B$2:$B$200)),ROW(62:62))-1,1),"")</f>
        <v>Storm Daniel and floods in Libya</v>
      </c>
      <c r="B66" s="149" t="str">
        <f>VLOOKUP(A66,Lists!$B$2:$G$200,2,FALSE)</f>
        <v>LBY003</v>
      </c>
      <c r="C66" s="149" t="str">
        <f>VLOOKUP(B66,'INFORM Severity - hidden'!$C$5:$D$200,2,FALSE)</f>
        <v>Libya</v>
      </c>
      <c r="D66" s="149" t="str">
        <f>VLOOKUP(A66,Lists!$B$2:$G$200,3,FALSE)</f>
        <v>LBY</v>
      </c>
      <c r="E66" s="150" t="str">
        <f>VLOOKUP(A66,Lists!$B$2:$G$200,5,FALSE)</f>
        <v>Floods,Other seasonal event</v>
      </c>
      <c r="F66" s="144">
        <f t="shared" si="5"/>
        <v>3</v>
      </c>
      <c r="G66" s="145">
        <f t="shared" si="6"/>
        <v>3</v>
      </c>
      <c r="H66" s="145" t="str">
        <f t="shared" si="7"/>
        <v>Medium</v>
      </c>
      <c r="I66" s="146" t="str">
        <f>INDEX(Trends!$D$3:$D$404,MATCH(B66,Trends!$C$3:$C$404,0))</f>
        <v>Increasing</v>
      </c>
      <c r="J66" s="145" t="str">
        <f>VLOOKUP($B66,Reliability!$A$3:$I$300,9,FALSE)</f>
        <v>Very High</v>
      </c>
      <c r="K66" s="147">
        <f t="shared" si="8"/>
        <v>1.7</v>
      </c>
      <c r="L66" s="147">
        <f>VLOOKUP($B66,'Impact of the crisis'!$C$6:$N$300,12,FALSE)</f>
        <v>1.4</v>
      </c>
      <c r="M66" s="147">
        <f>VLOOKUP($B66,'Impact of the crisis'!$C$6:$AB$300,26,FALSE)</f>
        <v>1.8</v>
      </c>
      <c r="N66" s="147">
        <f>VLOOKUP($B66,'Conditions of people affected'!$C$6:$R$300,16,FALSE)</f>
        <v>3.1</v>
      </c>
      <c r="O66" s="147">
        <f>VLOOKUP($B66,'Conditions of people affected'!$C$6:$R$300,9,FALSE)</f>
        <v>3.2</v>
      </c>
      <c r="P66" s="147">
        <f>VLOOKUP($B66,'Conditions of people affected'!$C$6:$R$300,15,FALSE)</f>
        <v>3</v>
      </c>
      <c r="Q66" s="147">
        <f t="shared" si="9"/>
        <v>3.7</v>
      </c>
      <c r="R66" s="147">
        <f>VLOOKUP($B66,'Complexity of the crisis'!$C$6:$AN$300,22,FALSE)</f>
        <v>3.3</v>
      </c>
      <c r="S66" s="147">
        <f>VLOOKUP($B66,'Complexity of the crisis'!$C$6:$AN$300,38,FALSE)</f>
        <v>4</v>
      </c>
      <c r="T66" s="151" t="str">
        <f>VLOOKUP(B66,Lists!$C$3:$E$300,3,FALSE)</f>
        <v>Africa</v>
      </c>
      <c r="U66" s="152">
        <f>VLOOKUP(B66,'INFORM Severity - hidden'!$C$5:$V$300,20,FALSE)</f>
        <v>45563</v>
      </c>
    </row>
    <row r="67" spans="1:21" x14ac:dyDescent="0.35">
      <c r="A67" s="148" t="str">
        <f t="array" ref="A67">IFERROR(INDEX(Lists!$B$2:$B$200,SMALL(IF(Lists!$I$2:$I$200="Individual",ROW(Lists!$B$2:$B$200)),ROW(63:63))-1,1),"")</f>
        <v>Refugees from Sudan in Libya</v>
      </c>
      <c r="B67" s="149" t="str">
        <f>VLOOKUP(A67,Lists!$B$2:$G$200,2,FALSE)</f>
        <v>LBY004</v>
      </c>
      <c r="C67" s="149" t="str">
        <f>VLOOKUP(B67,'INFORM Severity - hidden'!$C$5:$D$200,2,FALSE)</f>
        <v>Libya</v>
      </c>
      <c r="D67" s="149" t="str">
        <f>VLOOKUP(A67,Lists!$B$2:$G$200,3,FALSE)</f>
        <v>LBY</v>
      </c>
      <c r="E67" s="150" t="str">
        <f>VLOOKUP(A67,Lists!$B$2:$G$200,5,FALSE)</f>
        <v>Conflict</v>
      </c>
      <c r="F67" s="144">
        <f t="shared" si="5"/>
        <v>2.6</v>
      </c>
      <c r="G67" s="145">
        <f t="shared" si="6"/>
        <v>3</v>
      </c>
      <c r="H67" s="145" t="str">
        <f t="shared" si="7"/>
        <v>Medium</v>
      </c>
      <c r="I67" s="146" t="str">
        <f>INDEX(Trends!$D$3:$D$404,MATCH(B67,Trends!$C$3:$C$404,0))</f>
        <v>-</v>
      </c>
      <c r="J67" s="145" t="str">
        <f>VLOOKUP($B67,Reliability!$A$3:$I$300,9,FALSE)</f>
        <v>Very High</v>
      </c>
      <c r="K67" s="147">
        <f t="shared" si="8"/>
        <v>2.4</v>
      </c>
      <c r="L67" s="147">
        <f>VLOOKUP($B67,'Impact of the crisis'!$C$6:$N$300,12,FALSE)</f>
        <v>2.8</v>
      </c>
      <c r="M67" s="147">
        <f>VLOOKUP($B67,'Impact of the crisis'!$C$6:$AB$300,26,FALSE)</f>
        <v>2.2000000000000002</v>
      </c>
      <c r="N67" s="147">
        <f>VLOOKUP($B67,'Conditions of people affected'!$C$6:$R$300,16,FALSE)</f>
        <v>2.6</v>
      </c>
      <c r="O67" s="147">
        <f>VLOOKUP($B67,'Conditions of people affected'!$C$6:$R$300,9,FALSE)</f>
        <v>2.2000000000000002</v>
      </c>
      <c r="P67" s="147">
        <f>VLOOKUP($B67,'Conditions of people affected'!$C$6:$R$300,15,FALSE)</f>
        <v>3</v>
      </c>
      <c r="Q67" s="147">
        <f t="shared" si="9"/>
        <v>2.9</v>
      </c>
      <c r="R67" s="147">
        <f>VLOOKUP($B67,'Complexity of the crisis'!$C$6:$AN$300,22,FALSE)</f>
        <v>3.3</v>
      </c>
      <c r="S67" s="147">
        <f>VLOOKUP($B67,'Complexity of the crisis'!$C$6:$AN$300,38,FALSE)</f>
        <v>2.5</v>
      </c>
      <c r="T67" s="151" t="str">
        <f>VLOOKUP(B67,Lists!$C$3:$E$300,3,FALSE)</f>
        <v>Africa</v>
      </c>
      <c r="U67" s="152">
        <f>VLOOKUP(B67,'INFORM Severity - hidden'!$C$5:$V$300,20,FALSE)</f>
        <v>45563</v>
      </c>
    </row>
    <row r="68" spans="1:21" x14ac:dyDescent="0.35">
      <c r="A68" s="148" t="str">
        <f t="array" ref="A68">IFERROR(INDEX(Lists!$B$2:$B$200,SMALL(IF(Lists!$I$2:$I$200="Individual",ROW(Lists!$B$2:$B$200)),ROW(64:64))-1,1),"")</f>
        <v>2024 Floods and Monsoon Rain</v>
      </c>
      <c r="B68" s="149" t="str">
        <f>VLOOKUP(A68,Lists!$B$2:$G$200,2,FALSE)</f>
        <v>LKA004</v>
      </c>
      <c r="C68" s="149" t="str">
        <f>VLOOKUP(B68,'INFORM Severity - hidden'!$C$5:$D$200,2,FALSE)</f>
        <v>Sri Lanka</v>
      </c>
      <c r="D68" s="149" t="str">
        <f>VLOOKUP(A68,Lists!$B$2:$G$200,3,FALSE)</f>
        <v>LKA</v>
      </c>
      <c r="E68" s="150" t="str">
        <f>VLOOKUP(A68,Lists!$B$2:$G$200,5,FALSE)</f>
        <v>Floods</v>
      </c>
      <c r="F68" s="144">
        <f t="shared" si="5"/>
        <v>1.7</v>
      </c>
      <c r="G68" s="145">
        <f t="shared" si="6"/>
        <v>2</v>
      </c>
      <c r="H68" s="145" t="str">
        <f t="shared" si="7"/>
        <v>Low</v>
      </c>
      <c r="I68" s="146" t="str">
        <f>INDEX(Trends!$D$3:$D$404,MATCH(B68,Trends!$C$3:$C$404,0))</f>
        <v>-</v>
      </c>
      <c r="J68" s="145" t="str">
        <f>VLOOKUP($B68,Reliability!$A$3:$I$300,9,FALSE)</f>
        <v>Very High</v>
      </c>
      <c r="K68" s="147">
        <f t="shared" si="8"/>
        <v>1.8</v>
      </c>
      <c r="L68" s="147">
        <f>VLOOKUP($B68,'Impact of the crisis'!$C$6:$N$300,12,FALSE)</f>
        <v>2.2000000000000002</v>
      </c>
      <c r="M68" s="147">
        <f>VLOOKUP($B68,'Impact of the crisis'!$C$6:$AB$300,26,FALSE)</f>
        <v>1.6</v>
      </c>
      <c r="N68" s="147">
        <f>VLOOKUP($B68,'Conditions of people affected'!$C$6:$R$300,16,FALSE)</f>
        <v>1.25</v>
      </c>
      <c r="O68" s="147">
        <f>VLOOKUP($B68,'Conditions of people affected'!$C$6:$R$300,9,FALSE)</f>
        <v>1.5</v>
      </c>
      <c r="P68" s="147">
        <f>VLOOKUP($B68,'Conditions of people affected'!$C$6:$R$300,15,FALSE)</f>
        <v>1</v>
      </c>
      <c r="Q68" s="147">
        <f t="shared" si="9"/>
        <v>2.2000000000000002</v>
      </c>
      <c r="R68" s="147">
        <f>VLOOKUP($B68,'Complexity of the crisis'!$C$6:$AN$300,22,FALSE)</f>
        <v>2.4</v>
      </c>
      <c r="S68" s="147">
        <f>VLOOKUP($B68,'Complexity of the crisis'!$C$6:$AN$300,38,FALSE)</f>
        <v>2</v>
      </c>
      <c r="T68" s="151" t="str">
        <f>VLOOKUP(B68,Lists!$C$3:$E$300,3,FALSE)</f>
        <v>Asia</v>
      </c>
      <c r="U68" s="152">
        <f>VLOOKUP(B68,'INFORM Severity - hidden'!$C$5:$V$300,20,FALSE)</f>
        <v>45560</v>
      </c>
    </row>
    <row r="69" spans="1:21" x14ac:dyDescent="0.35">
      <c r="A69" s="148" t="str">
        <f t="array" ref="A69">IFERROR(INDEX(Lists!$B$2:$B$200,SMALL(IF(Lists!$I$2:$I$200="Individual",ROW(Lists!$B$2:$B$200)),ROW(65:65))-1,1),"")</f>
        <v>Food security crisis in Lesotho</v>
      </c>
      <c r="B69" s="149" t="str">
        <f>VLOOKUP(A69,Lists!$B$2:$G$200,2,FALSE)</f>
        <v>LSO004</v>
      </c>
      <c r="C69" s="149" t="str">
        <f>VLOOKUP(B69,'INFORM Severity - hidden'!$C$5:$D$200,2,FALSE)</f>
        <v>Lesotho</v>
      </c>
      <c r="D69" s="149" t="str">
        <f>VLOOKUP(A69,Lists!$B$2:$G$200,3,FALSE)</f>
        <v>LSO</v>
      </c>
      <c r="E69" s="150" t="str">
        <f>VLOOKUP(A69,Lists!$B$2:$G$200,5,FALSE)</f>
        <v>Drought</v>
      </c>
      <c r="F69" s="144">
        <f t="shared" ref="F69:F100" si="10">IF(OR(N69="x",K69="x"),"x",ROUND((5-GEOMEAN(((5-K69)/5*4+1),((5-N69)/5*4+1),((5-N69)/5*4+1)))/4*3.5+Q69*0.3,1))</f>
        <v>2.1</v>
      </c>
      <c r="G69" s="145">
        <f t="shared" ref="G69:G100" si="11">IF(F69="x","x",ROUNDUP(F69,0))</f>
        <v>3</v>
      </c>
      <c r="H69" s="145" t="str">
        <f t="shared" ref="H69:H100" si="12">IF(N69="x","x",IF(K69="x","x",(IF(G69=5,"Very High",IF(G69=4,"High",IF(G69=3,"Medium",IF(G69=2,"Low","Very Low")))))))</f>
        <v>Medium</v>
      </c>
      <c r="I69" s="146" t="str">
        <f>INDEX(Trends!$D$3:$D$404,MATCH(B69,Trends!$C$3:$C$404,0))</f>
        <v>-</v>
      </c>
      <c r="J69" s="145" t="str">
        <f>VLOOKUP($B69,Reliability!$A$3:$I$300,9,FALSE)</f>
        <v>High</v>
      </c>
      <c r="K69" s="147">
        <f t="shared" ref="K69:K100" si="13">IF(OR(M69="x",L69="x"),"x",ROUND((5-GEOMEAN(((5-L69)/5*4+1),((5-M69)/5*4+1),((5-M69)/5*4+1)))/4*5,1))</f>
        <v>2.1</v>
      </c>
      <c r="L69" s="147">
        <f>VLOOKUP($B69,'Impact of the crisis'!$C$6:$N$300,12,FALSE)</f>
        <v>3</v>
      </c>
      <c r="M69" s="147">
        <f>VLOOKUP($B69,'Impact of the crisis'!$C$6:$AB$300,26,FALSE)</f>
        <v>1.5</v>
      </c>
      <c r="N69" s="147">
        <f>VLOOKUP($B69,'Conditions of people affected'!$C$6:$R$300,16,FALSE)</f>
        <v>2.7</v>
      </c>
      <c r="O69" s="147">
        <f>VLOOKUP($B69,'Conditions of people affected'!$C$6:$R$300,9,FALSE)</f>
        <v>2.4</v>
      </c>
      <c r="P69" s="147">
        <f>VLOOKUP($B69,'Conditions of people affected'!$C$6:$R$300,15,FALSE)</f>
        <v>3</v>
      </c>
      <c r="Q69" s="147">
        <f t="shared" ref="Q69:Q100" si="14">IF(OR(S69="x",R69="x"),R69,ROUND((5-GEOMEAN(((5-R69)/5*4+1),((5-S69)/5*4+1)))/4*5,1))</f>
        <v>1</v>
      </c>
      <c r="R69" s="147">
        <f>VLOOKUP($B69,'Complexity of the crisis'!$C$6:$AN$300,22,FALSE)</f>
        <v>1.4</v>
      </c>
      <c r="S69" s="147">
        <f>VLOOKUP($B69,'Complexity of the crisis'!$C$6:$AN$300,38,FALSE)</f>
        <v>0.5</v>
      </c>
      <c r="T69" s="151" t="str">
        <f>VLOOKUP(B69,Lists!$C$3:$E$300,3,FALSE)</f>
        <v>Africa</v>
      </c>
      <c r="U69" s="152">
        <f>VLOOKUP(B69,'INFORM Severity - hidden'!$C$5:$V$300,20,FALSE)</f>
        <v>45562</v>
      </c>
    </row>
    <row r="70" spans="1:21" x14ac:dyDescent="0.35">
      <c r="A70" s="148" t="str">
        <f t="array" ref="A70">IFERROR(INDEX(Lists!$B$2:$B$200,SMALL(IF(Lists!$I$2:$I$200="Individual",ROW(Lists!$B$2:$B$200)),ROW(66:66))-1,1),"")</f>
        <v>Displacement from Russia-Ukraine conflict in Lithuania</v>
      </c>
      <c r="B70" s="149" t="str">
        <f>VLOOKUP(A70,Lists!$B$2:$G$200,2,FALSE)</f>
        <v>LTU002</v>
      </c>
      <c r="C70" s="149" t="str">
        <f>VLOOKUP(B70,'INFORM Severity - hidden'!$C$5:$D$200,2,FALSE)</f>
        <v>Lithuania</v>
      </c>
      <c r="D70" s="149" t="str">
        <f>VLOOKUP(A70,Lists!$B$2:$G$200,3,FALSE)</f>
        <v>LTU</v>
      </c>
      <c r="E70" s="150" t="str">
        <f>VLOOKUP(A70,Lists!$B$2:$G$200,5,FALSE)</f>
        <v>Conflict,Displacement</v>
      </c>
      <c r="F70" s="144">
        <f t="shared" si="10"/>
        <v>1.3</v>
      </c>
      <c r="G70" s="145">
        <f t="shared" si="11"/>
        <v>2</v>
      </c>
      <c r="H70" s="145" t="str">
        <f t="shared" si="12"/>
        <v>Low</v>
      </c>
      <c r="I70" s="146" t="str">
        <f>INDEX(Trends!$D$3:$D$404,MATCH(B70,Trends!$C$3:$C$404,0))</f>
        <v>Stable</v>
      </c>
      <c r="J70" s="145" t="str">
        <f>VLOOKUP($B70,Reliability!$A$3:$I$300,9,FALSE)</f>
        <v>Very High</v>
      </c>
      <c r="K70" s="147">
        <f t="shared" si="13"/>
        <v>2.2999999999999998</v>
      </c>
      <c r="L70" s="147">
        <f>VLOOKUP($B70,'Impact of the crisis'!$C$6:$N$300,12,FALSE)</f>
        <v>3.7</v>
      </c>
      <c r="M70" s="147">
        <f>VLOOKUP($B70,'Impact of the crisis'!$C$6:$AB$300,26,FALSE)</f>
        <v>1.3</v>
      </c>
      <c r="N70" s="147">
        <f>VLOOKUP($B70,'Conditions of people affected'!$C$6:$R$300,16,FALSE)</f>
        <v>1.05</v>
      </c>
      <c r="O70" s="147">
        <f>VLOOKUP($B70,'Conditions of people affected'!$C$6:$R$300,9,FALSE)</f>
        <v>1.1000000000000001</v>
      </c>
      <c r="P70" s="147">
        <f>VLOOKUP($B70,'Conditions of people affected'!$C$6:$R$300,15,FALSE)</f>
        <v>1</v>
      </c>
      <c r="Q70" s="147">
        <f t="shared" si="14"/>
        <v>0.9</v>
      </c>
      <c r="R70" s="147">
        <f>VLOOKUP($B70,'Complexity of the crisis'!$C$6:$AN$300,22,FALSE)</f>
        <v>0.8</v>
      </c>
      <c r="S70" s="147">
        <f>VLOOKUP($B70,'Complexity of the crisis'!$C$6:$AN$300,38,FALSE)</f>
        <v>1</v>
      </c>
      <c r="T70" s="151" t="str">
        <f>VLOOKUP(B70,Lists!$C$3:$E$300,3,FALSE)</f>
        <v>Europe</v>
      </c>
      <c r="U70" s="152">
        <f>VLOOKUP(B70,'INFORM Severity - hidden'!$C$5:$V$300,20,FALSE)</f>
        <v>45563</v>
      </c>
    </row>
    <row r="71" spans="1:21" x14ac:dyDescent="0.35">
      <c r="A71" s="148" t="str">
        <f t="array" ref="A71">IFERROR(INDEX(Lists!$B$2:$B$200,SMALL(IF(Lists!$I$2:$I$200="Individual",ROW(Lists!$B$2:$B$200)),ROW(67:67))-1,1),"")</f>
        <v>Displacement from Russia-Ukraine conflict in Latvia</v>
      </c>
      <c r="B71" s="149" t="str">
        <f>VLOOKUP(A71,Lists!$B$2:$G$200,2,FALSE)</f>
        <v>LVA002</v>
      </c>
      <c r="C71" s="149" t="str">
        <f>VLOOKUP(B71,'INFORM Severity - hidden'!$C$5:$D$200,2,FALSE)</f>
        <v>Latvia</v>
      </c>
      <c r="D71" s="149" t="str">
        <f>VLOOKUP(A71,Lists!$B$2:$G$200,3,FALSE)</f>
        <v>LVA</v>
      </c>
      <c r="E71" s="150" t="str">
        <f>VLOOKUP(A71,Lists!$B$2:$G$200,5,FALSE)</f>
        <v>Conflict,Displacement</v>
      </c>
      <c r="F71" s="144">
        <f t="shared" si="10"/>
        <v>1.3</v>
      </c>
      <c r="G71" s="145">
        <f t="shared" si="11"/>
        <v>2</v>
      </c>
      <c r="H71" s="145" t="str">
        <f t="shared" si="12"/>
        <v>Low</v>
      </c>
      <c r="I71" s="146" t="str">
        <f>INDEX(Trends!$D$3:$D$404,MATCH(B71,Trends!$C$3:$C$404,0))</f>
        <v>Stable</v>
      </c>
      <c r="J71" s="145" t="str">
        <f>VLOOKUP($B71,Reliability!$A$3:$I$300,9,FALSE)</f>
        <v>Very High</v>
      </c>
      <c r="K71" s="147">
        <f t="shared" si="13"/>
        <v>2.2000000000000002</v>
      </c>
      <c r="L71" s="147">
        <f>VLOOKUP($B71,'Impact of the crisis'!$C$6:$N$300,12,FALSE)</f>
        <v>3.5</v>
      </c>
      <c r="M71" s="147">
        <f>VLOOKUP($B71,'Impact of the crisis'!$C$6:$AB$300,26,FALSE)</f>
        <v>1.4</v>
      </c>
      <c r="N71" s="147">
        <f>VLOOKUP($B71,'Conditions of people affected'!$C$6:$R$300,16,FALSE)</f>
        <v>1.05</v>
      </c>
      <c r="O71" s="147">
        <f>VLOOKUP($B71,'Conditions of people affected'!$C$6:$R$300,9,FALSE)</f>
        <v>1.1000000000000001</v>
      </c>
      <c r="P71" s="147">
        <f>VLOOKUP($B71,'Conditions of people affected'!$C$6:$R$300,15,FALSE)</f>
        <v>1</v>
      </c>
      <c r="Q71" s="147">
        <f t="shared" si="14"/>
        <v>1</v>
      </c>
      <c r="R71" s="147">
        <f>VLOOKUP($B71,'Complexity of the crisis'!$C$6:$AN$300,22,FALSE)</f>
        <v>1</v>
      </c>
      <c r="S71" s="147">
        <f>VLOOKUP($B71,'Complexity of the crisis'!$C$6:$AN$300,38,FALSE)</f>
        <v>1</v>
      </c>
      <c r="T71" s="151" t="str">
        <f>VLOOKUP(B71,Lists!$C$3:$E$300,3,FALSE)</f>
        <v>Europe</v>
      </c>
      <c r="U71" s="152">
        <f>VLOOKUP(B71,'INFORM Severity - hidden'!$C$5:$V$300,20,FALSE)</f>
        <v>45563</v>
      </c>
    </row>
    <row r="72" spans="1:21" x14ac:dyDescent="0.35">
      <c r="A72" s="148" t="str">
        <f t="array" ref="A72">IFERROR(INDEX(Lists!$B$2:$B$200,SMALL(IF(Lists!$I$2:$I$200="Individual",ROW(Lists!$B$2:$B$200)),ROW(68:68))-1,1),"")</f>
        <v>Mixed migration flows in Morocco</v>
      </c>
      <c r="B72" s="149" t="str">
        <f>VLOOKUP(A72,Lists!$B$2:$G$200,2,FALSE)</f>
        <v>MAR002</v>
      </c>
      <c r="C72" s="149" t="str">
        <f>VLOOKUP(B72,'INFORM Severity - hidden'!$C$5:$D$200,2,FALSE)</f>
        <v>Morocco</v>
      </c>
      <c r="D72" s="149" t="str">
        <f>VLOOKUP(A72,Lists!$B$2:$G$200,3,FALSE)</f>
        <v>MAR</v>
      </c>
      <c r="E72" s="150" t="str">
        <f>VLOOKUP(A72,Lists!$B$2:$G$200,5,FALSE)</f>
        <v>Displacement</v>
      </c>
      <c r="F72" s="144">
        <f t="shared" si="10"/>
        <v>2.1</v>
      </c>
      <c r="G72" s="145">
        <f t="shared" si="11"/>
        <v>3</v>
      </c>
      <c r="H72" s="145" t="str">
        <f t="shared" si="12"/>
        <v>Medium</v>
      </c>
      <c r="I72" s="146" t="str">
        <f>INDEX(Trends!$D$3:$D$404,MATCH(B72,Trends!$C$3:$C$404,0))</f>
        <v>Decreasing</v>
      </c>
      <c r="J72" s="145" t="str">
        <f>VLOOKUP($B72,Reliability!$A$3:$I$300,9,FALSE)</f>
        <v>High</v>
      </c>
      <c r="K72" s="147">
        <f t="shared" si="13"/>
        <v>3.5</v>
      </c>
      <c r="L72" s="147">
        <f>VLOOKUP($B72,'Impact of the crisis'!$C$6:$N$300,12,FALSE)</f>
        <v>4.9000000000000004</v>
      </c>
      <c r="M72" s="147">
        <f>VLOOKUP($B72,'Impact of the crisis'!$C$6:$AB$300,26,FALSE)</f>
        <v>2.2999999999999998</v>
      </c>
      <c r="N72" s="147">
        <f>VLOOKUP($B72,'Conditions of people affected'!$C$6:$R$300,16,FALSE)</f>
        <v>0.7</v>
      </c>
      <c r="O72" s="147">
        <f>VLOOKUP($B72,'Conditions of people affected'!$C$6:$R$300,9,FALSE)</f>
        <v>0.4</v>
      </c>
      <c r="P72" s="147">
        <f>VLOOKUP($B72,'Conditions of people affected'!$C$6:$R$300,15,FALSE)</f>
        <v>1</v>
      </c>
      <c r="Q72" s="147">
        <f t="shared" si="14"/>
        <v>2.7</v>
      </c>
      <c r="R72" s="147">
        <f>VLOOKUP($B72,'Complexity of the crisis'!$C$6:$AN$300,22,FALSE)</f>
        <v>2.9</v>
      </c>
      <c r="S72" s="147">
        <f>VLOOKUP($B72,'Complexity of the crisis'!$C$6:$AN$300,38,FALSE)</f>
        <v>2.5</v>
      </c>
      <c r="T72" s="151" t="str">
        <f>VLOOKUP(B72,Lists!$C$3:$E$300,3,FALSE)</f>
        <v>Africa</v>
      </c>
      <c r="U72" s="152">
        <f>VLOOKUP(B72,'INFORM Severity - hidden'!$C$5:$V$300,20,FALSE)</f>
        <v>45564</v>
      </c>
    </row>
    <row r="73" spans="1:21" x14ac:dyDescent="0.35">
      <c r="A73" s="148" t="str">
        <f t="array" ref="A73">IFERROR(INDEX(Lists!$B$2:$B$200,SMALL(IF(Lists!$I$2:$I$200="Individual",ROW(Lists!$B$2:$B$200)),ROW(69:69))-1,1),"")</f>
        <v>Al Haouz Earthquake in Morocco</v>
      </c>
      <c r="B73" s="149" t="str">
        <f>VLOOKUP(A73,Lists!$B$2:$G$200,2,FALSE)</f>
        <v>MAR003</v>
      </c>
      <c r="C73" s="149" t="str">
        <f>VLOOKUP(B73,'INFORM Severity - hidden'!$C$5:$D$200,2,FALSE)</f>
        <v>Morocco</v>
      </c>
      <c r="D73" s="149" t="str">
        <f>VLOOKUP(A73,Lists!$B$2:$G$200,3,FALSE)</f>
        <v>MAR</v>
      </c>
      <c r="E73" s="150" t="str">
        <f>VLOOKUP(A73,Lists!$B$2:$G$200,5,FALSE)</f>
        <v>Earthquake</v>
      </c>
      <c r="F73" s="144">
        <f t="shared" si="10"/>
        <v>2.6</v>
      </c>
      <c r="G73" s="145">
        <f t="shared" si="11"/>
        <v>3</v>
      </c>
      <c r="H73" s="145" t="str">
        <f t="shared" si="12"/>
        <v>Medium</v>
      </c>
      <c r="I73" s="146" t="str">
        <f>INDEX(Trends!$D$3:$D$404,MATCH(B73,Trends!$C$3:$C$404,0))</f>
        <v>Decreasing</v>
      </c>
      <c r="J73" s="145" t="str">
        <f>VLOOKUP($B73,Reliability!$A$3:$I$300,9,FALSE)</f>
        <v>High</v>
      </c>
      <c r="K73" s="147">
        <f t="shared" si="13"/>
        <v>2.5</v>
      </c>
      <c r="L73" s="147">
        <f>VLOOKUP($B73,'Impact of the crisis'!$C$6:$N$300,12,FALSE)</f>
        <v>1.7</v>
      </c>
      <c r="M73" s="147">
        <f>VLOOKUP($B73,'Impact of the crisis'!$C$6:$AB$300,26,FALSE)</f>
        <v>2.8</v>
      </c>
      <c r="N73" s="147">
        <f>VLOOKUP($B73,'Conditions of people affected'!$C$6:$R$300,16,FALSE)</f>
        <v>2.9</v>
      </c>
      <c r="O73" s="147">
        <f>VLOOKUP($B73,'Conditions of people affected'!$C$6:$R$300,9,FALSE)</f>
        <v>2.8</v>
      </c>
      <c r="P73" s="147">
        <f>VLOOKUP($B73,'Conditions of people affected'!$C$6:$R$300,15,FALSE)</f>
        <v>3</v>
      </c>
      <c r="Q73" s="147">
        <f t="shared" si="14"/>
        <v>2.2999999999999998</v>
      </c>
      <c r="R73" s="147">
        <f>VLOOKUP($B73,'Complexity of the crisis'!$C$6:$AN$300,22,FALSE)</f>
        <v>2.9</v>
      </c>
      <c r="S73" s="147">
        <f>VLOOKUP($B73,'Complexity of the crisis'!$C$6:$AN$300,38,FALSE)</f>
        <v>1.5</v>
      </c>
      <c r="T73" s="151" t="str">
        <f>VLOOKUP(B73,Lists!$C$3:$E$300,3,FALSE)</f>
        <v>Africa</v>
      </c>
      <c r="U73" s="152">
        <f>VLOOKUP(B73,'INFORM Severity - hidden'!$C$5:$V$300,20,FALSE)</f>
        <v>45564</v>
      </c>
    </row>
    <row r="74" spans="1:21" x14ac:dyDescent="0.35">
      <c r="A74" s="148" t="str">
        <f t="array" ref="A74">IFERROR(INDEX(Lists!$B$2:$B$200,SMALL(IF(Lists!$I$2:$I$200="Individual",ROW(Lists!$B$2:$B$200)),ROW(70:70))-1,1),"")</f>
        <v>DIsplacement from Russia-Ukraine conflict in Moldova</v>
      </c>
      <c r="B74" s="149" t="str">
        <f>VLOOKUP(A74,Lists!$B$2:$G$200,2,FALSE)</f>
        <v>MDA002</v>
      </c>
      <c r="C74" s="149" t="str">
        <f>VLOOKUP(B74,'INFORM Severity - hidden'!$C$5:$D$200,2,FALSE)</f>
        <v>Moldova</v>
      </c>
      <c r="D74" s="149" t="str">
        <f>VLOOKUP(A74,Lists!$B$2:$G$200,3,FALSE)</f>
        <v>MDA</v>
      </c>
      <c r="E74" s="150" t="str">
        <f>VLOOKUP(A74,Lists!$B$2:$G$200,5,FALSE)</f>
        <v>Displacement,Conflict</v>
      </c>
      <c r="F74" s="144">
        <f t="shared" si="10"/>
        <v>1.6</v>
      </c>
      <c r="G74" s="145">
        <f t="shared" si="11"/>
        <v>2</v>
      </c>
      <c r="H74" s="145" t="str">
        <f t="shared" si="12"/>
        <v>Low</v>
      </c>
      <c r="I74" s="146" t="str">
        <f>INDEX(Trends!$D$3:$D$404,MATCH(B74,Trends!$C$3:$C$404,0))</f>
        <v>Stable</v>
      </c>
      <c r="J74" s="145" t="str">
        <f>VLOOKUP($B74,Reliability!$A$3:$I$300,9,FALSE)</f>
        <v>Very High</v>
      </c>
      <c r="K74" s="147">
        <f t="shared" si="13"/>
        <v>2.2999999999999998</v>
      </c>
      <c r="L74" s="147">
        <f>VLOOKUP($B74,'Impact of the crisis'!$C$6:$N$300,12,FALSE)</f>
        <v>3.5</v>
      </c>
      <c r="M74" s="147">
        <f>VLOOKUP($B74,'Impact of the crisis'!$C$6:$AB$300,26,FALSE)</f>
        <v>1.6</v>
      </c>
      <c r="N74" s="147">
        <f>VLOOKUP($B74,'Conditions of people affected'!$C$6:$R$300,16,FALSE)</f>
        <v>1.4</v>
      </c>
      <c r="O74" s="147">
        <f>VLOOKUP($B74,'Conditions of people affected'!$C$6:$R$300,9,FALSE)</f>
        <v>1.8</v>
      </c>
      <c r="P74" s="147">
        <f>VLOOKUP($B74,'Conditions of people affected'!$C$6:$R$300,15,FALSE)</f>
        <v>1</v>
      </c>
      <c r="Q74" s="147">
        <f t="shared" si="14"/>
        <v>1.4</v>
      </c>
      <c r="R74" s="147">
        <f>VLOOKUP($B74,'Complexity of the crisis'!$C$6:$AN$300,22,FALSE)</f>
        <v>1.7</v>
      </c>
      <c r="S74" s="147">
        <f>VLOOKUP($B74,'Complexity of the crisis'!$C$6:$AN$300,38,FALSE)</f>
        <v>1</v>
      </c>
      <c r="T74" s="151" t="str">
        <f>VLOOKUP(B74,Lists!$C$3:$E$300,3,FALSE)</f>
        <v>Europe</v>
      </c>
      <c r="U74" s="152">
        <f>VLOOKUP(B74,'INFORM Severity - hidden'!$C$5:$V$300,20,FALSE)</f>
        <v>45563</v>
      </c>
    </row>
    <row r="75" spans="1:21" x14ac:dyDescent="0.35">
      <c r="A75" s="148" t="str">
        <f t="array" ref="A75">IFERROR(INDEX(Lists!$B$2:$B$200,SMALL(IF(Lists!$I$2:$I$200="Individual",ROW(Lists!$B$2:$B$200)),ROW(71:71))-1,1),"")</f>
        <v>Drought in Madagascar</v>
      </c>
      <c r="B75" s="149" t="str">
        <f>VLOOKUP(A75,Lists!$B$2:$G$200,2,FALSE)</f>
        <v>MDG002</v>
      </c>
      <c r="C75" s="149" t="str">
        <f>VLOOKUP(B75,'INFORM Severity - hidden'!$C$5:$D$200,2,FALSE)</f>
        <v>Madagascar</v>
      </c>
      <c r="D75" s="149" t="str">
        <f>VLOOKUP(A75,Lists!$B$2:$G$200,3,FALSE)</f>
        <v>MDG</v>
      </c>
      <c r="E75" s="150" t="str">
        <f>VLOOKUP(A75,Lists!$B$2:$G$200,5,FALSE)</f>
        <v>Drought</v>
      </c>
      <c r="F75" s="144">
        <f t="shared" si="10"/>
        <v>2.5</v>
      </c>
      <c r="G75" s="145">
        <f t="shared" si="11"/>
        <v>3</v>
      </c>
      <c r="H75" s="145" t="str">
        <f t="shared" si="12"/>
        <v>Medium</v>
      </c>
      <c r="I75" s="146" t="str">
        <f>INDEX(Trends!$D$3:$D$404,MATCH(B75,Trends!$C$3:$C$404,0))</f>
        <v>Stable</v>
      </c>
      <c r="J75" s="145" t="str">
        <f>VLOOKUP($B75,Reliability!$A$3:$I$300,9,FALSE)</f>
        <v>Very High</v>
      </c>
      <c r="K75" s="147">
        <f t="shared" si="13"/>
        <v>2.4</v>
      </c>
      <c r="L75" s="147">
        <f>VLOOKUP($B75,'Impact of the crisis'!$C$6:$N$300,12,FALSE)</f>
        <v>2.5</v>
      </c>
      <c r="M75" s="147">
        <f>VLOOKUP($B75,'Impact of the crisis'!$C$6:$AB$300,26,FALSE)</f>
        <v>2.2999999999999998</v>
      </c>
      <c r="N75" s="147">
        <f>VLOOKUP($B75,'Conditions of people affected'!$C$6:$R$300,16,FALSE)</f>
        <v>3.25</v>
      </c>
      <c r="O75" s="147">
        <f>VLOOKUP($B75,'Conditions of people affected'!$C$6:$R$300,9,FALSE)</f>
        <v>3.5</v>
      </c>
      <c r="P75" s="147">
        <f>VLOOKUP($B75,'Conditions of people affected'!$C$6:$R$300,15,FALSE)</f>
        <v>3</v>
      </c>
      <c r="Q75" s="147">
        <f t="shared" si="14"/>
        <v>1.5</v>
      </c>
      <c r="R75" s="147">
        <f>VLOOKUP($B75,'Complexity of the crisis'!$C$6:$AN$300,22,FALSE)</f>
        <v>2</v>
      </c>
      <c r="S75" s="147">
        <f>VLOOKUP($B75,'Complexity of the crisis'!$C$6:$AN$300,38,FALSE)</f>
        <v>1</v>
      </c>
      <c r="T75" s="151" t="str">
        <f>VLOOKUP(B75,Lists!$C$3:$E$300,3,FALSE)</f>
        <v>Africa</v>
      </c>
      <c r="U75" s="152">
        <f>VLOOKUP(B75,'INFORM Severity - hidden'!$C$5:$V$300,20,FALSE)</f>
        <v>45565</v>
      </c>
    </row>
    <row r="76" spans="1:21" x14ac:dyDescent="0.35">
      <c r="A76" s="148" t="str">
        <f t="array" ref="A76">IFERROR(INDEX(Lists!$B$2:$B$200,SMALL(IF(Lists!$I$2:$I$200="Individual",ROW(Lists!$B$2:$B$200)),ROW(72:72))-1,1),"")</f>
        <v>Cyclone Gamane in Madagascar</v>
      </c>
      <c r="B76" s="149" t="str">
        <f>VLOOKUP(A76,Lists!$B$2:$G$200,2,FALSE)</f>
        <v>MDG009</v>
      </c>
      <c r="C76" s="149" t="str">
        <f>VLOOKUP(B76,'INFORM Severity - hidden'!$C$5:$D$200,2,FALSE)</f>
        <v>Madagascar</v>
      </c>
      <c r="D76" s="149" t="str">
        <f>VLOOKUP(A76,Lists!$B$2:$G$200,3,FALSE)</f>
        <v>MDG</v>
      </c>
      <c r="E76" s="150" t="str">
        <f>VLOOKUP(A76,Lists!$B$2:$G$200,5,FALSE)</f>
        <v>Cyclone,Floods</v>
      </c>
      <c r="F76" s="144">
        <f t="shared" si="10"/>
        <v>2.1</v>
      </c>
      <c r="G76" s="145">
        <f t="shared" si="11"/>
        <v>3</v>
      </c>
      <c r="H76" s="145" t="str">
        <f t="shared" si="12"/>
        <v>Medium</v>
      </c>
      <c r="I76" s="146" t="str">
        <f>INDEX(Trends!$D$3:$D$404,MATCH(B76,Trends!$C$3:$C$404,0))</f>
        <v>Stable</v>
      </c>
      <c r="J76" s="145" t="str">
        <f>VLOOKUP($B76,Reliability!$A$3:$I$300,9,FALSE)</f>
        <v>Very High</v>
      </c>
      <c r="K76" s="147">
        <f t="shared" si="13"/>
        <v>1.6</v>
      </c>
      <c r="L76" s="147">
        <f>VLOOKUP($B76,'Impact of the crisis'!$C$6:$N$300,12,FALSE)</f>
        <v>1.7</v>
      </c>
      <c r="M76" s="147">
        <f>VLOOKUP($B76,'Impact of the crisis'!$C$6:$AB$300,26,FALSE)</f>
        <v>1.5</v>
      </c>
      <c r="N76" s="147">
        <f>VLOOKUP($B76,'Conditions of people affected'!$C$6:$R$300,16,FALSE)</f>
        <v>2</v>
      </c>
      <c r="O76" s="147">
        <f>VLOOKUP($B76,'Conditions of people affected'!$C$6:$R$300,9,FALSE)</f>
        <v>2</v>
      </c>
      <c r="P76" s="147">
        <f>VLOOKUP($B76,'Conditions of people affected'!$C$6:$R$300,15,FALSE)</f>
        <v>2</v>
      </c>
      <c r="Q76" s="147">
        <f t="shared" si="14"/>
        <v>2.5</v>
      </c>
      <c r="R76" s="147">
        <f>VLOOKUP($B76,'Complexity of the crisis'!$C$6:$AN$300,22,FALSE)</f>
        <v>2</v>
      </c>
      <c r="S76" s="147">
        <f>VLOOKUP($B76,'Complexity of the crisis'!$C$6:$AN$300,38,FALSE)</f>
        <v>3</v>
      </c>
      <c r="T76" s="151" t="str">
        <f>VLOOKUP(B76,Lists!$C$3:$E$300,3,FALSE)</f>
        <v>Africa</v>
      </c>
      <c r="U76" s="152">
        <f>VLOOKUP(B76,'INFORM Severity - hidden'!$C$5:$V$300,20,FALSE)</f>
        <v>45565</v>
      </c>
    </row>
    <row r="77" spans="1:21" x14ac:dyDescent="0.35">
      <c r="A77" s="148" t="str">
        <f t="array" ref="A77">IFERROR(INDEX(Lists!$B$2:$B$200,SMALL(IF(Lists!$I$2:$I$200="Individual",ROW(Lists!$B$2:$B$200)),ROW(73:73))-1,1),"")</f>
        <v>Criminal Violence in Mexico</v>
      </c>
      <c r="B77" s="149" t="str">
        <f>VLOOKUP(A77,Lists!$B$2:$G$200,2,FALSE)</f>
        <v>MEX002</v>
      </c>
      <c r="C77" s="149" t="str">
        <f>VLOOKUP(B77,'INFORM Severity - hidden'!$C$5:$D$200,2,FALSE)</f>
        <v>Mexico</v>
      </c>
      <c r="D77" s="149" t="str">
        <f>VLOOKUP(A77,Lists!$B$2:$G$200,3,FALSE)</f>
        <v>MEX</v>
      </c>
      <c r="E77" s="150" t="str">
        <f>VLOOKUP(A77,Lists!$B$2:$G$200,5,FALSE)</f>
        <v>Violence,Displacement</v>
      </c>
      <c r="F77" s="144" t="str">
        <f t="shared" si="10"/>
        <v>x</v>
      </c>
      <c r="G77" s="145" t="str">
        <f t="shared" si="11"/>
        <v>x</v>
      </c>
      <c r="H77" s="145" t="str">
        <f t="shared" si="12"/>
        <v>x</v>
      </c>
      <c r="I77" s="146" t="str">
        <f>INDEX(Trends!$D$3:$D$404,MATCH(B77,Trends!$C$3:$C$404,0))</f>
        <v>-</v>
      </c>
      <c r="J77" s="145" t="str">
        <f>VLOOKUP($B77,Reliability!$A$3:$I$300,9,FALSE)</f>
        <v>High</v>
      </c>
      <c r="K77" s="147">
        <f t="shared" si="13"/>
        <v>3.8</v>
      </c>
      <c r="L77" s="147">
        <f>VLOOKUP($B77,'Impact of the crisis'!$C$6:$N$300,12,FALSE)</f>
        <v>4.5</v>
      </c>
      <c r="M77" s="147">
        <f>VLOOKUP($B77,'Impact of the crisis'!$C$6:$AB$300,26,FALSE)</f>
        <v>3.4</v>
      </c>
      <c r="N77" s="147" t="str">
        <f>VLOOKUP($B77,'Conditions of people affected'!$C$6:$R$300,16,FALSE)</f>
        <v>x</v>
      </c>
      <c r="O77" s="147" t="str">
        <f>VLOOKUP($B77,'Conditions of people affected'!$C$6:$R$300,9,FALSE)</f>
        <v>x</v>
      </c>
      <c r="P77" s="147" t="str">
        <f>VLOOKUP($B77,'Conditions of people affected'!$C$6:$R$300,15,FALSE)</f>
        <v>x</v>
      </c>
      <c r="Q77" s="147">
        <f t="shared" si="14"/>
        <v>3.5</v>
      </c>
      <c r="R77" s="147">
        <f>VLOOKUP($B77,'Complexity of the crisis'!$C$6:$AN$300,22,FALSE)</f>
        <v>3</v>
      </c>
      <c r="S77" s="147">
        <f>VLOOKUP($B77,'Complexity of the crisis'!$C$6:$AN$300,38,FALSE)</f>
        <v>4</v>
      </c>
      <c r="T77" s="151" t="str">
        <f>VLOOKUP(B77,Lists!$C$3:$E$300,3,FALSE)</f>
        <v>Americas</v>
      </c>
      <c r="U77" s="152">
        <f>VLOOKUP(B77,'INFORM Severity - hidden'!$C$5:$V$300,20,FALSE)</f>
        <v>45562</v>
      </c>
    </row>
    <row r="78" spans="1:21" x14ac:dyDescent="0.35">
      <c r="A78" s="148" t="str">
        <f t="array" ref="A78">IFERROR(INDEX(Lists!$B$2:$B$200,SMALL(IF(Lists!$I$2:$I$200="Individual",ROW(Lists!$B$2:$B$200)),ROW(74:74))-1,1),"")</f>
        <v>Mixed Migration in Mexico</v>
      </c>
      <c r="B78" s="149" t="str">
        <f>VLOOKUP(A78,Lists!$B$2:$G$200,2,FALSE)</f>
        <v>MEX003</v>
      </c>
      <c r="C78" s="149" t="str">
        <f>VLOOKUP(B78,'INFORM Severity - hidden'!$C$5:$D$200,2,FALSE)</f>
        <v>Mexico</v>
      </c>
      <c r="D78" s="149" t="str">
        <f>VLOOKUP(A78,Lists!$B$2:$G$200,3,FALSE)</f>
        <v>MEX</v>
      </c>
      <c r="E78" s="150" t="str">
        <f>VLOOKUP(A78,Lists!$B$2:$G$200,5,FALSE)</f>
        <v>Displacement</v>
      </c>
      <c r="F78" s="144">
        <f t="shared" si="10"/>
        <v>2.4</v>
      </c>
      <c r="G78" s="145">
        <f t="shared" si="11"/>
        <v>3</v>
      </c>
      <c r="H78" s="145" t="str">
        <f t="shared" si="12"/>
        <v>Medium</v>
      </c>
      <c r="I78" s="146" t="str">
        <f>INDEX(Trends!$D$3:$D$404,MATCH(B78,Trends!$C$3:$C$404,0))</f>
        <v>Decreasing</v>
      </c>
      <c r="J78" s="145" t="str">
        <f>VLOOKUP($B78,Reliability!$A$3:$I$300,9,FALSE)</f>
        <v>High</v>
      </c>
      <c r="K78" s="147">
        <f t="shared" si="13"/>
        <v>3.1</v>
      </c>
      <c r="L78" s="147">
        <f>VLOOKUP($B78,'Impact of the crisis'!$C$6:$N$300,12,FALSE)</f>
        <v>3.8</v>
      </c>
      <c r="M78" s="147">
        <f>VLOOKUP($B78,'Impact of the crisis'!$C$6:$AB$300,26,FALSE)</f>
        <v>2.7</v>
      </c>
      <c r="N78" s="147">
        <f>VLOOKUP($B78,'Conditions of people affected'!$C$6:$R$300,16,FALSE)</f>
        <v>1.45</v>
      </c>
      <c r="O78" s="147">
        <f>VLOOKUP($B78,'Conditions of people affected'!$C$6:$R$300,9,FALSE)</f>
        <v>1.9</v>
      </c>
      <c r="P78" s="147">
        <f>VLOOKUP($B78,'Conditions of people affected'!$C$6:$R$300,15,FALSE)</f>
        <v>1</v>
      </c>
      <c r="Q78" s="147">
        <f t="shared" si="14"/>
        <v>3</v>
      </c>
      <c r="R78" s="147">
        <f>VLOOKUP($B78,'Complexity of the crisis'!$C$6:$AN$300,22,FALSE)</f>
        <v>3</v>
      </c>
      <c r="S78" s="147">
        <f>VLOOKUP($B78,'Complexity of the crisis'!$C$6:$AN$300,38,FALSE)</f>
        <v>3</v>
      </c>
      <c r="T78" s="151" t="str">
        <f>VLOOKUP(B78,Lists!$C$3:$E$300,3,FALSE)</f>
        <v>Americas</v>
      </c>
      <c r="U78" s="152">
        <f>VLOOKUP(B78,'INFORM Severity - hidden'!$C$5:$V$300,20,FALSE)</f>
        <v>45562</v>
      </c>
    </row>
    <row r="79" spans="1:21" x14ac:dyDescent="0.35">
      <c r="A79" s="148" t="str">
        <f t="array" ref="A79">IFERROR(INDEX(Lists!$B$2:$B$200,SMALL(IF(Lists!$I$2:$I$200="Individual",ROW(Lists!$B$2:$B$200)),ROW(75:75))-1,1),"")</f>
        <v>Complex crisis in Mali</v>
      </c>
      <c r="B79" s="149" t="str">
        <f>VLOOKUP(A79,Lists!$B$2:$G$200,2,FALSE)</f>
        <v>MLI001</v>
      </c>
      <c r="C79" s="149" t="str">
        <f>VLOOKUP(B79,'INFORM Severity - hidden'!$C$5:$D$200,2,FALSE)</f>
        <v>Mali</v>
      </c>
      <c r="D79" s="149" t="str">
        <f>VLOOKUP(A79,Lists!$B$2:$G$200,3,FALSE)</f>
        <v>MLI</v>
      </c>
      <c r="E79" s="150" t="str">
        <f>VLOOKUP(A79,Lists!$B$2:$G$200,5,FALSE)</f>
        <v>Conflict</v>
      </c>
      <c r="F79" s="144">
        <f t="shared" si="10"/>
        <v>4.3</v>
      </c>
      <c r="G79" s="145">
        <f t="shared" si="11"/>
        <v>5</v>
      </c>
      <c r="H79" s="145" t="str">
        <f t="shared" si="12"/>
        <v>Very High</v>
      </c>
      <c r="I79" s="146" t="str">
        <f>INDEX(Trends!$D$3:$D$404,MATCH(B79,Trends!$C$3:$C$404,0))</f>
        <v>Decreasing</v>
      </c>
      <c r="J79" s="145" t="str">
        <f>VLOOKUP($B79,Reliability!$A$3:$I$300,9,FALSE)</f>
        <v>Very High</v>
      </c>
      <c r="K79" s="147">
        <f t="shared" si="13"/>
        <v>4.4000000000000004</v>
      </c>
      <c r="L79" s="147">
        <f>VLOOKUP($B79,'Impact of the crisis'!$C$6:$N$300,12,FALSE)</f>
        <v>4.9000000000000004</v>
      </c>
      <c r="M79" s="147">
        <f>VLOOKUP($B79,'Impact of the crisis'!$C$6:$AB$300,26,FALSE)</f>
        <v>4.0999999999999996</v>
      </c>
      <c r="N79" s="147">
        <f>VLOOKUP($B79,'Conditions of people affected'!$C$6:$R$300,16,FALSE)</f>
        <v>4.4000000000000004</v>
      </c>
      <c r="O79" s="147">
        <f>VLOOKUP($B79,'Conditions of people affected'!$C$6:$R$300,9,FALSE)</f>
        <v>4.8</v>
      </c>
      <c r="P79" s="147">
        <f>VLOOKUP($B79,'Conditions of people affected'!$C$6:$R$300,15,FALSE)</f>
        <v>4</v>
      </c>
      <c r="Q79" s="147">
        <f t="shared" si="14"/>
        <v>4</v>
      </c>
      <c r="R79" s="147">
        <f>VLOOKUP($B79,'Complexity of the crisis'!$C$6:$AN$300,22,FALSE)</f>
        <v>3.4</v>
      </c>
      <c r="S79" s="147">
        <f>VLOOKUP($B79,'Complexity of the crisis'!$C$6:$AN$300,38,FALSE)</f>
        <v>4.5</v>
      </c>
      <c r="T79" s="151" t="str">
        <f>VLOOKUP(B79,Lists!$C$3:$E$300,3,FALSE)</f>
        <v>Africa</v>
      </c>
      <c r="U79" s="152">
        <f>VLOOKUP(B79,'INFORM Severity - hidden'!$C$5:$V$300,20,FALSE)</f>
        <v>45560</v>
      </c>
    </row>
    <row r="80" spans="1:21" x14ac:dyDescent="0.35">
      <c r="A80" s="148" t="str">
        <f t="array" ref="A80">IFERROR(INDEX(Lists!$B$2:$B$200,SMALL(IF(Lists!$I$2:$I$200="Individual",ROW(Lists!$B$2:$B$200)),ROW(76:76))-1,1),"")</f>
        <v>Rakhine Conflict</v>
      </c>
      <c r="B80" s="149" t="str">
        <f>VLOOKUP(A80,Lists!$B$2:$G$200,2,FALSE)</f>
        <v>MMR002</v>
      </c>
      <c r="C80" s="149" t="str">
        <f>VLOOKUP(B80,'INFORM Severity - hidden'!$C$5:$D$200,2,FALSE)</f>
        <v>Myanmar</v>
      </c>
      <c r="D80" s="149" t="str">
        <f>VLOOKUP(A80,Lists!$B$2:$G$200,3,FALSE)</f>
        <v>MMR</v>
      </c>
      <c r="E80" s="150" t="str">
        <f>VLOOKUP(A80,Lists!$B$2:$G$200,5,FALSE)</f>
        <v>Conflict</v>
      </c>
      <c r="F80" s="144">
        <f t="shared" si="10"/>
        <v>4.0999999999999996</v>
      </c>
      <c r="G80" s="145">
        <f t="shared" si="11"/>
        <v>5</v>
      </c>
      <c r="H80" s="145" t="str">
        <f t="shared" si="12"/>
        <v>Very High</v>
      </c>
      <c r="I80" s="146" t="str">
        <f>INDEX(Trends!$D$3:$D$404,MATCH(B80,Trends!$C$3:$C$404,0))</f>
        <v>Increasing</v>
      </c>
      <c r="J80" s="145" t="str">
        <f>VLOOKUP($B80,Reliability!$A$3:$I$300,9,FALSE)</f>
        <v>Very High</v>
      </c>
      <c r="K80" s="147">
        <f t="shared" si="13"/>
        <v>3.9</v>
      </c>
      <c r="L80" s="147">
        <f>VLOOKUP($B80,'Impact of the crisis'!$C$6:$N$300,12,FALSE)</f>
        <v>1.2</v>
      </c>
      <c r="M80" s="147">
        <f>VLOOKUP($B80,'Impact of the crisis'!$C$6:$AB$300,26,FALSE)</f>
        <v>4.5999999999999996</v>
      </c>
      <c r="N80" s="147">
        <f>VLOOKUP($B80,'Conditions of people affected'!$C$6:$R$300,16,FALSE)</f>
        <v>3.85</v>
      </c>
      <c r="O80" s="147">
        <f>VLOOKUP($B80,'Conditions of people affected'!$C$6:$R$300,9,FALSE)</f>
        <v>3.7</v>
      </c>
      <c r="P80" s="147">
        <f>VLOOKUP($B80,'Conditions of people affected'!$C$6:$R$300,15,FALSE)</f>
        <v>4</v>
      </c>
      <c r="Q80" s="147">
        <f t="shared" si="14"/>
        <v>4.5999999999999996</v>
      </c>
      <c r="R80" s="147">
        <f>VLOOKUP($B80,'Complexity of the crisis'!$C$6:$AN$300,22,FALSE)</f>
        <v>4.0999999999999996</v>
      </c>
      <c r="S80" s="147">
        <f>VLOOKUP($B80,'Complexity of the crisis'!$C$6:$AN$300,38,FALSE)</f>
        <v>5</v>
      </c>
      <c r="T80" s="151" t="str">
        <f>VLOOKUP(B80,Lists!$C$3:$E$300,3,FALSE)</f>
        <v>Asia</v>
      </c>
      <c r="U80" s="152">
        <f>VLOOKUP(B80,'INFORM Severity - hidden'!$C$5:$V$300,20,FALSE)</f>
        <v>45560</v>
      </c>
    </row>
    <row r="81" spans="1:21" x14ac:dyDescent="0.35">
      <c r="A81" s="148" t="str">
        <f t="array" ref="A81">IFERROR(INDEX(Lists!$B$2:$B$200,SMALL(IF(Lists!$I$2:$I$200="Individual",ROW(Lists!$B$2:$B$200)),ROW(77:77))-1,1),"")</f>
        <v>Kachin and Shan Conflict</v>
      </c>
      <c r="B81" s="149" t="str">
        <f>VLOOKUP(A81,Lists!$B$2:$G$200,2,FALSE)</f>
        <v>MMR003</v>
      </c>
      <c r="C81" s="149" t="str">
        <f>VLOOKUP(B81,'INFORM Severity - hidden'!$C$5:$D$200,2,FALSE)</f>
        <v>Myanmar</v>
      </c>
      <c r="D81" s="149" t="str">
        <f>VLOOKUP(A81,Lists!$B$2:$G$200,3,FALSE)</f>
        <v>MMR</v>
      </c>
      <c r="E81" s="150" t="str">
        <f>VLOOKUP(A81,Lists!$B$2:$G$200,5,FALSE)</f>
        <v>Conflict</v>
      </c>
      <c r="F81" s="144">
        <f t="shared" si="10"/>
        <v>3.9</v>
      </c>
      <c r="G81" s="145">
        <f t="shared" si="11"/>
        <v>4</v>
      </c>
      <c r="H81" s="145" t="str">
        <f t="shared" si="12"/>
        <v>High</v>
      </c>
      <c r="I81" s="146" t="str">
        <f>INDEX(Trends!$D$3:$D$404,MATCH(B81,Trends!$C$3:$C$404,0))</f>
        <v>Increasing</v>
      </c>
      <c r="J81" s="145" t="str">
        <f>VLOOKUP($B81,Reliability!$A$3:$I$300,9,FALSE)</f>
        <v>Very High</v>
      </c>
      <c r="K81" s="147">
        <f t="shared" si="13"/>
        <v>3.5</v>
      </c>
      <c r="L81" s="147">
        <f>VLOOKUP($B81,'Impact of the crisis'!$C$6:$N$300,12,FALSE)</f>
        <v>1.9</v>
      </c>
      <c r="M81" s="147">
        <f>VLOOKUP($B81,'Impact of the crisis'!$C$6:$AB$300,26,FALSE)</f>
        <v>4.0999999999999996</v>
      </c>
      <c r="N81" s="147">
        <f>VLOOKUP($B81,'Conditions of people affected'!$C$6:$R$300,16,FALSE)</f>
        <v>3.9</v>
      </c>
      <c r="O81" s="147">
        <f>VLOOKUP($B81,'Conditions of people affected'!$C$6:$R$300,9,FALSE)</f>
        <v>3.8</v>
      </c>
      <c r="P81" s="147">
        <f>VLOOKUP($B81,'Conditions of people affected'!$C$6:$R$300,15,FALSE)</f>
        <v>4</v>
      </c>
      <c r="Q81" s="147">
        <f t="shared" si="14"/>
        <v>4.0999999999999996</v>
      </c>
      <c r="R81" s="147">
        <f>VLOOKUP($B81,'Complexity of the crisis'!$C$6:$AN$300,22,FALSE)</f>
        <v>4.0999999999999996</v>
      </c>
      <c r="S81" s="147">
        <f>VLOOKUP($B81,'Complexity of the crisis'!$C$6:$AN$300,38,FALSE)</f>
        <v>4</v>
      </c>
      <c r="T81" s="151" t="str">
        <f>VLOOKUP(B81,Lists!$C$3:$E$300,3,FALSE)</f>
        <v>Asia</v>
      </c>
      <c r="U81" s="152">
        <f>VLOOKUP(B81,'INFORM Severity - hidden'!$C$5:$V$300,20,FALSE)</f>
        <v>45560</v>
      </c>
    </row>
    <row r="82" spans="1:21" x14ac:dyDescent="0.35">
      <c r="A82" s="148" t="str">
        <f t="array" ref="A82">IFERROR(INDEX(Lists!$B$2:$B$200,SMALL(IF(Lists!$I$2:$I$200="Individual",ROW(Lists!$B$2:$B$200)),ROW(78:78))-1,1),"")</f>
        <v>Post-coup conflict in Myanmar</v>
      </c>
      <c r="B82" s="149" t="str">
        <f>VLOOKUP(A82,Lists!$B$2:$G$200,2,FALSE)</f>
        <v>MMR004</v>
      </c>
      <c r="C82" s="149" t="str">
        <f>VLOOKUP(B82,'INFORM Severity - hidden'!$C$5:$D$200,2,FALSE)</f>
        <v>Myanmar</v>
      </c>
      <c r="D82" s="149" t="str">
        <f>VLOOKUP(A82,Lists!$B$2:$G$200,3,FALSE)</f>
        <v>MMR</v>
      </c>
      <c r="E82" s="150" t="str">
        <f>VLOOKUP(A82,Lists!$B$2:$G$200,5,FALSE)</f>
        <v>Violence,Socio-political,Conflict</v>
      </c>
      <c r="F82" s="144">
        <f t="shared" si="10"/>
        <v>4.5999999999999996</v>
      </c>
      <c r="G82" s="145">
        <f t="shared" si="11"/>
        <v>5</v>
      </c>
      <c r="H82" s="145" t="str">
        <f t="shared" si="12"/>
        <v>Very High</v>
      </c>
      <c r="I82" s="146" t="str">
        <f>INDEX(Trends!$D$3:$D$404,MATCH(B82,Trends!$C$3:$C$404,0))</f>
        <v>Stable</v>
      </c>
      <c r="J82" s="145" t="str">
        <f>VLOOKUP($B82,Reliability!$A$3:$I$300,9,FALSE)</f>
        <v>Very High</v>
      </c>
      <c r="K82" s="147">
        <f t="shared" si="13"/>
        <v>4.8</v>
      </c>
      <c r="L82" s="147">
        <f>VLOOKUP($B82,'Impact of the crisis'!$C$6:$N$300,12,FALSE)</f>
        <v>4.9000000000000004</v>
      </c>
      <c r="M82" s="147">
        <f>VLOOKUP($B82,'Impact of the crisis'!$C$6:$AB$300,26,FALSE)</f>
        <v>4.7</v>
      </c>
      <c r="N82" s="147">
        <f>VLOOKUP($B82,'Conditions of people affected'!$C$6:$R$300,16,FALSE)</f>
        <v>4.5</v>
      </c>
      <c r="O82" s="147">
        <f>VLOOKUP($B82,'Conditions of people affected'!$C$6:$R$300,9,FALSE)</f>
        <v>5</v>
      </c>
      <c r="P82" s="147">
        <f>VLOOKUP($B82,'Conditions of people affected'!$C$6:$R$300,15,FALSE)</f>
        <v>4</v>
      </c>
      <c r="Q82" s="147">
        <f t="shared" si="14"/>
        <v>4.5999999999999996</v>
      </c>
      <c r="R82" s="147">
        <f>VLOOKUP($B82,'Complexity of the crisis'!$C$6:$AN$300,22,FALSE)</f>
        <v>4.0999999999999996</v>
      </c>
      <c r="S82" s="147">
        <f>VLOOKUP($B82,'Complexity of the crisis'!$C$6:$AN$300,38,FALSE)</f>
        <v>5</v>
      </c>
      <c r="T82" s="151" t="str">
        <f>VLOOKUP(B82,Lists!$C$3:$E$300,3,FALSE)</f>
        <v>Asia</v>
      </c>
      <c r="U82" s="152">
        <f>VLOOKUP(B82,'INFORM Severity - hidden'!$C$5:$V$300,20,FALSE)</f>
        <v>45560</v>
      </c>
    </row>
    <row r="83" spans="1:21" x14ac:dyDescent="0.35">
      <c r="A83" s="148" t="str">
        <f t="array" ref="A83">IFERROR(INDEX(Lists!$B$2:$B$200,SMALL(IF(Lists!$I$2:$I$200="Individual",ROW(Lists!$B$2:$B$200)),ROW(79:79))-1,1),"")</f>
        <v>2024 Monsoon Floods</v>
      </c>
      <c r="B83" s="149" t="str">
        <f>VLOOKUP(A83,Lists!$B$2:$G$200,2,FALSE)</f>
        <v>MMR006</v>
      </c>
      <c r="C83" s="149" t="str">
        <f>VLOOKUP(B83,'INFORM Severity - hidden'!$C$5:$D$200,2,FALSE)</f>
        <v>Myanmar</v>
      </c>
      <c r="D83" s="149" t="str">
        <f>VLOOKUP(A83,Lists!$B$2:$G$200,3,FALSE)</f>
        <v>MMR</v>
      </c>
      <c r="E83" s="150" t="str">
        <f>VLOOKUP(A83,Lists!$B$2:$G$200,5,FALSE)</f>
        <v>Floods</v>
      </c>
      <c r="F83" s="144">
        <f t="shared" si="10"/>
        <v>3</v>
      </c>
      <c r="G83" s="145">
        <f t="shared" si="11"/>
        <v>3</v>
      </c>
      <c r="H83" s="145" t="str">
        <f t="shared" si="12"/>
        <v>Medium</v>
      </c>
      <c r="I83" s="146" t="str">
        <f>INDEX(Trends!$D$3:$D$404,MATCH(B83,Trends!$C$3:$C$404,0))</f>
        <v>-</v>
      </c>
      <c r="J83" s="145" t="str">
        <f>VLOOKUP($B83,Reliability!$A$3:$I$300,9,FALSE)</f>
        <v>Very High</v>
      </c>
      <c r="K83" s="147">
        <f t="shared" si="13"/>
        <v>3.5</v>
      </c>
      <c r="L83" s="147">
        <f>VLOOKUP($B83,'Impact of the crisis'!$C$6:$N$300,12,FALSE)</f>
        <v>3.7</v>
      </c>
      <c r="M83" s="147">
        <f>VLOOKUP($B83,'Impact of the crisis'!$C$6:$AB$300,26,FALSE)</f>
        <v>3.4</v>
      </c>
      <c r="N83" s="147">
        <f>VLOOKUP($B83,'Conditions of people affected'!$C$6:$R$300,16,FALSE)</f>
        <v>1.75</v>
      </c>
      <c r="O83" s="147">
        <f>VLOOKUP($B83,'Conditions of people affected'!$C$6:$R$300,9,FALSE)</f>
        <v>1.5</v>
      </c>
      <c r="P83" s="147">
        <f>VLOOKUP($B83,'Conditions of people affected'!$C$6:$R$300,15,FALSE)</f>
        <v>2</v>
      </c>
      <c r="Q83" s="147">
        <f t="shared" si="14"/>
        <v>4.3</v>
      </c>
      <c r="R83" s="147">
        <f>VLOOKUP($B83,'Complexity of the crisis'!$C$6:$AN$300,22,FALSE)</f>
        <v>4.0999999999999996</v>
      </c>
      <c r="S83" s="147">
        <f>VLOOKUP($B83,'Complexity of the crisis'!$C$6:$AN$300,38,FALSE)</f>
        <v>4.5</v>
      </c>
      <c r="T83" s="151" t="str">
        <f>VLOOKUP(B83,Lists!$C$3:$E$300,3,FALSE)</f>
        <v>Asia</v>
      </c>
      <c r="U83" s="152">
        <f>VLOOKUP(B83,'INFORM Severity - hidden'!$C$5:$V$300,20,FALSE)</f>
        <v>45560</v>
      </c>
    </row>
    <row r="84" spans="1:21" x14ac:dyDescent="0.35">
      <c r="A84" s="148" t="str">
        <f t="array" ref="A84">IFERROR(INDEX(Lists!$B$2:$B$200,SMALL(IF(Lists!$I$2:$I$200="Individual",ROW(Lists!$B$2:$B$200)),ROW(80:80))-1,1),"")</f>
        <v>Cabo Delgado Islamist Insurgency</v>
      </c>
      <c r="B84" s="149" t="str">
        <f>VLOOKUP(A84,Lists!$B$2:$G$200,2,FALSE)</f>
        <v>MOZ004</v>
      </c>
      <c r="C84" s="149" t="str">
        <f>VLOOKUP(B84,'INFORM Severity - hidden'!$C$5:$D$200,2,FALSE)</f>
        <v>Mozambique</v>
      </c>
      <c r="D84" s="149" t="str">
        <f>VLOOKUP(A84,Lists!$B$2:$G$200,3,FALSE)</f>
        <v>MOZ</v>
      </c>
      <c r="E84" s="150" t="str">
        <f>VLOOKUP(A84,Lists!$B$2:$G$200,5,FALSE)</f>
        <v>Conflict,Displacement</v>
      </c>
      <c r="F84" s="144">
        <f t="shared" si="10"/>
        <v>3.6</v>
      </c>
      <c r="G84" s="145">
        <f t="shared" si="11"/>
        <v>4</v>
      </c>
      <c r="H84" s="145" t="str">
        <f t="shared" si="12"/>
        <v>High</v>
      </c>
      <c r="I84" s="146" t="str">
        <f>INDEX(Trends!$D$3:$D$404,MATCH(B84,Trends!$C$3:$C$404,0))</f>
        <v>Decreasing</v>
      </c>
      <c r="J84" s="145" t="str">
        <f>VLOOKUP($B84,Reliability!$A$3:$I$300,9,FALSE)</f>
        <v>High</v>
      </c>
      <c r="K84" s="147">
        <f t="shared" si="13"/>
        <v>3.5</v>
      </c>
      <c r="L84" s="147">
        <f>VLOOKUP($B84,'Impact of the crisis'!$C$6:$N$300,12,FALSE)</f>
        <v>2.7</v>
      </c>
      <c r="M84" s="147">
        <f>VLOOKUP($B84,'Impact of the crisis'!$C$6:$AB$300,26,FALSE)</f>
        <v>3.8</v>
      </c>
      <c r="N84" s="147">
        <f>VLOOKUP($B84,'Conditions of people affected'!$C$6:$R$300,16,FALSE)</f>
        <v>3.85</v>
      </c>
      <c r="O84" s="147">
        <f>VLOOKUP($B84,'Conditions of people affected'!$C$6:$R$300,9,FALSE)</f>
        <v>3.7</v>
      </c>
      <c r="P84" s="147">
        <f>VLOOKUP($B84,'Conditions of people affected'!$C$6:$R$300,15,FALSE)</f>
        <v>4</v>
      </c>
      <c r="Q84" s="147">
        <f t="shared" si="14"/>
        <v>3.2</v>
      </c>
      <c r="R84" s="147">
        <f>VLOOKUP($B84,'Complexity of the crisis'!$C$6:$AN$300,22,FALSE)</f>
        <v>3.4</v>
      </c>
      <c r="S84" s="147">
        <f>VLOOKUP($B84,'Complexity of the crisis'!$C$6:$AN$300,38,FALSE)</f>
        <v>3</v>
      </c>
      <c r="T84" s="151" t="str">
        <f>VLOOKUP(B84,Lists!$C$3:$E$300,3,FALSE)</f>
        <v>Africa</v>
      </c>
      <c r="U84" s="152">
        <f>VLOOKUP(B84,'INFORM Severity - hidden'!$C$5:$V$300,20,FALSE)</f>
        <v>45565</v>
      </c>
    </row>
    <row r="85" spans="1:21" x14ac:dyDescent="0.35">
      <c r="A85" s="148" t="str">
        <f t="array" ref="A85">IFERROR(INDEX(Lists!$B$2:$B$200,SMALL(IF(Lists!$I$2:$I$200="Individual",ROW(Lists!$B$2:$B$200)),ROW(81:81))-1,1),"")</f>
        <v>2024 Rainy and Cyclone season</v>
      </c>
      <c r="B85" s="149" t="str">
        <f>VLOOKUP(A85,Lists!$B$2:$G$200,2,FALSE)</f>
        <v>MOZ011</v>
      </c>
      <c r="C85" s="149" t="str">
        <f>VLOOKUP(B85,'INFORM Severity - hidden'!$C$5:$D$200,2,FALSE)</f>
        <v>Mozambique</v>
      </c>
      <c r="D85" s="149" t="str">
        <f>VLOOKUP(A85,Lists!$B$2:$G$200,3,FALSE)</f>
        <v>MOZ</v>
      </c>
      <c r="E85" s="150" t="str">
        <f>VLOOKUP(A85,Lists!$B$2:$G$200,5,FALSE)</f>
        <v>Floods,Displacement,Cyclone</v>
      </c>
      <c r="F85" s="144">
        <f t="shared" si="10"/>
        <v>3.2</v>
      </c>
      <c r="G85" s="145">
        <f t="shared" si="11"/>
        <v>4</v>
      </c>
      <c r="H85" s="145" t="str">
        <f t="shared" si="12"/>
        <v>High</v>
      </c>
      <c r="I85" s="146" t="str">
        <f>INDEX(Trends!$D$3:$D$404,MATCH(B85,Trends!$C$3:$C$404,0))</f>
        <v>Stable</v>
      </c>
      <c r="J85" s="145" t="str">
        <f>VLOOKUP($B85,Reliability!$A$3:$I$300,9,FALSE)</f>
        <v>Very High</v>
      </c>
      <c r="K85" s="147">
        <f t="shared" si="13"/>
        <v>4.3</v>
      </c>
      <c r="L85" s="147">
        <f>VLOOKUP($B85,'Impact of the crisis'!$C$6:$N$300,12,FALSE)</f>
        <v>5</v>
      </c>
      <c r="M85" s="147">
        <f>VLOOKUP($B85,'Impact of the crisis'!$C$6:$AB$300,26,FALSE)</f>
        <v>3.9</v>
      </c>
      <c r="N85" s="147">
        <f>VLOOKUP($B85,'Conditions of people affected'!$C$6:$R$300,16,FALSE)</f>
        <v>2.4500000000000002</v>
      </c>
      <c r="O85" s="147">
        <f>VLOOKUP($B85,'Conditions of people affected'!$C$6:$R$300,9,FALSE)</f>
        <v>2.9</v>
      </c>
      <c r="P85" s="147">
        <f>VLOOKUP($B85,'Conditions of people affected'!$C$6:$R$300,15,FALSE)</f>
        <v>2</v>
      </c>
      <c r="Q85" s="147">
        <f t="shared" si="14"/>
        <v>3.2</v>
      </c>
      <c r="R85" s="147">
        <f>VLOOKUP($B85,'Complexity of the crisis'!$C$6:$AN$300,22,FALSE)</f>
        <v>3.4</v>
      </c>
      <c r="S85" s="147">
        <f>VLOOKUP($B85,'Complexity of the crisis'!$C$6:$AN$300,38,FALSE)</f>
        <v>3</v>
      </c>
      <c r="T85" s="151" t="str">
        <f>VLOOKUP(B85,Lists!$C$3:$E$300,3,FALSE)</f>
        <v>Africa</v>
      </c>
      <c r="U85" s="152">
        <f>VLOOKUP(B85,'INFORM Severity - hidden'!$C$5:$V$300,20,FALSE)</f>
        <v>45565</v>
      </c>
    </row>
    <row r="86" spans="1:21" x14ac:dyDescent="0.35">
      <c r="A86" s="148" t="str">
        <f t="array" ref="A86">IFERROR(INDEX(Lists!$B$2:$B$200,SMALL(IF(Lists!$I$2:$I$200="Individual",ROW(Lists!$B$2:$B$200)),ROW(82:82))-1,1),"")</f>
        <v>Drought in Mozambique</v>
      </c>
      <c r="B86" s="149" t="str">
        <f>VLOOKUP(A86,Lists!$B$2:$G$200,2,FALSE)</f>
        <v>MOZ012</v>
      </c>
      <c r="C86" s="149" t="str">
        <f>VLOOKUP(B86,'INFORM Severity - hidden'!$C$5:$D$200,2,FALSE)</f>
        <v>Mozambique</v>
      </c>
      <c r="D86" s="149" t="str">
        <f>VLOOKUP(A86,Lists!$B$2:$G$200,3,FALSE)</f>
        <v>MOZ</v>
      </c>
      <c r="E86" s="150" t="str">
        <f>VLOOKUP(A86,Lists!$B$2:$G$200,5,FALSE)</f>
        <v>Drought</v>
      </c>
      <c r="F86" s="144">
        <f t="shared" si="10"/>
        <v>3.4</v>
      </c>
      <c r="G86" s="145">
        <f t="shared" si="11"/>
        <v>4</v>
      </c>
      <c r="H86" s="145" t="str">
        <f t="shared" si="12"/>
        <v>High</v>
      </c>
      <c r="I86" s="146" t="str">
        <f>INDEX(Trends!$D$3:$D$404,MATCH(B86,Trends!$C$3:$C$404,0))</f>
        <v>-</v>
      </c>
      <c r="J86" s="145" t="str">
        <f>VLOOKUP($B86,Reliability!$A$3:$I$300,9,FALSE)</f>
        <v>High</v>
      </c>
      <c r="K86" s="147">
        <f t="shared" si="13"/>
        <v>3.3</v>
      </c>
      <c r="L86" s="147">
        <f>VLOOKUP($B86,'Impact of the crisis'!$C$6:$N$300,12,FALSE)</f>
        <v>3.6</v>
      </c>
      <c r="M86" s="147">
        <f>VLOOKUP($B86,'Impact of the crisis'!$C$6:$AB$300,26,FALSE)</f>
        <v>3.2</v>
      </c>
      <c r="N86" s="147">
        <f>VLOOKUP($B86,'Conditions of people affected'!$C$6:$R$300,16,FALSE)</f>
        <v>3.6</v>
      </c>
      <c r="O86" s="147">
        <f>VLOOKUP($B86,'Conditions of people affected'!$C$6:$R$300,9,FALSE)</f>
        <v>4.2</v>
      </c>
      <c r="P86" s="147">
        <f>VLOOKUP($B86,'Conditions of people affected'!$C$6:$R$300,15,FALSE)</f>
        <v>3</v>
      </c>
      <c r="Q86" s="147">
        <f t="shared" si="14"/>
        <v>3</v>
      </c>
      <c r="R86" s="147">
        <f>VLOOKUP($B86,'Complexity of the crisis'!$C$6:$AN$300,22,FALSE)</f>
        <v>3.4</v>
      </c>
      <c r="S86" s="147">
        <f>VLOOKUP($B86,'Complexity of the crisis'!$C$6:$AN$300,38,FALSE)</f>
        <v>2.5</v>
      </c>
      <c r="T86" s="151" t="str">
        <f>VLOOKUP(B86,Lists!$C$3:$E$300,3,FALSE)</f>
        <v>Africa</v>
      </c>
      <c r="U86" s="152">
        <f>VLOOKUP(B86,'INFORM Severity - hidden'!$C$5:$V$300,20,FALSE)</f>
        <v>45520</v>
      </c>
    </row>
    <row r="87" spans="1:21" x14ac:dyDescent="0.35">
      <c r="A87" s="148" t="str">
        <f t="array" ref="A87">IFERROR(INDEX(Lists!$B$2:$B$200,SMALL(IF(Lists!$I$2:$I$200="Individual",ROW(Lists!$B$2:$B$200)),ROW(83:83))-1,1),"")</f>
        <v>Refugees from Mali in Mauritania</v>
      </c>
      <c r="B87" s="149" t="str">
        <f>VLOOKUP(A87,Lists!$B$2:$G$200,2,FALSE)</f>
        <v>MRT002</v>
      </c>
      <c r="C87" s="149" t="str">
        <f>VLOOKUP(B87,'INFORM Severity - hidden'!$C$5:$D$200,2,FALSE)</f>
        <v>Mauritania</v>
      </c>
      <c r="D87" s="149" t="str">
        <f>VLOOKUP(A87,Lists!$B$2:$G$200,3,FALSE)</f>
        <v>MRT</v>
      </c>
      <c r="E87" s="150" t="str">
        <f>VLOOKUP(A87,Lists!$B$2:$G$200,5,FALSE)</f>
        <v>Displacement</v>
      </c>
      <c r="F87" s="144">
        <f t="shared" si="10"/>
        <v>2.2000000000000002</v>
      </c>
      <c r="G87" s="145">
        <f t="shared" si="11"/>
        <v>3</v>
      </c>
      <c r="H87" s="145" t="str">
        <f t="shared" si="12"/>
        <v>Medium</v>
      </c>
      <c r="I87" s="146" t="str">
        <f>INDEX(Trends!$D$3:$D$404,MATCH(B87,Trends!$C$3:$C$404,0))</f>
        <v>Increasing</v>
      </c>
      <c r="J87" s="145" t="str">
        <f>VLOOKUP($B87,Reliability!$A$3:$I$300,9,FALSE)</f>
        <v>Very High</v>
      </c>
      <c r="K87" s="147">
        <f t="shared" si="13"/>
        <v>2.1</v>
      </c>
      <c r="L87" s="147">
        <f>VLOOKUP($B87,'Impact of the crisis'!$C$6:$N$300,12,FALSE)</f>
        <v>2</v>
      </c>
      <c r="M87" s="147">
        <f>VLOOKUP($B87,'Impact of the crisis'!$C$6:$AB$300,26,FALSE)</f>
        <v>2.1</v>
      </c>
      <c r="N87" s="147">
        <f>VLOOKUP($B87,'Conditions of people affected'!$C$6:$R$300,16,FALSE)</f>
        <v>2.4500000000000002</v>
      </c>
      <c r="O87" s="147">
        <f>VLOOKUP($B87,'Conditions of people affected'!$C$6:$R$300,9,FALSE)</f>
        <v>1.9</v>
      </c>
      <c r="P87" s="147">
        <f>VLOOKUP($B87,'Conditions of people affected'!$C$6:$R$300,15,FALSE)</f>
        <v>3</v>
      </c>
      <c r="Q87" s="147">
        <f t="shared" si="14"/>
        <v>2</v>
      </c>
      <c r="R87" s="147">
        <f>VLOOKUP($B87,'Complexity of the crisis'!$C$6:$AN$300,22,FALSE)</f>
        <v>2.4</v>
      </c>
      <c r="S87" s="147">
        <f>VLOOKUP($B87,'Complexity of the crisis'!$C$6:$AN$300,38,FALSE)</f>
        <v>1.5</v>
      </c>
      <c r="T87" s="151" t="str">
        <f>VLOOKUP(B87,Lists!$C$3:$E$300,3,FALSE)</f>
        <v>Africa</v>
      </c>
      <c r="U87" s="152">
        <f>VLOOKUP(B87,'INFORM Severity - hidden'!$C$5:$V$300,20,FALSE)</f>
        <v>45564</v>
      </c>
    </row>
    <row r="88" spans="1:21" x14ac:dyDescent="0.35">
      <c r="A88" s="148" t="str">
        <f t="array" ref="A88">IFERROR(INDEX(Lists!$B$2:$B$200,SMALL(IF(Lists!$I$2:$I$200="Individual",ROW(Lists!$B$2:$B$200)),ROW(84:84))-1,1),"")</f>
        <v>Food Security in Mauritania</v>
      </c>
      <c r="B88" s="149" t="str">
        <f>VLOOKUP(A88,Lists!$B$2:$G$200,2,FALSE)</f>
        <v>MRT003</v>
      </c>
      <c r="C88" s="149" t="str">
        <f>VLOOKUP(B88,'INFORM Severity - hidden'!$C$5:$D$200,2,FALSE)</f>
        <v>Mauritania</v>
      </c>
      <c r="D88" s="149" t="str">
        <f>VLOOKUP(A88,Lists!$B$2:$G$200,3,FALSE)</f>
        <v>MRT</v>
      </c>
      <c r="E88" s="150" t="str">
        <f>VLOOKUP(A88,Lists!$B$2:$G$200,5,FALSE)</f>
        <v>Drought,Floods</v>
      </c>
      <c r="F88" s="144">
        <f t="shared" si="10"/>
        <v>2.6</v>
      </c>
      <c r="G88" s="145">
        <f t="shared" si="11"/>
        <v>3</v>
      </c>
      <c r="H88" s="145" t="str">
        <f t="shared" si="12"/>
        <v>Medium</v>
      </c>
      <c r="I88" s="146" t="str">
        <f>INDEX(Trends!$D$3:$D$404,MATCH(B88,Trends!$C$3:$C$404,0))</f>
        <v>Increasing</v>
      </c>
      <c r="J88" s="145" t="str">
        <f>VLOOKUP($B88,Reliability!$A$3:$I$300,9,FALSE)</f>
        <v>High</v>
      </c>
      <c r="K88" s="147">
        <f t="shared" si="13"/>
        <v>2.7</v>
      </c>
      <c r="L88" s="147">
        <f>VLOOKUP($B88,'Impact of the crisis'!$C$6:$N$300,12,FALSE)</f>
        <v>4.3</v>
      </c>
      <c r="M88" s="147">
        <f>VLOOKUP($B88,'Impact of the crisis'!$C$6:$AB$300,26,FALSE)</f>
        <v>1.5</v>
      </c>
      <c r="N88" s="147">
        <f>VLOOKUP($B88,'Conditions of people affected'!$C$6:$R$300,16,FALSE)</f>
        <v>2.8</v>
      </c>
      <c r="O88" s="147">
        <f>VLOOKUP($B88,'Conditions of people affected'!$C$6:$R$300,9,FALSE)</f>
        <v>2.6</v>
      </c>
      <c r="P88" s="147">
        <f>VLOOKUP($B88,'Conditions of people affected'!$C$6:$R$300,15,FALSE)</f>
        <v>3</v>
      </c>
      <c r="Q88" s="147">
        <f t="shared" si="14"/>
        <v>2.2000000000000002</v>
      </c>
      <c r="R88" s="147">
        <f>VLOOKUP($B88,'Complexity of the crisis'!$C$6:$AN$300,22,FALSE)</f>
        <v>2.4</v>
      </c>
      <c r="S88" s="147">
        <f>VLOOKUP($B88,'Complexity of the crisis'!$C$6:$AN$300,38,FALSE)</f>
        <v>2</v>
      </c>
      <c r="T88" s="151" t="str">
        <f>VLOOKUP(B88,Lists!$C$3:$E$300,3,FALSE)</f>
        <v>Africa</v>
      </c>
      <c r="U88" s="152">
        <f>VLOOKUP(B88,'INFORM Severity - hidden'!$C$5:$V$300,20,FALSE)</f>
        <v>45564</v>
      </c>
    </row>
    <row r="89" spans="1:21" x14ac:dyDescent="0.35">
      <c r="A89" s="148" t="str">
        <f t="array" ref="A89">IFERROR(INDEX(Lists!$B$2:$B$200,SMALL(IF(Lists!$I$2:$I$200="Individual",ROW(Lists!$B$2:$B$200)),ROW(85:85))-1,1),"")</f>
        <v>Complex crisis in Malawi</v>
      </c>
      <c r="B89" s="149" t="str">
        <f>VLOOKUP(A89,Lists!$B$2:$G$200,2,FALSE)</f>
        <v>MWI002</v>
      </c>
      <c r="C89" s="149" t="str">
        <f>VLOOKUP(B89,'INFORM Severity - hidden'!$C$5:$D$200,2,FALSE)</f>
        <v>Malawi</v>
      </c>
      <c r="D89" s="149" t="str">
        <f>VLOOKUP(A89,Lists!$B$2:$G$200,3,FALSE)</f>
        <v>MWI</v>
      </c>
      <c r="E89" s="150" t="str">
        <f>VLOOKUP(A89,Lists!$B$2:$G$200,5,FALSE)</f>
        <v>Drought,Socio-political,Cyclone</v>
      </c>
      <c r="F89" s="144">
        <f t="shared" si="10"/>
        <v>3.5</v>
      </c>
      <c r="G89" s="145">
        <f t="shared" si="11"/>
        <v>4</v>
      </c>
      <c r="H89" s="145" t="str">
        <f t="shared" si="12"/>
        <v>High</v>
      </c>
      <c r="I89" s="146" t="str">
        <f>INDEX(Trends!$D$3:$D$404,MATCH(B89,Trends!$C$3:$C$404,0))</f>
        <v>Stable</v>
      </c>
      <c r="J89" s="145" t="str">
        <f>VLOOKUP($B89,Reliability!$A$3:$I$300,9,FALSE)</f>
        <v>Very High</v>
      </c>
      <c r="K89" s="147">
        <f t="shared" si="13"/>
        <v>3.8</v>
      </c>
      <c r="L89" s="147">
        <f>VLOOKUP($B89,'Impact of the crisis'!$C$6:$N$300,12,FALSE)</f>
        <v>4.5</v>
      </c>
      <c r="M89" s="147">
        <f>VLOOKUP($B89,'Impact of the crisis'!$C$6:$AB$300,26,FALSE)</f>
        <v>3.4</v>
      </c>
      <c r="N89" s="147">
        <f>VLOOKUP($B89,'Conditions of people affected'!$C$6:$R$300,16,FALSE)</f>
        <v>3.95</v>
      </c>
      <c r="O89" s="147">
        <f>VLOOKUP($B89,'Conditions of people affected'!$C$6:$R$300,9,FALSE)</f>
        <v>4.9000000000000004</v>
      </c>
      <c r="P89" s="147">
        <f>VLOOKUP($B89,'Conditions of people affected'!$C$6:$R$300,15,FALSE)</f>
        <v>3</v>
      </c>
      <c r="Q89" s="147">
        <f t="shared" si="14"/>
        <v>2.4</v>
      </c>
      <c r="R89" s="147">
        <f>VLOOKUP($B89,'Complexity of the crisis'!$C$6:$AN$300,22,FALSE)</f>
        <v>2.2999999999999998</v>
      </c>
      <c r="S89" s="147">
        <f>VLOOKUP($B89,'Complexity of the crisis'!$C$6:$AN$300,38,FALSE)</f>
        <v>2.5</v>
      </c>
      <c r="T89" s="151" t="str">
        <f>VLOOKUP(B89,Lists!$C$3:$E$300,3,FALSE)</f>
        <v>Africa</v>
      </c>
      <c r="U89" s="152">
        <f>VLOOKUP(B89,'INFORM Severity - hidden'!$C$5:$V$300,20,FALSE)</f>
        <v>45565</v>
      </c>
    </row>
    <row r="90" spans="1:21" x14ac:dyDescent="0.35">
      <c r="A90" s="148" t="str">
        <f t="array" ref="A90">IFERROR(INDEX(Lists!$B$2:$B$200,SMALL(IF(Lists!$I$2:$I$200="Individual",ROW(Lists!$B$2:$B$200)),ROW(86:86))-1,1),"")</f>
        <v>International Refugees in Malaysia</v>
      </c>
      <c r="B90" s="149" t="str">
        <f>VLOOKUP(A90,Lists!$B$2:$G$200,2,FALSE)</f>
        <v>MYS001</v>
      </c>
      <c r="C90" s="149" t="str">
        <f>VLOOKUP(B90,'INFORM Severity - hidden'!$C$5:$D$200,2,FALSE)</f>
        <v>Malaysia</v>
      </c>
      <c r="D90" s="149" t="str">
        <f>VLOOKUP(A90,Lists!$B$2:$G$200,3,FALSE)</f>
        <v>MYS</v>
      </c>
      <c r="E90" s="150" t="str">
        <f>VLOOKUP(A90,Lists!$B$2:$G$200,5,FALSE)</f>
        <v>Displacement</v>
      </c>
      <c r="F90" s="144">
        <f t="shared" si="10"/>
        <v>2.2000000000000002</v>
      </c>
      <c r="G90" s="145">
        <f t="shared" si="11"/>
        <v>3</v>
      </c>
      <c r="H90" s="145" t="str">
        <f t="shared" si="12"/>
        <v>Medium</v>
      </c>
      <c r="I90" s="146" t="str">
        <f>INDEX(Trends!$D$3:$D$404,MATCH(B90,Trends!$C$3:$C$404,0))</f>
        <v>Stable</v>
      </c>
      <c r="J90" s="145" t="str">
        <f>VLOOKUP($B90,Reliability!$A$3:$I$300,9,FALSE)</f>
        <v>Very High</v>
      </c>
      <c r="K90" s="147">
        <f t="shared" si="13"/>
        <v>2.9</v>
      </c>
      <c r="L90" s="147">
        <f>VLOOKUP($B90,'Impact of the crisis'!$C$6:$N$300,12,FALSE)</f>
        <v>1.8</v>
      </c>
      <c r="M90" s="147">
        <f>VLOOKUP($B90,'Impact of the crisis'!$C$6:$AB$300,26,FALSE)</f>
        <v>3.4</v>
      </c>
      <c r="N90" s="147">
        <f>VLOOKUP($B90,'Conditions of people affected'!$C$6:$R$300,16,FALSE)</f>
        <v>2.0499999999999998</v>
      </c>
      <c r="O90" s="147">
        <f>VLOOKUP($B90,'Conditions of people affected'!$C$6:$R$300,9,FALSE)</f>
        <v>2.1</v>
      </c>
      <c r="P90" s="147">
        <f>VLOOKUP($B90,'Conditions of people affected'!$C$6:$R$300,15,FALSE)</f>
        <v>2</v>
      </c>
      <c r="Q90" s="147">
        <f t="shared" si="14"/>
        <v>1.9</v>
      </c>
      <c r="R90" s="147">
        <f>VLOOKUP($B90,'Complexity of the crisis'!$C$6:$AN$300,22,FALSE)</f>
        <v>1.7</v>
      </c>
      <c r="S90" s="147">
        <f>VLOOKUP($B90,'Complexity of the crisis'!$C$6:$AN$300,38,FALSE)</f>
        <v>2</v>
      </c>
      <c r="T90" s="151" t="str">
        <f>VLOOKUP(B90,Lists!$C$3:$E$300,3,FALSE)</f>
        <v>Asia</v>
      </c>
      <c r="U90" s="152">
        <f>VLOOKUP(B90,'INFORM Severity - hidden'!$C$5:$V$300,20,FALSE)</f>
        <v>45560</v>
      </c>
    </row>
    <row r="91" spans="1:21" x14ac:dyDescent="0.35">
      <c r="A91" s="148" t="str">
        <f t="array" ref="A91">IFERROR(INDEX(Lists!$B$2:$B$200,SMALL(IF(Lists!$I$2:$I$200="Individual",ROW(Lists!$B$2:$B$200)),ROW(87:87))-1,1),"")</f>
        <v>Food Security Crisis in Namibia</v>
      </c>
      <c r="B91" s="149" t="str">
        <f>VLOOKUP(A91,Lists!$B$2:$G$200,2,FALSE)</f>
        <v>NAM002</v>
      </c>
      <c r="C91" s="149" t="str">
        <f>VLOOKUP(B91,'INFORM Severity - hidden'!$C$5:$D$200,2,FALSE)</f>
        <v>Namibia</v>
      </c>
      <c r="D91" s="149" t="str">
        <f>VLOOKUP(A91,Lists!$B$2:$G$200,3,FALSE)</f>
        <v>NAM</v>
      </c>
      <c r="E91" s="150" t="str">
        <f>VLOOKUP(A91,Lists!$B$2:$G$200,5,FALSE)</f>
        <v>Drought</v>
      </c>
      <c r="F91" s="144">
        <f t="shared" si="10"/>
        <v>2.6</v>
      </c>
      <c r="G91" s="145">
        <f t="shared" si="11"/>
        <v>3</v>
      </c>
      <c r="H91" s="145" t="str">
        <f t="shared" si="12"/>
        <v>Medium</v>
      </c>
      <c r="I91" s="146" t="str">
        <f>INDEX(Trends!$D$3:$D$404,MATCH(B91,Trends!$C$3:$C$404,0))</f>
        <v>Increasing</v>
      </c>
      <c r="J91" s="145" t="str">
        <f>VLOOKUP($B91,Reliability!$A$3:$I$300,9,FALSE)</f>
        <v>Medium</v>
      </c>
      <c r="K91" s="147">
        <f t="shared" si="13"/>
        <v>2.9</v>
      </c>
      <c r="L91" s="147">
        <f>VLOOKUP($B91,'Impact of the crisis'!$C$6:$N$300,12,FALSE)</f>
        <v>4.3</v>
      </c>
      <c r="M91" s="147">
        <f>VLOOKUP($B91,'Impact of the crisis'!$C$6:$AB$300,26,FALSE)</f>
        <v>1.8</v>
      </c>
      <c r="N91" s="147">
        <f>VLOOKUP($B91,'Conditions of people affected'!$C$6:$R$300,16,FALSE)</f>
        <v>3.2</v>
      </c>
      <c r="O91" s="147">
        <f>VLOOKUP($B91,'Conditions of people affected'!$C$6:$R$300,9,FALSE)</f>
        <v>3.4</v>
      </c>
      <c r="P91" s="147">
        <f>VLOOKUP($B91,'Conditions of people affected'!$C$6:$R$300,15,FALSE)</f>
        <v>3</v>
      </c>
      <c r="Q91" s="147">
        <f t="shared" si="14"/>
        <v>1.3</v>
      </c>
      <c r="R91" s="147">
        <f>VLOOKUP($B91,'Complexity of the crisis'!$C$6:$AN$300,22,FALSE)</f>
        <v>1.5</v>
      </c>
      <c r="S91" s="147">
        <f>VLOOKUP($B91,'Complexity of the crisis'!$C$6:$AN$300,38,FALSE)</f>
        <v>1</v>
      </c>
      <c r="T91" s="151" t="str">
        <f>VLOOKUP(B91,Lists!$C$3:$E$300,3,FALSE)</f>
        <v>Africa</v>
      </c>
      <c r="U91" s="152">
        <f>VLOOKUP(B91,'INFORM Severity - hidden'!$C$5:$V$300,20,FALSE)</f>
        <v>45565</v>
      </c>
    </row>
    <row r="92" spans="1:21" x14ac:dyDescent="0.35">
      <c r="A92" s="148" t="str">
        <f t="array" ref="A92">IFERROR(INDEX(Lists!$B$2:$B$200,SMALL(IF(Lists!$I$2:$I$200="Individual",ROW(Lists!$B$2:$B$200)),ROW(88:88))-1,1),"")</f>
        <v>Lake Chad basin crisis in Niger</v>
      </c>
      <c r="B92" s="149" t="str">
        <f>VLOOKUP(A92,Lists!$B$2:$G$200,2,FALSE)</f>
        <v>NER002</v>
      </c>
      <c r="C92" s="149" t="str">
        <f>VLOOKUP(B92,'INFORM Severity - hidden'!$C$5:$D$200,2,FALSE)</f>
        <v>Niger</v>
      </c>
      <c r="D92" s="149" t="str">
        <f>VLOOKUP(A92,Lists!$B$2:$G$200,3,FALSE)</f>
        <v>NER</v>
      </c>
      <c r="E92" s="150" t="str">
        <f>VLOOKUP(A92,Lists!$B$2:$G$200,5,FALSE)</f>
        <v>Conflict</v>
      </c>
      <c r="F92" s="144">
        <f t="shared" si="10"/>
        <v>3.4</v>
      </c>
      <c r="G92" s="145">
        <f t="shared" si="11"/>
        <v>4</v>
      </c>
      <c r="H92" s="145" t="str">
        <f t="shared" si="12"/>
        <v>High</v>
      </c>
      <c r="I92" s="146" t="str">
        <f>INDEX(Trends!$D$3:$D$404,MATCH(B92,Trends!$C$3:$C$404,0))</f>
        <v>Increasing</v>
      </c>
      <c r="J92" s="145" t="str">
        <f>VLOOKUP($B92,Reliability!$A$3:$I$300,9,FALSE)</f>
        <v>Very High</v>
      </c>
      <c r="K92" s="147">
        <f t="shared" si="13"/>
        <v>3.2</v>
      </c>
      <c r="L92" s="147">
        <f>VLOOKUP($B92,'Impact of the crisis'!$C$6:$N$300,12,FALSE)</f>
        <v>1.2</v>
      </c>
      <c r="M92" s="147">
        <f>VLOOKUP($B92,'Impact of the crisis'!$C$6:$AB$300,26,FALSE)</f>
        <v>3.9</v>
      </c>
      <c r="N92" s="147">
        <f>VLOOKUP($B92,'Conditions of people affected'!$C$6:$R$300,16,FALSE)</f>
        <v>3.6</v>
      </c>
      <c r="O92" s="147">
        <f>VLOOKUP($B92,'Conditions of people affected'!$C$6:$R$300,9,FALSE)</f>
        <v>3.2</v>
      </c>
      <c r="P92" s="147">
        <f>VLOOKUP($B92,'Conditions of people affected'!$C$6:$R$300,15,FALSE)</f>
        <v>4</v>
      </c>
      <c r="Q92" s="147">
        <f t="shared" si="14"/>
        <v>3.2</v>
      </c>
      <c r="R92" s="147">
        <f>VLOOKUP($B92,'Complexity of the crisis'!$C$6:$AN$300,22,FALSE)</f>
        <v>2.8</v>
      </c>
      <c r="S92" s="147">
        <f>VLOOKUP($B92,'Complexity of the crisis'!$C$6:$AN$300,38,FALSE)</f>
        <v>3.5</v>
      </c>
      <c r="T92" s="151" t="str">
        <f>VLOOKUP(B92,Lists!$C$3:$E$300,3,FALSE)</f>
        <v>Africa</v>
      </c>
      <c r="U92" s="152">
        <f>VLOOKUP(B92,'INFORM Severity - hidden'!$C$5:$V$300,20,FALSE)</f>
        <v>45561</v>
      </c>
    </row>
    <row r="93" spans="1:21" x14ac:dyDescent="0.35">
      <c r="A93" s="148" t="str">
        <f t="array" ref="A93">IFERROR(INDEX(Lists!$B$2:$B$200,SMALL(IF(Lists!$I$2:$I$200="Individual",ROW(Lists!$B$2:$B$200)),ROW(89:89))-1,1),"")</f>
        <v>Mali/Burkina Faso conflict</v>
      </c>
      <c r="B93" s="149" t="str">
        <f>VLOOKUP(A93,Lists!$B$2:$G$200,2,FALSE)</f>
        <v>NER003</v>
      </c>
      <c r="C93" s="149" t="str">
        <f>VLOOKUP(B93,'INFORM Severity - hidden'!$C$5:$D$200,2,FALSE)</f>
        <v>Niger</v>
      </c>
      <c r="D93" s="149" t="str">
        <f>VLOOKUP(A93,Lists!$B$2:$G$200,3,FALSE)</f>
        <v>NER</v>
      </c>
      <c r="E93" s="150" t="str">
        <f>VLOOKUP(A93,Lists!$B$2:$G$200,5,FALSE)</f>
        <v>Conflict</v>
      </c>
      <c r="F93" s="144">
        <f t="shared" si="10"/>
        <v>3.5</v>
      </c>
      <c r="G93" s="145">
        <f t="shared" si="11"/>
        <v>4</v>
      </c>
      <c r="H93" s="145" t="str">
        <f t="shared" si="12"/>
        <v>High</v>
      </c>
      <c r="I93" s="146" t="str">
        <f>INDEX(Trends!$D$3:$D$404,MATCH(B93,Trends!$C$3:$C$404,0))</f>
        <v>Stable</v>
      </c>
      <c r="J93" s="145" t="str">
        <f>VLOOKUP($B93,Reliability!$A$3:$I$300,9,FALSE)</f>
        <v>Very High</v>
      </c>
      <c r="K93" s="147">
        <f t="shared" si="13"/>
        <v>3.2</v>
      </c>
      <c r="L93" s="147">
        <f>VLOOKUP($B93,'Impact of the crisis'!$C$6:$N$300,12,FALSE)</f>
        <v>2.4</v>
      </c>
      <c r="M93" s="147">
        <f>VLOOKUP($B93,'Impact of the crisis'!$C$6:$AB$300,26,FALSE)</f>
        <v>3.6</v>
      </c>
      <c r="N93" s="147">
        <f>VLOOKUP($B93,'Conditions of people affected'!$C$6:$R$300,16,FALSE)</f>
        <v>3.9</v>
      </c>
      <c r="O93" s="147">
        <f>VLOOKUP($B93,'Conditions of people affected'!$C$6:$R$300,9,FALSE)</f>
        <v>3.8</v>
      </c>
      <c r="P93" s="147">
        <f>VLOOKUP($B93,'Conditions of people affected'!$C$6:$R$300,15,FALSE)</f>
        <v>4</v>
      </c>
      <c r="Q93" s="147">
        <f t="shared" si="14"/>
        <v>3.2</v>
      </c>
      <c r="R93" s="147">
        <f>VLOOKUP($B93,'Complexity of the crisis'!$C$6:$AN$300,22,FALSE)</f>
        <v>2.8</v>
      </c>
      <c r="S93" s="147">
        <f>VLOOKUP($B93,'Complexity of the crisis'!$C$6:$AN$300,38,FALSE)</f>
        <v>3.5</v>
      </c>
      <c r="T93" s="151" t="str">
        <f>VLOOKUP(B93,Lists!$C$3:$E$300,3,FALSE)</f>
        <v>Africa</v>
      </c>
      <c r="U93" s="152">
        <f>VLOOKUP(B93,'INFORM Severity - hidden'!$C$5:$V$300,20,FALSE)</f>
        <v>45561</v>
      </c>
    </row>
    <row r="94" spans="1:21" x14ac:dyDescent="0.35">
      <c r="A94" s="148" t="str">
        <f t="array" ref="A94">IFERROR(INDEX(Lists!$B$2:$B$200,SMALL(IF(Lists!$I$2:$I$200="Individual",ROW(Lists!$B$2:$B$200)),ROW(90:90))-1,1),"")</f>
        <v>Nigerian Refugees</v>
      </c>
      <c r="B94" s="149" t="str">
        <f>VLOOKUP(A94,Lists!$B$2:$G$200,2,FALSE)</f>
        <v>NER004</v>
      </c>
      <c r="C94" s="149" t="str">
        <f>VLOOKUP(B94,'INFORM Severity - hidden'!$C$5:$D$200,2,FALSE)</f>
        <v>Niger</v>
      </c>
      <c r="D94" s="149" t="str">
        <f>VLOOKUP(A94,Lists!$B$2:$G$200,3,FALSE)</f>
        <v>NER</v>
      </c>
      <c r="E94" s="150" t="str">
        <f>VLOOKUP(A94,Lists!$B$2:$G$200,5,FALSE)</f>
        <v>Displacement</v>
      </c>
      <c r="F94" s="144">
        <f t="shared" si="10"/>
        <v>3</v>
      </c>
      <c r="G94" s="145">
        <f t="shared" si="11"/>
        <v>3</v>
      </c>
      <c r="H94" s="145" t="str">
        <f t="shared" si="12"/>
        <v>Medium</v>
      </c>
      <c r="I94" s="146" t="str">
        <f>INDEX(Trends!$D$3:$D$404,MATCH(B94,Trends!$C$3:$C$404,0))</f>
        <v>Increasing</v>
      </c>
      <c r="J94" s="145" t="str">
        <f>VLOOKUP($B94,Reliability!$A$3:$I$300,9,FALSE)</f>
        <v>Very High</v>
      </c>
      <c r="K94" s="147">
        <f t="shared" si="13"/>
        <v>1.9</v>
      </c>
      <c r="L94" s="147">
        <f>VLOOKUP($B94,'Impact of the crisis'!$C$6:$N$300,12,FALSE)</f>
        <v>1.5</v>
      </c>
      <c r="M94" s="147">
        <f>VLOOKUP($B94,'Impact of the crisis'!$C$6:$AB$300,26,FALSE)</f>
        <v>2.1</v>
      </c>
      <c r="N94" s="147">
        <f>VLOOKUP($B94,'Conditions of people affected'!$C$6:$R$300,16,FALSE)</f>
        <v>3.6</v>
      </c>
      <c r="O94" s="147">
        <f>VLOOKUP($B94,'Conditions of people affected'!$C$6:$R$300,9,FALSE)</f>
        <v>3.2</v>
      </c>
      <c r="P94" s="147">
        <f>VLOOKUP($B94,'Conditions of people affected'!$C$6:$R$300,15,FALSE)</f>
        <v>4</v>
      </c>
      <c r="Q94" s="147">
        <f t="shared" si="14"/>
        <v>2.7</v>
      </c>
      <c r="R94" s="147">
        <f>VLOOKUP($B94,'Complexity of the crisis'!$C$6:$AN$300,22,FALSE)</f>
        <v>2.8</v>
      </c>
      <c r="S94" s="147">
        <f>VLOOKUP($B94,'Complexity of the crisis'!$C$6:$AN$300,38,FALSE)</f>
        <v>2.5</v>
      </c>
      <c r="T94" s="151" t="str">
        <f>VLOOKUP(B94,Lists!$C$3:$E$300,3,FALSE)</f>
        <v>Africa</v>
      </c>
      <c r="U94" s="152">
        <f>VLOOKUP(B94,'INFORM Severity - hidden'!$C$5:$V$300,20,FALSE)</f>
        <v>45561</v>
      </c>
    </row>
    <row r="95" spans="1:21" x14ac:dyDescent="0.35">
      <c r="A95" s="148" t="str">
        <f t="array" ref="A95">IFERROR(INDEX(Lists!$B$2:$B$200,SMALL(IF(Lists!$I$2:$I$200="Individual",ROW(Lists!$B$2:$B$200)),ROW(91:91))-1,1),"")</f>
        <v>Complex crisis in Niger</v>
      </c>
      <c r="B95" s="149" t="str">
        <f>VLOOKUP(A95,Lists!$B$2:$G$200,2,FALSE)</f>
        <v>NER006</v>
      </c>
      <c r="C95" s="149" t="str">
        <f>VLOOKUP(B95,'INFORM Severity - hidden'!$C$5:$D$200,2,FALSE)</f>
        <v>Niger</v>
      </c>
      <c r="D95" s="149" t="str">
        <f>VLOOKUP(A95,Lists!$B$2:$G$200,3,FALSE)</f>
        <v>NER</v>
      </c>
      <c r="E95" s="150" t="str">
        <f>VLOOKUP(A95,Lists!$B$2:$G$200,5,FALSE)</f>
        <v>Conflict,Displacement,Drought,Floods,Food Security,Violence</v>
      </c>
      <c r="F95" s="144">
        <f t="shared" si="10"/>
        <v>3.6</v>
      </c>
      <c r="G95" s="145">
        <f t="shared" si="11"/>
        <v>4</v>
      </c>
      <c r="H95" s="145" t="str">
        <f t="shared" si="12"/>
        <v>High</v>
      </c>
      <c r="I95" s="146" t="str">
        <f>INDEX(Trends!$D$3:$D$404,MATCH(B95,Trends!$C$3:$C$404,0))</f>
        <v>-</v>
      </c>
      <c r="J95" s="145" t="str">
        <f>VLOOKUP($B95,Reliability!$A$3:$I$300,9,FALSE)</f>
        <v>Very High</v>
      </c>
      <c r="K95" s="147">
        <f t="shared" si="13"/>
        <v>4.0999999999999996</v>
      </c>
      <c r="L95" s="147">
        <f>VLOOKUP($B95,'Impact of the crisis'!$C$6:$N$300,12,FALSE)</f>
        <v>4.9000000000000004</v>
      </c>
      <c r="M95" s="147">
        <f>VLOOKUP($B95,'Impact of the crisis'!$C$6:$AB$300,26,FALSE)</f>
        <v>3.5</v>
      </c>
      <c r="N95" s="147">
        <f>VLOOKUP($B95,'Conditions of people affected'!$C$6:$R$300,16,FALSE)</f>
        <v>3.7</v>
      </c>
      <c r="O95" s="147">
        <f>VLOOKUP($B95,'Conditions of people affected'!$C$6:$R$300,9,FALSE)</f>
        <v>4.4000000000000004</v>
      </c>
      <c r="P95" s="147">
        <f>VLOOKUP($B95,'Conditions of people affected'!$C$6:$R$300,15,FALSE)</f>
        <v>3</v>
      </c>
      <c r="Q95" s="147">
        <f t="shared" si="14"/>
        <v>3.2</v>
      </c>
      <c r="R95" s="147">
        <f>VLOOKUP($B95,'Complexity of the crisis'!$C$6:$AN$300,22,FALSE)</f>
        <v>2.8</v>
      </c>
      <c r="S95" s="147">
        <f>VLOOKUP($B95,'Complexity of the crisis'!$C$6:$AN$300,38,FALSE)</f>
        <v>3.5</v>
      </c>
      <c r="T95" s="151" t="str">
        <f>VLOOKUP(B95,Lists!$C$3:$E$300,3,FALSE)</f>
        <v>Africa</v>
      </c>
      <c r="U95" s="152">
        <f>VLOOKUP(B95,'INFORM Severity - hidden'!$C$5:$V$300,20,FALSE)</f>
        <v>45531</v>
      </c>
    </row>
    <row r="96" spans="1:21" x14ac:dyDescent="0.35">
      <c r="A96" s="148" t="str">
        <f t="array" ref="A96">IFERROR(INDEX(Lists!$B$2:$B$200,SMALL(IF(Lists!$I$2:$I$200="Individual",ROW(Lists!$B$2:$B$200)),ROW(92:92))-1,1),"")</f>
        <v>Complex crisis in Nigeria</v>
      </c>
      <c r="B96" s="149" t="str">
        <f>VLOOKUP(A96,Lists!$B$2:$G$200,2,FALSE)</f>
        <v>NGA001</v>
      </c>
      <c r="C96" s="149" t="str">
        <f>VLOOKUP(B96,'INFORM Severity - hidden'!$C$5:$D$200,2,FALSE)</f>
        <v>Nigeria</v>
      </c>
      <c r="D96" s="149" t="str">
        <f>VLOOKUP(A96,Lists!$B$2:$G$200,3,FALSE)</f>
        <v>NGA</v>
      </c>
      <c r="E96" s="150" t="str">
        <f>VLOOKUP(A96,Lists!$B$2:$G$200,5,FALSE)</f>
        <v>Conflict,Displacement,Violence,Epidemic,Floods</v>
      </c>
      <c r="F96" s="144">
        <f t="shared" si="10"/>
        <v>4.0999999999999996</v>
      </c>
      <c r="G96" s="145">
        <f t="shared" si="11"/>
        <v>5</v>
      </c>
      <c r="H96" s="145" t="str">
        <f t="shared" si="12"/>
        <v>Very High</v>
      </c>
      <c r="I96" s="146" t="str">
        <f>INDEX(Trends!$D$3:$D$404,MATCH(B96,Trends!$C$3:$C$404,0))</f>
        <v>Increasing</v>
      </c>
      <c r="J96" s="145" t="str">
        <f>VLOOKUP($B96,Reliability!$A$3:$I$300,9,FALSE)</f>
        <v>High</v>
      </c>
      <c r="K96" s="147">
        <f t="shared" si="13"/>
        <v>4.2</v>
      </c>
      <c r="L96" s="147">
        <f>VLOOKUP($B96,'Impact of the crisis'!$C$6:$N$300,12,FALSE)</f>
        <v>4.8</v>
      </c>
      <c r="M96" s="147">
        <f>VLOOKUP($B96,'Impact of the crisis'!$C$6:$AB$300,26,FALSE)</f>
        <v>3.8</v>
      </c>
      <c r="N96" s="147">
        <f>VLOOKUP($B96,'Conditions of people affected'!$C$6:$R$300,16,FALSE)</f>
        <v>4</v>
      </c>
      <c r="O96" s="147">
        <f>VLOOKUP($B96,'Conditions of people affected'!$C$6:$R$300,9,FALSE)</f>
        <v>5</v>
      </c>
      <c r="P96" s="147">
        <f>VLOOKUP($B96,'Conditions of people affected'!$C$6:$R$300,15,FALSE)</f>
        <v>3</v>
      </c>
      <c r="Q96" s="147">
        <f t="shared" si="14"/>
        <v>4.0999999999999996</v>
      </c>
      <c r="R96" s="147">
        <f>VLOOKUP($B96,'Complexity of the crisis'!$C$6:$AN$300,22,FALSE)</f>
        <v>3.5</v>
      </c>
      <c r="S96" s="147">
        <f>VLOOKUP($B96,'Complexity of the crisis'!$C$6:$AN$300,38,FALSE)</f>
        <v>4.5</v>
      </c>
      <c r="T96" s="151" t="str">
        <f>VLOOKUP(B96,Lists!$C$3:$E$300,3,FALSE)</f>
        <v>Africa</v>
      </c>
      <c r="U96" s="152">
        <f>VLOOKUP(B96,'INFORM Severity - hidden'!$C$5:$V$300,20,FALSE)</f>
        <v>45562</v>
      </c>
    </row>
    <row r="97" spans="1:21" x14ac:dyDescent="0.35">
      <c r="A97" s="148" t="str">
        <f t="array" ref="A97">IFERROR(INDEX(Lists!$B$2:$B$200,SMALL(IF(Lists!$I$2:$I$200="Individual",ROW(Lists!$B$2:$B$200)),ROW(93:93))-1,1),"")</f>
        <v>Middle belt conflict</v>
      </c>
      <c r="B97" s="149" t="str">
        <f>VLOOKUP(A97,Lists!$B$2:$G$200,2,FALSE)</f>
        <v>NGA003</v>
      </c>
      <c r="C97" s="149" t="str">
        <f>VLOOKUP(B97,'INFORM Severity - hidden'!$C$5:$D$200,2,FALSE)</f>
        <v>Nigeria</v>
      </c>
      <c r="D97" s="149" t="str">
        <f>VLOOKUP(A97,Lists!$B$2:$G$200,3,FALSE)</f>
        <v>NGA</v>
      </c>
      <c r="E97" s="150" t="str">
        <f>VLOOKUP(A97,Lists!$B$2:$G$200,5,FALSE)</f>
        <v>Violence,Conflict</v>
      </c>
      <c r="F97" s="144">
        <f t="shared" si="10"/>
        <v>3.2</v>
      </c>
      <c r="G97" s="145">
        <f t="shared" si="11"/>
        <v>4</v>
      </c>
      <c r="H97" s="145" t="str">
        <f t="shared" si="12"/>
        <v>High</v>
      </c>
      <c r="I97" s="146" t="str">
        <f>INDEX(Trends!$D$3:$D$404,MATCH(B97,Trends!$C$3:$C$404,0))</f>
        <v>Stable</v>
      </c>
      <c r="J97" s="145" t="str">
        <f>VLOOKUP($B97,Reliability!$A$3:$I$300,9,FALSE)</f>
        <v>Very High</v>
      </c>
      <c r="K97" s="147">
        <f t="shared" si="13"/>
        <v>3</v>
      </c>
      <c r="L97" s="147">
        <f>VLOOKUP($B97,'Impact of the crisis'!$C$6:$N$300,12,FALSE)</f>
        <v>2.2000000000000002</v>
      </c>
      <c r="M97" s="147">
        <f>VLOOKUP($B97,'Impact of the crisis'!$C$6:$AB$300,26,FALSE)</f>
        <v>3.4</v>
      </c>
      <c r="N97" s="147">
        <f>VLOOKUP($B97,'Conditions of people affected'!$C$6:$R$300,16,FALSE)</f>
        <v>3.6</v>
      </c>
      <c r="O97" s="147">
        <f>VLOOKUP($B97,'Conditions of people affected'!$C$6:$R$300,9,FALSE)</f>
        <v>4.2</v>
      </c>
      <c r="P97" s="147">
        <f>VLOOKUP($B97,'Conditions of people affected'!$C$6:$R$300,15,FALSE)</f>
        <v>3</v>
      </c>
      <c r="Q97" s="147">
        <f t="shared" si="14"/>
        <v>2.8</v>
      </c>
      <c r="R97" s="147">
        <f>VLOOKUP($B97,'Complexity of the crisis'!$C$6:$AN$300,22,FALSE)</f>
        <v>3.5</v>
      </c>
      <c r="S97" s="147">
        <f>VLOOKUP($B97,'Complexity of the crisis'!$C$6:$AN$300,38,FALSE)</f>
        <v>2</v>
      </c>
      <c r="T97" s="151" t="str">
        <f>VLOOKUP(B97,Lists!$C$3:$E$300,3,FALSE)</f>
        <v>Africa</v>
      </c>
      <c r="U97" s="152">
        <f>VLOOKUP(B97,'INFORM Severity - hidden'!$C$5:$V$300,20,FALSE)</f>
        <v>45562</v>
      </c>
    </row>
    <row r="98" spans="1:21" x14ac:dyDescent="0.35">
      <c r="A98" s="148" t="str">
        <f t="array" ref="A98">IFERROR(INDEX(Lists!$B$2:$B$200,SMALL(IF(Lists!$I$2:$I$200="Individual",ROW(Lists!$B$2:$B$200)),ROW(94:94))-1,1),"")</f>
        <v>Lake Chad basin crisis in Nigeria</v>
      </c>
      <c r="B98" s="149" t="str">
        <f>VLOOKUP(A98,Lists!$B$2:$G$200,2,FALSE)</f>
        <v>NGA004</v>
      </c>
      <c r="C98" s="149" t="str">
        <f>VLOOKUP(B98,'INFORM Severity - hidden'!$C$5:$D$200,2,FALSE)</f>
        <v>Nigeria</v>
      </c>
      <c r="D98" s="149" t="str">
        <f>VLOOKUP(A98,Lists!$B$2:$G$200,3,FALSE)</f>
        <v>NGA</v>
      </c>
      <c r="E98" s="150" t="str">
        <f>VLOOKUP(A98,Lists!$B$2:$G$200,5,FALSE)</f>
        <v>Conflict,Displacement</v>
      </c>
      <c r="F98" s="144">
        <f t="shared" si="10"/>
        <v>4.2</v>
      </c>
      <c r="G98" s="145">
        <f t="shared" si="11"/>
        <v>5</v>
      </c>
      <c r="H98" s="145" t="str">
        <f t="shared" si="12"/>
        <v>Very High</v>
      </c>
      <c r="I98" s="146" t="str">
        <f>INDEX(Trends!$D$3:$D$404,MATCH(B98,Trends!$C$3:$C$404,0))</f>
        <v>Increasing</v>
      </c>
      <c r="J98" s="145" t="str">
        <f>VLOOKUP($B98,Reliability!$A$3:$I$300,9,FALSE)</f>
        <v>High</v>
      </c>
      <c r="K98" s="147">
        <f t="shared" si="13"/>
        <v>4.0999999999999996</v>
      </c>
      <c r="L98" s="147">
        <f>VLOOKUP($B98,'Impact of the crisis'!$C$6:$N$300,12,FALSE)</f>
        <v>2.2000000000000002</v>
      </c>
      <c r="M98" s="147">
        <f>VLOOKUP($B98,'Impact of the crisis'!$C$6:$AB$300,26,FALSE)</f>
        <v>4.7</v>
      </c>
      <c r="N98" s="147">
        <f>VLOOKUP($B98,'Conditions of people affected'!$C$6:$R$300,16,FALSE)</f>
        <v>4.4000000000000004</v>
      </c>
      <c r="O98" s="147">
        <f>VLOOKUP($B98,'Conditions of people affected'!$C$6:$R$300,9,FALSE)</f>
        <v>4.8</v>
      </c>
      <c r="P98" s="147">
        <f>VLOOKUP($B98,'Conditions of people affected'!$C$6:$R$300,15,FALSE)</f>
        <v>4</v>
      </c>
      <c r="Q98" s="147">
        <f t="shared" si="14"/>
        <v>3.8</v>
      </c>
      <c r="R98" s="147">
        <f>VLOOKUP($B98,'Complexity of the crisis'!$C$6:$AN$300,22,FALSE)</f>
        <v>3.5</v>
      </c>
      <c r="S98" s="147">
        <f>VLOOKUP($B98,'Complexity of the crisis'!$C$6:$AN$300,38,FALSE)</f>
        <v>4</v>
      </c>
      <c r="T98" s="151" t="str">
        <f>VLOOKUP(B98,Lists!$C$3:$E$300,3,FALSE)</f>
        <v>Africa</v>
      </c>
      <c r="U98" s="152">
        <f>VLOOKUP(B98,'INFORM Severity - hidden'!$C$5:$V$300,20,FALSE)</f>
        <v>45562</v>
      </c>
    </row>
    <row r="99" spans="1:21" x14ac:dyDescent="0.35">
      <c r="A99" s="148" t="str">
        <f t="array" ref="A99">IFERROR(INDEX(Lists!$B$2:$B$200,SMALL(IF(Lists!$I$2:$I$200="Individual",ROW(Lists!$B$2:$B$200)),ROW(95:95))-1,1),"")</f>
        <v>Northwest Banditry</v>
      </c>
      <c r="B99" s="149" t="str">
        <f>VLOOKUP(A99,Lists!$B$2:$G$200,2,FALSE)</f>
        <v>NGA007</v>
      </c>
      <c r="C99" s="149" t="str">
        <f>VLOOKUP(B99,'INFORM Severity - hidden'!$C$5:$D$200,2,FALSE)</f>
        <v>Nigeria</v>
      </c>
      <c r="D99" s="149" t="str">
        <f>VLOOKUP(A99,Lists!$B$2:$G$200,3,FALSE)</f>
        <v>NGA</v>
      </c>
      <c r="E99" s="150" t="str">
        <f>VLOOKUP(A99,Lists!$B$2:$G$200,5,FALSE)</f>
        <v>Violence,Displacement</v>
      </c>
      <c r="F99" s="144">
        <f t="shared" si="10"/>
        <v>3.6</v>
      </c>
      <c r="G99" s="145">
        <f t="shared" si="11"/>
        <v>4</v>
      </c>
      <c r="H99" s="145" t="str">
        <f t="shared" si="12"/>
        <v>High</v>
      </c>
      <c r="I99" s="146" t="str">
        <f>INDEX(Trends!$D$3:$D$404,MATCH(B99,Trends!$C$3:$C$404,0))</f>
        <v>Increasing</v>
      </c>
      <c r="J99" s="145" t="str">
        <f>VLOOKUP($B99,Reliability!$A$3:$I$300,9,FALSE)</f>
        <v>High</v>
      </c>
      <c r="K99" s="147">
        <f t="shared" si="13"/>
        <v>3.6</v>
      </c>
      <c r="L99" s="147">
        <f>VLOOKUP($B99,'Impact of the crisis'!$C$6:$N$300,12,FALSE)</f>
        <v>2.8</v>
      </c>
      <c r="M99" s="147">
        <f>VLOOKUP($B99,'Impact of the crisis'!$C$6:$AB$300,26,FALSE)</f>
        <v>3.9</v>
      </c>
      <c r="N99" s="147">
        <f>VLOOKUP($B99,'Conditions of people affected'!$C$6:$R$300,16,FALSE)</f>
        <v>4</v>
      </c>
      <c r="O99" s="147">
        <f>VLOOKUP($B99,'Conditions of people affected'!$C$6:$R$300,9,FALSE)</f>
        <v>5</v>
      </c>
      <c r="P99" s="147">
        <f>VLOOKUP($B99,'Conditions of people affected'!$C$6:$R$300,15,FALSE)</f>
        <v>3</v>
      </c>
      <c r="Q99" s="147">
        <f t="shared" si="14"/>
        <v>3</v>
      </c>
      <c r="R99" s="147">
        <f>VLOOKUP($B99,'Complexity of the crisis'!$C$6:$AN$300,22,FALSE)</f>
        <v>3.5</v>
      </c>
      <c r="S99" s="147">
        <f>VLOOKUP($B99,'Complexity of the crisis'!$C$6:$AN$300,38,FALSE)</f>
        <v>2.5</v>
      </c>
      <c r="T99" s="151" t="str">
        <f>VLOOKUP(B99,Lists!$C$3:$E$300,3,FALSE)</f>
        <v>Africa</v>
      </c>
      <c r="U99" s="152">
        <f>VLOOKUP(B99,'INFORM Severity - hidden'!$C$5:$V$300,20,FALSE)</f>
        <v>45562</v>
      </c>
    </row>
    <row r="100" spans="1:21" x14ac:dyDescent="0.35">
      <c r="A100" s="148" t="str">
        <f t="array" ref="A100">IFERROR(INDEX(Lists!$B$2:$B$200,SMALL(IF(Lists!$I$2:$I$200="Individual",ROW(Lists!$B$2:$B$200)),ROW(96:96))-1,1),"")</f>
        <v>Cameroonian Refugees in Nigeria</v>
      </c>
      <c r="B100" s="149" t="str">
        <f>VLOOKUP(A100,Lists!$B$2:$G$200,2,FALSE)</f>
        <v>NGA008</v>
      </c>
      <c r="C100" s="149" t="str">
        <f>VLOOKUP(B100,'INFORM Severity - hidden'!$C$5:$D$200,2,FALSE)</f>
        <v>Nigeria</v>
      </c>
      <c r="D100" s="149" t="str">
        <f>VLOOKUP(A100,Lists!$B$2:$G$200,3,FALSE)</f>
        <v>NGA</v>
      </c>
      <c r="E100" s="150" t="str">
        <f>VLOOKUP(A100,Lists!$B$2:$G$200,5,FALSE)</f>
        <v>Displacement</v>
      </c>
      <c r="F100" s="144">
        <f t="shared" si="10"/>
        <v>2</v>
      </c>
      <c r="G100" s="145">
        <f t="shared" si="11"/>
        <v>2</v>
      </c>
      <c r="H100" s="145" t="str">
        <f t="shared" si="12"/>
        <v>Low</v>
      </c>
      <c r="I100" s="146" t="str">
        <f>INDEX(Trends!$D$3:$D$404,MATCH(B100,Trends!$C$3:$C$404,0))</f>
        <v>Stable</v>
      </c>
      <c r="J100" s="145" t="str">
        <f>VLOOKUP($B100,Reliability!$A$3:$I$300,9,FALSE)</f>
        <v>High</v>
      </c>
      <c r="K100" s="147">
        <f t="shared" si="13"/>
        <v>2.4</v>
      </c>
      <c r="L100" s="147">
        <f>VLOOKUP($B100,'Impact of the crisis'!$C$6:$N$300,12,FALSE)</f>
        <v>2</v>
      </c>
      <c r="M100" s="147">
        <f>VLOOKUP($B100,'Impact of the crisis'!$C$6:$AB$300,26,FALSE)</f>
        <v>2.6</v>
      </c>
      <c r="N100" s="147">
        <f>VLOOKUP($B100,'Conditions of people affected'!$C$6:$R$300,16,FALSE)</f>
        <v>1.35</v>
      </c>
      <c r="O100" s="147">
        <f>VLOOKUP($B100,'Conditions of people affected'!$C$6:$R$300,9,FALSE)</f>
        <v>1.7</v>
      </c>
      <c r="P100" s="147">
        <f>VLOOKUP($B100,'Conditions of people affected'!$C$6:$R$300,15,FALSE)</f>
        <v>1</v>
      </c>
      <c r="Q100" s="147">
        <f t="shared" si="14"/>
        <v>2.8</v>
      </c>
      <c r="R100" s="147">
        <f>VLOOKUP($B100,'Complexity of the crisis'!$C$6:$AN$300,22,FALSE)</f>
        <v>3.5</v>
      </c>
      <c r="S100" s="147">
        <f>VLOOKUP($B100,'Complexity of the crisis'!$C$6:$AN$300,38,FALSE)</f>
        <v>2</v>
      </c>
      <c r="T100" s="151" t="str">
        <f>VLOOKUP(B100,Lists!$C$3:$E$300,3,FALSE)</f>
        <v>Africa</v>
      </c>
      <c r="U100" s="152">
        <f>VLOOKUP(B100,'INFORM Severity - hidden'!$C$5:$V$300,20,FALSE)</f>
        <v>45562</v>
      </c>
    </row>
    <row r="101" spans="1:21" x14ac:dyDescent="0.35">
      <c r="A101" s="148" t="str">
        <f t="array" ref="A101">IFERROR(INDEX(Lists!$B$2:$B$200,SMALL(IF(Lists!$I$2:$I$200="Individual",ROW(Lists!$B$2:$B$200)),ROW(97:97))-1,1),"")</f>
        <v>Socioeconomic crisis in Nicaragua</v>
      </c>
      <c r="B101" s="149" t="str">
        <f>VLOOKUP(A101,Lists!$B$2:$G$200,2,FALSE)</f>
        <v>NIC001</v>
      </c>
      <c r="C101" s="149" t="str">
        <f>VLOOKUP(B101,'INFORM Severity - hidden'!$C$5:$D$200,2,FALSE)</f>
        <v>Nicaragua</v>
      </c>
      <c r="D101" s="149" t="str">
        <f>VLOOKUP(A101,Lists!$B$2:$G$200,3,FALSE)</f>
        <v>NIC</v>
      </c>
      <c r="E101" s="150" t="str">
        <f>VLOOKUP(A101,Lists!$B$2:$G$200,5,FALSE)</f>
        <v>Socio-political</v>
      </c>
      <c r="F101" s="144" t="str">
        <f t="shared" ref="F101:F132" si="15">IF(OR(N101="x",K101="x"),"x",ROUND((5-GEOMEAN(((5-K101)/5*4+1),((5-N101)/5*4+1),((5-N101)/5*4+1)))/4*3.5+Q101*0.3,1))</f>
        <v>x</v>
      </c>
      <c r="G101" s="145" t="str">
        <f t="shared" ref="G101:G132" si="16">IF(F101="x","x",ROUNDUP(F101,0))</f>
        <v>x</v>
      </c>
      <c r="H101" s="145" t="str">
        <f t="shared" ref="H101:H132" si="17">IF(N101="x","x",IF(K101="x","x",(IF(G101=5,"Very High",IF(G101=4,"High",IF(G101=3,"Medium",IF(G101=2,"Low","Very Low")))))))</f>
        <v>x</v>
      </c>
      <c r="I101" s="146" t="str">
        <f>INDEX(Trends!$D$3:$D$404,MATCH(B101,Trends!$C$3:$C$404,0))</f>
        <v>-</v>
      </c>
      <c r="J101" s="145" t="str">
        <f>VLOOKUP($B101,Reliability!$A$3:$I$300,9,FALSE)</f>
        <v>High</v>
      </c>
      <c r="K101" s="147">
        <f t="shared" ref="K101:K132" si="18">IF(OR(M101="x",L101="x"),"x",ROUND((5-GEOMEAN(((5-L101)/5*4+1),((5-M101)/5*4+1),((5-M101)/5*4+1)))/4*5,1))</f>
        <v>3.1</v>
      </c>
      <c r="L101" s="147">
        <f>VLOOKUP($B101,'Impact of the crisis'!$C$6:$N$300,12,FALSE)</f>
        <v>4.0999999999999996</v>
      </c>
      <c r="M101" s="147">
        <f>VLOOKUP($B101,'Impact of the crisis'!$C$6:$AB$300,26,FALSE)</f>
        <v>2.4</v>
      </c>
      <c r="N101" s="147" t="str">
        <f>VLOOKUP($B101,'Conditions of people affected'!$C$6:$R$300,16,FALSE)</f>
        <v>x</v>
      </c>
      <c r="O101" s="147" t="str">
        <f>VLOOKUP($B101,'Conditions of people affected'!$C$6:$R$300,9,FALSE)</f>
        <v>x</v>
      </c>
      <c r="P101" s="147" t="str">
        <f>VLOOKUP($B101,'Conditions of people affected'!$C$6:$R$300,15,FALSE)</f>
        <v>x</v>
      </c>
      <c r="Q101" s="147">
        <f t="shared" ref="Q101:Q132" si="19">IF(OR(S101="x",R101="x"),R101,ROUND((5-GEOMEAN(((5-R101)/5*4+1),((5-S101)/5*4+1)))/4*5,1))</f>
        <v>2</v>
      </c>
      <c r="R101" s="147">
        <f>VLOOKUP($B101,'Complexity of the crisis'!$C$6:$AN$300,22,FALSE)</f>
        <v>2.8</v>
      </c>
      <c r="S101" s="147">
        <f>VLOOKUP($B101,'Complexity of the crisis'!$C$6:$AN$300,38,FALSE)</f>
        <v>1</v>
      </c>
      <c r="T101" s="151" t="str">
        <f>VLOOKUP(B101,Lists!$C$3:$E$300,3,FALSE)</f>
        <v>Americas</v>
      </c>
      <c r="U101" s="152">
        <f>VLOOKUP(B101,'INFORM Severity - hidden'!$C$5:$V$300,20,FALSE)</f>
        <v>45530</v>
      </c>
    </row>
    <row r="102" spans="1:21" x14ac:dyDescent="0.35">
      <c r="A102" s="148" t="str">
        <f t="array" ref="A102">IFERROR(INDEX(Lists!$B$2:$B$200,SMALL(IF(Lists!$I$2:$I$200="Individual",ROW(Lists!$B$2:$B$200)),ROW(98:98))-1,1),"")</f>
        <v>Complex crisis in Pakistan</v>
      </c>
      <c r="B102" s="149" t="str">
        <f>VLOOKUP(A102,Lists!$B$2:$G$200,2,FALSE)</f>
        <v>PAK001</v>
      </c>
      <c r="C102" s="149" t="str">
        <f>VLOOKUP(B102,'INFORM Severity - hidden'!$C$5:$D$200,2,FALSE)</f>
        <v>Pakistan</v>
      </c>
      <c r="D102" s="149" t="str">
        <f>VLOOKUP(A102,Lists!$B$2:$G$200,3,FALSE)</f>
        <v>PAK</v>
      </c>
      <c r="E102" s="150" t="str">
        <f>VLOOKUP(A102,Lists!$B$2:$G$200,5,FALSE)</f>
        <v>Displacement,Conflict</v>
      </c>
      <c r="F102" s="144">
        <f t="shared" si="15"/>
        <v>3.8</v>
      </c>
      <c r="G102" s="145">
        <f t="shared" si="16"/>
        <v>4</v>
      </c>
      <c r="H102" s="145" t="str">
        <f t="shared" si="17"/>
        <v>High</v>
      </c>
      <c r="I102" s="146" t="str">
        <f>INDEX(Trends!$D$3:$D$404,MATCH(B102,Trends!$C$3:$C$404,0))</f>
        <v>Decreasing</v>
      </c>
      <c r="J102" s="145" t="str">
        <f>VLOOKUP($B102,Reliability!$A$3:$I$300,9,FALSE)</f>
        <v>Very High</v>
      </c>
      <c r="K102" s="147">
        <f t="shared" si="18"/>
        <v>4</v>
      </c>
      <c r="L102" s="147">
        <f>VLOOKUP($B102,'Impact of the crisis'!$C$6:$N$300,12,FALSE)</f>
        <v>5</v>
      </c>
      <c r="M102" s="147">
        <f>VLOOKUP($B102,'Impact of the crisis'!$C$6:$AB$300,26,FALSE)</f>
        <v>3.2</v>
      </c>
      <c r="N102" s="147">
        <f>VLOOKUP($B102,'Conditions of people affected'!$C$6:$R$300,16,FALSE)</f>
        <v>4</v>
      </c>
      <c r="O102" s="147">
        <f>VLOOKUP($B102,'Conditions of people affected'!$C$6:$R$300,9,FALSE)</f>
        <v>5</v>
      </c>
      <c r="P102" s="147">
        <f>VLOOKUP($B102,'Conditions of people affected'!$C$6:$R$300,15,FALSE)</f>
        <v>3</v>
      </c>
      <c r="Q102" s="147">
        <f t="shared" si="19"/>
        <v>3.4</v>
      </c>
      <c r="R102" s="147">
        <f>VLOOKUP($B102,'Complexity of the crisis'!$C$6:$AN$300,22,FALSE)</f>
        <v>3.2</v>
      </c>
      <c r="S102" s="147">
        <f>VLOOKUP($B102,'Complexity of the crisis'!$C$6:$AN$300,38,FALSE)</f>
        <v>3.5</v>
      </c>
      <c r="T102" s="151" t="str">
        <f>VLOOKUP(B102,Lists!$C$3:$E$300,3,FALSE)</f>
        <v>Asia</v>
      </c>
      <c r="U102" s="152">
        <f>VLOOKUP(B102,'INFORM Severity - hidden'!$C$5:$V$300,20,FALSE)</f>
        <v>45560</v>
      </c>
    </row>
    <row r="103" spans="1:21" x14ac:dyDescent="0.35">
      <c r="A103" s="148" t="str">
        <f t="array" ref="A103">IFERROR(INDEX(Lists!$B$2:$B$200,SMALL(IF(Lists!$I$2:$I$200="Individual",ROW(Lists!$B$2:$B$200)),ROW(99:99))-1,1),"")</f>
        <v>Kashmir conflict in Pakistan</v>
      </c>
      <c r="B103" s="149" t="str">
        <f>VLOOKUP(A103,Lists!$B$2:$G$200,2,FALSE)</f>
        <v>PAK004</v>
      </c>
      <c r="C103" s="149" t="str">
        <f>VLOOKUP(B103,'INFORM Severity - hidden'!$C$5:$D$200,2,FALSE)</f>
        <v>Pakistan</v>
      </c>
      <c r="D103" s="149" t="str">
        <f>VLOOKUP(A103,Lists!$B$2:$G$200,3,FALSE)</f>
        <v>PAK</v>
      </c>
      <c r="E103" s="150" t="str">
        <f>VLOOKUP(A103,Lists!$B$2:$G$200,5,FALSE)</f>
        <v>Conflict</v>
      </c>
      <c r="F103" s="144" t="str">
        <f t="shared" si="15"/>
        <v>x</v>
      </c>
      <c r="G103" s="145" t="str">
        <f t="shared" si="16"/>
        <v>x</v>
      </c>
      <c r="H103" s="145" t="str">
        <f t="shared" si="17"/>
        <v>x</v>
      </c>
      <c r="I103" s="146" t="str">
        <f>INDEX(Trends!$D$3:$D$404,MATCH(B103,Trends!$C$3:$C$404,0))</f>
        <v>-</v>
      </c>
      <c r="J103" s="145" t="str">
        <f>VLOOKUP($B103,Reliability!$A$3:$I$300,9,FALSE)</f>
        <v>Medium</v>
      </c>
      <c r="K103" s="147">
        <f t="shared" si="18"/>
        <v>0.9</v>
      </c>
      <c r="L103" s="147">
        <f>VLOOKUP($B103,'Impact of the crisis'!$C$6:$N$300,12,FALSE)</f>
        <v>1</v>
      </c>
      <c r="M103" s="147">
        <f>VLOOKUP($B103,'Impact of the crisis'!$C$6:$AB$300,26,FALSE)</f>
        <v>0.9</v>
      </c>
      <c r="N103" s="147" t="str">
        <f>VLOOKUP($B103,'Conditions of people affected'!$C$6:$R$300,16,FALSE)</f>
        <v>x</v>
      </c>
      <c r="O103" s="147" t="str">
        <f>VLOOKUP($B103,'Conditions of people affected'!$C$6:$R$300,9,FALSE)</f>
        <v>x</v>
      </c>
      <c r="P103" s="147" t="str">
        <f>VLOOKUP($B103,'Conditions of people affected'!$C$6:$R$300,15,FALSE)</f>
        <v>x</v>
      </c>
      <c r="Q103" s="147">
        <f t="shared" si="19"/>
        <v>3.4</v>
      </c>
      <c r="R103" s="147">
        <f>VLOOKUP($B103,'Complexity of the crisis'!$C$6:$AN$300,22,FALSE)</f>
        <v>3.2</v>
      </c>
      <c r="S103" s="147">
        <f>VLOOKUP($B103,'Complexity of the crisis'!$C$6:$AN$300,38,FALSE)</f>
        <v>3.5</v>
      </c>
      <c r="T103" s="151" t="str">
        <f>VLOOKUP(B103,Lists!$C$3:$E$300,3,FALSE)</f>
        <v>Asia</v>
      </c>
      <c r="U103" s="152">
        <f>VLOOKUP(B103,'INFORM Severity - hidden'!$C$5:$V$300,20,FALSE)</f>
        <v>45560</v>
      </c>
    </row>
    <row r="104" spans="1:21" x14ac:dyDescent="0.35">
      <c r="A104" s="148" t="str">
        <f t="array" ref="A104">IFERROR(INDEX(Lists!$B$2:$B$200,SMALL(IF(Lists!$I$2:$I$200="Individual",ROW(Lists!$B$2:$B$200)),ROW(100:100))-1,1),"")</f>
        <v xml:space="preserve">Floods in Pakistan </v>
      </c>
      <c r="B104" s="149" t="str">
        <f>VLOOKUP(A104,Lists!$B$2:$G$200,2,FALSE)</f>
        <v>PAK005</v>
      </c>
      <c r="C104" s="149" t="str">
        <f>VLOOKUP(B104,'INFORM Severity - hidden'!$C$5:$D$200,2,FALSE)</f>
        <v>Pakistan</v>
      </c>
      <c r="D104" s="149" t="str">
        <f>VLOOKUP(A104,Lists!$B$2:$G$200,3,FALSE)</f>
        <v>PAK</v>
      </c>
      <c r="E104" s="150" t="str">
        <f>VLOOKUP(A104,Lists!$B$2:$G$200,5,FALSE)</f>
        <v>Other seasonal event</v>
      </c>
      <c r="F104" s="144">
        <f t="shared" si="15"/>
        <v>3.6</v>
      </c>
      <c r="G104" s="145">
        <f t="shared" si="16"/>
        <v>4</v>
      </c>
      <c r="H104" s="145" t="str">
        <f t="shared" si="17"/>
        <v>High</v>
      </c>
      <c r="I104" s="146" t="str">
        <f>INDEX(Trends!$D$3:$D$404,MATCH(B104,Trends!$C$3:$C$404,0))</f>
        <v>Stable</v>
      </c>
      <c r="J104" s="145" t="str">
        <f>VLOOKUP($B104,Reliability!$A$3:$I$300,9,FALSE)</f>
        <v>Very High</v>
      </c>
      <c r="K104" s="147">
        <f t="shared" si="18"/>
        <v>4.0999999999999996</v>
      </c>
      <c r="L104" s="147">
        <f>VLOOKUP($B104,'Impact of the crisis'!$C$6:$N$300,12,FALSE)</f>
        <v>3.8</v>
      </c>
      <c r="M104" s="147">
        <f>VLOOKUP($B104,'Impact of the crisis'!$C$6:$AB$300,26,FALSE)</f>
        <v>4.2</v>
      </c>
      <c r="N104" s="147">
        <f>VLOOKUP($B104,'Conditions of people affected'!$C$6:$R$300,16,FALSE)</f>
        <v>4</v>
      </c>
      <c r="O104" s="147">
        <f>VLOOKUP($B104,'Conditions of people affected'!$C$6:$R$300,9,FALSE)</f>
        <v>5</v>
      </c>
      <c r="P104" s="147">
        <f>VLOOKUP($B104,'Conditions of people affected'!$C$6:$R$300,15,FALSE)</f>
        <v>3</v>
      </c>
      <c r="Q104" s="147">
        <f t="shared" si="19"/>
        <v>2.6</v>
      </c>
      <c r="R104" s="147">
        <f>VLOOKUP($B104,'Complexity of the crisis'!$C$6:$AN$300,22,FALSE)</f>
        <v>3.2</v>
      </c>
      <c r="S104" s="147">
        <f>VLOOKUP($B104,'Complexity of the crisis'!$C$6:$AN$300,38,FALSE)</f>
        <v>2</v>
      </c>
      <c r="T104" s="151" t="str">
        <f>VLOOKUP(B104,Lists!$C$3:$E$300,3,FALSE)</f>
        <v>Asia</v>
      </c>
      <c r="U104" s="152">
        <f>VLOOKUP(B104,'INFORM Severity - hidden'!$C$5:$V$300,20,FALSE)</f>
        <v>45560</v>
      </c>
    </row>
    <row r="105" spans="1:21" x14ac:dyDescent="0.35">
      <c r="A105" s="148" t="str">
        <f t="array" ref="A105">IFERROR(INDEX(Lists!$B$2:$B$200,SMALL(IF(Lists!$I$2:$I$200="Individual",ROW(Lists!$B$2:$B$200)),ROW(101:101))-1,1),"")</f>
        <v>Venezuela displacement in Panama</v>
      </c>
      <c r="B105" s="149" t="str">
        <f>VLOOKUP(A105,Lists!$B$2:$G$200,2,FALSE)</f>
        <v>PAN002</v>
      </c>
      <c r="C105" s="149" t="str">
        <f>VLOOKUP(B105,'INFORM Severity - hidden'!$C$5:$D$200,2,FALSE)</f>
        <v>Panama</v>
      </c>
      <c r="D105" s="149" t="str">
        <f>VLOOKUP(A105,Lists!$B$2:$G$200,3,FALSE)</f>
        <v>PAN</v>
      </c>
      <c r="E105" s="150" t="str">
        <f>VLOOKUP(A105,Lists!$B$2:$G$200,5,FALSE)</f>
        <v>Displacement</v>
      </c>
      <c r="F105" s="144">
        <f t="shared" si="15"/>
        <v>2.2000000000000002</v>
      </c>
      <c r="G105" s="145">
        <f t="shared" si="16"/>
        <v>3</v>
      </c>
      <c r="H105" s="145" t="str">
        <f t="shared" si="17"/>
        <v>Medium</v>
      </c>
      <c r="I105" s="146" t="str">
        <f>INDEX(Trends!$D$3:$D$404,MATCH(B105,Trends!$C$3:$C$404,0))</f>
        <v>Increasing</v>
      </c>
      <c r="J105" s="145" t="str">
        <f>VLOOKUP($B105,Reliability!$A$3:$I$300,9,FALSE)</f>
        <v>Very High</v>
      </c>
      <c r="K105" s="147">
        <f t="shared" si="18"/>
        <v>3</v>
      </c>
      <c r="L105" s="147">
        <f>VLOOKUP($B105,'Impact of the crisis'!$C$6:$N$300,12,FALSE)</f>
        <v>2.5</v>
      </c>
      <c r="M105" s="147">
        <f>VLOOKUP($B105,'Impact of the crisis'!$C$6:$AB$300,26,FALSE)</f>
        <v>3.2</v>
      </c>
      <c r="N105" s="147">
        <f>VLOOKUP($B105,'Conditions of people affected'!$C$6:$R$300,16,FALSE)</f>
        <v>1.95</v>
      </c>
      <c r="O105" s="147">
        <f>VLOOKUP($B105,'Conditions of people affected'!$C$6:$R$300,9,FALSE)</f>
        <v>0.9</v>
      </c>
      <c r="P105" s="147">
        <f>VLOOKUP($B105,'Conditions of people affected'!$C$6:$R$300,15,FALSE)</f>
        <v>3</v>
      </c>
      <c r="Q105" s="147">
        <f t="shared" si="19"/>
        <v>1.8</v>
      </c>
      <c r="R105" s="147">
        <f>VLOOKUP($B105,'Complexity of the crisis'!$C$6:$AN$300,22,FALSE)</f>
        <v>1.6</v>
      </c>
      <c r="S105" s="147">
        <f>VLOOKUP($B105,'Complexity of the crisis'!$C$6:$AN$300,38,FALSE)</f>
        <v>2</v>
      </c>
      <c r="T105" s="151" t="str">
        <f>VLOOKUP(B105,Lists!$C$3:$E$300,3,FALSE)</f>
        <v>Americas</v>
      </c>
      <c r="U105" s="152">
        <f>VLOOKUP(B105,'INFORM Severity - hidden'!$C$5:$V$300,20,FALSE)</f>
        <v>45530</v>
      </c>
    </row>
    <row r="106" spans="1:21" x14ac:dyDescent="0.35">
      <c r="A106" s="148" t="str">
        <f t="array" ref="A106">IFERROR(INDEX(Lists!$B$2:$B$200,SMALL(IF(Lists!$I$2:$I$200="Individual",ROW(Lists!$B$2:$B$200)),ROW(102:102))-1,1),"")</f>
        <v>Venezuela displacement in Peru</v>
      </c>
      <c r="B106" s="149" t="str">
        <f>VLOOKUP(A106,Lists!$B$2:$G$200,2,FALSE)</f>
        <v>PER002</v>
      </c>
      <c r="C106" s="149" t="str">
        <f>VLOOKUP(B106,'INFORM Severity - hidden'!$C$5:$D$200,2,FALSE)</f>
        <v>Peru</v>
      </c>
      <c r="D106" s="149" t="str">
        <f>VLOOKUP(A106,Lists!$B$2:$G$200,3,FALSE)</f>
        <v>PER</v>
      </c>
      <c r="E106" s="150" t="str">
        <f>VLOOKUP(A106,Lists!$B$2:$G$200,5,FALSE)</f>
        <v>Displacement</v>
      </c>
      <c r="F106" s="144">
        <f t="shared" si="15"/>
        <v>2.8</v>
      </c>
      <c r="G106" s="145">
        <f t="shared" si="16"/>
        <v>3</v>
      </c>
      <c r="H106" s="145" t="str">
        <f t="shared" si="17"/>
        <v>Medium</v>
      </c>
      <c r="I106" s="146" t="str">
        <f>INDEX(Trends!$D$3:$D$404,MATCH(B106,Trends!$C$3:$C$404,0))</f>
        <v>Decreasing</v>
      </c>
      <c r="J106" s="145" t="str">
        <f>VLOOKUP($B106,Reliability!$A$3:$I$300,9,FALSE)</f>
        <v>Very High</v>
      </c>
      <c r="K106" s="147">
        <f t="shared" si="18"/>
        <v>3.4</v>
      </c>
      <c r="L106" s="147">
        <f>VLOOKUP($B106,'Impact of the crisis'!$C$6:$N$300,12,FALSE)</f>
        <v>4</v>
      </c>
      <c r="M106" s="147">
        <f>VLOOKUP($B106,'Impact of the crisis'!$C$6:$AB$300,26,FALSE)</f>
        <v>3</v>
      </c>
      <c r="N106" s="147">
        <f>VLOOKUP($B106,'Conditions of people affected'!$C$6:$R$300,16,FALSE)</f>
        <v>2.7</v>
      </c>
      <c r="O106" s="147">
        <f>VLOOKUP($B106,'Conditions of people affected'!$C$6:$R$300,9,FALSE)</f>
        <v>3.4</v>
      </c>
      <c r="P106" s="147">
        <f>VLOOKUP($B106,'Conditions of people affected'!$C$6:$R$300,15,FALSE)</f>
        <v>2</v>
      </c>
      <c r="Q106" s="147">
        <f t="shared" si="19"/>
        <v>2.6</v>
      </c>
      <c r="R106" s="147">
        <f>VLOOKUP($B106,'Complexity of the crisis'!$C$6:$AN$300,22,FALSE)</f>
        <v>2.2000000000000002</v>
      </c>
      <c r="S106" s="147">
        <f>VLOOKUP($B106,'Complexity of the crisis'!$C$6:$AN$300,38,FALSE)</f>
        <v>3</v>
      </c>
      <c r="T106" s="151" t="str">
        <f>VLOOKUP(B106,Lists!$C$3:$E$300,3,FALSE)</f>
        <v>Americas</v>
      </c>
      <c r="U106" s="152">
        <f>VLOOKUP(B106,'INFORM Severity - hidden'!$C$5:$V$300,20,FALSE)</f>
        <v>45560</v>
      </c>
    </row>
    <row r="107" spans="1:21" x14ac:dyDescent="0.35">
      <c r="A107" s="148" t="str">
        <f t="array" ref="A107">IFERROR(INDEX(Lists!$B$2:$B$200,SMALL(IF(Lists!$I$2:$I$200="Individual",ROW(Lists!$B$2:$B$200)),ROW(103:103))-1,1),"")</f>
        <v>Mindanao conflict</v>
      </c>
      <c r="B107" s="149" t="str">
        <f>VLOOKUP(A107,Lists!$B$2:$G$200,2,FALSE)</f>
        <v>PHL003</v>
      </c>
      <c r="C107" s="149" t="str">
        <f>VLOOKUP(B107,'INFORM Severity - hidden'!$C$5:$D$200,2,FALSE)</f>
        <v>Philippines</v>
      </c>
      <c r="D107" s="149" t="str">
        <f>VLOOKUP(A107,Lists!$B$2:$G$200,3,FALSE)</f>
        <v>PHL</v>
      </c>
      <c r="E107" s="150" t="str">
        <f>VLOOKUP(A107,Lists!$B$2:$G$200,5,FALSE)</f>
        <v>Conflict,Violence</v>
      </c>
      <c r="F107" s="144">
        <f t="shared" si="15"/>
        <v>2.1</v>
      </c>
      <c r="G107" s="145">
        <f t="shared" si="16"/>
        <v>3</v>
      </c>
      <c r="H107" s="145" t="str">
        <f t="shared" si="17"/>
        <v>Medium</v>
      </c>
      <c r="I107" s="146" t="str">
        <f>INDEX(Trends!$D$3:$D$404,MATCH(B107,Trends!$C$3:$C$404,0))</f>
        <v>Stable</v>
      </c>
      <c r="J107" s="145" t="str">
        <f>VLOOKUP($B107,Reliability!$A$3:$I$300,9,FALSE)</f>
        <v>High</v>
      </c>
      <c r="K107" s="147">
        <f t="shared" si="18"/>
        <v>2.6</v>
      </c>
      <c r="L107" s="147">
        <f>VLOOKUP($B107,'Impact of the crisis'!$C$6:$N$300,12,FALSE)</f>
        <v>2.7</v>
      </c>
      <c r="M107" s="147">
        <f>VLOOKUP($B107,'Impact of the crisis'!$C$6:$AB$300,26,FALSE)</f>
        <v>2.6</v>
      </c>
      <c r="N107" s="147">
        <f>VLOOKUP($B107,'Conditions of people affected'!$C$6:$R$300,16,FALSE)</f>
        <v>1.35</v>
      </c>
      <c r="O107" s="147">
        <f>VLOOKUP($B107,'Conditions of people affected'!$C$6:$R$300,9,FALSE)</f>
        <v>1.7</v>
      </c>
      <c r="P107" s="147">
        <f>VLOOKUP($B107,'Conditions of people affected'!$C$6:$R$300,15,FALSE)</f>
        <v>1</v>
      </c>
      <c r="Q107" s="147">
        <f t="shared" si="19"/>
        <v>2.9</v>
      </c>
      <c r="R107" s="147">
        <f>VLOOKUP($B107,'Complexity of the crisis'!$C$6:$AN$300,22,FALSE)</f>
        <v>2.8</v>
      </c>
      <c r="S107" s="147">
        <f>VLOOKUP($B107,'Complexity of the crisis'!$C$6:$AN$300,38,FALSE)</f>
        <v>3</v>
      </c>
      <c r="T107" s="151" t="str">
        <f>VLOOKUP(B107,Lists!$C$3:$E$300,3,FALSE)</f>
        <v>Asia</v>
      </c>
      <c r="U107" s="152">
        <f>VLOOKUP(B107,'INFORM Severity - hidden'!$C$5:$V$300,20,FALSE)</f>
        <v>45560</v>
      </c>
    </row>
    <row r="108" spans="1:21" x14ac:dyDescent="0.35">
      <c r="A108" s="148" t="str">
        <f t="array" ref="A108">IFERROR(INDEX(Lists!$B$2:$B$200,SMALL(IF(Lists!$I$2:$I$200="Individual",ROW(Lists!$B$2:$B$200)),ROW(104:104))-1,1),"")</f>
        <v>2024 Southwest Monsoon</v>
      </c>
      <c r="B108" s="149" t="str">
        <f>VLOOKUP(A108,Lists!$B$2:$G$200,2,FALSE)</f>
        <v>PHL015</v>
      </c>
      <c r="C108" s="149" t="str">
        <f>VLOOKUP(B108,'INFORM Severity - hidden'!$C$5:$D$200,2,FALSE)</f>
        <v>Philippines</v>
      </c>
      <c r="D108" s="149" t="str">
        <f>VLOOKUP(A108,Lists!$B$2:$G$200,3,FALSE)</f>
        <v>PHL</v>
      </c>
      <c r="E108" s="150" t="str">
        <f>VLOOKUP(A108,Lists!$B$2:$G$200,5,FALSE)</f>
        <v>Cyclone,Floods</v>
      </c>
      <c r="F108" s="144">
        <f t="shared" si="15"/>
        <v>2.4</v>
      </c>
      <c r="G108" s="145">
        <f t="shared" si="16"/>
        <v>3</v>
      </c>
      <c r="H108" s="145" t="str">
        <f t="shared" si="17"/>
        <v>Medium</v>
      </c>
      <c r="I108" s="146" t="str">
        <f>INDEX(Trends!$D$3:$D$404,MATCH(B108,Trends!$C$3:$C$404,0))</f>
        <v>-</v>
      </c>
      <c r="J108" s="145" t="str">
        <f>VLOOKUP($B108,Reliability!$A$3:$I$300,9,FALSE)</f>
        <v>Very High</v>
      </c>
      <c r="K108" s="147">
        <f t="shared" si="18"/>
        <v>2.6</v>
      </c>
      <c r="L108" s="147">
        <f>VLOOKUP($B108,'Impact of the crisis'!$C$6:$N$300,12,FALSE)</f>
        <v>3.5</v>
      </c>
      <c r="M108" s="147">
        <f>VLOOKUP($B108,'Impact of the crisis'!$C$6:$AB$300,26,FALSE)</f>
        <v>2.1</v>
      </c>
      <c r="N108" s="147">
        <f>VLOOKUP($B108,'Conditions of people affected'!$C$6:$R$300,16,FALSE)</f>
        <v>2.0499999999999998</v>
      </c>
      <c r="O108" s="147">
        <f>VLOOKUP($B108,'Conditions of people affected'!$C$6:$R$300,9,FALSE)</f>
        <v>2.1</v>
      </c>
      <c r="P108" s="147">
        <f>VLOOKUP($B108,'Conditions of people affected'!$C$6:$R$300,15,FALSE)</f>
        <v>2</v>
      </c>
      <c r="Q108" s="147">
        <f t="shared" si="19"/>
        <v>2.7</v>
      </c>
      <c r="R108" s="147">
        <f>VLOOKUP($B108,'Complexity of the crisis'!$C$6:$AN$300,22,FALSE)</f>
        <v>2.8</v>
      </c>
      <c r="S108" s="147">
        <f>VLOOKUP($B108,'Complexity of the crisis'!$C$6:$AN$300,38,FALSE)</f>
        <v>2.5</v>
      </c>
      <c r="T108" s="151" t="str">
        <f>VLOOKUP(B108,Lists!$C$3:$E$300,3,FALSE)</f>
        <v>Asia</v>
      </c>
      <c r="U108" s="152">
        <f>VLOOKUP(B108,'INFORM Severity - hidden'!$C$5:$V$300,20,FALSE)</f>
        <v>45560</v>
      </c>
    </row>
    <row r="109" spans="1:21" x14ac:dyDescent="0.35">
      <c r="A109" s="148" t="str">
        <f t="array" ref="A109">IFERROR(INDEX(Lists!$B$2:$B$200,SMALL(IF(Lists!$I$2:$I$200="Individual",ROW(Lists!$B$2:$B$200)),ROW(105:105))-1,1),"")</f>
        <v>Highlands Violence</v>
      </c>
      <c r="B109" s="149" t="str">
        <f>VLOOKUP(A109,Lists!$B$2:$G$200,2,FALSE)</f>
        <v>PNG003</v>
      </c>
      <c r="C109" s="149" t="str">
        <f>VLOOKUP(B109,'INFORM Severity - hidden'!$C$5:$D$200,2,FALSE)</f>
        <v>Papua New Guinea</v>
      </c>
      <c r="D109" s="149" t="str">
        <f>VLOOKUP(A109,Lists!$B$2:$G$200,3,FALSE)</f>
        <v>PNG</v>
      </c>
      <c r="E109" s="150" t="str">
        <f>VLOOKUP(A109,Lists!$B$2:$G$200,5,FALSE)</f>
        <v>Violence</v>
      </c>
      <c r="F109" s="144">
        <f t="shared" si="15"/>
        <v>1.9</v>
      </c>
      <c r="G109" s="145">
        <f t="shared" si="16"/>
        <v>2</v>
      </c>
      <c r="H109" s="145" t="str">
        <f t="shared" si="17"/>
        <v>Low</v>
      </c>
      <c r="I109" s="146" t="str">
        <f>INDEX(Trends!$D$3:$D$404,MATCH(B109,Trends!$C$3:$C$404,0))</f>
        <v>Stable</v>
      </c>
      <c r="J109" s="145" t="str">
        <f>VLOOKUP($B109,Reliability!$A$3:$I$300,9,FALSE)</f>
        <v>Very High</v>
      </c>
      <c r="K109" s="147">
        <f t="shared" si="18"/>
        <v>1.9</v>
      </c>
      <c r="L109" s="147">
        <f>VLOOKUP($B109,'Impact of the crisis'!$C$6:$N$300,12,FALSE)</f>
        <v>1.9</v>
      </c>
      <c r="M109" s="147">
        <f>VLOOKUP($B109,'Impact of the crisis'!$C$6:$AB$300,26,FALSE)</f>
        <v>1.9</v>
      </c>
      <c r="N109" s="147">
        <f>VLOOKUP($B109,'Conditions of people affected'!$C$6:$R$300,16,FALSE)</f>
        <v>1.4</v>
      </c>
      <c r="O109" s="147">
        <f>VLOOKUP($B109,'Conditions of people affected'!$C$6:$R$300,9,FALSE)</f>
        <v>0.8</v>
      </c>
      <c r="P109" s="147">
        <f>VLOOKUP($B109,'Conditions of people affected'!$C$6:$R$300,15,FALSE)</f>
        <v>2</v>
      </c>
      <c r="Q109" s="147">
        <f t="shared" si="19"/>
        <v>2.8</v>
      </c>
      <c r="R109" s="147">
        <f>VLOOKUP($B109,'Complexity of the crisis'!$C$6:$AN$300,22,FALSE)</f>
        <v>2.5</v>
      </c>
      <c r="S109" s="147">
        <f>VLOOKUP($B109,'Complexity of the crisis'!$C$6:$AN$300,38,FALSE)</f>
        <v>3</v>
      </c>
      <c r="T109" s="151" t="str">
        <f>VLOOKUP(B109,Lists!$C$3:$E$300,3,FALSE)</f>
        <v>Pacific</v>
      </c>
      <c r="U109" s="152">
        <f>VLOOKUP(B109,'INFORM Severity - hidden'!$C$5:$V$300,20,FALSE)</f>
        <v>45560</v>
      </c>
    </row>
    <row r="110" spans="1:21" x14ac:dyDescent="0.35">
      <c r="A110" s="148" t="str">
        <f t="array" ref="A110">IFERROR(INDEX(Lists!$B$2:$B$200,SMALL(IF(Lists!$I$2:$I$200="Individual",ROW(Lists!$B$2:$B$200)),ROW(106:106))-1,1),"")</f>
        <v>2024 Monsoon Flooding in Western Province</v>
      </c>
      <c r="B110" s="149" t="str">
        <f>VLOOKUP(A110,Lists!$B$2:$G$200,2,FALSE)</f>
        <v>PNG005</v>
      </c>
      <c r="C110" s="149" t="str">
        <f>VLOOKUP(B110,'INFORM Severity - hidden'!$C$5:$D$200,2,FALSE)</f>
        <v>Papua New Guinea</v>
      </c>
      <c r="D110" s="149" t="str">
        <f>VLOOKUP(A110,Lists!$B$2:$G$200,3,FALSE)</f>
        <v>PNG</v>
      </c>
      <c r="E110" s="150" t="str">
        <f>VLOOKUP(A110,Lists!$B$2:$G$200,5,FALSE)</f>
        <v>Floods</v>
      </c>
      <c r="F110" s="144">
        <f t="shared" si="15"/>
        <v>1.8</v>
      </c>
      <c r="G110" s="145">
        <f t="shared" si="16"/>
        <v>2</v>
      </c>
      <c r="H110" s="145" t="str">
        <f t="shared" si="17"/>
        <v>Low</v>
      </c>
      <c r="I110" s="146" t="str">
        <f>INDEX(Trends!$D$3:$D$404,MATCH(B110,Trends!$C$3:$C$404,0))</f>
        <v>-</v>
      </c>
      <c r="J110" s="145" t="str">
        <f>VLOOKUP($B110,Reliability!$A$3:$I$300,9,FALSE)</f>
        <v>Very High</v>
      </c>
      <c r="K110" s="147">
        <f t="shared" si="18"/>
        <v>0.9</v>
      </c>
      <c r="L110" s="147">
        <f>VLOOKUP($B110,'Impact of the crisis'!$C$6:$N$300,12,FALSE)</f>
        <v>1</v>
      </c>
      <c r="M110" s="147">
        <f>VLOOKUP($B110,'Impact of the crisis'!$C$6:$AB$300,26,FALSE)</f>
        <v>0.8</v>
      </c>
      <c r="N110" s="147">
        <f>VLOOKUP($B110,'Conditions of people affected'!$C$6:$R$300,16,FALSE)</f>
        <v>1.95</v>
      </c>
      <c r="O110" s="147">
        <f>VLOOKUP($B110,'Conditions of people affected'!$C$6:$R$300,9,FALSE)</f>
        <v>0.9</v>
      </c>
      <c r="P110" s="147">
        <f>VLOOKUP($B110,'Conditions of people affected'!$C$6:$R$300,15,FALSE)</f>
        <v>3</v>
      </c>
      <c r="Q110" s="147">
        <f t="shared" si="19"/>
        <v>2.2999999999999998</v>
      </c>
      <c r="R110" s="147">
        <f>VLOOKUP($B110,'Complexity of the crisis'!$C$6:$AN$300,22,FALSE)</f>
        <v>2.5</v>
      </c>
      <c r="S110" s="147">
        <f>VLOOKUP($B110,'Complexity of the crisis'!$C$6:$AN$300,38,FALSE)</f>
        <v>2</v>
      </c>
      <c r="T110" s="151" t="str">
        <f>VLOOKUP(B110,Lists!$C$3:$E$300,3,FALSE)</f>
        <v>Pacific</v>
      </c>
      <c r="U110" s="152">
        <f>VLOOKUP(B110,'INFORM Severity - hidden'!$C$5:$V$300,20,FALSE)</f>
        <v>45560</v>
      </c>
    </row>
    <row r="111" spans="1:21" x14ac:dyDescent="0.35">
      <c r="A111" s="148" t="str">
        <f t="array" ref="A111">IFERROR(INDEX(Lists!$B$2:$B$200,SMALL(IF(Lists!$I$2:$I$200="Individual",ROW(Lists!$B$2:$B$200)),ROW(107:107))-1,1),"")</f>
        <v>Displacement from Russia-Ukraine conflict in Poland</v>
      </c>
      <c r="B111" s="149" t="str">
        <f>VLOOKUP(A111,Lists!$B$2:$G$200,2,FALSE)</f>
        <v>POL002</v>
      </c>
      <c r="C111" s="149" t="str">
        <f>VLOOKUP(B111,'INFORM Severity - hidden'!$C$5:$D$200,2,FALSE)</f>
        <v>Poland</v>
      </c>
      <c r="D111" s="149" t="str">
        <f>VLOOKUP(A111,Lists!$B$2:$G$200,3,FALSE)</f>
        <v>POL</v>
      </c>
      <c r="E111" s="150" t="str">
        <f>VLOOKUP(A111,Lists!$B$2:$G$200,5,FALSE)</f>
        <v>Displacement,Conflict</v>
      </c>
      <c r="F111" s="144">
        <f t="shared" si="15"/>
        <v>2.1</v>
      </c>
      <c r="G111" s="145">
        <f t="shared" si="16"/>
        <v>3</v>
      </c>
      <c r="H111" s="145" t="str">
        <f t="shared" si="17"/>
        <v>Medium</v>
      </c>
      <c r="I111" s="146" t="str">
        <f>INDEX(Trends!$D$3:$D$404,MATCH(B111,Trends!$C$3:$C$404,0))</f>
        <v>Stable</v>
      </c>
      <c r="J111" s="145" t="str">
        <f>VLOOKUP($B111,Reliability!$A$3:$I$300,9,FALSE)</f>
        <v>Very High</v>
      </c>
      <c r="K111" s="147">
        <f t="shared" si="18"/>
        <v>3.4</v>
      </c>
      <c r="L111" s="147">
        <f>VLOOKUP($B111,'Impact of the crisis'!$C$6:$N$300,12,FALSE)</f>
        <v>4.8</v>
      </c>
      <c r="M111" s="147">
        <f>VLOOKUP($B111,'Impact of the crisis'!$C$6:$AB$300,26,FALSE)</f>
        <v>2.2999999999999998</v>
      </c>
      <c r="N111" s="147">
        <f>VLOOKUP($B111,'Conditions of people affected'!$C$6:$R$300,16,FALSE)</f>
        <v>2.15</v>
      </c>
      <c r="O111" s="147">
        <f>VLOOKUP($B111,'Conditions of people affected'!$C$6:$R$300,9,FALSE)</f>
        <v>3.3</v>
      </c>
      <c r="P111" s="147">
        <f>VLOOKUP($B111,'Conditions of people affected'!$C$6:$R$300,15,FALSE)</f>
        <v>1</v>
      </c>
      <c r="Q111" s="147">
        <f t="shared" si="19"/>
        <v>0.9</v>
      </c>
      <c r="R111" s="147">
        <f>VLOOKUP($B111,'Complexity of the crisis'!$C$6:$AN$300,22,FALSE)</f>
        <v>0.8</v>
      </c>
      <c r="S111" s="147">
        <f>VLOOKUP($B111,'Complexity of the crisis'!$C$6:$AN$300,38,FALSE)</f>
        <v>1</v>
      </c>
      <c r="T111" s="151" t="str">
        <f>VLOOKUP(B111,Lists!$C$3:$E$300,3,FALSE)</f>
        <v>Europe</v>
      </c>
      <c r="U111" s="152">
        <f>VLOOKUP(B111,'INFORM Severity - hidden'!$C$5:$V$300,20,FALSE)</f>
        <v>45563</v>
      </c>
    </row>
    <row r="112" spans="1:21" x14ac:dyDescent="0.35">
      <c r="A112" s="148" t="str">
        <f t="array" ref="A112">IFERROR(INDEX(Lists!$B$2:$B$200,SMALL(IF(Lists!$I$2:$I$200="Individual",ROW(Lists!$B$2:$B$200)),ROW(108:108))-1,1),"")</f>
        <v>Complex crisis in DPRK</v>
      </c>
      <c r="B112" s="149" t="str">
        <f>VLOOKUP(A112,Lists!$B$2:$G$200,2,FALSE)</f>
        <v>PRK001</v>
      </c>
      <c r="C112" s="149" t="str">
        <f>VLOOKUP(B112,'INFORM Severity - hidden'!$C$5:$D$200,2,FALSE)</f>
        <v>DPRK</v>
      </c>
      <c r="D112" s="149" t="str">
        <f>VLOOKUP(A112,Lists!$B$2:$G$200,3,FALSE)</f>
        <v>PRK</v>
      </c>
      <c r="E112" s="150" t="str">
        <f>VLOOKUP(A112,Lists!$B$2:$G$200,5,FALSE)</f>
        <v>Socio-political,Floods,Other seasonal event,Food Security</v>
      </c>
      <c r="F112" s="144">
        <f t="shared" si="15"/>
        <v>3.8</v>
      </c>
      <c r="G112" s="145">
        <f t="shared" si="16"/>
        <v>4</v>
      </c>
      <c r="H112" s="145" t="str">
        <f t="shared" si="17"/>
        <v>High</v>
      </c>
      <c r="I112" s="146" t="str">
        <f>INDEX(Trends!$D$3:$D$404,MATCH(B112,Trends!$C$3:$C$404,0))</f>
        <v>Increasing</v>
      </c>
      <c r="J112" s="145" t="str">
        <f>VLOOKUP($B112,Reliability!$A$3:$I$300,9,FALSE)</f>
        <v>High</v>
      </c>
      <c r="K112" s="147">
        <f t="shared" si="18"/>
        <v>4</v>
      </c>
      <c r="L112" s="147">
        <f>VLOOKUP($B112,'Impact of the crisis'!$C$6:$N$300,12,FALSE)</f>
        <v>4.5999999999999996</v>
      </c>
      <c r="M112" s="147">
        <f>VLOOKUP($B112,'Impact of the crisis'!$C$6:$AB$300,26,FALSE)</f>
        <v>3.7</v>
      </c>
      <c r="N112" s="147">
        <f>VLOOKUP($B112,'Conditions of people affected'!$C$6:$R$300,16,FALSE)</f>
        <v>4.5</v>
      </c>
      <c r="O112" s="147">
        <f>VLOOKUP($B112,'Conditions of people affected'!$C$6:$R$300,9,FALSE)</f>
        <v>5</v>
      </c>
      <c r="P112" s="147">
        <f>VLOOKUP($B112,'Conditions of people affected'!$C$6:$R$300,15,FALSE)</f>
        <v>4</v>
      </c>
      <c r="Q112" s="147">
        <f t="shared" si="19"/>
        <v>2.5</v>
      </c>
      <c r="R112" s="147">
        <f>VLOOKUP($B112,'Complexity of the crisis'!$C$6:$AN$300,22,FALSE)</f>
        <v>3</v>
      </c>
      <c r="S112" s="147">
        <f>VLOOKUP($B112,'Complexity of the crisis'!$C$6:$AN$300,38,FALSE)</f>
        <v>2</v>
      </c>
      <c r="T112" s="151" t="str">
        <f>VLOOKUP(B112,Lists!$C$3:$E$300,3,FALSE)</f>
        <v>Asia</v>
      </c>
      <c r="U112" s="152">
        <f>VLOOKUP(B112,'INFORM Severity - hidden'!$C$5:$V$300,20,FALSE)</f>
        <v>45559</v>
      </c>
    </row>
    <row r="113" spans="1:21" x14ac:dyDescent="0.35">
      <c r="A113" s="148" t="str">
        <f t="array" ref="A113">IFERROR(INDEX(Lists!$B$2:$B$200,SMALL(IF(Lists!$I$2:$I$200="Individual",ROW(Lists!$B$2:$B$200)),ROW(109:109))-1,1),"")</f>
        <v>Conflict in West Bank</v>
      </c>
      <c r="B113" s="149" t="str">
        <f>VLOOKUP(A113,Lists!$B$2:$G$200,2,FALSE)</f>
        <v>PSE003</v>
      </c>
      <c r="C113" s="149" t="str">
        <f>VLOOKUP(B113,'INFORM Severity - hidden'!$C$5:$D$200,2,FALSE)</f>
        <v>Palestine</v>
      </c>
      <c r="D113" s="149" t="str">
        <f>VLOOKUP(A113,Lists!$B$2:$G$200,3,FALSE)</f>
        <v>PSE</v>
      </c>
      <c r="E113" s="150" t="str">
        <f>VLOOKUP(A113,Lists!$B$2:$G$200,5,FALSE)</f>
        <v>Conflict,Displacement,Socio-political,Violence</v>
      </c>
      <c r="F113" s="144">
        <f t="shared" si="15"/>
        <v>3.5</v>
      </c>
      <c r="G113" s="145">
        <f t="shared" si="16"/>
        <v>4</v>
      </c>
      <c r="H113" s="145" t="str">
        <f t="shared" si="17"/>
        <v>High</v>
      </c>
      <c r="I113" s="146" t="str">
        <f>INDEX(Trends!$D$3:$D$404,MATCH(B113,Trends!$C$3:$C$404,0))</f>
        <v>Decreasing</v>
      </c>
      <c r="J113" s="145" t="str">
        <f>VLOOKUP($B113,Reliability!$A$3:$I$300,9,FALSE)</f>
        <v>Very High</v>
      </c>
      <c r="K113" s="147">
        <f t="shared" si="18"/>
        <v>3.8</v>
      </c>
      <c r="L113" s="147">
        <f>VLOOKUP($B113,'Impact of the crisis'!$C$6:$N$300,12,FALSE)</f>
        <v>2.7</v>
      </c>
      <c r="M113" s="147">
        <f>VLOOKUP($B113,'Impact of the crisis'!$C$6:$AB$300,26,FALSE)</f>
        <v>4.2</v>
      </c>
      <c r="N113" s="147">
        <f>VLOOKUP($B113,'Conditions of people affected'!$C$6:$R$300,16,FALSE)</f>
        <v>3.15</v>
      </c>
      <c r="O113" s="147">
        <f>VLOOKUP($B113,'Conditions of people affected'!$C$6:$R$300,9,FALSE)</f>
        <v>3.3</v>
      </c>
      <c r="P113" s="147">
        <f>VLOOKUP($B113,'Conditions of people affected'!$C$6:$R$300,15,FALSE)</f>
        <v>3</v>
      </c>
      <c r="Q113" s="147">
        <f t="shared" si="19"/>
        <v>3.7</v>
      </c>
      <c r="R113" s="147">
        <f>VLOOKUP($B113,'Complexity of the crisis'!$C$6:$AN$300,22,FALSE)</f>
        <v>2.5</v>
      </c>
      <c r="S113" s="147">
        <f>VLOOKUP($B113,'Complexity of the crisis'!$C$6:$AN$300,38,FALSE)</f>
        <v>4.5</v>
      </c>
      <c r="T113" s="151" t="str">
        <f>VLOOKUP(B113,Lists!$C$3:$E$300,3,FALSE)</f>
        <v>Middle east</v>
      </c>
      <c r="U113" s="152">
        <f>VLOOKUP(B113,'INFORM Severity - hidden'!$C$5:$V$300,20,FALSE)</f>
        <v>45565</v>
      </c>
    </row>
    <row r="114" spans="1:21" x14ac:dyDescent="0.35">
      <c r="A114" s="148" t="str">
        <f t="array" ref="A114">IFERROR(INDEX(Lists!$B$2:$B$200,SMALL(IF(Lists!$I$2:$I$200="Individual",ROW(Lists!$B$2:$B$200)),ROW(110:110))-1,1),"")</f>
        <v>Conflict in Gaza</v>
      </c>
      <c r="B114" s="149" t="str">
        <f>VLOOKUP(A114,Lists!$B$2:$G$200,2,FALSE)</f>
        <v>PSE004</v>
      </c>
      <c r="C114" s="149" t="str">
        <f>VLOOKUP(B114,'INFORM Severity - hidden'!$C$5:$D$200,2,FALSE)</f>
        <v>Palestine</v>
      </c>
      <c r="D114" s="149" t="str">
        <f>VLOOKUP(A114,Lists!$B$2:$G$200,3,FALSE)</f>
        <v>PSE</v>
      </c>
      <c r="E114" s="150" t="str">
        <f>VLOOKUP(A114,Lists!$B$2:$G$200,5,FALSE)</f>
        <v>Conflict,Displacement,Socio-political,Violence</v>
      </c>
      <c r="F114" s="144">
        <f t="shared" si="15"/>
        <v>4.2</v>
      </c>
      <c r="G114" s="145">
        <f t="shared" si="16"/>
        <v>5</v>
      </c>
      <c r="H114" s="145" t="str">
        <f t="shared" si="17"/>
        <v>Very High</v>
      </c>
      <c r="I114" s="146" t="str">
        <f>INDEX(Trends!$D$3:$D$404,MATCH(B114,Trends!$C$3:$C$404,0))</f>
        <v>Stable</v>
      </c>
      <c r="J114" s="145" t="str">
        <f>VLOOKUP($B114,Reliability!$A$3:$I$300,9,FALSE)</f>
        <v>Very High</v>
      </c>
      <c r="K114" s="147">
        <f t="shared" si="18"/>
        <v>3.8</v>
      </c>
      <c r="L114" s="147">
        <f>VLOOKUP($B114,'Impact of the crisis'!$C$6:$N$300,12,FALSE)</f>
        <v>0.9</v>
      </c>
      <c r="M114" s="147">
        <f>VLOOKUP($B114,'Impact of the crisis'!$C$6:$AB$300,26,FALSE)</f>
        <v>4.5999999999999996</v>
      </c>
      <c r="N114" s="147">
        <f>VLOOKUP($B114,'Conditions of people affected'!$C$6:$R$300,16,FALSE)</f>
        <v>4.45</v>
      </c>
      <c r="O114" s="147">
        <f>VLOOKUP($B114,'Conditions of people affected'!$C$6:$R$300,9,FALSE)</f>
        <v>3.9</v>
      </c>
      <c r="P114" s="147">
        <f>VLOOKUP($B114,'Conditions of people affected'!$C$6:$R$300,15,FALSE)</f>
        <v>5</v>
      </c>
      <c r="Q114" s="147">
        <f t="shared" si="19"/>
        <v>4.0999999999999996</v>
      </c>
      <c r="R114" s="147">
        <f>VLOOKUP($B114,'Complexity of the crisis'!$C$6:$AN$300,22,FALSE)</f>
        <v>2.5</v>
      </c>
      <c r="S114" s="147">
        <f>VLOOKUP($B114,'Complexity of the crisis'!$C$6:$AN$300,38,FALSE)</f>
        <v>5</v>
      </c>
      <c r="T114" s="151" t="str">
        <f>VLOOKUP(B114,Lists!$C$3:$E$300,3,FALSE)</f>
        <v>Middle east</v>
      </c>
      <c r="U114" s="152">
        <f>VLOOKUP(B114,'INFORM Severity - hidden'!$C$5:$V$300,20,FALSE)</f>
        <v>45565</v>
      </c>
    </row>
    <row r="115" spans="1:21" x14ac:dyDescent="0.35">
      <c r="A115" s="148" t="str">
        <f t="array" ref="A115">IFERROR(INDEX(Lists!$B$2:$B$200,SMALL(IF(Lists!$I$2:$I$200="Individual",ROW(Lists!$B$2:$B$200)),ROW(111:111))-1,1),"")</f>
        <v>Lake Chad basin regional crisis</v>
      </c>
      <c r="B115" s="149" t="str">
        <f>VLOOKUP(A115,Lists!$B$2:$G$200,2,FALSE)</f>
        <v>REG001</v>
      </c>
      <c r="C115" s="149" t="str">
        <f>VLOOKUP(B115,'INFORM Severity - hidden'!$C$5:$D$200,2,FALSE)</f>
        <v>Nigeria,Niger,Chad,Cameroon</v>
      </c>
      <c r="D115" s="149" t="str">
        <f>VLOOKUP(A115,Lists!$B$2:$G$200,3,FALSE)</f>
        <v>NGA,NER,TCD,CMR</v>
      </c>
      <c r="E115" s="150">
        <f>VLOOKUP(A115,Lists!$B$2:$G$200,5,FALSE)</f>
        <v>0</v>
      </c>
      <c r="F115" s="144">
        <f t="shared" si="15"/>
        <v>4.3</v>
      </c>
      <c r="G115" s="145">
        <f t="shared" si="16"/>
        <v>5</v>
      </c>
      <c r="H115" s="145" t="str">
        <f t="shared" si="17"/>
        <v>Very High</v>
      </c>
      <c r="I115" s="146" t="str">
        <f>INDEX(Trends!$D$3:$D$404,MATCH(B115,Trends!$C$3:$C$404,0))</f>
        <v>Increasing</v>
      </c>
      <c r="J115" s="145" t="str">
        <f>VLOOKUP($B115,Reliability!$A$3:$I$300,9,FALSE)</f>
        <v>High</v>
      </c>
      <c r="K115" s="147">
        <f t="shared" si="18"/>
        <v>4.2</v>
      </c>
      <c r="L115" s="147">
        <f>VLOOKUP($B115,'Impact of the crisis'!$C$6:$N$300,12,FALSE)</f>
        <v>3.8</v>
      </c>
      <c r="M115" s="147">
        <f>VLOOKUP($B115,'Impact of the crisis'!$C$6:$AB$300,26,FALSE)</f>
        <v>4.4000000000000004</v>
      </c>
      <c r="N115" s="147">
        <f>VLOOKUP($B115,'Conditions of people affected'!$C$6:$R$300,16,FALSE)</f>
        <v>4.5</v>
      </c>
      <c r="O115" s="147">
        <f>VLOOKUP($B115,'Conditions of people affected'!$C$6:$R$300,9,FALSE)</f>
        <v>5</v>
      </c>
      <c r="P115" s="147">
        <f>VLOOKUP($B115,'Conditions of people affected'!$C$6:$R$300,15,FALSE)</f>
        <v>4</v>
      </c>
      <c r="Q115" s="147">
        <f t="shared" si="19"/>
        <v>4.0999999999999996</v>
      </c>
      <c r="R115" s="147">
        <f>VLOOKUP($B115,'Complexity of the crisis'!$C$6:$AN$300,22,FALSE)</f>
        <v>3.6</v>
      </c>
      <c r="S115" s="147">
        <f>VLOOKUP($B115,'Complexity of the crisis'!$C$6:$AN$300,38,FALSE)</f>
        <v>4.5</v>
      </c>
      <c r="T115" s="151" t="str">
        <f>VLOOKUP(B115,Lists!$C$3:$E$300,3,FALSE)</f>
        <v>Africa,Africa,Africa,Africa</v>
      </c>
      <c r="U115" s="152">
        <f>VLOOKUP(B115,'INFORM Severity - hidden'!$C$5:$V$300,20,FALSE)</f>
        <v>45561</v>
      </c>
    </row>
    <row r="116" spans="1:21" x14ac:dyDescent="0.35">
      <c r="A116" s="148" t="str">
        <f t="array" ref="A116">IFERROR(INDEX(Lists!$B$2:$B$200,SMALL(IF(Lists!$I$2:$I$200="Individual",ROW(Lists!$B$2:$B$200)),ROW(112:112))-1,1),"")</f>
        <v>Venezuela Regional Crisis</v>
      </c>
      <c r="B116" s="149" t="str">
        <f>VLOOKUP(A116,Lists!$B$2:$G$200,2,FALSE)</f>
        <v>REG002</v>
      </c>
      <c r="C116" s="149" t="str">
        <f>VLOOKUP(B116,'INFORM Severity - hidden'!$C$5:$D$200,2,FALSE)</f>
        <v>Venezuela,Brazil,Colombia,Ecuador,Peru,Trinidad and Tobago,Chile,Dominican Republic,Panama</v>
      </c>
      <c r="D116" s="149" t="str">
        <f>VLOOKUP(A116,Lists!$B$2:$G$200,3,FALSE)</f>
        <v>VEN,BRA,COL,ECU,PER,TTO,CHL,DOM,PAN</v>
      </c>
      <c r="E116" s="150">
        <f>VLOOKUP(A116,Lists!$B$2:$G$200,5,FALSE)</f>
        <v>0</v>
      </c>
      <c r="F116" s="144">
        <f t="shared" si="15"/>
        <v>3.7</v>
      </c>
      <c r="G116" s="145">
        <f t="shared" si="16"/>
        <v>4</v>
      </c>
      <c r="H116" s="145" t="str">
        <f t="shared" si="17"/>
        <v>High</v>
      </c>
      <c r="I116" s="146" t="str">
        <f>INDEX(Trends!$D$3:$D$404,MATCH(B116,Trends!$C$3:$C$404,0))</f>
        <v>Decreasing</v>
      </c>
      <c r="J116" s="145" t="str">
        <f>VLOOKUP($B116,Reliability!$A$3:$I$300,9,FALSE)</f>
        <v>Medium</v>
      </c>
      <c r="K116" s="147">
        <f t="shared" si="18"/>
        <v>3.6</v>
      </c>
      <c r="L116" s="147">
        <f>VLOOKUP($B116,'Impact of the crisis'!$C$6:$N$300,12,FALSE)</f>
        <v>3.4</v>
      </c>
      <c r="M116" s="147">
        <f>VLOOKUP($B116,'Impact of the crisis'!$C$6:$AB$300,26,FALSE)</f>
        <v>3.7</v>
      </c>
      <c r="N116" s="147">
        <f>VLOOKUP($B116,'Conditions of people affected'!$C$6:$R$300,16,FALSE)</f>
        <v>4</v>
      </c>
      <c r="O116" s="147">
        <f>VLOOKUP($B116,'Conditions of people affected'!$C$6:$R$300,9,FALSE)</f>
        <v>5</v>
      </c>
      <c r="P116" s="147">
        <f>VLOOKUP($B116,'Conditions of people affected'!$C$6:$R$300,15,FALSE)</f>
        <v>3</v>
      </c>
      <c r="Q116" s="147">
        <f t="shared" si="19"/>
        <v>3.4</v>
      </c>
      <c r="R116" s="147">
        <f>VLOOKUP($B116,'Complexity of the crisis'!$C$6:$AN$300,22,FALSE)</f>
        <v>2.7</v>
      </c>
      <c r="S116" s="147">
        <f>VLOOKUP($B116,'Complexity of the crisis'!$C$6:$AN$300,38,FALSE)</f>
        <v>4</v>
      </c>
      <c r="T116" s="151" t="str">
        <f>VLOOKUP(B116,Lists!$C$3:$E$300,3,FALSE)</f>
        <v>Americas,Americas,Americas,Americas,Americas,Americas,Americas,Americas,Americas</v>
      </c>
      <c r="U116" s="152">
        <f>VLOOKUP(B116,'INFORM Severity - hidden'!$C$5:$V$300,20,FALSE)</f>
        <v>45461</v>
      </c>
    </row>
    <row r="117" spans="1:21" x14ac:dyDescent="0.35">
      <c r="A117" s="148" t="str">
        <f t="array" ref="A117">IFERROR(INDEX(Lists!$B$2:$B$200,SMALL(IF(Lists!$I$2:$I$200="Individual",ROW(Lists!$B$2:$B$200)),ROW(113:113))-1,1),"")</f>
        <v>Syrian Regional Crisis</v>
      </c>
      <c r="B117" s="149" t="str">
        <f>VLOOKUP(A117,Lists!$B$2:$G$200,2,FALSE)</f>
        <v>REG004</v>
      </c>
      <c r="C117" s="149" t="str">
        <f>VLOOKUP(B117,'INFORM Severity - hidden'!$C$5:$D$200,2,FALSE)</f>
        <v>Syria,Türkiye,Iraq,Egypt,Jordan,Lebanon</v>
      </c>
      <c r="D117" s="149" t="str">
        <f>VLOOKUP(A117,Lists!$B$2:$G$200,3,FALSE)</f>
        <v>SYR,TUR,IRQ,EGY,JOR,LBN</v>
      </c>
      <c r="E117" s="150">
        <f>VLOOKUP(A117,Lists!$B$2:$G$200,5,FALSE)</f>
        <v>0</v>
      </c>
      <c r="F117" s="144">
        <f t="shared" si="15"/>
        <v>4</v>
      </c>
      <c r="G117" s="145">
        <f t="shared" si="16"/>
        <v>4</v>
      </c>
      <c r="H117" s="145" t="str">
        <f t="shared" si="17"/>
        <v>High</v>
      </c>
      <c r="I117" s="146" t="str">
        <f>INDEX(Trends!$D$3:$D$404,MATCH(B117,Trends!$C$3:$C$404,0))</f>
        <v>Decreasing</v>
      </c>
      <c r="J117" s="145" t="str">
        <f>VLOOKUP($B117,Reliability!$A$3:$I$300,9,FALSE)</f>
        <v>Medium</v>
      </c>
      <c r="K117" s="147">
        <f t="shared" si="18"/>
        <v>3.9</v>
      </c>
      <c r="L117" s="147">
        <f>VLOOKUP($B117,'Impact of the crisis'!$C$6:$N$300,12,FALSE)</f>
        <v>3.6</v>
      </c>
      <c r="M117" s="147">
        <f>VLOOKUP($B117,'Impact of the crisis'!$C$6:$AB$300,26,FALSE)</f>
        <v>4.0999999999999996</v>
      </c>
      <c r="N117" s="147">
        <f>VLOOKUP($B117,'Conditions of people affected'!$C$6:$R$300,16,FALSE)</f>
        <v>4</v>
      </c>
      <c r="O117" s="147">
        <f>VLOOKUP($B117,'Conditions of people affected'!$C$6:$R$300,9,FALSE)</f>
        <v>5</v>
      </c>
      <c r="P117" s="147">
        <f>VLOOKUP($B117,'Conditions of people affected'!$C$6:$R$300,15,FALSE)</f>
        <v>3</v>
      </c>
      <c r="Q117" s="147">
        <f t="shared" si="19"/>
        <v>4.0999999999999996</v>
      </c>
      <c r="R117" s="147">
        <f>VLOOKUP($B117,'Complexity of the crisis'!$C$6:$AN$300,22,FALSE)</f>
        <v>3.5</v>
      </c>
      <c r="S117" s="147">
        <f>VLOOKUP($B117,'Complexity of the crisis'!$C$6:$AN$300,38,FALSE)</f>
        <v>4.5</v>
      </c>
      <c r="T117" s="151" t="str">
        <f>VLOOKUP(B117,Lists!$C$3:$E$300,3,FALSE)</f>
        <v>Middle east,Middle east,Middle east,Africa,Middle east,Middle east</v>
      </c>
      <c r="U117" s="152">
        <f>VLOOKUP(B117,'INFORM Severity - hidden'!$C$5:$V$300,20,FALSE)</f>
        <v>45473</v>
      </c>
    </row>
    <row r="118" spans="1:21" x14ac:dyDescent="0.35">
      <c r="A118" s="148" t="str">
        <f t="array" ref="A118">IFERROR(INDEX(Lists!$B$2:$B$200,SMALL(IF(Lists!$I$2:$I$200="Individual",ROW(Lists!$B$2:$B$200)),ROW(114:114))-1,1),"")</f>
        <v xml:space="preserve">Eastern Mediterranean Route </v>
      </c>
      <c r="B118" s="149" t="str">
        <f>VLOOKUP(A118,Lists!$B$2:$G$200,2,FALSE)</f>
        <v>REG006</v>
      </c>
      <c r="C118" s="149" t="str">
        <f>VLOOKUP(B118,'INFORM Severity - hidden'!$C$5:$D$200,2,FALSE)</f>
        <v>Türkiye,Greece</v>
      </c>
      <c r="D118" s="149" t="str">
        <f>VLOOKUP(A118,Lists!$B$2:$G$200,3,FALSE)</f>
        <v>TUR,GRC</v>
      </c>
      <c r="E118" s="150">
        <f>VLOOKUP(A118,Lists!$B$2:$G$200,5,FALSE)</f>
        <v>0</v>
      </c>
      <c r="F118" s="144">
        <f t="shared" si="15"/>
        <v>2.4</v>
      </c>
      <c r="G118" s="145">
        <f t="shared" si="16"/>
        <v>3</v>
      </c>
      <c r="H118" s="145" t="str">
        <f t="shared" si="17"/>
        <v>Medium</v>
      </c>
      <c r="I118" s="146" t="str">
        <f>INDEX(Trends!$D$3:$D$404,MATCH(B118,Trends!$C$3:$C$404,0))</f>
        <v>Decreasing</v>
      </c>
      <c r="J118" s="145" t="str">
        <f>VLOOKUP($B118,Reliability!$A$3:$I$300,9,FALSE)</f>
        <v>High</v>
      </c>
      <c r="K118" s="147">
        <f t="shared" si="18"/>
        <v>2.4</v>
      </c>
      <c r="L118" s="147">
        <f>VLOOKUP($B118,'Impact of the crisis'!$C$6:$N$300,12,FALSE)</f>
        <v>2.2999999999999998</v>
      </c>
      <c r="M118" s="147">
        <f>VLOOKUP($B118,'Impact of the crisis'!$C$6:$AB$300,26,FALSE)</f>
        <v>2.4</v>
      </c>
      <c r="N118" s="147">
        <f>VLOOKUP($B118,'Conditions of people affected'!$C$6:$R$300,16,FALSE)</f>
        <v>2.35</v>
      </c>
      <c r="O118" s="147">
        <f>VLOOKUP($B118,'Conditions of people affected'!$C$6:$R$300,9,FALSE)</f>
        <v>2.7</v>
      </c>
      <c r="P118" s="147">
        <f>VLOOKUP($B118,'Conditions of people affected'!$C$6:$R$300,15,FALSE)</f>
        <v>2</v>
      </c>
      <c r="Q118" s="147">
        <f t="shared" si="19"/>
        <v>2.6</v>
      </c>
      <c r="R118" s="147">
        <f>VLOOKUP($B118,'Complexity of the crisis'!$C$6:$AN$300,22,FALSE)</f>
        <v>2.2000000000000002</v>
      </c>
      <c r="S118" s="147">
        <f>VLOOKUP($B118,'Complexity of the crisis'!$C$6:$AN$300,38,FALSE)</f>
        <v>3</v>
      </c>
      <c r="T118" s="151" t="str">
        <f>VLOOKUP(B118,Lists!$C$3:$E$300,3,FALSE)</f>
        <v>Middle east,Europe</v>
      </c>
      <c r="U118" s="152">
        <f>VLOOKUP(B118,'INFORM Severity - hidden'!$C$5:$V$300,20,FALSE)</f>
        <v>45473</v>
      </c>
    </row>
    <row r="119" spans="1:21" x14ac:dyDescent="0.35">
      <c r="A119" s="148" t="str">
        <f t="array" ref="A119">IFERROR(INDEX(Lists!$B$2:$B$200,SMALL(IF(Lists!$I$2:$I$200="Individual",ROW(Lists!$B$2:$B$200)),ROW(115:115))-1,1),"")</f>
        <v>Central Mediterranean Route</v>
      </c>
      <c r="B119" s="149" t="str">
        <f>VLOOKUP(A119,Lists!$B$2:$G$200,2,FALSE)</f>
        <v>REG007</v>
      </c>
      <c r="C119" s="149" t="str">
        <f>VLOOKUP(B119,'INFORM Severity - hidden'!$C$5:$D$200,2,FALSE)</f>
        <v>Algeria,Tunisia,Libya,Italy</v>
      </c>
      <c r="D119" s="149" t="str">
        <f>VLOOKUP(A119,Lists!$B$2:$G$200,3,FALSE)</f>
        <v>DZA,TUN,LBY,ITA</v>
      </c>
      <c r="E119" s="150">
        <f>VLOOKUP(A119,Lists!$B$2:$G$200,5,FALSE)</f>
        <v>0</v>
      </c>
      <c r="F119" s="144">
        <f t="shared" si="15"/>
        <v>3</v>
      </c>
      <c r="G119" s="145">
        <f t="shared" si="16"/>
        <v>3</v>
      </c>
      <c r="H119" s="145" t="str">
        <f t="shared" si="17"/>
        <v>Medium</v>
      </c>
      <c r="I119" s="146" t="str">
        <f>INDEX(Trends!$D$3:$D$404,MATCH(B119,Trends!$C$3:$C$404,0))</f>
        <v>Decreasing</v>
      </c>
      <c r="J119" s="145" t="str">
        <f>VLOOKUP($B119,Reliability!$A$3:$I$300,9,FALSE)</f>
        <v>High</v>
      </c>
      <c r="K119" s="147">
        <f t="shared" si="18"/>
        <v>4.0999999999999996</v>
      </c>
      <c r="L119" s="147">
        <f>VLOOKUP($B119,'Impact of the crisis'!$C$6:$N$300,12,FALSE)</f>
        <v>5</v>
      </c>
      <c r="M119" s="147">
        <f>VLOOKUP($B119,'Impact of the crisis'!$C$6:$AB$300,26,FALSE)</f>
        <v>3.5</v>
      </c>
      <c r="N119" s="147">
        <f>VLOOKUP($B119,'Conditions of people affected'!$C$6:$R$300,16,FALSE)</f>
        <v>2.2999999999999998</v>
      </c>
      <c r="O119" s="147">
        <f>VLOOKUP($B119,'Conditions of people affected'!$C$6:$R$300,9,FALSE)</f>
        <v>3.6</v>
      </c>
      <c r="P119" s="147">
        <f>VLOOKUP($B119,'Conditions of people affected'!$C$6:$R$300,15,FALSE)</f>
        <v>1</v>
      </c>
      <c r="Q119" s="147">
        <f t="shared" si="19"/>
        <v>3.1</v>
      </c>
      <c r="R119" s="147">
        <f>VLOOKUP($B119,'Complexity of the crisis'!$C$6:$AN$300,22,FALSE)</f>
        <v>2.6</v>
      </c>
      <c r="S119" s="147">
        <f>VLOOKUP($B119,'Complexity of the crisis'!$C$6:$AN$300,38,FALSE)</f>
        <v>3.5</v>
      </c>
      <c r="T119" s="151" t="str">
        <f>VLOOKUP(B119,Lists!$C$3:$E$300,3,FALSE)</f>
        <v>Africa,Africa,Africa,Europe</v>
      </c>
      <c r="U119" s="152">
        <f>VLOOKUP(B119,'INFORM Severity - hidden'!$C$5:$V$300,20,FALSE)</f>
        <v>45564</v>
      </c>
    </row>
    <row r="120" spans="1:21" x14ac:dyDescent="0.35">
      <c r="A120" s="148" t="str">
        <f t="array" ref="A120">IFERROR(INDEX(Lists!$B$2:$B$200,SMALL(IF(Lists!$I$2:$I$200="Individual",ROW(Lists!$B$2:$B$200)),ROW(116:116))-1,1),"")</f>
        <v>Western Mediterranean Route</v>
      </c>
      <c r="B120" s="149" t="str">
        <f>VLOOKUP(A120,Lists!$B$2:$G$200,2,FALSE)</f>
        <v>REG008</v>
      </c>
      <c r="C120" s="149" t="str">
        <f>VLOOKUP(B120,'INFORM Severity - hidden'!$C$5:$D$200,2,FALSE)</f>
        <v>Algeria,Morocco,Spain</v>
      </c>
      <c r="D120" s="149" t="str">
        <f>VLOOKUP(A120,Lists!$B$2:$G$200,3,FALSE)</f>
        <v>DZA,MAR,ESP</v>
      </c>
      <c r="E120" s="150">
        <f>VLOOKUP(A120,Lists!$B$2:$G$200,5,FALSE)</f>
        <v>0</v>
      </c>
      <c r="F120" s="144">
        <f t="shared" si="15"/>
        <v>2.6</v>
      </c>
      <c r="G120" s="145">
        <f t="shared" si="16"/>
        <v>3</v>
      </c>
      <c r="H120" s="145" t="str">
        <f t="shared" si="17"/>
        <v>Medium</v>
      </c>
      <c r="I120" s="146" t="str">
        <f>INDEX(Trends!$D$3:$D$404,MATCH(B120,Trends!$C$3:$C$404,0))</f>
        <v>Stable</v>
      </c>
      <c r="J120" s="145" t="str">
        <f>VLOOKUP($B120,Reliability!$A$3:$I$300,9,FALSE)</f>
        <v>High</v>
      </c>
      <c r="K120" s="147">
        <f t="shared" si="18"/>
        <v>3.8</v>
      </c>
      <c r="L120" s="147">
        <f>VLOOKUP($B120,'Impact of the crisis'!$C$6:$N$300,12,FALSE)</f>
        <v>5</v>
      </c>
      <c r="M120" s="147">
        <f>VLOOKUP($B120,'Impact of the crisis'!$C$6:$AB$300,26,FALSE)</f>
        <v>2.9</v>
      </c>
      <c r="N120" s="147">
        <f>VLOOKUP($B120,'Conditions of people affected'!$C$6:$R$300,16,FALSE)</f>
        <v>1.8</v>
      </c>
      <c r="O120" s="147">
        <f>VLOOKUP($B120,'Conditions of people affected'!$C$6:$R$300,9,FALSE)</f>
        <v>2.6</v>
      </c>
      <c r="P120" s="147">
        <f>VLOOKUP($B120,'Conditions of people affected'!$C$6:$R$300,15,FALSE)</f>
        <v>1</v>
      </c>
      <c r="Q120" s="147">
        <f t="shared" si="19"/>
        <v>2.5</v>
      </c>
      <c r="R120" s="147">
        <f>VLOOKUP($B120,'Complexity of the crisis'!$C$6:$AN$300,22,FALSE)</f>
        <v>2.5</v>
      </c>
      <c r="S120" s="147">
        <f>VLOOKUP($B120,'Complexity of the crisis'!$C$6:$AN$300,38,FALSE)</f>
        <v>2.5</v>
      </c>
      <c r="T120" s="151" t="str">
        <f>VLOOKUP(B120,Lists!$C$3:$E$300,3,FALSE)</f>
        <v>Africa,Africa,Europe</v>
      </c>
      <c r="U120" s="152">
        <f>VLOOKUP(B120,'INFORM Severity - hidden'!$C$5:$V$300,20,FALSE)</f>
        <v>45564</v>
      </c>
    </row>
    <row r="121" spans="1:21" x14ac:dyDescent="0.35">
      <c r="A121" s="148" t="str">
        <f t="array" ref="A121">IFERROR(INDEX(Lists!$B$2:$B$200,SMALL(IF(Lists!$I$2:$I$200="Individual",ROW(Lists!$B$2:$B$200)),ROW(117:117))-1,1),"")</f>
        <v>Rohingya Regional Crisis</v>
      </c>
      <c r="B121" s="149" t="str">
        <f>VLOOKUP(A121,Lists!$B$2:$G$200,2,FALSE)</f>
        <v>REG011</v>
      </c>
      <c r="C121" s="149" t="str">
        <f>VLOOKUP(B121,'INFORM Severity - hidden'!$C$5:$D$200,2,FALSE)</f>
        <v>Bangladesh,Myanmar</v>
      </c>
      <c r="D121" s="149" t="str">
        <f>VLOOKUP(A121,Lists!$B$2:$G$200,3,FALSE)</f>
        <v>BGD,MMR</v>
      </c>
      <c r="E121" s="150">
        <f>VLOOKUP(A121,Lists!$B$2:$G$200,5,FALSE)</f>
        <v>0</v>
      </c>
      <c r="F121" s="144">
        <f t="shared" si="15"/>
        <v>4.0999999999999996</v>
      </c>
      <c r="G121" s="145">
        <f t="shared" si="16"/>
        <v>5</v>
      </c>
      <c r="H121" s="145" t="str">
        <f t="shared" si="17"/>
        <v>Very High</v>
      </c>
      <c r="I121" s="146" t="str">
        <f>INDEX(Trends!$D$3:$D$404,MATCH(B121,Trends!$C$3:$C$404,0))</f>
        <v>Stable</v>
      </c>
      <c r="J121" s="145" t="str">
        <f>VLOOKUP($B121,Reliability!$A$3:$I$300,9,FALSE)</f>
        <v>Very High</v>
      </c>
      <c r="K121" s="147">
        <f t="shared" si="18"/>
        <v>3.9</v>
      </c>
      <c r="L121" s="147">
        <f>VLOOKUP($B121,'Impact of the crisis'!$C$6:$N$300,12,FALSE)</f>
        <v>1.3</v>
      </c>
      <c r="M121" s="147">
        <f>VLOOKUP($B121,'Impact of the crisis'!$C$6:$AB$300,26,FALSE)</f>
        <v>4.5999999999999996</v>
      </c>
      <c r="N121" s="147">
        <f>VLOOKUP($B121,'Conditions of people affected'!$C$6:$R$300,16,FALSE)</f>
        <v>4.0999999999999996</v>
      </c>
      <c r="O121" s="147">
        <f>VLOOKUP($B121,'Conditions of people affected'!$C$6:$R$300,9,FALSE)</f>
        <v>4.2</v>
      </c>
      <c r="P121" s="147">
        <f>VLOOKUP($B121,'Conditions of people affected'!$C$6:$R$300,15,FALSE)</f>
        <v>4</v>
      </c>
      <c r="Q121" s="147">
        <f t="shared" si="19"/>
        <v>4.4000000000000004</v>
      </c>
      <c r="R121" s="147">
        <f>VLOOKUP($B121,'Complexity of the crisis'!$C$6:$AN$300,22,FALSE)</f>
        <v>3.6</v>
      </c>
      <c r="S121" s="147">
        <f>VLOOKUP($B121,'Complexity of the crisis'!$C$6:$AN$300,38,FALSE)</f>
        <v>5</v>
      </c>
      <c r="T121" s="151" t="str">
        <f>VLOOKUP(B121,Lists!$C$3:$E$300,3,FALSE)</f>
        <v>Asia,Asia</v>
      </c>
      <c r="U121" s="152">
        <f>VLOOKUP(B121,'INFORM Severity - hidden'!$C$5:$V$300,20,FALSE)</f>
        <v>45560</v>
      </c>
    </row>
    <row r="122" spans="1:21" x14ac:dyDescent="0.35">
      <c r="A122" s="148" t="str">
        <f t="array" ref="A122">IFERROR(INDEX(Lists!$B$2:$B$200,SMALL(IF(Lists!$I$2:$I$200="Individual",ROW(Lists!$B$2:$B$200)),ROW(118:118))-1,1),"")</f>
        <v>Southern Africa Regional Food Security Crisis</v>
      </c>
      <c r="B122" s="149" t="str">
        <f>VLOOKUP(A122,Lists!$B$2:$G$200,2,FALSE)</f>
        <v>REG012</v>
      </c>
      <c r="C122" s="149" t="str">
        <f>VLOOKUP(B122,'INFORM Severity - hidden'!$C$5:$D$200,2,FALSE)</f>
        <v>Madagascar,Malawi,Namibia,Eswatini,Zambia,Zimbabwe,Tanzania</v>
      </c>
      <c r="D122" s="149" t="str">
        <f>VLOOKUP(A122,Lists!$B$2:$G$200,3,FALSE)</f>
        <v>MDG,MWI,NAM,SWZ,ZMB,ZWE,TZA</v>
      </c>
      <c r="E122" s="150">
        <f>VLOOKUP(A122,Lists!$B$2:$G$200,5,FALSE)</f>
        <v>0</v>
      </c>
      <c r="F122" s="144">
        <f t="shared" si="15"/>
        <v>3.8</v>
      </c>
      <c r="G122" s="145">
        <f t="shared" si="16"/>
        <v>4</v>
      </c>
      <c r="H122" s="145" t="str">
        <f t="shared" si="17"/>
        <v>High</v>
      </c>
      <c r="I122" s="146" t="str">
        <f>INDEX(Trends!$D$3:$D$404,MATCH(B122,Trends!$C$3:$C$404,0))</f>
        <v>Decreasing</v>
      </c>
      <c r="J122" s="145" t="str">
        <f>VLOOKUP($B122,Reliability!$A$3:$I$300,9,FALSE)</f>
        <v>Very High</v>
      </c>
      <c r="K122" s="147">
        <f t="shared" si="18"/>
        <v>3.8</v>
      </c>
      <c r="L122" s="147">
        <f>VLOOKUP($B122,'Impact of the crisis'!$C$6:$N$300,12,FALSE)</f>
        <v>4.2</v>
      </c>
      <c r="M122" s="147">
        <f>VLOOKUP($B122,'Impact of the crisis'!$C$6:$AB$300,26,FALSE)</f>
        <v>3.6</v>
      </c>
      <c r="N122" s="147">
        <f>VLOOKUP($B122,'Conditions of people affected'!$C$6:$R$300,16,FALSE)</f>
        <v>4</v>
      </c>
      <c r="O122" s="147">
        <f>VLOOKUP($B122,'Conditions of people affected'!$C$6:$R$300,9,FALSE)</f>
        <v>5</v>
      </c>
      <c r="P122" s="147">
        <f>VLOOKUP($B122,'Conditions of people affected'!$C$6:$R$300,15,FALSE)</f>
        <v>3</v>
      </c>
      <c r="Q122" s="147">
        <f t="shared" si="19"/>
        <v>3.5</v>
      </c>
      <c r="R122" s="147">
        <f>VLOOKUP($B122,'Complexity of the crisis'!$C$6:$AN$300,22,FALSE)</f>
        <v>2.8</v>
      </c>
      <c r="S122" s="147">
        <f>VLOOKUP($B122,'Complexity of the crisis'!$C$6:$AN$300,38,FALSE)</f>
        <v>4</v>
      </c>
      <c r="T122" s="151" t="str">
        <f>VLOOKUP(B122,Lists!$C$3:$E$300,3,FALSE)</f>
        <v>Africa,Africa,Africa,Africa,Africa,Africa,Africa</v>
      </c>
      <c r="U122" s="152">
        <f>VLOOKUP(B122,'INFORM Severity - hidden'!$C$5:$V$300,20,FALSE)</f>
        <v>45565</v>
      </c>
    </row>
    <row r="123" spans="1:21" x14ac:dyDescent="0.35">
      <c r="A123" s="148" t="str">
        <f t="array" ref="A123">IFERROR(INDEX(Lists!$B$2:$B$200,SMALL(IF(Lists!$I$2:$I$200="Individual",ROW(Lists!$B$2:$B$200)),ROW(119:119))-1,1),"")</f>
        <v>Nagorno-Karabakh Conflict</v>
      </c>
      <c r="B123" s="149" t="str">
        <f>VLOOKUP(A123,Lists!$B$2:$G$200,2,FALSE)</f>
        <v>REG013</v>
      </c>
      <c r="C123" s="149" t="str">
        <f>VLOOKUP(B123,'INFORM Severity - hidden'!$C$5:$D$200,2,FALSE)</f>
        <v>Armenia,Azerbaijan</v>
      </c>
      <c r="D123" s="149" t="str">
        <f>VLOOKUP(A123,Lists!$B$2:$G$200,3,FALSE)</f>
        <v>ARM,AZE</v>
      </c>
      <c r="E123" s="150">
        <f>VLOOKUP(A123,Lists!$B$2:$G$200,5,FALSE)</f>
        <v>0</v>
      </c>
      <c r="F123" s="144">
        <f t="shared" si="15"/>
        <v>2.2999999999999998</v>
      </c>
      <c r="G123" s="145">
        <f t="shared" si="16"/>
        <v>3</v>
      </c>
      <c r="H123" s="145" t="str">
        <f t="shared" si="17"/>
        <v>Medium</v>
      </c>
      <c r="I123" s="146" t="str">
        <f>INDEX(Trends!$D$3:$D$404,MATCH(B123,Trends!$C$3:$C$404,0))</f>
        <v>Decreasing</v>
      </c>
      <c r="J123" s="145" t="str">
        <f>VLOOKUP($B123,Reliability!$A$3:$I$300,9,FALSE)</f>
        <v>High</v>
      </c>
      <c r="K123" s="147">
        <f t="shared" si="18"/>
        <v>2</v>
      </c>
      <c r="L123" s="147">
        <f>VLOOKUP($B123,'Impact of the crisis'!$C$6:$N$300,12,FALSE)</f>
        <v>1.7</v>
      </c>
      <c r="M123" s="147">
        <f>VLOOKUP($B123,'Impact of the crisis'!$C$6:$AB$300,26,FALSE)</f>
        <v>2.2000000000000002</v>
      </c>
      <c r="N123" s="147">
        <f>VLOOKUP($B123,'Conditions of people affected'!$C$6:$R$300,16,FALSE)</f>
        <v>2.5</v>
      </c>
      <c r="O123" s="147">
        <f>VLOOKUP($B123,'Conditions of people affected'!$C$6:$R$300,9,FALSE)</f>
        <v>2</v>
      </c>
      <c r="P123" s="147">
        <f>VLOOKUP($B123,'Conditions of people affected'!$C$6:$R$300,15,FALSE)</f>
        <v>3</v>
      </c>
      <c r="Q123" s="147">
        <f t="shared" si="19"/>
        <v>2.1</v>
      </c>
      <c r="R123" s="147">
        <f>VLOOKUP($B123,'Complexity of the crisis'!$C$6:$AN$300,22,FALSE)</f>
        <v>2.2000000000000002</v>
      </c>
      <c r="S123" s="147">
        <f>VLOOKUP($B123,'Complexity of the crisis'!$C$6:$AN$300,38,FALSE)</f>
        <v>2</v>
      </c>
      <c r="T123" s="151" t="str">
        <f>VLOOKUP(B123,Lists!$C$3:$E$300,3,FALSE)</f>
        <v>Middle east,Middle east</v>
      </c>
      <c r="U123" s="152">
        <f>VLOOKUP(B123,'INFORM Severity - hidden'!$C$5:$V$300,20,FALSE)</f>
        <v>45473</v>
      </c>
    </row>
    <row r="124" spans="1:21" x14ac:dyDescent="0.35">
      <c r="A124" s="148" t="str">
        <f t="array" ref="A124">IFERROR(INDEX(Lists!$B$2:$B$200,SMALL(IF(Lists!$I$2:$I$200="Individual",ROW(Lists!$B$2:$B$200)),ROW(120:120))-1,1),"")</f>
        <v>Eastern Africa Regional Drought Crisis</v>
      </c>
      <c r="B124" s="149" t="str">
        <f>VLOOKUP(A124,Lists!$B$2:$G$200,2,FALSE)</f>
        <v>REG014</v>
      </c>
      <c r="C124" s="149" t="str">
        <f>VLOOKUP(B124,'INFORM Severity - hidden'!$C$5:$D$200,2,FALSE)</f>
        <v>Ethiopia,Somalia,Kenya</v>
      </c>
      <c r="D124" s="149" t="str">
        <f>VLOOKUP(A124,Lists!$B$2:$G$200,3,FALSE)</f>
        <v>ETH,SOM,KEN</v>
      </c>
      <c r="E124" s="150" t="str">
        <f>VLOOKUP(A124,Lists!$B$2:$G$200,5,FALSE)</f>
        <v>Drought</v>
      </c>
      <c r="F124" s="144">
        <f t="shared" si="15"/>
        <v>4.4000000000000004</v>
      </c>
      <c r="G124" s="145">
        <f t="shared" si="16"/>
        <v>5</v>
      </c>
      <c r="H124" s="145" t="str">
        <f t="shared" si="17"/>
        <v>Very High</v>
      </c>
      <c r="I124" s="146" t="str">
        <f>INDEX(Trends!$D$3:$D$404,MATCH(B124,Trends!$C$3:$C$404,0))</f>
        <v>Stable</v>
      </c>
      <c r="J124" s="145" t="str">
        <f>VLOOKUP($B124,Reliability!$A$3:$I$300,9,FALSE)</f>
        <v>High</v>
      </c>
      <c r="K124" s="147">
        <f t="shared" si="18"/>
        <v>4.2</v>
      </c>
      <c r="L124" s="147">
        <f>VLOOKUP($B124,'Impact of the crisis'!$C$6:$N$300,12,FALSE)</f>
        <v>4.5999999999999996</v>
      </c>
      <c r="M124" s="147">
        <f>VLOOKUP($B124,'Impact of the crisis'!$C$6:$AB$300,26,FALSE)</f>
        <v>3.9</v>
      </c>
      <c r="N124" s="147">
        <f>VLOOKUP($B124,'Conditions of people affected'!$C$6:$R$300,16,FALSE)</f>
        <v>4.5</v>
      </c>
      <c r="O124" s="147">
        <f>VLOOKUP($B124,'Conditions of people affected'!$C$6:$R$300,9,FALSE)</f>
        <v>5</v>
      </c>
      <c r="P124" s="147">
        <f>VLOOKUP($B124,'Conditions of people affected'!$C$6:$R$300,15,FALSE)</f>
        <v>4</v>
      </c>
      <c r="Q124" s="147">
        <f t="shared" si="19"/>
        <v>4.5</v>
      </c>
      <c r="R124" s="147">
        <f>VLOOKUP($B124,'Complexity of the crisis'!$C$6:$AN$300,22,FALSE)</f>
        <v>3.7</v>
      </c>
      <c r="S124" s="147">
        <f>VLOOKUP($B124,'Complexity of the crisis'!$C$6:$AN$300,38,FALSE)</f>
        <v>5</v>
      </c>
      <c r="T124" s="151" t="str">
        <f>VLOOKUP(B124,Lists!$C$3:$E$300,3,FALSE)</f>
        <v>Africa,Africa,Africa</v>
      </c>
      <c r="U124" s="152">
        <f>VLOOKUP(B124,'INFORM Severity - hidden'!$C$5:$V$300,20,FALSE)</f>
        <v>45562</v>
      </c>
    </row>
    <row r="125" spans="1:21" x14ac:dyDescent="0.35">
      <c r="A125" s="148" t="str">
        <f t="array" ref="A125">IFERROR(INDEX(Lists!$B$2:$B$200,SMALL(IF(Lists!$I$2:$I$200="Individual",ROW(Lists!$B$2:$B$200)),ROW(121:121))-1,1),"")</f>
        <v>Turkiye / Syria earthquake</v>
      </c>
      <c r="B125" s="149" t="str">
        <f>VLOOKUP(A125,Lists!$B$2:$G$200,2,FALSE)</f>
        <v>REG015</v>
      </c>
      <c r="C125" s="149" t="str">
        <f>VLOOKUP(B125,'INFORM Severity - hidden'!$C$5:$D$200,2,FALSE)</f>
        <v>Türkiye,Syria</v>
      </c>
      <c r="D125" s="149" t="str">
        <f>VLOOKUP(A125,Lists!$B$2:$G$200,3,FALSE)</f>
        <v>TUR,SYR</v>
      </c>
      <c r="E125" s="150" t="str">
        <f>VLOOKUP(A125,Lists!$B$2:$G$200,5,FALSE)</f>
        <v>Earthquake</v>
      </c>
      <c r="F125" s="144">
        <f t="shared" si="15"/>
        <v>3.6</v>
      </c>
      <c r="G125" s="145">
        <f t="shared" si="16"/>
        <v>4</v>
      </c>
      <c r="H125" s="145" t="str">
        <f t="shared" si="17"/>
        <v>High</v>
      </c>
      <c r="I125" s="146" t="str">
        <f>INDEX(Trends!$D$3:$D$404,MATCH(B125,Trends!$C$3:$C$404,0))</f>
        <v>Stable</v>
      </c>
      <c r="J125" s="145" t="str">
        <f>VLOOKUP($B125,Reliability!$A$3:$I$300,9,FALSE)</f>
        <v>Medium</v>
      </c>
      <c r="K125" s="147">
        <f t="shared" si="18"/>
        <v>3.4</v>
      </c>
      <c r="L125" s="147">
        <f>VLOOKUP($B125,'Impact of the crisis'!$C$6:$N$300,12,FALSE)</f>
        <v>2.6</v>
      </c>
      <c r="M125" s="147">
        <f>VLOOKUP($B125,'Impact of the crisis'!$C$6:$AB$300,26,FALSE)</f>
        <v>3.7</v>
      </c>
      <c r="N125" s="147">
        <f>VLOOKUP($B125,'Conditions of people affected'!$C$6:$R$300,16,FALSE)</f>
        <v>3.6</v>
      </c>
      <c r="O125" s="147">
        <f>VLOOKUP($B125,'Conditions of people affected'!$C$6:$R$300,9,FALSE)</f>
        <v>4.2</v>
      </c>
      <c r="P125" s="147">
        <f>VLOOKUP($B125,'Conditions of people affected'!$C$6:$R$300,15,FALSE)</f>
        <v>3</v>
      </c>
      <c r="Q125" s="147">
        <f t="shared" si="19"/>
        <v>3.9</v>
      </c>
      <c r="R125" s="147">
        <f>VLOOKUP($B125,'Complexity of the crisis'!$C$6:$AN$300,22,FALSE)</f>
        <v>3</v>
      </c>
      <c r="S125" s="147">
        <f>VLOOKUP($B125,'Complexity of the crisis'!$C$6:$AN$300,38,FALSE)</f>
        <v>4.5</v>
      </c>
      <c r="T125" s="151" t="str">
        <f>VLOOKUP(B125,Lists!$C$3:$E$300,3,FALSE)</f>
        <v>Middle east,Middle east</v>
      </c>
      <c r="U125" s="152">
        <f>VLOOKUP(B125,'INFORM Severity - hidden'!$C$5:$V$300,20,FALSE)</f>
        <v>45462</v>
      </c>
    </row>
    <row r="126" spans="1:21" x14ac:dyDescent="0.35">
      <c r="A126" s="148" t="str">
        <f t="array" ref="A126">IFERROR(INDEX(Lists!$B$2:$B$200,SMALL(IF(Lists!$I$2:$I$200="Individual",ROW(Lists!$B$2:$B$200)),ROW(122:122))-1,1),"")</f>
        <v>Displacement from Russia-Ukraine conflict in Romania</v>
      </c>
      <c r="B126" s="149" t="str">
        <f>VLOOKUP(A126,Lists!$B$2:$G$200,2,FALSE)</f>
        <v>ROU002</v>
      </c>
      <c r="C126" s="149" t="str">
        <f>VLOOKUP(B126,'INFORM Severity - hidden'!$C$5:$D$200,2,FALSE)</f>
        <v>Romania</v>
      </c>
      <c r="D126" s="149" t="str">
        <f>VLOOKUP(A126,Lists!$B$2:$G$200,3,FALSE)</f>
        <v>ROU</v>
      </c>
      <c r="E126" s="150" t="str">
        <f>VLOOKUP(A126,Lists!$B$2:$G$200,5,FALSE)</f>
        <v>Conflict,Displacement</v>
      </c>
      <c r="F126" s="144">
        <f t="shared" si="15"/>
        <v>1.8</v>
      </c>
      <c r="G126" s="145">
        <f t="shared" si="16"/>
        <v>2</v>
      </c>
      <c r="H126" s="145" t="str">
        <f t="shared" si="17"/>
        <v>Low</v>
      </c>
      <c r="I126" s="146" t="str">
        <f>INDEX(Trends!$D$3:$D$404,MATCH(B126,Trends!$C$3:$C$404,0))</f>
        <v>Stable</v>
      </c>
      <c r="J126" s="145" t="str">
        <f>VLOOKUP($B126,Reliability!$A$3:$I$300,9,FALSE)</f>
        <v>Very High</v>
      </c>
      <c r="K126" s="147">
        <f t="shared" si="18"/>
        <v>3</v>
      </c>
      <c r="L126" s="147">
        <f>VLOOKUP($B126,'Impact of the crisis'!$C$6:$N$300,12,FALSE)</f>
        <v>4.5999999999999996</v>
      </c>
      <c r="M126" s="147">
        <f>VLOOKUP($B126,'Impact of the crisis'!$C$6:$AB$300,26,FALSE)</f>
        <v>1.7</v>
      </c>
      <c r="N126" s="147">
        <f>VLOOKUP($B126,'Conditions of people affected'!$C$6:$R$300,16,FALSE)</f>
        <v>1.5</v>
      </c>
      <c r="O126" s="147">
        <f>VLOOKUP($B126,'Conditions of people affected'!$C$6:$R$300,9,FALSE)</f>
        <v>2</v>
      </c>
      <c r="P126" s="147">
        <f>VLOOKUP($B126,'Conditions of people affected'!$C$6:$R$300,15,FALSE)</f>
        <v>1</v>
      </c>
      <c r="Q126" s="147">
        <f t="shared" si="19"/>
        <v>1.1000000000000001</v>
      </c>
      <c r="R126" s="147">
        <f>VLOOKUP($B126,'Complexity of the crisis'!$C$6:$AN$300,22,FALSE)</f>
        <v>1.2</v>
      </c>
      <c r="S126" s="147">
        <f>VLOOKUP($B126,'Complexity of the crisis'!$C$6:$AN$300,38,FALSE)</f>
        <v>1</v>
      </c>
      <c r="T126" s="151" t="str">
        <f>VLOOKUP(B126,Lists!$C$3:$E$300,3,FALSE)</f>
        <v>Europe</v>
      </c>
      <c r="U126" s="152">
        <f>VLOOKUP(B126,'INFORM Severity - hidden'!$C$5:$V$300,20,FALSE)</f>
        <v>45563</v>
      </c>
    </row>
    <row r="127" spans="1:21" x14ac:dyDescent="0.35">
      <c r="A127" s="148" t="str">
        <f t="array" ref="A127">IFERROR(INDEX(Lists!$B$2:$B$200,SMALL(IF(Lists!$I$2:$I$200="Individual",ROW(Lists!$B$2:$B$200)),ROW(123:123))-1,1),"")</f>
        <v>Displacement from Russia-Ukraine conflict in Russia</v>
      </c>
      <c r="B127" s="149" t="str">
        <f>VLOOKUP(A127,Lists!$B$2:$G$200,2,FALSE)</f>
        <v>RUS002</v>
      </c>
      <c r="C127" s="149" t="str">
        <f>VLOOKUP(B127,'INFORM Severity - hidden'!$C$5:$D$200,2,FALSE)</f>
        <v>Russia</v>
      </c>
      <c r="D127" s="149" t="str">
        <f>VLOOKUP(A127,Lists!$B$2:$G$200,3,FALSE)</f>
        <v>RUS</v>
      </c>
      <c r="E127" s="150" t="str">
        <f>VLOOKUP(A127,Lists!$B$2:$G$200,5,FALSE)</f>
        <v>Conflict,Displacement</v>
      </c>
      <c r="F127" s="144">
        <f t="shared" si="15"/>
        <v>2.8</v>
      </c>
      <c r="G127" s="145">
        <f t="shared" si="16"/>
        <v>3</v>
      </c>
      <c r="H127" s="145" t="str">
        <f t="shared" si="17"/>
        <v>Medium</v>
      </c>
      <c r="I127" s="146" t="str">
        <f>INDEX(Trends!$D$3:$D$404,MATCH(B127,Trends!$C$3:$C$404,0))</f>
        <v>Stable</v>
      </c>
      <c r="J127" s="145" t="str">
        <f>VLOOKUP($B127,Reliability!$A$3:$I$300,9,FALSE)</f>
        <v>High</v>
      </c>
      <c r="K127" s="147">
        <f t="shared" si="18"/>
        <v>3.6</v>
      </c>
      <c r="L127" s="147">
        <f>VLOOKUP($B127,'Impact of the crisis'!$C$6:$N$300,12,FALSE)</f>
        <v>5</v>
      </c>
      <c r="M127" s="147">
        <f>VLOOKUP($B127,'Impact of the crisis'!$C$6:$AB$300,26,FALSE)</f>
        <v>2.2999999999999998</v>
      </c>
      <c r="N127" s="147">
        <f>VLOOKUP($B127,'Conditions of people affected'!$C$6:$R$300,16,FALSE)</f>
        <v>2.25</v>
      </c>
      <c r="O127" s="147">
        <f>VLOOKUP($B127,'Conditions of people affected'!$C$6:$R$300,9,FALSE)</f>
        <v>3.5</v>
      </c>
      <c r="P127" s="147">
        <f>VLOOKUP($B127,'Conditions of people affected'!$C$6:$R$300,15,FALSE)</f>
        <v>1</v>
      </c>
      <c r="Q127" s="147">
        <f t="shared" si="19"/>
        <v>2.9</v>
      </c>
      <c r="R127" s="147">
        <f>VLOOKUP($B127,'Complexity of the crisis'!$C$6:$AN$300,22,FALSE)</f>
        <v>3.3</v>
      </c>
      <c r="S127" s="147">
        <f>VLOOKUP($B127,'Complexity of the crisis'!$C$6:$AN$300,38,FALSE)</f>
        <v>2.5</v>
      </c>
      <c r="T127" s="151" t="str">
        <f>VLOOKUP(B127,Lists!$C$3:$E$300,3,FALSE)</f>
        <v>Europe</v>
      </c>
      <c r="U127" s="152">
        <f>VLOOKUP(B127,'INFORM Severity - hidden'!$C$5:$V$300,20,FALSE)</f>
        <v>45563</v>
      </c>
    </row>
    <row r="128" spans="1:21" x14ac:dyDescent="0.35">
      <c r="A128" s="148" t="str">
        <f t="array" ref="A128">IFERROR(INDEX(Lists!$B$2:$B$200,SMALL(IF(Lists!$I$2:$I$200="Individual",ROW(Lists!$B$2:$B$200)),ROW(124:124))-1,1),"")</f>
        <v>Burundi and DRC refugees in Rwanda</v>
      </c>
      <c r="B128" s="149" t="str">
        <f>VLOOKUP(A128,Lists!$B$2:$G$200,2,FALSE)</f>
        <v>RWA002</v>
      </c>
      <c r="C128" s="149" t="str">
        <f>VLOOKUP(B128,'INFORM Severity - hidden'!$C$5:$D$200,2,FALSE)</f>
        <v>Rwanda</v>
      </c>
      <c r="D128" s="149" t="str">
        <f>VLOOKUP(A128,Lists!$B$2:$G$200,3,FALSE)</f>
        <v>RWA</v>
      </c>
      <c r="E128" s="150" t="str">
        <f>VLOOKUP(A128,Lists!$B$2:$G$200,5,FALSE)</f>
        <v>Displacement</v>
      </c>
      <c r="F128" s="144">
        <f t="shared" si="15"/>
        <v>2.4</v>
      </c>
      <c r="G128" s="145">
        <f t="shared" si="16"/>
        <v>3</v>
      </c>
      <c r="H128" s="145" t="str">
        <f t="shared" si="17"/>
        <v>Medium</v>
      </c>
      <c r="I128" s="146" t="str">
        <f>INDEX(Trends!$D$3:$D$404,MATCH(B128,Trends!$C$3:$C$404,0))</f>
        <v>Stable</v>
      </c>
      <c r="J128" s="145" t="str">
        <f>VLOOKUP($B128,Reliability!$A$3:$I$300,9,FALSE)</f>
        <v>Medium</v>
      </c>
      <c r="K128" s="147">
        <f t="shared" si="18"/>
        <v>2.5</v>
      </c>
      <c r="L128" s="147">
        <f>VLOOKUP($B128,'Impact of the crisis'!$C$6:$N$300,12,FALSE)</f>
        <v>2.2000000000000002</v>
      </c>
      <c r="M128" s="147">
        <f>VLOOKUP($B128,'Impact of the crisis'!$C$6:$AB$300,26,FALSE)</f>
        <v>2.7</v>
      </c>
      <c r="N128" s="147">
        <f>VLOOKUP($B128,'Conditions of people affected'!$C$6:$R$300,16,FALSE)</f>
        <v>2.4500000000000002</v>
      </c>
      <c r="O128" s="147">
        <f>VLOOKUP($B128,'Conditions of people affected'!$C$6:$R$300,9,FALSE)</f>
        <v>1.9</v>
      </c>
      <c r="P128" s="147">
        <f>VLOOKUP($B128,'Conditions of people affected'!$C$6:$R$300,15,FALSE)</f>
        <v>3</v>
      </c>
      <c r="Q128" s="147">
        <f t="shared" si="19"/>
        <v>2.2999999999999998</v>
      </c>
      <c r="R128" s="147">
        <f>VLOOKUP($B128,'Complexity of the crisis'!$C$6:$AN$300,22,FALSE)</f>
        <v>3</v>
      </c>
      <c r="S128" s="147">
        <f>VLOOKUP($B128,'Complexity of the crisis'!$C$6:$AN$300,38,FALSE)</f>
        <v>1.5</v>
      </c>
      <c r="T128" s="151" t="str">
        <f>VLOOKUP(B128,Lists!$C$3:$E$300,3,FALSE)</f>
        <v>Africa</v>
      </c>
      <c r="U128" s="152">
        <f>VLOOKUP(B128,'INFORM Severity - hidden'!$C$5:$V$300,20,FALSE)</f>
        <v>45562</v>
      </c>
    </row>
    <row r="129" spans="1:21" x14ac:dyDescent="0.35">
      <c r="A129" s="148" t="str">
        <f t="array" ref="A129">IFERROR(INDEX(Lists!$B$2:$B$200,SMALL(IF(Lists!$I$2:$I$200="Individual",ROW(Lists!$B$2:$B$200)),ROW(125:125))-1,1),"")</f>
        <v>Complex crisis in Sudan</v>
      </c>
      <c r="B129" s="149" t="str">
        <f>VLOOKUP(A129,Lists!$B$2:$G$200,2,FALSE)</f>
        <v>SDN001</v>
      </c>
      <c r="C129" s="149" t="str">
        <f>VLOOKUP(B129,'INFORM Severity - hidden'!$C$5:$D$200,2,FALSE)</f>
        <v>Sudan</v>
      </c>
      <c r="D129" s="149" t="str">
        <f>VLOOKUP(A129,Lists!$B$2:$G$200,3,FALSE)</f>
        <v>SDN</v>
      </c>
      <c r="E129" s="150" t="str">
        <f>VLOOKUP(A129,Lists!$B$2:$G$200,5,FALSE)</f>
        <v>Displacement,Violence,Floods</v>
      </c>
      <c r="F129" s="144">
        <f t="shared" si="15"/>
        <v>4.9000000000000004</v>
      </c>
      <c r="G129" s="145">
        <f t="shared" si="16"/>
        <v>5</v>
      </c>
      <c r="H129" s="145" t="str">
        <f t="shared" si="17"/>
        <v>Very High</v>
      </c>
      <c r="I129" s="146" t="str">
        <f>INDEX(Trends!$D$3:$D$404,MATCH(B129,Trends!$C$3:$C$404,0))</f>
        <v>Stable</v>
      </c>
      <c r="J129" s="145" t="str">
        <f>VLOOKUP($B129,Reliability!$A$3:$I$300,9,FALSE)</f>
        <v>High</v>
      </c>
      <c r="K129" s="147">
        <f t="shared" si="18"/>
        <v>5</v>
      </c>
      <c r="L129" s="147">
        <f>VLOOKUP($B129,'Impact of the crisis'!$C$6:$N$300,12,FALSE)</f>
        <v>5</v>
      </c>
      <c r="M129" s="147">
        <f>VLOOKUP($B129,'Impact of the crisis'!$C$6:$AB$300,26,FALSE)</f>
        <v>5</v>
      </c>
      <c r="N129" s="147">
        <f>VLOOKUP($B129,'Conditions of people affected'!$C$6:$R$300,16,FALSE)</f>
        <v>5</v>
      </c>
      <c r="O129" s="147">
        <f>VLOOKUP($B129,'Conditions of people affected'!$C$6:$R$300,9,FALSE)</f>
        <v>5</v>
      </c>
      <c r="P129" s="147">
        <f>VLOOKUP($B129,'Conditions of people affected'!$C$6:$R$300,15,FALSE)</f>
        <v>5</v>
      </c>
      <c r="Q129" s="147">
        <f t="shared" si="19"/>
        <v>4.5999999999999996</v>
      </c>
      <c r="R129" s="147">
        <f>VLOOKUP($B129,'Complexity of the crisis'!$C$6:$AN$300,22,FALSE)</f>
        <v>4.2</v>
      </c>
      <c r="S129" s="147">
        <f>VLOOKUP($B129,'Complexity of the crisis'!$C$6:$AN$300,38,FALSE)</f>
        <v>5</v>
      </c>
      <c r="T129" s="151" t="str">
        <f>VLOOKUP(B129,Lists!$C$3:$E$300,3,FALSE)</f>
        <v>Africa</v>
      </c>
      <c r="U129" s="152">
        <f>VLOOKUP(B129,'INFORM Severity - hidden'!$C$5:$V$300,20,FALSE)</f>
        <v>45560</v>
      </c>
    </row>
    <row r="130" spans="1:21" x14ac:dyDescent="0.35">
      <c r="A130" s="148" t="str">
        <f t="array" ref="A130">IFERROR(INDEX(Lists!$B$2:$B$200,SMALL(IF(Lists!$I$2:$I$200="Individual",ROW(Lists!$B$2:$B$200)),ROW(126:126))-1,1),"")</f>
        <v>Refugees in Sudan</v>
      </c>
      <c r="B130" s="149" t="str">
        <f>VLOOKUP(A130,Lists!$B$2:$G$200,2,FALSE)</f>
        <v>SDN005</v>
      </c>
      <c r="C130" s="149" t="str">
        <f>VLOOKUP(B130,'INFORM Severity - hidden'!$C$5:$D$200,2,FALSE)</f>
        <v>Sudan</v>
      </c>
      <c r="D130" s="149" t="str">
        <f>VLOOKUP(A130,Lists!$B$2:$G$200,3,FALSE)</f>
        <v>SDN</v>
      </c>
      <c r="E130" s="150" t="str">
        <f>VLOOKUP(A130,Lists!$B$2:$G$200,5,FALSE)</f>
        <v>Displacement</v>
      </c>
      <c r="F130" s="144">
        <f t="shared" si="15"/>
        <v>3.2</v>
      </c>
      <c r="G130" s="145">
        <f t="shared" si="16"/>
        <v>4</v>
      </c>
      <c r="H130" s="145" t="str">
        <f t="shared" si="17"/>
        <v>High</v>
      </c>
      <c r="I130" s="146" t="str">
        <f>INDEX(Trends!$D$3:$D$404,MATCH(B130,Trends!$C$3:$C$404,0))</f>
        <v>Stable</v>
      </c>
      <c r="J130" s="145" t="str">
        <f>VLOOKUP($B130,Reliability!$A$3:$I$300,9,FALSE)</f>
        <v>Very High</v>
      </c>
      <c r="K130" s="147">
        <f t="shared" si="18"/>
        <v>3.6</v>
      </c>
      <c r="L130" s="147">
        <f>VLOOKUP($B130,'Impact of the crisis'!$C$6:$N$300,12,FALSE)</f>
        <v>5</v>
      </c>
      <c r="M130" s="147">
        <f>VLOOKUP($B130,'Impact of the crisis'!$C$6:$AB$300,26,FALSE)</f>
        <v>2.5</v>
      </c>
      <c r="N130" s="147">
        <f>VLOOKUP($B130,'Conditions of people affected'!$C$6:$R$300,16,FALSE)</f>
        <v>2.65</v>
      </c>
      <c r="O130" s="147">
        <f>VLOOKUP($B130,'Conditions of people affected'!$C$6:$R$300,9,FALSE)</f>
        <v>3.3</v>
      </c>
      <c r="P130" s="147">
        <f>VLOOKUP($B130,'Conditions of people affected'!$C$6:$R$300,15,FALSE)</f>
        <v>2</v>
      </c>
      <c r="Q130" s="147">
        <f t="shared" si="19"/>
        <v>3.7</v>
      </c>
      <c r="R130" s="147">
        <f>VLOOKUP($B130,'Complexity of the crisis'!$C$6:$AN$300,22,FALSE)</f>
        <v>4.2</v>
      </c>
      <c r="S130" s="147">
        <f>VLOOKUP($B130,'Complexity of the crisis'!$C$6:$AN$300,38,FALSE)</f>
        <v>3</v>
      </c>
      <c r="T130" s="151" t="str">
        <f>VLOOKUP(B130,Lists!$C$3:$E$300,3,FALSE)</f>
        <v>Africa</v>
      </c>
      <c r="U130" s="152">
        <f>VLOOKUP(B130,'INFORM Severity - hidden'!$C$5:$V$300,20,FALSE)</f>
        <v>45560</v>
      </c>
    </row>
    <row r="131" spans="1:21" x14ac:dyDescent="0.35">
      <c r="A131" s="148" t="str">
        <f t="array" ref="A131">IFERROR(INDEX(Lists!$B$2:$B$200,SMALL(IF(Lists!$I$2:$I$200="Individual",ROW(Lists!$B$2:$B$200)),ROW(127:127))-1,1),"")</f>
        <v>Drought in Senegal</v>
      </c>
      <c r="B131" s="149" t="str">
        <f>VLOOKUP(A131,Lists!$B$2:$G$200,2,FALSE)</f>
        <v>SEN002</v>
      </c>
      <c r="C131" s="149" t="str">
        <f>VLOOKUP(B131,'INFORM Severity - hidden'!$C$5:$D$200,2,FALSE)</f>
        <v>Senegal</v>
      </c>
      <c r="D131" s="149" t="str">
        <f>VLOOKUP(A131,Lists!$B$2:$G$200,3,FALSE)</f>
        <v>SEN</v>
      </c>
      <c r="E131" s="150" t="str">
        <f>VLOOKUP(A131,Lists!$B$2:$G$200,5,FALSE)</f>
        <v>Drought</v>
      </c>
      <c r="F131" s="144">
        <f t="shared" si="15"/>
        <v>2.2999999999999998</v>
      </c>
      <c r="G131" s="145">
        <f t="shared" si="16"/>
        <v>3</v>
      </c>
      <c r="H131" s="145" t="str">
        <f t="shared" si="17"/>
        <v>Medium</v>
      </c>
      <c r="I131" s="146" t="str">
        <f>INDEX(Trends!$D$3:$D$404,MATCH(B131,Trends!$C$3:$C$404,0))</f>
        <v>Increasing</v>
      </c>
      <c r="J131" s="145" t="str">
        <f>VLOOKUP($B131,Reliability!$A$3:$I$300,9,FALSE)</f>
        <v>High</v>
      </c>
      <c r="K131" s="147">
        <f t="shared" si="18"/>
        <v>2.8</v>
      </c>
      <c r="L131" s="147">
        <f>VLOOKUP($B131,'Impact of the crisis'!$C$6:$N$300,12,FALSE)</f>
        <v>4.5</v>
      </c>
      <c r="M131" s="147">
        <f>VLOOKUP($B131,'Impact of the crisis'!$C$6:$AB$300,26,FALSE)</f>
        <v>1.5</v>
      </c>
      <c r="N131" s="147">
        <f>VLOOKUP($B131,'Conditions of people affected'!$C$6:$R$300,16,FALSE)</f>
        <v>2.4500000000000002</v>
      </c>
      <c r="O131" s="147">
        <f>VLOOKUP($B131,'Conditions of people affected'!$C$6:$R$300,9,FALSE)</f>
        <v>2.9</v>
      </c>
      <c r="P131" s="147">
        <f>VLOOKUP($B131,'Conditions of people affected'!$C$6:$R$300,15,FALSE)</f>
        <v>2</v>
      </c>
      <c r="Q131" s="147">
        <f t="shared" si="19"/>
        <v>1.7</v>
      </c>
      <c r="R131" s="147">
        <f>VLOOKUP($B131,'Complexity of the crisis'!$C$6:$AN$300,22,FALSE)</f>
        <v>2.2999999999999998</v>
      </c>
      <c r="S131" s="147">
        <f>VLOOKUP($B131,'Complexity of the crisis'!$C$6:$AN$300,38,FALSE)</f>
        <v>1</v>
      </c>
      <c r="T131" s="151" t="str">
        <f>VLOOKUP(B131,Lists!$C$3:$E$300,3,FALSE)</f>
        <v>Africa</v>
      </c>
      <c r="U131" s="152">
        <f>VLOOKUP(B131,'INFORM Severity - hidden'!$C$5:$V$300,20,FALSE)</f>
        <v>45561</v>
      </c>
    </row>
    <row r="132" spans="1:21" x14ac:dyDescent="0.35">
      <c r="A132" s="148" t="str">
        <f t="array" ref="A132">IFERROR(INDEX(Lists!$B$2:$B$200,SMALL(IF(Lists!$I$2:$I$200="Individual",ROW(Lists!$B$2:$B$200)),ROW(128:128))-1,1),"")</f>
        <v>Complex crisis in El Salvador</v>
      </c>
      <c r="B132" s="149" t="str">
        <f>VLOOKUP(A132,Lists!$B$2:$G$200,2,FALSE)</f>
        <v>SLV001</v>
      </c>
      <c r="C132" s="149" t="str">
        <f>VLOOKUP(B132,'INFORM Severity - hidden'!$C$5:$D$200,2,FALSE)</f>
        <v>El Salvador</v>
      </c>
      <c r="D132" s="149" t="str">
        <f>VLOOKUP(A132,Lists!$B$2:$G$200,3,FALSE)</f>
        <v>SLV</v>
      </c>
      <c r="E132" s="150" t="str">
        <f>VLOOKUP(A132,Lists!$B$2:$G$200,5,FALSE)</f>
        <v>Displacement,Violence,Floods,Drought</v>
      </c>
      <c r="F132" s="144">
        <f t="shared" si="15"/>
        <v>3.1</v>
      </c>
      <c r="G132" s="145">
        <f t="shared" si="16"/>
        <v>4</v>
      </c>
      <c r="H132" s="145" t="str">
        <f t="shared" si="17"/>
        <v>High</v>
      </c>
      <c r="I132" s="146" t="str">
        <f>INDEX(Trends!$D$3:$D$404,MATCH(B132,Trends!$C$3:$C$404,0))</f>
        <v>Decreasing</v>
      </c>
      <c r="J132" s="145" t="str">
        <f>VLOOKUP($B132,Reliability!$A$3:$I$300,9,FALSE)</f>
        <v>Very High</v>
      </c>
      <c r="K132" s="147">
        <f t="shared" si="18"/>
        <v>2.9</v>
      </c>
      <c r="L132" s="147">
        <f>VLOOKUP($B132,'Impact of the crisis'!$C$6:$N$300,12,FALSE)</f>
        <v>3.7</v>
      </c>
      <c r="M132" s="147">
        <f>VLOOKUP($B132,'Impact of the crisis'!$C$6:$AB$300,26,FALSE)</f>
        <v>2.4</v>
      </c>
      <c r="N132" s="147">
        <f>VLOOKUP($B132,'Conditions of people affected'!$C$6:$R$300,16,FALSE)</f>
        <v>3.7</v>
      </c>
      <c r="O132" s="147">
        <f>VLOOKUP($B132,'Conditions of people affected'!$C$6:$R$300,9,FALSE)</f>
        <v>3.4</v>
      </c>
      <c r="P132" s="147">
        <f>VLOOKUP($B132,'Conditions of people affected'!$C$6:$R$300,15,FALSE)</f>
        <v>4</v>
      </c>
      <c r="Q132" s="147">
        <f t="shared" si="19"/>
        <v>2.2999999999999998</v>
      </c>
      <c r="R132" s="147">
        <f>VLOOKUP($B132,'Complexity of the crisis'!$C$6:$AN$300,22,FALSE)</f>
        <v>2.1</v>
      </c>
      <c r="S132" s="147">
        <f>VLOOKUP($B132,'Complexity of the crisis'!$C$6:$AN$300,38,FALSE)</f>
        <v>2.5</v>
      </c>
      <c r="T132" s="151" t="str">
        <f>VLOOKUP(B132,Lists!$C$3:$E$300,3,FALSE)</f>
        <v>Americas</v>
      </c>
      <c r="U132" s="152">
        <f>VLOOKUP(B132,'INFORM Severity - hidden'!$C$5:$V$300,20,FALSE)</f>
        <v>45530</v>
      </c>
    </row>
    <row r="133" spans="1:21" x14ac:dyDescent="0.35">
      <c r="A133" s="148" t="str">
        <f t="array" ref="A133">IFERROR(INDEX(Lists!$B$2:$B$200,SMALL(IF(Lists!$I$2:$I$200="Individual",ROW(Lists!$B$2:$B$200)),ROW(129:129))-1,1),"")</f>
        <v>Complex crisis in Somalia</v>
      </c>
      <c r="B133" s="149" t="str">
        <f>VLOOKUP(A133,Lists!$B$2:$G$200,2,FALSE)</f>
        <v>SOM001</v>
      </c>
      <c r="C133" s="149" t="str">
        <f>VLOOKUP(B133,'INFORM Severity - hidden'!$C$5:$D$200,2,FALSE)</f>
        <v>Somalia</v>
      </c>
      <c r="D133" s="149" t="str">
        <f>VLOOKUP(A133,Lists!$B$2:$G$200,3,FALSE)</f>
        <v>SOM</v>
      </c>
      <c r="E133" s="150" t="str">
        <f>VLOOKUP(A133,Lists!$B$2:$G$200,5,FALSE)</f>
        <v>Conflict,Displacement,Floods,Drought</v>
      </c>
      <c r="F133" s="144">
        <f t="shared" ref="F133:F162" si="20">IF(OR(N133="x",K133="x"),"x",ROUND((5-GEOMEAN(((5-K133)/5*4+1),((5-N133)/5*4+1),((5-N133)/5*4+1)))/4*3.5+Q133*0.3,1))</f>
        <v>4.7</v>
      </c>
      <c r="G133" s="145">
        <f t="shared" ref="G133:G162" si="21">IF(F133="x","x",ROUNDUP(F133,0))</f>
        <v>5</v>
      </c>
      <c r="H133" s="145" t="str">
        <f t="shared" ref="H133:H162" si="22">IF(N133="x","x",IF(K133="x","x",(IF(G133=5,"Very High",IF(G133=4,"High",IF(G133=3,"Medium",IF(G133=2,"Low","Very Low")))))))</f>
        <v>Very High</v>
      </c>
      <c r="I133" s="146" t="str">
        <f>INDEX(Trends!$D$3:$D$404,MATCH(B133,Trends!$C$3:$C$404,0))</f>
        <v>Increasing</v>
      </c>
      <c r="J133" s="145" t="str">
        <f>VLOOKUP($B133,Reliability!$A$3:$I$300,9,FALSE)</f>
        <v>Very High</v>
      </c>
      <c r="K133" s="147">
        <f t="shared" ref="K133:K162" si="23">IF(OR(M133="x",L133="x"),"x",ROUND((5-GEOMEAN(((5-L133)/5*4+1),((5-M133)/5*4+1),((5-M133)/5*4+1)))/4*5,1))</f>
        <v>4.8</v>
      </c>
      <c r="L133" s="147">
        <f>VLOOKUP($B133,'Impact of the crisis'!$C$6:$N$300,12,FALSE)</f>
        <v>4.7</v>
      </c>
      <c r="M133" s="147">
        <f>VLOOKUP($B133,'Impact of the crisis'!$C$6:$AB$300,26,FALSE)</f>
        <v>4.9000000000000004</v>
      </c>
      <c r="N133" s="147">
        <f>VLOOKUP($B133,'Conditions of people affected'!$C$6:$R$300,16,FALSE)</f>
        <v>4.8499999999999996</v>
      </c>
      <c r="O133" s="147">
        <f>VLOOKUP($B133,'Conditions of people affected'!$C$6:$R$300,9,FALSE)</f>
        <v>4.7</v>
      </c>
      <c r="P133" s="147">
        <f>VLOOKUP($B133,'Conditions of people affected'!$C$6:$R$300,15,FALSE)</f>
        <v>5</v>
      </c>
      <c r="Q133" s="147">
        <f t="shared" ref="Q133:Q162" si="24">IF(OR(S133="x",R133="x"),R133,ROUND((5-GEOMEAN(((5-R133)/5*4+1),((5-S133)/5*4+1)))/4*5,1))</f>
        <v>4.5</v>
      </c>
      <c r="R133" s="147">
        <f>VLOOKUP($B133,'Complexity of the crisis'!$C$6:$AN$300,22,FALSE)</f>
        <v>3.8</v>
      </c>
      <c r="S133" s="147">
        <f>VLOOKUP($B133,'Complexity of the crisis'!$C$6:$AN$300,38,FALSE)</f>
        <v>5</v>
      </c>
      <c r="T133" s="151" t="str">
        <f>VLOOKUP(B133,Lists!$C$3:$E$300,3,FALSE)</f>
        <v>Africa</v>
      </c>
      <c r="U133" s="152">
        <f>VLOOKUP(B133,'INFORM Severity - hidden'!$C$5:$V$300,20,FALSE)</f>
        <v>45562</v>
      </c>
    </row>
    <row r="134" spans="1:21" x14ac:dyDescent="0.35">
      <c r="A134" s="148" t="str">
        <f t="array" ref="A134">IFERROR(INDEX(Lists!$B$2:$B$200,SMALL(IF(Lists!$I$2:$I$200="Individual",ROW(Lists!$B$2:$B$200)),ROW(130:130))-1,1),"")</f>
        <v>Mixed Migration Flows in Somalia</v>
      </c>
      <c r="B134" s="149" t="str">
        <f>VLOOKUP(A134,Lists!$B$2:$G$200,2,FALSE)</f>
        <v>SOM002</v>
      </c>
      <c r="C134" s="149" t="str">
        <f>VLOOKUP(B134,'INFORM Severity - hidden'!$C$5:$D$200,2,FALSE)</f>
        <v>Somalia</v>
      </c>
      <c r="D134" s="149" t="str">
        <f>VLOOKUP(A134,Lists!$B$2:$G$200,3,FALSE)</f>
        <v>SOM</v>
      </c>
      <c r="E134" s="150" t="str">
        <f>VLOOKUP(A134,Lists!$B$2:$G$200,5,FALSE)</f>
        <v>Displacement</v>
      </c>
      <c r="F134" s="144">
        <f t="shared" si="20"/>
        <v>2.1</v>
      </c>
      <c r="G134" s="145">
        <f t="shared" si="21"/>
        <v>3</v>
      </c>
      <c r="H134" s="145" t="str">
        <f t="shared" si="22"/>
        <v>Medium</v>
      </c>
      <c r="I134" s="146" t="str">
        <f>INDEX(Trends!$D$3:$D$404,MATCH(B134,Trends!$C$3:$C$404,0))</f>
        <v>Increasing</v>
      </c>
      <c r="J134" s="145" t="str">
        <f>VLOOKUP($B134,Reliability!$A$3:$I$300,9,FALSE)</f>
        <v>Very High</v>
      </c>
      <c r="K134" s="147">
        <f t="shared" si="23"/>
        <v>2</v>
      </c>
      <c r="L134" s="147">
        <f>VLOOKUP($B134,'Impact of the crisis'!$C$6:$N$300,12,FALSE)</f>
        <v>1.5</v>
      </c>
      <c r="M134" s="147">
        <f>VLOOKUP($B134,'Impact of the crisis'!$C$6:$AB$300,26,FALSE)</f>
        <v>2.2999999999999998</v>
      </c>
      <c r="N134" s="147">
        <f>VLOOKUP($B134,'Conditions of people affected'!$C$6:$R$300,16,FALSE)</f>
        <v>1</v>
      </c>
      <c r="O134" s="147">
        <f>VLOOKUP($B134,'Conditions of people affected'!$C$6:$R$300,9,FALSE)</f>
        <v>1</v>
      </c>
      <c r="P134" s="147">
        <f>VLOOKUP($B134,'Conditions of people affected'!$C$6:$R$300,15,FALSE)</f>
        <v>1</v>
      </c>
      <c r="Q134" s="147">
        <f t="shared" si="24"/>
        <v>3.7</v>
      </c>
      <c r="R134" s="147">
        <f>VLOOKUP($B134,'Complexity of the crisis'!$C$6:$AN$300,22,FALSE)</f>
        <v>3.8</v>
      </c>
      <c r="S134" s="147">
        <f>VLOOKUP($B134,'Complexity of the crisis'!$C$6:$AN$300,38,FALSE)</f>
        <v>3.5</v>
      </c>
      <c r="T134" s="151" t="str">
        <f>VLOOKUP(B134,Lists!$C$3:$E$300,3,FALSE)</f>
        <v>Africa</v>
      </c>
      <c r="U134" s="152">
        <f>VLOOKUP(B134,'INFORM Severity - hidden'!$C$5:$V$300,20,FALSE)</f>
        <v>45562</v>
      </c>
    </row>
    <row r="135" spans="1:21" x14ac:dyDescent="0.35">
      <c r="A135" s="148" t="str">
        <f t="array" ref="A135">IFERROR(INDEX(Lists!$B$2:$B$200,SMALL(IF(Lists!$I$2:$I$200="Individual",ROW(Lists!$B$2:$B$200)),ROW(131:131))-1,1),"")</f>
        <v>Complex crisis in South Sudan</v>
      </c>
      <c r="B135" s="149" t="str">
        <f>VLOOKUP(A135,Lists!$B$2:$G$200,2,FALSE)</f>
        <v>SSD001</v>
      </c>
      <c r="C135" s="149" t="str">
        <f>VLOOKUP(B135,'INFORM Severity - hidden'!$C$5:$D$200,2,FALSE)</f>
        <v>South Sudan</v>
      </c>
      <c r="D135" s="149" t="str">
        <f>VLOOKUP(A135,Lists!$B$2:$G$200,3,FALSE)</f>
        <v>SSD</v>
      </c>
      <c r="E135" s="150" t="str">
        <f>VLOOKUP(A135,Lists!$B$2:$G$200,5,FALSE)</f>
        <v>Conflict,Floods,Displacement</v>
      </c>
      <c r="F135" s="144">
        <f t="shared" si="20"/>
        <v>4.4000000000000004</v>
      </c>
      <c r="G135" s="145">
        <f t="shared" si="21"/>
        <v>5</v>
      </c>
      <c r="H135" s="145" t="str">
        <f t="shared" si="22"/>
        <v>Very High</v>
      </c>
      <c r="I135" s="146" t="str">
        <f>INDEX(Trends!$D$3:$D$404,MATCH(B135,Trends!$C$3:$C$404,0))</f>
        <v>Stable</v>
      </c>
      <c r="J135" s="145" t="str">
        <f>VLOOKUP($B135,Reliability!$A$3:$I$300,9,FALSE)</f>
        <v>Very High</v>
      </c>
      <c r="K135" s="147">
        <f t="shared" si="23"/>
        <v>4.5</v>
      </c>
      <c r="L135" s="147">
        <f>VLOOKUP($B135,'Impact of the crisis'!$C$6:$N$300,12,FALSE)</f>
        <v>4.5999999999999996</v>
      </c>
      <c r="M135" s="147">
        <f>VLOOKUP($B135,'Impact of the crisis'!$C$6:$AB$300,26,FALSE)</f>
        <v>4.5</v>
      </c>
      <c r="N135" s="147">
        <f>VLOOKUP($B135,'Conditions of people affected'!$C$6:$R$300,16,FALSE)</f>
        <v>4.45</v>
      </c>
      <c r="O135" s="147">
        <f>VLOOKUP($B135,'Conditions of people affected'!$C$6:$R$300,9,FALSE)</f>
        <v>4.9000000000000004</v>
      </c>
      <c r="P135" s="147">
        <f>VLOOKUP($B135,'Conditions of people affected'!$C$6:$R$300,15,FALSE)</f>
        <v>4</v>
      </c>
      <c r="Q135" s="147">
        <f t="shared" si="24"/>
        <v>4.2</v>
      </c>
      <c r="R135" s="147">
        <f>VLOOKUP($B135,'Complexity of the crisis'!$C$6:$AN$300,22,FALSE)</f>
        <v>3.8</v>
      </c>
      <c r="S135" s="147">
        <f>VLOOKUP($B135,'Complexity of the crisis'!$C$6:$AN$300,38,FALSE)</f>
        <v>4.5</v>
      </c>
      <c r="T135" s="151" t="str">
        <f>VLOOKUP(B135,Lists!$C$3:$E$300,3,FALSE)</f>
        <v>Africa</v>
      </c>
      <c r="U135" s="152">
        <f>VLOOKUP(B135,'INFORM Severity - hidden'!$C$5:$V$300,20,FALSE)</f>
        <v>45562</v>
      </c>
    </row>
    <row r="136" spans="1:21" x14ac:dyDescent="0.35">
      <c r="A136" s="148" t="str">
        <f t="array" ref="A136">IFERROR(INDEX(Lists!$B$2:$B$200,SMALL(IF(Lists!$I$2:$I$200="Individual",ROW(Lists!$B$2:$B$200)),ROW(132:132))-1,1),"")</f>
        <v>Displacement from Russia-Ukraine conflict in Slovakia</v>
      </c>
      <c r="B136" s="149" t="str">
        <f>VLOOKUP(A136,Lists!$B$2:$G$200,2,FALSE)</f>
        <v>SVK002</v>
      </c>
      <c r="C136" s="149" t="str">
        <f>VLOOKUP(B136,'INFORM Severity - hidden'!$C$5:$D$200,2,FALSE)</f>
        <v>Slovakia</v>
      </c>
      <c r="D136" s="149" t="str">
        <f>VLOOKUP(A136,Lists!$B$2:$G$200,3,FALSE)</f>
        <v>SVK</v>
      </c>
      <c r="E136" s="150" t="str">
        <f>VLOOKUP(A136,Lists!$B$2:$G$200,5,FALSE)</f>
        <v>Displacement,Conflict</v>
      </c>
      <c r="F136" s="144">
        <f t="shared" si="20"/>
        <v>1.6</v>
      </c>
      <c r="G136" s="145">
        <f t="shared" si="21"/>
        <v>2</v>
      </c>
      <c r="H136" s="145" t="str">
        <f t="shared" si="22"/>
        <v>Low</v>
      </c>
      <c r="I136" s="146" t="str">
        <f>INDEX(Trends!$D$3:$D$404,MATCH(B136,Trends!$C$3:$C$404,0))</f>
        <v>Stable</v>
      </c>
      <c r="J136" s="145" t="str">
        <f>VLOOKUP($B136,Reliability!$A$3:$I$300,9,FALSE)</f>
        <v>Very High</v>
      </c>
      <c r="K136" s="147">
        <f t="shared" si="23"/>
        <v>2.5</v>
      </c>
      <c r="L136" s="147">
        <f>VLOOKUP($B136,'Impact of the crisis'!$C$6:$N$300,12,FALSE)</f>
        <v>3.8</v>
      </c>
      <c r="M136" s="147">
        <f>VLOOKUP($B136,'Impact of the crisis'!$C$6:$AB$300,26,FALSE)</f>
        <v>1.6</v>
      </c>
      <c r="N136" s="147">
        <f>VLOOKUP($B136,'Conditions of people affected'!$C$6:$R$300,16,FALSE)</f>
        <v>1.4</v>
      </c>
      <c r="O136" s="147">
        <f>VLOOKUP($B136,'Conditions of people affected'!$C$6:$R$300,9,FALSE)</f>
        <v>1.8</v>
      </c>
      <c r="P136" s="147">
        <f>VLOOKUP($B136,'Conditions of people affected'!$C$6:$R$300,15,FALSE)</f>
        <v>1</v>
      </c>
      <c r="Q136" s="147">
        <f t="shared" si="24"/>
        <v>1</v>
      </c>
      <c r="R136" s="147">
        <f>VLOOKUP($B136,'Complexity of the crisis'!$C$6:$AN$300,22,FALSE)</f>
        <v>1</v>
      </c>
      <c r="S136" s="147">
        <f>VLOOKUP($B136,'Complexity of the crisis'!$C$6:$AN$300,38,FALSE)</f>
        <v>1</v>
      </c>
      <c r="T136" s="151" t="str">
        <f>VLOOKUP(B136,Lists!$C$3:$E$300,3,FALSE)</f>
        <v>Europe</v>
      </c>
      <c r="U136" s="152">
        <f>VLOOKUP(B136,'INFORM Severity - hidden'!$C$5:$V$300,20,FALSE)</f>
        <v>45563</v>
      </c>
    </row>
    <row r="137" spans="1:21" x14ac:dyDescent="0.35">
      <c r="A137" s="148" t="str">
        <f t="array" ref="A137">IFERROR(INDEX(Lists!$B$2:$B$200,SMALL(IF(Lists!$I$2:$I$200="Individual",ROW(Lists!$B$2:$B$200)),ROW(133:133))-1,1),"")</f>
        <v>Food Security Crisis in Eswatini</v>
      </c>
      <c r="B137" s="149" t="str">
        <f>VLOOKUP(A137,Lists!$B$2:$G$200,2,FALSE)</f>
        <v>SWZ001</v>
      </c>
      <c r="C137" s="149" t="str">
        <f>VLOOKUP(B137,'INFORM Severity - hidden'!$C$5:$D$200,2,FALSE)</f>
        <v>Eswatini</v>
      </c>
      <c r="D137" s="149" t="str">
        <f>VLOOKUP(A137,Lists!$B$2:$G$200,3,FALSE)</f>
        <v>SWZ</v>
      </c>
      <c r="E137" s="150" t="str">
        <f>VLOOKUP(A137,Lists!$B$2:$G$200,5,FALSE)</f>
        <v>Drought</v>
      </c>
      <c r="F137" s="144">
        <f t="shared" si="20"/>
        <v>2.2999999999999998</v>
      </c>
      <c r="G137" s="145">
        <f t="shared" si="21"/>
        <v>3</v>
      </c>
      <c r="H137" s="145" t="str">
        <f t="shared" si="22"/>
        <v>Medium</v>
      </c>
      <c r="I137" s="146" t="str">
        <f>INDEX(Trends!$D$3:$D$404,MATCH(B137,Trends!$C$3:$C$404,0))</f>
        <v>Stable</v>
      </c>
      <c r="J137" s="145" t="str">
        <f>VLOOKUP($B137,Reliability!$A$3:$I$300,9,FALSE)</f>
        <v>High</v>
      </c>
      <c r="K137" s="147">
        <f t="shared" si="23"/>
        <v>2</v>
      </c>
      <c r="L137" s="147">
        <f>VLOOKUP($B137,'Impact of the crisis'!$C$6:$N$300,12,FALSE)</f>
        <v>3.1</v>
      </c>
      <c r="M137" s="147">
        <f>VLOOKUP($B137,'Impact of the crisis'!$C$6:$AB$300,26,FALSE)</f>
        <v>1.4</v>
      </c>
      <c r="N137" s="147">
        <f>VLOOKUP($B137,'Conditions of people affected'!$C$6:$R$300,16,FALSE)</f>
        <v>2.65</v>
      </c>
      <c r="O137" s="147">
        <f>VLOOKUP($B137,'Conditions of people affected'!$C$6:$R$300,9,FALSE)</f>
        <v>2.2999999999999998</v>
      </c>
      <c r="P137" s="147">
        <f>VLOOKUP($B137,'Conditions of people affected'!$C$6:$R$300,15,FALSE)</f>
        <v>3</v>
      </c>
      <c r="Q137" s="147">
        <f t="shared" si="24"/>
        <v>1.8</v>
      </c>
      <c r="R137" s="147">
        <f>VLOOKUP($B137,'Complexity of the crisis'!$C$6:$AN$300,22,FALSE)</f>
        <v>2.5</v>
      </c>
      <c r="S137" s="147">
        <f>VLOOKUP($B137,'Complexity of the crisis'!$C$6:$AN$300,38,FALSE)</f>
        <v>1</v>
      </c>
      <c r="T137" s="151" t="str">
        <f>VLOOKUP(B137,Lists!$C$3:$E$300,3,FALSE)</f>
        <v>Africa</v>
      </c>
      <c r="U137" s="152">
        <f>VLOOKUP(B137,'INFORM Severity - hidden'!$C$5:$V$300,20,FALSE)</f>
        <v>45565</v>
      </c>
    </row>
    <row r="138" spans="1:21" x14ac:dyDescent="0.35">
      <c r="A138" s="148" t="str">
        <f t="array" ref="A138">IFERROR(INDEX(Lists!$B$2:$B$200,SMALL(IF(Lists!$I$2:$I$200="Individual",ROW(Lists!$B$2:$B$200)),ROW(134:134))-1,1),"")</f>
        <v>Syrian conflict</v>
      </c>
      <c r="B138" s="149" t="str">
        <f>VLOOKUP(A138,Lists!$B$2:$G$200,2,FALSE)</f>
        <v>SYR001</v>
      </c>
      <c r="C138" s="149" t="str">
        <f>VLOOKUP(B138,'INFORM Severity - hidden'!$C$5:$D$200,2,FALSE)</f>
        <v>Syria</v>
      </c>
      <c r="D138" s="149" t="str">
        <f>VLOOKUP(A138,Lists!$B$2:$G$200,3,FALSE)</f>
        <v>SYR</v>
      </c>
      <c r="E138" s="150" t="str">
        <f>VLOOKUP(A138,Lists!$B$2:$G$200,5,FALSE)</f>
        <v>Conflict,Displacement,Violence</v>
      </c>
      <c r="F138" s="144">
        <f t="shared" si="20"/>
        <v>4.5999999999999996</v>
      </c>
      <c r="G138" s="145">
        <f t="shared" si="21"/>
        <v>5</v>
      </c>
      <c r="H138" s="145" t="str">
        <f t="shared" si="22"/>
        <v>Very High</v>
      </c>
      <c r="I138" s="146" t="str">
        <f>INDEX(Trends!$D$3:$D$404,MATCH(B138,Trends!$C$3:$C$404,0))</f>
        <v>Stable</v>
      </c>
      <c r="J138" s="145" t="str">
        <f>VLOOKUP($B138,Reliability!$A$3:$I$300,9,FALSE)</f>
        <v>Very High</v>
      </c>
      <c r="K138" s="147">
        <f t="shared" si="23"/>
        <v>4.9000000000000004</v>
      </c>
      <c r="L138" s="147">
        <f>VLOOKUP($B138,'Impact of the crisis'!$C$6:$N$300,12,FALSE)</f>
        <v>4.5999999999999996</v>
      </c>
      <c r="M138" s="147">
        <f>VLOOKUP($B138,'Impact of the crisis'!$C$6:$AB$300,26,FALSE)</f>
        <v>5</v>
      </c>
      <c r="N138" s="147">
        <f>VLOOKUP($B138,'Conditions of people affected'!$C$6:$R$300,16,FALSE)</f>
        <v>4.5</v>
      </c>
      <c r="O138" s="147">
        <f>VLOOKUP($B138,'Conditions of people affected'!$C$6:$R$300,9,FALSE)</f>
        <v>5</v>
      </c>
      <c r="P138" s="147">
        <f>VLOOKUP($B138,'Conditions of people affected'!$C$6:$R$300,15,FALSE)</f>
        <v>4</v>
      </c>
      <c r="Q138" s="147">
        <f t="shared" si="24"/>
        <v>4.4000000000000004</v>
      </c>
      <c r="R138" s="147">
        <f>VLOOKUP($B138,'Complexity of the crisis'!$C$6:$AN$300,22,FALSE)</f>
        <v>4.3</v>
      </c>
      <c r="S138" s="147">
        <f>VLOOKUP($B138,'Complexity of the crisis'!$C$6:$AN$300,38,FALSE)</f>
        <v>4.5</v>
      </c>
      <c r="T138" s="151" t="str">
        <f>VLOOKUP(B138,Lists!$C$3:$E$300,3,FALSE)</f>
        <v>Middle east</v>
      </c>
      <c r="U138" s="152">
        <f>VLOOKUP(B138,'INFORM Severity - hidden'!$C$5:$V$300,20,FALSE)</f>
        <v>45557</v>
      </c>
    </row>
    <row r="139" spans="1:21" x14ac:dyDescent="0.35">
      <c r="A139" s="148" t="str">
        <f t="array" ref="A139">IFERROR(INDEX(Lists!$B$2:$B$200,SMALL(IF(Lists!$I$2:$I$200="Individual",ROW(Lists!$B$2:$B$200)),ROW(135:135))-1,1),"")</f>
        <v>Türkiye / Syria earthquake in Syria</v>
      </c>
      <c r="B139" s="149" t="str">
        <f>VLOOKUP(A139,Lists!$B$2:$G$200,2,FALSE)</f>
        <v>SYR002</v>
      </c>
      <c r="C139" s="149" t="str">
        <f>VLOOKUP(B139,'INFORM Severity - hidden'!$C$5:$D$200,2,FALSE)</f>
        <v>Syria</v>
      </c>
      <c r="D139" s="149" t="str">
        <f>VLOOKUP(A139,Lists!$B$2:$G$200,3,FALSE)</f>
        <v>SYR</v>
      </c>
      <c r="E139" s="150" t="str">
        <f>VLOOKUP(A139,Lists!$B$2:$G$200,5,FALSE)</f>
        <v>Earthquake</v>
      </c>
      <c r="F139" s="144">
        <f t="shared" si="20"/>
        <v>3.1</v>
      </c>
      <c r="G139" s="145">
        <f t="shared" si="21"/>
        <v>4</v>
      </c>
      <c r="H139" s="145" t="str">
        <f t="shared" si="22"/>
        <v>High</v>
      </c>
      <c r="I139" s="146" t="str">
        <f>INDEX(Trends!$D$3:$D$404,MATCH(B139,Trends!$C$3:$C$404,0))</f>
        <v>Stable</v>
      </c>
      <c r="J139" s="145" t="str">
        <f>VLOOKUP($B139,Reliability!$A$3:$I$300,9,FALSE)</f>
        <v>High</v>
      </c>
      <c r="K139" s="147">
        <f t="shared" si="23"/>
        <v>2.7</v>
      </c>
      <c r="L139" s="147">
        <f>VLOOKUP($B139,'Impact of the crisis'!$C$6:$N$300,12,FALSE)</f>
        <v>2.8</v>
      </c>
      <c r="M139" s="147">
        <f>VLOOKUP($B139,'Impact of the crisis'!$C$6:$AB$300,26,FALSE)</f>
        <v>2.6</v>
      </c>
      <c r="N139" s="147">
        <f>VLOOKUP($B139,'Conditions of people affected'!$C$6:$R$300,16,FALSE)</f>
        <v>2.4500000000000002</v>
      </c>
      <c r="O139" s="147">
        <f>VLOOKUP($B139,'Conditions of people affected'!$C$6:$R$300,9,FALSE)</f>
        <v>2.9</v>
      </c>
      <c r="P139" s="147">
        <f>VLOOKUP($B139,'Conditions of people affected'!$C$6:$R$300,15,FALSE)</f>
        <v>2</v>
      </c>
      <c r="Q139" s="147">
        <f t="shared" si="24"/>
        <v>4.4000000000000004</v>
      </c>
      <c r="R139" s="147">
        <f>VLOOKUP($B139,'Complexity of the crisis'!$C$6:$AN$300,22,FALSE)</f>
        <v>4.3</v>
      </c>
      <c r="S139" s="147">
        <f>VLOOKUP($B139,'Complexity of the crisis'!$C$6:$AN$300,38,FALSE)</f>
        <v>4.5</v>
      </c>
      <c r="T139" s="151" t="str">
        <f>VLOOKUP(B139,Lists!$C$3:$E$300,3,FALSE)</f>
        <v>Middle east</v>
      </c>
      <c r="U139" s="152">
        <f>VLOOKUP(B139,'INFORM Severity - hidden'!$C$5:$V$300,20,FALSE)</f>
        <v>45557</v>
      </c>
    </row>
    <row r="140" spans="1:21" x14ac:dyDescent="0.35">
      <c r="A140" s="148" t="str">
        <f t="array" ref="A140">IFERROR(INDEX(Lists!$B$2:$B$200,SMALL(IF(Lists!$I$2:$I$200="Individual",ROW(Lists!$B$2:$B$200)),ROW(136:136))-1,1),"")</f>
        <v>Complex crisis in Chad</v>
      </c>
      <c r="B140" s="149" t="str">
        <f>VLOOKUP(A140,Lists!$B$2:$G$200,2,FALSE)</f>
        <v>TCD001</v>
      </c>
      <c r="C140" s="149" t="str">
        <f>VLOOKUP(B140,'INFORM Severity - hidden'!$C$5:$D$200,2,FALSE)</f>
        <v>Chad</v>
      </c>
      <c r="D140" s="149" t="str">
        <f>VLOOKUP(A140,Lists!$B$2:$G$200,3,FALSE)</f>
        <v>TCD</v>
      </c>
      <c r="E140" s="150" t="str">
        <f>VLOOKUP(A140,Lists!$B$2:$G$200,5,FALSE)</f>
        <v>Conflict,Displacement</v>
      </c>
      <c r="F140" s="144">
        <f t="shared" si="20"/>
        <v>3.8</v>
      </c>
      <c r="G140" s="145">
        <f t="shared" si="21"/>
        <v>4</v>
      </c>
      <c r="H140" s="145" t="str">
        <f t="shared" si="22"/>
        <v>High</v>
      </c>
      <c r="I140" s="146" t="str">
        <f>INDEX(Trends!$D$3:$D$404,MATCH(B140,Trends!$C$3:$C$404,0))</f>
        <v>Decreasing</v>
      </c>
      <c r="J140" s="145" t="str">
        <f>VLOOKUP($B140,Reliability!$A$3:$I$300,9,FALSE)</f>
        <v>High</v>
      </c>
      <c r="K140" s="147">
        <f t="shared" si="23"/>
        <v>4</v>
      </c>
      <c r="L140" s="147">
        <f>VLOOKUP($B140,'Impact of the crisis'!$C$6:$N$300,12,FALSE)</f>
        <v>4.8</v>
      </c>
      <c r="M140" s="147">
        <f>VLOOKUP($B140,'Impact of the crisis'!$C$6:$AB$300,26,FALSE)</f>
        <v>3.4</v>
      </c>
      <c r="N140" s="147">
        <f>VLOOKUP($B140,'Conditions of people affected'!$C$6:$R$300,16,FALSE)</f>
        <v>3.8</v>
      </c>
      <c r="O140" s="147">
        <f>VLOOKUP($B140,'Conditions of people affected'!$C$6:$R$300,9,FALSE)</f>
        <v>4.5999999999999996</v>
      </c>
      <c r="P140" s="147">
        <f>VLOOKUP($B140,'Conditions of people affected'!$C$6:$R$300,15,FALSE)</f>
        <v>3</v>
      </c>
      <c r="Q140" s="147">
        <f t="shared" si="24"/>
        <v>3.6</v>
      </c>
      <c r="R140" s="147">
        <f>VLOOKUP($B140,'Complexity of the crisis'!$C$6:$AN$300,22,FALSE)</f>
        <v>3.7</v>
      </c>
      <c r="S140" s="147">
        <f>VLOOKUP($B140,'Complexity of the crisis'!$C$6:$AN$300,38,FALSE)</f>
        <v>3.5</v>
      </c>
      <c r="T140" s="151" t="str">
        <f>VLOOKUP(B140,Lists!$C$3:$E$300,3,FALSE)</f>
        <v>Africa</v>
      </c>
      <c r="U140" s="152">
        <f>VLOOKUP(B140,'INFORM Severity - hidden'!$C$5:$V$300,20,FALSE)</f>
        <v>45561</v>
      </c>
    </row>
    <row r="141" spans="1:21" x14ac:dyDescent="0.35">
      <c r="A141" s="148" t="str">
        <f t="array" ref="A141">IFERROR(INDEX(Lists!$B$2:$B$200,SMALL(IF(Lists!$I$2:$I$200="Individual",ROW(Lists!$B$2:$B$200)),ROW(137:137))-1,1),"")</f>
        <v>Lake Chad basin crisis</v>
      </c>
      <c r="B141" s="149" t="str">
        <f>VLOOKUP(A141,Lists!$B$2:$G$200,2,FALSE)</f>
        <v>TCD003</v>
      </c>
      <c r="C141" s="149" t="str">
        <f>VLOOKUP(B141,'INFORM Severity - hidden'!$C$5:$D$200,2,FALSE)</f>
        <v>Chad</v>
      </c>
      <c r="D141" s="149" t="str">
        <f>VLOOKUP(A141,Lists!$B$2:$G$200,3,FALSE)</f>
        <v>TCD</v>
      </c>
      <c r="E141" s="150" t="str">
        <f>VLOOKUP(A141,Lists!$B$2:$G$200,5,FALSE)</f>
        <v>Conflict</v>
      </c>
      <c r="F141" s="144">
        <f t="shared" si="20"/>
        <v>3.3</v>
      </c>
      <c r="G141" s="145">
        <f t="shared" si="21"/>
        <v>4</v>
      </c>
      <c r="H141" s="145" t="str">
        <f t="shared" si="22"/>
        <v>High</v>
      </c>
      <c r="I141" s="146" t="str">
        <f>INDEX(Trends!$D$3:$D$404,MATCH(B141,Trends!$C$3:$C$404,0))</f>
        <v>Stable</v>
      </c>
      <c r="J141" s="145" t="str">
        <f>VLOOKUP($B141,Reliability!$A$3:$I$300,9,FALSE)</f>
        <v>Very High</v>
      </c>
      <c r="K141" s="147">
        <f t="shared" si="23"/>
        <v>2.8</v>
      </c>
      <c r="L141" s="147">
        <f>VLOOKUP($B141,'Impact of the crisis'!$C$6:$N$300,12,FALSE)</f>
        <v>0.6</v>
      </c>
      <c r="M141" s="147">
        <f>VLOOKUP($B141,'Impact of the crisis'!$C$6:$AB$300,26,FALSE)</f>
        <v>3.5</v>
      </c>
      <c r="N141" s="147">
        <f>VLOOKUP($B141,'Conditions of people affected'!$C$6:$R$300,16,FALSE)</f>
        <v>3.4</v>
      </c>
      <c r="O141" s="147">
        <f>VLOOKUP($B141,'Conditions of people affected'!$C$6:$R$300,9,FALSE)</f>
        <v>2.8</v>
      </c>
      <c r="P141" s="147">
        <f>VLOOKUP($B141,'Conditions of people affected'!$C$6:$R$300,15,FALSE)</f>
        <v>4</v>
      </c>
      <c r="Q141" s="147">
        <f t="shared" si="24"/>
        <v>3.6</v>
      </c>
      <c r="R141" s="147">
        <f>VLOOKUP($B141,'Complexity of the crisis'!$C$6:$AN$300,22,FALSE)</f>
        <v>3.7</v>
      </c>
      <c r="S141" s="147">
        <f>VLOOKUP($B141,'Complexity of the crisis'!$C$6:$AN$300,38,FALSE)</f>
        <v>3.5</v>
      </c>
      <c r="T141" s="151" t="str">
        <f>VLOOKUP(B141,Lists!$C$3:$E$300,3,FALSE)</f>
        <v>Africa</v>
      </c>
      <c r="U141" s="152">
        <f>VLOOKUP(B141,'INFORM Severity - hidden'!$C$5:$V$300,20,FALSE)</f>
        <v>45561</v>
      </c>
    </row>
    <row r="142" spans="1:21" x14ac:dyDescent="0.35">
      <c r="A142" s="148" t="str">
        <f t="array" ref="A142">IFERROR(INDEX(Lists!$B$2:$B$200,SMALL(IF(Lists!$I$2:$I$200="Individual",ROW(Lists!$B$2:$B$200)),ROW(138:138))-1,1),"")</f>
        <v>CAR refugees in Chad</v>
      </c>
      <c r="B142" s="149" t="str">
        <f>VLOOKUP(A142,Lists!$B$2:$G$200,2,FALSE)</f>
        <v>TCD004</v>
      </c>
      <c r="C142" s="149" t="str">
        <f>VLOOKUP(B142,'INFORM Severity - hidden'!$C$5:$D$200,2,FALSE)</f>
        <v>Chad</v>
      </c>
      <c r="D142" s="149" t="str">
        <f>VLOOKUP(A142,Lists!$B$2:$G$200,3,FALSE)</f>
        <v>TCD</v>
      </c>
      <c r="E142" s="150" t="str">
        <f>VLOOKUP(A142,Lists!$B$2:$G$200,5,FALSE)</f>
        <v>Displacement</v>
      </c>
      <c r="F142" s="144">
        <f t="shared" si="20"/>
        <v>3</v>
      </c>
      <c r="G142" s="145">
        <f t="shared" si="21"/>
        <v>3</v>
      </c>
      <c r="H142" s="145" t="str">
        <f t="shared" si="22"/>
        <v>Medium</v>
      </c>
      <c r="I142" s="146" t="str">
        <f>INDEX(Trends!$D$3:$D$404,MATCH(B142,Trends!$C$3:$C$404,0))</f>
        <v>Decreasing</v>
      </c>
      <c r="J142" s="145" t="str">
        <f>VLOOKUP($B142,Reliability!$A$3:$I$300,9,FALSE)</f>
        <v>Very High</v>
      </c>
      <c r="K142" s="147">
        <f t="shared" si="23"/>
        <v>2.4</v>
      </c>
      <c r="L142" s="147">
        <f>VLOOKUP($B142,'Impact of the crisis'!$C$6:$N$300,12,FALSE)</f>
        <v>1.8</v>
      </c>
      <c r="M142" s="147">
        <f>VLOOKUP($B142,'Impact of the crisis'!$C$6:$AB$300,26,FALSE)</f>
        <v>2.6</v>
      </c>
      <c r="N142" s="147">
        <f>VLOOKUP($B142,'Conditions of people affected'!$C$6:$R$300,16,FALSE)</f>
        <v>3.2</v>
      </c>
      <c r="O142" s="147">
        <f>VLOOKUP($B142,'Conditions of people affected'!$C$6:$R$300,9,FALSE)</f>
        <v>3.4</v>
      </c>
      <c r="P142" s="147">
        <f>VLOOKUP($B142,'Conditions of people affected'!$C$6:$R$300,15,FALSE)</f>
        <v>3</v>
      </c>
      <c r="Q142" s="147">
        <f t="shared" si="24"/>
        <v>3.2</v>
      </c>
      <c r="R142" s="147">
        <f>VLOOKUP($B142,'Complexity of the crisis'!$C$6:$AN$300,22,FALSE)</f>
        <v>3.7</v>
      </c>
      <c r="S142" s="147">
        <f>VLOOKUP($B142,'Complexity of the crisis'!$C$6:$AN$300,38,FALSE)</f>
        <v>2.5</v>
      </c>
      <c r="T142" s="151" t="str">
        <f>VLOOKUP(B142,Lists!$C$3:$E$300,3,FALSE)</f>
        <v>Africa</v>
      </c>
      <c r="U142" s="152">
        <f>VLOOKUP(B142,'INFORM Severity - hidden'!$C$5:$V$300,20,FALSE)</f>
        <v>45561</v>
      </c>
    </row>
    <row r="143" spans="1:21" x14ac:dyDescent="0.35">
      <c r="A143" s="148" t="str">
        <f t="array" ref="A143">IFERROR(INDEX(Lists!$B$2:$B$200,SMALL(IF(Lists!$I$2:$I$200="Individual",ROW(Lists!$B$2:$B$200)),ROW(139:139))-1,1),"")</f>
        <v>Darfur refugees in Chad</v>
      </c>
      <c r="B143" s="149" t="str">
        <f>VLOOKUP(A143,Lists!$B$2:$G$200,2,FALSE)</f>
        <v>TCD005</v>
      </c>
      <c r="C143" s="149" t="str">
        <f>VLOOKUP(B143,'INFORM Severity - hidden'!$C$5:$D$200,2,FALSE)</f>
        <v>Chad</v>
      </c>
      <c r="D143" s="149" t="str">
        <f>VLOOKUP(A143,Lists!$B$2:$G$200,3,FALSE)</f>
        <v>TCD</v>
      </c>
      <c r="E143" s="150" t="str">
        <f>VLOOKUP(A143,Lists!$B$2:$G$200,5,FALSE)</f>
        <v>Displacement</v>
      </c>
      <c r="F143" s="144">
        <f t="shared" si="20"/>
        <v>3.2</v>
      </c>
      <c r="G143" s="145">
        <f t="shared" si="21"/>
        <v>4</v>
      </c>
      <c r="H143" s="145" t="str">
        <f t="shared" si="22"/>
        <v>High</v>
      </c>
      <c r="I143" s="146" t="str">
        <f>INDEX(Trends!$D$3:$D$404,MATCH(B143,Trends!$C$3:$C$404,0))</f>
        <v>Decreasing</v>
      </c>
      <c r="J143" s="145" t="str">
        <f>VLOOKUP($B143,Reliability!$A$3:$I$300,9,FALSE)</f>
        <v>Very High</v>
      </c>
      <c r="K143" s="147">
        <f t="shared" si="23"/>
        <v>3</v>
      </c>
      <c r="L143" s="147">
        <f>VLOOKUP($B143,'Impact of the crisis'!$C$6:$N$300,12,FALSE)</f>
        <v>2.1</v>
      </c>
      <c r="M143" s="147">
        <f>VLOOKUP($B143,'Impact of the crisis'!$C$6:$AB$300,26,FALSE)</f>
        <v>3.4</v>
      </c>
      <c r="N143" s="147">
        <f>VLOOKUP($B143,'Conditions of people affected'!$C$6:$R$300,16,FALSE)</f>
        <v>3.45</v>
      </c>
      <c r="O143" s="147">
        <f>VLOOKUP($B143,'Conditions of people affected'!$C$6:$R$300,9,FALSE)</f>
        <v>3.9</v>
      </c>
      <c r="P143" s="147">
        <f>VLOOKUP($B143,'Conditions of people affected'!$C$6:$R$300,15,FALSE)</f>
        <v>3</v>
      </c>
      <c r="Q143" s="147">
        <f t="shared" si="24"/>
        <v>3</v>
      </c>
      <c r="R143" s="147">
        <f>VLOOKUP($B143,'Complexity of the crisis'!$C$6:$AN$300,22,FALSE)</f>
        <v>3.7</v>
      </c>
      <c r="S143" s="147">
        <f>VLOOKUP($B143,'Complexity of the crisis'!$C$6:$AN$300,38,FALSE)</f>
        <v>2</v>
      </c>
      <c r="T143" s="151" t="str">
        <f>VLOOKUP(B143,Lists!$C$3:$E$300,3,FALSE)</f>
        <v>Africa</v>
      </c>
      <c r="U143" s="152">
        <f>VLOOKUP(B143,'INFORM Severity - hidden'!$C$5:$V$300,20,FALSE)</f>
        <v>45561</v>
      </c>
    </row>
    <row r="144" spans="1:21" x14ac:dyDescent="0.35">
      <c r="A144" s="148" t="str">
        <f t="array" ref="A144">IFERROR(INDEX(Lists!$B$2:$B$200,SMALL(IF(Lists!$I$2:$I$200="Individual",ROW(Lists!$B$2:$B$200)),ROW(140:140))-1,1),"")</f>
        <v>Conflict in northern region</v>
      </c>
      <c r="B144" s="149" t="str">
        <f>VLOOKUP(A144,Lists!$B$2:$G$200,2,FALSE)</f>
        <v>BEN002</v>
      </c>
      <c r="C144" s="149" t="str">
        <f>VLOOKUP(B144,'INFORM Severity - hidden'!$C$5:$D$200,2,FALSE)</f>
        <v>Benin</v>
      </c>
      <c r="D144" s="149" t="str">
        <f>VLOOKUP(A144,Lists!$B$2:$G$200,3,FALSE)</f>
        <v>BEN</v>
      </c>
      <c r="E144" s="150" t="str">
        <f>VLOOKUP(A144,Lists!$B$2:$G$200,5,FALSE)</f>
        <v>Conflict,Displacement,Violence</v>
      </c>
      <c r="F144" s="144">
        <f t="shared" si="20"/>
        <v>2</v>
      </c>
      <c r="G144" s="145">
        <f t="shared" si="21"/>
        <v>2</v>
      </c>
      <c r="H144" s="145" t="str">
        <f t="shared" si="22"/>
        <v>Low</v>
      </c>
      <c r="I144" s="146" t="str">
        <f>INDEX(Trends!$D$3:$D$404,MATCH(B144,Trends!$C$3:$C$404,0))</f>
        <v>Stable</v>
      </c>
      <c r="J144" s="145" t="str">
        <f>VLOOKUP($B144,Reliability!$A$3:$I$300,9,FALSE)</f>
        <v>Very High</v>
      </c>
      <c r="K144" s="147">
        <f t="shared" si="23"/>
        <v>2.1</v>
      </c>
      <c r="L144" s="147">
        <f>VLOOKUP($B144,'Impact of the crisis'!$C$6:$N$300,12,FALSE)</f>
        <v>1.7</v>
      </c>
      <c r="M144" s="147">
        <f>VLOOKUP($B144,'Impact of the crisis'!$C$6:$AB$300,26,FALSE)</f>
        <v>2.2999999999999998</v>
      </c>
      <c r="N144" s="147">
        <f>VLOOKUP($B144,'Conditions of people affected'!$C$6:$R$300,16,FALSE)</f>
        <v>1.65</v>
      </c>
      <c r="O144" s="147">
        <f>VLOOKUP($B144,'Conditions of people affected'!$C$6:$R$300,9,FALSE)</f>
        <v>1.3</v>
      </c>
      <c r="P144" s="147">
        <f>VLOOKUP($B144,'Conditions of people affected'!$C$6:$R$300,15,FALSE)</f>
        <v>2</v>
      </c>
      <c r="Q144" s="147">
        <f t="shared" si="24"/>
        <v>2.5</v>
      </c>
      <c r="R144" s="147">
        <f>VLOOKUP($B144,'Complexity of the crisis'!$C$6:$AN$300,22,FALSE)</f>
        <v>2.4</v>
      </c>
      <c r="S144" s="147">
        <f>VLOOKUP($B144,'Complexity of the crisis'!$C$6:$AN$300,38,FALSE)</f>
        <v>2.5</v>
      </c>
      <c r="T144" s="151" t="str">
        <f>VLOOKUP(B144,Lists!$C$3:$E$300,3,FALSE)</f>
        <v>Africa</v>
      </c>
      <c r="U144" s="152">
        <f>VLOOKUP(B144,'INFORM Severity - hidden'!$C$5:$V$300,20,FALSE)</f>
        <v>45561</v>
      </c>
    </row>
    <row r="145" spans="1:21" x14ac:dyDescent="0.35">
      <c r="A145" s="148" t="str">
        <f t="array" ref="A145">IFERROR(INDEX(Lists!$B$2:$B$200,SMALL(IF(Lists!$I$2:$I$200="Individual",ROW(Lists!$B$2:$B$200)),ROW(141:141))-1,1),"")</f>
        <v>Myanmar refugees in Thailand</v>
      </c>
      <c r="B145" s="149" t="str">
        <f>VLOOKUP(A145,Lists!$B$2:$G$200,2,FALSE)</f>
        <v>THA003</v>
      </c>
      <c r="C145" s="149" t="str">
        <f>VLOOKUP(B145,'INFORM Severity - hidden'!$C$5:$D$200,2,FALSE)</f>
        <v>Thailand</v>
      </c>
      <c r="D145" s="149" t="str">
        <f>VLOOKUP(A145,Lists!$B$2:$G$200,3,FALSE)</f>
        <v>THA</v>
      </c>
      <c r="E145" s="150" t="str">
        <f>VLOOKUP(A145,Lists!$B$2:$G$200,5,FALSE)</f>
        <v>Conflict</v>
      </c>
      <c r="F145" s="144">
        <f t="shared" si="20"/>
        <v>2.1</v>
      </c>
      <c r="G145" s="145">
        <f t="shared" si="21"/>
        <v>3</v>
      </c>
      <c r="H145" s="145" t="str">
        <f t="shared" si="22"/>
        <v>Medium</v>
      </c>
      <c r="I145" s="146" t="str">
        <f>INDEX(Trends!$D$3:$D$404,MATCH(B145,Trends!$C$3:$C$404,0))</f>
        <v>Increasing</v>
      </c>
      <c r="J145" s="145" t="str">
        <f>VLOOKUP($B145,Reliability!$A$3:$I$300,9,FALSE)</f>
        <v>Very High</v>
      </c>
      <c r="K145" s="147">
        <f t="shared" si="23"/>
        <v>1.5</v>
      </c>
      <c r="L145" s="147">
        <f>VLOOKUP($B145,'Impact of the crisis'!$C$6:$N$300,12,FALSE)</f>
        <v>0.5</v>
      </c>
      <c r="M145" s="147">
        <f>VLOOKUP($B145,'Impact of the crisis'!$C$6:$AB$300,26,FALSE)</f>
        <v>1.9</v>
      </c>
      <c r="N145" s="147">
        <f>VLOOKUP($B145,'Conditions of people affected'!$C$6:$R$300,16,FALSE)</f>
        <v>2.4</v>
      </c>
      <c r="O145" s="147">
        <f>VLOOKUP($B145,'Conditions of people affected'!$C$6:$R$300,9,FALSE)</f>
        <v>1.8</v>
      </c>
      <c r="P145" s="147">
        <f>VLOOKUP($B145,'Conditions of people affected'!$C$6:$R$300,15,FALSE)</f>
        <v>3</v>
      </c>
      <c r="Q145" s="147">
        <f t="shared" si="24"/>
        <v>2.1</v>
      </c>
      <c r="R145" s="147">
        <f>VLOOKUP($B145,'Complexity of the crisis'!$C$6:$AN$300,22,FALSE)</f>
        <v>2.1</v>
      </c>
      <c r="S145" s="147">
        <f>VLOOKUP($B145,'Complexity of the crisis'!$C$6:$AN$300,38,FALSE)</f>
        <v>2</v>
      </c>
      <c r="T145" s="151" t="str">
        <f>VLOOKUP(B145,Lists!$C$3:$E$300,3,FALSE)</f>
        <v>Asia</v>
      </c>
      <c r="U145" s="152">
        <f>VLOOKUP(B145,'INFORM Severity - hidden'!$C$5:$V$300,20,FALSE)</f>
        <v>45560</v>
      </c>
    </row>
    <row r="146" spans="1:21" x14ac:dyDescent="0.35">
      <c r="A146" s="148" t="str">
        <f t="array" ref="A146">IFERROR(INDEX(Lists!$B$2:$B$200,SMALL(IF(Lists!$I$2:$I$200="Individual",ROW(Lists!$B$2:$B$200)),ROW(142:142))-1,1),"")</f>
        <v>Food Security Crisis in Timor-Leste</v>
      </c>
      <c r="B146" s="149" t="str">
        <f>VLOOKUP(A146,Lists!$B$2:$G$200,2,FALSE)</f>
        <v>TLS003</v>
      </c>
      <c r="C146" s="149" t="str">
        <f>VLOOKUP(B146,'INFORM Severity - hidden'!$C$5:$D$200,2,FALSE)</f>
        <v>Timor Leste</v>
      </c>
      <c r="D146" s="149" t="str">
        <f>VLOOKUP(A146,Lists!$B$2:$G$200,3,FALSE)</f>
        <v>TLS</v>
      </c>
      <c r="E146" s="150" t="str">
        <f>VLOOKUP(A146,Lists!$B$2:$G$200,5,FALSE)</f>
        <v>Food Security</v>
      </c>
      <c r="F146" s="144">
        <f t="shared" si="20"/>
        <v>2</v>
      </c>
      <c r="G146" s="145">
        <f t="shared" si="21"/>
        <v>2</v>
      </c>
      <c r="H146" s="145" t="str">
        <f t="shared" si="22"/>
        <v>Low</v>
      </c>
      <c r="I146" s="146" t="str">
        <f>INDEX(Trends!$D$3:$D$404,MATCH(B146,Trends!$C$3:$C$404,0))</f>
        <v>Stable</v>
      </c>
      <c r="J146" s="145" t="str">
        <f>VLOOKUP($B146,Reliability!$A$3:$I$300,9,FALSE)</f>
        <v>Very High</v>
      </c>
      <c r="K146" s="147">
        <f t="shared" si="23"/>
        <v>2.2000000000000002</v>
      </c>
      <c r="L146" s="147">
        <f>VLOOKUP($B146,'Impact of the crisis'!$C$6:$N$300,12,FALSE)</f>
        <v>3.1</v>
      </c>
      <c r="M146" s="147">
        <f>VLOOKUP($B146,'Impact of the crisis'!$C$6:$AB$300,26,FALSE)</f>
        <v>1.6</v>
      </c>
      <c r="N146" s="147">
        <f>VLOOKUP($B146,'Conditions of people affected'!$C$6:$R$300,16,FALSE)</f>
        <v>2.8</v>
      </c>
      <c r="O146" s="147">
        <f>VLOOKUP($B146,'Conditions of people affected'!$C$6:$R$300,9,FALSE)</f>
        <v>2.6</v>
      </c>
      <c r="P146" s="147">
        <f>VLOOKUP($B146,'Conditions of people affected'!$C$6:$R$300,15,FALSE)</f>
        <v>3</v>
      </c>
      <c r="Q146" s="147">
        <f t="shared" si="24"/>
        <v>0.7</v>
      </c>
      <c r="R146" s="147">
        <f>VLOOKUP($B146,'Complexity of the crisis'!$C$6:$AN$300,22,FALSE)</f>
        <v>0.9</v>
      </c>
      <c r="S146" s="147">
        <f>VLOOKUP($B146,'Complexity of the crisis'!$C$6:$AN$300,38,FALSE)</f>
        <v>0.5</v>
      </c>
      <c r="T146" s="151" t="str">
        <f>VLOOKUP(B146,Lists!$C$3:$E$300,3,FALSE)</f>
        <v>Asia</v>
      </c>
      <c r="U146" s="152">
        <f>VLOOKUP(B146,'INFORM Severity - hidden'!$C$5:$V$300,20,FALSE)</f>
        <v>45560</v>
      </c>
    </row>
    <row r="147" spans="1:21" x14ac:dyDescent="0.35">
      <c r="A147" s="148" t="str">
        <f t="array" ref="A147">IFERROR(INDEX(Lists!$B$2:$B$200,SMALL(IF(Lists!$I$2:$I$200="Individual",ROW(Lists!$B$2:$B$200)),ROW(143:143))-1,1),"")</f>
        <v>Venezuelan refugees in Trinidad and Tobago</v>
      </c>
      <c r="B147" s="149" t="str">
        <f>VLOOKUP(A147,Lists!$B$2:$G$200,2,FALSE)</f>
        <v>TTO002</v>
      </c>
      <c r="C147" s="149" t="str">
        <f>VLOOKUP(B147,'INFORM Severity - hidden'!$C$5:$D$200,2,FALSE)</f>
        <v>Trinidad and Tobago</v>
      </c>
      <c r="D147" s="149" t="str">
        <f>VLOOKUP(A147,Lists!$B$2:$G$200,3,FALSE)</f>
        <v>TTO</v>
      </c>
      <c r="E147" s="150" t="str">
        <f>VLOOKUP(A147,Lists!$B$2:$G$200,5,FALSE)</f>
        <v>Displacement</v>
      </c>
      <c r="F147" s="144">
        <f t="shared" si="20"/>
        <v>1.7</v>
      </c>
      <c r="G147" s="145">
        <f t="shared" si="21"/>
        <v>2</v>
      </c>
      <c r="H147" s="145" t="str">
        <f t="shared" si="22"/>
        <v>Low</v>
      </c>
      <c r="I147" s="146" t="str">
        <f>INDEX(Trends!$D$3:$D$404,MATCH(B147,Trends!$C$3:$C$404,0))</f>
        <v>Decreasing</v>
      </c>
      <c r="J147" s="145" t="str">
        <f>VLOOKUP($B147,Reliability!$A$3:$I$300,9,FALSE)</f>
        <v>Very High</v>
      </c>
      <c r="K147" s="147">
        <f t="shared" si="23"/>
        <v>2.1</v>
      </c>
      <c r="L147" s="147">
        <f>VLOOKUP($B147,'Impact of the crisis'!$C$6:$N$300,12,FALSE)</f>
        <v>3</v>
      </c>
      <c r="M147" s="147">
        <f>VLOOKUP($B147,'Impact of the crisis'!$C$6:$AB$300,26,FALSE)</f>
        <v>1.6</v>
      </c>
      <c r="N147" s="147">
        <f>VLOOKUP($B147,'Conditions of people affected'!$C$6:$R$300,16,FALSE)</f>
        <v>1.5</v>
      </c>
      <c r="O147" s="147">
        <f>VLOOKUP($B147,'Conditions of people affected'!$C$6:$R$300,9,FALSE)</f>
        <v>1</v>
      </c>
      <c r="P147" s="147">
        <f>VLOOKUP($B147,'Conditions of people affected'!$C$6:$R$300,15,FALSE)</f>
        <v>2</v>
      </c>
      <c r="Q147" s="147">
        <f t="shared" si="24"/>
        <v>1.7</v>
      </c>
      <c r="R147" s="147">
        <f>VLOOKUP($B147,'Complexity of the crisis'!$C$6:$AN$300,22,FALSE)</f>
        <v>1.4</v>
      </c>
      <c r="S147" s="147">
        <f>VLOOKUP($B147,'Complexity of the crisis'!$C$6:$AN$300,38,FALSE)</f>
        <v>2</v>
      </c>
      <c r="T147" s="151" t="str">
        <f>VLOOKUP(B147,Lists!$C$3:$E$300,3,FALSE)</f>
        <v>Americas</v>
      </c>
      <c r="U147" s="152">
        <f>VLOOKUP(B147,'INFORM Severity - hidden'!$C$5:$V$300,20,FALSE)</f>
        <v>45562</v>
      </c>
    </row>
    <row r="148" spans="1:21" x14ac:dyDescent="0.35">
      <c r="A148" s="148" t="str">
        <f t="array" ref="A148">IFERROR(INDEX(Lists!$B$2:$B$200,SMALL(IF(Lists!$I$2:$I$200="Individual",ROW(Lists!$B$2:$B$200)),ROW(144:144))-1,1),"")</f>
        <v>Mixed migration flows in Tunisia</v>
      </c>
      <c r="B148" s="149" t="str">
        <f>VLOOKUP(A148,Lists!$B$2:$G$200,2,FALSE)</f>
        <v>TUN002</v>
      </c>
      <c r="C148" s="149" t="str">
        <f>VLOOKUP(B148,'INFORM Severity - hidden'!$C$5:$D$200,2,FALSE)</f>
        <v>Tunisia</v>
      </c>
      <c r="D148" s="149" t="str">
        <f>VLOOKUP(A148,Lists!$B$2:$G$200,3,FALSE)</f>
        <v>TUN</v>
      </c>
      <c r="E148" s="150" t="str">
        <f>VLOOKUP(A148,Lists!$B$2:$G$200,5,FALSE)</f>
        <v>Displacement</v>
      </c>
      <c r="F148" s="144">
        <f t="shared" si="20"/>
        <v>2.2999999999999998</v>
      </c>
      <c r="G148" s="145">
        <f t="shared" si="21"/>
        <v>3</v>
      </c>
      <c r="H148" s="145" t="str">
        <f t="shared" si="22"/>
        <v>Medium</v>
      </c>
      <c r="I148" s="146" t="str">
        <f>INDEX(Trends!$D$3:$D$404,MATCH(B148,Trends!$C$3:$C$404,0))</f>
        <v>Decreasing</v>
      </c>
      <c r="J148" s="145" t="str">
        <f>VLOOKUP($B148,Reliability!$A$3:$I$300,9,FALSE)</f>
        <v>High</v>
      </c>
      <c r="K148" s="147">
        <f t="shared" si="23"/>
        <v>3.5</v>
      </c>
      <c r="L148" s="147">
        <f>VLOOKUP($B148,'Impact of the crisis'!$C$6:$N$300,12,FALSE)</f>
        <v>4.3</v>
      </c>
      <c r="M148" s="147">
        <f>VLOOKUP($B148,'Impact of the crisis'!$C$6:$AB$300,26,FALSE)</f>
        <v>2.9</v>
      </c>
      <c r="N148" s="147">
        <f>VLOOKUP($B148,'Conditions of people affected'!$C$6:$R$300,16,FALSE)</f>
        <v>1.25</v>
      </c>
      <c r="O148" s="147">
        <f>VLOOKUP($B148,'Conditions of people affected'!$C$6:$R$300,9,FALSE)</f>
        <v>1.5</v>
      </c>
      <c r="P148" s="147">
        <f>VLOOKUP($B148,'Conditions of people affected'!$C$6:$R$300,15,FALSE)</f>
        <v>1</v>
      </c>
      <c r="Q148" s="147">
        <f t="shared" si="24"/>
        <v>2.8</v>
      </c>
      <c r="R148" s="147">
        <f>VLOOKUP($B148,'Complexity of the crisis'!$C$6:$AN$300,22,FALSE)</f>
        <v>2.5</v>
      </c>
      <c r="S148" s="147">
        <f>VLOOKUP($B148,'Complexity of the crisis'!$C$6:$AN$300,38,FALSE)</f>
        <v>3</v>
      </c>
      <c r="T148" s="151" t="str">
        <f>VLOOKUP(B148,Lists!$C$3:$E$300,3,FALSE)</f>
        <v>Africa</v>
      </c>
      <c r="U148" s="152">
        <f>VLOOKUP(B148,'INFORM Severity - hidden'!$C$5:$V$300,20,FALSE)</f>
        <v>45564</v>
      </c>
    </row>
    <row r="149" spans="1:21" x14ac:dyDescent="0.35">
      <c r="A149" s="148" t="str">
        <f t="array" ref="A149">IFERROR(INDEX(Lists!$B$2:$B$200,SMALL(IF(Lists!$I$2:$I$200="Individual",ROW(Lists!$B$2:$B$200)),ROW(145:145))-1,1),"")</f>
        <v>Syrian Refugees in Türkiye</v>
      </c>
      <c r="B149" s="149" t="str">
        <f>VLOOKUP(A149,Lists!$B$2:$G$200,2,FALSE)</f>
        <v>TUR002</v>
      </c>
      <c r="C149" s="149" t="str">
        <f>VLOOKUP(B149,'INFORM Severity - hidden'!$C$5:$D$200,2,FALSE)</f>
        <v>Türkiye</v>
      </c>
      <c r="D149" s="149" t="str">
        <f>VLOOKUP(A149,Lists!$B$2:$G$200,3,FALSE)</f>
        <v>TUR</v>
      </c>
      <c r="E149" s="150" t="str">
        <f>VLOOKUP(A149,Lists!$B$2:$G$200,5,FALSE)</f>
        <v>Displacement</v>
      </c>
      <c r="F149" s="144">
        <f t="shared" si="20"/>
        <v>3.2</v>
      </c>
      <c r="G149" s="145">
        <f t="shared" si="21"/>
        <v>4</v>
      </c>
      <c r="H149" s="145" t="str">
        <f t="shared" si="22"/>
        <v>High</v>
      </c>
      <c r="I149" s="146" t="str">
        <f>INDEX(Trends!$D$3:$D$404,MATCH(B149,Trends!$C$3:$C$404,0))</f>
        <v>Stable</v>
      </c>
      <c r="J149" s="145" t="str">
        <f>VLOOKUP($B149,Reliability!$A$3:$I$300,9,FALSE)</f>
        <v>High</v>
      </c>
      <c r="K149" s="147">
        <f t="shared" si="23"/>
        <v>3.1</v>
      </c>
      <c r="L149" s="147">
        <f>VLOOKUP($B149,'Impact of the crisis'!$C$6:$N$300,12,FALSE)</f>
        <v>3.2</v>
      </c>
      <c r="M149" s="147">
        <f>VLOOKUP($B149,'Impact of the crisis'!$C$6:$AB$300,26,FALSE)</f>
        <v>3</v>
      </c>
      <c r="N149" s="147">
        <f>VLOOKUP($B149,'Conditions of people affected'!$C$6:$R$300,16,FALSE)</f>
        <v>3.5</v>
      </c>
      <c r="O149" s="147">
        <f>VLOOKUP($B149,'Conditions of people affected'!$C$6:$R$300,9,FALSE)</f>
        <v>4</v>
      </c>
      <c r="P149" s="147">
        <f>VLOOKUP($B149,'Conditions of people affected'!$C$6:$R$300,15,FALSE)</f>
        <v>3</v>
      </c>
      <c r="Q149" s="147">
        <f t="shared" si="24"/>
        <v>2.7</v>
      </c>
      <c r="R149" s="147">
        <f>VLOOKUP($B149,'Complexity of the crisis'!$C$6:$AN$300,22,FALSE)</f>
        <v>2.9</v>
      </c>
      <c r="S149" s="147">
        <f>VLOOKUP($B149,'Complexity of the crisis'!$C$6:$AN$300,38,FALSE)</f>
        <v>2.5</v>
      </c>
      <c r="T149" s="151" t="str">
        <f>VLOOKUP(B149,Lists!$C$3:$E$300,3,FALSE)</f>
        <v>Middle east</v>
      </c>
      <c r="U149" s="152">
        <f>VLOOKUP(B149,'INFORM Severity - hidden'!$C$5:$V$300,20,FALSE)</f>
        <v>45560</v>
      </c>
    </row>
    <row r="150" spans="1:21" x14ac:dyDescent="0.35">
      <c r="A150" s="148" t="str">
        <f t="array" ref="A150">IFERROR(INDEX(Lists!$B$2:$B$200,SMALL(IF(Lists!$I$2:$I$200="Individual",ROW(Lists!$B$2:$B$200)),ROW(146:146))-1,1),"")</f>
        <v>Mixed Migration Flows in Türkiye</v>
      </c>
      <c r="B150" s="149" t="str">
        <f>VLOOKUP(A150,Lists!$B$2:$G$200,2,FALSE)</f>
        <v>TUR003</v>
      </c>
      <c r="C150" s="149" t="str">
        <f>VLOOKUP(B150,'INFORM Severity - hidden'!$C$5:$D$200,2,FALSE)</f>
        <v>Türkiye</v>
      </c>
      <c r="D150" s="149" t="str">
        <f>VLOOKUP(A150,Lists!$B$2:$G$200,3,FALSE)</f>
        <v>TUR</v>
      </c>
      <c r="E150" s="150" t="str">
        <f>VLOOKUP(A150,Lists!$B$2:$G$200,5,FALSE)</f>
        <v>Displacement</v>
      </c>
      <c r="F150" s="144">
        <f t="shared" si="20"/>
        <v>2.1</v>
      </c>
      <c r="G150" s="145">
        <f t="shared" si="21"/>
        <v>3</v>
      </c>
      <c r="H150" s="145" t="str">
        <f t="shared" si="22"/>
        <v>Medium</v>
      </c>
      <c r="I150" s="146" t="str">
        <f>INDEX(Trends!$D$3:$D$404,MATCH(B150,Trends!$C$3:$C$404,0))</f>
        <v>Stable</v>
      </c>
      <c r="J150" s="145" t="str">
        <f>VLOOKUP($B150,Reliability!$A$3:$I$300,9,FALSE)</f>
        <v>Very High</v>
      </c>
      <c r="K150" s="147">
        <f t="shared" si="23"/>
        <v>2.2000000000000002</v>
      </c>
      <c r="L150" s="147">
        <f>VLOOKUP($B150,'Impact of the crisis'!$C$6:$N$300,12,FALSE)</f>
        <v>2.2999999999999998</v>
      </c>
      <c r="M150" s="147">
        <f>VLOOKUP($B150,'Impact of the crisis'!$C$6:$AB$300,26,FALSE)</f>
        <v>2.1</v>
      </c>
      <c r="N150" s="147">
        <f>VLOOKUP($B150,'Conditions of people affected'!$C$6:$R$300,16,FALSE)</f>
        <v>1.65</v>
      </c>
      <c r="O150" s="147">
        <f>VLOOKUP($B150,'Conditions of people affected'!$C$6:$R$300,9,FALSE)</f>
        <v>2.2999999999999998</v>
      </c>
      <c r="P150" s="147">
        <f>VLOOKUP($B150,'Conditions of people affected'!$C$6:$R$300,15,FALSE)</f>
        <v>1</v>
      </c>
      <c r="Q150" s="147">
        <f t="shared" si="24"/>
        <v>2.7</v>
      </c>
      <c r="R150" s="147">
        <f>VLOOKUP($B150,'Complexity of the crisis'!$C$6:$AN$300,22,FALSE)</f>
        <v>2.9</v>
      </c>
      <c r="S150" s="147">
        <f>VLOOKUP($B150,'Complexity of the crisis'!$C$6:$AN$300,38,FALSE)</f>
        <v>2.5</v>
      </c>
      <c r="T150" s="151" t="str">
        <f>VLOOKUP(B150,Lists!$C$3:$E$300,3,FALSE)</f>
        <v>Middle east</v>
      </c>
      <c r="U150" s="152">
        <f>VLOOKUP(B150,'INFORM Severity - hidden'!$C$5:$V$300,20,FALSE)</f>
        <v>45560</v>
      </c>
    </row>
    <row r="151" spans="1:21" x14ac:dyDescent="0.35">
      <c r="A151" s="148" t="str">
        <f t="array" ref="A151">IFERROR(INDEX(Lists!$B$2:$B$200,SMALL(IF(Lists!$I$2:$I$200="Individual",ROW(Lists!$B$2:$B$200)),ROW(147:147))-1,1),"")</f>
        <v>Kurdish Conflict</v>
      </c>
      <c r="B151" s="149" t="str">
        <f>VLOOKUP(A151,Lists!$B$2:$G$200,2,FALSE)</f>
        <v>TUR004</v>
      </c>
      <c r="C151" s="149" t="str">
        <f>VLOOKUP(B151,'INFORM Severity - hidden'!$C$5:$D$200,2,FALSE)</f>
        <v>Türkiye</v>
      </c>
      <c r="D151" s="149" t="str">
        <f>VLOOKUP(A151,Lists!$B$2:$G$200,3,FALSE)</f>
        <v>TUR</v>
      </c>
      <c r="E151" s="150" t="str">
        <f>VLOOKUP(A151,Lists!$B$2:$G$200,5,FALSE)</f>
        <v>Conflict</v>
      </c>
      <c r="F151" s="144" t="str">
        <f t="shared" si="20"/>
        <v>x</v>
      </c>
      <c r="G151" s="145" t="str">
        <f t="shared" si="21"/>
        <v>x</v>
      </c>
      <c r="H151" s="145" t="str">
        <f t="shared" si="22"/>
        <v>x</v>
      </c>
      <c r="I151" s="146" t="str">
        <f>INDEX(Trends!$D$3:$D$404,MATCH(B151,Trends!$C$3:$C$404,0))</f>
        <v>-</v>
      </c>
      <c r="J151" s="145" t="str">
        <f>VLOOKUP($B151,Reliability!$A$3:$I$300,9,FALSE)</f>
        <v>High</v>
      </c>
      <c r="K151" s="147">
        <f t="shared" si="23"/>
        <v>2.4</v>
      </c>
      <c r="L151" s="147">
        <f>VLOOKUP($B151,'Impact of the crisis'!$C$6:$N$300,12,FALSE)</f>
        <v>1.6</v>
      </c>
      <c r="M151" s="147">
        <f>VLOOKUP($B151,'Impact of the crisis'!$C$6:$AB$300,26,FALSE)</f>
        <v>2.8</v>
      </c>
      <c r="N151" s="147" t="str">
        <f>VLOOKUP($B151,'Conditions of people affected'!$C$6:$R$300,16,FALSE)</f>
        <v>x</v>
      </c>
      <c r="O151" s="147" t="str">
        <f>VLOOKUP($B151,'Conditions of people affected'!$C$6:$R$300,9,FALSE)</f>
        <v>x</v>
      </c>
      <c r="P151" s="147" t="str">
        <f>VLOOKUP($B151,'Conditions of people affected'!$C$6:$R$300,15,FALSE)</f>
        <v>x</v>
      </c>
      <c r="Q151" s="147">
        <f t="shared" si="24"/>
        <v>2.5</v>
      </c>
      <c r="R151" s="147">
        <f>VLOOKUP($B151,'Complexity of the crisis'!$C$6:$AN$300,22,FALSE)</f>
        <v>2.9</v>
      </c>
      <c r="S151" s="147">
        <f>VLOOKUP($B151,'Complexity of the crisis'!$C$6:$AN$300,38,FALSE)</f>
        <v>2</v>
      </c>
      <c r="T151" s="151" t="str">
        <f>VLOOKUP(B151,Lists!$C$3:$E$300,3,FALSE)</f>
        <v>Middle east</v>
      </c>
      <c r="U151" s="152">
        <f>VLOOKUP(B151,'INFORM Severity - hidden'!$C$5:$V$300,20,FALSE)</f>
        <v>45560</v>
      </c>
    </row>
    <row r="152" spans="1:21" x14ac:dyDescent="0.35">
      <c r="A152" s="148" t="str">
        <f t="array" ref="A152">IFERROR(INDEX(Lists!$B$2:$B$200,SMALL(IF(Lists!$I$2:$I$200="Individual",ROW(Lists!$B$2:$B$200)),ROW(148:148))-1,1),"")</f>
        <v>Türkiye / Syria earthquake in Türkiye</v>
      </c>
      <c r="B152" s="149" t="str">
        <f>VLOOKUP(A152,Lists!$B$2:$G$200,2,FALSE)</f>
        <v>TUR005</v>
      </c>
      <c r="C152" s="149" t="str">
        <f>VLOOKUP(B152,'INFORM Severity - hidden'!$C$5:$D$200,2,FALSE)</f>
        <v>Türkiye</v>
      </c>
      <c r="D152" s="149" t="str">
        <f>VLOOKUP(A152,Lists!$B$2:$G$200,3,FALSE)</f>
        <v>TUR</v>
      </c>
      <c r="E152" s="150" t="str">
        <f>VLOOKUP(A152,Lists!$B$2:$G$200,5,FALSE)</f>
        <v>Earthquake</v>
      </c>
      <c r="F152" s="144">
        <f t="shared" si="20"/>
        <v>3</v>
      </c>
      <c r="G152" s="145">
        <f t="shared" si="21"/>
        <v>3</v>
      </c>
      <c r="H152" s="145" t="str">
        <f t="shared" si="22"/>
        <v>Medium</v>
      </c>
      <c r="I152" s="146" t="str">
        <f>INDEX(Trends!$D$3:$D$404,MATCH(B152,Trends!$C$3:$C$404,0))</f>
        <v>Decreasing</v>
      </c>
      <c r="J152" s="145" t="str">
        <f>VLOOKUP($B152,Reliability!$A$3:$I$300,9,FALSE)</f>
        <v>High</v>
      </c>
      <c r="K152" s="147">
        <f t="shared" si="23"/>
        <v>2.7</v>
      </c>
      <c r="L152" s="147">
        <f>VLOOKUP($B152,'Impact of the crisis'!$C$6:$N$300,12,FALSE)</f>
        <v>2.1</v>
      </c>
      <c r="M152" s="147">
        <f>VLOOKUP($B152,'Impact of the crisis'!$C$6:$AB$300,26,FALSE)</f>
        <v>3</v>
      </c>
      <c r="N152" s="147">
        <f>VLOOKUP($B152,'Conditions of people affected'!$C$6:$R$300,16,FALSE)</f>
        <v>3.45</v>
      </c>
      <c r="O152" s="147">
        <f>VLOOKUP($B152,'Conditions of people affected'!$C$6:$R$300,9,FALSE)</f>
        <v>3.9</v>
      </c>
      <c r="P152" s="147">
        <f>VLOOKUP($B152,'Conditions of people affected'!$C$6:$R$300,15,FALSE)</f>
        <v>3</v>
      </c>
      <c r="Q152" s="147">
        <f t="shared" si="24"/>
        <v>2.5</v>
      </c>
      <c r="R152" s="147">
        <f>VLOOKUP($B152,'Complexity of the crisis'!$C$6:$AN$300,22,FALSE)</f>
        <v>2.9</v>
      </c>
      <c r="S152" s="147">
        <f>VLOOKUP($B152,'Complexity of the crisis'!$C$6:$AN$300,38,FALSE)</f>
        <v>2</v>
      </c>
      <c r="T152" s="151" t="str">
        <f>VLOOKUP(B152,Lists!$C$3:$E$300,3,FALSE)</f>
        <v>Middle east</v>
      </c>
      <c r="U152" s="152">
        <f>VLOOKUP(B152,'INFORM Severity - hidden'!$C$5:$V$300,20,FALSE)</f>
        <v>45560</v>
      </c>
    </row>
    <row r="153" spans="1:21" x14ac:dyDescent="0.35">
      <c r="A153" s="148" t="str">
        <f t="array" ref="A153">IFERROR(INDEX(Lists!$B$2:$B$200,SMALL(IF(Lists!$I$2:$I$200="Individual",ROW(Lists!$B$2:$B$200)),ROW(149:149))-1,1),"")</f>
        <v>International Displacement in Tanzania</v>
      </c>
      <c r="B153" s="149" t="str">
        <f>VLOOKUP(A153,Lists!$B$2:$G$200,2,FALSE)</f>
        <v>TZA002</v>
      </c>
      <c r="C153" s="149" t="str">
        <f>VLOOKUP(B153,'INFORM Severity - hidden'!$C$5:$D$200,2,FALSE)</f>
        <v>Tanzania</v>
      </c>
      <c r="D153" s="149" t="str">
        <f>VLOOKUP(A153,Lists!$B$2:$G$200,3,FALSE)</f>
        <v>TZA</v>
      </c>
      <c r="E153" s="150" t="str">
        <f>VLOOKUP(A153,Lists!$B$2:$G$200,5,FALSE)</f>
        <v>Displacement</v>
      </c>
      <c r="F153" s="144">
        <f t="shared" si="20"/>
        <v>2.4</v>
      </c>
      <c r="G153" s="145">
        <f t="shared" si="21"/>
        <v>3</v>
      </c>
      <c r="H153" s="145" t="str">
        <f t="shared" si="22"/>
        <v>Medium</v>
      </c>
      <c r="I153" s="146" t="str">
        <f>INDEX(Trends!$D$3:$D$404,MATCH(B153,Trends!$C$3:$C$404,0))</f>
        <v>Stable</v>
      </c>
      <c r="J153" s="145" t="str">
        <f>VLOOKUP($B153,Reliability!$A$3:$I$300,9,FALSE)</f>
        <v>High</v>
      </c>
      <c r="K153" s="147">
        <f t="shared" si="23"/>
        <v>3.2</v>
      </c>
      <c r="L153" s="147">
        <f>VLOOKUP($B153,'Impact of the crisis'!$C$6:$N$300,12,FALSE)</f>
        <v>2.4</v>
      </c>
      <c r="M153" s="147">
        <f>VLOOKUP($B153,'Impact of the crisis'!$C$6:$AB$300,26,FALSE)</f>
        <v>3.5</v>
      </c>
      <c r="N153" s="147">
        <f>VLOOKUP($B153,'Conditions of people affected'!$C$6:$R$300,16,FALSE)</f>
        <v>2.15</v>
      </c>
      <c r="O153" s="147">
        <f>VLOOKUP($B153,'Conditions of people affected'!$C$6:$R$300,9,FALSE)</f>
        <v>2.2999999999999998</v>
      </c>
      <c r="P153" s="147">
        <f>VLOOKUP($B153,'Conditions of people affected'!$C$6:$R$300,15,FALSE)</f>
        <v>2</v>
      </c>
      <c r="Q153" s="147">
        <f t="shared" si="24"/>
        <v>2</v>
      </c>
      <c r="R153" s="147">
        <f>VLOOKUP($B153,'Complexity of the crisis'!$C$6:$AN$300,22,FALSE)</f>
        <v>1.9</v>
      </c>
      <c r="S153" s="147">
        <f>VLOOKUP($B153,'Complexity of the crisis'!$C$6:$AN$300,38,FALSE)</f>
        <v>2</v>
      </c>
      <c r="T153" s="151" t="str">
        <f>VLOOKUP(B153,Lists!$C$3:$E$300,3,FALSE)</f>
        <v>Africa</v>
      </c>
      <c r="U153" s="152">
        <f>VLOOKUP(B153,'INFORM Severity - hidden'!$C$5:$V$300,20,FALSE)</f>
        <v>45565</v>
      </c>
    </row>
    <row r="154" spans="1:21" x14ac:dyDescent="0.35">
      <c r="A154" s="148" t="str">
        <f t="array" ref="A154">IFERROR(INDEX(Lists!$B$2:$B$200,SMALL(IF(Lists!$I$2:$I$200="Individual",ROW(Lists!$B$2:$B$200)),ROW(150:150))-1,1),"")</f>
        <v>Food Security Crisis in North-East Tanzania</v>
      </c>
      <c r="B154" s="149" t="str">
        <f>VLOOKUP(A154,Lists!$B$2:$G$200,2,FALSE)</f>
        <v>TZA003</v>
      </c>
      <c r="C154" s="149" t="str">
        <f>VLOOKUP(B154,'INFORM Severity - hidden'!$C$5:$D$200,2,FALSE)</f>
        <v>Tanzania</v>
      </c>
      <c r="D154" s="149" t="str">
        <f>VLOOKUP(A154,Lists!$B$2:$G$200,3,FALSE)</f>
        <v>TZA</v>
      </c>
      <c r="E154" s="150" t="str">
        <f>VLOOKUP(A154,Lists!$B$2:$G$200,5,FALSE)</f>
        <v>Drought</v>
      </c>
      <c r="F154" s="144">
        <f t="shared" si="20"/>
        <v>2.2999999999999998</v>
      </c>
      <c r="G154" s="145">
        <f t="shared" si="21"/>
        <v>3</v>
      </c>
      <c r="H154" s="145" t="str">
        <f t="shared" si="22"/>
        <v>Medium</v>
      </c>
      <c r="I154" s="146" t="str">
        <f>INDEX(Trends!$D$3:$D$404,MATCH(B154,Trends!$C$3:$C$404,0))</f>
        <v>Decreasing</v>
      </c>
      <c r="J154" s="145" t="str">
        <f>VLOOKUP($B154,Reliability!$A$3:$I$300,9,FALSE)</f>
        <v>High</v>
      </c>
      <c r="K154" s="147">
        <f t="shared" si="23"/>
        <v>1.7</v>
      </c>
      <c r="L154" s="147">
        <f>VLOOKUP($B154,'Impact of the crisis'!$C$6:$N$300,12,FALSE)</f>
        <v>2.5</v>
      </c>
      <c r="M154" s="147">
        <f>VLOOKUP($B154,'Impact of the crisis'!$C$6:$AB$300,26,FALSE)</f>
        <v>1.3</v>
      </c>
      <c r="N154" s="147">
        <f>VLOOKUP($B154,'Conditions of people affected'!$C$6:$R$300,16,FALSE)</f>
        <v>2.8</v>
      </c>
      <c r="O154" s="147">
        <f>VLOOKUP($B154,'Conditions of people affected'!$C$6:$R$300,9,FALSE)</f>
        <v>2.6</v>
      </c>
      <c r="P154" s="147">
        <f>VLOOKUP($B154,'Conditions of people affected'!$C$6:$R$300,15,FALSE)</f>
        <v>3</v>
      </c>
      <c r="Q154" s="147">
        <f t="shared" si="24"/>
        <v>2</v>
      </c>
      <c r="R154" s="147">
        <f>VLOOKUP($B154,'Complexity of the crisis'!$C$6:$AN$300,22,FALSE)</f>
        <v>1.9</v>
      </c>
      <c r="S154" s="147">
        <f>VLOOKUP($B154,'Complexity of the crisis'!$C$6:$AN$300,38,FALSE)</f>
        <v>2</v>
      </c>
      <c r="T154" s="151" t="str">
        <f>VLOOKUP(B154,Lists!$C$3:$E$300,3,FALSE)</f>
        <v>Africa</v>
      </c>
      <c r="U154" s="152">
        <f>VLOOKUP(B154,'INFORM Severity - hidden'!$C$5:$V$300,20,FALSE)</f>
        <v>45565</v>
      </c>
    </row>
    <row r="155" spans="1:21" x14ac:dyDescent="0.35">
      <c r="A155" s="148" t="str">
        <f t="array" ref="A155">IFERROR(INDEX(Lists!$B$2:$B$200,SMALL(IF(Lists!$I$2:$I$200="Individual",ROW(Lists!$B$2:$B$200)),ROW(151:151))-1,1),"")</f>
        <v>International Displacement in Uganda</v>
      </c>
      <c r="B155" s="149" t="str">
        <f>VLOOKUP(A155,Lists!$B$2:$G$200,2,FALSE)</f>
        <v>UGA005</v>
      </c>
      <c r="C155" s="149" t="str">
        <f>VLOOKUP(B155,'INFORM Severity - hidden'!$C$5:$D$200,2,FALSE)</f>
        <v>Uganda</v>
      </c>
      <c r="D155" s="149" t="str">
        <f>VLOOKUP(A155,Lists!$B$2:$G$200,3,FALSE)</f>
        <v>UGA</v>
      </c>
      <c r="E155" s="150" t="str">
        <f>VLOOKUP(A155,Lists!$B$2:$G$200,5,FALSE)</f>
        <v>Displacement</v>
      </c>
      <c r="F155" s="144">
        <f t="shared" si="20"/>
        <v>3.3</v>
      </c>
      <c r="G155" s="145">
        <f t="shared" si="21"/>
        <v>4</v>
      </c>
      <c r="H155" s="145" t="str">
        <f t="shared" si="22"/>
        <v>High</v>
      </c>
      <c r="I155" s="146" t="str">
        <f>INDEX(Trends!$D$3:$D$404,MATCH(B155,Trends!$C$3:$C$404,0))</f>
        <v>Increasing</v>
      </c>
      <c r="J155" s="145" t="str">
        <f>VLOOKUP($B155,Reliability!$A$3:$I$300,9,FALSE)</f>
        <v>Medium</v>
      </c>
      <c r="K155" s="147">
        <f t="shared" si="23"/>
        <v>3.2</v>
      </c>
      <c r="L155" s="147">
        <f>VLOOKUP($B155,'Impact of the crisis'!$C$6:$N$300,12,FALSE)</f>
        <v>1.7</v>
      </c>
      <c r="M155" s="147">
        <f>VLOOKUP($B155,'Impact of the crisis'!$C$6:$AB$300,26,FALSE)</f>
        <v>3.8</v>
      </c>
      <c r="N155" s="147">
        <f>VLOOKUP($B155,'Conditions of people affected'!$C$6:$R$300,16,FALSE)</f>
        <v>3.35</v>
      </c>
      <c r="O155" s="147">
        <f>VLOOKUP($B155,'Conditions of people affected'!$C$6:$R$300,9,FALSE)</f>
        <v>3.7</v>
      </c>
      <c r="P155" s="147">
        <f>VLOOKUP($B155,'Conditions of people affected'!$C$6:$R$300,15,FALSE)</f>
        <v>3</v>
      </c>
      <c r="Q155" s="147">
        <f t="shared" si="24"/>
        <v>3.2</v>
      </c>
      <c r="R155" s="147">
        <f>VLOOKUP($B155,'Complexity of the crisis'!$C$6:$AN$300,22,FALSE)</f>
        <v>3.7</v>
      </c>
      <c r="S155" s="147">
        <f>VLOOKUP($B155,'Complexity of the crisis'!$C$6:$AN$300,38,FALSE)</f>
        <v>2.5</v>
      </c>
      <c r="T155" s="151" t="str">
        <f>VLOOKUP(B155,Lists!$C$3:$E$300,3,FALSE)</f>
        <v>Africa</v>
      </c>
      <c r="U155" s="152">
        <f>VLOOKUP(B155,'INFORM Severity - hidden'!$C$5:$V$300,20,FALSE)</f>
        <v>45562</v>
      </c>
    </row>
    <row r="156" spans="1:21" x14ac:dyDescent="0.35">
      <c r="A156" s="148" t="str">
        <f t="array" ref="A156">IFERROR(INDEX(Lists!$B$2:$B$200,SMALL(IF(Lists!$I$2:$I$200="Individual",ROW(Lists!$B$2:$B$200)),ROW(152:152))-1,1),"")</f>
        <v>Russia-Ukraine conflict</v>
      </c>
      <c r="B156" s="149" t="str">
        <f>VLOOKUP(A156,Lists!$B$2:$G$200,2,FALSE)</f>
        <v>UKR002</v>
      </c>
      <c r="C156" s="149" t="str">
        <f>VLOOKUP(B156,'INFORM Severity - hidden'!$C$5:$D$200,2,FALSE)</f>
        <v>Ukraine</v>
      </c>
      <c r="D156" s="149" t="str">
        <f>VLOOKUP(A156,Lists!$B$2:$G$200,3,FALSE)</f>
        <v>UKR</v>
      </c>
      <c r="E156" s="150" t="str">
        <f>VLOOKUP(A156,Lists!$B$2:$G$200,5,FALSE)</f>
        <v>Conflict,Displacement</v>
      </c>
      <c r="F156" s="144">
        <f t="shared" si="20"/>
        <v>4.5</v>
      </c>
      <c r="G156" s="145">
        <f t="shared" si="21"/>
        <v>5</v>
      </c>
      <c r="H156" s="145" t="str">
        <f t="shared" si="22"/>
        <v>Very High</v>
      </c>
      <c r="I156" s="146" t="str">
        <f>INDEX(Trends!$D$3:$D$404,MATCH(B156,Trends!$C$3:$C$404,0))</f>
        <v>Stable</v>
      </c>
      <c r="J156" s="145" t="str">
        <f>VLOOKUP($B156,Reliability!$A$3:$I$300,9,FALSE)</f>
        <v>Very High</v>
      </c>
      <c r="K156" s="147">
        <f t="shared" si="23"/>
        <v>4.5</v>
      </c>
      <c r="L156" s="147">
        <f>VLOOKUP($B156,'Impact of the crisis'!$C$6:$N$300,12,FALSE)</f>
        <v>4.9000000000000004</v>
      </c>
      <c r="M156" s="147">
        <f>VLOOKUP($B156,'Impact of the crisis'!$C$6:$AB$300,26,FALSE)</f>
        <v>4.3</v>
      </c>
      <c r="N156" s="147">
        <f>VLOOKUP($B156,'Conditions of people affected'!$C$6:$R$300,16,FALSE)</f>
        <v>5</v>
      </c>
      <c r="O156" s="147">
        <f>VLOOKUP($B156,'Conditions of people affected'!$C$6:$R$300,9,FALSE)</f>
        <v>5</v>
      </c>
      <c r="P156" s="147">
        <f>VLOOKUP($B156,'Conditions of people affected'!$C$6:$R$300,15,FALSE)</f>
        <v>5</v>
      </c>
      <c r="Q156" s="147">
        <f t="shared" si="24"/>
        <v>3.7</v>
      </c>
      <c r="R156" s="147">
        <f>VLOOKUP($B156,'Complexity of the crisis'!$C$6:$AN$300,22,FALSE)</f>
        <v>2.6</v>
      </c>
      <c r="S156" s="147">
        <f>VLOOKUP($B156,'Complexity of the crisis'!$C$6:$AN$300,38,FALSE)</f>
        <v>4.5</v>
      </c>
      <c r="T156" s="151" t="str">
        <f>VLOOKUP(B156,Lists!$C$3:$E$300,3,FALSE)</f>
        <v>Europe</v>
      </c>
      <c r="U156" s="152">
        <f>VLOOKUP(B156,'INFORM Severity - hidden'!$C$5:$V$300,20,FALSE)</f>
        <v>45563</v>
      </c>
    </row>
    <row r="157" spans="1:21" x14ac:dyDescent="0.35">
      <c r="A157" s="148" t="str">
        <f t="array" ref="A157">IFERROR(INDEX(Lists!$B$2:$B$200,SMALL(IF(Lists!$I$2:$I$200="Individual",ROW(Lists!$B$2:$B$200)),ROW(153:153))-1,1),"")</f>
        <v>Complex crisis in Venezuela</v>
      </c>
      <c r="B157" s="149" t="str">
        <f>VLOOKUP(A157,Lists!$B$2:$G$200,2,FALSE)</f>
        <v>VEN001</v>
      </c>
      <c r="C157" s="149" t="str">
        <f>VLOOKUP(B157,'INFORM Severity - hidden'!$C$5:$D$200,2,FALSE)</f>
        <v>Venezuela</v>
      </c>
      <c r="D157" s="149" t="str">
        <f>VLOOKUP(A157,Lists!$B$2:$G$200,3,FALSE)</f>
        <v>VEN</v>
      </c>
      <c r="E157" s="150" t="str">
        <f>VLOOKUP(A157,Lists!$B$2:$G$200,5,FALSE)</f>
        <v>Socio-political,Violence,Floods</v>
      </c>
      <c r="F157" s="144">
        <f t="shared" si="20"/>
        <v>4</v>
      </c>
      <c r="G157" s="145">
        <f t="shared" si="21"/>
        <v>4</v>
      </c>
      <c r="H157" s="145" t="str">
        <f t="shared" si="22"/>
        <v>High</v>
      </c>
      <c r="I157" s="146" t="str">
        <f>INDEX(Trends!$D$3:$D$404,MATCH(B157,Trends!$C$3:$C$404,0))</f>
        <v>Stable</v>
      </c>
      <c r="J157" s="145" t="str">
        <f>VLOOKUP($B157,Reliability!$A$3:$I$300,9,FALSE)</f>
        <v>High</v>
      </c>
      <c r="K157" s="147">
        <f t="shared" si="23"/>
        <v>4.4000000000000004</v>
      </c>
      <c r="L157" s="147">
        <f>VLOOKUP($B157,'Impact of the crisis'!$C$6:$N$300,12,FALSE)</f>
        <v>5</v>
      </c>
      <c r="M157" s="147">
        <f>VLOOKUP($B157,'Impact of the crisis'!$C$6:$AB$300,26,FALSE)</f>
        <v>4</v>
      </c>
      <c r="N157" s="147">
        <f>VLOOKUP($B157,'Conditions of people affected'!$C$6:$R$300,16,FALSE)</f>
        <v>3.9</v>
      </c>
      <c r="O157" s="147">
        <f>VLOOKUP($B157,'Conditions of people affected'!$C$6:$R$300,9,FALSE)</f>
        <v>4.8</v>
      </c>
      <c r="P157" s="147">
        <f>VLOOKUP($B157,'Conditions of people affected'!$C$6:$R$300,15,FALSE)</f>
        <v>3</v>
      </c>
      <c r="Q157" s="147">
        <f t="shared" si="24"/>
        <v>3.7</v>
      </c>
      <c r="R157" s="147">
        <f>VLOOKUP($B157,'Complexity of the crisis'!$C$6:$AN$300,22,FALSE)</f>
        <v>3.3</v>
      </c>
      <c r="S157" s="147">
        <f>VLOOKUP($B157,'Complexity of the crisis'!$C$6:$AN$300,38,FALSE)</f>
        <v>4</v>
      </c>
      <c r="T157" s="151" t="str">
        <f>VLOOKUP(B157,Lists!$C$3:$E$300,3,FALSE)</f>
        <v>Americas</v>
      </c>
      <c r="U157" s="152">
        <f>VLOOKUP(B157,'INFORM Severity - hidden'!$C$5:$V$300,20,FALSE)</f>
        <v>45560</v>
      </c>
    </row>
    <row r="158" spans="1:21" x14ac:dyDescent="0.35">
      <c r="A158" s="148" t="str">
        <f t="array" ref="A158">IFERROR(INDEX(Lists!$B$2:$B$200,SMALL(IF(Lists!$I$2:$I$200="Individual",ROW(Lists!$B$2:$B$200)),ROW(154:154))-1,1),"")</f>
        <v>Typhoon Yagi in Vietnam</v>
      </c>
      <c r="B158" s="149" t="str">
        <f>VLOOKUP(A158,Lists!$B$2:$G$200,2,FALSE)</f>
        <v>VNM003</v>
      </c>
      <c r="C158" s="149" t="str">
        <f>VLOOKUP(B158,'INFORM Severity - hidden'!$C$5:$D$200,2,FALSE)</f>
        <v>Vietnam</v>
      </c>
      <c r="D158" s="149" t="str">
        <f>VLOOKUP(A158,Lists!$B$2:$G$200,3,FALSE)</f>
        <v>VNM</v>
      </c>
      <c r="E158" s="150" t="str">
        <f>VLOOKUP(A158,Lists!$B$2:$G$200,5,FALSE)</f>
        <v>Cyclone</v>
      </c>
      <c r="F158" s="144">
        <f t="shared" si="20"/>
        <v>2.7</v>
      </c>
      <c r="G158" s="145">
        <f t="shared" si="21"/>
        <v>3</v>
      </c>
      <c r="H158" s="145" t="str">
        <f t="shared" si="22"/>
        <v>Medium</v>
      </c>
      <c r="I158" s="146" t="str">
        <f>INDEX(Trends!$D$3:$D$404,MATCH(B158,Trends!$C$3:$C$404,0))</f>
        <v>-</v>
      </c>
      <c r="J158" s="145" t="str">
        <f>VLOOKUP($B158,Reliability!$A$3:$I$300,9,FALSE)</f>
        <v>Very High</v>
      </c>
      <c r="K158" s="147">
        <f t="shared" si="23"/>
        <v>2.9</v>
      </c>
      <c r="L158" s="147">
        <f>VLOOKUP($B158,'Impact of the crisis'!$C$6:$N$300,12,FALSE)</f>
        <v>3.3</v>
      </c>
      <c r="M158" s="147">
        <f>VLOOKUP($B158,'Impact of the crisis'!$C$6:$AB$300,26,FALSE)</f>
        <v>2.6</v>
      </c>
      <c r="N158" s="147">
        <f>VLOOKUP($B158,'Conditions of people affected'!$C$6:$R$300,16,FALSE)</f>
        <v>2.4500000000000002</v>
      </c>
      <c r="O158" s="147">
        <f>VLOOKUP($B158,'Conditions of people affected'!$C$6:$R$300,9,FALSE)</f>
        <v>2.9</v>
      </c>
      <c r="P158" s="147">
        <f>VLOOKUP($B158,'Conditions of people affected'!$C$6:$R$300,15,FALSE)</f>
        <v>2</v>
      </c>
      <c r="Q158" s="147">
        <f t="shared" si="24"/>
        <v>3</v>
      </c>
      <c r="R158" s="147">
        <f>VLOOKUP($B158,'Complexity of the crisis'!$C$6:$AN$300,22,FALSE)</f>
        <v>2.9</v>
      </c>
      <c r="S158" s="147">
        <f>VLOOKUP($B158,'Complexity of the crisis'!$C$6:$AN$300,38,FALSE)</f>
        <v>3</v>
      </c>
      <c r="T158" s="151" t="str">
        <f>VLOOKUP(B158,Lists!$C$3:$E$300,3,FALSE)</f>
        <v>Asia</v>
      </c>
      <c r="U158" s="152">
        <f>VLOOKUP(B158,'INFORM Severity - hidden'!$C$5:$V$300,20,FALSE)</f>
        <v>45565</v>
      </c>
    </row>
    <row r="159" spans="1:21" x14ac:dyDescent="0.35">
      <c r="A159" s="148" t="str">
        <f t="array" ref="A159">IFERROR(INDEX(Lists!$B$2:$B$200,SMALL(IF(Lists!$I$2:$I$200="Individual",ROW(Lists!$B$2:$B$200)),ROW(155:155))-1,1),"")</f>
        <v>Conflict in Yemen</v>
      </c>
      <c r="B159" s="149" t="str">
        <f>VLOOKUP(A159,Lists!$B$2:$G$200,2,FALSE)</f>
        <v>YEM001</v>
      </c>
      <c r="C159" s="149" t="str">
        <f>VLOOKUP(B159,'INFORM Severity - hidden'!$C$5:$D$200,2,FALSE)</f>
        <v>Yemen</v>
      </c>
      <c r="D159" s="149" t="str">
        <f>VLOOKUP(A159,Lists!$B$2:$G$200,3,FALSE)</f>
        <v>YEM</v>
      </c>
      <c r="E159" s="150" t="str">
        <f>VLOOKUP(A159,Lists!$B$2:$G$200,5,FALSE)</f>
        <v>Conflict</v>
      </c>
      <c r="F159" s="144">
        <f t="shared" si="20"/>
        <v>4.7</v>
      </c>
      <c r="G159" s="145">
        <f t="shared" si="21"/>
        <v>5</v>
      </c>
      <c r="H159" s="145" t="str">
        <f t="shared" si="22"/>
        <v>Very High</v>
      </c>
      <c r="I159" s="146" t="str">
        <f>INDEX(Trends!$D$3:$D$404,MATCH(B159,Trends!$C$3:$C$404,0))</f>
        <v>Stable</v>
      </c>
      <c r="J159" s="145" t="str">
        <f>VLOOKUP($B159,Reliability!$A$3:$I$300,9,FALSE)</f>
        <v>High</v>
      </c>
      <c r="K159" s="147">
        <f t="shared" si="23"/>
        <v>4.7</v>
      </c>
      <c r="L159" s="147">
        <f>VLOOKUP($B159,'Impact of the crisis'!$C$6:$N$300,12,FALSE)</f>
        <v>4.9000000000000004</v>
      </c>
      <c r="M159" s="147">
        <f>VLOOKUP($B159,'Impact of the crisis'!$C$6:$AB$300,26,FALSE)</f>
        <v>4.5999999999999996</v>
      </c>
      <c r="N159" s="147">
        <f>VLOOKUP($B159,'Conditions of people affected'!$C$6:$R$300,16,FALSE)</f>
        <v>5</v>
      </c>
      <c r="O159" s="147">
        <f>VLOOKUP($B159,'Conditions of people affected'!$C$6:$R$300,9,FALSE)</f>
        <v>5</v>
      </c>
      <c r="P159" s="147">
        <f>VLOOKUP($B159,'Conditions of people affected'!$C$6:$R$300,15,FALSE)</f>
        <v>5</v>
      </c>
      <c r="Q159" s="147">
        <f t="shared" si="24"/>
        <v>4.2</v>
      </c>
      <c r="R159" s="147">
        <f>VLOOKUP($B159,'Complexity of the crisis'!$C$6:$AN$300,22,FALSE)</f>
        <v>3.8</v>
      </c>
      <c r="S159" s="147">
        <f>VLOOKUP($B159,'Complexity of the crisis'!$C$6:$AN$300,38,FALSE)</f>
        <v>4.5</v>
      </c>
      <c r="T159" s="151" t="str">
        <f>VLOOKUP(B159,Lists!$C$3:$E$300,3,FALSE)</f>
        <v>Middle east</v>
      </c>
      <c r="U159" s="152">
        <f>VLOOKUP(B159,'INFORM Severity - hidden'!$C$5:$V$300,20,FALSE)</f>
        <v>45560</v>
      </c>
    </row>
    <row r="160" spans="1:21" x14ac:dyDescent="0.35">
      <c r="A160" s="148" t="str">
        <f t="array" ref="A160">IFERROR(INDEX(Lists!$B$2:$B$200,SMALL(IF(Lists!$I$2:$I$200="Individual",ROW(Lists!$B$2:$B$200)),ROW(156:156))-1,1),"")</f>
        <v>Mixed migration flows in Yemen</v>
      </c>
      <c r="B160" s="149" t="str">
        <f>VLOOKUP(A160,Lists!$B$2:$G$200,2,FALSE)</f>
        <v>YEM002</v>
      </c>
      <c r="C160" s="149" t="str">
        <f>VLOOKUP(B160,'INFORM Severity - hidden'!$C$5:$D$200,2,FALSE)</f>
        <v>Yemen</v>
      </c>
      <c r="D160" s="149" t="str">
        <f>VLOOKUP(A160,Lists!$B$2:$G$200,3,FALSE)</f>
        <v>YEM</v>
      </c>
      <c r="E160" s="150" t="str">
        <f>VLOOKUP(A160,Lists!$B$2:$G$200,5,FALSE)</f>
        <v>Displacement</v>
      </c>
      <c r="F160" s="144">
        <f t="shared" si="20"/>
        <v>3.2</v>
      </c>
      <c r="G160" s="145">
        <f t="shared" si="21"/>
        <v>4</v>
      </c>
      <c r="H160" s="145" t="str">
        <f t="shared" si="22"/>
        <v>High</v>
      </c>
      <c r="I160" s="146" t="str">
        <f>INDEX(Trends!$D$3:$D$404,MATCH(B160,Trends!$C$3:$C$404,0))</f>
        <v>Stable</v>
      </c>
      <c r="J160" s="145" t="str">
        <f>VLOOKUP($B160,Reliability!$A$3:$I$300,9,FALSE)</f>
        <v>Very High</v>
      </c>
      <c r="K160" s="147">
        <f t="shared" si="23"/>
        <v>3.2</v>
      </c>
      <c r="L160" s="147">
        <f>VLOOKUP($B160,'Impact of the crisis'!$C$6:$N$300,12,FALSE)</f>
        <v>1.3</v>
      </c>
      <c r="M160" s="147">
        <f>VLOOKUP($B160,'Impact of the crisis'!$C$6:$AB$300,26,FALSE)</f>
        <v>3.8</v>
      </c>
      <c r="N160" s="147">
        <f>VLOOKUP($B160,'Conditions of people affected'!$C$6:$R$300,16,FALSE)</f>
        <v>3.3</v>
      </c>
      <c r="O160" s="147">
        <f>VLOOKUP($B160,'Conditions of people affected'!$C$6:$R$300,9,FALSE)</f>
        <v>2.6</v>
      </c>
      <c r="P160" s="147">
        <f>VLOOKUP($B160,'Conditions of people affected'!$C$6:$R$300,15,FALSE)</f>
        <v>4</v>
      </c>
      <c r="Q160" s="147">
        <f t="shared" si="24"/>
        <v>3</v>
      </c>
      <c r="R160" s="147">
        <f>VLOOKUP($B160,'Complexity of the crisis'!$C$6:$AN$300,22,FALSE)</f>
        <v>3.8</v>
      </c>
      <c r="S160" s="147">
        <f>VLOOKUP($B160,'Complexity of the crisis'!$C$6:$AN$300,38,FALSE)</f>
        <v>2</v>
      </c>
      <c r="T160" s="151" t="str">
        <f>VLOOKUP(B160,Lists!$C$3:$E$300,3,FALSE)</f>
        <v>Middle east</v>
      </c>
      <c r="U160" s="152">
        <f>VLOOKUP(B160,'INFORM Severity - hidden'!$C$5:$V$300,20,FALSE)</f>
        <v>45560</v>
      </c>
    </row>
    <row r="161" spans="1:21" x14ac:dyDescent="0.35">
      <c r="A161" s="148" t="str">
        <f t="array" ref="A161">IFERROR(INDEX(Lists!$B$2:$B$200,SMALL(IF(Lists!$I$2:$I$200="Individual",ROW(Lists!$B$2:$B$200)),ROW(157:157))-1,1),"")</f>
        <v>Drought in Zambia</v>
      </c>
      <c r="B161" s="149" t="str">
        <f>VLOOKUP(A161,Lists!$B$2:$G$200,2,FALSE)</f>
        <v>ZMB002</v>
      </c>
      <c r="C161" s="149" t="str">
        <f>VLOOKUP(B161,'INFORM Severity - hidden'!$C$5:$D$200,2,FALSE)</f>
        <v>Zambia</v>
      </c>
      <c r="D161" s="149" t="str">
        <f>VLOOKUP(A161,Lists!$B$2:$G$200,3,FALSE)</f>
        <v>ZMB</v>
      </c>
      <c r="E161" s="150" t="str">
        <f>VLOOKUP(A161,Lists!$B$2:$G$200,5,FALSE)</f>
        <v>Drought,Food Security</v>
      </c>
      <c r="F161" s="144">
        <f t="shared" si="20"/>
        <v>3.6</v>
      </c>
      <c r="G161" s="145">
        <f t="shared" si="21"/>
        <v>4</v>
      </c>
      <c r="H161" s="145" t="str">
        <f t="shared" si="22"/>
        <v>High</v>
      </c>
      <c r="I161" s="146" t="str">
        <f>INDEX(Trends!$D$3:$D$404,MATCH(B161,Trends!$C$3:$C$404,0))</f>
        <v>Increasing</v>
      </c>
      <c r="J161" s="145" t="str">
        <f>VLOOKUP($B161,Reliability!$A$3:$I$300,9,FALSE)</f>
        <v>High</v>
      </c>
      <c r="K161" s="147">
        <f t="shared" si="23"/>
        <v>4</v>
      </c>
      <c r="L161" s="147">
        <f>VLOOKUP($B161,'Impact of the crisis'!$C$6:$N$300,12,FALSE)</f>
        <v>4.8</v>
      </c>
      <c r="M161" s="147">
        <f>VLOOKUP($B161,'Impact of the crisis'!$C$6:$AB$300,26,FALSE)</f>
        <v>3.4</v>
      </c>
      <c r="N161" s="147">
        <f>VLOOKUP($B161,'Conditions of people affected'!$C$6:$R$300,16,FALSE)</f>
        <v>4</v>
      </c>
      <c r="O161" s="147">
        <f>VLOOKUP($B161,'Conditions of people affected'!$C$6:$R$300,9,FALSE)</f>
        <v>5</v>
      </c>
      <c r="P161" s="147">
        <f>VLOOKUP($B161,'Conditions of people affected'!$C$6:$R$300,15,FALSE)</f>
        <v>3</v>
      </c>
      <c r="Q161" s="147">
        <f t="shared" si="24"/>
        <v>2.5</v>
      </c>
      <c r="R161" s="147">
        <f>VLOOKUP($B161,'Complexity of the crisis'!$C$6:$AN$300,22,FALSE)</f>
        <v>2.4</v>
      </c>
      <c r="S161" s="147">
        <f>VLOOKUP($B161,'Complexity of the crisis'!$C$6:$AN$300,38,FALSE)</f>
        <v>2.5</v>
      </c>
      <c r="T161" s="151" t="str">
        <f>VLOOKUP(B161,Lists!$C$3:$E$300,3,FALSE)</f>
        <v>Africa</v>
      </c>
      <c r="U161" s="152">
        <f>VLOOKUP(B161,'INFORM Severity - hidden'!$C$5:$V$300,20,FALSE)</f>
        <v>45565</v>
      </c>
    </row>
    <row r="162" spans="1:21" x14ac:dyDescent="0.35">
      <c r="A162" s="148" t="str">
        <f t="array" ref="A162">IFERROR(INDEX(Lists!$B$2:$B$200,SMALL(IF(Lists!$I$2:$I$200="Individual",ROW(Lists!$B$2:$B$200)),ROW(158:158))-1,1),"")</f>
        <v>Complex crisis in Zimbabwe</v>
      </c>
      <c r="B162" s="149" t="str">
        <f>VLOOKUP(A162,Lists!$B$2:$G$200,2,FALSE)</f>
        <v>ZWE001</v>
      </c>
      <c r="C162" s="149" t="str">
        <f>VLOOKUP(B162,'INFORM Severity - hidden'!$C$5:$D$200,2,FALSE)</f>
        <v>Zimbabwe</v>
      </c>
      <c r="D162" s="149" t="str">
        <f>VLOOKUP(A162,Lists!$B$2:$G$200,3,FALSE)</f>
        <v>ZWE</v>
      </c>
      <c r="E162" s="150" t="str">
        <f>VLOOKUP(A162,Lists!$B$2:$G$200,5,FALSE)</f>
        <v>Socio-political,Drought,Food Security</v>
      </c>
      <c r="F162" s="144">
        <f t="shared" si="20"/>
        <v>3.8</v>
      </c>
      <c r="G162" s="145">
        <f t="shared" si="21"/>
        <v>4</v>
      </c>
      <c r="H162" s="145" t="str">
        <f t="shared" si="22"/>
        <v>High</v>
      </c>
      <c r="I162" s="146" t="str">
        <f>INDEX(Trends!$D$3:$D$404,MATCH(B162,Trends!$C$3:$C$404,0))</f>
        <v>Increasing</v>
      </c>
      <c r="J162" s="145" t="str">
        <f>VLOOKUP($B162,Reliability!$A$3:$I$300,9,FALSE)</f>
        <v>High</v>
      </c>
      <c r="K162" s="147">
        <f t="shared" si="23"/>
        <v>4.0999999999999996</v>
      </c>
      <c r="L162" s="147">
        <f>VLOOKUP($B162,'Impact of the crisis'!$C$6:$N$300,12,FALSE)</f>
        <v>4.5999999999999996</v>
      </c>
      <c r="M162" s="147">
        <f>VLOOKUP($B162,'Impact of the crisis'!$C$6:$AB$300,26,FALSE)</f>
        <v>3.8</v>
      </c>
      <c r="N162" s="147">
        <f>VLOOKUP($B162,'Conditions of people affected'!$C$6:$R$300,16,FALSE)</f>
        <v>3.9</v>
      </c>
      <c r="O162" s="147">
        <f>VLOOKUP($B162,'Conditions of people affected'!$C$6:$R$300,9,FALSE)</f>
        <v>4.8</v>
      </c>
      <c r="P162" s="147">
        <f>VLOOKUP($B162,'Conditions of people affected'!$C$6:$R$300,15,FALSE)</f>
        <v>3</v>
      </c>
      <c r="Q162" s="147">
        <f t="shared" si="24"/>
        <v>3.4</v>
      </c>
      <c r="R162" s="147">
        <f>VLOOKUP($B162,'Complexity of the crisis'!$C$6:$AN$300,22,FALSE)</f>
        <v>3.3</v>
      </c>
      <c r="S162" s="147">
        <f>VLOOKUP($B162,'Complexity of the crisis'!$C$6:$AN$300,38,FALSE)</f>
        <v>3.5</v>
      </c>
      <c r="T162" s="151" t="str">
        <f>VLOOKUP(B162,Lists!$C$3:$E$300,3,FALSE)</f>
        <v>Africa</v>
      </c>
      <c r="U162" s="152">
        <f>VLOOKUP(B162,'INFORM Severity - hidden'!$C$5:$V$300,20,FALSE)</f>
        <v>45565</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6"/>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September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10201</v>
      </c>
      <c r="B2" s="13" t="s">
        <v>10203</v>
      </c>
      <c r="C2" s="13" t="s">
        <v>10204</v>
      </c>
      <c r="D2" s="6" t="s">
        <v>10205</v>
      </c>
      <c r="E2" s="13" t="s">
        <v>10206</v>
      </c>
      <c r="F2" s="85" t="s">
        <v>10207</v>
      </c>
      <c r="G2" s="86" t="s">
        <v>10208</v>
      </c>
      <c r="H2" s="85" t="s">
        <v>10208</v>
      </c>
      <c r="I2" s="87" t="s">
        <v>10209</v>
      </c>
      <c r="J2" s="87" t="s">
        <v>6</v>
      </c>
      <c r="K2" s="89" t="s">
        <v>10210</v>
      </c>
      <c r="L2" s="88" t="s">
        <v>10225</v>
      </c>
      <c r="M2" s="88" t="s">
        <v>10226</v>
      </c>
      <c r="N2" s="59" t="s">
        <v>10213</v>
      </c>
      <c r="O2" s="90" t="s">
        <v>7454</v>
      </c>
      <c r="P2" s="90" t="s">
        <v>10214</v>
      </c>
      <c r="Q2" s="91" t="s">
        <v>10215</v>
      </c>
      <c r="R2" s="92" t="s">
        <v>10216</v>
      </c>
      <c r="S2" s="92" t="s">
        <v>10217</v>
      </c>
      <c r="T2" s="63" t="s">
        <v>10218</v>
      </c>
      <c r="U2" s="141" t="s">
        <v>10219</v>
      </c>
    </row>
    <row r="3" spans="1:21" ht="18" hidden="1" customHeight="1" thickTop="1" x14ac:dyDescent="0.4">
      <c r="A3" s="56" t="s">
        <v>10220</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10221</v>
      </c>
      <c r="B4" s="14"/>
      <c r="C4" s="14"/>
      <c r="D4" s="7" t="s">
        <v>10221</v>
      </c>
      <c r="E4" s="14"/>
      <c r="F4" s="40" t="s">
        <v>10222</v>
      </c>
      <c r="G4" s="40" t="s">
        <v>10222</v>
      </c>
      <c r="H4" s="40" t="s">
        <v>10223</v>
      </c>
      <c r="I4" s="40" t="s">
        <v>10224</v>
      </c>
      <c r="J4" s="40" t="s">
        <v>10223</v>
      </c>
      <c r="K4" s="40" t="s">
        <v>10222</v>
      </c>
      <c r="L4" s="40" t="s">
        <v>10222</v>
      </c>
      <c r="M4" s="40" t="s">
        <v>10222</v>
      </c>
      <c r="N4" s="40" t="s">
        <v>10222</v>
      </c>
      <c r="O4" s="40" t="s">
        <v>10222</v>
      </c>
      <c r="P4" s="40" t="s">
        <v>10222</v>
      </c>
      <c r="Q4" s="40" t="s">
        <v>10222</v>
      </c>
      <c r="R4" s="40" t="s">
        <v>10222</v>
      </c>
      <c r="S4" s="40" t="s">
        <v>10222</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4</v>
      </c>
      <c r="S5" s="164">
        <f>VLOOKUP($B5,'Complexity of the crisis'!$C$6:$AN$300,38,FALSE)</f>
        <v>4</v>
      </c>
      <c r="T5" s="159" t="str">
        <f>VLOOKUP(B5,Lists!$C$3:$E$300,3,FALSE)</f>
        <v>Asia</v>
      </c>
      <c r="U5" s="178">
        <f>VLOOKUP(B5,'INFORM Severity - hidden'!$C$5:$V$300,20,FALSE)</f>
        <v>45559</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2.8</v>
      </c>
      <c r="G6" s="162">
        <f t="shared" si="1"/>
        <v>3</v>
      </c>
      <c r="H6" s="162" t="str">
        <f t="shared" si="2"/>
        <v>Medium</v>
      </c>
      <c r="I6" s="160" t="str">
        <f>INDEX(Trends!$D$3:$D$404,MATCH(B6,Trends!$C$3:$C$404,0))</f>
        <v>Decreasing</v>
      </c>
      <c r="J6" s="162" t="str">
        <f>VLOOKUP($B6,Reliability!$A$3:$I$300,9,FALSE)</f>
        <v>Very High</v>
      </c>
      <c r="K6" s="163">
        <f t="shared" si="3"/>
        <v>2</v>
      </c>
      <c r="L6" s="163">
        <f>VLOOKUP($B6,'Impact of the crisis'!$C$6:$N$300,12,FALSE)</f>
        <v>2.9</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2.1</v>
      </c>
      <c r="R6" s="163">
        <f>VLOOKUP($B6,'Complexity of the crisis'!$C$6:$AN$300,22,FALSE)</f>
        <v>3</v>
      </c>
      <c r="S6" s="164">
        <f>VLOOKUP($B6,'Complexity of the crisis'!$C$6:$AN$300,38,FALSE)</f>
        <v>1</v>
      </c>
      <c r="T6" s="159" t="str">
        <f>VLOOKUP(B6,Lists!$C$3:$E$300,3,FALSE)</f>
        <v>Africa</v>
      </c>
      <c r="U6" s="178">
        <f>VLOOKUP(B6,'INFORM Severity - hidden'!$C$5:$V$300,20,FALSE)</f>
        <v>45561</v>
      </c>
    </row>
    <row r="7" spans="1:21" x14ac:dyDescent="0.3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2.1</v>
      </c>
      <c r="G7" s="162">
        <f t="shared" si="1"/>
        <v>3</v>
      </c>
      <c r="H7" s="162" t="str">
        <f t="shared" si="2"/>
        <v>Medium</v>
      </c>
      <c r="I7" s="160" t="str">
        <f>INDEX(Trends!$D$3:$D$404,MATCH(B7,Trends!$C$3:$C$404,0))</f>
        <v>Decreasing</v>
      </c>
      <c r="J7" s="162" t="str">
        <f>VLOOKUP($B7,Reliability!$A$3:$I$300,9,FALSE)</f>
        <v>Very High</v>
      </c>
      <c r="K7" s="163">
        <f t="shared" si="3"/>
        <v>2.1</v>
      </c>
      <c r="L7" s="163">
        <f>VLOOKUP($B7,'Impact of the crisis'!$C$6:$N$300,12,FALSE)</f>
        <v>2.4</v>
      </c>
      <c r="M7" s="163">
        <f>VLOOKUP($B7,'Impact of the crisis'!$C$6:$AB$300,26,FALSE)</f>
        <v>1.9</v>
      </c>
      <c r="N7" s="163">
        <f>VLOOKUP($B7,'Conditions of people affected'!$C$6:$R$300,16,FALSE)</f>
        <v>2.5</v>
      </c>
      <c r="O7" s="163">
        <f>VLOOKUP($B7,'Conditions of people affected'!$C$6:$R$300,9,FALSE)</f>
        <v>2</v>
      </c>
      <c r="P7" s="163">
        <f>VLOOKUP($B7,'Conditions of people affected'!$C$6:$R$300,15,FALSE)</f>
        <v>3</v>
      </c>
      <c r="Q7" s="163">
        <f t="shared" si="4"/>
        <v>1.6</v>
      </c>
      <c r="R7" s="163">
        <f>VLOOKUP($B7,'Complexity of the crisis'!$C$6:$AN$300,22,FALSE)</f>
        <v>1.7</v>
      </c>
      <c r="S7" s="164">
        <f>VLOOKUP($B7,'Complexity of the crisis'!$C$6:$AN$300,38,FALSE)</f>
        <v>1.5</v>
      </c>
      <c r="T7" s="159" t="str">
        <f>VLOOKUP(B7,Lists!$C$3:$E$300,3,FALSE)</f>
        <v>Middle east</v>
      </c>
      <c r="U7" s="178">
        <f>VLOOKUP(B7,'INFORM Severity - hidden'!$C$5:$V$300,20,FALSE)</f>
        <v>45560</v>
      </c>
    </row>
    <row r="8" spans="1:21" x14ac:dyDescent="0.3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1.6</v>
      </c>
      <c r="G8" s="162">
        <f t="shared" si="1"/>
        <v>2</v>
      </c>
      <c r="H8" s="162" t="str">
        <f t="shared" si="2"/>
        <v>Low</v>
      </c>
      <c r="I8" s="160" t="str">
        <f>INDEX(Trends!$D$3:$D$404,MATCH(B8,Trends!$C$3:$C$404,0))</f>
        <v>Decreasing</v>
      </c>
      <c r="J8" s="162" t="str">
        <f>VLOOKUP($B8,Reliability!$A$3:$I$300,9,FALSE)</f>
        <v>Medium</v>
      </c>
      <c r="K8" s="163">
        <f t="shared" si="3"/>
        <v>1.7</v>
      </c>
      <c r="L8" s="163">
        <f>VLOOKUP($B8,'Impact of the crisis'!$C$6:$N$300,12,FALSE)</f>
        <v>0.9</v>
      </c>
      <c r="M8" s="163">
        <f>VLOOKUP($B8,'Impact of the crisis'!$C$6:$AB$300,26,FALSE)</f>
        <v>2</v>
      </c>
      <c r="N8" s="163">
        <f>VLOOKUP($B8,'Conditions of people affected'!$C$6:$R$300,16,FALSE)</f>
        <v>1</v>
      </c>
      <c r="O8" s="163">
        <f>VLOOKUP($B8,'Conditions of people affected'!$C$6:$R$300,9,FALSE)</f>
        <v>0</v>
      </c>
      <c r="P8" s="163">
        <f>VLOOKUP($B8,'Conditions of people affected'!$C$6:$R$300,15,FALSE)</f>
        <v>2</v>
      </c>
      <c r="Q8" s="163">
        <f t="shared" si="4"/>
        <v>2.5</v>
      </c>
      <c r="R8" s="163">
        <f>VLOOKUP($B8,'Complexity of the crisis'!$C$6:$AN$300,22,FALSE)</f>
        <v>2.4</v>
      </c>
      <c r="S8" s="164">
        <f>VLOOKUP($B8,'Complexity of the crisis'!$C$6:$AN$300,38,FALSE)</f>
        <v>2.5</v>
      </c>
      <c r="T8" s="159" t="str">
        <f>VLOOKUP(B8,Lists!$C$3:$E$300,3,FALSE)</f>
        <v>Middle east</v>
      </c>
      <c r="U8" s="178">
        <f>VLOOKUP(B8,'INFORM Severity - hidden'!$C$5:$V$300,20,FALSE)</f>
        <v>45560</v>
      </c>
    </row>
    <row r="9" spans="1:21" x14ac:dyDescent="0.3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v>
      </c>
      <c r="N9" s="163">
        <f>VLOOKUP($B9,'Conditions of people affected'!$C$6:$R$300,16,FALSE)</f>
        <v>3.25</v>
      </c>
      <c r="O9" s="163">
        <f>VLOOKUP($B9,'Conditions of people affected'!$C$6:$R$300,9,FALSE)</f>
        <v>3.5</v>
      </c>
      <c r="P9" s="163">
        <f>VLOOKUP($B9,'Conditions of people affected'!$C$6:$R$300,15,FALSE)</f>
        <v>3</v>
      </c>
      <c r="Q9" s="163">
        <f t="shared" si="4"/>
        <v>3.2</v>
      </c>
      <c r="R9" s="163">
        <f>VLOOKUP($B9,'Complexity of the crisis'!$C$6:$AN$300,22,FALSE)</f>
        <v>2.9</v>
      </c>
      <c r="S9" s="164">
        <f>VLOOKUP($B9,'Complexity of the crisis'!$C$6:$AN$300,38,FALSE)</f>
        <v>3.5</v>
      </c>
      <c r="T9" s="159" t="str">
        <f>VLOOKUP(B9,Lists!$C$3:$E$300,3,FALSE)</f>
        <v>Africa</v>
      </c>
      <c r="U9" s="178">
        <f>VLOOKUP(B9,'INFORM Severity - hidden'!$C$5:$V$300,20,FALSE)</f>
        <v>45562</v>
      </c>
    </row>
    <row r="10" spans="1:21" x14ac:dyDescent="0.35">
      <c r="A10" s="155" t="str">
        <f t="array" ref="A10">IFERROR(INDEX(Lists!$B$2:$B$200,SMALL(IF(Lists!$H$2:$H$200="Yes",ROW(Lists!$B$2:$B$200)),ROW(6:6))-1,1),"")</f>
        <v>Conflict in northern region</v>
      </c>
      <c r="B10" s="156" t="str">
        <f>VLOOKUP(A10,Lists!$B$2:$G$200,2,FALSE)</f>
        <v>BEN002</v>
      </c>
      <c r="C10" s="156" t="str">
        <f>VLOOKUP(B10,'INFORM Severity - hidden'!$C$5:$D$200,2,FALSE)</f>
        <v>Benin</v>
      </c>
      <c r="D10" s="156" t="str">
        <f>VLOOKUP(A10,Lists!$B$2:$G$200,3,FALSE)</f>
        <v>BEN</v>
      </c>
      <c r="E10" s="156" t="str">
        <f>VLOOKUP(A10,Lists!$B$2:$G$200,5,FALSE)</f>
        <v>Conflict,Displacement,Violence</v>
      </c>
      <c r="F10" s="161">
        <f t="shared" si="0"/>
        <v>2</v>
      </c>
      <c r="G10" s="162">
        <f t="shared" si="1"/>
        <v>2</v>
      </c>
      <c r="H10" s="162" t="str">
        <f t="shared" si="2"/>
        <v>Low</v>
      </c>
      <c r="I10" s="160" t="str">
        <f>INDEX(Trends!$D$3:$D$404,MATCH(B10,Trends!$C$3:$C$404,0))</f>
        <v>Stable</v>
      </c>
      <c r="J10" s="162" t="str">
        <f>VLOOKUP($B10,Reliability!$A$3:$I$300,9,FALSE)</f>
        <v>Very High</v>
      </c>
      <c r="K10" s="163">
        <f t="shared" si="3"/>
        <v>2.1</v>
      </c>
      <c r="L10" s="163">
        <f>VLOOKUP($B10,'Impact of the crisis'!$C$6:$N$300,12,FALSE)</f>
        <v>1.7</v>
      </c>
      <c r="M10" s="163">
        <f>VLOOKUP($B10,'Impact of the crisis'!$C$6:$AB$300,26,FALSE)</f>
        <v>2.2999999999999998</v>
      </c>
      <c r="N10" s="163">
        <f>VLOOKUP($B10,'Conditions of people affected'!$C$6:$R$300,16,FALSE)</f>
        <v>1.65</v>
      </c>
      <c r="O10" s="163">
        <f>VLOOKUP($B10,'Conditions of people affected'!$C$6:$R$300,9,FALSE)</f>
        <v>1.3</v>
      </c>
      <c r="P10" s="163">
        <f>VLOOKUP($B10,'Conditions of people affected'!$C$6:$R$300,15,FALSE)</f>
        <v>2</v>
      </c>
      <c r="Q10" s="163">
        <f t="shared" si="4"/>
        <v>2.5</v>
      </c>
      <c r="R10" s="163">
        <f>VLOOKUP($B10,'Complexity of the crisis'!$C$6:$AN$300,22,FALSE)</f>
        <v>2.4</v>
      </c>
      <c r="S10" s="164">
        <f>VLOOKUP($B10,'Complexity of the crisis'!$C$6:$AN$300,38,FALSE)</f>
        <v>2.5</v>
      </c>
      <c r="T10" s="159" t="str">
        <f>VLOOKUP(B10,Lists!$C$3:$E$300,3,FALSE)</f>
        <v>Africa</v>
      </c>
      <c r="U10" s="178">
        <f>VLOOKUP(B10,'INFORM Severity - hidden'!$C$5:$V$300,20,FALSE)</f>
        <v>45561</v>
      </c>
    </row>
    <row r="11" spans="1:21" x14ac:dyDescent="0.35">
      <c r="A11" s="155" t="str">
        <f t="array" ref="A11">IFERROR(INDEX(Lists!$B$2:$B$200,SMALL(IF(Lists!$H$2:$H$200="Yes",ROW(Lists!$B$2:$B$200)),ROW(7:7))-1,1),"")</f>
        <v>Conflict in Burkina Faso</v>
      </c>
      <c r="B11" s="156" t="str">
        <f>VLOOKUP(A11,Lists!$B$2:$G$200,2,FALSE)</f>
        <v>BFA002</v>
      </c>
      <c r="C11" s="156" t="str">
        <f>VLOOKUP(B11,'INFORM Severity - hidden'!$C$5:$D$200,2,FALSE)</f>
        <v>Burkina Faso</v>
      </c>
      <c r="D11" s="156" t="str">
        <f>VLOOKUP(A11,Lists!$B$2:$G$200,3,FALSE)</f>
        <v>BFA</v>
      </c>
      <c r="E11" s="156" t="str">
        <f>VLOOKUP(A11,Lists!$B$2:$G$200,5,FALSE)</f>
        <v>Conflict,Displacement,Violence</v>
      </c>
      <c r="F11" s="161">
        <f t="shared" si="0"/>
        <v>4.2</v>
      </c>
      <c r="G11" s="162">
        <f t="shared" si="1"/>
        <v>5</v>
      </c>
      <c r="H11" s="162" t="str">
        <f t="shared" si="2"/>
        <v>Very High</v>
      </c>
      <c r="I11" s="160" t="str">
        <f>INDEX(Trends!$D$3:$D$404,MATCH(B11,Trends!$C$3:$C$404,0))</f>
        <v>Stable</v>
      </c>
      <c r="J11" s="162" t="str">
        <f>VLOOKUP($B11,Reliability!$A$3:$I$300,9,FALSE)</f>
        <v>Very High</v>
      </c>
      <c r="K11" s="163">
        <f t="shared" si="3"/>
        <v>4.3</v>
      </c>
      <c r="L11" s="163">
        <f>VLOOKUP($B11,'Impact of the crisis'!$C$6:$N$300,12,FALSE)</f>
        <v>4.7</v>
      </c>
      <c r="M11" s="163">
        <f>VLOOKUP($B11,'Impact of the crisis'!$C$6:$AB$300,26,FALSE)</f>
        <v>4.0999999999999996</v>
      </c>
      <c r="N11" s="163">
        <f>VLOOKUP($B11,'Conditions of people affected'!$C$6:$R$300,16,FALSE)</f>
        <v>4.3499999999999996</v>
      </c>
      <c r="O11" s="163">
        <f>VLOOKUP($B11,'Conditions of people affected'!$C$6:$R$300,9,FALSE)</f>
        <v>4.7</v>
      </c>
      <c r="P11" s="163">
        <f>VLOOKUP($B11,'Conditions of people affected'!$C$6:$R$300,15,FALSE)</f>
        <v>4</v>
      </c>
      <c r="Q11" s="163">
        <f t="shared" si="4"/>
        <v>4</v>
      </c>
      <c r="R11" s="163">
        <f>VLOOKUP($B11,'Complexity of the crisis'!$C$6:$AN$300,22,FALSE)</f>
        <v>3.4</v>
      </c>
      <c r="S11" s="164">
        <f>VLOOKUP($B11,'Complexity of the crisis'!$C$6:$AN$300,38,FALSE)</f>
        <v>4.5</v>
      </c>
      <c r="T11" s="159" t="str">
        <f>VLOOKUP(B11,Lists!$C$3:$E$300,3,FALSE)</f>
        <v>Africa</v>
      </c>
      <c r="U11" s="178">
        <f>VLOOKUP(B11,'INFORM Severity - hidden'!$C$5:$V$300,20,FALSE)</f>
        <v>45561</v>
      </c>
    </row>
    <row r="12" spans="1:21" x14ac:dyDescent="0.35">
      <c r="A12" s="155" t="str">
        <f t="array" ref="A12">IFERROR(INDEX(Lists!$B$2:$B$200,SMALL(IF(Lists!$H$2:$H$200="Yes",ROW(Lists!$B$2:$B$200)),ROW(8:8))-1,1),"")</f>
        <v>Mutliple crises in Bangladesh</v>
      </c>
      <c r="B12" s="156" t="str">
        <f>VLOOKUP(A12,Lists!$B$2:$G$200,2,FALSE)</f>
        <v>BGD001</v>
      </c>
      <c r="C12" s="156" t="str">
        <f>VLOOKUP(B12,'INFORM Severity - hidden'!$C$5:$D$200,2,FALSE)</f>
        <v>Bangladesh</v>
      </c>
      <c r="D12" s="156" t="str">
        <f>VLOOKUP(A12,Lists!$B$2:$G$200,3,FALSE)</f>
        <v>BGD</v>
      </c>
      <c r="E12" s="156" t="str">
        <f>VLOOKUP(A12,Lists!$B$2:$G$200,5,FALSE)</f>
        <v>Conflict,Violence,Displacement,Floods</v>
      </c>
      <c r="F12" s="161">
        <f t="shared" si="0"/>
        <v>4</v>
      </c>
      <c r="G12" s="162">
        <f t="shared" si="1"/>
        <v>4</v>
      </c>
      <c r="H12" s="162" t="str">
        <f t="shared" si="2"/>
        <v>High</v>
      </c>
      <c r="I12" s="160" t="str">
        <f>INDEX(Trends!$D$3:$D$404,MATCH(B12,Trends!$C$3:$C$404,0))</f>
        <v>Increasing</v>
      </c>
      <c r="J12" s="162" t="str">
        <f>VLOOKUP($B12,Reliability!$A$3:$I$300,9,FALSE)</f>
        <v>Very High</v>
      </c>
      <c r="K12" s="163">
        <f t="shared" si="3"/>
        <v>3.8</v>
      </c>
      <c r="L12" s="163">
        <f>VLOOKUP($B12,'Impact of the crisis'!$C$6:$N$300,12,FALSE)</f>
        <v>4.7</v>
      </c>
      <c r="M12" s="163">
        <f>VLOOKUP($B12,'Impact of the crisis'!$C$6:$AB$300,26,FALSE)</f>
        <v>3.2</v>
      </c>
      <c r="N12" s="163">
        <f>VLOOKUP($B12,'Conditions of people affected'!$C$6:$R$300,16,FALSE)</f>
        <v>4.5</v>
      </c>
      <c r="O12" s="163">
        <f>VLOOKUP($B12,'Conditions of people affected'!$C$6:$R$300,9,FALSE)</f>
        <v>5</v>
      </c>
      <c r="P12" s="163">
        <f>VLOOKUP($B12,'Conditions of people affected'!$C$6:$R$300,15,FALSE)</f>
        <v>4</v>
      </c>
      <c r="Q12" s="163">
        <f t="shared" si="4"/>
        <v>3.4</v>
      </c>
      <c r="R12" s="163">
        <f>VLOOKUP($B12,'Complexity of the crisis'!$C$6:$AN$300,22,FALSE)</f>
        <v>2.7</v>
      </c>
      <c r="S12" s="164">
        <f>VLOOKUP($B12,'Complexity of the crisis'!$C$6:$AN$300,38,FALSE)</f>
        <v>4</v>
      </c>
      <c r="T12" s="159" t="str">
        <f>VLOOKUP(B12,Lists!$C$3:$E$300,3,FALSE)</f>
        <v>Asia</v>
      </c>
      <c r="U12" s="178">
        <f>VLOOKUP(B12,'INFORM Severity - hidden'!$C$5:$V$300,20,FALSE)</f>
        <v>45565</v>
      </c>
    </row>
    <row r="13" spans="1:21" x14ac:dyDescent="0.35">
      <c r="A13" s="155" t="str">
        <f t="array" ref="A13">IFERROR(INDEX(Lists!$B$2:$B$200,SMALL(IF(Lists!$H$2:$H$200="Yes",ROW(Lists!$B$2:$B$200)),ROW(9:9))-1,1),"")</f>
        <v>Displacement from Russia-Ukraine conflict in Bulgaria</v>
      </c>
      <c r="B13" s="156" t="str">
        <f>VLOOKUP(A13,Lists!$B$2:$G$200,2,FALSE)</f>
        <v>BGR002</v>
      </c>
      <c r="C13" s="156" t="str">
        <f>VLOOKUP(B13,'INFORM Severity - hidden'!$C$5:$D$200,2,FALSE)</f>
        <v>Bulgaria</v>
      </c>
      <c r="D13" s="156" t="str">
        <f>VLOOKUP(A13,Lists!$B$2:$G$200,3,FALSE)</f>
        <v>BGR</v>
      </c>
      <c r="E13" s="156" t="str">
        <f>VLOOKUP(A13,Lists!$B$2:$G$200,5,FALSE)</f>
        <v>Conflict,Displacement</v>
      </c>
      <c r="F13" s="161">
        <f t="shared" si="0"/>
        <v>1.6</v>
      </c>
      <c r="G13" s="162">
        <f t="shared" si="1"/>
        <v>2</v>
      </c>
      <c r="H13" s="162" t="str">
        <f t="shared" si="2"/>
        <v>Low</v>
      </c>
      <c r="I13" s="160" t="str">
        <f>INDEX(Trends!$D$3:$D$404,MATCH(B13,Trends!$C$3:$C$404,0))</f>
        <v>Decreasing</v>
      </c>
      <c r="J13" s="162" t="str">
        <f>VLOOKUP($B13,Reliability!$A$3:$I$300,9,FALSE)</f>
        <v>Very High</v>
      </c>
      <c r="K13" s="163">
        <f t="shared" si="3"/>
        <v>2.5</v>
      </c>
      <c r="L13" s="163">
        <f>VLOOKUP($B13,'Impact of the crisis'!$C$6:$N$300,12,FALSE)</f>
        <v>4</v>
      </c>
      <c r="M13" s="163">
        <f>VLOOKUP($B13,'Impact of the crisis'!$C$6:$AB$300,26,FALSE)</f>
        <v>1.4</v>
      </c>
      <c r="N13" s="163">
        <f>VLOOKUP($B13,'Conditions of people affected'!$C$6:$R$300,16,FALSE)</f>
        <v>1.2</v>
      </c>
      <c r="O13" s="163">
        <f>VLOOKUP($B13,'Conditions of people affected'!$C$6:$R$300,9,FALSE)</f>
        <v>1.4</v>
      </c>
      <c r="P13" s="163">
        <f>VLOOKUP($B13,'Conditions of people affected'!$C$6:$R$300,15,FALSE)</f>
        <v>1</v>
      </c>
      <c r="Q13" s="163">
        <f t="shared" si="4"/>
        <v>1.3</v>
      </c>
      <c r="R13" s="163">
        <f>VLOOKUP($B13,'Complexity of the crisis'!$C$6:$AN$300,22,FALSE)</f>
        <v>1.5</v>
      </c>
      <c r="S13" s="164">
        <f>VLOOKUP($B13,'Complexity of the crisis'!$C$6:$AN$300,38,FALSE)</f>
        <v>1</v>
      </c>
      <c r="T13" s="159" t="str">
        <f>VLOOKUP(B13,Lists!$C$3:$E$300,3,FALSE)</f>
        <v>Europe</v>
      </c>
      <c r="U13" s="178">
        <f>VLOOKUP(B13,'INFORM Severity - hidden'!$C$5:$V$300,20,FALSE)</f>
        <v>45563</v>
      </c>
    </row>
    <row r="14" spans="1:21" x14ac:dyDescent="0.35">
      <c r="A14" s="155" t="str">
        <f t="array" ref="A14">IFERROR(INDEX(Lists!$B$2:$B$200,SMALL(IF(Lists!$H$2:$H$200="Yes",ROW(Lists!$B$2:$B$200)),ROW(10:10))-1,1),"")</f>
        <v>Displacement from Russia-Ukraine conflict in Belarus</v>
      </c>
      <c r="B14" s="156" t="str">
        <f>VLOOKUP(A14,Lists!$B$2:$G$200,2,FALSE)</f>
        <v>BLR002</v>
      </c>
      <c r="C14" s="156" t="str">
        <f>VLOOKUP(B14,'INFORM Severity - hidden'!$C$5:$D$200,2,FALSE)</f>
        <v>Belarus</v>
      </c>
      <c r="D14" s="156" t="str">
        <f>VLOOKUP(A14,Lists!$B$2:$G$200,3,FALSE)</f>
        <v>BLR</v>
      </c>
      <c r="E14" s="156" t="str">
        <f>VLOOKUP(A14,Lists!$B$2:$G$200,5,FALSE)</f>
        <v>Displacement,Conflict</v>
      </c>
      <c r="F14" s="161">
        <f t="shared" si="0"/>
        <v>1.9</v>
      </c>
      <c r="G14" s="162">
        <f t="shared" si="1"/>
        <v>2</v>
      </c>
      <c r="H14" s="162" t="str">
        <f t="shared" si="2"/>
        <v>Low</v>
      </c>
      <c r="I14" s="160" t="str">
        <f>INDEX(Trends!$D$3:$D$404,MATCH(B14,Trends!$C$3:$C$404,0))</f>
        <v>Decreasing</v>
      </c>
      <c r="J14" s="162" t="str">
        <f>VLOOKUP($B14,Reliability!$A$3:$I$300,9,FALSE)</f>
        <v>Very High</v>
      </c>
      <c r="K14" s="163">
        <f t="shared" si="3"/>
        <v>2.7</v>
      </c>
      <c r="L14" s="163">
        <f>VLOOKUP($B14,'Impact of the crisis'!$C$6:$N$300,12,FALSE)</f>
        <v>4.3</v>
      </c>
      <c r="M14" s="163">
        <f>VLOOKUP($B14,'Impact of the crisis'!$C$6:$AB$300,26,FALSE)</f>
        <v>1.4</v>
      </c>
      <c r="N14" s="163">
        <f>VLOOKUP($B14,'Conditions of people affected'!$C$6:$R$300,16,FALSE)</f>
        <v>1.1000000000000001</v>
      </c>
      <c r="O14" s="163">
        <f>VLOOKUP($B14,'Conditions of people affected'!$C$6:$R$300,9,FALSE)</f>
        <v>1.2</v>
      </c>
      <c r="P14" s="163">
        <f>VLOOKUP($B14,'Conditions of people affected'!$C$6:$R$300,15,FALSE)</f>
        <v>1</v>
      </c>
      <c r="Q14" s="163">
        <f t="shared" si="4"/>
        <v>2.2000000000000002</v>
      </c>
      <c r="R14" s="163">
        <f>VLOOKUP($B14,'Complexity of the crisis'!$C$6:$AN$300,22,FALSE)</f>
        <v>2.2999999999999998</v>
      </c>
      <c r="S14" s="164">
        <f>VLOOKUP($B14,'Complexity of the crisis'!$C$6:$AN$300,38,FALSE)</f>
        <v>2</v>
      </c>
      <c r="T14" s="159" t="str">
        <f>VLOOKUP(B14,Lists!$C$3:$E$300,3,FALSE)</f>
        <v>Europe</v>
      </c>
      <c r="U14" s="178">
        <f>VLOOKUP(B14,'INFORM Severity - hidden'!$C$5:$V$300,20,FALSE)</f>
        <v>45563</v>
      </c>
    </row>
    <row r="15" spans="1:21" x14ac:dyDescent="0.35">
      <c r="A15" s="155" t="str">
        <f t="array" ref="A15">IFERROR(INDEX(Lists!$B$2:$B$200,SMALL(IF(Lists!$H$2:$H$200="Yes",ROW(Lists!$B$2:$B$200)),ROW(11:11))-1,1),"")</f>
        <v>Country level Brazil</v>
      </c>
      <c r="B15" s="156" t="str">
        <f>VLOOKUP(A15,Lists!$B$2:$G$200,2,FALSE)</f>
        <v>BRA001</v>
      </c>
      <c r="C15" s="156" t="str">
        <f>VLOOKUP(B15,'INFORM Severity - hidden'!$C$5:$D$200,2,FALSE)</f>
        <v>Brazil</v>
      </c>
      <c r="D15" s="156" t="str">
        <f>VLOOKUP(A15,Lists!$B$2:$G$200,3,FALSE)</f>
        <v>BRA</v>
      </c>
      <c r="E15" s="156" t="str">
        <f>VLOOKUP(A15,Lists!$B$2:$G$200,5,FALSE)</f>
        <v>Displacement,Floods</v>
      </c>
      <c r="F15" s="161">
        <f t="shared" si="0"/>
        <v>2.5</v>
      </c>
      <c r="G15" s="162">
        <f t="shared" si="1"/>
        <v>3</v>
      </c>
      <c r="H15" s="162" t="str">
        <f t="shared" si="2"/>
        <v>Medium</v>
      </c>
      <c r="I15" s="160" t="str">
        <f>INDEX(Trends!$D$3:$D$404,MATCH(B15,Trends!$C$3:$C$404,0))</f>
        <v>Increasing</v>
      </c>
      <c r="J15" s="162" t="str">
        <f>VLOOKUP($B15,Reliability!$A$3:$I$300,9,FALSE)</f>
        <v>High</v>
      </c>
      <c r="K15" s="163">
        <f t="shared" si="3"/>
        <v>3.5</v>
      </c>
      <c r="L15" s="163">
        <f>VLOOKUP($B15,'Impact of the crisis'!$C$6:$N$300,12,FALSE)</f>
        <v>4.2</v>
      </c>
      <c r="M15" s="163">
        <f>VLOOKUP($B15,'Impact of the crisis'!$C$6:$AB$300,26,FALSE)</f>
        <v>3.1</v>
      </c>
      <c r="N15" s="163">
        <f>VLOOKUP($B15,'Conditions of people affected'!$C$6:$R$300,16,FALSE)</f>
        <v>2.35</v>
      </c>
      <c r="O15" s="163">
        <f>VLOOKUP($B15,'Conditions of people affected'!$C$6:$R$300,9,FALSE)</f>
        <v>3.7</v>
      </c>
      <c r="P15" s="163">
        <f>VLOOKUP($B15,'Conditions of people affected'!$C$6:$R$300,15,FALSE)</f>
        <v>1</v>
      </c>
      <c r="Q15" s="163">
        <f t="shared" si="4"/>
        <v>1.8</v>
      </c>
      <c r="R15" s="163">
        <f>VLOOKUP($B15,'Complexity of the crisis'!$C$6:$AN$300,22,FALSE)</f>
        <v>2.5</v>
      </c>
      <c r="S15" s="164">
        <f>VLOOKUP($B15,'Complexity of the crisis'!$C$6:$AN$300,38,FALSE)</f>
        <v>1</v>
      </c>
      <c r="T15" s="159" t="str">
        <f>VLOOKUP(B15,Lists!$C$3:$E$300,3,FALSE)</f>
        <v>Americas</v>
      </c>
      <c r="U15" s="178">
        <f>VLOOKUP(B15,'INFORM Severity - hidden'!$C$5:$V$300,20,FALSE)</f>
        <v>45549</v>
      </c>
    </row>
    <row r="16" spans="1:21" x14ac:dyDescent="0.35">
      <c r="A16" s="155" t="str">
        <f t="array" ref="A16">IFERROR(INDEX(Lists!$B$2:$B$200,SMALL(IF(Lists!$H$2:$H$200="Yes",ROW(Lists!$B$2:$B$200)),ROW(12:12))-1,1),"")</f>
        <v>Complex crisis in CAR</v>
      </c>
      <c r="B16" s="156" t="str">
        <f>VLOOKUP(A16,Lists!$B$2:$G$200,2,FALSE)</f>
        <v>CAF001</v>
      </c>
      <c r="C16" s="156" t="str">
        <f>VLOOKUP(B16,'INFORM Severity - hidden'!$C$5:$D$200,2,FALSE)</f>
        <v>CAR</v>
      </c>
      <c r="D16" s="156" t="str">
        <f>VLOOKUP(A16,Lists!$B$2:$G$200,3,FALSE)</f>
        <v>CAF</v>
      </c>
      <c r="E16" s="156" t="str">
        <f>VLOOKUP(A16,Lists!$B$2:$G$200,5,FALSE)</f>
        <v>Conflict,Displacement</v>
      </c>
      <c r="F16" s="161">
        <f t="shared" si="0"/>
        <v>4.0999999999999996</v>
      </c>
      <c r="G16" s="162">
        <f t="shared" si="1"/>
        <v>5</v>
      </c>
      <c r="H16" s="162" t="str">
        <f t="shared" si="2"/>
        <v>Very High</v>
      </c>
      <c r="I16" s="160" t="str">
        <f>INDEX(Trends!$D$3:$D$404,MATCH(B16,Trends!$C$3:$C$404,0))</f>
        <v>Stable</v>
      </c>
      <c r="J16" s="162" t="str">
        <f>VLOOKUP($B16,Reliability!$A$3:$I$300,9,FALSE)</f>
        <v>Very High</v>
      </c>
      <c r="K16" s="163">
        <f t="shared" si="3"/>
        <v>4.3</v>
      </c>
      <c r="L16" s="163">
        <f>VLOOKUP($B16,'Impact of the crisis'!$C$6:$N$300,12,FALSE)</f>
        <v>4.4000000000000004</v>
      </c>
      <c r="M16" s="163">
        <f>VLOOKUP($B16,'Impact of the crisis'!$C$6:$AB$300,26,FALSE)</f>
        <v>4.2</v>
      </c>
      <c r="N16" s="163">
        <f>VLOOKUP($B16,'Conditions of people affected'!$C$6:$R$300,16,FALSE)</f>
        <v>4.05</v>
      </c>
      <c r="O16" s="163">
        <f>VLOOKUP($B16,'Conditions of people affected'!$C$6:$R$300,9,FALSE)</f>
        <v>4.0999999999999996</v>
      </c>
      <c r="P16" s="163">
        <f>VLOOKUP($B16,'Conditions of people affected'!$C$6:$R$300,15,FALSE)</f>
        <v>4</v>
      </c>
      <c r="Q16" s="163">
        <f t="shared" si="4"/>
        <v>4</v>
      </c>
      <c r="R16" s="163">
        <f>VLOOKUP($B16,'Complexity of the crisis'!$C$6:$AN$300,22,FALSE)</f>
        <v>4</v>
      </c>
      <c r="S16" s="164">
        <f>VLOOKUP($B16,'Complexity of the crisis'!$C$6:$AN$300,38,FALSE)</f>
        <v>4</v>
      </c>
      <c r="T16" s="159" t="str">
        <f>VLOOKUP(B16,Lists!$C$3:$E$300,3,FALSE)</f>
        <v>Africa</v>
      </c>
      <c r="U16" s="178">
        <f>VLOOKUP(B16,'INFORM Severity - hidden'!$C$5:$V$300,20,FALSE)</f>
        <v>45561</v>
      </c>
    </row>
    <row r="17" spans="1:21" x14ac:dyDescent="0.35">
      <c r="A17" s="155" t="str">
        <f t="array" ref="A17">IFERROR(INDEX(Lists!$B$2:$B$200,SMALL(IF(Lists!$H$2:$H$200="Yes",ROW(Lists!$B$2:$B$200)),ROW(13:13))-1,1),"")</f>
        <v>Venezuela displacement in Chile</v>
      </c>
      <c r="B17" s="156" t="str">
        <f>VLOOKUP(A17,Lists!$B$2:$G$200,2,FALSE)</f>
        <v>CHL002</v>
      </c>
      <c r="C17" s="156" t="str">
        <f>VLOOKUP(B17,'INFORM Severity - hidden'!$C$5:$D$200,2,FALSE)</f>
        <v>Chile</v>
      </c>
      <c r="D17" s="156" t="str">
        <f>VLOOKUP(A17,Lists!$B$2:$G$200,3,FALSE)</f>
        <v>CHL</v>
      </c>
      <c r="E17" s="156" t="str">
        <f>VLOOKUP(A17,Lists!$B$2:$G$200,5,FALSE)</f>
        <v>Displacement</v>
      </c>
      <c r="F17" s="161">
        <f t="shared" si="0"/>
        <v>2.5</v>
      </c>
      <c r="G17" s="162">
        <f t="shared" si="1"/>
        <v>3</v>
      </c>
      <c r="H17" s="162" t="str">
        <f t="shared" si="2"/>
        <v>Medium</v>
      </c>
      <c r="I17" s="160" t="str">
        <f>INDEX(Trends!$D$3:$D$404,MATCH(B17,Trends!$C$3:$C$404,0))</f>
        <v>Decreasing</v>
      </c>
      <c r="J17" s="162" t="str">
        <f>VLOOKUP($B17,Reliability!$A$3:$I$300,9,FALSE)</f>
        <v>Very High</v>
      </c>
      <c r="K17" s="163">
        <f t="shared" si="3"/>
        <v>3.7</v>
      </c>
      <c r="L17" s="163">
        <f>VLOOKUP($B17,'Impact of the crisis'!$C$6:$N$300,12,FALSE)</f>
        <v>4.8</v>
      </c>
      <c r="M17" s="163">
        <f>VLOOKUP($B17,'Impact of the crisis'!$C$6:$AB$300,26,FALSE)</f>
        <v>2.9</v>
      </c>
      <c r="N17" s="163">
        <f>VLOOKUP($B17,'Conditions of people affected'!$C$6:$R$300,16,FALSE)</f>
        <v>2.2000000000000002</v>
      </c>
      <c r="O17" s="163">
        <f>VLOOKUP($B17,'Conditions of people affected'!$C$6:$R$300,9,FALSE)</f>
        <v>2.4</v>
      </c>
      <c r="P17" s="163">
        <f>VLOOKUP($B17,'Conditions of people affected'!$C$6:$R$300,15,FALSE)</f>
        <v>2</v>
      </c>
      <c r="Q17" s="163">
        <f t="shared" si="4"/>
        <v>1.9</v>
      </c>
      <c r="R17" s="163">
        <f>VLOOKUP($B17,'Complexity of the crisis'!$C$6:$AN$300,22,FALSE)</f>
        <v>1.3</v>
      </c>
      <c r="S17" s="164">
        <f>VLOOKUP($B17,'Complexity of the crisis'!$C$6:$AN$300,38,FALSE)</f>
        <v>2.5</v>
      </c>
      <c r="T17" s="159" t="str">
        <f>VLOOKUP(B17,Lists!$C$3:$E$300,3,FALSE)</f>
        <v>Americas</v>
      </c>
      <c r="U17" s="178">
        <f>VLOOKUP(B17,'INFORM Severity - hidden'!$C$5:$V$300,20,FALSE)</f>
        <v>45560</v>
      </c>
    </row>
    <row r="18" spans="1:21" x14ac:dyDescent="0.35">
      <c r="A18" s="155" t="str">
        <f t="array" ref="A18">IFERROR(INDEX(Lists!$B$2:$B$200,SMALL(IF(Lists!$H$2:$H$200="Yes",ROW(Lists!$B$2:$B$200)),ROW(14:14))-1,1),"")</f>
        <v>Multiple crises in Cameroon</v>
      </c>
      <c r="B18" s="156" t="str">
        <f>VLOOKUP(A18,Lists!$B$2:$G$200,2,FALSE)</f>
        <v>CMR001</v>
      </c>
      <c r="C18" s="156" t="str">
        <f>VLOOKUP(B18,'INFORM Severity - hidden'!$C$5:$D$200,2,FALSE)</f>
        <v>Cameroon</v>
      </c>
      <c r="D18" s="156" t="str">
        <f>VLOOKUP(A18,Lists!$B$2:$G$200,3,FALSE)</f>
        <v>CMR</v>
      </c>
      <c r="E18" s="156" t="str">
        <f>VLOOKUP(A18,Lists!$B$2:$G$200,5,FALSE)</f>
        <v>Conflict,Displacement</v>
      </c>
      <c r="F18" s="161">
        <f t="shared" si="0"/>
        <v>3.8</v>
      </c>
      <c r="G18" s="162">
        <f t="shared" si="1"/>
        <v>4</v>
      </c>
      <c r="H18" s="162" t="str">
        <f t="shared" si="2"/>
        <v>High</v>
      </c>
      <c r="I18" s="160" t="str">
        <f>INDEX(Trends!$D$3:$D$404,MATCH(B18,Trends!$C$3:$C$404,0))</f>
        <v>Stable</v>
      </c>
      <c r="J18" s="162" t="str">
        <f>VLOOKUP($B18,Reliability!$A$3:$I$300,9,FALSE)</f>
        <v>Very High</v>
      </c>
      <c r="K18" s="163">
        <f t="shared" si="3"/>
        <v>4.0999999999999996</v>
      </c>
      <c r="L18" s="163">
        <f>VLOOKUP($B18,'Impact of the crisis'!$C$6:$N$300,12,FALSE)</f>
        <v>4.5</v>
      </c>
      <c r="M18" s="163">
        <f>VLOOKUP($B18,'Impact of the crisis'!$C$6:$AB$300,26,FALSE)</f>
        <v>3.8</v>
      </c>
      <c r="N18" s="163">
        <f>VLOOKUP($B18,'Conditions of people affected'!$C$6:$R$300,16,FALSE)</f>
        <v>3.6</v>
      </c>
      <c r="O18" s="163">
        <f>VLOOKUP($B18,'Conditions of people affected'!$C$6:$R$300,9,FALSE)</f>
        <v>4.2</v>
      </c>
      <c r="P18" s="163">
        <f>VLOOKUP($B18,'Conditions of people affected'!$C$6:$R$300,15,FALSE)</f>
        <v>3</v>
      </c>
      <c r="Q18" s="163">
        <f t="shared" si="4"/>
        <v>3.9</v>
      </c>
      <c r="R18" s="163">
        <f>VLOOKUP($B18,'Complexity of the crisis'!$C$6:$AN$300,22,FALSE)</f>
        <v>3.7</v>
      </c>
      <c r="S18" s="164">
        <f>VLOOKUP($B18,'Complexity of the crisis'!$C$6:$AN$300,38,FALSE)</f>
        <v>4</v>
      </c>
      <c r="T18" s="159" t="str">
        <f>VLOOKUP(B18,Lists!$C$3:$E$300,3,FALSE)</f>
        <v>Africa</v>
      </c>
      <c r="U18" s="178">
        <f>VLOOKUP(B18,'INFORM Severity - hidden'!$C$5:$V$300,20,FALSE)</f>
        <v>45561</v>
      </c>
    </row>
    <row r="19" spans="1:21" x14ac:dyDescent="0.35">
      <c r="A19" s="155" t="str">
        <f t="array" ref="A19">IFERROR(INDEX(Lists!$B$2:$B$200,SMALL(IF(Lists!$H$2:$H$200="Yes",ROW(Lists!$B$2:$B$200)),ROW(15:15))-1,1),"")</f>
        <v>Complex crisis in DRC</v>
      </c>
      <c r="B19" s="156" t="str">
        <f>VLOOKUP(A19,Lists!$B$2:$G$200,2,FALSE)</f>
        <v>COD001</v>
      </c>
      <c r="C19" s="156" t="str">
        <f>VLOOKUP(B19,'INFORM Severity - hidden'!$C$5:$D$200,2,FALSE)</f>
        <v>DRC</v>
      </c>
      <c r="D19" s="156" t="str">
        <f>VLOOKUP(A19,Lists!$B$2:$G$200,3,FALSE)</f>
        <v>COD</v>
      </c>
      <c r="E19" s="156" t="str">
        <f>VLOOKUP(A19,Lists!$B$2:$G$200,5,FALSE)</f>
        <v>Conflict,Displacement,Socio-political</v>
      </c>
      <c r="F19" s="161">
        <f t="shared" si="0"/>
        <v>4.4000000000000004</v>
      </c>
      <c r="G19" s="162">
        <f t="shared" si="1"/>
        <v>5</v>
      </c>
      <c r="H19" s="162" t="str">
        <f t="shared" si="2"/>
        <v>Very High</v>
      </c>
      <c r="I19" s="160" t="str">
        <f>INDEX(Trends!$D$3:$D$404,MATCH(B19,Trends!$C$3:$C$404,0))</f>
        <v>Increasing</v>
      </c>
      <c r="J19" s="162" t="str">
        <f>VLOOKUP($B19,Reliability!$A$3:$I$300,9,FALSE)</f>
        <v>Very High</v>
      </c>
      <c r="K19" s="163">
        <f t="shared" si="3"/>
        <v>4.5</v>
      </c>
      <c r="L19" s="163">
        <f>VLOOKUP($B19,'Impact of the crisis'!$C$6:$N$300,12,FALSE)</f>
        <v>5</v>
      </c>
      <c r="M19" s="163">
        <f>VLOOKUP($B19,'Impact of the crisis'!$C$6:$AB$300,26,FALSE)</f>
        <v>4.0999999999999996</v>
      </c>
      <c r="N19" s="163">
        <f>VLOOKUP($B19,'Conditions of people affected'!$C$6:$R$300,16,FALSE)</f>
        <v>4.5</v>
      </c>
      <c r="O19" s="163">
        <f>VLOOKUP($B19,'Conditions of people affected'!$C$6:$R$300,9,FALSE)</f>
        <v>5</v>
      </c>
      <c r="P19" s="163">
        <f>VLOOKUP($B19,'Conditions of people affected'!$C$6:$R$300,15,FALSE)</f>
        <v>4</v>
      </c>
      <c r="Q19" s="163">
        <f t="shared" si="4"/>
        <v>4.2</v>
      </c>
      <c r="R19" s="163">
        <f>VLOOKUP($B19,'Complexity of the crisis'!$C$6:$AN$300,22,FALSE)</f>
        <v>4.3</v>
      </c>
      <c r="S19" s="164">
        <f>VLOOKUP($B19,'Complexity of the crisis'!$C$6:$AN$300,38,FALSE)</f>
        <v>4</v>
      </c>
      <c r="T19" s="159" t="str">
        <f>VLOOKUP(B19,Lists!$C$3:$E$300,3,FALSE)</f>
        <v>Africa</v>
      </c>
      <c r="U19" s="178">
        <f>VLOOKUP(B19,'INFORM Severity - hidden'!$C$5:$V$300,20,FALSE)</f>
        <v>45561</v>
      </c>
    </row>
    <row r="20" spans="1:21" x14ac:dyDescent="0.35">
      <c r="A20" s="155" t="str">
        <f t="array" ref="A20">IFERROR(INDEX(Lists!$B$2:$B$200,SMALL(IF(Lists!$H$2:$H$200="Yes",ROW(Lists!$B$2:$B$200)),ROW(16:16))-1,1),"")</f>
        <v>Complex crisis in Congo</v>
      </c>
      <c r="B20" s="156" t="str">
        <f>VLOOKUP(A20,Lists!$B$2:$G$200,2,FALSE)</f>
        <v>COG001</v>
      </c>
      <c r="C20" s="156" t="str">
        <f>VLOOKUP(B20,'INFORM Severity - hidden'!$C$5:$D$200,2,FALSE)</f>
        <v>Congo</v>
      </c>
      <c r="D20" s="156" t="str">
        <f>VLOOKUP(A20,Lists!$B$2:$G$200,3,FALSE)</f>
        <v>COG</v>
      </c>
      <c r="E20" s="156" t="str">
        <f>VLOOKUP(A20,Lists!$B$2:$G$200,5,FALSE)</f>
        <v>Conflict</v>
      </c>
      <c r="F20" s="161">
        <f t="shared" si="0"/>
        <v>2.7</v>
      </c>
      <c r="G20" s="162">
        <f t="shared" si="1"/>
        <v>3</v>
      </c>
      <c r="H20" s="162" t="str">
        <f t="shared" si="2"/>
        <v>Medium</v>
      </c>
      <c r="I20" s="160" t="str">
        <f>INDEX(Trends!$D$3:$D$404,MATCH(B20,Trends!$C$3:$C$404,0))</f>
        <v>Stable</v>
      </c>
      <c r="J20" s="162" t="str">
        <f>VLOOKUP($B20,Reliability!$A$3:$I$300,9,FALSE)</f>
        <v>High</v>
      </c>
      <c r="K20" s="163">
        <f t="shared" si="3"/>
        <v>2.9</v>
      </c>
      <c r="L20" s="163">
        <f>VLOOKUP($B20,'Impact of the crisis'!$C$6:$N$300,12,FALSE)</f>
        <v>4.2</v>
      </c>
      <c r="M20" s="163">
        <f>VLOOKUP($B20,'Impact of the crisis'!$C$6:$AB$300,26,FALSE)</f>
        <v>2</v>
      </c>
      <c r="N20" s="163">
        <f>VLOOKUP($B20,'Conditions of people affected'!$C$6:$R$300,16,FALSE)</f>
        <v>2.95</v>
      </c>
      <c r="O20" s="163">
        <f>VLOOKUP($B20,'Conditions of people affected'!$C$6:$R$300,9,FALSE)</f>
        <v>2.9</v>
      </c>
      <c r="P20" s="163">
        <f>VLOOKUP($B20,'Conditions of people affected'!$C$6:$R$300,15,FALSE)</f>
        <v>3</v>
      </c>
      <c r="Q20" s="163">
        <f t="shared" si="4"/>
        <v>2.2999999999999998</v>
      </c>
      <c r="R20" s="163">
        <f>VLOOKUP($B20,'Complexity of the crisis'!$C$6:$AN$300,22,FALSE)</f>
        <v>2.5</v>
      </c>
      <c r="S20" s="164">
        <f>VLOOKUP($B20,'Complexity of the crisis'!$C$6:$AN$300,38,FALSE)</f>
        <v>2</v>
      </c>
      <c r="T20" s="159" t="str">
        <f>VLOOKUP(B20,Lists!$C$3:$E$300,3,FALSE)</f>
        <v>Africa</v>
      </c>
      <c r="U20" s="178">
        <f>VLOOKUP(B20,'INFORM Severity - hidden'!$C$5:$V$300,20,FALSE)</f>
        <v>45561</v>
      </c>
    </row>
    <row r="21" spans="1:21" x14ac:dyDescent="0.35">
      <c r="A21" s="155" t="str">
        <f t="array" ref="A21">IFERROR(INDEX(Lists!$B$2:$B$200,SMALL(IF(Lists!$H$2:$H$200="Yes",ROW(Lists!$B$2:$B$200)),ROW(17:17))-1,1),"")</f>
        <v>Complex crisis in Colombia</v>
      </c>
      <c r="B21" s="156" t="str">
        <f>VLOOKUP(A21,Lists!$B$2:$G$200,2,FALSE)</f>
        <v>COL001</v>
      </c>
      <c r="C21" s="156" t="str">
        <f>VLOOKUP(B21,'INFORM Severity - hidden'!$C$5:$D$200,2,FALSE)</f>
        <v>Colombia</v>
      </c>
      <c r="D21" s="156" t="str">
        <f>VLOOKUP(A21,Lists!$B$2:$G$200,3,FALSE)</f>
        <v>COL</v>
      </c>
      <c r="E21" s="156" t="str">
        <f>VLOOKUP(A21,Lists!$B$2:$G$200,5,FALSE)</f>
        <v>Socio-political,Conflict,Violence,Floods,Displacement</v>
      </c>
      <c r="F21" s="161">
        <f t="shared" si="0"/>
        <v>4.0999999999999996</v>
      </c>
      <c r="G21" s="162">
        <f t="shared" si="1"/>
        <v>5</v>
      </c>
      <c r="H21" s="162" t="str">
        <f t="shared" si="2"/>
        <v>Very High</v>
      </c>
      <c r="I21" s="160" t="str">
        <f>INDEX(Trends!$D$3:$D$404,MATCH(B21,Trends!$C$3:$C$404,0))</f>
        <v>Increasing</v>
      </c>
      <c r="J21" s="162" t="str">
        <f>VLOOKUP($B21,Reliability!$A$3:$I$300,9,FALSE)</f>
        <v>Very High</v>
      </c>
      <c r="K21" s="163">
        <f t="shared" si="3"/>
        <v>4.3</v>
      </c>
      <c r="L21" s="163">
        <f>VLOOKUP($B21,'Impact of the crisis'!$C$6:$N$300,12,FALSE)</f>
        <v>5</v>
      </c>
      <c r="M21" s="163">
        <f>VLOOKUP($B21,'Impact of the crisis'!$C$6:$AB$300,26,FALSE)</f>
        <v>3.9</v>
      </c>
      <c r="N21" s="163">
        <f>VLOOKUP($B21,'Conditions of people affected'!$C$6:$R$300,16,FALSE)</f>
        <v>4.5</v>
      </c>
      <c r="O21" s="163">
        <f>VLOOKUP($B21,'Conditions of people affected'!$C$6:$R$300,9,FALSE)</f>
        <v>5</v>
      </c>
      <c r="P21" s="163">
        <f>VLOOKUP($B21,'Conditions of people affected'!$C$6:$R$300,15,FALSE)</f>
        <v>4</v>
      </c>
      <c r="Q21" s="163">
        <f t="shared" si="4"/>
        <v>3.2</v>
      </c>
      <c r="R21" s="163">
        <f>VLOOKUP($B21,'Complexity of the crisis'!$C$6:$AN$300,22,FALSE)</f>
        <v>2.9</v>
      </c>
      <c r="S21" s="164">
        <f>VLOOKUP($B21,'Complexity of the crisis'!$C$6:$AN$300,38,FALSE)</f>
        <v>3.5</v>
      </c>
      <c r="T21" s="159" t="str">
        <f>VLOOKUP(B21,Lists!$C$3:$E$300,3,FALSE)</f>
        <v>Americas</v>
      </c>
      <c r="U21" s="178">
        <f>VLOOKUP(B21,'INFORM Severity - hidden'!$C$5:$V$300,20,FALSE)</f>
        <v>45530</v>
      </c>
    </row>
    <row r="22" spans="1:21" x14ac:dyDescent="0.35">
      <c r="A22" s="155" t="str">
        <f t="array" ref="A22">IFERROR(INDEX(Lists!$B$2:$B$200,SMALL(IF(Lists!$H$2:$H$200="Yes",ROW(Lists!$B$2:$B$200)),ROW(18:18))-1,1),"")</f>
        <v>Nicaraguan refugees in Costa Rica</v>
      </c>
      <c r="B22" s="156" t="str">
        <f>VLOOKUP(A22,Lists!$B$2:$G$200,2,FALSE)</f>
        <v>CRI002</v>
      </c>
      <c r="C22" s="156" t="str">
        <f>VLOOKUP(B22,'INFORM Severity - hidden'!$C$5:$D$200,2,FALSE)</f>
        <v>Costa Rica</v>
      </c>
      <c r="D22" s="156" t="str">
        <f>VLOOKUP(A22,Lists!$B$2:$G$200,3,FALSE)</f>
        <v>CRI</v>
      </c>
      <c r="E22" s="156" t="str">
        <f>VLOOKUP(A22,Lists!$B$2:$G$200,5,FALSE)</f>
        <v>Displacement</v>
      </c>
      <c r="F22" s="161">
        <f t="shared" si="0"/>
        <v>2.2000000000000002</v>
      </c>
      <c r="G22" s="162">
        <f t="shared" si="1"/>
        <v>3</v>
      </c>
      <c r="H22" s="162" t="str">
        <f t="shared" si="2"/>
        <v>Medium</v>
      </c>
      <c r="I22" s="160" t="str">
        <f>INDEX(Trends!$D$3:$D$404,MATCH(B22,Trends!$C$3:$C$404,0))</f>
        <v>Stable</v>
      </c>
      <c r="J22" s="162" t="str">
        <f>VLOOKUP($B22,Reliability!$A$3:$I$300,9,FALSE)</f>
        <v>High</v>
      </c>
      <c r="K22" s="163">
        <f t="shared" si="3"/>
        <v>2.4</v>
      </c>
      <c r="L22" s="163">
        <f>VLOOKUP($B22,'Impact of the crisis'!$C$6:$N$300,12,FALSE)</f>
        <v>1</v>
      </c>
      <c r="M22" s="163">
        <f>VLOOKUP($B22,'Impact of the crisis'!$C$6:$AB$300,26,FALSE)</f>
        <v>2.9</v>
      </c>
      <c r="N22" s="163">
        <f>VLOOKUP($B22,'Conditions of people affected'!$C$6:$R$300,16,FALSE)</f>
        <v>2.65</v>
      </c>
      <c r="O22" s="163">
        <f>VLOOKUP($B22,'Conditions of people affected'!$C$6:$R$300,9,FALSE)</f>
        <v>2.2999999999999998</v>
      </c>
      <c r="P22" s="163">
        <f>VLOOKUP($B22,'Conditions of people affected'!$C$6:$R$300,15,FALSE)</f>
        <v>3</v>
      </c>
      <c r="Q22" s="163">
        <f t="shared" si="4"/>
        <v>1.5</v>
      </c>
      <c r="R22" s="163">
        <f>VLOOKUP($B22,'Complexity of the crisis'!$C$6:$AN$300,22,FALSE)</f>
        <v>1.4</v>
      </c>
      <c r="S22" s="164">
        <f>VLOOKUP($B22,'Complexity of the crisis'!$C$6:$AN$300,38,FALSE)</f>
        <v>1.5</v>
      </c>
      <c r="T22" s="159" t="str">
        <f>VLOOKUP(B22,Lists!$C$3:$E$300,3,FALSE)</f>
        <v>Americas</v>
      </c>
      <c r="U22" s="178">
        <f>VLOOKUP(B22,'INFORM Severity - hidden'!$C$5:$V$300,20,FALSE)</f>
        <v>45530</v>
      </c>
    </row>
    <row r="23" spans="1:21" x14ac:dyDescent="0.35">
      <c r="A23" s="155" t="str">
        <f t="array" ref="A23">IFERROR(INDEX(Lists!$B$2:$B$200,SMALL(IF(Lists!$H$2:$H$200="Yes",ROW(Lists!$B$2:$B$200)),ROW(19:19))-1,1),"")</f>
        <v>Displacement from Russia-Ukraine conflict in Czechia</v>
      </c>
      <c r="B23" s="156" t="str">
        <f>VLOOKUP(A23,Lists!$B$2:$G$200,2,FALSE)</f>
        <v>CZE002</v>
      </c>
      <c r="C23" s="156" t="str">
        <f>VLOOKUP(B23,'INFORM Severity - hidden'!$C$5:$D$200,2,FALSE)</f>
        <v>Czech Republic</v>
      </c>
      <c r="D23" s="156" t="str">
        <f>VLOOKUP(A23,Lists!$B$2:$G$200,3,FALSE)</f>
        <v>CZE</v>
      </c>
      <c r="E23" s="156" t="str">
        <f>VLOOKUP(A23,Lists!$B$2:$G$200,5,FALSE)</f>
        <v>Conflict,Displacement</v>
      </c>
      <c r="F23" s="161">
        <f t="shared" si="0"/>
        <v>1.8</v>
      </c>
      <c r="G23" s="162">
        <f t="shared" si="1"/>
        <v>2</v>
      </c>
      <c r="H23" s="162" t="str">
        <f t="shared" si="2"/>
        <v>Low</v>
      </c>
      <c r="I23" s="160" t="str">
        <f>INDEX(Trends!$D$3:$D$404,MATCH(B23,Trends!$C$3:$C$404,0))</f>
        <v>Stable</v>
      </c>
      <c r="J23" s="162" t="str">
        <f>VLOOKUP($B23,Reliability!$A$3:$I$300,9,FALSE)</f>
        <v>Very High</v>
      </c>
      <c r="K23" s="163">
        <f t="shared" si="3"/>
        <v>2.9</v>
      </c>
      <c r="L23" s="163">
        <f>VLOOKUP($B23,'Impact of the crisis'!$C$6:$N$300,12,FALSE)</f>
        <v>4.2</v>
      </c>
      <c r="M23" s="163">
        <f>VLOOKUP($B23,'Impact of the crisis'!$C$6:$AB$300,26,FALSE)</f>
        <v>2</v>
      </c>
      <c r="N23" s="163">
        <f>VLOOKUP($B23,'Conditions of people affected'!$C$6:$R$300,16,FALSE)</f>
        <v>1.8</v>
      </c>
      <c r="O23" s="163">
        <f>VLOOKUP($B23,'Conditions of people affected'!$C$6:$R$300,9,FALSE)</f>
        <v>2.6</v>
      </c>
      <c r="P23" s="163">
        <f>VLOOKUP($B23,'Conditions of people affected'!$C$6:$R$300,15,FALSE)</f>
        <v>1</v>
      </c>
      <c r="Q23" s="163">
        <f t="shared" si="4"/>
        <v>0.8</v>
      </c>
      <c r="R23" s="163">
        <f>VLOOKUP($B23,'Complexity of the crisis'!$C$6:$AN$300,22,FALSE)</f>
        <v>0.6</v>
      </c>
      <c r="S23" s="164">
        <f>VLOOKUP($B23,'Complexity of the crisis'!$C$6:$AN$300,38,FALSE)</f>
        <v>1</v>
      </c>
      <c r="T23" s="159" t="str">
        <f>VLOOKUP(B23,Lists!$C$3:$E$300,3,FALSE)</f>
        <v>Europe</v>
      </c>
      <c r="U23" s="178">
        <f>VLOOKUP(B23,'INFORM Severity - hidden'!$C$5:$V$300,20,FALSE)</f>
        <v>45563</v>
      </c>
    </row>
    <row r="24" spans="1:21" x14ac:dyDescent="0.35">
      <c r="A24" s="155" t="str">
        <f t="array" ref="A24">IFERROR(INDEX(Lists!$B$2:$B$200,SMALL(IF(Lists!$H$2:$H$200="Yes",ROW(Lists!$B$2:$B$200)),ROW(20:20))-1,1),"")</f>
        <v>Multiple crises in Djibouti</v>
      </c>
      <c r="B24" s="156" t="str">
        <f>VLOOKUP(A24,Lists!$B$2:$G$200,2,FALSE)</f>
        <v>DJI001</v>
      </c>
      <c r="C24" s="156" t="str">
        <f>VLOOKUP(B24,'INFORM Severity - hidden'!$C$5:$D$200,2,FALSE)</f>
        <v>Djibouti</v>
      </c>
      <c r="D24" s="156" t="str">
        <f>VLOOKUP(A24,Lists!$B$2:$G$200,3,FALSE)</f>
        <v>DJI</v>
      </c>
      <c r="E24" s="156" t="str">
        <f>VLOOKUP(A24,Lists!$B$2:$G$200,5,FALSE)</f>
        <v>Displacement,Drought</v>
      </c>
      <c r="F24" s="161">
        <f t="shared" si="0"/>
        <v>2.7</v>
      </c>
      <c r="G24" s="162">
        <f t="shared" si="1"/>
        <v>3</v>
      </c>
      <c r="H24" s="162" t="str">
        <f t="shared" si="2"/>
        <v>Medium</v>
      </c>
      <c r="I24" s="160" t="str">
        <f>INDEX(Trends!$D$3:$D$404,MATCH(B24,Trends!$C$3:$C$404,0))</f>
        <v>Decreasing</v>
      </c>
      <c r="J24" s="162" t="str">
        <f>VLOOKUP($B24,Reliability!$A$3:$I$300,9,FALSE)</f>
        <v>High</v>
      </c>
      <c r="K24" s="163">
        <f t="shared" si="3"/>
        <v>2.7</v>
      </c>
      <c r="L24" s="163">
        <f>VLOOKUP($B24,'Impact of the crisis'!$C$6:$N$300,12,FALSE)</f>
        <v>3.2</v>
      </c>
      <c r="M24" s="163">
        <f>VLOOKUP($B24,'Impact of the crisis'!$C$6:$AB$300,26,FALSE)</f>
        <v>2.5</v>
      </c>
      <c r="N24" s="163">
        <f>VLOOKUP($B24,'Conditions of people affected'!$C$6:$R$300,16,FALSE)</f>
        <v>2.75</v>
      </c>
      <c r="O24" s="163">
        <f>VLOOKUP($B24,'Conditions of people affected'!$C$6:$R$300,9,FALSE)</f>
        <v>2.5</v>
      </c>
      <c r="P24" s="163">
        <f>VLOOKUP($B24,'Conditions of people affected'!$C$6:$R$300,15,FALSE)</f>
        <v>3</v>
      </c>
      <c r="Q24" s="163">
        <f t="shared" si="4"/>
        <v>2.7</v>
      </c>
      <c r="R24" s="163">
        <f>VLOOKUP($B24,'Complexity of the crisis'!$C$6:$AN$300,22,FALSE)</f>
        <v>2.4</v>
      </c>
      <c r="S24" s="164">
        <f>VLOOKUP($B24,'Complexity of the crisis'!$C$6:$AN$300,38,FALSE)</f>
        <v>3</v>
      </c>
      <c r="T24" s="159" t="str">
        <f>VLOOKUP(B24,Lists!$C$3:$E$300,3,FALSE)</f>
        <v>Africa</v>
      </c>
      <c r="U24" s="178">
        <f>VLOOKUP(B24,'INFORM Severity - hidden'!$C$5:$V$300,20,FALSE)</f>
        <v>45565</v>
      </c>
    </row>
    <row r="25" spans="1:21" x14ac:dyDescent="0.35">
      <c r="A25" s="155" t="str">
        <f t="array" ref="A25">IFERROR(INDEX(Lists!$B$2:$B$200,SMALL(IF(Lists!$H$2:$H$200="Yes",ROW(Lists!$B$2:$B$200)),ROW(21:21))-1,1),"")</f>
        <v>Venezuela displacement in Dominican Republic</v>
      </c>
      <c r="B25" s="156" t="str">
        <f>VLOOKUP(A25,Lists!$B$2:$G$200,2,FALSE)</f>
        <v>DOM002</v>
      </c>
      <c r="C25" s="156" t="str">
        <f>VLOOKUP(B25,'INFORM Severity - hidden'!$C$5:$D$200,2,FALSE)</f>
        <v>Dominican Republic</v>
      </c>
      <c r="D25" s="156" t="str">
        <f>VLOOKUP(A25,Lists!$B$2:$G$200,3,FALSE)</f>
        <v>DOM</v>
      </c>
      <c r="E25" s="156" t="str">
        <f>VLOOKUP(A25,Lists!$B$2:$G$200,5,FALSE)</f>
        <v>Displacement</v>
      </c>
      <c r="F25" s="161">
        <f t="shared" si="0"/>
        <v>1.8</v>
      </c>
      <c r="G25" s="162">
        <f t="shared" si="1"/>
        <v>2</v>
      </c>
      <c r="H25" s="162" t="str">
        <f t="shared" si="2"/>
        <v>Low</v>
      </c>
      <c r="I25" s="160" t="str">
        <f>INDEX(Trends!$D$3:$D$404,MATCH(B25,Trends!$C$3:$C$404,0))</f>
        <v>Stable</v>
      </c>
      <c r="J25" s="162" t="str">
        <f>VLOOKUP($B25,Reliability!$A$3:$I$300,9,FALSE)</f>
        <v>Medium</v>
      </c>
      <c r="K25" s="163">
        <f t="shared" si="3"/>
        <v>3.2</v>
      </c>
      <c r="L25" s="163">
        <f>VLOOKUP($B25,'Impact of the crisis'!$C$6:$N$300,12,FALSE)</f>
        <v>4.0999999999999996</v>
      </c>
      <c r="M25" s="163">
        <f>VLOOKUP($B25,'Impact of the crisis'!$C$6:$AB$300,26,FALSE)</f>
        <v>2.7</v>
      </c>
      <c r="N25" s="163">
        <f>VLOOKUP($B25,'Conditions of people affected'!$C$6:$R$300,16,FALSE)</f>
        <v>1.4</v>
      </c>
      <c r="O25" s="163">
        <f>VLOOKUP($B25,'Conditions of people affected'!$C$6:$R$300,9,FALSE)</f>
        <v>1.8</v>
      </c>
      <c r="P25" s="163">
        <f>VLOOKUP($B25,'Conditions of people affected'!$C$6:$R$300,15,FALSE)</f>
        <v>1</v>
      </c>
      <c r="Q25" s="163">
        <f t="shared" si="4"/>
        <v>1.2</v>
      </c>
      <c r="R25" s="163">
        <f>VLOOKUP($B25,'Complexity of the crisis'!$C$6:$AN$300,22,FALSE)</f>
        <v>1.3</v>
      </c>
      <c r="S25" s="164">
        <f>VLOOKUP($B25,'Complexity of the crisis'!$C$6:$AN$300,38,FALSE)</f>
        <v>1</v>
      </c>
      <c r="T25" s="159" t="str">
        <f>VLOOKUP(B25,Lists!$C$3:$E$300,3,FALSE)</f>
        <v>Americas</v>
      </c>
      <c r="U25" s="178">
        <f>VLOOKUP(B25,'INFORM Severity - hidden'!$C$5:$V$300,20,FALSE)</f>
        <v>45530</v>
      </c>
    </row>
    <row r="26" spans="1:21" x14ac:dyDescent="0.35">
      <c r="A26" s="155" t="str">
        <f t="array" ref="A26">IFERROR(INDEX(Lists!$B$2:$B$200,SMALL(IF(Lists!$H$2:$H$200="Yes",ROW(Lists!$B$2:$B$200)),ROW(22:22))-1,1),"")</f>
        <v>Multiple crises in Algeria</v>
      </c>
      <c r="B26" s="156" t="str">
        <f>VLOOKUP(A26,Lists!$B$2:$G$200,2,FALSE)</f>
        <v>DZA004</v>
      </c>
      <c r="C26" s="156" t="str">
        <f>VLOOKUP(B26,'INFORM Severity - hidden'!$C$5:$D$200,2,FALSE)</f>
        <v>Algeria</v>
      </c>
      <c r="D26" s="156" t="str">
        <f>VLOOKUP(A26,Lists!$B$2:$G$200,3,FALSE)</f>
        <v>DZA</v>
      </c>
      <c r="E26" s="156" t="str">
        <f>VLOOKUP(A26,Lists!$B$2:$G$200,5,FALSE)</f>
        <v>Displacement</v>
      </c>
      <c r="F26" s="161">
        <f t="shared" si="0"/>
        <v>2.7</v>
      </c>
      <c r="G26" s="162">
        <f t="shared" si="1"/>
        <v>3</v>
      </c>
      <c r="H26" s="162" t="str">
        <f t="shared" si="2"/>
        <v>Medium</v>
      </c>
      <c r="I26" s="160" t="str">
        <f>INDEX(Trends!$D$3:$D$404,MATCH(B26,Trends!$C$3:$C$404,0))</f>
        <v>Stable</v>
      </c>
      <c r="J26" s="162" t="str">
        <f>VLOOKUP($B26,Reliability!$A$3:$I$300,9,FALSE)</f>
        <v>High</v>
      </c>
      <c r="K26" s="163">
        <f t="shared" si="3"/>
        <v>4</v>
      </c>
      <c r="L26" s="163">
        <f>VLOOKUP($B26,'Impact of the crisis'!$C$6:$N$300,12,FALSE)</f>
        <v>5</v>
      </c>
      <c r="M26" s="163">
        <f>VLOOKUP($B26,'Impact of the crisis'!$C$6:$AB$300,26,FALSE)</f>
        <v>3.2</v>
      </c>
      <c r="N26" s="163">
        <f>VLOOKUP($B26,'Conditions of people affected'!$C$6:$R$300,16,FALSE)</f>
        <v>1.85</v>
      </c>
      <c r="O26" s="163">
        <f>VLOOKUP($B26,'Conditions of people affected'!$C$6:$R$300,9,FALSE)</f>
        <v>2.7</v>
      </c>
      <c r="P26" s="163">
        <f>VLOOKUP($B26,'Conditions of people affected'!$C$6:$R$300,15,FALSE)</f>
        <v>1</v>
      </c>
      <c r="Q26" s="163">
        <f t="shared" si="4"/>
        <v>2.7</v>
      </c>
      <c r="R26" s="163">
        <f>VLOOKUP($B26,'Complexity of the crisis'!$C$6:$AN$300,22,FALSE)</f>
        <v>2.9</v>
      </c>
      <c r="S26" s="164">
        <f>VLOOKUP($B26,'Complexity of the crisis'!$C$6:$AN$300,38,FALSE)</f>
        <v>2.5</v>
      </c>
      <c r="T26" s="159" t="str">
        <f>VLOOKUP(B26,Lists!$C$3:$E$300,3,FALSE)</f>
        <v>Africa</v>
      </c>
      <c r="U26" s="178">
        <f>VLOOKUP(B26,'INFORM Severity - hidden'!$C$5:$V$300,20,FALSE)</f>
        <v>45564</v>
      </c>
    </row>
    <row r="27" spans="1:21" x14ac:dyDescent="0.35">
      <c r="A27" s="155" t="str">
        <f t="array" ref="A27">IFERROR(INDEX(Lists!$B$2:$B$200,SMALL(IF(Lists!$H$2:$H$200="Yes",ROW(Lists!$B$2:$B$200)),ROW(23:23))-1,1),"")</f>
        <v>Venezuela displacement in Ecuador</v>
      </c>
      <c r="B27" s="156" t="str">
        <f>VLOOKUP(A27,Lists!$B$2:$G$200,2,FALSE)</f>
        <v>ECU002</v>
      </c>
      <c r="C27" s="156" t="str">
        <f>VLOOKUP(B27,'INFORM Severity - hidden'!$C$5:$D$200,2,FALSE)</f>
        <v>Ecuador</v>
      </c>
      <c r="D27" s="156" t="str">
        <f>VLOOKUP(A27,Lists!$B$2:$G$200,3,FALSE)</f>
        <v>ECU</v>
      </c>
      <c r="E27" s="156" t="str">
        <f>VLOOKUP(A27,Lists!$B$2:$G$200,5,FALSE)</f>
        <v>Displacement</v>
      </c>
      <c r="F27" s="161">
        <f t="shared" si="0"/>
        <v>2.7</v>
      </c>
      <c r="G27" s="162">
        <f t="shared" si="1"/>
        <v>3</v>
      </c>
      <c r="H27" s="162" t="str">
        <f t="shared" si="2"/>
        <v>Medium</v>
      </c>
      <c r="I27" s="160" t="str">
        <f>INDEX(Trends!$D$3:$D$404,MATCH(B27,Trends!$C$3:$C$404,0))</f>
        <v>Stable</v>
      </c>
      <c r="J27" s="162" t="str">
        <f>VLOOKUP($B27,Reliability!$A$3:$I$300,9,FALSE)</f>
        <v>Very High</v>
      </c>
      <c r="K27" s="163">
        <f t="shared" si="3"/>
        <v>3.3</v>
      </c>
      <c r="L27" s="163">
        <f>VLOOKUP($B27,'Impact of the crisis'!$C$6:$N$300,12,FALSE)</f>
        <v>4.5999999999999996</v>
      </c>
      <c r="M27" s="163">
        <f>VLOOKUP($B27,'Impact of the crisis'!$C$6:$AB$300,26,FALSE)</f>
        <v>2.4</v>
      </c>
      <c r="N27" s="163">
        <f>VLOOKUP($B27,'Conditions of people affected'!$C$6:$R$300,16,FALSE)</f>
        <v>2.5499999999999998</v>
      </c>
      <c r="O27" s="163">
        <f>VLOOKUP($B27,'Conditions of people affected'!$C$6:$R$300,9,FALSE)</f>
        <v>3.1</v>
      </c>
      <c r="P27" s="163">
        <f>VLOOKUP($B27,'Conditions of people affected'!$C$6:$R$300,15,FALSE)</f>
        <v>2</v>
      </c>
      <c r="Q27" s="163">
        <f t="shared" si="4"/>
        <v>2.2999999999999998</v>
      </c>
      <c r="R27" s="163">
        <f>VLOOKUP($B27,'Complexity of the crisis'!$C$6:$AN$300,22,FALSE)</f>
        <v>2.1</v>
      </c>
      <c r="S27" s="164">
        <f>VLOOKUP($B27,'Complexity of the crisis'!$C$6:$AN$300,38,FALSE)</f>
        <v>2.5</v>
      </c>
      <c r="T27" s="159" t="str">
        <f>VLOOKUP(B27,Lists!$C$3:$E$300,3,FALSE)</f>
        <v>Americas</v>
      </c>
      <c r="U27" s="178">
        <f>VLOOKUP(B27,'INFORM Severity - hidden'!$C$5:$V$300,20,FALSE)</f>
        <v>45560</v>
      </c>
    </row>
    <row r="28" spans="1:21" x14ac:dyDescent="0.35">
      <c r="A28" s="155" t="str">
        <f t="array" ref="A28">IFERROR(INDEX(Lists!$B$2:$B$200,SMALL(IF(Lists!$H$2:$H$200="Yes",ROW(Lists!$B$2:$B$200)),ROW(24:24))-1,1),"")</f>
        <v>Refugees in Egypt</v>
      </c>
      <c r="B28" s="156" t="str">
        <f>VLOOKUP(A28,Lists!$B$2:$G$200,2,FALSE)</f>
        <v>EGY004</v>
      </c>
      <c r="C28" s="156" t="str">
        <f>VLOOKUP(B28,'INFORM Severity - hidden'!$C$5:$D$200,2,FALSE)</f>
        <v>Egypt</v>
      </c>
      <c r="D28" s="156" t="str">
        <f>VLOOKUP(A28,Lists!$B$2:$G$200,3,FALSE)</f>
        <v>EGY</v>
      </c>
      <c r="E28" s="156" t="str">
        <f>VLOOKUP(A28,Lists!$B$2:$G$200,5,FALSE)</f>
        <v>Displacement,Conflict</v>
      </c>
      <c r="F28" s="161">
        <f t="shared" si="0"/>
        <v>2.2999999999999998</v>
      </c>
      <c r="G28" s="162">
        <f t="shared" si="1"/>
        <v>3</v>
      </c>
      <c r="H28" s="162" t="str">
        <f t="shared" si="2"/>
        <v>Medium</v>
      </c>
      <c r="I28" s="160" t="str">
        <f>INDEX(Trends!$D$3:$D$404,MATCH(B28,Trends!$C$3:$C$404,0))</f>
        <v>Increasing</v>
      </c>
      <c r="J28" s="162" t="str">
        <f>VLOOKUP($B28,Reliability!$A$3:$I$300,9,FALSE)</f>
        <v>High</v>
      </c>
      <c r="K28" s="163">
        <f t="shared" si="3"/>
        <v>2.9</v>
      </c>
      <c r="L28" s="163">
        <f>VLOOKUP($B28,'Impact of the crisis'!$C$6:$N$300,12,FALSE)</f>
        <v>3.9</v>
      </c>
      <c r="M28" s="163">
        <f>VLOOKUP($B28,'Impact of the crisis'!$C$6:$AB$300,26,FALSE)</f>
        <v>2.2999999999999998</v>
      </c>
      <c r="N28" s="163">
        <f>VLOOKUP($B28,'Conditions of people affected'!$C$6:$R$300,16,FALSE)</f>
        <v>2.0499999999999998</v>
      </c>
      <c r="O28" s="163">
        <f>VLOOKUP($B28,'Conditions of people affected'!$C$6:$R$300,9,FALSE)</f>
        <v>3.1</v>
      </c>
      <c r="P28" s="163">
        <f>VLOOKUP($B28,'Conditions of people affected'!$C$6:$R$300,15,FALSE)</f>
        <v>1</v>
      </c>
      <c r="Q28" s="163">
        <f t="shared" si="4"/>
        <v>2.2999999999999998</v>
      </c>
      <c r="R28" s="163">
        <f>VLOOKUP($B28,'Complexity of the crisis'!$C$6:$AN$300,22,FALSE)</f>
        <v>2.5</v>
      </c>
      <c r="S28" s="164">
        <f>VLOOKUP($B28,'Complexity of the crisis'!$C$6:$AN$300,38,FALSE)</f>
        <v>2</v>
      </c>
      <c r="T28" s="159" t="str">
        <f>VLOOKUP(B28,Lists!$C$3:$E$300,3,FALSE)</f>
        <v>Africa</v>
      </c>
      <c r="U28" s="178">
        <f>VLOOKUP(B28,'INFORM Severity - hidden'!$C$5:$V$300,20,FALSE)</f>
        <v>45563</v>
      </c>
    </row>
    <row r="29" spans="1:21" x14ac:dyDescent="0.35">
      <c r="A29" s="155" t="str">
        <f t="array" ref="A29">IFERROR(INDEX(Lists!$B$2:$B$200,SMALL(IF(Lists!$H$2:$H$200="Yes",ROW(Lists!$B$2:$B$200)),ROW(25:25))-1,1),"")</f>
        <v>Complex crisis in Eritrea</v>
      </c>
      <c r="B29" s="156" t="str">
        <f>VLOOKUP(A29,Lists!$B$2:$G$200,2,FALSE)</f>
        <v>ERI001</v>
      </c>
      <c r="C29" s="156" t="str">
        <f>VLOOKUP(B29,'INFORM Severity - hidden'!$C$5:$D$200,2,FALSE)</f>
        <v>Eritrea</v>
      </c>
      <c r="D29" s="156" t="str">
        <f>VLOOKUP(A29,Lists!$B$2:$G$200,3,FALSE)</f>
        <v>ERI</v>
      </c>
      <c r="E29" s="156" t="str">
        <f>VLOOKUP(A29,Lists!$B$2:$G$200,5,FALSE)</f>
        <v>Socio-political,Displacement</v>
      </c>
      <c r="F29" s="161">
        <f t="shared" si="0"/>
        <v>3.2</v>
      </c>
      <c r="G29" s="162">
        <f t="shared" si="1"/>
        <v>4</v>
      </c>
      <c r="H29" s="162" t="str">
        <f t="shared" si="2"/>
        <v>High</v>
      </c>
      <c r="I29" s="160" t="str">
        <f>INDEX(Trends!$D$3:$D$404,MATCH(B29,Trends!$C$3:$C$404,0))</f>
        <v>Decreasing</v>
      </c>
      <c r="J29" s="162" t="str">
        <f>VLOOKUP($B29,Reliability!$A$3:$I$300,9,FALSE)</f>
        <v>High</v>
      </c>
      <c r="K29" s="163">
        <f t="shared" si="3"/>
        <v>3</v>
      </c>
      <c r="L29" s="163">
        <f>VLOOKUP($B29,'Impact of the crisis'!$C$6:$N$300,12,FALSE)</f>
        <v>3.9</v>
      </c>
      <c r="M29" s="163">
        <f>VLOOKUP($B29,'Impact of the crisis'!$C$6:$AB$300,26,FALSE)</f>
        <v>2.5</v>
      </c>
      <c r="N29" s="163">
        <f>VLOOKUP($B29,'Conditions of people affected'!$C$6:$R$300,16,FALSE)</f>
        <v>3.2</v>
      </c>
      <c r="O29" s="163">
        <f>VLOOKUP($B29,'Conditions of people affected'!$C$6:$R$300,9,FALSE)</f>
        <v>3.4</v>
      </c>
      <c r="P29" s="163">
        <f>VLOOKUP($B29,'Conditions of people affected'!$C$6:$R$300,15,FALSE)</f>
        <v>3</v>
      </c>
      <c r="Q29" s="163">
        <f t="shared" si="4"/>
        <v>3.4</v>
      </c>
      <c r="R29" s="163">
        <f>VLOOKUP($B29,'Complexity of the crisis'!$C$6:$AN$300,22,FALSE)</f>
        <v>3.3</v>
      </c>
      <c r="S29" s="164">
        <f>VLOOKUP($B29,'Complexity of the crisis'!$C$6:$AN$300,38,FALSE)</f>
        <v>3.5</v>
      </c>
      <c r="T29" s="159" t="str">
        <f>VLOOKUP(B29,Lists!$C$3:$E$300,3,FALSE)</f>
        <v>Africa</v>
      </c>
      <c r="U29" s="178">
        <f>VLOOKUP(B29,'INFORM Severity - hidden'!$C$5:$V$300,20,FALSE)</f>
        <v>45562</v>
      </c>
    </row>
    <row r="30" spans="1:21" x14ac:dyDescent="0.35">
      <c r="A30" s="155" t="str">
        <f t="array" ref="A30">IFERROR(INDEX(Lists!$B$2:$B$200,SMALL(IF(Lists!$H$2:$H$200="Yes",ROW(Lists!$B$2:$B$200)),ROW(26:26))-1,1),"")</f>
        <v>Mixed migration flows in Spain</v>
      </c>
      <c r="B30" s="156" t="str">
        <f>VLOOKUP(A30,Lists!$B$2:$G$200,2,FALSE)</f>
        <v>ESP002</v>
      </c>
      <c r="C30" s="156" t="str">
        <f>VLOOKUP(B30,'INFORM Severity - hidden'!$C$5:$D$200,2,FALSE)</f>
        <v>Spain</v>
      </c>
      <c r="D30" s="156" t="str">
        <f>VLOOKUP(A30,Lists!$B$2:$G$200,3,FALSE)</f>
        <v>ESP</v>
      </c>
      <c r="E30" s="156" t="str">
        <f>VLOOKUP(A30,Lists!$B$2:$G$200,5,FALSE)</f>
        <v>Displacement</v>
      </c>
      <c r="F30" s="161">
        <f t="shared" si="0"/>
        <v>1.9</v>
      </c>
      <c r="G30" s="162">
        <f t="shared" si="1"/>
        <v>2</v>
      </c>
      <c r="H30" s="162" t="str">
        <f t="shared" si="2"/>
        <v>Low</v>
      </c>
      <c r="I30" s="160" t="str">
        <f>INDEX(Trends!$D$3:$D$404,MATCH(B30,Trends!$C$3:$C$404,0))</f>
        <v>Stable</v>
      </c>
      <c r="J30" s="162" t="str">
        <f>VLOOKUP($B30,Reliability!$A$3:$I$300,9,FALSE)</f>
        <v>High</v>
      </c>
      <c r="K30" s="163">
        <f t="shared" si="3"/>
        <v>3.1</v>
      </c>
      <c r="L30" s="163">
        <f>VLOOKUP($B30,'Impact of the crisis'!$C$6:$N$300,12,FALSE)</f>
        <v>4</v>
      </c>
      <c r="M30" s="163">
        <f>VLOOKUP($B30,'Impact of the crisis'!$C$6:$AB$300,26,FALSE)</f>
        <v>2.5</v>
      </c>
      <c r="N30" s="163">
        <f>VLOOKUP($B30,'Conditions of people affected'!$C$6:$R$300,16,FALSE)</f>
        <v>1.35</v>
      </c>
      <c r="O30" s="163">
        <f>VLOOKUP($B30,'Conditions of people affected'!$C$6:$R$300,9,FALSE)</f>
        <v>1.7</v>
      </c>
      <c r="P30" s="163">
        <f>VLOOKUP($B30,'Conditions of people affected'!$C$6:$R$300,15,FALSE)</f>
        <v>1</v>
      </c>
      <c r="Q30" s="163">
        <f t="shared" si="4"/>
        <v>1.6</v>
      </c>
      <c r="R30" s="163">
        <f>VLOOKUP($B30,'Complexity of the crisis'!$C$6:$AN$300,22,FALSE)</f>
        <v>1.6</v>
      </c>
      <c r="S30" s="164">
        <f>VLOOKUP($B30,'Complexity of the crisis'!$C$6:$AN$300,38,FALSE)</f>
        <v>1.5</v>
      </c>
      <c r="T30" s="159" t="str">
        <f>VLOOKUP(B30,Lists!$C$3:$E$300,3,FALSE)</f>
        <v>Europe</v>
      </c>
      <c r="U30" s="178">
        <f>VLOOKUP(B30,'INFORM Severity - hidden'!$C$5:$V$300,20,FALSE)</f>
        <v>45563</v>
      </c>
    </row>
    <row r="31" spans="1:21" x14ac:dyDescent="0.35">
      <c r="A31" s="155" t="str">
        <f t="array" ref="A31">IFERROR(INDEX(Lists!$B$2:$B$200,SMALL(IF(Lists!$H$2:$H$200="Yes",ROW(Lists!$B$2:$B$200)),ROW(27:27))-1,1),"")</f>
        <v>Displacement from Russia-Ukraine conflict in Estonia</v>
      </c>
      <c r="B31" s="156" t="str">
        <f>VLOOKUP(A31,Lists!$B$2:$G$200,2,FALSE)</f>
        <v>EST002</v>
      </c>
      <c r="C31" s="156" t="str">
        <f>VLOOKUP(B31,'INFORM Severity - hidden'!$C$5:$D$200,2,FALSE)</f>
        <v>Estonia</v>
      </c>
      <c r="D31" s="156" t="str">
        <f>VLOOKUP(A31,Lists!$B$2:$G$200,3,FALSE)</f>
        <v>EST</v>
      </c>
      <c r="E31" s="156" t="str">
        <f>VLOOKUP(A31,Lists!$B$2:$G$200,5,FALSE)</f>
        <v>Conflict,Displacement</v>
      </c>
      <c r="F31" s="161">
        <f t="shared" si="0"/>
        <v>1.2</v>
      </c>
      <c r="G31" s="162">
        <f t="shared" si="1"/>
        <v>2</v>
      </c>
      <c r="H31" s="162" t="str">
        <f t="shared" si="2"/>
        <v>Low</v>
      </c>
      <c r="I31" s="160" t="str">
        <f>INDEX(Trends!$D$3:$D$404,MATCH(B31,Trends!$C$3:$C$404,0))</f>
        <v>Stable</v>
      </c>
      <c r="J31" s="162" t="str">
        <f>VLOOKUP($B31,Reliability!$A$3:$I$300,9,FALSE)</f>
        <v>Very High</v>
      </c>
      <c r="K31" s="163">
        <f t="shared" si="3"/>
        <v>2.1</v>
      </c>
      <c r="L31" s="163">
        <f>VLOOKUP($B31,'Impact of the crisis'!$C$6:$N$300,12,FALSE)</f>
        <v>3.4</v>
      </c>
      <c r="M31" s="163">
        <f>VLOOKUP($B31,'Impact of the crisis'!$C$6:$AB$300,26,FALSE)</f>
        <v>1.3</v>
      </c>
      <c r="N31" s="163">
        <f>VLOOKUP($B31,'Conditions of people affected'!$C$6:$R$300,16,FALSE)</f>
        <v>0.95</v>
      </c>
      <c r="O31" s="163">
        <f>VLOOKUP($B31,'Conditions of people affected'!$C$6:$R$300,9,FALSE)</f>
        <v>0.9</v>
      </c>
      <c r="P31" s="163">
        <f>VLOOKUP($B31,'Conditions of people affected'!$C$6:$R$300,15,FALSE)</f>
        <v>1</v>
      </c>
      <c r="Q31" s="163">
        <f t="shared" si="4"/>
        <v>0.8</v>
      </c>
      <c r="R31" s="163">
        <f>VLOOKUP($B31,'Complexity of the crisis'!$C$6:$AN$300,22,FALSE)</f>
        <v>0.6</v>
      </c>
      <c r="S31" s="164">
        <f>VLOOKUP($B31,'Complexity of the crisis'!$C$6:$AN$300,38,FALSE)</f>
        <v>1</v>
      </c>
      <c r="T31" s="159" t="str">
        <f>VLOOKUP(B31,Lists!$C$3:$E$300,3,FALSE)</f>
        <v>Europe</v>
      </c>
      <c r="U31" s="178">
        <f>VLOOKUP(B31,'INFORM Severity - hidden'!$C$5:$V$300,20,FALSE)</f>
        <v>45563</v>
      </c>
    </row>
    <row r="32" spans="1:21" x14ac:dyDescent="0.35">
      <c r="A32" s="155" t="str">
        <f t="array" ref="A32">IFERROR(INDEX(Lists!$B$2:$B$200,SMALL(IF(Lists!$H$2:$H$200="Yes",ROW(Lists!$B$2:$B$200)),ROW(28:28))-1,1),"")</f>
        <v>Complex crisis in Ethiopia</v>
      </c>
      <c r="B32" s="156" t="str">
        <f>VLOOKUP(A32,Lists!$B$2:$G$200,2,FALSE)</f>
        <v>ETH001</v>
      </c>
      <c r="C32" s="156" t="str">
        <f>VLOOKUP(B32,'INFORM Severity - hidden'!$C$5:$D$200,2,FALSE)</f>
        <v>Ethiopia</v>
      </c>
      <c r="D32" s="156" t="str">
        <f>VLOOKUP(A32,Lists!$B$2:$G$200,3,FALSE)</f>
        <v>ETH</v>
      </c>
      <c r="E32" s="156" t="str">
        <f>VLOOKUP(A32,Lists!$B$2:$G$200,5,FALSE)</f>
        <v>Displacement,Floods,Conflict</v>
      </c>
      <c r="F32" s="161">
        <f t="shared" si="0"/>
        <v>4.3</v>
      </c>
      <c r="G32" s="162">
        <f t="shared" si="1"/>
        <v>5</v>
      </c>
      <c r="H32" s="162" t="str">
        <f t="shared" si="2"/>
        <v>Very High</v>
      </c>
      <c r="I32" s="160" t="str">
        <f>INDEX(Trends!$D$3:$D$404,MATCH(B32,Trends!$C$3:$C$404,0))</f>
        <v>Decreasing</v>
      </c>
      <c r="J32" s="162" t="str">
        <f>VLOOKUP($B32,Reliability!$A$3:$I$300,9,FALSE)</f>
        <v>Very High</v>
      </c>
      <c r="K32" s="163">
        <f t="shared" si="3"/>
        <v>4.5999999999999996</v>
      </c>
      <c r="L32" s="163">
        <f>VLOOKUP($B32,'Impact of the crisis'!$C$6:$N$300,12,FALSE)</f>
        <v>5</v>
      </c>
      <c r="M32" s="163">
        <f>VLOOKUP($B32,'Impact of the crisis'!$C$6:$AB$300,26,FALSE)</f>
        <v>4.4000000000000004</v>
      </c>
      <c r="N32" s="163">
        <f>VLOOKUP($B32,'Conditions of people affected'!$C$6:$R$300,16,FALSE)</f>
        <v>4.5</v>
      </c>
      <c r="O32" s="163">
        <f>VLOOKUP($B32,'Conditions of people affected'!$C$6:$R$300,9,FALSE)</f>
        <v>5</v>
      </c>
      <c r="P32" s="163">
        <f>VLOOKUP($B32,'Conditions of people affected'!$C$6:$R$300,15,FALSE)</f>
        <v>4</v>
      </c>
      <c r="Q32" s="163">
        <f t="shared" si="4"/>
        <v>3.9</v>
      </c>
      <c r="R32" s="163">
        <f>VLOOKUP($B32,'Complexity of the crisis'!$C$6:$AN$300,22,FALSE)</f>
        <v>3.8</v>
      </c>
      <c r="S32" s="164">
        <f>VLOOKUP($B32,'Complexity of the crisis'!$C$6:$AN$300,38,FALSE)</f>
        <v>4</v>
      </c>
      <c r="T32" s="159" t="str">
        <f>VLOOKUP(B32,Lists!$C$3:$E$300,3,FALSE)</f>
        <v>Africa</v>
      </c>
      <c r="U32" s="178">
        <f>VLOOKUP(B32,'INFORM Severity - hidden'!$C$5:$V$300,20,FALSE)</f>
        <v>45565</v>
      </c>
    </row>
    <row r="33" spans="1:21" x14ac:dyDescent="0.35">
      <c r="A33" s="155" t="str">
        <f t="array" ref="A33">IFERROR(INDEX(Lists!$B$2:$B$200,SMALL(IF(Lists!$H$2:$H$200="Yes",ROW(Lists!$B$2:$B$200)),ROW(29:29))-1,1),"")</f>
        <v>Mixed migration flows in Greece</v>
      </c>
      <c r="B33" s="156" t="str">
        <f>VLOOKUP(A33,Lists!$B$2:$G$200,2,FALSE)</f>
        <v>GRC002</v>
      </c>
      <c r="C33" s="156" t="str">
        <f>VLOOKUP(B33,'INFORM Severity - hidden'!$C$5:$D$200,2,FALSE)</f>
        <v>Greece</v>
      </c>
      <c r="D33" s="156" t="str">
        <f>VLOOKUP(A33,Lists!$B$2:$G$200,3,FALSE)</f>
        <v>GRC</v>
      </c>
      <c r="E33" s="156" t="str">
        <f>VLOOKUP(A33,Lists!$B$2:$G$200,5,FALSE)</f>
        <v>Displacement</v>
      </c>
      <c r="F33" s="161">
        <f t="shared" si="0"/>
        <v>2.1</v>
      </c>
      <c r="G33" s="162">
        <f t="shared" si="1"/>
        <v>3</v>
      </c>
      <c r="H33" s="162" t="str">
        <f t="shared" si="2"/>
        <v>Medium</v>
      </c>
      <c r="I33" s="160" t="str">
        <f>INDEX(Trends!$D$3:$D$404,MATCH(B33,Trends!$C$3:$C$404,0))</f>
        <v>Stable</v>
      </c>
      <c r="J33" s="162" t="str">
        <f>VLOOKUP($B33,Reliability!$A$3:$I$300,9,FALSE)</f>
        <v>High</v>
      </c>
      <c r="K33" s="163">
        <f t="shared" si="3"/>
        <v>2</v>
      </c>
      <c r="L33" s="163">
        <f>VLOOKUP($B33,'Impact of the crisis'!$C$6:$N$300,12,FALSE)</f>
        <v>0.6</v>
      </c>
      <c r="M33" s="163">
        <f>VLOOKUP($B33,'Impact of the crisis'!$C$6:$AB$300,26,FALSE)</f>
        <v>2.5</v>
      </c>
      <c r="N33" s="163">
        <f>VLOOKUP($B33,'Conditions of people affected'!$C$6:$R$300,16,FALSE)</f>
        <v>2.5499999999999998</v>
      </c>
      <c r="O33" s="163">
        <f>VLOOKUP($B33,'Conditions of people affected'!$C$6:$R$300,9,FALSE)</f>
        <v>2.1</v>
      </c>
      <c r="P33" s="163">
        <f>VLOOKUP($B33,'Conditions of people affected'!$C$6:$R$300,15,FALSE)</f>
        <v>3</v>
      </c>
      <c r="Q33" s="163">
        <f t="shared" si="4"/>
        <v>1.6</v>
      </c>
      <c r="R33" s="163">
        <f>VLOOKUP($B33,'Complexity of the crisis'!$C$6:$AN$300,22,FALSE)</f>
        <v>1.7</v>
      </c>
      <c r="S33" s="164">
        <f>VLOOKUP($B33,'Complexity of the crisis'!$C$6:$AN$300,38,FALSE)</f>
        <v>1.5</v>
      </c>
      <c r="T33" s="159" t="str">
        <f>VLOOKUP(B33,Lists!$C$3:$E$300,3,FALSE)</f>
        <v>Europe</v>
      </c>
      <c r="U33" s="178">
        <f>VLOOKUP(B33,'INFORM Severity - hidden'!$C$5:$V$300,20,FALSE)</f>
        <v>45565</v>
      </c>
    </row>
    <row r="34" spans="1:21" x14ac:dyDescent="0.35">
      <c r="A34" s="155" t="str">
        <f t="array" ref="A34">IFERROR(INDEX(Lists!$B$2:$B$200,SMALL(IF(Lists!$H$2:$H$200="Yes",ROW(Lists!$B$2:$B$200)),ROW(30:30))-1,1),"")</f>
        <v>Complex crisis in Guatemala</v>
      </c>
      <c r="B34" s="156" t="str">
        <f>VLOOKUP(A34,Lists!$B$2:$G$200,2,FALSE)</f>
        <v>GTM001</v>
      </c>
      <c r="C34" s="156" t="str">
        <f>VLOOKUP(B34,'INFORM Severity - hidden'!$C$5:$D$200,2,FALSE)</f>
        <v>Guatemala</v>
      </c>
      <c r="D34" s="156" t="str">
        <f>VLOOKUP(A34,Lists!$B$2:$G$200,3,FALSE)</f>
        <v>GTM</v>
      </c>
      <c r="E34" s="156" t="str">
        <f>VLOOKUP(A34,Lists!$B$2:$G$200,5,FALSE)</f>
        <v>Violence,Socio-political,Other seasonal event</v>
      </c>
      <c r="F34" s="161">
        <f t="shared" si="0"/>
        <v>3.5</v>
      </c>
      <c r="G34" s="162">
        <f t="shared" si="1"/>
        <v>4</v>
      </c>
      <c r="H34" s="162" t="str">
        <f t="shared" si="2"/>
        <v>High</v>
      </c>
      <c r="I34" s="160" t="str">
        <f>INDEX(Trends!$D$3:$D$404,MATCH(B34,Trends!$C$3:$C$404,0))</f>
        <v>Increasing</v>
      </c>
      <c r="J34" s="162" t="str">
        <f>VLOOKUP($B34,Reliability!$A$3:$I$300,9,FALSE)</f>
        <v>High</v>
      </c>
      <c r="K34" s="163">
        <f t="shared" si="3"/>
        <v>3.4</v>
      </c>
      <c r="L34" s="163">
        <f>VLOOKUP($B34,'Impact of the crisis'!$C$6:$N$300,12,FALSE)</f>
        <v>4.4000000000000004</v>
      </c>
      <c r="M34" s="163">
        <f>VLOOKUP($B34,'Impact of the crisis'!$C$6:$AB$300,26,FALSE)</f>
        <v>2.8</v>
      </c>
      <c r="N34" s="163">
        <f>VLOOKUP($B34,'Conditions of people affected'!$C$6:$R$300,16,FALSE)</f>
        <v>3.75</v>
      </c>
      <c r="O34" s="163">
        <f>VLOOKUP($B34,'Conditions of people affected'!$C$6:$R$300,9,FALSE)</f>
        <v>4.5</v>
      </c>
      <c r="P34" s="163">
        <f>VLOOKUP($B34,'Conditions of people affected'!$C$6:$R$300,15,FALSE)</f>
        <v>3</v>
      </c>
      <c r="Q34" s="163">
        <f t="shared" si="4"/>
        <v>3.3</v>
      </c>
      <c r="R34" s="163">
        <f>VLOOKUP($B34,'Complexity of the crisis'!$C$6:$AN$300,22,FALSE)</f>
        <v>3</v>
      </c>
      <c r="S34" s="164">
        <f>VLOOKUP($B34,'Complexity of the crisis'!$C$6:$AN$300,38,FALSE)</f>
        <v>3.5</v>
      </c>
      <c r="T34" s="159" t="str">
        <f>VLOOKUP(B34,Lists!$C$3:$E$300,3,FALSE)</f>
        <v>Americas</v>
      </c>
      <c r="U34" s="178">
        <f>VLOOKUP(B34,'INFORM Severity - hidden'!$C$5:$V$300,20,FALSE)</f>
        <v>45530</v>
      </c>
    </row>
    <row r="35" spans="1:21" x14ac:dyDescent="0.35">
      <c r="A35" s="155" t="str">
        <f t="array" ref="A35">IFERROR(INDEX(Lists!$B$2:$B$200,SMALL(IF(Lists!$H$2:$H$200="Yes",ROW(Lists!$B$2:$B$200)),ROW(31:31))-1,1),"")</f>
        <v>Complex crisis in Honduras</v>
      </c>
      <c r="B35" s="156" t="str">
        <f>VLOOKUP(A35,Lists!$B$2:$G$200,2,FALSE)</f>
        <v>HND001</v>
      </c>
      <c r="C35" s="156" t="str">
        <f>VLOOKUP(B35,'INFORM Severity - hidden'!$C$5:$D$200,2,FALSE)</f>
        <v>Honduras</v>
      </c>
      <c r="D35" s="156" t="str">
        <f>VLOOKUP(A35,Lists!$B$2:$G$200,3,FALSE)</f>
        <v>HND</v>
      </c>
      <c r="E35" s="156" t="str">
        <f>VLOOKUP(A35,Lists!$B$2:$G$200,5,FALSE)</f>
        <v>Violence,Socio-political,Other seasonal event</v>
      </c>
      <c r="F35" s="161">
        <f t="shared" si="0"/>
        <v>3.4</v>
      </c>
      <c r="G35" s="162">
        <f t="shared" si="1"/>
        <v>4</v>
      </c>
      <c r="H35" s="162" t="str">
        <f t="shared" si="2"/>
        <v>High</v>
      </c>
      <c r="I35" s="160" t="str">
        <f>INDEX(Trends!$D$3:$D$404,MATCH(B35,Trends!$C$3:$C$404,0))</f>
        <v>Decreasing</v>
      </c>
      <c r="J35" s="162" t="str">
        <f>VLOOKUP($B35,Reliability!$A$3:$I$300,9,FALSE)</f>
        <v>High</v>
      </c>
      <c r="K35" s="163">
        <f t="shared" si="3"/>
        <v>3.2</v>
      </c>
      <c r="L35" s="163">
        <f>VLOOKUP($B35,'Impact of the crisis'!$C$6:$N$300,12,FALSE)</f>
        <v>4.2</v>
      </c>
      <c r="M35" s="163">
        <f>VLOOKUP($B35,'Impact of the crisis'!$C$6:$AB$300,26,FALSE)</f>
        <v>2.6</v>
      </c>
      <c r="N35" s="163">
        <f>VLOOKUP($B35,'Conditions of people affected'!$C$6:$R$300,16,FALSE)</f>
        <v>4.05</v>
      </c>
      <c r="O35" s="163">
        <f>VLOOKUP($B35,'Conditions of people affected'!$C$6:$R$300,9,FALSE)</f>
        <v>4.0999999999999996</v>
      </c>
      <c r="P35" s="163">
        <f>VLOOKUP($B35,'Conditions of people affected'!$C$6:$R$300,15,FALSE)</f>
        <v>4</v>
      </c>
      <c r="Q35" s="163">
        <f t="shared" si="4"/>
        <v>2.4</v>
      </c>
      <c r="R35" s="163">
        <f>VLOOKUP($B35,'Complexity of the crisis'!$C$6:$AN$300,22,FALSE)</f>
        <v>2.8</v>
      </c>
      <c r="S35" s="164">
        <f>VLOOKUP($B35,'Complexity of the crisis'!$C$6:$AN$300,38,FALSE)</f>
        <v>2</v>
      </c>
      <c r="T35" s="159" t="str">
        <f>VLOOKUP(B35,Lists!$C$3:$E$300,3,FALSE)</f>
        <v>Americas</v>
      </c>
      <c r="U35" s="178">
        <f>VLOOKUP(B35,'INFORM Severity - hidden'!$C$5:$V$300,20,FALSE)</f>
        <v>45530</v>
      </c>
    </row>
    <row r="36" spans="1:21" x14ac:dyDescent="0.35">
      <c r="A36" s="155" t="str">
        <f t="array" ref="A36">IFERROR(INDEX(Lists!$B$2:$B$200,SMALL(IF(Lists!$H$2:$H$200="Yes",ROW(Lists!$B$2:$B$200)),ROW(32:32))-1,1),"")</f>
        <v>Complex crisis in Haiti</v>
      </c>
      <c r="B36" s="156" t="str">
        <f>VLOOKUP(A36,Lists!$B$2:$G$200,2,FALSE)</f>
        <v>HTI001</v>
      </c>
      <c r="C36" s="156" t="str">
        <f>VLOOKUP(B36,'INFORM Severity - hidden'!$C$5:$D$200,2,FALSE)</f>
        <v>Haiti</v>
      </c>
      <c r="D36" s="156" t="str">
        <f>VLOOKUP(A36,Lists!$B$2:$G$200,3,FALSE)</f>
        <v>HTI</v>
      </c>
      <c r="E36" s="156" t="str">
        <f>VLOOKUP(A36,Lists!$B$2:$G$200,5,FALSE)</f>
        <v>Earthquake,Violence,Socio-political,Other seasonal event</v>
      </c>
      <c r="F36" s="161">
        <f t="shared" si="0"/>
        <v>4</v>
      </c>
      <c r="G36" s="162">
        <f t="shared" si="1"/>
        <v>4</v>
      </c>
      <c r="H36" s="162" t="str">
        <f t="shared" si="2"/>
        <v>High</v>
      </c>
      <c r="I36" s="160" t="str">
        <f>INDEX(Trends!$D$3:$D$404,MATCH(B36,Trends!$C$3:$C$404,0))</f>
        <v>Stable</v>
      </c>
      <c r="J36" s="162" t="str">
        <f>VLOOKUP($B36,Reliability!$A$3:$I$300,9,FALSE)</f>
        <v>High</v>
      </c>
      <c r="K36" s="163">
        <f t="shared" si="3"/>
        <v>3.7</v>
      </c>
      <c r="L36" s="163">
        <f>VLOOKUP($B36,'Impact of the crisis'!$C$6:$N$300,12,FALSE)</f>
        <v>4</v>
      </c>
      <c r="M36" s="163">
        <f>VLOOKUP($B36,'Impact of the crisis'!$C$6:$AB$300,26,FALSE)</f>
        <v>3.6</v>
      </c>
      <c r="N36" s="163">
        <f>VLOOKUP($B36,'Conditions of people affected'!$C$6:$R$300,16,FALSE)</f>
        <v>4.3</v>
      </c>
      <c r="O36" s="163">
        <f>VLOOKUP($B36,'Conditions of people affected'!$C$6:$R$300,9,FALSE)</f>
        <v>4.5999999999999996</v>
      </c>
      <c r="P36" s="163">
        <f>VLOOKUP($B36,'Conditions of people affected'!$C$6:$R$300,15,FALSE)</f>
        <v>4</v>
      </c>
      <c r="Q36" s="163">
        <f t="shared" si="4"/>
        <v>3.8</v>
      </c>
      <c r="R36" s="163">
        <f>VLOOKUP($B36,'Complexity of the crisis'!$C$6:$AN$300,22,FALSE)</f>
        <v>3.5</v>
      </c>
      <c r="S36" s="164">
        <f>VLOOKUP($B36,'Complexity of the crisis'!$C$6:$AN$300,38,FALSE)</f>
        <v>4</v>
      </c>
      <c r="T36" s="159" t="str">
        <f>VLOOKUP(B36,Lists!$C$3:$E$300,3,FALSE)</f>
        <v>Americas</v>
      </c>
      <c r="U36" s="178">
        <f>VLOOKUP(B36,'INFORM Severity - hidden'!$C$5:$V$300,20,FALSE)</f>
        <v>45560</v>
      </c>
    </row>
    <row r="37" spans="1:21" x14ac:dyDescent="0.35">
      <c r="A37" s="155" t="str">
        <f t="array" ref="A37">IFERROR(INDEX(Lists!$B$2:$B$200,SMALL(IF(Lists!$H$2:$H$200="Yes",ROW(Lists!$B$2:$B$200)),ROW(33:33))-1,1),"")</f>
        <v>Displacement from Russia-Ukraine conflict in Hungary</v>
      </c>
      <c r="B37" s="156" t="str">
        <f>VLOOKUP(A37,Lists!$B$2:$G$200,2,FALSE)</f>
        <v>HUN002</v>
      </c>
      <c r="C37" s="156" t="str">
        <f>VLOOKUP(B37,'INFORM Severity - hidden'!$C$5:$D$200,2,FALSE)</f>
        <v>Hungary</v>
      </c>
      <c r="D37" s="156" t="str">
        <f>VLOOKUP(A37,Lists!$B$2:$G$200,3,FALSE)</f>
        <v>HUN</v>
      </c>
      <c r="E37" s="156" t="str">
        <f>VLOOKUP(A37,Lists!$B$2:$G$200,5,FALSE)</f>
        <v>Conflict,Displacement</v>
      </c>
      <c r="F37" s="161">
        <f t="shared" ref="F37:F68" si="5">IF(OR(N37="x",K37="x"),"x",ROUND((5-GEOMEAN(((5-K37)/5*4+1),((5-N37)/5*4+1),((5-N37)/5*4+1)))/4*3.5+Q37*0.3,1))</f>
        <v>1.5</v>
      </c>
      <c r="G37" s="162">
        <f t="shared" ref="G37:G68" si="6">IF(F37="x","x",ROUNDUP(F37,0))</f>
        <v>2</v>
      </c>
      <c r="H37" s="162" t="str">
        <f t="shared" ref="H37:H68" si="7">IF(N37="x","x",IF(K37="x","x",(IF(G37=5,"Very High",IF(G37=4,"High",IF(G37=3,"Medium",IF(G37=2,"Low","Very Low")))))))</f>
        <v>Low</v>
      </c>
      <c r="I37" s="160" t="str">
        <f>INDEX(Trends!$D$3:$D$404,MATCH(B37,Trends!$C$3:$C$404,0))</f>
        <v>Decreasing</v>
      </c>
      <c r="J37" s="162" t="str">
        <f>VLOOKUP($B37,Reliability!$A$3:$I$300,9,FALSE)</f>
        <v>Very High</v>
      </c>
      <c r="K37" s="163">
        <f t="shared" ref="K37:K68" si="8">IF(OR(M37="x",L37="x"),"x",ROUND((5-GEOMEAN(((5-L37)/5*4+1),((5-M37)/5*4+1),((5-M37)/5*4+1)))/4*5,1))</f>
        <v>2.6</v>
      </c>
      <c r="L37" s="163">
        <f>VLOOKUP($B37,'Impact of the crisis'!$C$6:$N$300,12,FALSE)</f>
        <v>4.2</v>
      </c>
      <c r="M37" s="163">
        <f>VLOOKUP($B37,'Impact of the crisis'!$C$6:$AB$300,26,FALSE)</f>
        <v>1.4</v>
      </c>
      <c r="N37" s="163">
        <f>VLOOKUP($B37,'Conditions of people affected'!$C$6:$R$300,16,FALSE)</f>
        <v>1.1499999999999999</v>
      </c>
      <c r="O37" s="163">
        <f>VLOOKUP($B37,'Conditions of people affected'!$C$6:$R$300,9,FALSE)</f>
        <v>1.3</v>
      </c>
      <c r="P37" s="163">
        <f>VLOOKUP($B37,'Conditions of people affected'!$C$6:$R$300,15,FALSE)</f>
        <v>1</v>
      </c>
      <c r="Q37" s="163">
        <f t="shared" ref="Q37:Q68" si="9">IF(OR(S37="x",R37="x"),R37,ROUND((5-GEOMEAN(((5-R37)/5*4+1),((5-S37)/5*4+1)))/4*5,1))</f>
        <v>1.1000000000000001</v>
      </c>
      <c r="R37" s="163">
        <f>VLOOKUP($B37,'Complexity of the crisis'!$C$6:$AN$300,22,FALSE)</f>
        <v>1.2</v>
      </c>
      <c r="S37" s="164">
        <f>VLOOKUP($B37,'Complexity of the crisis'!$C$6:$AN$300,38,FALSE)</f>
        <v>1</v>
      </c>
      <c r="T37" s="159" t="str">
        <f>VLOOKUP(B37,Lists!$C$3:$E$300,3,FALSE)</f>
        <v>Europe</v>
      </c>
      <c r="U37" s="178">
        <f>VLOOKUP(B37,'INFORM Severity - hidden'!$C$5:$V$300,20,FALSE)</f>
        <v>45563</v>
      </c>
    </row>
    <row r="38" spans="1:21" x14ac:dyDescent="0.35">
      <c r="A38" s="155" t="str">
        <f t="array" ref="A38">IFERROR(INDEX(Lists!$B$2:$B$200,SMALL(IF(Lists!$H$2:$H$200="Yes",ROW(Lists!$B$2:$B$200)),ROW(34:34))-1,1),"")</f>
        <v>Papua Conflict</v>
      </c>
      <c r="B38" s="156" t="str">
        <f>VLOOKUP(A38,Lists!$B$2:$G$200,2,FALSE)</f>
        <v>IDN002</v>
      </c>
      <c r="C38" s="156" t="str">
        <f>VLOOKUP(B38,'INFORM Severity - hidden'!$C$5:$D$200,2,FALSE)</f>
        <v>Indonesia</v>
      </c>
      <c r="D38" s="156" t="str">
        <f>VLOOKUP(A38,Lists!$B$2:$G$200,3,FALSE)</f>
        <v>IDN</v>
      </c>
      <c r="E38" s="156" t="str">
        <f>VLOOKUP(A38,Lists!$B$2:$G$200,5,FALSE)</f>
        <v>Socio-political,Violence,Conflict</v>
      </c>
      <c r="F38" s="161">
        <f t="shared" si="5"/>
        <v>2.5</v>
      </c>
      <c r="G38" s="162">
        <f t="shared" si="6"/>
        <v>3</v>
      </c>
      <c r="H38" s="162" t="str">
        <f t="shared" si="7"/>
        <v>Medium</v>
      </c>
      <c r="I38" s="160" t="str">
        <f>INDEX(Trends!$D$3:$D$404,MATCH(B38,Trends!$C$3:$C$404,0))</f>
        <v>Stable</v>
      </c>
      <c r="J38" s="162" t="str">
        <f>VLOOKUP($B38,Reliability!$A$3:$I$300,9,FALSE)</f>
        <v>High</v>
      </c>
      <c r="K38" s="163">
        <f t="shared" si="8"/>
        <v>2.9</v>
      </c>
      <c r="L38" s="163">
        <f>VLOOKUP($B38,'Impact of the crisis'!$C$6:$N$300,12,FALSE)</f>
        <v>2.1</v>
      </c>
      <c r="M38" s="163">
        <f>VLOOKUP($B38,'Impact of the crisis'!$C$6:$AB$300,26,FALSE)</f>
        <v>3.3</v>
      </c>
      <c r="N38" s="163">
        <f>VLOOKUP($B38,'Conditions of people affected'!$C$6:$R$300,16,FALSE)</f>
        <v>1.85</v>
      </c>
      <c r="O38" s="163">
        <f>VLOOKUP($B38,'Conditions of people affected'!$C$6:$R$300,9,FALSE)</f>
        <v>1.7</v>
      </c>
      <c r="P38" s="163">
        <f>VLOOKUP($B38,'Conditions of people affected'!$C$6:$R$300,15,FALSE)</f>
        <v>2</v>
      </c>
      <c r="Q38" s="163">
        <f t="shared" si="9"/>
        <v>3.1</v>
      </c>
      <c r="R38" s="163">
        <f>VLOOKUP($B38,'Complexity of the crisis'!$C$6:$AN$300,22,FALSE)</f>
        <v>2.6</v>
      </c>
      <c r="S38" s="164">
        <f>VLOOKUP($B38,'Complexity of the crisis'!$C$6:$AN$300,38,FALSE)</f>
        <v>3.5</v>
      </c>
      <c r="T38" s="159" t="str">
        <f>VLOOKUP(B38,Lists!$C$3:$E$300,3,FALSE)</f>
        <v>Asia</v>
      </c>
      <c r="U38" s="178">
        <f>VLOOKUP(B38,'INFORM Severity - hidden'!$C$5:$V$300,20,FALSE)</f>
        <v>45560</v>
      </c>
    </row>
    <row r="39" spans="1:21" x14ac:dyDescent="0.3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3.7</v>
      </c>
      <c r="G39" s="162">
        <f t="shared" si="6"/>
        <v>4</v>
      </c>
      <c r="H39" s="162" t="str">
        <f t="shared" si="7"/>
        <v>High</v>
      </c>
      <c r="I39" s="160" t="str">
        <f>INDEX(Trends!$D$3:$D$404,MATCH(B39,Trends!$C$3:$C$404,0))</f>
        <v>Decreasing</v>
      </c>
      <c r="J39" s="162" t="str">
        <f>VLOOKUP($B39,Reliability!$A$3:$I$300,9,FALSE)</f>
        <v>High</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3.1</v>
      </c>
      <c r="R39" s="163">
        <f>VLOOKUP($B39,'Complexity of the crisis'!$C$6:$AN$300,22,FALSE)</f>
        <v>3.6</v>
      </c>
      <c r="S39" s="164">
        <f>VLOOKUP($B39,'Complexity of the crisis'!$C$6:$AN$300,38,FALSE)</f>
        <v>2.5</v>
      </c>
      <c r="T39" s="159" t="str">
        <f>VLOOKUP(B39,Lists!$C$3:$E$300,3,FALSE)</f>
        <v>Middle east</v>
      </c>
      <c r="U39" s="178">
        <f>VLOOKUP(B39,'INFORM Severity - hidden'!$C$5:$V$300,20,FALSE)</f>
        <v>45559</v>
      </c>
    </row>
    <row r="40" spans="1:21" x14ac:dyDescent="0.3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v>
      </c>
      <c r="G40" s="162">
        <f t="shared" si="6"/>
        <v>3</v>
      </c>
      <c r="H40" s="162" t="str">
        <f t="shared" si="7"/>
        <v>Medium</v>
      </c>
      <c r="I40" s="160" t="str">
        <f>INDEX(Trends!$D$3:$D$404,MATCH(B40,Trends!$C$3:$C$404,0))</f>
        <v>Decreasing</v>
      </c>
      <c r="J40" s="162" t="str">
        <f>VLOOKUP($B40,Reliability!$A$3:$I$300,9,FALSE)</f>
        <v>Very High</v>
      </c>
      <c r="K40" s="163">
        <f t="shared" si="8"/>
        <v>4</v>
      </c>
      <c r="L40" s="163">
        <f>VLOOKUP($B40,'Impact of the crisis'!$C$6:$N$300,12,FALSE)</f>
        <v>4.7</v>
      </c>
      <c r="M40" s="163">
        <f>VLOOKUP($B40,'Impact of the crisis'!$C$6:$AB$300,26,FALSE)</f>
        <v>3.6</v>
      </c>
      <c r="N40" s="163">
        <f>VLOOKUP($B40,'Conditions of people affected'!$C$6:$R$300,16,FALSE)</f>
        <v>1.9</v>
      </c>
      <c r="O40" s="163">
        <f>VLOOKUP($B40,'Conditions of people affected'!$C$6:$R$300,9,FALSE)</f>
        <v>1.8</v>
      </c>
      <c r="P40" s="163">
        <f>VLOOKUP($B40,'Conditions of people affected'!$C$6:$R$300,15,FALSE)</f>
        <v>2</v>
      </c>
      <c r="Q40" s="163">
        <f t="shared" si="9"/>
        <v>3.5</v>
      </c>
      <c r="R40" s="163">
        <f>VLOOKUP($B40,'Complexity of the crisis'!$C$6:$AN$300,22,FALSE)</f>
        <v>3.5</v>
      </c>
      <c r="S40" s="164">
        <f>VLOOKUP($B40,'Complexity of the crisis'!$C$6:$AN$300,38,FALSE)</f>
        <v>3.5</v>
      </c>
      <c r="T40" s="159" t="str">
        <f>VLOOKUP(B40,Lists!$C$3:$E$300,3,FALSE)</f>
        <v>Middle east</v>
      </c>
      <c r="U40" s="178">
        <f>VLOOKUP(B40,'INFORM Severity - hidden'!$C$5:$V$300,20,FALSE)</f>
        <v>45560</v>
      </c>
    </row>
    <row r="41" spans="1:21" x14ac:dyDescent="0.3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2.2000000000000002</v>
      </c>
      <c r="G41" s="162">
        <f t="shared" si="6"/>
        <v>3</v>
      </c>
      <c r="H41" s="162" t="str">
        <f t="shared" si="7"/>
        <v>Medium</v>
      </c>
      <c r="I41" s="160" t="str">
        <f>INDEX(Trends!$D$3:$D$404,MATCH(B41,Trends!$C$3:$C$404,0))</f>
        <v>Stable</v>
      </c>
      <c r="J41" s="162" t="str">
        <f>VLOOKUP($B41,Reliability!$A$3:$I$300,9,FALSE)</f>
        <v>High</v>
      </c>
      <c r="K41" s="163">
        <f t="shared" si="8"/>
        <v>3.3</v>
      </c>
      <c r="L41" s="163">
        <f>VLOOKUP($B41,'Impact of the crisis'!$C$6:$N$300,12,FALSE)</f>
        <v>3.9</v>
      </c>
      <c r="M41" s="163">
        <f>VLOOKUP($B41,'Impact of the crisis'!$C$6:$AB$300,26,FALSE)</f>
        <v>3</v>
      </c>
      <c r="N41" s="163">
        <f>VLOOKUP($B41,'Conditions of people affected'!$C$6:$R$300,16,FALSE)</f>
        <v>1.6</v>
      </c>
      <c r="O41" s="163">
        <f>VLOOKUP($B41,'Conditions of people affected'!$C$6:$R$300,9,FALSE)</f>
        <v>2.2000000000000002</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45563</v>
      </c>
    </row>
    <row r="42" spans="1:21" x14ac:dyDescent="0.3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2.8</v>
      </c>
      <c r="G42" s="162">
        <f t="shared" si="6"/>
        <v>3</v>
      </c>
      <c r="H42" s="162" t="str">
        <f t="shared" si="7"/>
        <v>Medium</v>
      </c>
      <c r="I42" s="160" t="str">
        <f>INDEX(Trends!$D$3:$D$404,MATCH(B42,Trends!$C$3:$C$404,0))</f>
        <v>Stable</v>
      </c>
      <c r="J42" s="162" t="str">
        <f>VLOOKUP($B42,Reliability!$A$3:$I$300,9,FALSE)</f>
        <v>High</v>
      </c>
      <c r="K42" s="163">
        <f t="shared" si="8"/>
        <v>2.8</v>
      </c>
      <c r="L42" s="163">
        <f>VLOOKUP($B42,'Impact of the crisis'!$C$6:$N$300,12,FALSE)</f>
        <v>3.1</v>
      </c>
      <c r="M42" s="163">
        <f>VLOOKUP($B42,'Impact of the crisis'!$C$6:$AB$300,26,FALSE)</f>
        <v>2.6</v>
      </c>
      <c r="N42" s="163">
        <f>VLOOKUP($B42,'Conditions of people affected'!$C$6:$R$300,16,FALSE)</f>
        <v>3.3</v>
      </c>
      <c r="O42" s="163">
        <f>VLOOKUP($B42,'Conditions of people affected'!$C$6:$R$300,9,FALSE)</f>
        <v>3.6</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45560</v>
      </c>
    </row>
    <row r="43" spans="1:21" x14ac:dyDescent="0.3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3.35</v>
      </c>
      <c r="O43" s="163">
        <f>VLOOKUP($B43,'Conditions of people affected'!$C$6:$R$300,9,FALSE)</f>
        <v>3.7</v>
      </c>
      <c r="P43" s="163">
        <f>VLOOKUP($B43,'Conditions of people affected'!$C$6:$R$300,15,FALSE)</f>
        <v>3</v>
      </c>
      <c r="Q43" s="163">
        <f t="shared" si="9"/>
        <v>3.2</v>
      </c>
      <c r="R43" s="163">
        <f>VLOOKUP($B43,'Complexity of the crisis'!$C$6:$AN$300,22,FALSE)</f>
        <v>3.3</v>
      </c>
      <c r="S43" s="164">
        <f>VLOOKUP($B43,'Complexity of the crisis'!$C$6:$AN$300,38,FALSE)</f>
        <v>3</v>
      </c>
      <c r="T43" s="159" t="str">
        <f>VLOOKUP(B43,Lists!$C$3:$E$300,3,FALSE)</f>
        <v>Africa</v>
      </c>
      <c r="U43" s="178">
        <f>VLOOKUP(B43,'INFORM Severity - hidden'!$C$5:$V$300,20,FALSE)</f>
        <v>45562</v>
      </c>
    </row>
    <row r="44" spans="1:21" x14ac:dyDescent="0.35">
      <c r="A44" s="155" t="str">
        <f t="array" ref="A44">IFERROR(INDEX(Lists!$B$2:$B$200,SMALL(IF(Lists!$H$2:$H$200="Yes",ROW(Lists!$B$2:$B$200)),ROW(40:40))-1,1),"")</f>
        <v>Complex crisis in Lebanon</v>
      </c>
      <c r="B44" s="156" t="str">
        <f>VLOOKUP(A44,Lists!$B$2:$G$200,2,FALSE)</f>
        <v>LBN006</v>
      </c>
      <c r="C44" s="156" t="str">
        <f>VLOOKUP(B44,'INFORM Severity - hidden'!$C$5:$D$200,2,FALSE)</f>
        <v>Lebanon</v>
      </c>
      <c r="D44" s="156" t="str">
        <f>VLOOKUP(A44,Lists!$B$2:$G$200,3,FALSE)</f>
        <v>LBN</v>
      </c>
      <c r="E44" s="156" t="str">
        <f>VLOOKUP(A44,Lists!$B$2:$G$200,5,FALSE)</f>
        <v>Socio-political,Violence,Tecnological Disaster,Displacement</v>
      </c>
      <c r="F44" s="161">
        <f t="shared" si="5"/>
        <v>3.7</v>
      </c>
      <c r="G44" s="162">
        <f t="shared" si="6"/>
        <v>4</v>
      </c>
      <c r="H44" s="162" t="str">
        <f t="shared" si="7"/>
        <v>High</v>
      </c>
      <c r="I44" s="160" t="str">
        <f>INDEX(Trends!$D$3:$D$404,MATCH(B44,Trends!$C$3:$C$404,0))</f>
        <v>Increasing</v>
      </c>
      <c r="J44" s="162" t="str">
        <f>VLOOKUP($B44,Reliability!$A$3:$I$300,9,FALSE)</f>
        <v>Very High</v>
      </c>
      <c r="K44" s="163">
        <f t="shared" si="8"/>
        <v>3.7</v>
      </c>
      <c r="L44" s="163">
        <f>VLOOKUP($B44,'Impact of the crisis'!$C$6:$N$300,12,FALSE)</f>
        <v>3.6</v>
      </c>
      <c r="M44" s="163">
        <f>VLOOKUP($B44,'Impact of the crisis'!$C$6:$AB$300,26,FALSE)</f>
        <v>3.8</v>
      </c>
      <c r="N44" s="163">
        <f>VLOOKUP($B44,'Conditions of people affected'!$C$6:$R$300,16,FALSE)</f>
        <v>4.1500000000000004</v>
      </c>
      <c r="O44" s="163">
        <f>VLOOKUP($B44,'Conditions of people affected'!$C$6:$R$300,9,FALSE)</f>
        <v>4.3</v>
      </c>
      <c r="P44" s="163">
        <f>VLOOKUP($B44,'Conditions of people affected'!$C$6:$R$300,15,FALSE)</f>
        <v>4</v>
      </c>
      <c r="Q44" s="163">
        <f t="shared" si="9"/>
        <v>3</v>
      </c>
      <c r="R44" s="163">
        <f>VLOOKUP($B44,'Complexity of the crisis'!$C$6:$AN$300,22,FALSE)</f>
        <v>3</v>
      </c>
      <c r="S44" s="164">
        <f>VLOOKUP($B44,'Complexity of the crisis'!$C$6:$AN$300,38,FALSE)</f>
        <v>3</v>
      </c>
      <c r="T44" s="159" t="str">
        <f>VLOOKUP(B44,Lists!$C$3:$E$300,3,FALSE)</f>
        <v>Middle east</v>
      </c>
      <c r="U44" s="178">
        <f>VLOOKUP(B44,'INFORM Severity - hidden'!$C$5:$V$300,20,FALSE)</f>
        <v>45560</v>
      </c>
    </row>
    <row r="45" spans="1:21" x14ac:dyDescent="0.35">
      <c r="A45" s="155" t="str">
        <f t="array" ref="A45">IFERROR(INDEX(Lists!$B$2:$B$200,SMALL(IF(Lists!$H$2:$H$200="Yes",ROW(Lists!$B$2:$B$200)),ROW(41:41))-1,1),"")</f>
        <v>Complex crisis in Libya</v>
      </c>
      <c r="B45" s="156" t="str">
        <f>VLOOKUP(A45,Lists!$B$2:$G$200,2,FALSE)</f>
        <v>LBY001</v>
      </c>
      <c r="C45" s="156" t="str">
        <f>VLOOKUP(B45,'INFORM Severity - hidden'!$C$5:$D$200,2,FALSE)</f>
        <v>Libya</v>
      </c>
      <c r="D45" s="156" t="str">
        <f>VLOOKUP(A45,Lists!$B$2:$G$200,3,FALSE)</f>
        <v>LBY</v>
      </c>
      <c r="E45" s="156" t="str">
        <f>VLOOKUP(A45,Lists!$B$2:$G$200,5,FALSE)</f>
        <v>Conflict,Displacement,Socio-political</v>
      </c>
      <c r="F45" s="161">
        <f t="shared" si="5"/>
        <v>4</v>
      </c>
      <c r="G45" s="162">
        <f t="shared" si="6"/>
        <v>4</v>
      </c>
      <c r="H45" s="162" t="str">
        <f t="shared" si="7"/>
        <v>High</v>
      </c>
      <c r="I45" s="160" t="str">
        <f>INDEX(Trends!$D$3:$D$404,MATCH(B45,Trends!$C$3:$C$404,0))</f>
        <v>Stable</v>
      </c>
      <c r="J45" s="162" t="str">
        <f>VLOOKUP($B45,Reliability!$A$3:$I$300,9,FALSE)</f>
        <v>Very High</v>
      </c>
      <c r="K45" s="163">
        <f t="shared" si="8"/>
        <v>4.5</v>
      </c>
      <c r="L45" s="163">
        <f>VLOOKUP($B45,'Impact of the crisis'!$C$6:$N$300,12,FALSE)</f>
        <v>4.5999999999999996</v>
      </c>
      <c r="M45" s="163">
        <f>VLOOKUP($B45,'Impact of the crisis'!$C$6:$AB$300,26,FALSE)</f>
        <v>4.4000000000000004</v>
      </c>
      <c r="N45" s="163">
        <f>VLOOKUP($B45,'Conditions of people affected'!$C$6:$R$300,16,FALSE)</f>
        <v>3.7</v>
      </c>
      <c r="O45" s="163">
        <f>VLOOKUP($B45,'Conditions of people affected'!$C$6:$R$300,9,FALSE)</f>
        <v>3.4</v>
      </c>
      <c r="P45" s="163">
        <f>VLOOKUP($B45,'Conditions of people affected'!$C$6:$R$300,15,FALSE)</f>
        <v>4</v>
      </c>
      <c r="Q45" s="163">
        <f t="shared" si="9"/>
        <v>4</v>
      </c>
      <c r="R45" s="163">
        <f>VLOOKUP($B45,'Complexity of the crisis'!$C$6:$AN$300,22,FALSE)</f>
        <v>3.3</v>
      </c>
      <c r="S45" s="164">
        <f>VLOOKUP($B45,'Complexity of the crisis'!$C$6:$AN$300,38,FALSE)</f>
        <v>4.5</v>
      </c>
      <c r="T45" s="159" t="str">
        <f>VLOOKUP(B45,Lists!$C$3:$E$300,3,FALSE)</f>
        <v>Africa</v>
      </c>
      <c r="U45" s="178">
        <f>VLOOKUP(B45,'INFORM Severity - hidden'!$C$5:$V$300,20,FALSE)</f>
        <v>45563</v>
      </c>
    </row>
    <row r="46" spans="1:21" x14ac:dyDescent="0.35">
      <c r="A46" s="155" t="str">
        <f t="array" ref="A46">IFERROR(INDEX(Lists!$B$2:$B$200,SMALL(IF(Lists!$H$2:$H$200="Yes",ROW(Lists!$B$2:$B$200)),ROW(42:42))-1,1),"")</f>
        <v>2024 Floods and Monsoon Rain</v>
      </c>
      <c r="B46" s="156" t="str">
        <f>VLOOKUP(A46,Lists!$B$2:$G$200,2,FALSE)</f>
        <v>LKA004</v>
      </c>
      <c r="C46" s="156" t="str">
        <f>VLOOKUP(B46,'INFORM Severity - hidden'!$C$5:$D$200,2,FALSE)</f>
        <v>Sri Lanka</v>
      </c>
      <c r="D46" s="156" t="str">
        <f>VLOOKUP(A46,Lists!$B$2:$G$200,3,FALSE)</f>
        <v>LKA</v>
      </c>
      <c r="E46" s="156" t="str">
        <f>VLOOKUP(A46,Lists!$B$2:$G$200,5,FALSE)</f>
        <v>Floods</v>
      </c>
      <c r="F46" s="161">
        <f t="shared" si="5"/>
        <v>1.7</v>
      </c>
      <c r="G46" s="162">
        <f t="shared" si="6"/>
        <v>2</v>
      </c>
      <c r="H46" s="162" t="str">
        <f t="shared" si="7"/>
        <v>Low</v>
      </c>
      <c r="I46" s="160" t="str">
        <f>INDEX(Trends!$D$3:$D$404,MATCH(B46,Trends!$C$3:$C$404,0))</f>
        <v>-</v>
      </c>
      <c r="J46" s="162" t="str">
        <f>VLOOKUP($B46,Reliability!$A$3:$I$300,9,FALSE)</f>
        <v>Very High</v>
      </c>
      <c r="K46" s="163">
        <f t="shared" si="8"/>
        <v>1.8</v>
      </c>
      <c r="L46" s="163">
        <f>VLOOKUP($B46,'Impact of the crisis'!$C$6:$N$300,12,FALSE)</f>
        <v>2.2000000000000002</v>
      </c>
      <c r="M46" s="163">
        <f>VLOOKUP($B46,'Impact of the crisis'!$C$6:$AB$300,26,FALSE)</f>
        <v>1.6</v>
      </c>
      <c r="N46" s="163">
        <f>VLOOKUP($B46,'Conditions of people affected'!$C$6:$R$300,16,FALSE)</f>
        <v>1.25</v>
      </c>
      <c r="O46" s="163">
        <f>VLOOKUP($B46,'Conditions of people affected'!$C$6:$R$300,9,FALSE)</f>
        <v>1.5</v>
      </c>
      <c r="P46" s="163">
        <f>VLOOKUP($B46,'Conditions of people affected'!$C$6:$R$300,15,FALSE)</f>
        <v>1</v>
      </c>
      <c r="Q46" s="163">
        <f t="shared" si="9"/>
        <v>2.2000000000000002</v>
      </c>
      <c r="R46" s="163">
        <f>VLOOKUP($B46,'Complexity of the crisis'!$C$6:$AN$300,22,FALSE)</f>
        <v>2.4</v>
      </c>
      <c r="S46" s="164">
        <f>VLOOKUP($B46,'Complexity of the crisis'!$C$6:$AN$300,38,FALSE)</f>
        <v>2</v>
      </c>
      <c r="T46" s="159" t="str">
        <f>VLOOKUP(B46,Lists!$C$3:$E$300,3,FALSE)</f>
        <v>Asia</v>
      </c>
      <c r="U46" s="178">
        <f>VLOOKUP(B46,'INFORM Severity - hidden'!$C$5:$V$300,20,FALSE)</f>
        <v>45560</v>
      </c>
    </row>
    <row r="47" spans="1:21" x14ac:dyDescent="0.35">
      <c r="A47" s="155" t="str">
        <f t="array" ref="A47">IFERROR(INDEX(Lists!$B$2:$B$200,SMALL(IF(Lists!$H$2:$H$200="Yes",ROW(Lists!$B$2:$B$200)),ROW(43:43))-1,1),"")</f>
        <v>Food security crisis in Lesotho</v>
      </c>
      <c r="B47" s="156" t="str">
        <f>VLOOKUP(A47,Lists!$B$2:$G$200,2,FALSE)</f>
        <v>LSO004</v>
      </c>
      <c r="C47" s="156" t="str">
        <f>VLOOKUP(B47,'INFORM Severity - hidden'!$C$5:$D$200,2,FALSE)</f>
        <v>Lesotho</v>
      </c>
      <c r="D47" s="156" t="str">
        <f>VLOOKUP(A47,Lists!$B$2:$G$200,3,FALSE)</f>
        <v>LSO</v>
      </c>
      <c r="E47" s="156" t="str">
        <f>VLOOKUP(A47,Lists!$B$2:$G$200,5,FALSE)</f>
        <v>Drought</v>
      </c>
      <c r="F47" s="161">
        <f t="shared" si="5"/>
        <v>2.1</v>
      </c>
      <c r="G47" s="162">
        <f t="shared" si="6"/>
        <v>3</v>
      </c>
      <c r="H47" s="162" t="str">
        <f t="shared" si="7"/>
        <v>Medium</v>
      </c>
      <c r="I47" s="160" t="str">
        <f>INDEX(Trends!$D$3:$D$404,MATCH(B47,Trends!$C$3:$C$404,0))</f>
        <v>-</v>
      </c>
      <c r="J47" s="162" t="str">
        <f>VLOOKUP($B47,Reliability!$A$3:$I$300,9,FALSE)</f>
        <v>High</v>
      </c>
      <c r="K47" s="163">
        <f t="shared" si="8"/>
        <v>2.1</v>
      </c>
      <c r="L47" s="163">
        <f>VLOOKUP($B47,'Impact of the crisis'!$C$6:$N$300,12,FALSE)</f>
        <v>3</v>
      </c>
      <c r="M47" s="163">
        <f>VLOOKUP($B47,'Impact of the crisis'!$C$6:$AB$300,26,FALSE)</f>
        <v>1.5</v>
      </c>
      <c r="N47" s="163">
        <f>VLOOKUP($B47,'Conditions of people affected'!$C$6:$R$300,16,FALSE)</f>
        <v>2.7</v>
      </c>
      <c r="O47" s="163">
        <f>VLOOKUP($B47,'Conditions of people affected'!$C$6:$R$300,9,FALSE)</f>
        <v>2.4</v>
      </c>
      <c r="P47" s="163">
        <f>VLOOKUP($B47,'Conditions of people affected'!$C$6:$R$300,15,FALSE)</f>
        <v>3</v>
      </c>
      <c r="Q47" s="163">
        <f t="shared" si="9"/>
        <v>1</v>
      </c>
      <c r="R47" s="163">
        <f>VLOOKUP($B47,'Complexity of the crisis'!$C$6:$AN$300,22,FALSE)</f>
        <v>1.4</v>
      </c>
      <c r="S47" s="164">
        <f>VLOOKUP($B47,'Complexity of the crisis'!$C$6:$AN$300,38,FALSE)</f>
        <v>0.5</v>
      </c>
      <c r="T47" s="159" t="str">
        <f>VLOOKUP(B47,Lists!$C$3:$E$300,3,FALSE)</f>
        <v>Africa</v>
      </c>
      <c r="U47" s="178">
        <f>VLOOKUP(B47,'INFORM Severity - hidden'!$C$5:$V$300,20,FALSE)</f>
        <v>45562</v>
      </c>
    </row>
    <row r="48" spans="1:21" x14ac:dyDescent="0.35">
      <c r="A48" s="155" t="str">
        <f t="array" ref="A48">IFERROR(INDEX(Lists!$B$2:$B$200,SMALL(IF(Lists!$H$2:$H$200="Yes",ROW(Lists!$B$2:$B$200)),ROW(44:44))-1,1),"")</f>
        <v>Displacement from Russia-Ukraine conflict in Lithuania</v>
      </c>
      <c r="B48" s="156" t="str">
        <f>VLOOKUP(A48,Lists!$B$2:$G$200,2,FALSE)</f>
        <v>LTU002</v>
      </c>
      <c r="C48" s="156" t="str">
        <f>VLOOKUP(B48,'INFORM Severity - hidden'!$C$5:$D$200,2,FALSE)</f>
        <v>Lithuania</v>
      </c>
      <c r="D48" s="156" t="str">
        <f>VLOOKUP(A48,Lists!$B$2:$G$200,3,FALSE)</f>
        <v>LTU</v>
      </c>
      <c r="E48" s="156" t="str">
        <f>VLOOKUP(A48,Lists!$B$2:$G$200,5,FALSE)</f>
        <v>Conflict,Displacement</v>
      </c>
      <c r="F48" s="161">
        <f t="shared" si="5"/>
        <v>1.3</v>
      </c>
      <c r="G48" s="162">
        <f t="shared" si="6"/>
        <v>2</v>
      </c>
      <c r="H48" s="162" t="str">
        <f t="shared" si="7"/>
        <v>Low</v>
      </c>
      <c r="I48" s="160" t="str">
        <f>INDEX(Trends!$D$3:$D$404,MATCH(B48,Trends!$C$3:$C$404,0))</f>
        <v>Stable</v>
      </c>
      <c r="J48" s="162" t="str">
        <f>VLOOKUP($B48,Reliability!$A$3:$I$300,9,FALSE)</f>
        <v>Very High</v>
      </c>
      <c r="K48" s="163">
        <f t="shared" si="8"/>
        <v>2.2999999999999998</v>
      </c>
      <c r="L48" s="163">
        <f>VLOOKUP($B48,'Impact of the crisis'!$C$6:$N$300,12,FALSE)</f>
        <v>3.7</v>
      </c>
      <c r="M48" s="163">
        <f>VLOOKUP($B48,'Impact of the crisis'!$C$6:$AB$300,26,FALSE)</f>
        <v>1.3</v>
      </c>
      <c r="N48" s="163">
        <f>VLOOKUP($B48,'Conditions of people affected'!$C$6:$R$300,16,FALSE)</f>
        <v>1.05</v>
      </c>
      <c r="O48" s="163">
        <f>VLOOKUP($B48,'Conditions of people affected'!$C$6:$R$300,9,FALSE)</f>
        <v>1.1000000000000001</v>
      </c>
      <c r="P48" s="163">
        <f>VLOOKUP($B48,'Conditions of people affected'!$C$6:$R$300,15,FALSE)</f>
        <v>1</v>
      </c>
      <c r="Q48" s="163">
        <f t="shared" si="9"/>
        <v>0.9</v>
      </c>
      <c r="R48" s="163">
        <f>VLOOKUP($B48,'Complexity of the crisis'!$C$6:$AN$300,22,FALSE)</f>
        <v>0.8</v>
      </c>
      <c r="S48" s="164">
        <f>VLOOKUP($B48,'Complexity of the crisis'!$C$6:$AN$300,38,FALSE)</f>
        <v>1</v>
      </c>
      <c r="T48" s="159" t="str">
        <f>VLOOKUP(B48,Lists!$C$3:$E$300,3,FALSE)</f>
        <v>Europe</v>
      </c>
      <c r="U48" s="178">
        <f>VLOOKUP(B48,'INFORM Severity - hidden'!$C$5:$V$300,20,FALSE)</f>
        <v>45563</v>
      </c>
    </row>
    <row r="49" spans="1:21" x14ac:dyDescent="0.35">
      <c r="A49" s="155" t="str">
        <f t="array" ref="A49">IFERROR(INDEX(Lists!$B$2:$B$200,SMALL(IF(Lists!$H$2:$H$200="Yes",ROW(Lists!$B$2:$B$200)),ROW(45:45))-1,1),"")</f>
        <v>Displacement from Russia-Ukraine conflict in Latvia</v>
      </c>
      <c r="B49" s="156" t="str">
        <f>VLOOKUP(A49,Lists!$B$2:$G$200,2,FALSE)</f>
        <v>LVA002</v>
      </c>
      <c r="C49" s="156" t="str">
        <f>VLOOKUP(B49,'INFORM Severity - hidden'!$C$5:$D$200,2,FALSE)</f>
        <v>Latvia</v>
      </c>
      <c r="D49" s="156" t="str">
        <f>VLOOKUP(A49,Lists!$B$2:$G$200,3,FALSE)</f>
        <v>LVA</v>
      </c>
      <c r="E49" s="156" t="str">
        <f>VLOOKUP(A49,Lists!$B$2:$G$200,5,FALSE)</f>
        <v>Conflict,Displacement</v>
      </c>
      <c r="F49" s="161">
        <f t="shared" si="5"/>
        <v>1.3</v>
      </c>
      <c r="G49" s="162">
        <f t="shared" si="6"/>
        <v>2</v>
      </c>
      <c r="H49" s="162" t="str">
        <f t="shared" si="7"/>
        <v>Low</v>
      </c>
      <c r="I49" s="160" t="str">
        <f>INDEX(Trends!$D$3:$D$404,MATCH(B49,Trends!$C$3:$C$404,0))</f>
        <v>Stable</v>
      </c>
      <c r="J49" s="162" t="str">
        <f>VLOOKUP($B49,Reliability!$A$3:$I$300,9,FALSE)</f>
        <v>Very High</v>
      </c>
      <c r="K49" s="163">
        <f t="shared" si="8"/>
        <v>2.2000000000000002</v>
      </c>
      <c r="L49" s="163">
        <f>VLOOKUP($B49,'Impact of the crisis'!$C$6:$N$300,12,FALSE)</f>
        <v>3.5</v>
      </c>
      <c r="M49" s="163">
        <f>VLOOKUP($B49,'Impact of the crisis'!$C$6:$AB$300,26,FALSE)</f>
        <v>1.4</v>
      </c>
      <c r="N49" s="163">
        <f>VLOOKUP($B49,'Conditions of people affected'!$C$6:$R$300,16,FALSE)</f>
        <v>1.05</v>
      </c>
      <c r="O49" s="163">
        <f>VLOOKUP($B49,'Conditions of people affected'!$C$6:$R$300,9,FALSE)</f>
        <v>1.1000000000000001</v>
      </c>
      <c r="P49" s="163">
        <f>VLOOKUP($B49,'Conditions of people affected'!$C$6:$R$300,15,FALSE)</f>
        <v>1</v>
      </c>
      <c r="Q49" s="163">
        <f t="shared" si="9"/>
        <v>1</v>
      </c>
      <c r="R49" s="163">
        <f>VLOOKUP($B49,'Complexity of the crisis'!$C$6:$AN$300,22,FALSE)</f>
        <v>1</v>
      </c>
      <c r="S49" s="164">
        <f>VLOOKUP($B49,'Complexity of the crisis'!$C$6:$AN$300,38,FALSE)</f>
        <v>1</v>
      </c>
      <c r="T49" s="159" t="str">
        <f>VLOOKUP(B49,Lists!$C$3:$E$300,3,FALSE)</f>
        <v>Europe</v>
      </c>
      <c r="U49" s="178">
        <f>VLOOKUP(B49,'INFORM Severity - hidden'!$C$5:$V$300,20,FALSE)</f>
        <v>45563</v>
      </c>
    </row>
    <row r="50" spans="1:21" x14ac:dyDescent="0.35">
      <c r="A50" s="155" t="str">
        <f t="array" ref="A50">IFERROR(INDEX(Lists!$B$2:$B$200,SMALL(IF(Lists!$H$2:$H$200="Yes",ROW(Lists!$B$2:$B$200)),ROW(46:46))-1,1),"")</f>
        <v>Multiple crises in Morocco</v>
      </c>
      <c r="B50" s="156" t="str">
        <f>VLOOKUP(A50,Lists!$B$2:$G$200,2,FALSE)</f>
        <v>MAR001</v>
      </c>
      <c r="C50" s="156" t="str">
        <f>VLOOKUP(B50,'INFORM Severity - hidden'!$C$5:$D$200,2,FALSE)</f>
        <v>Morocco</v>
      </c>
      <c r="D50" s="156" t="str">
        <f>VLOOKUP(A50,Lists!$B$2:$G$200,3,FALSE)</f>
        <v>MAR</v>
      </c>
      <c r="E50" s="156" t="str">
        <f>VLOOKUP(A50,Lists!$B$2:$G$200,5,FALSE)</f>
        <v>Displacement,Earthquake</v>
      </c>
      <c r="F50" s="161">
        <f t="shared" si="5"/>
        <v>2.8</v>
      </c>
      <c r="G50" s="162">
        <f t="shared" si="6"/>
        <v>3</v>
      </c>
      <c r="H50" s="162" t="str">
        <f t="shared" si="7"/>
        <v>Medium</v>
      </c>
      <c r="I50" s="160" t="str">
        <f>INDEX(Trends!$D$3:$D$404,MATCH(B50,Trends!$C$3:$C$404,0))</f>
        <v>Decreasing</v>
      </c>
      <c r="J50" s="162" t="str">
        <f>VLOOKUP($B50,Reliability!$A$3:$I$300,9,FALSE)</f>
        <v>High</v>
      </c>
      <c r="K50" s="163">
        <f t="shared" si="8"/>
        <v>3.7</v>
      </c>
      <c r="L50" s="163">
        <f>VLOOKUP($B50,'Impact of the crisis'!$C$6:$N$300,12,FALSE)</f>
        <v>4.9000000000000004</v>
      </c>
      <c r="M50" s="163">
        <f>VLOOKUP($B50,'Impact of the crisis'!$C$6:$AB$300,26,FALSE)</f>
        <v>2.8</v>
      </c>
      <c r="N50" s="163">
        <f>VLOOKUP($B50,'Conditions of people affected'!$C$6:$R$300,16,FALSE)</f>
        <v>2.4500000000000002</v>
      </c>
      <c r="O50" s="163">
        <f>VLOOKUP($B50,'Conditions of people affected'!$C$6:$R$300,9,FALSE)</f>
        <v>2.9</v>
      </c>
      <c r="P50" s="163">
        <f>VLOOKUP($B50,'Conditions of people affected'!$C$6:$R$300,15,FALSE)</f>
        <v>2</v>
      </c>
      <c r="Q50" s="163">
        <f t="shared" si="9"/>
        <v>2.5</v>
      </c>
      <c r="R50" s="163">
        <f>VLOOKUP($B50,'Complexity of the crisis'!$C$6:$AN$300,22,FALSE)</f>
        <v>2.9</v>
      </c>
      <c r="S50" s="164">
        <f>VLOOKUP($B50,'Complexity of the crisis'!$C$6:$AN$300,38,FALSE)</f>
        <v>2</v>
      </c>
      <c r="T50" s="159" t="str">
        <f>VLOOKUP(B50,Lists!$C$3:$E$300,3,FALSE)</f>
        <v>Africa</v>
      </c>
      <c r="U50" s="178">
        <f>VLOOKUP(B50,'INFORM Severity - hidden'!$C$5:$V$300,20,FALSE)</f>
        <v>45563</v>
      </c>
    </row>
    <row r="51" spans="1:21" x14ac:dyDescent="0.35">
      <c r="A51" s="155" t="str">
        <f t="array" ref="A51">IFERROR(INDEX(Lists!$B$2:$B$200,SMALL(IF(Lists!$H$2:$H$200="Yes",ROW(Lists!$B$2:$B$200)),ROW(47:47))-1,1),"")</f>
        <v>DIsplacement from Russia-Ukraine conflict in Moldova</v>
      </c>
      <c r="B51" s="156" t="str">
        <f>VLOOKUP(A51,Lists!$B$2:$G$200,2,FALSE)</f>
        <v>MDA002</v>
      </c>
      <c r="C51" s="156" t="str">
        <f>VLOOKUP(B51,'INFORM Severity - hidden'!$C$5:$D$200,2,FALSE)</f>
        <v>Moldova</v>
      </c>
      <c r="D51" s="156" t="str">
        <f>VLOOKUP(A51,Lists!$B$2:$G$200,3,FALSE)</f>
        <v>MDA</v>
      </c>
      <c r="E51" s="156" t="str">
        <f>VLOOKUP(A51,Lists!$B$2:$G$200,5,FALSE)</f>
        <v>Displacement,Conflict</v>
      </c>
      <c r="F51" s="161">
        <f t="shared" si="5"/>
        <v>1.6</v>
      </c>
      <c r="G51" s="162">
        <f t="shared" si="6"/>
        <v>2</v>
      </c>
      <c r="H51" s="162" t="str">
        <f t="shared" si="7"/>
        <v>Low</v>
      </c>
      <c r="I51" s="160" t="str">
        <f>INDEX(Trends!$D$3:$D$404,MATCH(B51,Trends!$C$3:$C$404,0))</f>
        <v>Stable</v>
      </c>
      <c r="J51" s="162" t="str">
        <f>VLOOKUP($B51,Reliability!$A$3:$I$300,9,FALSE)</f>
        <v>Very High</v>
      </c>
      <c r="K51" s="163">
        <f t="shared" si="8"/>
        <v>2.2999999999999998</v>
      </c>
      <c r="L51" s="163">
        <f>VLOOKUP($B51,'Impact of the crisis'!$C$6:$N$300,12,FALSE)</f>
        <v>3.5</v>
      </c>
      <c r="M51" s="163">
        <f>VLOOKUP($B51,'Impact of the crisis'!$C$6:$AB$300,26,FALSE)</f>
        <v>1.6</v>
      </c>
      <c r="N51" s="163">
        <f>VLOOKUP($B51,'Conditions of people affected'!$C$6:$R$300,16,FALSE)</f>
        <v>1.4</v>
      </c>
      <c r="O51" s="163">
        <f>VLOOKUP($B51,'Conditions of people affected'!$C$6:$R$300,9,FALSE)</f>
        <v>1.8</v>
      </c>
      <c r="P51" s="163">
        <f>VLOOKUP($B51,'Conditions of people affected'!$C$6:$R$300,15,FALSE)</f>
        <v>1</v>
      </c>
      <c r="Q51" s="163">
        <f t="shared" si="9"/>
        <v>1.4</v>
      </c>
      <c r="R51" s="163">
        <f>VLOOKUP($B51,'Complexity of the crisis'!$C$6:$AN$300,22,FALSE)</f>
        <v>1.7</v>
      </c>
      <c r="S51" s="164">
        <f>VLOOKUP($B51,'Complexity of the crisis'!$C$6:$AN$300,38,FALSE)</f>
        <v>1</v>
      </c>
      <c r="T51" s="159" t="str">
        <f>VLOOKUP(B51,Lists!$C$3:$E$300,3,FALSE)</f>
        <v>Europe</v>
      </c>
      <c r="U51" s="178">
        <f>VLOOKUP(B51,'INFORM Severity - hidden'!$C$5:$V$300,20,FALSE)</f>
        <v>45563</v>
      </c>
    </row>
    <row r="52" spans="1:21" x14ac:dyDescent="0.35">
      <c r="A52" s="155" t="str">
        <f t="array" ref="A52">IFERROR(INDEX(Lists!$B$2:$B$200,SMALL(IF(Lists!$H$2:$H$200="Yes",ROW(Lists!$B$2:$B$200)),ROW(48:48))-1,1),"")</f>
        <v>Multiple crisis in Madagascar</v>
      </c>
      <c r="B52" s="156" t="str">
        <f>VLOOKUP(A52,Lists!$B$2:$G$200,2,FALSE)</f>
        <v>MDG001</v>
      </c>
      <c r="C52" s="156" t="str">
        <f>VLOOKUP(B52,'INFORM Severity - hidden'!$C$5:$D$200,2,FALSE)</f>
        <v>Madagascar</v>
      </c>
      <c r="D52" s="156" t="str">
        <f>VLOOKUP(A52,Lists!$B$2:$G$200,3,FALSE)</f>
        <v>MDG</v>
      </c>
      <c r="E52" s="156" t="str">
        <f>VLOOKUP(A52,Lists!$B$2:$G$200,5,FALSE)</f>
        <v>Drought,Cyclone</v>
      </c>
      <c r="F52" s="161">
        <f t="shared" si="5"/>
        <v>3</v>
      </c>
      <c r="G52" s="162">
        <f t="shared" si="6"/>
        <v>3</v>
      </c>
      <c r="H52" s="162" t="str">
        <f t="shared" si="7"/>
        <v>Medium</v>
      </c>
      <c r="I52" s="160" t="str">
        <f>INDEX(Trends!$D$3:$D$404,MATCH(B52,Trends!$C$3:$C$404,0))</f>
        <v>Increasing</v>
      </c>
      <c r="J52" s="162" t="str">
        <f>VLOOKUP($B52,Reliability!$A$3:$I$300,9,FALSE)</f>
        <v>Very High</v>
      </c>
      <c r="K52" s="163">
        <f t="shared" si="8"/>
        <v>2.5</v>
      </c>
      <c r="L52" s="163">
        <f>VLOOKUP($B52,'Impact of the crisis'!$C$6:$N$300,12,FALSE)</f>
        <v>3.1</v>
      </c>
      <c r="M52" s="163">
        <f>VLOOKUP($B52,'Impact of the crisis'!$C$6:$AB$300,26,FALSE)</f>
        <v>2.2000000000000002</v>
      </c>
      <c r="N52" s="163">
        <f>VLOOKUP($B52,'Conditions of people affected'!$C$6:$R$300,16,FALSE)</f>
        <v>3.3</v>
      </c>
      <c r="O52" s="163">
        <f>VLOOKUP($B52,'Conditions of people affected'!$C$6:$R$300,9,FALSE)</f>
        <v>3.6</v>
      </c>
      <c r="P52" s="163">
        <f>VLOOKUP($B52,'Conditions of people affected'!$C$6:$R$300,15,FALSE)</f>
        <v>3</v>
      </c>
      <c r="Q52" s="163">
        <f t="shared" si="9"/>
        <v>2.8</v>
      </c>
      <c r="R52" s="163">
        <f>VLOOKUP($B52,'Complexity of the crisis'!$C$6:$AN$300,22,FALSE)</f>
        <v>2</v>
      </c>
      <c r="S52" s="164">
        <f>VLOOKUP($B52,'Complexity of the crisis'!$C$6:$AN$300,38,FALSE)</f>
        <v>3.5</v>
      </c>
      <c r="T52" s="159" t="str">
        <f>VLOOKUP(B52,Lists!$C$3:$E$300,3,FALSE)</f>
        <v>Africa</v>
      </c>
      <c r="U52" s="178">
        <f>VLOOKUP(B52,'INFORM Severity - hidden'!$C$5:$V$300,20,FALSE)</f>
        <v>45565</v>
      </c>
    </row>
    <row r="53" spans="1:21" x14ac:dyDescent="0.35">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2.9</v>
      </c>
      <c r="G53" s="162">
        <f t="shared" si="6"/>
        <v>3</v>
      </c>
      <c r="H53" s="162" t="str">
        <f t="shared" si="7"/>
        <v>Medium</v>
      </c>
      <c r="I53" s="160" t="str">
        <f>INDEX(Trends!$D$3:$D$404,MATCH(B53,Trends!$C$3:$C$404,0))</f>
        <v>Decreasing</v>
      </c>
      <c r="J53" s="162" t="str">
        <f>VLOOKUP($B53,Reliability!$A$3:$I$300,9,FALSE)</f>
        <v>High</v>
      </c>
      <c r="K53" s="163">
        <f t="shared" si="8"/>
        <v>4.0999999999999996</v>
      </c>
      <c r="L53" s="163">
        <f>VLOOKUP($B53,'Impact of the crisis'!$C$6:$N$300,12,FALSE)</f>
        <v>5</v>
      </c>
      <c r="M53" s="163">
        <f>VLOOKUP($B53,'Impact of the crisis'!$C$6:$AB$300,26,FALSE)</f>
        <v>3.5</v>
      </c>
      <c r="N53" s="163">
        <f>VLOOKUP($B53,'Conditions of people affected'!$C$6:$R$300,16,FALSE)</f>
        <v>1.45</v>
      </c>
      <c r="O53" s="163">
        <f>VLOOKUP($B53,'Conditions of people affected'!$C$6:$R$300,9,FALSE)</f>
        <v>1.9</v>
      </c>
      <c r="P53" s="163">
        <f>VLOOKUP($B53,'Conditions of people affected'!$C$6:$R$300,15,FALSE)</f>
        <v>1</v>
      </c>
      <c r="Q53" s="163">
        <f t="shared" si="9"/>
        <v>3.5</v>
      </c>
      <c r="R53" s="163">
        <f>VLOOKUP($B53,'Complexity of the crisis'!$C$6:$AN$300,22,FALSE)</f>
        <v>3</v>
      </c>
      <c r="S53" s="164">
        <f>VLOOKUP($B53,'Complexity of the crisis'!$C$6:$AN$300,38,FALSE)</f>
        <v>4</v>
      </c>
      <c r="T53" s="159" t="str">
        <f>VLOOKUP(B53,Lists!$C$3:$E$300,3,FALSE)</f>
        <v>Americas</v>
      </c>
      <c r="U53" s="178">
        <f>VLOOKUP(B53,'INFORM Severity - hidden'!$C$5:$V$300,20,FALSE)</f>
        <v>45562</v>
      </c>
    </row>
    <row r="54" spans="1:21" x14ac:dyDescent="0.35">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4.3</v>
      </c>
      <c r="G54" s="162">
        <f t="shared" si="6"/>
        <v>5</v>
      </c>
      <c r="H54" s="162" t="str">
        <f t="shared" si="7"/>
        <v>Very High</v>
      </c>
      <c r="I54" s="160" t="str">
        <f>INDEX(Trends!$D$3:$D$404,MATCH(B54,Trends!$C$3:$C$404,0))</f>
        <v>Decreasing</v>
      </c>
      <c r="J54" s="162" t="str">
        <f>VLOOKUP($B54,Reliability!$A$3:$I$300,9,FALSE)</f>
        <v>Very High</v>
      </c>
      <c r="K54" s="163">
        <f t="shared" si="8"/>
        <v>4.4000000000000004</v>
      </c>
      <c r="L54" s="163">
        <f>VLOOKUP($B54,'Impact of the crisis'!$C$6:$N$300,12,FALSE)</f>
        <v>4.9000000000000004</v>
      </c>
      <c r="M54" s="163">
        <f>VLOOKUP($B54,'Impact of the crisis'!$C$6:$AB$300,26,FALSE)</f>
        <v>4.0999999999999996</v>
      </c>
      <c r="N54" s="163">
        <f>VLOOKUP($B54,'Conditions of people affected'!$C$6:$R$300,16,FALSE)</f>
        <v>4.4000000000000004</v>
      </c>
      <c r="O54" s="163">
        <f>VLOOKUP($B54,'Conditions of people affected'!$C$6:$R$300,9,FALSE)</f>
        <v>4.8</v>
      </c>
      <c r="P54" s="163">
        <f>VLOOKUP($B54,'Conditions of people affected'!$C$6:$R$300,15,FALSE)</f>
        <v>4</v>
      </c>
      <c r="Q54" s="163">
        <f t="shared" si="9"/>
        <v>4</v>
      </c>
      <c r="R54" s="163">
        <f>VLOOKUP($B54,'Complexity of the crisis'!$C$6:$AN$300,22,FALSE)</f>
        <v>3.4</v>
      </c>
      <c r="S54" s="164">
        <f>VLOOKUP($B54,'Complexity of the crisis'!$C$6:$AN$300,38,FALSE)</f>
        <v>4.5</v>
      </c>
      <c r="T54" s="159" t="str">
        <f>VLOOKUP(B54,Lists!$C$3:$E$300,3,FALSE)</f>
        <v>Africa</v>
      </c>
      <c r="U54" s="178">
        <f>VLOOKUP(B54,'INFORM Severity - hidden'!$C$5:$V$300,20,FALSE)</f>
        <v>45560</v>
      </c>
    </row>
    <row r="55" spans="1:21" x14ac:dyDescent="0.35">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VLOOKUP($B55,Reliability!$A$3:$I$300,9,FALSE)</f>
        <v>Very High</v>
      </c>
      <c r="K55" s="163">
        <f t="shared" si="8"/>
        <v>4.8</v>
      </c>
      <c r="L55" s="163">
        <f>VLOOKUP($B55,'Impact of the crisis'!$C$6:$N$300,12,FALSE)</f>
        <v>4.9000000000000004</v>
      </c>
      <c r="M55" s="163">
        <f>VLOOKUP($B55,'Impact of the crisis'!$C$6:$AB$300,26,FALSE)</f>
        <v>4.8</v>
      </c>
      <c r="N55" s="163">
        <f>VLOOKUP($B55,'Conditions of people affected'!$C$6:$R$300,16,FALSE)</f>
        <v>4.5</v>
      </c>
      <c r="O55" s="163">
        <f>VLOOKUP($B55,'Conditions of people affected'!$C$6:$R$300,9,FALSE)</f>
        <v>5</v>
      </c>
      <c r="P55" s="163">
        <f>VLOOKUP($B55,'Conditions of people affected'!$C$6:$R$300,15,FALSE)</f>
        <v>4</v>
      </c>
      <c r="Q55" s="163">
        <f t="shared" si="9"/>
        <v>4.5999999999999996</v>
      </c>
      <c r="R55" s="163">
        <f>VLOOKUP($B55,'Complexity of the crisis'!$C$6:$AN$300,22,FALSE)</f>
        <v>4.0999999999999996</v>
      </c>
      <c r="S55" s="164">
        <f>VLOOKUP($B55,'Complexity of the crisis'!$C$6:$AN$300,38,FALSE)</f>
        <v>5</v>
      </c>
      <c r="T55" s="159" t="str">
        <f>VLOOKUP(B55,Lists!$C$3:$E$300,3,FALSE)</f>
        <v>Asia</v>
      </c>
      <c r="U55" s="178">
        <f>VLOOKUP(B55,'INFORM Severity - hidden'!$C$5:$V$300,20,FALSE)</f>
        <v>45560</v>
      </c>
    </row>
    <row r="56" spans="1:21" x14ac:dyDescent="0.3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3.9</v>
      </c>
      <c r="G56" s="162">
        <f t="shared" si="6"/>
        <v>4</v>
      </c>
      <c r="H56" s="162" t="str">
        <f t="shared" si="7"/>
        <v>High</v>
      </c>
      <c r="I56" s="160" t="str">
        <f>INDEX(Trends!$D$3:$D$404,MATCH(B56,Trends!$C$3:$C$404,0))</f>
        <v>Increasing</v>
      </c>
      <c r="J56" s="162" t="str">
        <f>VLOOKUP($B56,Reliability!$A$3:$I$300,9,FALSE)</f>
        <v>Very High</v>
      </c>
      <c r="K56" s="163">
        <f t="shared" si="8"/>
        <v>4.4000000000000004</v>
      </c>
      <c r="L56" s="163">
        <f>VLOOKUP($B56,'Impact of the crisis'!$C$6:$N$300,12,FALSE)</f>
        <v>5</v>
      </c>
      <c r="M56" s="163">
        <f>VLOOKUP($B56,'Impact of the crisis'!$C$6:$AB$300,26,FALSE)</f>
        <v>4</v>
      </c>
      <c r="N56" s="163">
        <f>VLOOKUP($B56,'Conditions of people affected'!$C$6:$R$300,16,FALSE)</f>
        <v>3.8</v>
      </c>
      <c r="O56" s="163">
        <f>VLOOKUP($B56,'Conditions of people affected'!$C$6:$R$300,9,FALSE)</f>
        <v>4.5999999999999996</v>
      </c>
      <c r="P56" s="163">
        <f>VLOOKUP($B56,'Conditions of people affected'!$C$6:$R$300,15,FALSE)</f>
        <v>3</v>
      </c>
      <c r="Q56" s="163">
        <f t="shared" si="9"/>
        <v>3.5</v>
      </c>
      <c r="R56" s="163">
        <f>VLOOKUP($B56,'Complexity of the crisis'!$C$6:$AN$300,22,FALSE)</f>
        <v>3.4</v>
      </c>
      <c r="S56" s="164">
        <f>VLOOKUP($B56,'Complexity of the crisis'!$C$6:$AN$300,38,FALSE)</f>
        <v>3.5</v>
      </c>
      <c r="T56" s="159" t="str">
        <f>VLOOKUP(B56,Lists!$C$3:$E$300,3,FALSE)</f>
        <v>Africa</v>
      </c>
      <c r="U56" s="178">
        <f>VLOOKUP(B56,'INFORM Severity - hidden'!$C$5:$V$300,20,FALSE)</f>
        <v>45565</v>
      </c>
    </row>
    <row r="57" spans="1:21" x14ac:dyDescent="0.3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Increasing</v>
      </c>
      <c r="J57" s="162" t="str">
        <f>VLOOKUP($B57,Reliability!$A$3:$I$300,9,FALSE)</f>
        <v>High</v>
      </c>
      <c r="K57" s="163">
        <f t="shared" si="8"/>
        <v>2.7</v>
      </c>
      <c r="L57" s="163">
        <f>VLOOKUP($B57,'Impact of the crisis'!$C$6:$N$300,12,FALSE)</f>
        <v>4.3</v>
      </c>
      <c r="M57" s="163">
        <f>VLOOKUP($B57,'Impact of the crisis'!$C$6:$AB$300,26,FALSE)</f>
        <v>1.5</v>
      </c>
      <c r="N57" s="163">
        <f>VLOOKUP($B57,'Conditions of people affected'!$C$6:$R$300,16,FALSE)</f>
        <v>2.8</v>
      </c>
      <c r="O57" s="163">
        <f>VLOOKUP($B57,'Conditions of people affected'!$C$6:$R$300,9,FALSE)</f>
        <v>2.6</v>
      </c>
      <c r="P57" s="163">
        <f>VLOOKUP($B57,'Conditions of people affected'!$C$6:$R$300,15,FALSE)</f>
        <v>3</v>
      </c>
      <c r="Q57" s="163">
        <f t="shared" si="9"/>
        <v>2.2000000000000002</v>
      </c>
      <c r="R57" s="163">
        <f>VLOOKUP($B57,'Complexity of the crisis'!$C$6:$AN$300,22,FALSE)</f>
        <v>2.4</v>
      </c>
      <c r="S57" s="164">
        <f>VLOOKUP($B57,'Complexity of the crisis'!$C$6:$AN$300,38,FALSE)</f>
        <v>2</v>
      </c>
      <c r="T57" s="159" t="str">
        <f>VLOOKUP(B57,Lists!$C$3:$E$300,3,FALSE)</f>
        <v>Africa</v>
      </c>
      <c r="U57" s="178">
        <f>VLOOKUP(B57,'INFORM Severity - hidden'!$C$5:$V$300,20,FALSE)</f>
        <v>45564</v>
      </c>
    </row>
    <row r="58" spans="1:21" x14ac:dyDescent="0.3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3.5</v>
      </c>
      <c r="G58" s="162">
        <f t="shared" si="6"/>
        <v>4</v>
      </c>
      <c r="H58" s="162" t="str">
        <f t="shared" si="7"/>
        <v>High</v>
      </c>
      <c r="I58" s="160" t="str">
        <f>INDEX(Trends!$D$3:$D$404,MATCH(B58,Trends!$C$3:$C$404,0))</f>
        <v>Stable</v>
      </c>
      <c r="J58" s="162" t="str">
        <f>VLOOKUP($B58,Reliability!$A$3:$I$300,9,FALSE)</f>
        <v>Very High</v>
      </c>
      <c r="K58" s="163">
        <f t="shared" si="8"/>
        <v>3.8</v>
      </c>
      <c r="L58" s="163">
        <f>VLOOKUP($B58,'Impact of the crisis'!$C$6:$N$300,12,FALSE)</f>
        <v>4.5</v>
      </c>
      <c r="M58" s="163">
        <f>VLOOKUP($B58,'Impact of the crisis'!$C$6:$AB$300,26,FALSE)</f>
        <v>3.4</v>
      </c>
      <c r="N58" s="163">
        <f>VLOOKUP($B58,'Conditions of people affected'!$C$6:$R$300,16,FALSE)</f>
        <v>3.95</v>
      </c>
      <c r="O58" s="163">
        <f>VLOOKUP($B58,'Conditions of people affected'!$C$6:$R$300,9,FALSE)</f>
        <v>4.9000000000000004</v>
      </c>
      <c r="P58" s="163">
        <f>VLOOKUP($B58,'Conditions of people affected'!$C$6:$R$300,15,FALSE)</f>
        <v>3</v>
      </c>
      <c r="Q58" s="163">
        <f t="shared" si="9"/>
        <v>2.4</v>
      </c>
      <c r="R58" s="163">
        <f>VLOOKUP($B58,'Complexity of the crisis'!$C$6:$AN$300,22,FALSE)</f>
        <v>2.2999999999999998</v>
      </c>
      <c r="S58" s="164">
        <f>VLOOKUP($B58,'Complexity of the crisis'!$C$6:$AN$300,38,FALSE)</f>
        <v>2.5</v>
      </c>
      <c r="T58" s="159" t="str">
        <f>VLOOKUP(B58,Lists!$C$3:$E$300,3,FALSE)</f>
        <v>Africa</v>
      </c>
      <c r="U58" s="178">
        <f>VLOOKUP(B58,'INFORM Severity - hidden'!$C$5:$V$300,20,FALSE)</f>
        <v>45565</v>
      </c>
    </row>
    <row r="59" spans="1:21" x14ac:dyDescent="0.3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2.2000000000000002</v>
      </c>
      <c r="G59" s="162">
        <f t="shared" si="6"/>
        <v>3</v>
      </c>
      <c r="H59" s="162" t="str">
        <f t="shared" si="7"/>
        <v>Medium</v>
      </c>
      <c r="I59" s="160" t="str">
        <f>INDEX(Trends!$D$3:$D$404,MATCH(B59,Trends!$C$3:$C$404,0))</f>
        <v>Stable</v>
      </c>
      <c r="J59" s="162" t="str">
        <f>VLOOKUP($B59,Reliability!$A$3:$I$300,9,FALSE)</f>
        <v>Very High</v>
      </c>
      <c r="K59" s="163">
        <f t="shared" si="8"/>
        <v>2.9</v>
      </c>
      <c r="L59" s="163">
        <f>VLOOKUP($B59,'Impact of the crisis'!$C$6:$N$300,12,FALSE)</f>
        <v>1.8</v>
      </c>
      <c r="M59" s="163">
        <f>VLOOKUP($B59,'Impact of the crisis'!$C$6:$AB$300,26,FALSE)</f>
        <v>3.4</v>
      </c>
      <c r="N59" s="163">
        <f>VLOOKUP($B59,'Conditions of people affected'!$C$6:$R$300,16,FALSE)</f>
        <v>2.0499999999999998</v>
      </c>
      <c r="O59" s="163">
        <f>VLOOKUP($B59,'Conditions of people affected'!$C$6:$R$300,9,FALSE)</f>
        <v>2.1</v>
      </c>
      <c r="P59" s="163">
        <f>VLOOKUP($B59,'Conditions of people affected'!$C$6:$R$300,15,FALSE)</f>
        <v>2</v>
      </c>
      <c r="Q59" s="163">
        <f t="shared" si="9"/>
        <v>1.9</v>
      </c>
      <c r="R59" s="163">
        <f>VLOOKUP($B59,'Complexity of the crisis'!$C$6:$AN$300,22,FALSE)</f>
        <v>1.7</v>
      </c>
      <c r="S59" s="164">
        <f>VLOOKUP($B59,'Complexity of the crisis'!$C$6:$AN$300,38,FALSE)</f>
        <v>2</v>
      </c>
      <c r="T59" s="159" t="str">
        <f>VLOOKUP(B59,Lists!$C$3:$E$300,3,FALSE)</f>
        <v>Asia</v>
      </c>
      <c r="U59" s="178">
        <f>VLOOKUP(B59,'INFORM Severity - hidden'!$C$5:$V$300,20,FALSE)</f>
        <v>45560</v>
      </c>
    </row>
    <row r="60" spans="1:21" x14ac:dyDescent="0.3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2.6</v>
      </c>
      <c r="G60" s="162">
        <f t="shared" si="6"/>
        <v>3</v>
      </c>
      <c r="H60" s="162" t="str">
        <f t="shared" si="7"/>
        <v>Medium</v>
      </c>
      <c r="I60" s="160" t="str">
        <f>INDEX(Trends!$D$3:$D$404,MATCH(B60,Trends!$C$3:$C$404,0))</f>
        <v>Increasing</v>
      </c>
      <c r="J60" s="162" t="str">
        <f>VLOOKUP($B60,Reliability!$A$3:$I$300,9,FALSE)</f>
        <v>Medium</v>
      </c>
      <c r="K60" s="163">
        <f t="shared" si="8"/>
        <v>2.9</v>
      </c>
      <c r="L60" s="163">
        <f>VLOOKUP($B60,'Impact of the crisis'!$C$6:$N$300,12,FALSE)</f>
        <v>4.3</v>
      </c>
      <c r="M60" s="163">
        <f>VLOOKUP($B60,'Impact of the crisis'!$C$6:$AB$300,26,FALSE)</f>
        <v>1.8</v>
      </c>
      <c r="N60" s="163">
        <f>VLOOKUP($B60,'Conditions of people affected'!$C$6:$R$300,16,FALSE)</f>
        <v>3.2</v>
      </c>
      <c r="O60" s="163">
        <f>VLOOKUP($B60,'Conditions of people affected'!$C$6:$R$300,9,FALSE)</f>
        <v>3.4</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45565</v>
      </c>
    </row>
    <row r="61" spans="1:21" x14ac:dyDescent="0.35">
      <c r="A61" s="155" t="str">
        <f t="array" ref="A61">IFERROR(INDEX(Lists!$B$2:$B$200,SMALL(IF(Lists!$H$2:$H$200="Yes",ROW(Lists!$B$2:$B$200)),ROW(57:57))-1,1),"")</f>
        <v>Complex crisis in Niger</v>
      </c>
      <c r="B61" s="156" t="str">
        <f>VLOOKUP(A61,Lists!$B$2:$G$200,2,FALSE)</f>
        <v>NER006</v>
      </c>
      <c r="C61" s="156" t="str">
        <f>VLOOKUP(B61,'INFORM Severity - hidden'!$C$5:$D$200,2,FALSE)</f>
        <v>Niger</v>
      </c>
      <c r="D61" s="156" t="str">
        <f>VLOOKUP(A61,Lists!$B$2:$G$200,3,FALSE)</f>
        <v>NER</v>
      </c>
      <c r="E61" s="156" t="str">
        <f>VLOOKUP(A61,Lists!$B$2:$G$200,5,FALSE)</f>
        <v>Conflict,Displacement,Drought,Floods,Food Security,Violence</v>
      </c>
      <c r="F61" s="161">
        <f t="shared" si="5"/>
        <v>3.6</v>
      </c>
      <c r="G61" s="162">
        <f t="shared" si="6"/>
        <v>4</v>
      </c>
      <c r="H61" s="162" t="str">
        <f t="shared" si="7"/>
        <v>High</v>
      </c>
      <c r="I61" s="160" t="str">
        <f>INDEX(Trends!$D$3:$D$404,MATCH(B61,Trends!$C$3:$C$404,0))</f>
        <v>-</v>
      </c>
      <c r="J61" s="162" t="str">
        <f>VLOOKUP($B61,Reliability!$A$3:$I$300,9,FALSE)</f>
        <v>Very High</v>
      </c>
      <c r="K61" s="163">
        <f t="shared" si="8"/>
        <v>4.0999999999999996</v>
      </c>
      <c r="L61" s="163">
        <f>VLOOKUP($B61,'Impact of the crisis'!$C$6:$N$300,12,FALSE)</f>
        <v>4.9000000000000004</v>
      </c>
      <c r="M61" s="163">
        <f>VLOOKUP($B61,'Impact of the crisis'!$C$6:$AB$300,26,FALSE)</f>
        <v>3.5</v>
      </c>
      <c r="N61" s="163">
        <f>VLOOKUP($B61,'Conditions of people affected'!$C$6:$R$300,16,FALSE)</f>
        <v>3.7</v>
      </c>
      <c r="O61" s="163">
        <f>VLOOKUP($B61,'Conditions of people affected'!$C$6:$R$300,9,FALSE)</f>
        <v>4.4000000000000004</v>
      </c>
      <c r="P61" s="163">
        <f>VLOOKUP($B61,'Conditions of people affected'!$C$6:$R$300,15,FALSE)</f>
        <v>3</v>
      </c>
      <c r="Q61" s="163">
        <f t="shared" si="9"/>
        <v>3.2</v>
      </c>
      <c r="R61" s="163">
        <f>VLOOKUP($B61,'Complexity of the crisis'!$C$6:$AN$300,22,FALSE)</f>
        <v>2.8</v>
      </c>
      <c r="S61" s="164">
        <f>VLOOKUP($B61,'Complexity of the crisis'!$C$6:$AN$300,38,FALSE)</f>
        <v>3.5</v>
      </c>
      <c r="T61" s="159" t="str">
        <f>VLOOKUP(B61,Lists!$C$3:$E$300,3,FALSE)</f>
        <v>Africa</v>
      </c>
      <c r="U61" s="178">
        <f>VLOOKUP(B61,'INFORM Severity - hidden'!$C$5:$V$300,20,FALSE)</f>
        <v>45531</v>
      </c>
    </row>
    <row r="62" spans="1:21" x14ac:dyDescent="0.3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Conflict,Displacement,Violence,Epidemic,Floods</v>
      </c>
      <c r="F62" s="161">
        <f t="shared" si="5"/>
        <v>4.0999999999999996</v>
      </c>
      <c r="G62" s="162">
        <f t="shared" si="6"/>
        <v>5</v>
      </c>
      <c r="H62" s="162" t="str">
        <f t="shared" si="7"/>
        <v>Very High</v>
      </c>
      <c r="I62" s="160" t="str">
        <f>INDEX(Trends!$D$3:$D$404,MATCH(B62,Trends!$C$3:$C$404,0))</f>
        <v>Increasing</v>
      </c>
      <c r="J62" s="162" t="str">
        <f>VLOOKUP($B62,Reliability!$A$3:$I$300,9,FALSE)</f>
        <v>High</v>
      </c>
      <c r="K62" s="163">
        <f t="shared" si="8"/>
        <v>4.2</v>
      </c>
      <c r="L62" s="163">
        <f>VLOOKUP($B62,'Impact of the crisis'!$C$6:$N$300,12,FALSE)</f>
        <v>4.8</v>
      </c>
      <c r="M62" s="163">
        <f>VLOOKUP($B62,'Impact of the crisis'!$C$6:$AB$300,26,FALSE)</f>
        <v>3.8</v>
      </c>
      <c r="N62" s="163">
        <f>VLOOKUP($B62,'Conditions of people affected'!$C$6:$R$300,16,FALSE)</f>
        <v>4</v>
      </c>
      <c r="O62" s="163">
        <f>VLOOKUP($B62,'Conditions of people affected'!$C$6:$R$300,9,FALSE)</f>
        <v>5</v>
      </c>
      <c r="P62" s="163">
        <f>VLOOKUP($B62,'Conditions of people affected'!$C$6:$R$300,15,FALSE)</f>
        <v>3</v>
      </c>
      <c r="Q62" s="163">
        <f t="shared" si="9"/>
        <v>4.0999999999999996</v>
      </c>
      <c r="R62" s="163">
        <f>VLOOKUP($B62,'Complexity of the crisis'!$C$6:$AN$300,22,FALSE)</f>
        <v>3.5</v>
      </c>
      <c r="S62" s="164">
        <f>VLOOKUP($B62,'Complexity of the crisis'!$C$6:$AN$300,38,FALSE)</f>
        <v>4.5</v>
      </c>
      <c r="T62" s="159" t="str">
        <f>VLOOKUP(B62,Lists!$C$3:$E$300,3,FALSE)</f>
        <v>Africa</v>
      </c>
      <c r="U62" s="178">
        <f>VLOOKUP(B62,'INFORM Severity - hidden'!$C$5:$V$300,20,FALSE)</f>
        <v>45562</v>
      </c>
    </row>
    <row r="63" spans="1:21" x14ac:dyDescent="0.3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t="str">
        <f t="shared" si="5"/>
        <v>x</v>
      </c>
      <c r="G63" s="162" t="str">
        <f t="shared" si="6"/>
        <v>x</v>
      </c>
      <c r="H63" s="162" t="str">
        <f t="shared" si="7"/>
        <v>x</v>
      </c>
      <c r="I63" s="160" t="str">
        <f>INDEX(Trends!$D$3:$D$404,MATCH(B63,Trends!$C$3:$C$404,0))</f>
        <v>-</v>
      </c>
      <c r="J63" s="162" t="str">
        <f>VLOOKUP($B63,Reliability!$A$3:$I$300,9,FALSE)</f>
        <v>High</v>
      </c>
      <c r="K63" s="163">
        <f t="shared" si="8"/>
        <v>3.1</v>
      </c>
      <c r="L63" s="163">
        <f>VLOOKUP($B63,'Impact of the crisis'!$C$6:$N$300,12,FALSE)</f>
        <v>4.0999999999999996</v>
      </c>
      <c r="M63" s="163">
        <f>VLOOKUP($B63,'Impact of the crisis'!$C$6:$AB$300,26,FALSE)</f>
        <v>2.4</v>
      </c>
      <c r="N63" s="163" t="str">
        <f>VLOOKUP($B63,'Conditions of people affected'!$C$6:$R$300,16,FALSE)</f>
        <v>x</v>
      </c>
      <c r="O63" s="163" t="str">
        <f>VLOOKUP($B63,'Conditions of people affected'!$C$6:$R$300,9,FALSE)</f>
        <v>x</v>
      </c>
      <c r="P63" s="163" t="str">
        <f>VLOOKUP($B63,'Conditions of people affected'!$C$6:$R$300,15,FALSE)</f>
        <v>x</v>
      </c>
      <c r="Q63" s="163">
        <f t="shared" si="9"/>
        <v>2</v>
      </c>
      <c r="R63" s="163">
        <f>VLOOKUP($B63,'Complexity of the crisis'!$C$6:$AN$300,22,FALSE)</f>
        <v>2.8</v>
      </c>
      <c r="S63" s="164">
        <f>VLOOKUP($B63,'Complexity of the crisis'!$C$6:$AN$300,38,FALSE)</f>
        <v>1</v>
      </c>
      <c r="T63" s="159" t="str">
        <f>VLOOKUP(B63,Lists!$C$3:$E$300,3,FALSE)</f>
        <v>Americas</v>
      </c>
      <c r="U63" s="178">
        <f>VLOOKUP(B63,'INFORM Severity - hidden'!$C$5:$V$300,20,FALSE)</f>
        <v>45530</v>
      </c>
    </row>
    <row r="64" spans="1:21" x14ac:dyDescent="0.35">
      <c r="A64" s="155" t="str">
        <f t="array" ref="A64">IFERROR(INDEX(Lists!$B$2:$B$200,SMALL(IF(Lists!$H$2:$H$200="Yes",ROW(Lists!$B$2:$B$200)),ROW(60:60))-1,1),"")</f>
        <v>Complex crisis in Pakistan</v>
      </c>
      <c r="B64" s="156" t="str">
        <f>VLOOKUP(A64,Lists!$B$2:$G$200,2,FALSE)</f>
        <v>PAK001</v>
      </c>
      <c r="C64" s="156" t="str">
        <f>VLOOKUP(B64,'INFORM Severity - hidden'!$C$5:$D$200,2,FALSE)</f>
        <v>Pakistan</v>
      </c>
      <c r="D64" s="156" t="str">
        <f>VLOOKUP(A64,Lists!$B$2:$G$200,3,FALSE)</f>
        <v>PAK</v>
      </c>
      <c r="E64" s="156" t="str">
        <f>VLOOKUP(A64,Lists!$B$2:$G$200,5,FALSE)</f>
        <v>Displacement,Conflict</v>
      </c>
      <c r="F64" s="161">
        <f t="shared" si="5"/>
        <v>3.8</v>
      </c>
      <c r="G64" s="162">
        <f t="shared" si="6"/>
        <v>4</v>
      </c>
      <c r="H64" s="162" t="str">
        <f t="shared" si="7"/>
        <v>High</v>
      </c>
      <c r="I64" s="160" t="str">
        <f>INDEX(Trends!$D$3:$D$404,MATCH(B64,Trends!$C$3:$C$404,0))</f>
        <v>Decreasing</v>
      </c>
      <c r="J64" s="162" t="str">
        <f>VLOOKUP($B64,Reliability!$A$3:$I$300,9,FALSE)</f>
        <v>Very High</v>
      </c>
      <c r="K64" s="163">
        <f t="shared" si="8"/>
        <v>4</v>
      </c>
      <c r="L64" s="163">
        <f>VLOOKUP($B64,'Impact of the crisis'!$C$6:$N$300,12,FALSE)</f>
        <v>5</v>
      </c>
      <c r="M64" s="163">
        <f>VLOOKUP($B64,'Impact of the crisis'!$C$6:$AB$300,26,FALSE)</f>
        <v>3.2</v>
      </c>
      <c r="N64" s="163">
        <f>VLOOKUP($B64,'Conditions of people affected'!$C$6:$R$300,16,FALSE)</f>
        <v>4</v>
      </c>
      <c r="O64" s="163">
        <f>VLOOKUP($B64,'Conditions of people affected'!$C$6:$R$300,9,FALSE)</f>
        <v>5</v>
      </c>
      <c r="P64" s="163">
        <f>VLOOKUP($B64,'Conditions of people affected'!$C$6:$R$300,15,FALSE)</f>
        <v>3</v>
      </c>
      <c r="Q64" s="163">
        <f t="shared" si="9"/>
        <v>3.4</v>
      </c>
      <c r="R64" s="163">
        <f>VLOOKUP($B64,'Complexity of the crisis'!$C$6:$AN$300,22,FALSE)</f>
        <v>3.2</v>
      </c>
      <c r="S64" s="164">
        <f>VLOOKUP($B64,'Complexity of the crisis'!$C$6:$AN$300,38,FALSE)</f>
        <v>3.5</v>
      </c>
      <c r="T64" s="159" t="str">
        <f>VLOOKUP(B64,Lists!$C$3:$E$300,3,FALSE)</f>
        <v>Asia</v>
      </c>
      <c r="U64" s="178">
        <f>VLOOKUP(B64,'INFORM Severity - hidden'!$C$5:$V$300,20,FALSE)</f>
        <v>45560</v>
      </c>
    </row>
    <row r="65" spans="1:21" x14ac:dyDescent="0.35">
      <c r="A65" s="155" t="str">
        <f t="array" ref="A65">IFERROR(INDEX(Lists!$B$2:$B$200,SMALL(IF(Lists!$H$2:$H$200="Yes",ROW(Lists!$B$2:$B$200)),ROW(61:61))-1,1),"")</f>
        <v>Venezuela displacement in Panama</v>
      </c>
      <c r="B65" s="156" t="str">
        <f>VLOOKUP(A65,Lists!$B$2:$G$200,2,FALSE)</f>
        <v>PAN002</v>
      </c>
      <c r="C65" s="156" t="str">
        <f>VLOOKUP(B65,'INFORM Severity - hidden'!$C$5:$D$200,2,FALSE)</f>
        <v>Panama</v>
      </c>
      <c r="D65" s="156" t="str">
        <f>VLOOKUP(A65,Lists!$B$2:$G$200,3,FALSE)</f>
        <v>PAN</v>
      </c>
      <c r="E65" s="156" t="str">
        <f>VLOOKUP(A65,Lists!$B$2:$G$200,5,FALSE)</f>
        <v>Displacement</v>
      </c>
      <c r="F65" s="161">
        <f t="shared" si="5"/>
        <v>2.2000000000000002</v>
      </c>
      <c r="G65" s="162">
        <f t="shared" si="6"/>
        <v>3</v>
      </c>
      <c r="H65" s="162" t="str">
        <f t="shared" si="7"/>
        <v>Medium</v>
      </c>
      <c r="I65" s="160" t="str">
        <f>INDEX(Trends!$D$3:$D$404,MATCH(B65,Trends!$C$3:$C$404,0))</f>
        <v>Increasing</v>
      </c>
      <c r="J65" s="162" t="str">
        <f>VLOOKUP($B65,Reliability!$A$3:$I$300,9,FALSE)</f>
        <v>Very High</v>
      </c>
      <c r="K65" s="163">
        <f t="shared" si="8"/>
        <v>3</v>
      </c>
      <c r="L65" s="163">
        <f>VLOOKUP($B65,'Impact of the crisis'!$C$6:$N$300,12,FALSE)</f>
        <v>2.5</v>
      </c>
      <c r="M65" s="163">
        <f>VLOOKUP($B65,'Impact of the crisis'!$C$6:$AB$300,26,FALSE)</f>
        <v>3.2</v>
      </c>
      <c r="N65" s="163">
        <f>VLOOKUP($B65,'Conditions of people affected'!$C$6:$R$300,16,FALSE)</f>
        <v>1.95</v>
      </c>
      <c r="O65" s="163">
        <f>VLOOKUP($B65,'Conditions of people affected'!$C$6:$R$300,9,FALSE)</f>
        <v>0.9</v>
      </c>
      <c r="P65" s="163">
        <f>VLOOKUP($B65,'Conditions of people affected'!$C$6:$R$300,15,FALSE)</f>
        <v>3</v>
      </c>
      <c r="Q65" s="163">
        <f t="shared" si="9"/>
        <v>1.8</v>
      </c>
      <c r="R65" s="163">
        <f>VLOOKUP($B65,'Complexity of the crisis'!$C$6:$AN$300,22,FALSE)</f>
        <v>1.6</v>
      </c>
      <c r="S65" s="164">
        <f>VLOOKUP($B65,'Complexity of the crisis'!$C$6:$AN$300,38,FALSE)</f>
        <v>2</v>
      </c>
      <c r="T65" s="159" t="str">
        <f>VLOOKUP(B65,Lists!$C$3:$E$300,3,FALSE)</f>
        <v>Americas</v>
      </c>
      <c r="U65" s="178">
        <f>VLOOKUP(B65,'INFORM Severity - hidden'!$C$5:$V$300,20,FALSE)</f>
        <v>45530</v>
      </c>
    </row>
    <row r="66" spans="1:21" x14ac:dyDescent="0.35">
      <c r="A66" s="155" t="str">
        <f t="array" ref="A66">IFERROR(INDEX(Lists!$B$2:$B$200,SMALL(IF(Lists!$H$2:$H$200="Yes",ROW(Lists!$B$2:$B$200)),ROW(62:62))-1,1),"")</f>
        <v>Venezuela displacement in Peru</v>
      </c>
      <c r="B66" s="156" t="str">
        <f>VLOOKUP(A66,Lists!$B$2:$G$200,2,FALSE)</f>
        <v>PER002</v>
      </c>
      <c r="C66" s="156" t="str">
        <f>VLOOKUP(B66,'INFORM Severity - hidden'!$C$5:$D$200,2,FALSE)</f>
        <v>Peru</v>
      </c>
      <c r="D66" s="156" t="str">
        <f>VLOOKUP(A66,Lists!$B$2:$G$200,3,FALSE)</f>
        <v>PER</v>
      </c>
      <c r="E66" s="156" t="str">
        <f>VLOOKUP(A66,Lists!$B$2:$G$200,5,FALSE)</f>
        <v>Displacement</v>
      </c>
      <c r="F66" s="161">
        <f t="shared" si="5"/>
        <v>2.8</v>
      </c>
      <c r="G66" s="162">
        <f t="shared" si="6"/>
        <v>3</v>
      </c>
      <c r="H66" s="162" t="str">
        <f t="shared" si="7"/>
        <v>Medium</v>
      </c>
      <c r="I66" s="160" t="str">
        <f>INDEX(Trends!$D$3:$D$404,MATCH(B66,Trends!$C$3:$C$404,0))</f>
        <v>Decreasing</v>
      </c>
      <c r="J66" s="162" t="str">
        <f>VLOOKUP($B66,Reliability!$A$3:$I$300,9,FALSE)</f>
        <v>Very High</v>
      </c>
      <c r="K66" s="163">
        <f t="shared" si="8"/>
        <v>3.4</v>
      </c>
      <c r="L66" s="163">
        <f>VLOOKUP($B66,'Impact of the crisis'!$C$6:$N$300,12,FALSE)</f>
        <v>4</v>
      </c>
      <c r="M66" s="163">
        <f>VLOOKUP($B66,'Impact of the crisis'!$C$6:$AB$300,26,FALSE)</f>
        <v>3</v>
      </c>
      <c r="N66" s="163">
        <f>VLOOKUP($B66,'Conditions of people affected'!$C$6:$R$300,16,FALSE)</f>
        <v>2.7</v>
      </c>
      <c r="O66" s="163">
        <f>VLOOKUP($B66,'Conditions of people affected'!$C$6:$R$300,9,FALSE)</f>
        <v>3.4</v>
      </c>
      <c r="P66" s="163">
        <f>VLOOKUP($B66,'Conditions of people affected'!$C$6:$R$300,15,FALSE)</f>
        <v>2</v>
      </c>
      <c r="Q66" s="163">
        <f t="shared" si="9"/>
        <v>2.6</v>
      </c>
      <c r="R66" s="163">
        <f>VLOOKUP($B66,'Complexity of the crisis'!$C$6:$AN$300,22,FALSE)</f>
        <v>2.2000000000000002</v>
      </c>
      <c r="S66" s="164">
        <f>VLOOKUP($B66,'Complexity of the crisis'!$C$6:$AN$300,38,FALSE)</f>
        <v>3</v>
      </c>
      <c r="T66" s="159" t="str">
        <f>VLOOKUP(B66,Lists!$C$3:$E$300,3,FALSE)</f>
        <v>Americas</v>
      </c>
      <c r="U66" s="178">
        <f>VLOOKUP(B66,'INFORM Severity - hidden'!$C$5:$V$300,20,FALSE)</f>
        <v>45560</v>
      </c>
    </row>
    <row r="67" spans="1:21" x14ac:dyDescent="0.35">
      <c r="A67" s="157" t="str">
        <f t="array" ref="A67">IFERROR(INDEX(Lists!$B$2:$B$200,SMALL(IF(Lists!$H$2:$H$200="Yes",ROW(Lists!$B$2:$B$200)),ROW(63:63))-1,1),"")</f>
        <v>Mindanao conflict</v>
      </c>
      <c r="B67" s="158" t="str">
        <f>VLOOKUP(A67,Lists!$B$2:$G$200,2,FALSE)</f>
        <v>PHL003</v>
      </c>
      <c r="C67" s="158" t="str">
        <f>VLOOKUP(B67,'INFORM Severity - hidden'!$C$5:$D$200,2,FALSE)</f>
        <v>Philippines</v>
      </c>
      <c r="D67" s="158" t="str">
        <f>VLOOKUP(A67,Lists!$B$2:$G$200,3,FALSE)</f>
        <v>PHL</v>
      </c>
      <c r="E67" s="158" t="str">
        <f>VLOOKUP(A67,Lists!$B$2:$G$200,5,FALSE)</f>
        <v>Conflict,Violence</v>
      </c>
      <c r="F67" s="161">
        <f t="shared" si="5"/>
        <v>2.1</v>
      </c>
      <c r="G67" s="162">
        <f t="shared" si="6"/>
        <v>3</v>
      </c>
      <c r="H67" s="162" t="str">
        <f t="shared" si="7"/>
        <v>Medium</v>
      </c>
      <c r="I67" s="160" t="str">
        <f>INDEX(Trends!$D$3:$D$404,MATCH(B67,Trends!$C$3:$C$404,0))</f>
        <v>Stable</v>
      </c>
      <c r="J67" s="162" t="str">
        <f>VLOOKUP($B67,Reliability!$A$3:$I$300,9,FALSE)</f>
        <v>High</v>
      </c>
      <c r="K67" s="163">
        <f t="shared" si="8"/>
        <v>2.6</v>
      </c>
      <c r="L67" s="163">
        <f>VLOOKUP($B67,'Impact of the crisis'!$C$6:$N$300,12,FALSE)</f>
        <v>2.7</v>
      </c>
      <c r="M67" s="163">
        <f>VLOOKUP($B67,'Impact of the crisis'!$C$6:$AB$300,26,FALSE)</f>
        <v>2.6</v>
      </c>
      <c r="N67" s="163">
        <f>VLOOKUP($B67,'Conditions of people affected'!$C$6:$R$300,16,FALSE)</f>
        <v>1.35</v>
      </c>
      <c r="O67" s="163">
        <f>VLOOKUP($B67,'Conditions of people affected'!$C$6:$R$300,9,FALSE)</f>
        <v>1.7</v>
      </c>
      <c r="P67" s="163">
        <f>VLOOKUP($B67,'Conditions of people affected'!$C$6:$R$300,15,FALSE)</f>
        <v>1</v>
      </c>
      <c r="Q67" s="163">
        <f t="shared" si="9"/>
        <v>2.9</v>
      </c>
      <c r="R67" s="163">
        <f>VLOOKUP($B67,'Complexity of the crisis'!$C$6:$AN$300,22,FALSE)</f>
        <v>2.8</v>
      </c>
      <c r="S67" s="164">
        <f>VLOOKUP($B67,'Complexity of the crisis'!$C$6:$AN$300,38,FALSE)</f>
        <v>3</v>
      </c>
      <c r="T67" s="159" t="str">
        <f>VLOOKUP(B67,Lists!$C$3:$E$300,3,FALSE)</f>
        <v>Asia</v>
      </c>
      <c r="U67" s="178">
        <f>VLOOKUP(B67,'INFORM Severity - hidden'!$C$5:$V$300,20,FALSE)</f>
        <v>45560</v>
      </c>
    </row>
    <row r="68" spans="1:21" x14ac:dyDescent="0.35">
      <c r="A68" s="157" t="str">
        <f t="array" ref="A68">IFERROR(INDEX(Lists!$B$2:$B$200,SMALL(IF(Lists!$H$2:$H$200="Yes",ROW(Lists!$B$2:$B$200)),ROW(64:64))-1,1),"")</f>
        <v>Highlands Violence</v>
      </c>
      <c r="B68" s="158" t="str">
        <f>VLOOKUP(A68,Lists!$B$2:$G$200,2,FALSE)</f>
        <v>PNG003</v>
      </c>
      <c r="C68" s="158" t="str">
        <f>VLOOKUP(B68,'INFORM Severity - hidden'!$C$5:$D$200,2,FALSE)</f>
        <v>Papua New Guinea</v>
      </c>
      <c r="D68" s="158" t="str">
        <f>VLOOKUP(A68,Lists!$B$2:$G$200,3,FALSE)</f>
        <v>PNG</v>
      </c>
      <c r="E68" s="158" t="str">
        <f>VLOOKUP(A68,Lists!$B$2:$G$200,5,FALSE)</f>
        <v>Violence</v>
      </c>
      <c r="F68" s="161">
        <f t="shared" si="5"/>
        <v>1.9</v>
      </c>
      <c r="G68" s="162">
        <f t="shared" si="6"/>
        <v>2</v>
      </c>
      <c r="H68" s="162" t="str">
        <f t="shared" si="7"/>
        <v>Low</v>
      </c>
      <c r="I68" s="160" t="str">
        <f>INDEX(Trends!$D$3:$D$404,MATCH(B68,Trends!$C$3:$C$404,0))</f>
        <v>Stable</v>
      </c>
      <c r="J68" s="162" t="str">
        <f>VLOOKUP($B68,Reliability!$A$3:$I$300,9,FALSE)</f>
        <v>Very High</v>
      </c>
      <c r="K68" s="163">
        <f t="shared" si="8"/>
        <v>1.9</v>
      </c>
      <c r="L68" s="163">
        <f>VLOOKUP($B68,'Impact of the crisis'!$C$6:$N$300,12,FALSE)</f>
        <v>1.9</v>
      </c>
      <c r="M68" s="163">
        <f>VLOOKUP($B68,'Impact of the crisis'!$C$6:$AB$300,26,FALSE)</f>
        <v>1.9</v>
      </c>
      <c r="N68" s="163">
        <f>VLOOKUP($B68,'Conditions of people affected'!$C$6:$R$300,16,FALSE)</f>
        <v>1.4</v>
      </c>
      <c r="O68" s="163">
        <f>VLOOKUP($B68,'Conditions of people affected'!$C$6:$R$300,9,FALSE)</f>
        <v>0.8</v>
      </c>
      <c r="P68" s="163">
        <f>VLOOKUP($B68,'Conditions of people affected'!$C$6:$R$300,15,FALSE)</f>
        <v>2</v>
      </c>
      <c r="Q68" s="163">
        <f t="shared" si="9"/>
        <v>2.8</v>
      </c>
      <c r="R68" s="163">
        <f>VLOOKUP($B68,'Complexity of the crisis'!$C$6:$AN$300,22,FALSE)</f>
        <v>2.5</v>
      </c>
      <c r="S68" s="164">
        <f>VLOOKUP($B68,'Complexity of the crisis'!$C$6:$AN$300,38,FALSE)</f>
        <v>3</v>
      </c>
      <c r="T68" s="159" t="str">
        <f>VLOOKUP(B68,Lists!$C$3:$E$300,3,FALSE)</f>
        <v>Pacific</v>
      </c>
      <c r="U68" s="178">
        <f>VLOOKUP(B68,'INFORM Severity - hidden'!$C$5:$V$300,20,FALSE)</f>
        <v>45560</v>
      </c>
    </row>
    <row r="69" spans="1:21" x14ac:dyDescent="0.35">
      <c r="A69" s="157" t="str">
        <f t="array" ref="A69">IFERROR(INDEX(Lists!$B$2:$B$200,SMALL(IF(Lists!$H$2:$H$200="Yes",ROW(Lists!$B$2:$B$200)),ROW(65:65))-1,1),"")</f>
        <v>Displacement from Russia-Ukraine conflict in Poland</v>
      </c>
      <c r="B69" s="158" t="str">
        <f>VLOOKUP(A69,Lists!$B$2:$G$200,2,FALSE)</f>
        <v>POL002</v>
      </c>
      <c r="C69" s="158" t="str">
        <f>VLOOKUP(B69,'INFORM Severity - hidden'!$C$5:$D$200,2,FALSE)</f>
        <v>Poland</v>
      </c>
      <c r="D69" s="158" t="str">
        <f>VLOOKUP(A69,Lists!$B$2:$G$200,3,FALSE)</f>
        <v>POL</v>
      </c>
      <c r="E69" s="158" t="str">
        <f>VLOOKUP(A69,Lists!$B$2:$G$200,5,FALSE)</f>
        <v>Displacement,Conflict</v>
      </c>
      <c r="F69" s="161">
        <f t="shared" ref="F69:F96" si="10">IF(OR(N69="x",K69="x"),"x",ROUND((5-GEOMEAN(((5-K69)/5*4+1),((5-N69)/5*4+1),((5-N69)/5*4+1)))/4*3.5+Q69*0.3,1))</f>
        <v>2.1</v>
      </c>
      <c r="G69" s="162">
        <f t="shared" ref="G69:G96" si="11">IF(F69="x","x",ROUNDUP(F69,0))</f>
        <v>3</v>
      </c>
      <c r="H69" s="162" t="str">
        <f t="shared" ref="H69:H96" si="12">IF(N69="x","x",IF(K69="x","x",(IF(G69=5,"Very High",IF(G69=4,"High",IF(G69=3,"Medium",IF(G69=2,"Low","Very Low")))))))</f>
        <v>Medium</v>
      </c>
      <c r="I69" s="160" t="str">
        <f>INDEX(Trends!$D$3:$D$404,MATCH(B69,Trends!$C$3:$C$404,0))</f>
        <v>Stable</v>
      </c>
      <c r="J69" s="162" t="str">
        <f>VLOOKUP($B69,Reliability!$A$3:$I$300,9,FALSE)</f>
        <v>Very High</v>
      </c>
      <c r="K69" s="163">
        <f t="shared" ref="K69:K96" si="13">IF(OR(M69="x",L69="x"),"x",ROUND((5-GEOMEAN(((5-L69)/5*4+1),((5-M69)/5*4+1),((5-M69)/5*4+1)))/4*5,1))</f>
        <v>3.4</v>
      </c>
      <c r="L69" s="163">
        <f>VLOOKUP($B69,'Impact of the crisis'!$C$6:$N$300,12,FALSE)</f>
        <v>4.8</v>
      </c>
      <c r="M69" s="163">
        <f>VLOOKUP($B69,'Impact of the crisis'!$C$6:$AB$300,26,FALSE)</f>
        <v>2.2999999999999998</v>
      </c>
      <c r="N69" s="163">
        <f>VLOOKUP($B69,'Conditions of people affected'!$C$6:$R$300,16,FALSE)</f>
        <v>2.15</v>
      </c>
      <c r="O69" s="163">
        <f>VLOOKUP($B69,'Conditions of people affected'!$C$6:$R$300,9,FALSE)</f>
        <v>3.3</v>
      </c>
      <c r="P69" s="163">
        <f>VLOOKUP($B69,'Conditions of people affected'!$C$6:$R$300,15,FALSE)</f>
        <v>1</v>
      </c>
      <c r="Q69" s="163">
        <f t="shared" ref="Q69:Q96" si="14">IF(OR(S69="x",R69="x"),R69,ROUND((5-GEOMEAN(((5-R69)/5*4+1),((5-S69)/5*4+1)))/4*5,1))</f>
        <v>0.9</v>
      </c>
      <c r="R69" s="163">
        <f>VLOOKUP($B69,'Complexity of the crisis'!$C$6:$AN$300,22,FALSE)</f>
        <v>0.8</v>
      </c>
      <c r="S69" s="164">
        <f>VLOOKUP($B69,'Complexity of the crisis'!$C$6:$AN$300,38,FALSE)</f>
        <v>1</v>
      </c>
      <c r="T69" s="159" t="str">
        <f>VLOOKUP(B69,Lists!$C$3:$E$300,3,FALSE)</f>
        <v>Europe</v>
      </c>
      <c r="U69" s="178">
        <f>VLOOKUP(B69,'INFORM Severity - hidden'!$C$5:$V$300,20,FALSE)</f>
        <v>45563</v>
      </c>
    </row>
    <row r="70" spans="1:21" x14ac:dyDescent="0.35">
      <c r="A70" s="157" t="str">
        <f t="array" ref="A70">IFERROR(INDEX(Lists!$B$2:$B$200,SMALL(IF(Lists!$H$2:$H$200="Yes",ROW(Lists!$B$2:$B$200)),ROW(66:66))-1,1),"")</f>
        <v>Complex crisis in DPRK</v>
      </c>
      <c r="B70" s="158" t="str">
        <f>VLOOKUP(A70,Lists!$B$2:$G$200,2,FALSE)</f>
        <v>PRK001</v>
      </c>
      <c r="C70" s="158" t="str">
        <f>VLOOKUP(B70,'INFORM Severity - hidden'!$C$5:$D$200,2,FALSE)</f>
        <v>DPRK</v>
      </c>
      <c r="D70" s="158" t="str">
        <f>VLOOKUP(A70,Lists!$B$2:$G$200,3,FALSE)</f>
        <v>PRK</v>
      </c>
      <c r="E70" s="158" t="str">
        <f>VLOOKUP(A70,Lists!$B$2:$G$200,5,FALSE)</f>
        <v>Socio-political,Floods,Other seasonal event,Food Security</v>
      </c>
      <c r="F70" s="161">
        <f t="shared" si="10"/>
        <v>3.8</v>
      </c>
      <c r="G70" s="162">
        <f t="shared" si="11"/>
        <v>4</v>
      </c>
      <c r="H70" s="162" t="str">
        <f t="shared" si="12"/>
        <v>High</v>
      </c>
      <c r="I70" s="160" t="str">
        <f>INDEX(Trends!$D$3:$D$404,MATCH(B70,Trends!$C$3:$C$404,0))</f>
        <v>Increasing</v>
      </c>
      <c r="J70" s="162" t="str">
        <f>VLOOKUP($B70,Reliability!$A$3:$I$300,9,FALSE)</f>
        <v>High</v>
      </c>
      <c r="K70" s="163">
        <f t="shared" si="13"/>
        <v>4</v>
      </c>
      <c r="L70" s="163">
        <f>VLOOKUP($B70,'Impact of the crisis'!$C$6:$N$300,12,FALSE)</f>
        <v>4.5999999999999996</v>
      </c>
      <c r="M70" s="163">
        <f>VLOOKUP($B70,'Impact of the crisis'!$C$6:$AB$300,26,FALSE)</f>
        <v>3.7</v>
      </c>
      <c r="N70" s="163">
        <f>VLOOKUP($B70,'Conditions of people affected'!$C$6:$R$300,16,FALSE)</f>
        <v>4.5</v>
      </c>
      <c r="O70" s="163">
        <f>VLOOKUP($B70,'Conditions of people affected'!$C$6:$R$300,9,FALSE)</f>
        <v>5</v>
      </c>
      <c r="P70" s="163">
        <f>VLOOKUP($B70,'Conditions of people affected'!$C$6:$R$300,15,FALSE)</f>
        <v>4</v>
      </c>
      <c r="Q70" s="163">
        <f t="shared" si="14"/>
        <v>2.5</v>
      </c>
      <c r="R70" s="163">
        <f>VLOOKUP($B70,'Complexity of the crisis'!$C$6:$AN$300,22,FALSE)</f>
        <v>3</v>
      </c>
      <c r="S70" s="164">
        <f>VLOOKUP($B70,'Complexity of the crisis'!$C$6:$AN$300,38,FALSE)</f>
        <v>2</v>
      </c>
      <c r="T70" s="159" t="str">
        <f>VLOOKUP(B70,Lists!$C$3:$E$300,3,FALSE)</f>
        <v>Asia</v>
      </c>
      <c r="U70" s="178">
        <f>VLOOKUP(B70,'INFORM Severity - hidden'!$C$5:$V$300,20,FALSE)</f>
        <v>45559</v>
      </c>
    </row>
    <row r="71" spans="1:21" x14ac:dyDescent="0.35">
      <c r="A71" s="157" t="str">
        <f t="array" ref="A71">IFERROR(INDEX(Lists!$B$2:$B$200,SMALL(IF(Lists!$H$2:$H$200="Yes",ROW(Lists!$B$2:$B$200)),ROW(67:67))-1,1),"")</f>
        <v>Conflict in Palestine</v>
      </c>
      <c r="B71" s="158" t="str">
        <f>VLOOKUP(A71,Lists!$B$2:$G$200,2,FALSE)</f>
        <v>PSE002</v>
      </c>
      <c r="C71" s="158" t="str">
        <f>VLOOKUP(B71,'INFORM Severity - hidden'!$C$5:$D$200,2,FALSE)</f>
        <v>Palestine</v>
      </c>
      <c r="D71" s="158" t="str">
        <f>VLOOKUP(A71,Lists!$B$2:$G$200,3,FALSE)</f>
        <v>PSE</v>
      </c>
      <c r="E71" s="158" t="str">
        <f>VLOOKUP(A71,Lists!$B$2:$G$200,5,FALSE)</f>
        <v>Conflict,Socio-political,Violence</v>
      </c>
      <c r="F71" s="161">
        <f t="shared" si="10"/>
        <v>4.4000000000000004</v>
      </c>
      <c r="G71" s="162">
        <f t="shared" si="11"/>
        <v>5</v>
      </c>
      <c r="H71" s="162" t="str">
        <f t="shared" si="12"/>
        <v>Very High</v>
      </c>
      <c r="I71" s="160" t="str">
        <f>INDEX(Trends!$D$3:$D$404,MATCH(B71,Trends!$C$3:$C$404,0))</f>
        <v>Stable</v>
      </c>
      <c r="J71" s="162" t="str">
        <f>VLOOKUP($B71,Reliability!$A$3:$I$300,9,FALSE)</f>
        <v>Very High</v>
      </c>
      <c r="K71" s="163">
        <f t="shared" si="13"/>
        <v>4.3</v>
      </c>
      <c r="L71" s="163">
        <f>VLOOKUP($B71,'Impact of the crisis'!$C$6:$N$300,12,FALSE)</f>
        <v>3.5</v>
      </c>
      <c r="M71" s="163">
        <f>VLOOKUP($B71,'Impact of the crisis'!$C$6:$AB$300,26,FALSE)</f>
        <v>4.5999999999999996</v>
      </c>
      <c r="N71" s="163">
        <f>VLOOKUP($B71,'Conditions of people affected'!$C$6:$R$300,16,FALSE)</f>
        <v>4.5999999999999996</v>
      </c>
      <c r="O71" s="163">
        <f>VLOOKUP($B71,'Conditions of people affected'!$C$6:$R$300,9,FALSE)</f>
        <v>4.2</v>
      </c>
      <c r="P71" s="163">
        <f>VLOOKUP($B71,'Conditions of people affected'!$C$6:$R$300,15,FALSE)</f>
        <v>5</v>
      </c>
      <c r="Q71" s="163">
        <f t="shared" si="14"/>
        <v>4.0999999999999996</v>
      </c>
      <c r="R71" s="163">
        <f>VLOOKUP($B71,'Complexity of the crisis'!$C$6:$AN$300,22,FALSE)</f>
        <v>2.5</v>
      </c>
      <c r="S71" s="164">
        <f>VLOOKUP($B71,'Complexity of the crisis'!$C$6:$AN$300,38,FALSE)</f>
        <v>5</v>
      </c>
      <c r="T71" s="159" t="str">
        <f>VLOOKUP(B71,Lists!$C$3:$E$300,3,FALSE)</f>
        <v>Middle east</v>
      </c>
      <c r="U71" s="178">
        <f>VLOOKUP(B71,'INFORM Severity - hidden'!$C$5:$V$300,20,FALSE)</f>
        <v>45565</v>
      </c>
    </row>
    <row r="72" spans="1:21" x14ac:dyDescent="0.35">
      <c r="A72" s="157" t="str">
        <f t="array" ref="A72">IFERROR(INDEX(Lists!$B$2:$B$200,SMALL(IF(Lists!$H$2:$H$200="Yes",ROW(Lists!$B$2:$B$200)),ROW(68:68))-1,1),"")</f>
        <v>Displacement from Russia-Ukraine conflict in Romania</v>
      </c>
      <c r="B72" s="158" t="str">
        <f>VLOOKUP(A72,Lists!$B$2:$G$200,2,FALSE)</f>
        <v>ROU002</v>
      </c>
      <c r="C72" s="158" t="str">
        <f>VLOOKUP(B72,'INFORM Severity - hidden'!$C$5:$D$200,2,FALSE)</f>
        <v>Romania</v>
      </c>
      <c r="D72" s="158" t="str">
        <f>VLOOKUP(A72,Lists!$B$2:$G$200,3,FALSE)</f>
        <v>ROU</v>
      </c>
      <c r="E72" s="158" t="str">
        <f>VLOOKUP(A72,Lists!$B$2:$G$200,5,FALSE)</f>
        <v>Conflict,Displacement</v>
      </c>
      <c r="F72" s="161">
        <f t="shared" si="10"/>
        <v>1.8</v>
      </c>
      <c r="G72" s="162">
        <f t="shared" si="11"/>
        <v>2</v>
      </c>
      <c r="H72" s="162" t="str">
        <f t="shared" si="12"/>
        <v>Low</v>
      </c>
      <c r="I72" s="160" t="str">
        <f>INDEX(Trends!$D$3:$D$404,MATCH(B72,Trends!$C$3:$C$404,0))</f>
        <v>Stable</v>
      </c>
      <c r="J72" s="162" t="str">
        <f>VLOOKUP($B72,Reliability!$A$3:$I$300,9,FALSE)</f>
        <v>Very High</v>
      </c>
      <c r="K72" s="163">
        <f t="shared" si="13"/>
        <v>3</v>
      </c>
      <c r="L72" s="163">
        <f>VLOOKUP($B72,'Impact of the crisis'!$C$6:$N$300,12,FALSE)</f>
        <v>4.5999999999999996</v>
      </c>
      <c r="M72" s="163">
        <f>VLOOKUP($B72,'Impact of the crisis'!$C$6:$AB$300,26,FALSE)</f>
        <v>1.7</v>
      </c>
      <c r="N72" s="163">
        <f>VLOOKUP($B72,'Conditions of people affected'!$C$6:$R$300,16,FALSE)</f>
        <v>1.5</v>
      </c>
      <c r="O72" s="163">
        <f>VLOOKUP($B72,'Conditions of people affected'!$C$6:$R$300,9,FALSE)</f>
        <v>2</v>
      </c>
      <c r="P72" s="163">
        <f>VLOOKUP($B72,'Conditions of people affected'!$C$6:$R$300,15,FALSE)</f>
        <v>1</v>
      </c>
      <c r="Q72" s="163">
        <f t="shared" si="14"/>
        <v>1.1000000000000001</v>
      </c>
      <c r="R72" s="163">
        <f>VLOOKUP($B72,'Complexity of the crisis'!$C$6:$AN$300,22,FALSE)</f>
        <v>1.2</v>
      </c>
      <c r="S72" s="164">
        <f>VLOOKUP($B72,'Complexity of the crisis'!$C$6:$AN$300,38,FALSE)</f>
        <v>1</v>
      </c>
      <c r="T72" s="159" t="str">
        <f>VLOOKUP(B72,Lists!$C$3:$E$300,3,FALSE)</f>
        <v>Europe</v>
      </c>
      <c r="U72" s="178">
        <f>VLOOKUP(B72,'INFORM Severity - hidden'!$C$5:$V$300,20,FALSE)</f>
        <v>45563</v>
      </c>
    </row>
    <row r="73" spans="1:21" x14ac:dyDescent="0.35">
      <c r="A73" s="157" t="str">
        <f t="array" ref="A73">IFERROR(INDEX(Lists!$B$2:$B$200,SMALL(IF(Lists!$H$2:$H$200="Yes",ROW(Lists!$B$2:$B$200)),ROW(69:69))-1,1),"")</f>
        <v>Displacement from Russia-Ukraine conflict in Russia</v>
      </c>
      <c r="B73" s="158" t="str">
        <f>VLOOKUP(A73,Lists!$B$2:$G$200,2,FALSE)</f>
        <v>RUS002</v>
      </c>
      <c r="C73" s="158" t="str">
        <f>VLOOKUP(B73,'INFORM Severity - hidden'!$C$5:$D$200,2,FALSE)</f>
        <v>Russia</v>
      </c>
      <c r="D73" s="158" t="str">
        <f>VLOOKUP(A73,Lists!$B$2:$G$200,3,FALSE)</f>
        <v>RUS</v>
      </c>
      <c r="E73" s="158" t="str">
        <f>VLOOKUP(A73,Lists!$B$2:$G$200,5,FALSE)</f>
        <v>Conflict,Displacement</v>
      </c>
      <c r="F73" s="161">
        <f t="shared" si="10"/>
        <v>2.8</v>
      </c>
      <c r="G73" s="162">
        <f t="shared" si="11"/>
        <v>3</v>
      </c>
      <c r="H73" s="162" t="str">
        <f t="shared" si="12"/>
        <v>Medium</v>
      </c>
      <c r="I73" s="160" t="str">
        <f>INDEX(Trends!$D$3:$D$404,MATCH(B73,Trends!$C$3:$C$404,0))</f>
        <v>Stable</v>
      </c>
      <c r="J73" s="162" t="str">
        <f>VLOOKUP($B73,Reliability!$A$3:$I$300,9,FALSE)</f>
        <v>High</v>
      </c>
      <c r="K73" s="163">
        <f t="shared" si="13"/>
        <v>3.6</v>
      </c>
      <c r="L73" s="163">
        <f>VLOOKUP($B73,'Impact of the crisis'!$C$6:$N$300,12,FALSE)</f>
        <v>5</v>
      </c>
      <c r="M73" s="163">
        <f>VLOOKUP($B73,'Impact of the crisis'!$C$6:$AB$300,26,FALSE)</f>
        <v>2.2999999999999998</v>
      </c>
      <c r="N73" s="163">
        <f>VLOOKUP($B73,'Conditions of people affected'!$C$6:$R$300,16,FALSE)</f>
        <v>2.25</v>
      </c>
      <c r="O73" s="163">
        <f>VLOOKUP($B73,'Conditions of people affected'!$C$6:$R$300,9,FALSE)</f>
        <v>3.5</v>
      </c>
      <c r="P73" s="163">
        <f>VLOOKUP($B73,'Conditions of people affected'!$C$6:$R$300,15,FALSE)</f>
        <v>1</v>
      </c>
      <c r="Q73" s="163">
        <f t="shared" si="14"/>
        <v>2.9</v>
      </c>
      <c r="R73" s="163">
        <f>VLOOKUP($B73,'Complexity of the crisis'!$C$6:$AN$300,22,FALSE)</f>
        <v>3.3</v>
      </c>
      <c r="S73" s="164">
        <f>VLOOKUP($B73,'Complexity of the crisis'!$C$6:$AN$300,38,FALSE)</f>
        <v>2.5</v>
      </c>
      <c r="T73" s="159" t="str">
        <f>VLOOKUP(B73,Lists!$C$3:$E$300,3,FALSE)</f>
        <v>Europe</v>
      </c>
      <c r="U73" s="178">
        <f>VLOOKUP(B73,'INFORM Severity - hidden'!$C$5:$V$300,20,FALSE)</f>
        <v>45563</v>
      </c>
    </row>
    <row r="74" spans="1:21" x14ac:dyDescent="0.35">
      <c r="A74" s="157" t="str">
        <f t="array" ref="A74">IFERROR(INDEX(Lists!$B$2:$B$200,SMALL(IF(Lists!$H$2:$H$200="Yes",ROW(Lists!$B$2:$B$200)),ROW(70:70))-1,1),"")</f>
        <v>Burundi and DRC refugees in Rwanda</v>
      </c>
      <c r="B74" s="158" t="str">
        <f>VLOOKUP(A74,Lists!$B$2:$G$200,2,FALSE)</f>
        <v>RWA002</v>
      </c>
      <c r="C74" s="158" t="str">
        <f>VLOOKUP(B74,'INFORM Severity - hidden'!$C$5:$D$200,2,FALSE)</f>
        <v>Rwanda</v>
      </c>
      <c r="D74" s="158" t="str">
        <f>VLOOKUP(A74,Lists!$B$2:$G$200,3,FALSE)</f>
        <v>RWA</v>
      </c>
      <c r="E74" s="158" t="str">
        <f>VLOOKUP(A74,Lists!$B$2:$G$200,5,FALSE)</f>
        <v>Displacement</v>
      </c>
      <c r="F74" s="161">
        <f t="shared" si="10"/>
        <v>2.4</v>
      </c>
      <c r="G74" s="162">
        <f t="shared" si="11"/>
        <v>3</v>
      </c>
      <c r="H74" s="162" t="str">
        <f t="shared" si="12"/>
        <v>Medium</v>
      </c>
      <c r="I74" s="160" t="str">
        <f>INDEX(Trends!$D$3:$D$404,MATCH(B74,Trends!$C$3:$C$404,0))</f>
        <v>Stable</v>
      </c>
      <c r="J74" s="162" t="str">
        <f>VLOOKUP($B74,Reliability!$A$3:$I$300,9,FALSE)</f>
        <v>Medium</v>
      </c>
      <c r="K74" s="163">
        <f t="shared" si="13"/>
        <v>2.5</v>
      </c>
      <c r="L74" s="163">
        <f>VLOOKUP($B74,'Impact of the crisis'!$C$6:$N$300,12,FALSE)</f>
        <v>2.2000000000000002</v>
      </c>
      <c r="M74" s="163">
        <f>VLOOKUP($B74,'Impact of the crisis'!$C$6:$AB$300,26,FALSE)</f>
        <v>2.7</v>
      </c>
      <c r="N74" s="163">
        <f>VLOOKUP($B74,'Conditions of people affected'!$C$6:$R$300,16,FALSE)</f>
        <v>2.4500000000000002</v>
      </c>
      <c r="O74" s="163">
        <f>VLOOKUP($B74,'Conditions of people affected'!$C$6:$R$300,9,FALSE)</f>
        <v>1.9</v>
      </c>
      <c r="P74" s="163">
        <f>VLOOKUP($B74,'Conditions of people affected'!$C$6:$R$300,15,FALSE)</f>
        <v>3</v>
      </c>
      <c r="Q74" s="163">
        <f t="shared" si="14"/>
        <v>2.2999999999999998</v>
      </c>
      <c r="R74" s="163">
        <f>VLOOKUP($B74,'Complexity of the crisis'!$C$6:$AN$300,22,FALSE)</f>
        <v>3</v>
      </c>
      <c r="S74" s="164">
        <f>VLOOKUP($B74,'Complexity of the crisis'!$C$6:$AN$300,38,FALSE)</f>
        <v>1.5</v>
      </c>
      <c r="T74" s="159" t="str">
        <f>VLOOKUP(B74,Lists!$C$3:$E$300,3,FALSE)</f>
        <v>Africa</v>
      </c>
      <c r="U74" s="178">
        <f>VLOOKUP(B74,'INFORM Severity - hidden'!$C$5:$V$300,20,FALSE)</f>
        <v>45562</v>
      </c>
    </row>
    <row r="75" spans="1:21" x14ac:dyDescent="0.35">
      <c r="A75" s="157" t="str">
        <f t="array" ref="A75">IFERROR(INDEX(Lists!$B$2:$B$200,SMALL(IF(Lists!$H$2:$H$200="Yes",ROW(Lists!$B$2:$B$200)),ROW(71:71))-1,1),"")</f>
        <v>Complex crisis in Sudan</v>
      </c>
      <c r="B75" s="158" t="str">
        <f>VLOOKUP(A75,Lists!$B$2:$G$200,2,FALSE)</f>
        <v>SDN001</v>
      </c>
      <c r="C75" s="158" t="str">
        <f>VLOOKUP(B75,'INFORM Severity - hidden'!$C$5:$D$200,2,FALSE)</f>
        <v>Sudan</v>
      </c>
      <c r="D75" s="158" t="str">
        <f>VLOOKUP(A75,Lists!$B$2:$G$200,3,FALSE)</f>
        <v>SDN</v>
      </c>
      <c r="E75" s="158" t="str">
        <f>VLOOKUP(A75,Lists!$B$2:$G$200,5,FALSE)</f>
        <v>Displacement,Violence,Floods</v>
      </c>
      <c r="F75" s="161">
        <f t="shared" si="10"/>
        <v>4.9000000000000004</v>
      </c>
      <c r="G75" s="162">
        <f t="shared" si="11"/>
        <v>5</v>
      </c>
      <c r="H75" s="162" t="str">
        <f t="shared" si="12"/>
        <v>Very High</v>
      </c>
      <c r="I75" s="160" t="str">
        <f>INDEX(Trends!$D$3:$D$404,MATCH(B75,Trends!$C$3:$C$404,0))</f>
        <v>Stable</v>
      </c>
      <c r="J75" s="162" t="str">
        <f>VLOOKUP($B75,Reliability!$A$3:$I$300,9,FALSE)</f>
        <v>High</v>
      </c>
      <c r="K75" s="163">
        <f t="shared" si="13"/>
        <v>5</v>
      </c>
      <c r="L75" s="163">
        <f>VLOOKUP($B75,'Impact of the crisis'!$C$6:$N$300,12,FALSE)</f>
        <v>5</v>
      </c>
      <c r="M75" s="163">
        <f>VLOOKUP($B75,'Impact of the crisis'!$C$6:$AB$300,26,FALSE)</f>
        <v>5</v>
      </c>
      <c r="N75" s="163">
        <f>VLOOKUP($B75,'Conditions of people affected'!$C$6:$R$300,16,FALSE)</f>
        <v>5</v>
      </c>
      <c r="O75" s="163">
        <f>VLOOKUP($B75,'Conditions of people affected'!$C$6:$R$300,9,FALSE)</f>
        <v>5</v>
      </c>
      <c r="P75" s="163">
        <f>VLOOKUP($B75,'Conditions of people affected'!$C$6:$R$300,15,FALSE)</f>
        <v>5</v>
      </c>
      <c r="Q75" s="163">
        <f t="shared" si="14"/>
        <v>4.5999999999999996</v>
      </c>
      <c r="R75" s="163">
        <f>VLOOKUP($B75,'Complexity of the crisis'!$C$6:$AN$300,22,FALSE)</f>
        <v>4.2</v>
      </c>
      <c r="S75" s="164">
        <f>VLOOKUP($B75,'Complexity of the crisis'!$C$6:$AN$300,38,FALSE)</f>
        <v>5</v>
      </c>
      <c r="T75" s="159" t="str">
        <f>VLOOKUP(B75,Lists!$C$3:$E$300,3,FALSE)</f>
        <v>Africa</v>
      </c>
      <c r="U75" s="178">
        <f>VLOOKUP(B75,'INFORM Severity - hidden'!$C$5:$V$300,20,FALSE)</f>
        <v>45560</v>
      </c>
    </row>
    <row r="76" spans="1:21" x14ac:dyDescent="0.35">
      <c r="A76" s="157" t="str">
        <f t="array" ref="A76">IFERROR(INDEX(Lists!$B$2:$B$200,SMALL(IF(Lists!$H$2:$H$200="Yes",ROW(Lists!$B$2:$B$200)),ROW(72:72))-1,1),"")</f>
        <v>Drought in Senegal</v>
      </c>
      <c r="B76" s="158" t="str">
        <f>VLOOKUP(A76,Lists!$B$2:$G$200,2,FALSE)</f>
        <v>SEN002</v>
      </c>
      <c r="C76" s="158" t="str">
        <f>VLOOKUP(B76,'INFORM Severity - hidden'!$C$5:$D$200,2,FALSE)</f>
        <v>Senegal</v>
      </c>
      <c r="D76" s="158" t="str">
        <f>VLOOKUP(A76,Lists!$B$2:$G$200,3,FALSE)</f>
        <v>SEN</v>
      </c>
      <c r="E76" s="158" t="str">
        <f>VLOOKUP(A76,Lists!$B$2:$G$200,5,FALSE)</f>
        <v>Drought</v>
      </c>
      <c r="F76" s="161">
        <f t="shared" si="10"/>
        <v>2.2999999999999998</v>
      </c>
      <c r="G76" s="162">
        <f t="shared" si="11"/>
        <v>3</v>
      </c>
      <c r="H76" s="162" t="str">
        <f t="shared" si="12"/>
        <v>Medium</v>
      </c>
      <c r="I76" s="160" t="str">
        <f>INDEX(Trends!$D$3:$D$404,MATCH(B76,Trends!$C$3:$C$404,0))</f>
        <v>Increasing</v>
      </c>
      <c r="J76" s="162" t="str">
        <f>VLOOKUP($B76,Reliability!$A$3:$I$300,9,FALSE)</f>
        <v>High</v>
      </c>
      <c r="K76" s="163">
        <f t="shared" si="13"/>
        <v>2.8</v>
      </c>
      <c r="L76" s="163">
        <f>VLOOKUP($B76,'Impact of the crisis'!$C$6:$N$300,12,FALSE)</f>
        <v>4.5</v>
      </c>
      <c r="M76" s="163">
        <f>VLOOKUP($B76,'Impact of the crisis'!$C$6:$AB$300,26,FALSE)</f>
        <v>1.5</v>
      </c>
      <c r="N76" s="163">
        <f>VLOOKUP($B76,'Conditions of people affected'!$C$6:$R$300,16,FALSE)</f>
        <v>2.4500000000000002</v>
      </c>
      <c r="O76" s="163">
        <f>VLOOKUP($B76,'Conditions of people affected'!$C$6:$R$300,9,FALSE)</f>
        <v>2.9</v>
      </c>
      <c r="P76" s="163">
        <f>VLOOKUP($B76,'Conditions of people affected'!$C$6:$R$300,15,FALSE)</f>
        <v>2</v>
      </c>
      <c r="Q76" s="163">
        <f t="shared" si="14"/>
        <v>1.7</v>
      </c>
      <c r="R76" s="163">
        <f>VLOOKUP($B76,'Complexity of the crisis'!$C$6:$AN$300,22,FALSE)</f>
        <v>2.2999999999999998</v>
      </c>
      <c r="S76" s="164">
        <f>VLOOKUP($B76,'Complexity of the crisis'!$C$6:$AN$300,38,FALSE)</f>
        <v>1</v>
      </c>
      <c r="T76" s="159" t="str">
        <f>VLOOKUP(B76,Lists!$C$3:$E$300,3,FALSE)</f>
        <v>Africa</v>
      </c>
      <c r="U76" s="178">
        <f>VLOOKUP(B76,'INFORM Severity - hidden'!$C$5:$V$300,20,FALSE)</f>
        <v>45561</v>
      </c>
    </row>
    <row r="77" spans="1:21" x14ac:dyDescent="0.35">
      <c r="A77" s="157" t="str">
        <f t="array" ref="A77">IFERROR(INDEX(Lists!$B$2:$B$200,SMALL(IF(Lists!$H$2:$H$200="Yes",ROW(Lists!$B$2:$B$200)),ROW(73:73))-1,1),"")</f>
        <v>Complex crisis in El Salvador</v>
      </c>
      <c r="B77" s="158" t="str">
        <f>VLOOKUP(A77,Lists!$B$2:$G$200,2,FALSE)</f>
        <v>SLV001</v>
      </c>
      <c r="C77" s="158" t="str">
        <f>VLOOKUP(B77,'INFORM Severity - hidden'!$C$5:$D$200,2,FALSE)</f>
        <v>El Salvador</v>
      </c>
      <c r="D77" s="158" t="str">
        <f>VLOOKUP(A77,Lists!$B$2:$G$200,3,FALSE)</f>
        <v>SLV</v>
      </c>
      <c r="E77" s="158" t="str">
        <f>VLOOKUP(A77,Lists!$B$2:$G$200,5,FALSE)</f>
        <v>Displacement,Violence,Floods,Drought</v>
      </c>
      <c r="F77" s="161">
        <f t="shared" si="10"/>
        <v>3.1</v>
      </c>
      <c r="G77" s="162">
        <f t="shared" si="11"/>
        <v>4</v>
      </c>
      <c r="H77" s="162" t="str">
        <f t="shared" si="12"/>
        <v>High</v>
      </c>
      <c r="I77" s="160" t="str">
        <f>INDEX(Trends!$D$3:$D$404,MATCH(B77,Trends!$C$3:$C$404,0))</f>
        <v>Decreasing</v>
      </c>
      <c r="J77" s="162" t="str">
        <f>VLOOKUP($B77,Reliability!$A$3:$I$300,9,FALSE)</f>
        <v>Very High</v>
      </c>
      <c r="K77" s="163">
        <f t="shared" si="13"/>
        <v>2.9</v>
      </c>
      <c r="L77" s="163">
        <f>VLOOKUP($B77,'Impact of the crisis'!$C$6:$N$300,12,FALSE)</f>
        <v>3.7</v>
      </c>
      <c r="M77" s="163">
        <f>VLOOKUP($B77,'Impact of the crisis'!$C$6:$AB$300,26,FALSE)</f>
        <v>2.4</v>
      </c>
      <c r="N77" s="163">
        <f>VLOOKUP($B77,'Conditions of people affected'!$C$6:$R$300,16,FALSE)</f>
        <v>3.7</v>
      </c>
      <c r="O77" s="163">
        <f>VLOOKUP($B77,'Conditions of people affected'!$C$6:$R$300,9,FALSE)</f>
        <v>3.4</v>
      </c>
      <c r="P77" s="163">
        <f>VLOOKUP($B77,'Conditions of people affected'!$C$6:$R$300,15,FALSE)</f>
        <v>4</v>
      </c>
      <c r="Q77" s="163">
        <f t="shared" si="14"/>
        <v>2.2999999999999998</v>
      </c>
      <c r="R77" s="163">
        <f>VLOOKUP($B77,'Complexity of the crisis'!$C$6:$AN$300,22,FALSE)</f>
        <v>2.1</v>
      </c>
      <c r="S77" s="164">
        <f>VLOOKUP($B77,'Complexity of the crisis'!$C$6:$AN$300,38,FALSE)</f>
        <v>2.5</v>
      </c>
      <c r="T77" s="159" t="str">
        <f>VLOOKUP(B77,Lists!$C$3:$E$300,3,FALSE)</f>
        <v>Americas</v>
      </c>
      <c r="U77" s="178">
        <f>VLOOKUP(B77,'INFORM Severity - hidden'!$C$5:$V$300,20,FALSE)</f>
        <v>45530</v>
      </c>
    </row>
    <row r="78" spans="1:21" x14ac:dyDescent="0.35">
      <c r="A78" s="157" t="str">
        <f t="array" ref="A78">IFERROR(INDEX(Lists!$B$2:$B$200,SMALL(IF(Lists!$H$2:$H$200="Yes",ROW(Lists!$B$2:$B$200)),ROW(74:74))-1,1),"")</f>
        <v>Complex crisis in Somalia</v>
      </c>
      <c r="B78" s="158" t="str">
        <f>VLOOKUP(A78,Lists!$B$2:$G$200,2,FALSE)</f>
        <v>SOM001</v>
      </c>
      <c r="C78" s="158" t="str">
        <f>VLOOKUP(B78,'INFORM Severity - hidden'!$C$5:$D$200,2,FALSE)</f>
        <v>Somalia</v>
      </c>
      <c r="D78" s="158" t="str">
        <f>VLOOKUP(A78,Lists!$B$2:$G$200,3,FALSE)</f>
        <v>SOM</v>
      </c>
      <c r="E78" s="158" t="str">
        <f>VLOOKUP(A78,Lists!$B$2:$G$200,5,FALSE)</f>
        <v>Conflict,Displacement,Floods,Drought</v>
      </c>
      <c r="F78" s="161">
        <f t="shared" si="10"/>
        <v>4.7</v>
      </c>
      <c r="G78" s="162">
        <f t="shared" si="11"/>
        <v>5</v>
      </c>
      <c r="H78" s="162" t="str">
        <f t="shared" si="12"/>
        <v>Very High</v>
      </c>
      <c r="I78" s="160" t="str">
        <f>INDEX(Trends!$D$3:$D$404,MATCH(B78,Trends!$C$3:$C$404,0))</f>
        <v>Increasing</v>
      </c>
      <c r="J78" s="162" t="str">
        <f>VLOOKUP($B78,Reliability!$A$3:$I$300,9,FALSE)</f>
        <v>Very High</v>
      </c>
      <c r="K78" s="163">
        <f t="shared" si="13"/>
        <v>4.8</v>
      </c>
      <c r="L78" s="163">
        <f>VLOOKUP($B78,'Impact of the crisis'!$C$6:$N$300,12,FALSE)</f>
        <v>4.7</v>
      </c>
      <c r="M78" s="163">
        <f>VLOOKUP($B78,'Impact of the crisis'!$C$6:$AB$300,26,FALSE)</f>
        <v>4.9000000000000004</v>
      </c>
      <c r="N78" s="163">
        <f>VLOOKUP($B78,'Conditions of people affected'!$C$6:$R$300,16,FALSE)</f>
        <v>4.8499999999999996</v>
      </c>
      <c r="O78" s="163">
        <f>VLOOKUP($B78,'Conditions of people affected'!$C$6:$R$300,9,FALSE)</f>
        <v>4.7</v>
      </c>
      <c r="P78" s="163">
        <f>VLOOKUP($B78,'Conditions of people affected'!$C$6:$R$300,15,FALSE)</f>
        <v>5</v>
      </c>
      <c r="Q78" s="163">
        <f t="shared" si="14"/>
        <v>4.5</v>
      </c>
      <c r="R78" s="163">
        <f>VLOOKUP($B78,'Complexity of the crisis'!$C$6:$AN$300,22,FALSE)</f>
        <v>3.8</v>
      </c>
      <c r="S78" s="164">
        <f>VLOOKUP($B78,'Complexity of the crisis'!$C$6:$AN$300,38,FALSE)</f>
        <v>5</v>
      </c>
      <c r="T78" s="159" t="str">
        <f>VLOOKUP(B78,Lists!$C$3:$E$300,3,FALSE)</f>
        <v>Africa</v>
      </c>
      <c r="U78" s="178">
        <f>VLOOKUP(B78,'INFORM Severity - hidden'!$C$5:$V$300,20,FALSE)</f>
        <v>45562</v>
      </c>
    </row>
    <row r="79" spans="1:21" x14ac:dyDescent="0.35">
      <c r="A79" s="157" t="str">
        <f t="array" ref="A79">IFERROR(INDEX(Lists!$B$2:$B$200,SMALL(IF(Lists!$H$2:$H$200="Yes",ROW(Lists!$B$2:$B$200)),ROW(75:75))-1,1),"")</f>
        <v>Complex crisis in South Sudan</v>
      </c>
      <c r="B79" s="158" t="str">
        <f>VLOOKUP(A79,Lists!$B$2:$G$200,2,FALSE)</f>
        <v>SSD001</v>
      </c>
      <c r="C79" s="158" t="str">
        <f>VLOOKUP(B79,'INFORM Severity - hidden'!$C$5:$D$200,2,FALSE)</f>
        <v>South Sudan</v>
      </c>
      <c r="D79" s="158" t="str">
        <f>VLOOKUP(A79,Lists!$B$2:$G$200,3,FALSE)</f>
        <v>SSD</v>
      </c>
      <c r="E79" s="158" t="str">
        <f>VLOOKUP(A79,Lists!$B$2:$G$200,5,FALSE)</f>
        <v>Conflict,Floods,Displacement</v>
      </c>
      <c r="F79" s="161">
        <f t="shared" si="10"/>
        <v>4.4000000000000004</v>
      </c>
      <c r="G79" s="162">
        <f t="shared" si="11"/>
        <v>5</v>
      </c>
      <c r="H79" s="162" t="str">
        <f t="shared" si="12"/>
        <v>Very High</v>
      </c>
      <c r="I79" s="160" t="str">
        <f>INDEX(Trends!$D$3:$D$404,MATCH(B79,Trends!$C$3:$C$404,0))</f>
        <v>Stable</v>
      </c>
      <c r="J79" s="162" t="str">
        <f>VLOOKUP($B79,Reliability!$A$3:$I$300,9,FALSE)</f>
        <v>Very High</v>
      </c>
      <c r="K79" s="163">
        <f t="shared" si="13"/>
        <v>4.5</v>
      </c>
      <c r="L79" s="163">
        <f>VLOOKUP($B79,'Impact of the crisis'!$C$6:$N$300,12,FALSE)</f>
        <v>4.5999999999999996</v>
      </c>
      <c r="M79" s="163">
        <f>VLOOKUP($B79,'Impact of the crisis'!$C$6:$AB$300,26,FALSE)</f>
        <v>4.5</v>
      </c>
      <c r="N79" s="163">
        <f>VLOOKUP($B79,'Conditions of people affected'!$C$6:$R$300,16,FALSE)</f>
        <v>4.45</v>
      </c>
      <c r="O79" s="163">
        <f>VLOOKUP($B79,'Conditions of people affected'!$C$6:$R$300,9,FALSE)</f>
        <v>4.9000000000000004</v>
      </c>
      <c r="P79" s="163">
        <f>VLOOKUP($B79,'Conditions of people affected'!$C$6:$R$300,15,FALSE)</f>
        <v>4</v>
      </c>
      <c r="Q79" s="163">
        <f t="shared" si="14"/>
        <v>4.2</v>
      </c>
      <c r="R79" s="163">
        <f>VLOOKUP($B79,'Complexity of the crisis'!$C$6:$AN$300,22,FALSE)</f>
        <v>3.8</v>
      </c>
      <c r="S79" s="164">
        <f>VLOOKUP($B79,'Complexity of the crisis'!$C$6:$AN$300,38,FALSE)</f>
        <v>4.5</v>
      </c>
      <c r="T79" s="159" t="str">
        <f>VLOOKUP(B79,Lists!$C$3:$E$300,3,FALSE)</f>
        <v>Africa</v>
      </c>
      <c r="U79" s="178">
        <f>VLOOKUP(B79,'INFORM Severity - hidden'!$C$5:$V$300,20,FALSE)</f>
        <v>45562</v>
      </c>
    </row>
    <row r="80" spans="1:21" x14ac:dyDescent="0.35">
      <c r="A80" s="157" t="str">
        <f t="array" ref="A80">IFERROR(INDEX(Lists!$B$2:$B$200,SMALL(IF(Lists!$H$2:$H$200="Yes",ROW(Lists!$B$2:$B$200)),ROW(76:76))-1,1),"")</f>
        <v>Displacement from Russia-Ukraine conflict in Slovakia</v>
      </c>
      <c r="B80" s="158" t="str">
        <f>VLOOKUP(A80,Lists!$B$2:$G$200,2,FALSE)</f>
        <v>SVK002</v>
      </c>
      <c r="C80" s="158" t="str">
        <f>VLOOKUP(B80,'INFORM Severity - hidden'!$C$5:$D$200,2,FALSE)</f>
        <v>Slovakia</v>
      </c>
      <c r="D80" s="158" t="str">
        <f>VLOOKUP(A80,Lists!$B$2:$G$200,3,FALSE)</f>
        <v>SVK</v>
      </c>
      <c r="E80" s="158" t="str">
        <f>VLOOKUP(A80,Lists!$B$2:$G$200,5,FALSE)</f>
        <v>Displacement,Conflict</v>
      </c>
      <c r="F80" s="161">
        <f t="shared" si="10"/>
        <v>1.6</v>
      </c>
      <c r="G80" s="162">
        <f t="shared" si="11"/>
        <v>2</v>
      </c>
      <c r="H80" s="162" t="str">
        <f t="shared" si="12"/>
        <v>Low</v>
      </c>
      <c r="I80" s="160" t="str">
        <f>INDEX(Trends!$D$3:$D$404,MATCH(B80,Trends!$C$3:$C$404,0))</f>
        <v>Stable</v>
      </c>
      <c r="J80" s="162" t="str">
        <f>VLOOKUP($B80,Reliability!$A$3:$I$300,9,FALSE)</f>
        <v>Very High</v>
      </c>
      <c r="K80" s="163">
        <f t="shared" si="13"/>
        <v>2.5</v>
      </c>
      <c r="L80" s="163">
        <f>VLOOKUP($B80,'Impact of the crisis'!$C$6:$N$300,12,FALSE)</f>
        <v>3.8</v>
      </c>
      <c r="M80" s="163">
        <f>VLOOKUP($B80,'Impact of the crisis'!$C$6:$AB$300,26,FALSE)</f>
        <v>1.6</v>
      </c>
      <c r="N80" s="163">
        <f>VLOOKUP($B80,'Conditions of people affected'!$C$6:$R$300,16,FALSE)</f>
        <v>1.4</v>
      </c>
      <c r="O80" s="163">
        <f>VLOOKUP($B80,'Conditions of people affected'!$C$6:$R$300,9,FALSE)</f>
        <v>1.8</v>
      </c>
      <c r="P80" s="163">
        <f>VLOOKUP($B80,'Conditions of people affected'!$C$6:$R$300,15,FALSE)</f>
        <v>1</v>
      </c>
      <c r="Q80" s="163">
        <f t="shared" si="14"/>
        <v>1</v>
      </c>
      <c r="R80" s="163">
        <f>VLOOKUP($B80,'Complexity of the crisis'!$C$6:$AN$300,22,FALSE)</f>
        <v>1</v>
      </c>
      <c r="S80" s="164">
        <f>VLOOKUP($B80,'Complexity of the crisis'!$C$6:$AN$300,38,FALSE)</f>
        <v>1</v>
      </c>
      <c r="T80" s="159" t="str">
        <f>VLOOKUP(B80,Lists!$C$3:$E$300,3,FALSE)</f>
        <v>Europe</v>
      </c>
      <c r="U80" s="178">
        <f>VLOOKUP(B80,'INFORM Severity - hidden'!$C$5:$V$300,20,FALSE)</f>
        <v>45563</v>
      </c>
    </row>
    <row r="81" spans="1:21" x14ac:dyDescent="0.35">
      <c r="A81" s="157" t="str">
        <f t="array" ref="A81">IFERROR(INDEX(Lists!$B$2:$B$200,SMALL(IF(Lists!$H$2:$H$200="Yes",ROW(Lists!$B$2:$B$200)),ROW(77:77))-1,1),"")</f>
        <v>Food Security Crisis in Eswatini</v>
      </c>
      <c r="B81" s="158" t="str">
        <f>VLOOKUP(A81,Lists!$B$2:$G$200,2,FALSE)</f>
        <v>SWZ001</v>
      </c>
      <c r="C81" s="158" t="str">
        <f>VLOOKUP(B81,'INFORM Severity - hidden'!$C$5:$D$200,2,FALSE)</f>
        <v>Eswatini</v>
      </c>
      <c r="D81" s="158" t="str">
        <f>VLOOKUP(A81,Lists!$B$2:$G$200,3,FALSE)</f>
        <v>SWZ</v>
      </c>
      <c r="E81" s="158" t="str">
        <f>VLOOKUP(A81,Lists!$B$2:$G$200,5,FALSE)</f>
        <v>Drought</v>
      </c>
      <c r="F81" s="161">
        <f t="shared" si="10"/>
        <v>2.2999999999999998</v>
      </c>
      <c r="G81" s="162">
        <f t="shared" si="11"/>
        <v>3</v>
      </c>
      <c r="H81" s="162" t="str">
        <f t="shared" si="12"/>
        <v>Medium</v>
      </c>
      <c r="I81" s="160" t="str">
        <f>INDEX(Trends!$D$3:$D$404,MATCH(B81,Trends!$C$3:$C$404,0))</f>
        <v>Stable</v>
      </c>
      <c r="J81" s="162" t="str">
        <f>VLOOKUP($B81,Reliability!$A$3:$I$300,9,FALSE)</f>
        <v>High</v>
      </c>
      <c r="K81" s="163">
        <f t="shared" si="13"/>
        <v>2</v>
      </c>
      <c r="L81" s="163">
        <f>VLOOKUP($B81,'Impact of the crisis'!$C$6:$N$300,12,FALSE)</f>
        <v>3.1</v>
      </c>
      <c r="M81" s="163">
        <f>VLOOKUP($B81,'Impact of the crisis'!$C$6:$AB$300,26,FALSE)</f>
        <v>1.4</v>
      </c>
      <c r="N81" s="163">
        <f>VLOOKUP($B81,'Conditions of people affected'!$C$6:$R$300,16,FALSE)</f>
        <v>2.65</v>
      </c>
      <c r="O81" s="163">
        <f>VLOOKUP($B81,'Conditions of people affected'!$C$6:$R$300,9,FALSE)</f>
        <v>2.2999999999999998</v>
      </c>
      <c r="P81" s="163">
        <f>VLOOKUP($B81,'Conditions of people affected'!$C$6:$R$300,15,FALSE)</f>
        <v>3</v>
      </c>
      <c r="Q81" s="163">
        <f t="shared" si="14"/>
        <v>1.8</v>
      </c>
      <c r="R81" s="163">
        <f>VLOOKUP($B81,'Complexity of the crisis'!$C$6:$AN$300,22,FALSE)</f>
        <v>2.5</v>
      </c>
      <c r="S81" s="164">
        <f>VLOOKUP($B81,'Complexity of the crisis'!$C$6:$AN$300,38,FALSE)</f>
        <v>1</v>
      </c>
      <c r="T81" s="159" t="str">
        <f>VLOOKUP(B81,Lists!$C$3:$E$300,3,FALSE)</f>
        <v>Africa</v>
      </c>
      <c r="U81" s="178">
        <f>VLOOKUP(B81,'INFORM Severity - hidden'!$C$5:$V$300,20,FALSE)</f>
        <v>45565</v>
      </c>
    </row>
    <row r="82" spans="1:21" x14ac:dyDescent="0.35">
      <c r="A82" s="157" t="str">
        <f t="array" ref="A82">IFERROR(INDEX(Lists!$B$2:$B$200,SMALL(IF(Lists!$H$2:$H$200="Yes",ROW(Lists!$B$2:$B$200)),ROW(78:78))-1,1),"")</f>
        <v>Syrian conflict</v>
      </c>
      <c r="B82" s="158" t="str">
        <f>VLOOKUP(A82,Lists!$B$2:$G$200,2,FALSE)</f>
        <v>SYR001</v>
      </c>
      <c r="C82" s="158" t="str">
        <f>VLOOKUP(B82,'INFORM Severity - hidden'!$C$5:$D$200,2,FALSE)</f>
        <v>Syria</v>
      </c>
      <c r="D82" s="158" t="str">
        <f>VLOOKUP(A82,Lists!$B$2:$G$200,3,FALSE)</f>
        <v>SYR</v>
      </c>
      <c r="E82" s="158" t="str">
        <f>VLOOKUP(A82,Lists!$B$2:$G$200,5,FALSE)</f>
        <v>Conflict,Displacement,Violence</v>
      </c>
      <c r="F82" s="161">
        <f t="shared" si="10"/>
        <v>4.5999999999999996</v>
      </c>
      <c r="G82" s="162">
        <f t="shared" si="11"/>
        <v>5</v>
      </c>
      <c r="H82" s="162" t="str">
        <f t="shared" si="12"/>
        <v>Very High</v>
      </c>
      <c r="I82" s="160" t="str">
        <f>INDEX(Trends!$D$3:$D$404,MATCH(B82,Trends!$C$3:$C$404,0))</f>
        <v>Stable</v>
      </c>
      <c r="J82" s="162" t="str">
        <f>VLOOKUP($B82,Reliability!$A$3:$I$300,9,FALSE)</f>
        <v>Very High</v>
      </c>
      <c r="K82" s="163">
        <f t="shared" si="13"/>
        <v>4.9000000000000004</v>
      </c>
      <c r="L82" s="163">
        <f>VLOOKUP($B82,'Impact of the crisis'!$C$6:$N$300,12,FALSE)</f>
        <v>4.5999999999999996</v>
      </c>
      <c r="M82" s="163">
        <f>VLOOKUP($B82,'Impact of the crisis'!$C$6:$AB$300,26,FALSE)</f>
        <v>5</v>
      </c>
      <c r="N82" s="163">
        <f>VLOOKUP($B82,'Conditions of people affected'!$C$6:$R$300,16,FALSE)</f>
        <v>4.5</v>
      </c>
      <c r="O82" s="163">
        <f>VLOOKUP($B82,'Conditions of people affected'!$C$6:$R$300,9,FALSE)</f>
        <v>5</v>
      </c>
      <c r="P82" s="163">
        <f>VLOOKUP($B82,'Conditions of people affected'!$C$6:$R$300,15,FALSE)</f>
        <v>4</v>
      </c>
      <c r="Q82" s="163">
        <f t="shared" si="14"/>
        <v>4.4000000000000004</v>
      </c>
      <c r="R82" s="163">
        <f>VLOOKUP($B82,'Complexity of the crisis'!$C$6:$AN$300,22,FALSE)</f>
        <v>4.3</v>
      </c>
      <c r="S82" s="164">
        <f>VLOOKUP($B82,'Complexity of the crisis'!$C$6:$AN$300,38,FALSE)</f>
        <v>4.5</v>
      </c>
      <c r="T82" s="159" t="str">
        <f>VLOOKUP(B82,Lists!$C$3:$E$300,3,FALSE)</f>
        <v>Middle east</v>
      </c>
      <c r="U82" s="178">
        <f>VLOOKUP(B82,'INFORM Severity - hidden'!$C$5:$V$300,20,FALSE)</f>
        <v>45557</v>
      </c>
    </row>
    <row r="83" spans="1:21" x14ac:dyDescent="0.35">
      <c r="A83" s="157" t="str">
        <f t="array" ref="A83">IFERROR(INDEX(Lists!$B$2:$B$200,SMALL(IF(Lists!$H$2:$H$200="Yes",ROW(Lists!$B$2:$B$200)),ROW(79:79))-1,1),"")</f>
        <v>Complex crisis in Chad</v>
      </c>
      <c r="B83" s="158" t="str">
        <f>VLOOKUP(A83,Lists!$B$2:$G$200,2,FALSE)</f>
        <v>TCD001</v>
      </c>
      <c r="C83" s="158" t="str">
        <f>VLOOKUP(B83,'INFORM Severity - hidden'!$C$5:$D$200,2,FALSE)</f>
        <v>Chad</v>
      </c>
      <c r="D83" s="158" t="str">
        <f>VLOOKUP(A83,Lists!$B$2:$G$200,3,FALSE)</f>
        <v>TCD</v>
      </c>
      <c r="E83" s="158" t="str">
        <f>VLOOKUP(A83,Lists!$B$2:$G$200,5,FALSE)</f>
        <v>Conflict,Displacement</v>
      </c>
      <c r="F83" s="161">
        <f t="shared" si="10"/>
        <v>3.8</v>
      </c>
      <c r="G83" s="162">
        <f t="shared" si="11"/>
        <v>4</v>
      </c>
      <c r="H83" s="162" t="str">
        <f t="shared" si="12"/>
        <v>High</v>
      </c>
      <c r="I83" s="160" t="str">
        <f>INDEX(Trends!$D$3:$D$404,MATCH(B83,Trends!$C$3:$C$404,0))</f>
        <v>Decreasing</v>
      </c>
      <c r="J83" s="162" t="str">
        <f>VLOOKUP($B83,Reliability!$A$3:$I$300,9,FALSE)</f>
        <v>High</v>
      </c>
      <c r="K83" s="163">
        <f t="shared" si="13"/>
        <v>4</v>
      </c>
      <c r="L83" s="163">
        <f>VLOOKUP($B83,'Impact of the crisis'!$C$6:$N$300,12,FALSE)</f>
        <v>4.8</v>
      </c>
      <c r="M83" s="163">
        <f>VLOOKUP($B83,'Impact of the crisis'!$C$6:$AB$300,26,FALSE)</f>
        <v>3.4</v>
      </c>
      <c r="N83" s="163">
        <f>VLOOKUP($B83,'Conditions of people affected'!$C$6:$R$300,16,FALSE)</f>
        <v>3.8</v>
      </c>
      <c r="O83" s="163">
        <f>VLOOKUP($B83,'Conditions of people affected'!$C$6:$R$300,9,FALSE)</f>
        <v>4.5999999999999996</v>
      </c>
      <c r="P83" s="163">
        <f>VLOOKUP($B83,'Conditions of people affected'!$C$6:$R$300,15,FALSE)</f>
        <v>3</v>
      </c>
      <c r="Q83" s="163">
        <f t="shared" si="14"/>
        <v>3.6</v>
      </c>
      <c r="R83" s="163">
        <f>VLOOKUP($B83,'Complexity of the crisis'!$C$6:$AN$300,22,FALSE)</f>
        <v>3.7</v>
      </c>
      <c r="S83" s="164">
        <f>VLOOKUP($B83,'Complexity of the crisis'!$C$6:$AN$300,38,FALSE)</f>
        <v>3.5</v>
      </c>
      <c r="T83" s="159" t="str">
        <f>VLOOKUP(B83,Lists!$C$3:$E$300,3,FALSE)</f>
        <v>Africa</v>
      </c>
      <c r="U83" s="178">
        <f>VLOOKUP(B83,'INFORM Severity - hidden'!$C$5:$V$300,20,FALSE)</f>
        <v>45561</v>
      </c>
    </row>
    <row r="84" spans="1:21" x14ac:dyDescent="0.35">
      <c r="A84" s="157" t="str">
        <f t="array" ref="A84">IFERROR(INDEX(Lists!$B$2:$B$200,SMALL(IF(Lists!$H$2:$H$200="Yes",ROW(Lists!$B$2:$B$200)),ROW(80:80))-1,1),"")</f>
        <v>Conflict in northern region</v>
      </c>
      <c r="B84" s="158" t="str">
        <f>VLOOKUP(A84,Lists!$B$2:$G$200,2,FALSE)</f>
        <v>BEN002</v>
      </c>
      <c r="C84" s="158" t="str">
        <f>VLOOKUP(B84,'INFORM Severity - hidden'!$C$5:$D$200,2,FALSE)</f>
        <v>Benin</v>
      </c>
      <c r="D84" s="158" t="str">
        <f>VLOOKUP(A84,Lists!$B$2:$G$200,3,FALSE)</f>
        <v>BEN</v>
      </c>
      <c r="E84" s="158" t="str">
        <f>VLOOKUP(A84,Lists!$B$2:$G$200,5,FALSE)</f>
        <v>Conflict,Displacement,Violence</v>
      </c>
      <c r="F84" s="161">
        <f t="shared" si="10"/>
        <v>2</v>
      </c>
      <c r="G84" s="162">
        <f t="shared" si="11"/>
        <v>2</v>
      </c>
      <c r="H84" s="162" t="str">
        <f t="shared" si="12"/>
        <v>Low</v>
      </c>
      <c r="I84" s="160" t="str">
        <f>INDEX(Trends!$D$3:$D$404,MATCH(B84,Trends!$C$3:$C$404,0))</f>
        <v>Stable</v>
      </c>
      <c r="J84" s="162" t="str">
        <f>VLOOKUP($B84,Reliability!$A$3:$I$300,9,FALSE)</f>
        <v>Very High</v>
      </c>
      <c r="K84" s="163">
        <f t="shared" si="13"/>
        <v>2.1</v>
      </c>
      <c r="L84" s="163">
        <f>VLOOKUP($B84,'Impact of the crisis'!$C$6:$N$300,12,FALSE)</f>
        <v>1.7</v>
      </c>
      <c r="M84" s="163">
        <f>VLOOKUP($B84,'Impact of the crisis'!$C$6:$AB$300,26,FALSE)</f>
        <v>2.2999999999999998</v>
      </c>
      <c r="N84" s="163">
        <f>VLOOKUP($B84,'Conditions of people affected'!$C$6:$R$300,16,FALSE)</f>
        <v>1.65</v>
      </c>
      <c r="O84" s="163">
        <f>VLOOKUP($B84,'Conditions of people affected'!$C$6:$R$300,9,FALSE)</f>
        <v>1.3</v>
      </c>
      <c r="P84" s="163">
        <f>VLOOKUP($B84,'Conditions of people affected'!$C$6:$R$300,15,FALSE)</f>
        <v>2</v>
      </c>
      <c r="Q84" s="163">
        <f t="shared" si="14"/>
        <v>2.5</v>
      </c>
      <c r="R84" s="163">
        <f>VLOOKUP($B84,'Complexity of the crisis'!$C$6:$AN$300,22,FALSE)</f>
        <v>2.4</v>
      </c>
      <c r="S84" s="164">
        <f>VLOOKUP($B84,'Complexity of the crisis'!$C$6:$AN$300,38,FALSE)</f>
        <v>2.5</v>
      </c>
      <c r="T84" s="159" t="str">
        <f>VLOOKUP(B84,Lists!$C$3:$E$300,3,FALSE)</f>
        <v>Africa</v>
      </c>
      <c r="U84" s="178">
        <f>VLOOKUP(B84,'INFORM Severity - hidden'!$C$5:$V$300,20,FALSE)</f>
        <v>45561</v>
      </c>
    </row>
    <row r="85" spans="1:21" x14ac:dyDescent="0.35">
      <c r="A85" s="157" t="str">
        <f t="array" ref="A85">IFERROR(INDEX(Lists!$B$2:$B$200,SMALL(IF(Lists!$H$2:$H$200="Yes",ROW(Lists!$B$2:$B$200)),ROW(81:81))-1,1),"")</f>
        <v>Myanmar refugees in Thailand</v>
      </c>
      <c r="B85" s="158" t="str">
        <f>VLOOKUP(A85,Lists!$B$2:$G$200,2,FALSE)</f>
        <v>THA003</v>
      </c>
      <c r="C85" s="158" t="str">
        <f>VLOOKUP(B85,'INFORM Severity - hidden'!$C$5:$D$200,2,FALSE)</f>
        <v>Thailand</v>
      </c>
      <c r="D85" s="158" t="str">
        <f>VLOOKUP(A85,Lists!$B$2:$G$200,3,FALSE)</f>
        <v>THA</v>
      </c>
      <c r="E85" s="158" t="str">
        <f>VLOOKUP(A85,Lists!$B$2:$G$200,5,FALSE)</f>
        <v>Conflict</v>
      </c>
      <c r="F85" s="161">
        <f t="shared" si="10"/>
        <v>2.1</v>
      </c>
      <c r="G85" s="162">
        <f t="shared" si="11"/>
        <v>3</v>
      </c>
      <c r="H85" s="162" t="str">
        <f t="shared" si="12"/>
        <v>Medium</v>
      </c>
      <c r="I85" s="160" t="str">
        <f>INDEX(Trends!$D$3:$D$404,MATCH(B85,Trends!$C$3:$C$404,0))</f>
        <v>Increasing</v>
      </c>
      <c r="J85" s="162" t="str">
        <f>VLOOKUP($B85,Reliability!$A$3:$I$300,9,FALSE)</f>
        <v>Very High</v>
      </c>
      <c r="K85" s="163">
        <f t="shared" si="13"/>
        <v>1.5</v>
      </c>
      <c r="L85" s="163">
        <f>VLOOKUP($B85,'Impact of the crisis'!$C$6:$N$300,12,FALSE)</f>
        <v>0.5</v>
      </c>
      <c r="M85" s="163">
        <f>VLOOKUP($B85,'Impact of the crisis'!$C$6:$AB$300,26,FALSE)</f>
        <v>1.9</v>
      </c>
      <c r="N85" s="163">
        <f>VLOOKUP($B85,'Conditions of people affected'!$C$6:$R$300,16,FALSE)</f>
        <v>2.4</v>
      </c>
      <c r="O85" s="163">
        <f>VLOOKUP($B85,'Conditions of people affected'!$C$6:$R$300,9,FALSE)</f>
        <v>1.8</v>
      </c>
      <c r="P85" s="163">
        <f>VLOOKUP($B85,'Conditions of people affected'!$C$6:$R$300,15,FALSE)</f>
        <v>3</v>
      </c>
      <c r="Q85" s="163">
        <f t="shared" si="14"/>
        <v>2.1</v>
      </c>
      <c r="R85" s="163">
        <f>VLOOKUP($B85,'Complexity of the crisis'!$C$6:$AN$300,22,FALSE)</f>
        <v>2.1</v>
      </c>
      <c r="S85" s="164">
        <f>VLOOKUP($B85,'Complexity of the crisis'!$C$6:$AN$300,38,FALSE)</f>
        <v>2</v>
      </c>
      <c r="T85" s="159" t="str">
        <f>VLOOKUP(B85,Lists!$C$3:$E$300,3,FALSE)</f>
        <v>Asia</v>
      </c>
      <c r="U85" s="178">
        <f>VLOOKUP(B85,'INFORM Severity - hidden'!$C$5:$V$300,20,FALSE)</f>
        <v>45560</v>
      </c>
    </row>
    <row r="86" spans="1:21" x14ac:dyDescent="0.35">
      <c r="A86" s="157" t="str">
        <f t="array" ref="A86">IFERROR(INDEX(Lists!$B$2:$B$200,SMALL(IF(Lists!$H$2:$H$200="Yes",ROW(Lists!$B$2:$B$200)),ROW(82:82))-1,1),"")</f>
        <v>Food Security Crisis in Timor-Leste</v>
      </c>
      <c r="B86" s="158" t="str">
        <f>VLOOKUP(A86,Lists!$B$2:$G$200,2,FALSE)</f>
        <v>TLS003</v>
      </c>
      <c r="C86" s="158" t="str">
        <f>VLOOKUP(B86,'INFORM Severity - hidden'!$C$5:$D$200,2,FALSE)</f>
        <v>Timor Leste</v>
      </c>
      <c r="D86" s="158" t="str">
        <f>VLOOKUP(A86,Lists!$B$2:$G$200,3,FALSE)</f>
        <v>TLS</v>
      </c>
      <c r="E86" s="158" t="str">
        <f>VLOOKUP(A86,Lists!$B$2:$G$200,5,FALSE)</f>
        <v>Food Security</v>
      </c>
      <c r="F86" s="161">
        <f t="shared" si="10"/>
        <v>2</v>
      </c>
      <c r="G86" s="162">
        <f t="shared" si="11"/>
        <v>2</v>
      </c>
      <c r="H86" s="162" t="str">
        <f t="shared" si="12"/>
        <v>Low</v>
      </c>
      <c r="I86" s="160" t="str">
        <f>INDEX(Trends!$D$3:$D$404,MATCH(B86,Trends!$C$3:$C$404,0))</f>
        <v>Stable</v>
      </c>
      <c r="J86" s="162" t="str">
        <f>VLOOKUP($B86,Reliability!$A$3:$I$300,9,FALSE)</f>
        <v>Very High</v>
      </c>
      <c r="K86" s="163">
        <f t="shared" si="13"/>
        <v>2.2000000000000002</v>
      </c>
      <c r="L86" s="163">
        <f>VLOOKUP($B86,'Impact of the crisis'!$C$6:$N$300,12,FALSE)</f>
        <v>3.1</v>
      </c>
      <c r="M86" s="163">
        <f>VLOOKUP($B86,'Impact of the crisis'!$C$6:$AB$300,26,FALSE)</f>
        <v>1.6</v>
      </c>
      <c r="N86" s="163">
        <f>VLOOKUP($B86,'Conditions of people affected'!$C$6:$R$300,16,FALSE)</f>
        <v>2.8</v>
      </c>
      <c r="O86" s="163">
        <f>VLOOKUP($B86,'Conditions of people affected'!$C$6:$R$300,9,FALSE)</f>
        <v>2.6</v>
      </c>
      <c r="P86" s="163">
        <f>VLOOKUP($B86,'Conditions of people affected'!$C$6:$R$300,15,FALSE)</f>
        <v>3</v>
      </c>
      <c r="Q86" s="163">
        <f t="shared" si="14"/>
        <v>0.7</v>
      </c>
      <c r="R86" s="163">
        <f>VLOOKUP($B86,'Complexity of the crisis'!$C$6:$AN$300,22,FALSE)</f>
        <v>0.9</v>
      </c>
      <c r="S86" s="164">
        <f>VLOOKUP($B86,'Complexity of the crisis'!$C$6:$AN$300,38,FALSE)</f>
        <v>0.5</v>
      </c>
      <c r="T86" s="159" t="str">
        <f>VLOOKUP(B86,Lists!$C$3:$E$300,3,FALSE)</f>
        <v>Asia</v>
      </c>
      <c r="U86" s="178">
        <f>VLOOKUP(B86,'INFORM Severity - hidden'!$C$5:$V$300,20,FALSE)</f>
        <v>45560</v>
      </c>
    </row>
    <row r="87" spans="1:21" x14ac:dyDescent="0.35">
      <c r="A87" s="157" t="str">
        <f t="array" ref="A87">IFERROR(INDEX(Lists!$B$2:$B$200,SMALL(IF(Lists!$H$2:$H$200="Yes",ROW(Lists!$B$2:$B$200)),ROW(83:83))-1,1),"")</f>
        <v>Venezuelan refugees in Trinidad and Tobago</v>
      </c>
      <c r="B87" s="158" t="str">
        <f>VLOOKUP(A87,Lists!$B$2:$G$200,2,FALSE)</f>
        <v>TTO002</v>
      </c>
      <c r="C87" s="158" t="str">
        <f>VLOOKUP(B87,'INFORM Severity - hidden'!$C$5:$D$200,2,FALSE)</f>
        <v>Trinidad and Tobago</v>
      </c>
      <c r="D87" s="158" t="str">
        <f>VLOOKUP(A87,Lists!$B$2:$G$200,3,FALSE)</f>
        <v>TTO</v>
      </c>
      <c r="E87" s="158" t="str">
        <f>VLOOKUP(A87,Lists!$B$2:$G$200,5,FALSE)</f>
        <v>Displacement</v>
      </c>
      <c r="F87" s="161">
        <f t="shared" si="10"/>
        <v>1.7</v>
      </c>
      <c r="G87" s="162">
        <f t="shared" si="11"/>
        <v>2</v>
      </c>
      <c r="H87" s="162" t="str">
        <f t="shared" si="12"/>
        <v>Low</v>
      </c>
      <c r="I87" s="160" t="str">
        <f>INDEX(Trends!$D$3:$D$404,MATCH(B87,Trends!$C$3:$C$404,0))</f>
        <v>Decreasing</v>
      </c>
      <c r="J87" s="162" t="str">
        <f>VLOOKUP($B87,Reliability!$A$3:$I$300,9,FALSE)</f>
        <v>Very High</v>
      </c>
      <c r="K87" s="163">
        <f t="shared" si="13"/>
        <v>2.1</v>
      </c>
      <c r="L87" s="163">
        <f>VLOOKUP($B87,'Impact of the crisis'!$C$6:$N$300,12,FALSE)</f>
        <v>3</v>
      </c>
      <c r="M87" s="163">
        <f>VLOOKUP($B87,'Impact of the crisis'!$C$6:$AB$300,26,FALSE)</f>
        <v>1.6</v>
      </c>
      <c r="N87" s="163">
        <f>VLOOKUP($B87,'Conditions of people affected'!$C$6:$R$300,16,FALSE)</f>
        <v>1.5</v>
      </c>
      <c r="O87" s="163">
        <f>VLOOKUP($B87,'Conditions of people affected'!$C$6:$R$300,9,FALSE)</f>
        <v>1</v>
      </c>
      <c r="P87" s="163">
        <f>VLOOKUP($B87,'Conditions of people affected'!$C$6:$R$300,15,FALSE)</f>
        <v>2</v>
      </c>
      <c r="Q87" s="163">
        <f t="shared" si="14"/>
        <v>1.7</v>
      </c>
      <c r="R87" s="163">
        <f>VLOOKUP($B87,'Complexity of the crisis'!$C$6:$AN$300,22,FALSE)</f>
        <v>1.4</v>
      </c>
      <c r="S87" s="164">
        <f>VLOOKUP($B87,'Complexity of the crisis'!$C$6:$AN$300,38,FALSE)</f>
        <v>2</v>
      </c>
      <c r="T87" s="159" t="str">
        <f>VLOOKUP(B87,Lists!$C$3:$E$300,3,FALSE)</f>
        <v>Americas</v>
      </c>
      <c r="U87" s="178">
        <f>VLOOKUP(B87,'INFORM Severity - hidden'!$C$5:$V$300,20,FALSE)</f>
        <v>45562</v>
      </c>
    </row>
    <row r="88" spans="1:21" x14ac:dyDescent="0.35">
      <c r="A88" s="157" t="str">
        <f t="array" ref="A88">IFERROR(INDEX(Lists!$B$2:$B$200,SMALL(IF(Lists!$H$2:$H$200="Yes",ROW(Lists!$B$2:$B$200)),ROW(84:84))-1,1),"")</f>
        <v>Mixed migration flows in Tunisia</v>
      </c>
      <c r="B88" s="158" t="str">
        <f>VLOOKUP(A88,Lists!$B$2:$G$200,2,FALSE)</f>
        <v>TUN002</v>
      </c>
      <c r="C88" s="158" t="str">
        <f>VLOOKUP(B88,'INFORM Severity - hidden'!$C$5:$D$200,2,FALSE)</f>
        <v>Tunisia</v>
      </c>
      <c r="D88" s="158" t="str">
        <f>VLOOKUP(A88,Lists!$B$2:$G$200,3,FALSE)</f>
        <v>TUN</v>
      </c>
      <c r="E88" s="158" t="str">
        <f>VLOOKUP(A88,Lists!$B$2:$G$200,5,FALSE)</f>
        <v>Displacement</v>
      </c>
      <c r="F88" s="161">
        <f t="shared" si="10"/>
        <v>2.2999999999999998</v>
      </c>
      <c r="G88" s="162">
        <f t="shared" si="11"/>
        <v>3</v>
      </c>
      <c r="H88" s="162" t="str">
        <f t="shared" si="12"/>
        <v>Medium</v>
      </c>
      <c r="I88" s="160" t="str">
        <f>INDEX(Trends!$D$3:$D$404,MATCH(B88,Trends!$C$3:$C$404,0))</f>
        <v>Decreasing</v>
      </c>
      <c r="J88" s="162" t="str">
        <f>VLOOKUP($B88,Reliability!$A$3:$I$300,9,FALSE)</f>
        <v>High</v>
      </c>
      <c r="K88" s="163">
        <f t="shared" si="13"/>
        <v>3.5</v>
      </c>
      <c r="L88" s="163">
        <f>VLOOKUP($B88,'Impact of the crisis'!$C$6:$N$300,12,FALSE)</f>
        <v>4.3</v>
      </c>
      <c r="M88" s="163">
        <f>VLOOKUP($B88,'Impact of the crisis'!$C$6:$AB$300,26,FALSE)</f>
        <v>2.9</v>
      </c>
      <c r="N88" s="163">
        <f>VLOOKUP($B88,'Conditions of people affected'!$C$6:$R$300,16,FALSE)</f>
        <v>1.25</v>
      </c>
      <c r="O88" s="163">
        <f>VLOOKUP($B88,'Conditions of people affected'!$C$6:$R$300,9,FALSE)</f>
        <v>1.5</v>
      </c>
      <c r="P88" s="163">
        <f>VLOOKUP($B88,'Conditions of people affected'!$C$6:$R$300,15,FALSE)</f>
        <v>1</v>
      </c>
      <c r="Q88" s="163">
        <f t="shared" si="14"/>
        <v>2.8</v>
      </c>
      <c r="R88" s="163">
        <f>VLOOKUP($B88,'Complexity of the crisis'!$C$6:$AN$300,22,FALSE)</f>
        <v>2.5</v>
      </c>
      <c r="S88" s="164">
        <f>VLOOKUP($B88,'Complexity of the crisis'!$C$6:$AN$300,38,FALSE)</f>
        <v>3</v>
      </c>
      <c r="T88" s="159" t="str">
        <f>VLOOKUP(B88,Lists!$C$3:$E$300,3,FALSE)</f>
        <v>Africa</v>
      </c>
      <c r="U88" s="178">
        <f>VLOOKUP(B88,'INFORM Severity - hidden'!$C$5:$V$300,20,FALSE)</f>
        <v>45564</v>
      </c>
    </row>
    <row r="89" spans="1:21" x14ac:dyDescent="0.35">
      <c r="A89" s="157" t="str">
        <f t="array" ref="A89">IFERROR(INDEX(Lists!$B$2:$B$200,SMALL(IF(Lists!$H$2:$H$200="Yes",ROW(Lists!$B$2:$B$200)),ROW(85:85))-1,1),"")</f>
        <v>Complex situation in Türkiye</v>
      </c>
      <c r="B89" s="158" t="str">
        <f>VLOOKUP(A89,Lists!$B$2:$G$200,2,FALSE)</f>
        <v>TUR001</v>
      </c>
      <c r="C89" s="158" t="str">
        <f>VLOOKUP(B89,'INFORM Severity - hidden'!$C$5:$D$200,2,FALSE)</f>
        <v>Türkiye</v>
      </c>
      <c r="D89" s="158" t="str">
        <f>VLOOKUP(A89,Lists!$B$2:$G$200,3,FALSE)</f>
        <v>TUR</v>
      </c>
      <c r="E89" s="158" t="str">
        <f>VLOOKUP(A89,Lists!$B$2:$G$200,5,FALSE)</f>
        <v>Displacement,Conflict</v>
      </c>
      <c r="F89" s="161">
        <f t="shared" si="10"/>
        <v>3.5</v>
      </c>
      <c r="G89" s="162">
        <f t="shared" si="11"/>
        <v>4</v>
      </c>
      <c r="H89" s="162" t="str">
        <f t="shared" si="12"/>
        <v>High</v>
      </c>
      <c r="I89" s="160" t="str">
        <f>INDEX(Trends!$D$3:$D$404,MATCH(B89,Trends!$C$3:$C$404,0))</f>
        <v>Decreasing</v>
      </c>
      <c r="J89" s="162" t="str">
        <f>VLOOKUP($B89,Reliability!$A$3:$I$300,9,FALSE)</f>
        <v>Very High</v>
      </c>
      <c r="K89" s="163">
        <f t="shared" si="13"/>
        <v>3.5</v>
      </c>
      <c r="L89" s="163">
        <f>VLOOKUP($B89,'Impact of the crisis'!$C$6:$N$300,12,FALSE)</f>
        <v>3.6</v>
      </c>
      <c r="M89" s="163">
        <f>VLOOKUP($B89,'Impact of the crisis'!$C$6:$AB$300,26,FALSE)</f>
        <v>3.4</v>
      </c>
      <c r="N89" s="163">
        <f>VLOOKUP($B89,'Conditions of people affected'!$C$6:$R$300,16,FALSE)</f>
        <v>3.75</v>
      </c>
      <c r="O89" s="163">
        <f>VLOOKUP($B89,'Conditions of people affected'!$C$6:$R$300,9,FALSE)</f>
        <v>4.5</v>
      </c>
      <c r="P89" s="163">
        <f>VLOOKUP($B89,'Conditions of people affected'!$C$6:$R$300,15,FALSE)</f>
        <v>3</v>
      </c>
      <c r="Q89" s="163">
        <f t="shared" si="14"/>
        <v>3.2</v>
      </c>
      <c r="R89" s="163">
        <f>VLOOKUP($B89,'Complexity of the crisis'!$C$6:$AN$300,22,FALSE)</f>
        <v>2.9</v>
      </c>
      <c r="S89" s="164">
        <f>VLOOKUP($B89,'Complexity of the crisis'!$C$6:$AN$300,38,FALSE)</f>
        <v>3.5</v>
      </c>
      <c r="T89" s="159" t="str">
        <f>VLOOKUP(B89,Lists!$C$3:$E$300,3,FALSE)</f>
        <v>Middle east</v>
      </c>
      <c r="U89" s="178">
        <f>VLOOKUP(B89,'INFORM Severity - hidden'!$C$5:$V$300,20,FALSE)</f>
        <v>45560</v>
      </c>
    </row>
    <row r="90" spans="1:21" x14ac:dyDescent="0.35">
      <c r="A90" s="157" t="str">
        <f t="array" ref="A90">IFERROR(INDEX(Lists!$B$2:$B$200,SMALL(IF(Lists!$H$2:$H$200="Yes",ROW(Lists!$B$2:$B$200)),ROW(86:86))-1,1),"")</f>
        <v>Multiple Crises in Tanzania</v>
      </c>
      <c r="B90" s="158" t="str">
        <f>VLOOKUP(A90,Lists!$B$2:$G$200,2,FALSE)</f>
        <v>TZA001</v>
      </c>
      <c r="C90" s="158" t="str">
        <f>VLOOKUP(B90,'INFORM Severity - hidden'!$C$5:$D$200,2,FALSE)</f>
        <v>Tanzania</v>
      </c>
      <c r="D90" s="158" t="str">
        <f>VLOOKUP(A90,Lists!$B$2:$G$200,3,FALSE)</f>
        <v>TZA</v>
      </c>
      <c r="E90" s="158" t="str">
        <f>VLOOKUP(A90,Lists!$B$2:$G$200,5,FALSE)</f>
        <v>Displacement,Drought</v>
      </c>
      <c r="F90" s="161">
        <f t="shared" si="10"/>
        <v>2.5</v>
      </c>
      <c r="G90" s="162">
        <f t="shared" si="11"/>
        <v>3</v>
      </c>
      <c r="H90" s="162" t="str">
        <f t="shared" si="12"/>
        <v>Medium</v>
      </c>
      <c r="I90" s="160" t="str">
        <f>INDEX(Trends!$D$3:$D$404,MATCH(B90,Trends!$C$3:$C$404,0))</f>
        <v>Decreasing</v>
      </c>
      <c r="J90" s="162" t="str">
        <f>VLOOKUP($B90,Reliability!$A$3:$I$300,9,FALSE)</f>
        <v>High</v>
      </c>
      <c r="K90" s="163">
        <f t="shared" si="13"/>
        <v>3.1</v>
      </c>
      <c r="L90" s="163">
        <f>VLOOKUP($B90,'Impact of the crisis'!$C$6:$N$300,12,FALSE)</f>
        <v>3.2</v>
      </c>
      <c r="M90" s="163">
        <f>VLOOKUP($B90,'Impact of the crisis'!$C$6:$AB$300,26,FALSE)</f>
        <v>3</v>
      </c>
      <c r="N90" s="163">
        <f>VLOOKUP($B90,'Conditions of people affected'!$C$6:$R$300,16,FALSE)</f>
        <v>2.5</v>
      </c>
      <c r="O90" s="163">
        <f>VLOOKUP($B90,'Conditions of people affected'!$C$6:$R$300,9,FALSE)</f>
        <v>3</v>
      </c>
      <c r="P90" s="163">
        <f>VLOOKUP($B90,'Conditions of people affected'!$C$6:$R$300,15,FALSE)</f>
        <v>2</v>
      </c>
      <c r="Q90" s="163">
        <f t="shared" si="14"/>
        <v>2</v>
      </c>
      <c r="R90" s="163">
        <f>VLOOKUP($B90,'Complexity of the crisis'!$C$6:$AN$300,22,FALSE)</f>
        <v>1.9</v>
      </c>
      <c r="S90" s="164">
        <f>VLOOKUP($B90,'Complexity of the crisis'!$C$6:$AN$300,38,FALSE)</f>
        <v>2</v>
      </c>
      <c r="T90" s="159" t="str">
        <f>VLOOKUP(B90,Lists!$C$3:$E$300,3,FALSE)</f>
        <v>Africa</v>
      </c>
      <c r="U90" s="178">
        <f>VLOOKUP(B90,'INFORM Severity - hidden'!$C$5:$V$300,20,FALSE)</f>
        <v>45565</v>
      </c>
    </row>
    <row r="91" spans="1:21" x14ac:dyDescent="0.35">
      <c r="A91" s="157" t="str">
        <f t="array" ref="A91">IFERROR(INDEX(Lists!$B$2:$B$200,SMALL(IF(Lists!$H$2:$H$200="Yes",ROW(Lists!$B$2:$B$200)),ROW(87:87))-1,1),"")</f>
        <v>International Displacement in Uganda</v>
      </c>
      <c r="B91" s="158" t="str">
        <f>VLOOKUP(A91,Lists!$B$2:$G$200,2,FALSE)</f>
        <v>UGA005</v>
      </c>
      <c r="C91" s="158" t="str">
        <f>VLOOKUP(B91,'INFORM Severity - hidden'!$C$5:$D$200,2,FALSE)</f>
        <v>Uganda</v>
      </c>
      <c r="D91" s="158" t="str">
        <f>VLOOKUP(A91,Lists!$B$2:$G$200,3,FALSE)</f>
        <v>UGA</v>
      </c>
      <c r="E91" s="158" t="str">
        <f>VLOOKUP(A91,Lists!$B$2:$G$200,5,FALSE)</f>
        <v>Displacement</v>
      </c>
      <c r="F91" s="161">
        <f t="shared" si="10"/>
        <v>3.3</v>
      </c>
      <c r="G91" s="162">
        <f t="shared" si="11"/>
        <v>4</v>
      </c>
      <c r="H91" s="162" t="str">
        <f t="shared" si="12"/>
        <v>High</v>
      </c>
      <c r="I91" s="160" t="str">
        <f>INDEX(Trends!$D$3:$D$404,MATCH(B91,Trends!$C$3:$C$404,0))</f>
        <v>Increasing</v>
      </c>
      <c r="J91" s="162" t="str">
        <f>VLOOKUP($B91,Reliability!$A$3:$I$300,9,FALSE)</f>
        <v>Medium</v>
      </c>
      <c r="K91" s="163">
        <f t="shared" si="13"/>
        <v>3.2</v>
      </c>
      <c r="L91" s="163">
        <f>VLOOKUP($B91,'Impact of the crisis'!$C$6:$N$300,12,FALSE)</f>
        <v>1.7</v>
      </c>
      <c r="M91" s="163">
        <f>VLOOKUP($B91,'Impact of the crisis'!$C$6:$AB$300,26,FALSE)</f>
        <v>3.8</v>
      </c>
      <c r="N91" s="163">
        <f>VLOOKUP($B91,'Conditions of people affected'!$C$6:$R$300,16,FALSE)</f>
        <v>3.35</v>
      </c>
      <c r="O91" s="163">
        <f>VLOOKUP($B91,'Conditions of people affected'!$C$6:$R$300,9,FALSE)</f>
        <v>3.7</v>
      </c>
      <c r="P91" s="163">
        <f>VLOOKUP($B91,'Conditions of people affected'!$C$6:$R$300,15,FALSE)</f>
        <v>3</v>
      </c>
      <c r="Q91" s="163">
        <f t="shared" si="14"/>
        <v>3.2</v>
      </c>
      <c r="R91" s="163">
        <f>VLOOKUP($B91,'Complexity of the crisis'!$C$6:$AN$300,22,FALSE)</f>
        <v>3.7</v>
      </c>
      <c r="S91" s="164">
        <f>VLOOKUP($B91,'Complexity of the crisis'!$C$6:$AN$300,38,FALSE)</f>
        <v>2.5</v>
      </c>
      <c r="T91" s="159" t="str">
        <f>VLOOKUP(B91,Lists!$C$3:$E$300,3,FALSE)</f>
        <v>Africa</v>
      </c>
      <c r="U91" s="178">
        <f>VLOOKUP(B91,'INFORM Severity - hidden'!$C$5:$V$300,20,FALSE)</f>
        <v>45562</v>
      </c>
    </row>
    <row r="92" spans="1:21" x14ac:dyDescent="0.35">
      <c r="A92" s="157" t="str">
        <f t="array" ref="A92">IFERROR(INDEX(Lists!$B$2:$B$200,SMALL(IF(Lists!$H$2:$H$200="Yes",ROW(Lists!$B$2:$B$200)),ROW(88:88))-1,1),"")</f>
        <v>Russia-Ukraine conflict</v>
      </c>
      <c r="B92" s="158" t="str">
        <f>VLOOKUP(A92,Lists!$B$2:$G$200,2,FALSE)</f>
        <v>UKR002</v>
      </c>
      <c r="C92" s="158" t="str">
        <f>VLOOKUP(B92,'INFORM Severity - hidden'!$C$5:$D$200,2,FALSE)</f>
        <v>Ukraine</v>
      </c>
      <c r="D92" s="158" t="str">
        <f>VLOOKUP(A92,Lists!$B$2:$G$200,3,FALSE)</f>
        <v>UKR</v>
      </c>
      <c r="E92" s="158" t="str">
        <f>VLOOKUP(A92,Lists!$B$2:$G$200,5,FALSE)</f>
        <v>Conflict,Displacement</v>
      </c>
      <c r="F92" s="161">
        <f t="shared" si="10"/>
        <v>4.5</v>
      </c>
      <c r="G92" s="162">
        <f t="shared" si="11"/>
        <v>5</v>
      </c>
      <c r="H92" s="162" t="str">
        <f t="shared" si="12"/>
        <v>Very High</v>
      </c>
      <c r="I92" s="160" t="str">
        <f>INDEX(Trends!$D$3:$D$404,MATCH(B92,Trends!$C$3:$C$404,0))</f>
        <v>Stable</v>
      </c>
      <c r="J92" s="162" t="str">
        <f>VLOOKUP($B92,Reliability!$A$3:$I$300,9,FALSE)</f>
        <v>Very High</v>
      </c>
      <c r="K92" s="163">
        <f t="shared" si="13"/>
        <v>4.5</v>
      </c>
      <c r="L92" s="163">
        <f>VLOOKUP($B92,'Impact of the crisis'!$C$6:$N$300,12,FALSE)</f>
        <v>4.9000000000000004</v>
      </c>
      <c r="M92" s="163">
        <f>VLOOKUP($B92,'Impact of the crisis'!$C$6:$AB$300,26,FALSE)</f>
        <v>4.3</v>
      </c>
      <c r="N92" s="163">
        <f>VLOOKUP($B92,'Conditions of people affected'!$C$6:$R$300,16,FALSE)</f>
        <v>5</v>
      </c>
      <c r="O92" s="163">
        <f>VLOOKUP($B92,'Conditions of people affected'!$C$6:$R$300,9,FALSE)</f>
        <v>5</v>
      </c>
      <c r="P92" s="163">
        <f>VLOOKUP($B92,'Conditions of people affected'!$C$6:$R$300,15,FALSE)</f>
        <v>5</v>
      </c>
      <c r="Q92" s="163">
        <f t="shared" si="14"/>
        <v>3.7</v>
      </c>
      <c r="R92" s="163">
        <f>VLOOKUP($B92,'Complexity of the crisis'!$C$6:$AN$300,22,FALSE)</f>
        <v>2.6</v>
      </c>
      <c r="S92" s="164">
        <f>VLOOKUP($B92,'Complexity of the crisis'!$C$6:$AN$300,38,FALSE)</f>
        <v>4.5</v>
      </c>
      <c r="T92" s="159" t="str">
        <f>VLOOKUP(B92,Lists!$C$3:$E$300,3,FALSE)</f>
        <v>Europe</v>
      </c>
      <c r="U92" s="178">
        <f>VLOOKUP(B92,'INFORM Severity - hidden'!$C$5:$V$300,20,FALSE)</f>
        <v>45563</v>
      </c>
    </row>
    <row r="93" spans="1:21" x14ac:dyDescent="0.35">
      <c r="A93" s="157" t="str">
        <f t="array" ref="A93">IFERROR(INDEX(Lists!$B$2:$B$200,SMALL(IF(Lists!$H$2:$H$200="Yes",ROW(Lists!$B$2:$B$200)),ROW(89:89))-1,1),"")</f>
        <v>Complex crisis in Venezuela</v>
      </c>
      <c r="B93" s="158" t="str">
        <f>VLOOKUP(A93,Lists!$B$2:$G$200,2,FALSE)</f>
        <v>VEN001</v>
      </c>
      <c r="C93" s="158" t="str">
        <f>VLOOKUP(B93,'INFORM Severity - hidden'!$C$5:$D$200,2,FALSE)</f>
        <v>Venezuela</v>
      </c>
      <c r="D93" s="158" t="str">
        <f>VLOOKUP(A93,Lists!$B$2:$G$200,3,FALSE)</f>
        <v>VEN</v>
      </c>
      <c r="E93" s="158" t="str">
        <f>VLOOKUP(A93,Lists!$B$2:$G$200,5,FALSE)</f>
        <v>Socio-political,Violence,Floods</v>
      </c>
      <c r="F93" s="161">
        <f t="shared" si="10"/>
        <v>4</v>
      </c>
      <c r="G93" s="162">
        <f t="shared" si="11"/>
        <v>4</v>
      </c>
      <c r="H93" s="162" t="str">
        <f t="shared" si="12"/>
        <v>High</v>
      </c>
      <c r="I93" s="160" t="str">
        <f>INDEX(Trends!$D$3:$D$404,MATCH(B93,Trends!$C$3:$C$404,0))</f>
        <v>Stable</v>
      </c>
      <c r="J93" s="162" t="str">
        <f>VLOOKUP($B93,Reliability!$A$3:$I$300,9,FALSE)</f>
        <v>High</v>
      </c>
      <c r="K93" s="163">
        <f t="shared" si="13"/>
        <v>4.4000000000000004</v>
      </c>
      <c r="L93" s="163">
        <f>VLOOKUP($B93,'Impact of the crisis'!$C$6:$N$300,12,FALSE)</f>
        <v>5</v>
      </c>
      <c r="M93" s="163">
        <f>VLOOKUP($B93,'Impact of the crisis'!$C$6:$AB$300,26,FALSE)</f>
        <v>4</v>
      </c>
      <c r="N93" s="163">
        <f>VLOOKUP($B93,'Conditions of people affected'!$C$6:$R$300,16,FALSE)</f>
        <v>3.9</v>
      </c>
      <c r="O93" s="163">
        <f>VLOOKUP($B93,'Conditions of people affected'!$C$6:$R$300,9,FALSE)</f>
        <v>4.8</v>
      </c>
      <c r="P93" s="163">
        <f>VLOOKUP($B93,'Conditions of people affected'!$C$6:$R$300,15,FALSE)</f>
        <v>3</v>
      </c>
      <c r="Q93" s="163">
        <f t="shared" si="14"/>
        <v>3.7</v>
      </c>
      <c r="R93" s="163">
        <f>VLOOKUP($B93,'Complexity of the crisis'!$C$6:$AN$300,22,FALSE)</f>
        <v>3.3</v>
      </c>
      <c r="S93" s="164">
        <f>VLOOKUP($B93,'Complexity of the crisis'!$C$6:$AN$300,38,FALSE)</f>
        <v>4</v>
      </c>
      <c r="T93" s="159" t="str">
        <f>VLOOKUP(B93,Lists!$C$3:$E$300,3,FALSE)</f>
        <v>Americas</v>
      </c>
      <c r="U93" s="178">
        <f>VLOOKUP(B93,'INFORM Severity - hidden'!$C$5:$V$300,20,FALSE)</f>
        <v>45560</v>
      </c>
    </row>
    <row r="94" spans="1:21" x14ac:dyDescent="0.35">
      <c r="A94" s="157" t="str">
        <f t="array" ref="A94">IFERROR(INDEX(Lists!$B$2:$B$200,SMALL(IF(Lists!$H$2:$H$200="Yes",ROW(Lists!$B$2:$B$200)),ROW(90:90))-1,1),"")</f>
        <v>Conflict in Yemen</v>
      </c>
      <c r="B94" s="158" t="str">
        <f>VLOOKUP(A94,Lists!$B$2:$G$200,2,FALSE)</f>
        <v>YEM001</v>
      </c>
      <c r="C94" s="158" t="str">
        <f>VLOOKUP(B94,'INFORM Severity - hidden'!$C$5:$D$200,2,FALSE)</f>
        <v>Yemen</v>
      </c>
      <c r="D94" s="158" t="str">
        <f>VLOOKUP(A94,Lists!$B$2:$G$200,3,FALSE)</f>
        <v>YEM</v>
      </c>
      <c r="E94" s="158" t="str">
        <f>VLOOKUP(A94,Lists!$B$2:$G$200,5,FALSE)</f>
        <v>Conflict</v>
      </c>
      <c r="F94" s="161">
        <f t="shared" si="10"/>
        <v>4.7</v>
      </c>
      <c r="G94" s="162">
        <f t="shared" si="11"/>
        <v>5</v>
      </c>
      <c r="H94" s="162" t="str">
        <f t="shared" si="12"/>
        <v>Very High</v>
      </c>
      <c r="I94" s="160" t="str">
        <f>INDEX(Trends!$D$3:$D$404,MATCH(B94,Trends!$C$3:$C$404,0))</f>
        <v>Stable</v>
      </c>
      <c r="J94" s="162" t="str">
        <f>VLOOKUP($B94,Reliability!$A$3:$I$300,9,FALSE)</f>
        <v>High</v>
      </c>
      <c r="K94" s="163">
        <f t="shared" si="13"/>
        <v>4.7</v>
      </c>
      <c r="L94" s="163">
        <f>VLOOKUP($B94,'Impact of the crisis'!$C$6:$N$300,12,FALSE)</f>
        <v>4.9000000000000004</v>
      </c>
      <c r="M94" s="163">
        <f>VLOOKUP($B94,'Impact of the crisis'!$C$6:$AB$300,26,FALSE)</f>
        <v>4.5999999999999996</v>
      </c>
      <c r="N94" s="163">
        <f>VLOOKUP($B94,'Conditions of people affected'!$C$6:$R$300,16,FALSE)</f>
        <v>5</v>
      </c>
      <c r="O94" s="163">
        <f>VLOOKUP($B94,'Conditions of people affected'!$C$6:$R$300,9,FALSE)</f>
        <v>5</v>
      </c>
      <c r="P94" s="163">
        <f>VLOOKUP($B94,'Conditions of people affected'!$C$6:$R$300,15,FALSE)</f>
        <v>5</v>
      </c>
      <c r="Q94" s="163">
        <f t="shared" si="14"/>
        <v>4.2</v>
      </c>
      <c r="R94" s="163">
        <f>VLOOKUP($B94,'Complexity of the crisis'!$C$6:$AN$300,22,FALSE)</f>
        <v>3.8</v>
      </c>
      <c r="S94" s="164">
        <f>VLOOKUP($B94,'Complexity of the crisis'!$C$6:$AN$300,38,FALSE)</f>
        <v>4.5</v>
      </c>
      <c r="T94" s="159" t="str">
        <f>VLOOKUP(B94,Lists!$C$3:$E$300,3,FALSE)</f>
        <v>Middle east</v>
      </c>
      <c r="U94" s="178">
        <f>VLOOKUP(B94,'INFORM Severity - hidden'!$C$5:$V$300,20,FALSE)</f>
        <v>45560</v>
      </c>
    </row>
    <row r="95" spans="1:21" x14ac:dyDescent="0.35">
      <c r="A95" s="157" t="str">
        <f t="array" ref="A95">IFERROR(INDEX(Lists!$B$2:$B$200,SMALL(IF(Lists!$H$2:$H$200="Yes",ROW(Lists!$B$2:$B$200)),ROW(91:91))-1,1),"")</f>
        <v>Drought in Zambia</v>
      </c>
      <c r="B95" s="158" t="str">
        <f>VLOOKUP(A95,Lists!$B$2:$G$200,2,FALSE)</f>
        <v>ZMB002</v>
      </c>
      <c r="C95" s="158" t="str">
        <f>VLOOKUP(B95,'INFORM Severity - hidden'!$C$5:$D$200,2,FALSE)</f>
        <v>Zambia</v>
      </c>
      <c r="D95" s="158" t="str">
        <f>VLOOKUP(A95,Lists!$B$2:$G$200,3,FALSE)</f>
        <v>ZMB</v>
      </c>
      <c r="E95" s="158" t="str">
        <f>VLOOKUP(A95,Lists!$B$2:$G$200,5,FALSE)</f>
        <v>Drought,Food Security</v>
      </c>
      <c r="F95" s="161">
        <f t="shared" si="10"/>
        <v>3.6</v>
      </c>
      <c r="G95" s="162">
        <f t="shared" si="11"/>
        <v>4</v>
      </c>
      <c r="H95" s="162" t="str">
        <f t="shared" si="12"/>
        <v>High</v>
      </c>
      <c r="I95" s="160" t="str">
        <f>INDEX(Trends!$D$3:$D$404,MATCH(B95,Trends!$C$3:$C$404,0))</f>
        <v>Increasing</v>
      </c>
      <c r="J95" s="162" t="str">
        <f>VLOOKUP($B95,Reliability!$A$3:$I$300,9,FALSE)</f>
        <v>High</v>
      </c>
      <c r="K95" s="163">
        <f t="shared" si="13"/>
        <v>4</v>
      </c>
      <c r="L95" s="163">
        <f>VLOOKUP($B95,'Impact of the crisis'!$C$6:$N$300,12,FALSE)</f>
        <v>4.8</v>
      </c>
      <c r="M95" s="163">
        <f>VLOOKUP($B95,'Impact of the crisis'!$C$6:$AB$300,26,FALSE)</f>
        <v>3.4</v>
      </c>
      <c r="N95" s="163">
        <f>VLOOKUP($B95,'Conditions of people affected'!$C$6:$R$300,16,FALSE)</f>
        <v>4</v>
      </c>
      <c r="O95" s="163">
        <f>VLOOKUP($B95,'Conditions of people affected'!$C$6:$R$300,9,FALSE)</f>
        <v>5</v>
      </c>
      <c r="P95" s="163">
        <f>VLOOKUP($B95,'Conditions of people affected'!$C$6:$R$300,15,FALSE)</f>
        <v>3</v>
      </c>
      <c r="Q95" s="163">
        <f t="shared" si="14"/>
        <v>2.5</v>
      </c>
      <c r="R95" s="163">
        <f>VLOOKUP($B95,'Complexity of the crisis'!$C$6:$AN$300,22,FALSE)</f>
        <v>2.4</v>
      </c>
      <c r="S95" s="164">
        <f>VLOOKUP($B95,'Complexity of the crisis'!$C$6:$AN$300,38,FALSE)</f>
        <v>2.5</v>
      </c>
      <c r="T95" s="159" t="str">
        <f>VLOOKUP(B95,Lists!$C$3:$E$300,3,FALSE)</f>
        <v>Africa</v>
      </c>
      <c r="U95" s="178">
        <f>VLOOKUP(B95,'INFORM Severity - hidden'!$C$5:$V$300,20,FALSE)</f>
        <v>45565</v>
      </c>
    </row>
    <row r="96" spans="1:21" x14ac:dyDescent="0.35">
      <c r="A96" s="157" t="str">
        <f t="array" ref="A96">IFERROR(INDEX(Lists!$B$2:$B$200,SMALL(IF(Lists!$H$2:$H$200="Yes",ROW(Lists!$B$2:$B$200)),ROW(92:92))-1,1),"")</f>
        <v>Complex crisis in Zimbabwe</v>
      </c>
      <c r="B96" s="158" t="str">
        <f>VLOOKUP(A96,Lists!$B$2:$G$200,2,FALSE)</f>
        <v>ZWE001</v>
      </c>
      <c r="C96" s="158" t="str">
        <f>VLOOKUP(B96,'INFORM Severity - hidden'!$C$5:$D$200,2,FALSE)</f>
        <v>Zimbabwe</v>
      </c>
      <c r="D96" s="158" t="str">
        <f>VLOOKUP(A96,Lists!$B$2:$G$200,3,FALSE)</f>
        <v>ZWE</v>
      </c>
      <c r="E96" s="158" t="str">
        <f>VLOOKUP(A96,Lists!$B$2:$G$200,5,FALSE)</f>
        <v>Socio-political,Drought,Food Security</v>
      </c>
      <c r="F96" s="161">
        <f t="shared" si="10"/>
        <v>3.8</v>
      </c>
      <c r="G96" s="162">
        <f t="shared" si="11"/>
        <v>4</v>
      </c>
      <c r="H96" s="162" t="str">
        <f t="shared" si="12"/>
        <v>High</v>
      </c>
      <c r="I96" s="160" t="str">
        <f>INDEX(Trends!$D$3:$D$404,MATCH(B96,Trends!$C$3:$C$404,0))</f>
        <v>Increasing</v>
      </c>
      <c r="J96" s="162" t="str">
        <f>VLOOKUP($B96,Reliability!$A$3:$I$300,9,FALSE)</f>
        <v>High</v>
      </c>
      <c r="K96" s="163">
        <f t="shared" si="13"/>
        <v>4.0999999999999996</v>
      </c>
      <c r="L96" s="163">
        <f>VLOOKUP($B96,'Impact of the crisis'!$C$6:$N$300,12,FALSE)</f>
        <v>4.5999999999999996</v>
      </c>
      <c r="M96" s="163">
        <f>VLOOKUP($B96,'Impact of the crisis'!$C$6:$AB$300,26,FALSE)</f>
        <v>3.8</v>
      </c>
      <c r="N96" s="163">
        <f>VLOOKUP($B96,'Conditions of people affected'!$C$6:$R$300,16,FALSE)</f>
        <v>3.9</v>
      </c>
      <c r="O96" s="163">
        <f>VLOOKUP($B96,'Conditions of people affected'!$C$6:$R$300,9,FALSE)</f>
        <v>4.8</v>
      </c>
      <c r="P96" s="163">
        <f>VLOOKUP($B96,'Conditions of people affected'!$C$6:$R$300,15,FALSE)</f>
        <v>3</v>
      </c>
      <c r="Q96" s="163">
        <f t="shared" si="14"/>
        <v>3.4</v>
      </c>
      <c r="R96" s="163">
        <f>VLOOKUP($B96,'Complexity of the crisis'!$C$6:$AN$300,22,FALSE)</f>
        <v>3.3</v>
      </c>
      <c r="S96" s="164">
        <f>VLOOKUP($B96,'Complexity of the crisis'!$C$6:$AN$300,38,FALSE)</f>
        <v>3.5</v>
      </c>
      <c r="T96" s="159" t="str">
        <f>VLOOKUP(B96,Lists!$C$3:$E$300,3,FALSE)</f>
        <v>Africa</v>
      </c>
      <c r="U96" s="178">
        <f>VLOOKUP(B96,'INFORM Severity - hidden'!$C$5:$V$300,20,FALSE)</f>
        <v>45565</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80"/>
  <sheetViews>
    <sheetView topLeftCell="E1" workbookViewId="0">
      <selection activeCell="M7" sqref="M7"/>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4">
      <c r="A2" s="1"/>
      <c r="B2" s="1"/>
      <c r="C2" s="15"/>
      <c r="D2" s="15"/>
      <c r="E2" s="8"/>
      <c r="F2" s="108" t="s">
        <v>10227</v>
      </c>
      <c r="G2" s="110" t="s">
        <v>10228</v>
      </c>
      <c r="H2" s="108" t="s">
        <v>10229</v>
      </c>
      <c r="I2" s="103" t="s">
        <v>10230</v>
      </c>
      <c r="J2" s="108" t="s">
        <v>10231</v>
      </c>
      <c r="K2" s="110" t="s">
        <v>10232</v>
      </c>
      <c r="L2" s="108" t="s">
        <v>10233</v>
      </c>
      <c r="M2" s="103" t="s">
        <v>10234</v>
      </c>
      <c r="N2" s="102" t="s">
        <v>10225</v>
      </c>
      <c r="O2" s="108" t="s">
        <v>10235</v>
      </c>
      <c r="P2" s="110" t="s">
        <v>10236</v>
      </c>
      <c r="Q2" s="108" t="s">
        <v>10237</v>
      </c>
      <c r="R2" s="103" t="s">
        <v>963</v>
      </c>
      <c r="S2" s="108" t="s">
        <v>10238</v>
      </c>
      <c r="T2" s="110" t="s">
        <v>10239</v>
      </c>
      <c r="U2" s="108" t="s">
        <v>10240</v>
      </c>
      <c r="V2" s="106" t="s">
        <v>568</v>
      </c>
      <c r="W2" s="108" t="s">
        <v>10241</v>
      </c>
      <c r="X2" s="109" t="s">
        <v>10242</v>
      </c>
      <c r="Y2" s="107" t="s">
        <v>10243</v>
      </c>
      <c r="Z2" s="105" t="s">
        <v>10244</v>
      </c>
      <c r="AA2" s="104" t="s">
        <v>10245</v>
      </c>
      <c r="AB2" s="102" t="s">
        <v>10226</v>
      </c>
    </row>
    <row r="3" spans="1:28" x14ac:dyDescent="0.35">
      <c r="A3" s="1"/>
      <c r="B3" s="1"/>
      <c r="C3" s="15"/>
      <c r="D3" s="15"/>
      <c r="E3" s="8" t="s">
        <v>10246</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10247</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10201</v>
      </c>
      <c r="B5" s="29" t="s">
        <v>10206</v>
      </c>
      <c r="C5" s="29" t="s">
        <v>10203</v>
      </c>
      <c r="D5" s="29" t="s">
        <v>10204</v>
      </c>
      <c r="E5" s="30" t="s">
        <v>10248</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0.30550561797752807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4.4000000000000004</v>
      </c>
      <c r="X6" s="166">
        <f>IF(OR('Crisis Indicator Data'!L3="x",'Crisis Indicator Data'!H3="x"),"x",'Crisis Indicator Data'!L3/'Crisis Indicator Data'!H3)</f>
        <v>2.6674157303370788E-5</v>
      </c>
      <c r="Y6" s="147">
        <f t="shared" ref="Y6:Y37" si="9">IF(X6="x","x",IF(X6&lt;Y$4,0,IF(X6&gt;Y$3,5,ROUND(5-(Y$3-X6)/(Y$3-Y$4)*5,1))))</f>
        <v>1.3</v>
      </c>
      <c r="Z6" s="147">
        <f t="shared" ref="Z6:Z37" si="10">IF(AND(Y6="x",W6="x"),"x",ROUND(AVERAGE(W6,Y6),1))</f>
        <v>2.9</v>
      </c>
      <c r="AA6" s="147">
        <f t="shared" ref="AA6:AA37" si="11">IF(AND(V6="x",Z6="x"),"x",IF(OR(V6="x",Z6="x"),AVERAGE(V6,Z6),ROUND((5-GEOMEAN(((5-V6)/5*4+1),((5-Z6)/5*4+1)))/4*5,1)))</f>
        <v>4.2</v>
      </c>
      <c r="AB6" s="167">
        <f t="shared" ref="AB6:AB37" si="12">IF(AND(R6="x",AA6="x"),"x",IF(OR(R6="x",AA6="x"),AVERAGE(R6,AA6),ROUND((5-GEOMEAN(((5-R6)/5*4+1),((5-AA6)/5*4+1)))/4*5,1)))</f>
        <v>4.5999999999999996</v>
      </c>
    </row>
    <row r="7" spans="1:28" x14ac:dyDescent="0.3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7.8651685393258425E-2</v>
      </c>
      <c r="L7" s="147">
        <f t="shared" si="2"/>
        <v>0.3</v>
      </c>
      <c r="M7" s="147">
        <f t="shared" si="3"/>
        <v>1.05</v>
      </c>
      <c r="N7" s="147">
        <f t="shared" si="4"/>
        <v>1.3</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x14ac:dyDescent="0.3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4.7</v>
      </c>
      <c r="G8" s="165">
        <f>IF('Crisis Indicator Data'!F5="x","x",IF(LEN(E8)&gt;3,('Crisis Indicator Data'!F5/VLOOKUP('Impact of the crisis'!$C8,'Regional Crises'!$B$1:$R$66,4,FALSE)),'Crisis Indicator Data'!F5/VLOOKUP('Impact of the crisis'!$E8,'Country Indicator Data'!$B$4:$P$300,15,FALSE)))</f>
        <v>0.51280420309617392</v>
      </c>
      <c r="H8" s="147">
        <f t="shared" si="0"/>
        <v>2.5</v>
      </c>
      <c r="I8" s="147">
        <f t="shared" si="1"/>
        <v>3.6</v>
      </c>
      <c r="J8" s="147">
        <f>IF('Crisis Indicator Data'!G5="x","x",IF(LOG('Crisis Indicator Data'!G5)&lt;J$4,0,IF(LOG('Crisis Indicator Data'!G5)&gt;J$3,5,ROUND(5-(J$3-LOG('Crisis Indicator Data'!G5))/(J$3-J$4)*5,1))))</f>
        <v>2.9</v>
      </c>
      <c r="K8" s="165">
        <f>IF('Crisis Indicator Data'!G5="x","x",IF(LEN(E8)&gt;3,('Crisis Indicator Data'!G5/VLOOKUP('Impact of the crisis'!$C8,'Regional Crises'!$B$1:$R$66,5,FALSE)),'Crisis Indicator Data'!G5/VLOOKUP('Impact of the crisis'!$E8,'Country Indicator Data'!$B$4:$P$300,14,FALSE)))</f>
        <v>0.21336231884057971</v>
      </c>
      <c r="L8" s="147">
        <f t="shared" si="2"/>
        <v>1</v>
      </c>
      <c r="M8" s="147">
        <f t="shared" si="3"/>
        <v>1.95</v>
      </c>
      <c r="N8" s="147">
        <f t="shared" si="4"/>
        <v>2.9</v>
      </c>
      <c r="O8" s="147">
        <f>IF('Crisis Indicator Data'!H5="x","x",IF('Crisis Indicator Data'!H5=0,0,IF(LOG('Crisis Indicator Data'!H5)&lt;O$4,0,IF(LOG('Crisis Indicator Data'!H5)&gt;O$3,5,ROUND(5-(O$3-LOG('Crisis Indicator Data'!H5))/(O$3-O$4)*5,1)))))</f>
        <v>3.2</v>
      </c>
      <c r="P8" s="165">
        <f>IF('Crisis Indicator Data'!H5="x","x",'Crisis Indicator Data'!H5/'Crisis Indicator Data'!G5)</f>
        <v>0.380383100122266</v>
      </c>
      <c r="Q8" s="147">
        <f t="shared" si="5"/>
        <v>1.9</v>
      </c>
      <c r="R8" s="147">
        <f t="shared" si="6"/>
        <v>2.5499999999999998</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1.4</v>
      </c>
    </row>
    <row r="9" spans="1:28"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0</v>
      </c>
      <c r="X9" s="166">
        <f>IF(OR('Crisis Indicator Data'!L6="x",'Crisis Indicator Data'!H6="x"),"x",'Crisis Indicator Data'!L6/'Crisis Indicator Data'!H6)</f>
        <v>0</v>
      </c>
      <c r="Y9" s="147">
        <f t="shared" si="9"/>
        <v>0</v>
      </c>
      <c r="Z9" s="147">
        <f t="shared" si="10"/>
        <v>0</v>
      </c>
      <c r="AA9" s="147">
        <f t="shared" si="11"/>
        <v>2.6</v>
      </c>
      <c r="AB9" s="167">
        <f t="shared" si="12"/>
        <v>1.9</v>
      </c>
    </row>
    <row r="10" spans="1:28"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8.9580622560304274E-2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0.4</v>
      </c>
      <c r="X10" s="166">
        <f>IF(OR('Crisis Indicator Data'!L7="x",'Crisis Indicator Data'!H7="x"),"x",'Crisis Indicator Data'!L7/'Crisis Indicator Data'!H7)</f>
        <v>9.7087378640776696E-6</v>
      </c>
      <c r="Y10" s="147">
        <f t="shared" si="9"/>
        <v>0.5</v>
      </c>
      <c r="Z10" s="147">
        <f t="shared" si="10"/>
        <v>0.5</v>
      </c>
      <c r="AA10" s="147">
        <f t="shared" si="11"/>
        <v>2.7</v>
      </c>
      <c r="AB10" s="167">
        <f t="shared" si="12"/>
        <v>2</v>
      </c>
    </row>
    <row r="11" spans="1:28" x14ac:dyDescent="0.3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3.8</v>
      </c>
      <c r="P11" s="165">
        <f>IF('Crisis Indicator Data'!H8="x","x",'Crisis Indicator Data'!H8/'Crisis Indicator Data'!G8)</f>
        <v>0.48864838473431527</v>
      </c>
      <c r="Q11" s="147">
        <f t="shared" si="5"/>
        <v>2.4</v>
      </c>
      <c r="R11" s="147">
        <f t="shared" si="6"/>
        <v>3.0999999999999996</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0.10058284762697751</v>
      </c>
      <c r="U11" s="147">
        <f t="shared" si="7"/>
        <v>3.4</v>
      </c>
      <c r="V11" s="147">
        <f t="shared" si="8"/>
        <v>3.7</v>
      </c>
      <c r="W11" s="147">
        <f>IF('Crisis Indicator Data'!L8="x","x",IF('Crisis Indicator Data'!L8=0,0,IF(LOG('Crisis Indicator Data'!L8)&lt;W$4,0,IF(LOG('Crisis Indicator Data'!L8)&gt;W$3,5,ROUND(5-(W$3-LOG('Crisis Indicator Data'!L8))/(W$3-W$4)*5,1)))))</f>
        <v>2.6</v>
      </c>
      <c r="X11" s="166">
        <f>IF(OR('Crisis Indicator Data'!L8="x",'Crisis Indicator Data'!H8="x"),"x",'Crisis Indicator Data'!L8/'Crisis Indicator Data'!H8)</f>
        <v>1.1323896752706078E-5</v>
      </c>
      <c r="Y11" s="147">
        <f t="shared" si="9"/>
        <v>0.6</v>
      </c>
      <c r="Z11" s="147">
        <f t="shared" si="10"/>
        <v>1.6</v>
      </c>
      <c r="AA11" s="147">
        <f t="shared" si="11"/>
        <v>2.8</v>
      </c>
      <c r="AB11" s="167">
        <f t="shared" si="12"/>
        <v>3</v>
      </c>
    </row>
    <row r="12" spans="1:28"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crisis'!$C12,'Regional Crises'!$B$1:$R$66,4,FALSE)),'Crisis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1.1000000000000001</v>
      </c>
      <c r="K12" s="165">
        <f>IF('Crisis Indicator Data'!G9="x","x",IF(LEN(E12)&gt;3,('Crisis Indicator Data'!G9/VLOOKUP('Impact of the crisis'!$C12,'Regional Crises'!$B$1:$R$66,5,FALSE)),'Crisis Indicator Data'!G9/VLOOKUP('Impact of the crisis'!$E12,'Country Indicator Data'!$B$4:$P$300,14,FALSE)))</f>
        <v>0.15437956204379563</v>
      </c>
      <c r="L12" s="147">
        <f t="shared" si="2"/>
        <v>0.7</v>
      </c>
      <c r="M12" s="147">
        <f t="shared" si="3"/>
        <v>0.9</v>
      </c>
      <c r="N12" s="147">
        <f t="shared" si="4"/>
        <v>1.7</v>
      </c>
      <c r="O12" s="147">
        <f>IF('Crisis Indicator Data'!H9="x","x",IF('Crisis Indicator Data'!H9=0,0,IF(LOG('Crisis Indicator Data'!H9)&lt;O$4,0,IF(LOG('Crisis Indicator Data'!H9)&gt;O$3,5,ROUND(5-(O$3-LOG('Crisis Indicator Data'!H9))/(O$3-O$4)*5,1)))))</f>
        <v>1.6</v>
      </c>
      <c r="P12" s="165">
        <f>IF('Crisis Indicator Data'!H9="x","x",'Crisis Indicator Data'!H9/'Crisis Indicator Data'!G9)</f>
        <v>0.14562647754137115</v>
      </c>
      <c r="Q12" s="147">
        <f t="shared" si="5"/>
        <v>0.7</v>
      </c>
      <c r="R12" s="147">
        <f t="shared" si="6"/>
        <v>1.1499999999999999</v>
      </c>
      <c r="S12" s="147">
        <f>IF('Crisis Indicator Data'!I9="x","x",IF('Crisis Indicator Data'!I9=0,0,IF(LOG('Crisis Indicator Data'!I9)&lt;S$4,0,IF(LOG('Crisis Indicator Data'!I9)&gt;S$3,5,ROUND(5-(S$3-LOG('Crisis Indicator Data'!I9))/(S$3-S$4)*5,1)))))</f>
        <v>2</v>
      </c>
      <c r="T12" s="165">
        <f>IF('Crisis Indicator Data'!H9="x","x",IF('Crisis Indicator Data'!I9="x","x",'Crisis Indicator Data'!I9/'Crisis Indicator Data'!H9))</f>
        <v>8.4415584415584416E-2</v>
      </c>
      <c r="U12" s="147">
        <f t="shared" si="7"/>
        <v>2.8</v>
      </c>
      <c r="V12" s="147">
        <f t="shared" si="8"/>
        <v>2.4</v>
      </c>
      <c r="W12" s="147">
        <f>IF('Crisis Indicator Data'!L9="x","x",IF('Crisis Indicator Data'!L9=0,0,IF(LOG('Crisis Indicator Data'!L9)&lt;W$4,0,IF(LOG('Crisis Indicator Data'!L9)&gt;W$3,5,ROUND(5-(W$3-LOG('Crisis Indicator Data'!L9))/(W$3-W$4)*5,1)))))</f>
        <v>2.8</v>
      </c>
      <c r="X12" s="166">
        <f>IF(OR('Crisis Indicator Data'!L9="x",'Crisis Indicator Data'!H9="x"),"x",'Crisis Indicator Data'!L9/'Crisis Indicator Data'!H9)</f>
        <v>3.0844155844155847E-4</v>
      </c>
      <c r="Y12" s="147">
        <f t="shared" si="9"/>
        <v>5</v>
      </c>
      <c r="Z12" s="147">
        <f t="shared" si="10"/>
        <v>3.9</v>
      </c>
      <c r="AA12" s="147">
        <f t="shared" si="11"/>
        <v>3.2</v>
      </c>
      <c r="AB12" s="167">
        <f t="shared" si="12"/>
        <v>2.2999999999999998</v>
      </c>
    </row>
    <row r="13" spans="1:28"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crisis'!$C13,'Regional Crises'!$B$1:$R$66,4,FALSE)),'Crisis Indicator Data'!F10/VLOOKUP('Impact of the crisis'!$E13,'Country Indicator Data'!$B$4:$P$300,15,FALSE)))</f>
        <v>1.0022660818713451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crisis'!$C13,'Regional Crises'!$B$1:$R$66,5,FALSE)),'Crisis Indicator Data'!G10/VLOOKUP('Impact of the crisis'!$E13,'Country Indicator Data'!$B$4:$P$300,14,FALSE)))</f>
        <v>1</v>
      </c>
      <c r="L13" s="147">
        <f t="shared" si="2"/>
        <v>5</v>
      </c>
      <c r="M13" s="147">
        <f t="shared" si="3"/>
        <v>4.8</v>
      </c>
      <c r="N13" s="147">
        <f t="shared" si="4"/>
        <v>4.7</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0.27038626609442062</v>
      </c>
      <c r="Q13" s="147">
        <f t="shared" si="5"/>
        <v>1.3</v>
      </c>
      <c r="R13" s="147">
        <f t="shared" si="6"/>
        <v>2.5499999999999998</v>
      </c>
      <c r="S13" s="147">
        <f>IF('Crisis Indicator Data'!I10="x","x",IF('Crisis Indicator Data'!I10=0,0,IF(LOG('Crisis Indicator Data'!I10)&lt;S$4,0,IF(LOG('Crisis Indicator Data'!I10)&gt;S$3,5,ROUND(5-(S$3-LOG('Crisis Indicator Data'!I10))/(S$3-S$4)*5,1)))))</f>
        <v>4.8</v>
      </c>
      <c r="T13" s="165">
        <f>IF('Crisis Indicator Data'!H10="x","x",IF('Crisis Indicator Data'!I10="x","x",'Crisis Indicator Data'!I10/'Crisis Indicator Data'!H10))</f>
        <v>0.36841269841269841</v>
      </c>
      <c r="U13" s="147">
        <f t="shared" si="7"/>
        <v>5</v>
      </c>
      <c r="V13" s="147">
        <f t="shared" si="8"/>
        <v>4.9000000000000004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7.4888888888888889E-4</v>
      </c>
      <c r="Y13" s="147">
        <f t="shared" si="9"/>
        <v>5</v>
      </c>
      <c r="Z13" s="147">
        <f t="shared" si="10"/>
        <v>5</v>
      </c>
      <c r="AA13" s="147">
        <f t="shared" si="11"/>
        <v>5</v>
      </c>
      <c r="AB13" s="167">
        <f t="shared" si="12"/>
        <v>4.0999999999999996</v>
      </c>
    </row>
    <row r="14" spans="1:28"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0.59006105735176173</v>
      </c>
      <c r="Q14" s="147">
        <f t="shared" si="5"/>
        <v>2.9</v>
      </c>
      <c r="R14" s="147">
        <f t="shared" si="6"/>
        <v>3.95</v>
      </c>
      <c r="S14" s="147">
        <f>IF('Crisis Indicator Data'!I11="x","x",IF('Crisis Indicator Data'!I11=0,0,IF(LOG('Crisis Indicator Data'!I11)&lt;S$4,0,IF(LOG('Crisis Indicator Data'!I11)&gt;S$3,5,ROUND(5-(S$3-LOG('Crisis Indicator Data'!I11))/(S$3-S$4)*5,1)))))</f>
        <v>4.7</v>
      </c>
      <c r="T14" s="165">
        <f>IF('Crisis Indicator Data'!H11="x","x",IF('Crisis Indicator Data'!I11="x","x",'Crisis Indicator Data'!I11/'Crisis Indicator Data'!H11))</f>
        <v>2.0189293225921664E-2</v>
      </c>
      <c r="U14" s="147">
        <f t="shared" si="7"/>
        <v>0.7</v>
      </c>
      <c r="V14" s="147">
        <f t="shared" si="8"/>
        <v>2.7</v>
      </c>
      <c r="W14" s="147">
        <f>IF('Crisis Indicator Data'!L11="x","x",IF('Crisis Indicator Data'!L11=0,0,IF(LOG('Crisis Indicator Data'!L11)&lt;W$4,0,IF(LOG('Crisis Indicator Data'!L11)&gt;W$3,5,ROUND(5-(W$3-LOG('Crisis Indicator Data'!L11))/(W$3-W$4)*5,1)))))</f>
        <v>2.9</v>
      </c>
      <c r="X14" s="166">
        <f>IF(OR('Crisis Indicator Data'!L11="x",'Crisis Indicator Data'!H11="x"),"x",'Crisis Indicator Data'!L11/'Crisis Indicator Data'!H11)</f>
        <v>1.0516290328981309E-6</v>
      </c>
      <c r="Y14" s="147">
        <f t="shared" si="9"/>
        <v>0.1</v>
      </c>
      <c r="Z14" s="147">
        <f t="shared" si="10"/>
        <v>1.5</v>
      </c>
      <c r="AA14" s="147">
        <f t="shared" si="11"/>
        <v>2.1</v>
      </c>
      <c r="AB14" s="167">
        <f t="shared" si="12"/>
        <v>3.2</v>
      </c>
    </row>
    <row r="15" spans="1:28"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crisis'!$C15,'Regional Crises'!$B$1:$R$66,4,FALSE)),'Crisis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0.6</v>
      </c>
      <c r="K15" s="165">
        <f>IF('Crisis Indicator Data'!G12="x","x",IF(LEN(E15)&gt;3,('Crisis Indicator Data'!G12/VLOOKUP('Impact of the crisis'!$C15,'Regional Crises'!$B$1:$R$66,5,FALSE)),'Crisis Indicator Data'!G12/VLOOKUP('Impact of the crisis'!$E15,'Country Indicator Data'!$B$4:$P$300,14,FALSE)))</f>
        <v>9.0034714294913443E-3</v>
      </c>
      <c r="L15" s="147">
        <f t="shared" si="2"/>
        <v>0</v>
      </c>
      <c r="M15" s="147">
        <f t="shared" si="3"/>
        <v>0.3</v>
      </c>
      <c r="N15" s="147">
        <f t="shared" si="4"/>
        <v>0.2</v>
      </c>
      <c r="O15" s="147">
        <f>IF('Crisis Indicator Data'!H12="x","x",IF('Crisis Indicator Data'!H12=0,0,IF(LOG('Crisis Indicator Data'!H12)&lt;O$4,0,IF(LOG('Crisis Indicator Data'!H12)&gt;O$3,5,ROUND(5-(O$3-LOG('Crisis Indicator Data'!H12))/(O$3-O$4)*5,1)))))</f>
        <v>2.8</v>
      </c>
      <c r="P15" s="165">
        <f>IF('Crisis Indicator Data'!H12="x","x",'Crisis Indicator Data'!H12/'Crisis Indicator Data'!G12)</f>
        <v>1</v>
      </c>
      <c r="Q15" s="147">
        <f t="shared" si="5"/>
        <v>5</v>
      </c>
      <c r="R15" s="147">
        <f t="shared" si="6"/>
        <v>3.9</v>
      </c>
      <c r="S15" s="147">
        <f>IF('Crisis Indicator Data'!I12="x","x",IF('Crisis Indicator Data'!I12=0,0,IF(LOG('Crisis Indicator Data'!I12)&lt;S$4,0,IF(LOG('Crisis Indicator Data'!I12)&gt;S$3,5,ROUND(5-(S$3-LOG('Crisis Indicator Data'!I12))/(S$3-S$4)*5,1)))))</f>
        <v>4.3</v>
      </c>
      <c r="T15" s="165">
        <f>IF('Crisis Indicator Data'!H12="x","x",IF('Crisis Indicator Data'!I12="x","x",'Crisis Indicator Data'!I12/'Crisis Indicator Data'!H12))</f>
        <v>0.64629388816644995</v>
      </c>
      <c r="U15" s="147">
        <f t="shared" si="7"/>
        <v>5</v>
      </c>
      <c r="V15" s="147">
        <f t="shared" si="8"/>
        <v>4.7</v>
      </c>
      <c r="W15" s="147">
        <f>IF('Crisis Indicator Data'!L12="x","x",IF('Crisis Indicator Data'!L12=0,0,IF(LOG('Crisis Indicator Data'!L12)&lt;W$4,0,IF(LOG('Crisis Indicator Data'!L12)&gt;W$3,5,ROUND(5-(W$3-LOG('Crisis Indicator Data'!L12))/(W$3-W$4)*5,1)))))</f>
        <v>1.9</v>
      </c>
      <c r="X15" s="166">
        <f>IF(OR('Crisis Indicator Data'!L12="x",'Crisis Indicator Data'!H12="x"),"x",'Crisis Indicator Data'!L12/'Crisis Indicator Data'!H12)</f>
        <v>1.3654096228868661E-5</v>
      </c>
      <c r="Y15" s="147">
        <f t="shared" si="9"/>
        <v>0.7</v>
      </c>
      <c r="Z15" s="147">
        <f t="shared" si="10"/>
        <v>1.3</v>
      </c>
      <c r="AA15" s="147">
        <f t="shared" si="11"/>
        <v>3.5</v>
      </c>
      <c r="AB15" s="167">
        <f t="shared" si="12"/>
        <v>3.7</v>
      </c>
    </row>
    <row r="16" spans="1:28"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3.6</v>
      </c>
      <c r="G16" s="165">
        <f>IF('Crisis Indicator Data'!F13="x","x",IF(LEN(E16)&gt;3,('Crisis Indicator Data'!F13/VLOOKUP('Impact of the crisis'!$C16,'Regional Crises'!$B$1:$R$66,4,FALSE)),'Crisis Indicator Data'!F13/VLOOKUP('Impact of the crisis'!$E16,'Country Indicator Data'!$B$4:$P$300,15,FALSE)))</f>
        <v>1.1336713528462778</v>
      </c>
      <c r="H16" s="147">
        <f t="shared" si="0"/>
        <v>5</v>
      </c>
      <c r="I16" s="147">
        <f t="shared" si="1"/>
        <v>4.3</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0.99099652857050868</v>
      </c>
      <c r="L16" s="147">
        <f t="shared" si="2"/>
        <v>5</v>
      </c>
      <c r="M16" s="147">
        <f t="shared" si="3"/>
        <v>5</v>
      </c>
      <c r="N16" s="147">
        <f t="shared" si="4"/>
        <v>4.7</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0.58633665120949874</v>
      </c>
      <c r="Q16" s="147">
        <f t="shared" si="5"/>
        <v>2.9</v>
      </c>
      <c r="R16" s="147">
        <f t="shared" si="6"/>
        <v>3.95</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0</v>
      </c>
      <c r="AB16" s="167">
        <f t="shared" si="12"/>
        <v>2.5</v>
      </c>
    </row>
    <row r="17" spans="1:28" x14ac:dyDescent="0.35">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8">
        <f>IF('Crisis Indicator Data'!F14="x","x",IF(LOG('Crisis Indicator Data'!F14)&lt;F$4,0,IF(LOG('Crisis Indicator Data'!F14)&gt;F$3,5,ROUND(5-(F$3-LOG('Crisis Indicator Data'!F14))/(F$3-F$4)*5,1))))</f>
        <v>2.7</v>
      </c>
      <c r="G17" s="165">
        <f>IF('Crisis Indicator Data'!F14="x","x",IF(LEN(E17)&gt;3,('Crisis Indicator Data'!F14/VLOOKUP('Impact of the crisis'!$C17,'Regional Crises'!$B$1:$R$66,4,FALSE)),'Crisis Indicator Data'!F14/VLOOKUP('Impact of the crisis'!$E17,'Country Indicator Data'!$B$4:$P$300,15,FALSE)))</f>
        <v>0.33313175078743185</v>
      </c>
      <c r="H17" s="147">
        <f t="shared" si="0"/>
        <v>1.6</v>
      </c>
      <c r="I17" s="147">
        <f t="shared" si="1"/>
        <v>2.1500000000000004</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0.25648770950047711</v>
      </c>
      <c r="L17" s="147">
        <f t="shared" si="2"/>
        <v>1.2</v>
      </c>
      <c r="M17" s="147">
        <f t="shared" si="3"/>
        <v>3.1</v>
      </c>
      <c r="N17" s="147">
        <f t="shared" si="4"/>
        <v>2.7</v>
      </c>
      <c r="O17" s="147">
        <f>IF('Crisis Indicator Data'!H14="x","x",IF('Crisis Indicator Data'!H14=0,0,IF(LOG('Crisis Indicator Data'!H14)&lt;O$4,0,IF(LOG('Crisis Indicator Data'!H14)&gt;O$3,5,ROUND(5-(O$3-LOG('Crisis Indicator Data'!H14))/(O$3-O$4)*5,1)))))</f>
        <v>3.6</v>
      </c>
      <c r="P17" s="165">
        <f>IF('Crisis Indicator Data'!H14="x","x",'Crisis Indicator Data'!H14/'Crisis Indicator Data'!G14)</f>
        <v>0.10498927283516685</v>
      </c>
      <c r="Q17" s="147">
        <f t="shared" si="5"/>
        <v>0.5</v>
      </c>
      <c r="R17" s="147">
        <f t="shared" si="6"/>
        <v>2.0499999999999998</v>
      </c>
      <c r="S17" s="147">
        <f>IF('Crisis Indicator Data'!I14="x","x",IF('Crisis Indicator Data'!I14=0,0,IF(LOG('Crisis Indicator Data'!I14)&lt;S$4,0,IF(LOG('Crisis Indicator Data'!I14)&gt;S$3,5,ROUND(5-(S$3-LOG('Crisis Indicator Data'!I14))/(S$3-S$4)*5,1)))))</f>
        <v>3.5</v>
      </c>
      <c r="T17" s="165">
        <f>IF('Crisis Indicator Data'!H14="x","x",IF('Crisis Indicator Data'!I14="x","x",'Crisis Indicator Data'!I14/'Crisis Indicator Data'!H14))</f>
        <v>6.0434782608695649E-2</v>
      </c>
      <c r="U17" s="147">
        <f t="shared" si="7"/>
        <v>2</v>
      </c>
      <c r="V17" s="147">
        <f t="shared" si="8"/>
        <v>2.8</v>
      </c>
      <c r="W17" s="147">
        <f>IF('Crisis Indicator Data'!L14="x","x",IF('Crisis Indicator Data'!L14=0,0,IF(LOG('Crisis Indicator Data'!L14)&lt;W$4,0,IF(LOG('Crisis Indicator Data'!L14)&gt;W$3,5,ROUND(5-(W$3-LOG('Crisis Indicator Data'!L14))/(W$3-W$4)*5,1)))))</f>
        <v>1.7</v>
      </c>
      <c r="X17" s="166">
        <f>IF(OR('Crisis Indicator Data'!L14="x",'Crisis Indicator Data'!H14="x"),"x",'Crisis Indicator Data'!L14/'Crisis Indicator Data'!H14)</f>
        <v>3.4782608695652175E-6</v>
      </c>
      <c r="Y17" s="147">
        <f t="shared" si="9"/>
        <v>0.2</v>
      </c>
      <c r="Z17" s="147">
        <f t="shared" si="10"/>
        <v>1</v>
      </c>
      <c r="AA17" s="147">
        <f t="shared" si="11"/>
        <v>2</v>
      </c>
      <c r="AB17" s="167">
        <f t="shared" si="12"/>
        <v>2</v>
      </c>
    </row>
    <row r="18" spans="1:28" x14ac:dyDescent="0.35">
      <c r="A18" s="169" t="str">
        <f>'Crisis Indicator Data'!A15</f>
        <v>2024 Monsoon Floods in Bangladesh</v>
      </c>
      <c r="B18" s="170" t="str">
        <f>'Crisis Indicator Data'!B15</f>
        <v>Floods</v>
      </c>
      <c r="C18" s="170" t="str">
        <f>'Crisis Indicator Data'!C15</f>
        <v>BGD014</v>
      </c>
      <c r="D18" s="170" t="str">
        <f>'Crisis Indicator Data'!D15</f>
        <v>Bangladesh</v>
      </c>
      <c r="E18" s="171" t="str">
        <f>'Crisis Indicator Data'!E15</f>
        <v>BGD</v>
      </c>
      <c r="F18" s="168">
        <f>IF('Crisis Indicator Data'!F15="x","x",IF(LOG('Crisis Indicator Data'!F15)&lt;F$4,0,IF(LOG('Crisis Indicator Data'!F15)&gt;F$3,5,ROUND(5-(F$3-LOG('Crisis Indicator Data'!F15))/(F$3-F$4)*5,1))))</f>
        <v>3</v>
      </c>
      <c r="G18" s="165">
        <f>IF('Crisis Indicator Data'!F15="x","x",IF(LEN(E18)&gt;3,('Crisis Indicator Data'!F15/VLOOKUP('Impact of the crisis'!$C18,'Regional Crises'!$B$1:$R$66,4,FALSE)),'Crisis Indicator Data'!F15/VLOOKUP('Impact of the crisis'!$E18,'Country Indicator Data'!$B$4:$P$300,15,FALSE)))</f>
        <v>0.46529922409157254</v>
      </c>
      <c r="H18" s="147">
        <f t="shared" si="0"/>
        <v>2.2999999999999998</v>
      </c>
      <c r="I18" s="147">
        <f t="shared" si="1"/>
        <v>2.65</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0.3932198825685066</v>
      </c>
      <c r="L18" s="147">
        <f t="shared" si="2"/>
        <v>1.9</v>
      </c>
      <c r="M18" s="147">
        <f t="shared" si="3"/>
        <v>3.45</v>
      </c>
      <c r="N18" s="147">
        <f t="shared" si="4"/>
        <v>3.1</v>
      </c>
      <c r="O18" s="147">
        <f>IF('Crisis Indicator Data'!H15="x","x",IF('Crisis Indicator Data'!H15=0,0,IF(LOG('Crisis Indicator Data'!H15)&lt;O$4,0,IF(LOG('Crisis Indicator Data'!H15)&gt;O$3,5,ROUND(5-(O$3-LOG('Crisis Indicator Data'!H15))/(O$3-O$4)*5,1)))))</f>
        <v>4.4000000000000004</v>
      </c>
      <c r="P18" s="165">
        <f>IF('Crisis Indicator Data'!H15="x","x",'Crisis Indicator Data'!H15/'Crisis Indicator Data'!G15)</f>
        <v>0.20544580250405681</v>
      </c>
      <c r="Q18" s="147">
        <f t="shared" si="5"/>
        <v>1</v>
      </c>
      <c r="R18" s="147">
        <f t="shared" si="6"/>
        <v>2.7</v>
      </c>
      <c r="S18" s="147">
        <f>IF('Crisis Indicator Data'!I15="x","x",IF('Crisis Indicator Data'!I15=0,0,IF(LOG('Crisis Indicator Data'!I15)&lt;S$4,0,IF(LOG('Crisis Indicator Data'!I15)&gt;S$3,5,ROUND(5-(S$3-LOG('Crisis Indicator Data'!I15))/(S$3-S$4)*5,1)))))</f>
        <v>4.0999999999999996</v>
      </c>
      <c r="T18" s="165">
        <f>IF('Crisis Indicator Data'!H15="x","x",IF('Crisis Indicator Data'!I15="x","x",'Crisis Indicator Data'!I15/'Crisis Indicator Data'!H15))</f>
        <v>5.528985507246377E-2</v>
      </c>
      <c r="U18" s="147">
        <f t="shared" si="7"/>
        <v>1.8</v>
      </c>
      <c r="V18" s="147">
        <f t="shared" si="8"/>
        <v>3</v>
      </c>
      <c r="W18" s="147">
        <f>IF('Crisis Indicator Data'!L15="x","x",IF('Crisis Indicator Data'!L15=0,0,IF(LOG('Crisis Indicator Data'!L15)&lt;W$4,0,IF(LOG('Crisis Indicator Data'!L15)&gt;W$3,5,ROUND(5-(W$3-LOG('Crisis Indicator Data'!L15))/(W$3-W$4)*5,1)))))</f>
        <v>2.6</v>
      </c>
      <c r="X18" s="166">
        <f>IF(OR('Crisis Indicator Data'!L15="x",'Crisis Indicator Data'!H15="x"),"x",'Crisis Indicator Data'!L15/'Crisis Indicator Data'!H15)</f>
        <v>5.0000000000000004E-6</v>
      </c>
      <c r="Y18" s="147">
        <f t="shared" si="9"/>
        <v>0.3</v>
      </c>
      <c r="Z18" s="147">
        <f t="shared" si="10"/>
        <v>1.5</v>
      </c>
      <c r="AA18" s="147">
        <f t="shared" si="11"/>
        <v>2.2999999999999998</v>
      </c>
      <c r="AB18" s="167">
        <f t="shared" si="12"/>
        <v>2.5</v>
      </c>
    </row>
    <row r="19" spans="1:28" x14ac:dyDescent="0.35">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1" t="str">
        <f>'Crisis Indicator Data'!E16</f>
        <v>BGR</v>
      </c>
      <c r="F19" s="168">
        <f>IF('Crisis Indicator Data'!F16="x","x",IF(LOG('Crisis Indicator Data'!F16)&lt;F$4,0,IF(LOG('Crisis Indicator Data'!F16)&gt;F$3,5,ROUND(5-(F$3-LOG('Crisis Indicator Data'!F16))/(F$3-F$4)*5,1))))</f>
        <v>3.4</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4.2</v>
      </c>
      <c r="J19" s="147">
        <f>IF('Crisis Indicator Data'!G16="x","x",IF(LOG('Crisis Indicator Data'!G16)&lt;J$4,0,IF(LOG('Crisis Indicator Data'!G16)&gt;J$3,5,ROUND(5-(J$3-LOG('Crisis Indicator Data'!G16))/(J$3-J$4)*5,1))))</f>
        <v>2.7</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3.85</v>
      </c>
      <c r="N19" s="147">
        <f t="shared" si="4"/>
        <v>4</v>
      </c>
      <c r="O19" s="147">
        <f>IF('Crisis Indicator Data'!H16="x","x",IF('Crisis Indicator Data'!H16=0,0,IF(LOG('Crisis Indicator Data'!H16)&lt;O$4,0,IF(LOG('Crisis Indicator Data'!H16)&gt;O$3,5,ROUND(5-(O$3-LOG('Crisis Indicator Data'!H16))/(O$3-O$4)*5,1)))))</f>
        <v>0.5</v>
      </c>
      <c r="P19" s="165">
        <f>IF('Crisis Indicator Data'!H16="x","x",'Crisis Indicator Data'!H16/'Crisis Indicator Data'!G16)</f>
        <v>1.0105649977032614E-2</v>
      </c>
      <c r="Q19" s="147">
        <f t="shared" si="5"/>
        <v>0</v>
      </c>
      <c r="R19" s="147">
        <f t="shared" si="6"/>
        <v>0.25</v>
      </c>
      <c r="S19" s="147">
        <f>IF('Crisis Indicator Data'!I16="x","x",IF('Crisis Indicator Data'!I16=0,0,IF(LOG('Crisis Indicator Data'!I16)&lt;S$4,0,IF(LOG('Crisis Indicator Data'!I16)&gt;S$3,5,ROUND(5-(S$3-LOG('Crisis Indicator Data'!I16))/(S$3-S$4)*5,1)))))</f>
        <v>2.6</v>
      </c>
      <c r="T19" s="165">
        <f>IF('Crisis Indicator Data'!H16="x","x",IF('Crisis Indicator Data'!I16="x","x",'Crisis Indicator Data'!I16/'Crisis Indicator Data'!H16))</f>
        <v>1</v>
      </c>
      <c r="U19" s="147">
        <f t="shared" si="7"/>
        <v>5</v>
      </c>
      <c r="V19" s="147">
        <f t="shared" si="8"/>
        <v>3.8</v>
      </c>
      <c r="W19" s="147">
        <f>IF('Crisis Indicator Data'!L16="x","x",IF('Crisis Indicator Data'!L16=0,0,IF(LOG('Crisis Indicator Data'!L16)&lt;W$4,0,IF(LOG('Crisis Indicator Data'!L16)&gt;W$3,5,ROUND(5-(W$3-LOG('Crisis Indicator Data'!L16))/(W$3-W$4)*5,1)))))</f>
        <v>0</v>
      </c>
      <c r="X19" s="166">
        <f>IF(OR('Crisis Indicator Data'!L16="x",'Crisis Indicator Data'!H16="x"),"x",'Crisis Indicator Data'!L16/'Crisis Indicator Data'!H16)</f>
        <v>0</v>
      </c>
      <c r="Y19" s="147">
        <f t="shared" si="9"/>
        <v>0</v>
      </c>
      <c r="Z19" s="147">
        <f t="shared" si="10"/>
        <v>0</v>
      </c>
      <c r="AA19" s="147">
        <f t="shared" si="11"/>
        <v>2.2999999999999998</v>
      </c>
      <c r="AB19" s="167">
        <f t="shared" si="12"/>
        <v>1.4</v>
      </c>
    </row>
    <row r="20" spans="1:28" x14ac:dyDescent="0.35">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1" t="str">
        <f>'Crisis Indicator Data'!E17</f>
        <v>BLR</v>
      </c>
      <c r="F20" s="168">
        <f>IF('Crisis Indicator Data'!F17="x","x",IF(LOG('Crisis Indicator Data'!F17)&lt;F$4,0,IF(LOG('Crisis Indicator Data'!F17)&gt;F$3,5,ROUND(5-(F$3-LOG('Crisis Indicator Data'!F17))/(F$3-F$4)*5,1))))</f>
        <v>3.9</v>
      </c>
      <c r="G20" s="165">
        <f>IF('Crisis Indicator Data'!F17="x","x",IF(LEN(E20)&gt;3,('Crisis Indicator Data'!F17/VLOOKUP('Impact of the crisis'!$C20,'Regional Crises'!$B$1:$R$66,4,FALSE)),'Crisis Indicator Data'!F17/VLOOKUP('Impact of the crisis'!$E20,'Country Indicator Data'!$B$4:$P$300,15,FALSE)))</f>
        <v>1.0228233555062822</v>
      </c>
      <c r="H20" s="147">
        <f t="shared" si="0"/>
        <v>5</v>
      </c>
      <c r="I20" s="147">
        <f t="shared" si="1"/>
        <v>4.45</v>
      </c>
      <c r="J20" s="147">
        <f>IF('Crisis Indicator Data'!G17="x","x",IF(LOG('Crisis Indicator Data'!G17)&lt;J$4,0,IF(LOG('Crisis Indicator Data'!G17)&gt;J$3,5,ROUND(5-(J$3-LOG('Crisis Indicator Data'!G17))/(J$3-J$4)*5,1))))</f>
        <v>3.2</v>
      </c>
      <c r="K20" s="165">
        <f>IF('Crisis Indicator Data'!G17="x","x",IF(LEN(E20)&gt;3,('Crisis Indicator Data'!G17/VLOOKUP('Impact of the crisis'!$C20,'Regional Crises'!$B$1:$R$66,5,FALSE)),'Crisis Indicator Data'!G17/VLOOKUP('Impact of the crisis'!$E20,'Country Indicator Data'!$B$4:$P$300,14,FALSE)))</f>
        <v>1</v>
      </c>
      <c r="L20" s="147">
        <f t="shared" si="2"/>
        <v>5</v>
      </c>
      <c r="M20" s="147">
        <f t="shared" si="3"/>
        <v>4.0999999999999996</v>
      </c>
      <c r="N20" s="147">
        <f t="shared" si="4"/>
        <v>4.3</v>
      </c>
      <c r="O20" s="147">
        <f>IF('Crisis Indicator Data'!H17="x","x",IF('Crisis Indicator Data'!H17=0,0,IF(LOG('Crisis Indicator Data'!H17)&lt;O$4,0,IF(LOG('Crisis Indicator Data'!H17)&gt;O$3,5,ROUND(5-(O$3-LOG('Crisis Indicator Data'!H17))/(O$3-O$4)*5,1)))))</f>
        <v>0.4</v>
      </c>
      <c r="P20" s="165">
        <f>IF('Crisis Indicator Data'!H17="x","x",'Crisis Indicator Data'!H17/'Crisis Indicator Data'!G17)</f>
        <v>5.710591531085012E-3</v>
      </c>
      <c r="Q20" s="147">
        <f t="shared" si="5"/>
        <v>0</v>
      </c>
      <c r="R20" s="147">
        <f t="shared" si="6"/>
        <v>0.2</v>
      </c>
      <c r="S20" s="147">
        <f>IF('Crisis Indicator Data'!I17="x","x",IF('Crisis Indicator Data'!I17=0,0,IF(LOG('Crisis Indicator Data'!I17)&lt;S$4,0,IF(LOG('Crisis Indicator Data'!I17)&gt;S$3,5,ROUND(5-(S$3-LOG('Crisis Indicator Data'!I17))/(S$3-S$4)*5,1)))))</f>
        <v>2.5</v>
      </c>
      <c r="T20" s="165">
        <f>IF('Crisis Indicator Data'!H17="x","x",IF('Crisis Indicator Data'!I17="x","x",'Crisis Indicator Data'!I17/'Crisis Indicator Data'!H17))</f>
        <v>1</v>
      </c>
      <c r="U20" s="147">
        <f t="shared" si="7"/>
        <v>5</v>
      </c>
      <c r="V20" s="147">
        <f t="shared" si="8"/>
        <v>3.8</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0</v>
      </c>
      <c r="Y20" s="147">
        <f t="shared" si="9"/>
        <v>0</v>
      </c>
      <c r="Z20" s="147">
        <f t="shared" si="10"/>
        <v>0</v>
      </c>
      <c r="AA20" s="147">
        <f t="shared" si="11"/>
        <v>2.2999999999999998</v>
      </c>
      <c r="AB20" s="167">
        <f t="shared" si="12"/>
        <v>1.4</v>
      </c>
    </row>
    <row r="21" spans="1:28" x14ac:dyDescent="0.35">
      <c r="A21" s="169" t="str">
        <f>'Crisis Indicator Data'!A18</f>
        <v>Country level Brazil</v>
      </c>
      <c r="B21" s="170" t="str">
        <f>'Crisis Indicator Data'!B18</f>
        <v>Displacement,Floods</v>
      </c>
      <c r="C21" s="170" t="str">
        <f>'Crisis Indicator Data'!C18</f>
        <v>BRA001</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0.7580249912061775</v>
      </c>
      <c r="H21" s="147">
        <f t="shared" si="0"/>
        <v>3.8</v>
      </c>
      <c r="I21" s="147">
        <f t="shared" si="1"/>
        <v>4.4000000000000004</v>
      </c>
      <c r="J21" s="147">
        <f>IF('Crisis Indicator Data'!G18="x","x",IF(LOG('Crisis Indicator Data'!G18)&lt;J$4,0,IF(LOG('Crisis Indicator Data'!G18)&gt;J$3,5,ROUND(5-(J$3-LOG('Crisis Indicator Data'!G18))/(J$3-J$4)*5,1))))</f>
        <v>5</v>
      </c>
      <c r="K21" s="165">
        <f>IF('Crisis Indicator Data'!G18="x","x",IF(LEN(E21)&gt;3,('Crisis Indicator Data'!G18/VLOOKUP('Impact of the crisis'!$C21,'Regional Crises'!$B$1:$R$66,5,FALSE)),'Crisis Indicator Data'!G18/VLOOKUP('Impact of the crisis'!$E21,'Country Indicator Data'!$B$4:$P$300,14,FALSE)))</f>
        <v>0.55773904686214892</v>
      </c>
      <c r="L21" s="147">
        <f t="shared" si="2"/>
        <v>2.8</v>
      </c>
      <c r="M21" s="147">
        <f t="shared" si="3"/>
        <v>3.9</v>
      </c>
      <c r="N21" s="147">
        <f t="shared" si="4"/>
        <v>4.2</v>
      </c>
      <c r="O21" s="147">
        <f>IF('Crisis Indicator Data'!H18="x","x",IF('Crisis Indicator Data'!H18=0,0,IF(LOG('Crisis Indicator Data'!H18)&lt;O$4,0,IF(LOG('Crisis Indicator Data'!H18)&gt;O$3,5,ROUND(5-(O$3-LOG('Crisis Indicator Data'!H18))/(O$3-O$4)*5,1)))))</f>
        <v>3.4</v>
      </c>
      <c r="P21" s="165">
        <f>IF('Crisis Indicator Data'!H18="x","x",'Crisis Indicator Data'!H18/'Crisis Indicator Data'!G18)</f>
        <v>2.9666879302774486E-2</v>
      </c>
      <c r="Q21" s="147">
        <f t="shared" si="5"/>
        <v>0.1</v>
      </c>
      <c r="R21" s="147">
        <f t="shared" si="6"/>
        <v>1.75</v>
      </c>
      <c r="S21" s="147">
        <f>IF('Crisis Indicator Data'!I18="x","x",IF('Crisis Indicator Data'!I18=0,0,IF(LOG('Crisis Indicator Data'!I18)&lt;S$4,0,IF(LOG('Crisis Indicator Data'!I18)&gt;S$3,5,ROUND(5-(S$3-LOG('Crisis Indicator Data'!I18))/(S$3-S$4)*5,1)))))</f>
        <v>4.3</v>
      </c>
      <c r="T21" s="165">
        <f>IF('Crisis Indicator Data'!H18="x","x",IF('Crisis Indicator Data'!I18="x","x",'Crisis Indicator Data'!I18/'Crisis Indicator Data'!H18))</f>
        <v>0.27673834124546215</v>
      </c>
      <c r="U21" s="147">
        <f t="shared" si="7"/>
        <v>5</v>
      </c>
      <c r="V21" s="147">
        <f t="shared" si="8"/>
        <v>4.7</v>
      </c>
      <c r="W21" s="147">
        <f>IF('Crisis Indicator Data'!L18="x","x",IF('Crisis Indicator Data'!L18=0,0,IF(LOG('Crisis Indicator Data'!L18)&lt;W$4,0,IF(LOG('Crisis Indicator Data'!L18)&gt;W$3,5,ROUND(5-(W$3-LOG('Crisis Indicator Data'!L18))/(W$3-W$4)*5,1)))))</f>
        <v>3.2</v>
      </c>
      <c r="X21" s="166">
        <f>IF(OR('Crisis Indicator Data'!L18="x",'Crisis Indicator Data'!H18="x"),"x",'Crisis Indicator Data'!L18/'Crisis Indicator Data'!H18)</f>
        <v>5.1940798659592291E-5</v>
      </c>
      <c r="Y21" s="147">
        <f t="shared" si="9"/>
        <v>2.6</v>
      </c>
      <c r="Z21" s="147">
        <f t="shared" si="10"/>
        <v>2.9</v>
      </c>
      <c r="AA21" s="147">
        <f t="shared" si="11"/>
        <v>4</v>
      </c>
      <c r="AB21" s="167">
        <f t="shared" si="12"/>
        <v>3.1</v>
      </c>
    </row>
    <row r="22" spans="1:28" x14ac:dyDescent="0.35">
      <c r="A22" s="169" t="str">
        <f>'Crisis Indicator Data'!A19</f>
        <v>Venezuela displacement in Brazil</v>
      </c>
      <c r="B22" s="170" t="str">
        <f>'Crisis Indicator Data'!B19</f>
        <v>Displacement</v>
      </c>
      <c r="C22" s="170" t="str">
        <f>'Crisis Indicator Data'!C19</f>
        <v>BRA002</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0.53776510084779627</v>
      </c>
      <c r="H22" s="147">
        <f t="shared" si="0"/>
        <v>2.6</v>
      </c>
      <c r="I22" s="147">
        <f t="shared" si="1"/>
        <v>3.8</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0.48924323774847289</v>
      </c>
      <c r="L22" s="147">
        <f t="shared" si="2"/>
        <v>2.4</v>
      </c>
      <c r="M22" s="147">
        <f t="shared" si="3"/>
        <v>3.7</v>
      </c>
      <c r="N22" s="147">
        <f t="shared" si="4"/>
        <v>3.8</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5.506077462859949E-3</v>
      </c>
      <c r="Q22" s="147">
        <f t="shared" si="5"/>
        <v>0</v>
      </c>
      <c r="R22" s="147">
        <f t="shared" si="6"/>
        <v>1.05</v>
      </c>
      <c r="S22" s="147">
        <f>IF('Crisis Indicator Data'!I19="x","x",IF('Crisis Indicator Data'!I19=0,0,IF(LOG('Crisis Indicator Data'!I19)&lt;S$4,0,IF(LOG('Crisis Indicator Data'!I19)&gt;S$3,5,ROUND(5-(S$3-LOG('Crisis Indicator Data'!I19))/(S$3-S$4)*5,1)))))</f>
        <v>3.9</v>
      </c>
      <c r="T22" s="165">
        <f>IF('Crisis Indicator Data'!H19="x","x",IF('Crisis Indicator Data'!I19="x","x",'Crisis Indicator Data'!I19/'Crisis Indicator Data'!H19))</f>
        <v>0.97427101200686106</v>
      </c>
      <c r="U22" s="147">
        <f t="shared" si="7"/>
        <v>5</v>
      </c>
      <c r="V22" s="147">
        <f t="shared" si="8"/>
        <v>4.5</v>
      </c>
      <c r="W22" s="147">
        <f>IF('Crisis Indicator Data'!L19="x","x",IF('Crisis Indicator Data'!L19=0,0,IF(LOG('Crisis Indicator Data'!L19)&lt;W$4,0,IF(LOG('Crisis Indicator Data'!L19)&gt;W$3,5,ROUND(5-(W$3-LOG('Crisis Indicator Data'!L19))/(W$3-W$4)*5,1)))))</f>
        <v>0.7</v>
      </c>
      <c r="X22" s="166">
        <f>IF(OR('Crisis Indicator Data'!L19="x",'Crisis Indicator Data'!H19="x"),"x",'Crisis Indicator Data'!L19/'Crisis Indicator Data'!H19)</f>
        <v>5.1457975986277877E-6</v>
      </c>
      <c r="Y22" s="147">
        <f t="shared" si="9"/>
        <v>0.3</v>
      </c>
      <c r="Z22" s="147">
        <f t="shared" si="10"/>
        <v>0.5</v>
      </c>
      <c r="AA22" s="147">
        <f t="shared" si="11"/>
        <v>3.1</v>
      </c>
      <c r="AB22" s="167">
        <f t="shared" si="12"/>
        <v>2.2000000000000002</v>
      </c>
    </row>
    <row r="23" spans="1:28" x14ac:dyDescent="0.35">
      <c r="A23" s="169" t="str">
        <f>'Crisis Indicator Data'!A20</f>
        <v>Drought in the Amazonas</v>
      </c>
      <c r="B23" s="170" t="str">
        <f>'Crisis Indicator Data'!B20</f>
        <v>Drought</v>
      </c>
      <c r="C23" s="170" t="str">
        <f>'Crisis Indicator Data'!C20</f>
        <v>BRA004</v>
      </c>
      <c r="D23" s="170" t="str">
        <f>'Crisis Indicator Data'!D20</f>
        <v>Brazil</v>
      </c>
      <c r="E23" s="171" t="str">
        <f>'Crisis Indicator Data'!E20</f>
        <v>BRA</v>
      </c>
      <c r="F23" s="168">
        <f>IF('Crisis Indicator Data'!F20="x","x",IF(LOG('Crisis Indicator Data'!F20)&lt;F$4,0,IF(LOG('Crisis Indicator Data'!F20)&gt;F$3,5,ROUND(5-(F$3-LOG('Crisis Indicator Data'!F20))/(F$3-F$4)*5,1))))</f>
        <v>5</v>
      </c>
      <c r="G23" s="165">
        <f>IF('Crisis Indicator Data'!F20="x","x",IF(LEN(E23)&gt;3,('Crisis Indicator Data'!F20/VLOOKUP('Impact of the crisis'!$C23,'Regional Crises'!$B$1:$R$66,4,FALSE)),'Crisis Indicator Data'!F20/VLOOKUP('Impact of the crisis'!$E23,'Country Indicator Data'!$B$4:$P$300,15,FALSE)))</f>
        <v>0.18655538193904386</v>
      </c>
      <c r="H23" s="147">
        <f t="shared" si="0"/>
        <v>0.8</v>
      </c>
      <c r="I23" s="147">
        <f t="shared" si="1"/>
        <v>2.9</v>
      </c>
      <c r="J23" s="147">
        <f>IF('Crisis Indicator Data'!G20="x","x",IF(LOG('Crisis Indicator Data'!G20)&lt;J$4,0,IF(LOG('Crisis Indicator Data'!G20)&gt;J$3,5,ROUND(5-(J$3-LOG('Crisis Indicator Data'!G20))/(J$3-J$4)*5,1))))</f>
        <v>2</v>
      </c>
      <c r="K23" s="165">
        <f>IF('Crisis Indicator Data'!G20="x","x",IF(LEN(E23)&gt;3,('Crisis Indicator Data'!G20/VLOOKUP('Impact of the crisis'!$C23,'Regional Crises'!$B$1:$R$66,5,FALSE)),'Crisis Indicator Data'!G20/VLOOKUP('Impact of the crisis'!$E23,'Country Indicator Data'!$B$4:$P$300,14,FALSE)))</f>
        <v>1.8209793828723512E-2</v>
      </c>
      <c r="L23" s="147">
        <f t="shared" si="2"/>
        <v>0</v>
      </c>
      <c r="M23" s="147">
        <f t="shared" si="3"/>
        <v>1</v>
      </c>
      <c r="N23" s="147">
        <f t="shared" si="4"/>
        <v>2.1</v>
      </c>
      <c r="O23" s="147">
        <f>IF('Crisis Indicator Data'!H20="x","x",IF('Crisis Indicator Data'!H20=0,0,IF(LOG('Crisis Indicator Data'!H20)&lt;O$4,0,IF(LOG('Crisis Indicator Data'!H20)&gt;O$3,5,ROUND(5-(O$3-LOG('Crisis Indicator Data'!H20))/(O$3-O$4)*5,1)))))</f>
        <v>2.1</v>
      </c>
      <c r="P23" s="165">
        <f>IF('Crisis Indicator Data'!H20="x","x",'Crisis Indicator Data'!H20/'Crisis Indicator Data'!G20)</f>
        <v>0.15224562293834051</v>
      </c>
      <c r="Q23" s="147">
        <f t="shared" si="5"/>
        <v>0.7</v>
      </c>
      <c r="R23" s="147">
        <f t="shared" si="6"/>
        <v>1.4</v>
      </c>
      <c r="S23" s="147" t="str">
        <f>IF('Crisis Indicator Data'!I20="x","x",IF('Crisis Indicator Data'!I20=0,0,IF(LOG('Crisis Indicator Data'!I20)&lt;S$4,0,IF(LOG('Crisis Indicator Data'!I20)&gt;S$3,5,ROUND(5-(S$3-LOG('Crisis Indicator Data'!I20))/(S$3-S$4)*5,1)))))</f>
        <v>x</v>
      </c>
      <c r="T23" s="165" t="str">
        <f>IF('Crisis Indicator Data'!H20="x","x",IF('Crisis Indicator Data'!I20="x","x",'Crisis Indicator Data'!I20/'Crisis Indicator Data'!H20))</f>
        <v>x</v>
      </c>
      <c r="U23" s="147" t="str">
        <f t="shared" si="7"/>
        <v>x</v>
      </c>
      <c r="V23" s="147" t="str">
        <f t="shared" si="8"/>
        <v>x</v>
      </c>
      <c r="W23" s="147" t="str">
        <f>IF('Crisis Indicator Data'!L20="x","x",IF('Crisis Indicator Data'!L20=0,0,IF(LOG('Crisis Indicator Data'!L20)&lt;W$4,0,IF(LOG('Crisis Indicator Data'!L20)&gt;W$3,5,ROUND(5-(W$3-LOG('Crisis Indicator Data'!L20))/(W$3-W$4)*5,1)))))</f>
        <v>x</v>
      </c>
      <c r="X23" s="166" t="str">
        <f>IF(OR('Crisis Indicator Data'!L20="x",'Crisis Indicator Data'!H20="x"),"x",'Crisis Indicator Data'!L20/'Crisis Indicator Data'!H20)</f>
        <v>x</v>
      </c>
      <c r="Y23" s="147" t="str">
        <f t="shared" si="9"/>
        <v>x</v>
      </c>
      <c r="Z23" s="147" t="str">
        <f t="shared" si="10"/>
        <v>x</v>
      </c>
      <c r="AA23" s="147" t="str">
        <f t="shared" si="11"/>
        <v>x</v>
      </c>
      <c r="AB23" s="167">
        <f t="shared" si="12"/>
        <v>1.4</v>
      </c>
    </row>
    <row r="24" spans="1:28" x14ac:dyDescent="0.35">
      <c r="A24" s="169" t="str">
        <f>'Crisis Indicator Data'!A21</f>
        <v>Floods in Rio Grande do Sul</v>
      </c>
      <c r="B24" s="170" t="str">
        <f>'Crisis Indicator Data'!B21</f>
        <v>Floods</v>
      </c>
      <c r="C24" s="170" t="str">
        <f>'Crisis Indicator Data'!C21</f>
        <v>BRA005</v>
      </c>
      <c r="D24" s="170" t="str">
        <f>'Crisis Indicator Data'!D21</f>
        <v>Brazil</v>
      </c>
      <c r="E24" s="171" t="str">
        <f>'Crisis Indicator Data'!E21</f>
        <v>BRA</v>
      </c>
      <c r="F24" s="168">
        <f>IF('Crisis Indicator Data'!F21="x","x",IF(LOG('Crisis Indicator Data'!F21)&lt;F$4,0,IF(LOG('Crisis Indicator Data'!F21)&gt;F$3,5,ROUND(5-(F$3-LOG('Crisis Indicator Data'!F21))/(F$3-F$4)*5,1))))</f>
        <v>4.0999999999999996</v>
      </c>
      <c r="G24" s="165">
        <f>IF('Crisis Indicator Data'!F21="x","x",IF(LEN(E24)&gt;3,('Crisis Indicator Data'!F21/VLOOKUP('Impact of the crisis'!$C24,'Regional Crises'!$B$1:$R$66,4,FALSE)),'Crisis Indicator Data'!F21/VLOOKUP('Impact of the crisis'!$E24,'Country Indicator Data'!$B$4:$P$300,15,FALSE)))</f>
        <v>3.3704508419337316E-2</v>
      </c>
      <c r="H24" s="147">
        <f t="shared" si="0"/>
        <v>0.1</v>
      </c>
      <c r="I24" s="147">
        <f t="shared" si="1"/>
        <v>2.0999999999999996</v>
      </c>
      <c r="J24" s="147">
        <f>IF('Crisis Indicator Data'!G21="x","x",IF(LOG('Crisis Indicator Data'!G21)&lt;J$4,0,IF(LOG('Crisis Indicator Data'!G21)&gt;J$3,5,ROUND(5-(J$3-LOG('Crisis Indicator Data'!G21))/(J$3-J$4)*5,1))))</f>
        <v>3.5</v>
      </c>
      <c r="K24" s="165">
        <f>IF('Crisis Indicator Data'!G21="x","x",IF(LEN(E24)&gt;3,('Crisis Indicator Data'!G21/VLOOKUP('Impact of the crisis'!$C24,'Regional Crises'!$B$1:$R$66,5,FALSE)),'Crisis Indicator Data'!G21/VLOOKUP('Impact of the crisis'!$E24,'Country Indicator Data'!$B$4:$P$300,14,FALSE)))</f>
        <v>5.0286015284952544E-2</v>
      </c>
      <c r="L24" s="147">
        <f t="shared" si="2"/>
        <v>0.2</v>
      </c>
      <c r="M24" s="147">
        <f t="shared" si="3"/>
        <v>1.85</v>
      </c>
      <c r="N24" s="147">
        <f t="shared" si="4"/>
        <v>2</v>
      </c>
      <c r="O24" s="147">
        <f>IF('Crisis Indicator Data'!H21="x","x",IF('Crisis Indicator Data'!H21=0,0,IF(LOG('Crisis Indicator Data'!H21)&lt;O$4,0,IF(LOG('Crisis Indicator Data'!H21)&gt;O$3,5,ROUND(5-(O$3-LOG('Crisis Indicator Data'!H21))/(O$3-O$4)*5,1)))))</f>
        <v>3.1</v>
      </c>
      <c r="P24" s="165">
        <f>IF('Crisis Indicator Data'!H21="x","x",'Crisis Indicator Data'!H21/'Crisis Indicator Data'!G21)</f>
        <v>0.22034365524212074</v>
      </c>
      <c r="Q24" s="147">
        <f t="shared" si="5"/>
        <v>1.1000000000000001</v>
      </c>
      <c r="R24" s="147">
        <f t="shared" si="6"/>
        <v>2.1</v>
      </c>
      <c r="S24" s="147">
        <f>IF('Crisis Indicator Data'!I21="x","x",IF('Crisis Indicator Data'!I21=0,0,IF(LOG('Crisis Indicator Data'!I21)&lt;S$4,0,IF(LOG('Crisis Indicator Data'!I21)&gt;S$3,5,ROUND(5-(S$3-LOG('Crisis Indicator Data'!I21))/(S$3-S$4)*5,1)))))</f>
        <v>3.8</v>
      </c>
      <c r="T24" s="165">
        <f>IF('Crisis Indicator Data'!H21="x","x",IF('Crisis Indicator Data'!I21="x","x",'Crisis Indicator Data'!I21/'Crisis Indicator Data'!H21))</f>
        <v>0.17639699749791493</v>
      </c>
      <c r="U24" s="147">
        <f t="shared" si="7"/>
        <v>5</v>
      </c>
      <c r="V24" s="147">
        <f t="shared" si="8"/>
        <v>4.4000000000000004</v>
      </c>
      <c r="W24" s="147">
        <f>IF('Crisis Indicator Data'!L21="x","x",IF('Crisis Indicator Data'!L21=0,0,IF(LOG('Crisis Indicator Data'!L21)&lt;W$4,0,IF(LOG('Crisis Indicator Data'!L21)&gt;W$3,5,ROUND(5-(W$3-LOG('Crisis Indicator Data'!L21))/(W$3-W$4)*5,1)))))</f>
        <v>3.2</v>
      </c>
      <c r="X24" s="166">
        <f>IF(OR('Crisis Indicator Data'!L21="x",'Crisis Indicator Data'!H21="x"),"x",'Crisis Indicator Data'!L21/'Crisis Indicator Data'!H21)</f>
        <v>7.6313594662218514E-5</v>
      </c>
      <c r="Y24" s="147">
        <f t="shared" si="9"/>
        <v>3.8</v>
      </c>
      <c r="Z24" s="147">
        <f t="shared" si="10"/>
        <v>3.5</v>
      </c>
      <c r="AA24" s="147">
        <f t="shared" si="11"/>
        <v>4</v>
      </c>
      <c r="AB24" s="167">
        <f t="shared" si="12"/>
        <v>3.2</v>
      </c>
    </row>
    <row r="25" spans="1:28" x14ac:dyDescent="0.35">
      <c r="A25" s="169" t="str">
        <f>'Crisis Indicator Data'!A22</f>
        <v>Complex crisis in CAR</v>
      </c>
      <c r="B25" s="170" t="str">
        <f>'Crisis Indicator Data'!B22</f>
        <v>Conflict,Displacement</v>
      </c>
      <c r="C25" s="170" t="str">
        <f>'Crisis Indicator Data'!C22</f>
        <v>CAF001</v>
      </c>
      <c r="D25" s="170" t="str">
        <f>'Crisis Indicator Data'!D22</f>
        <v>CAR</v>
      </c>
      <c r="E25" s="171" t="str">
        <f>'Crisis Indicator Data'!E22</f>
        <v>CAF</v>
      </c>
      <c r="F25" s="168">
        <f>IF('Crisis Indicator Data'!F22="x","x",IF(LOG('Crisis Indicator Data'!F22)&lt;F$4,0,IF(LOG('Crisis Indicator Data'!F22)&gt;F$3,5,ROUND(5-(F$3-LOG('Crisis Indicator Data'!F22))/(F$3-F$4)*5,1))))</f>
        <v>4.7</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4.8499999999999996</v>
      </c>
      <c r="J25" s="147">
        <f>IF('Crisis Indicator Data'!G22="x","x",IF(LOG('Crisis Indicator Data'!G22)&lt;J$4,0,IF(LOG('Crisis Indicator Data'!G22)&gt;J$3,5,ROUND(5-(J$3-LOG('Crisis Indicator Data'!G22))/(J$3-J$4)*5,1))))</f>
        <v>2.6</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3.8</v>
      </c>
      <c r="N25" s="147">
        <f t="shared" si="4"/>
        <v>4.4000000000000004</v>
      </c>
      <c r="O25" s="147">
        <f>IF('Crisis Indicator Data'!H22="x","x",IF('Crisis Indicator Data'!H22=0,0,IF(LOG('Crisis Indicator Data'!H22)&lt;O$4,0,IF(LOG('Crisis Indicator Data'!H22)&gt;O$3,5,ROUND(5-(O$3-LOG('Crisis Indicator Data'!H22))/(O$3-O$4)*5,1)))))</f>
        <v>3.7</v>
      </c>
      <c r="P25" s="165">
        <f>IF('Crisis Indicator Data'!H22="x","x",'Crisis Indicator Data'!H22/'Crisis Indicator Data'!G22)</f>
        <v>0.83901639344262291</v>
      </c>
      <c r="Q25" s="147">
        <f t="shared" si="5"/>
        <v>4.2</v>
      </c>
      <c r="R25" s="147">
        <f t="shared" si="6"/>
        <v>3.95</v>
      </c>
      <c r="S25" s="147">
        <f>IF('Crisis Indicator Data'!I22="x","x",IF('Crisis Indicator Data'!I22=0,0,IF(LOG('Crisis Indicator Data'!I22)&lt;S$4,0,IF(LOG('Crisis Indicator Data'!I22)&gt;S$3,5,ROUND(5-(S$3-LOG('Crisis Indicator Data'!I22))/(S$3-S$4)*5,1)))))</f>
        <v>4.4000000000000004</v>
      </c>
      <c r="T25" s="165">
        <f>IF('Crisis Indicator Data'!H22="x","x",IF('Crisis Indicator Data'!I22="x","x",'Crisis Indicator Data'!I22/'Crisis Indicator Data'!H22))</f>
        <v>0.21824931613911686</v>
      </c>
      <c r="U25" s="147">
        <f t="shared" si="7"/>
        <v>5</v>
      </c>
      <c r="V25" s="147">
        <f t="shared" si="8"/>
        <v>4.7</v>
      </c>
      <c r="W25" s="147">
        <f>IF('Crisis Indicator Data'!L22="x","x",IF('Crisis Indicator Data'!L22=0,0,IF(LOG('Crisis Indicator Data'!L22)&lt;W$4,0,IF(LOG('Crisis Indicator Data'!L22)&gt;W$3,5,ROUND(5-(W$3-LOG('Crisis Indicator Data'!L22))/(W$3-W$4)*5,1)))))</f>
        <v>3.8</v>
      </c>
      <c r="X25" s="166">
        <f>IF(OR('Crisis Indicator Data'!L22="x",'Crisis Indicator Data'!H22="x"),"x",'Crisis Indicator Data'!L22/'Crisis Indicator Data'!H22)</f>
        <v>8.8315748339194998E-5</v>
      </c>
      <c r="Y25" s="147">
        <f t="shared" si="9"/>
        <v>4.4000000000000004</v>
      </c>
      <c r="Z25" s="147">
        <f t="shared" si="10"/>
        <v>4.0999999999999996</v>
      </c>
      <c r="AA25" s="147">
        <f t="shared" si="11"/>
        <v>4.4000000000000004</v>
      </c>
      <c r="AB25" s="167">
        <f t="shared" si="12"/>
        <v>4.2</v>
      </c>
    </row>
    <row r="26" spans="1:28" x14ac:dyDescent="0.35">
      <c r="A26" s="169" t="str">
        <f>'Crisis Indicator Data'!A23</f>
        <v>Venezuela displacement in Chile</v>
      </c>
      <c r="B26" s="170" t="str">
        <f>'Crisis Indicator Data'!B23</f>
        <v>Displacement</v>
      </c>
      <c r="C26" s="170" t="str">
        <f>'Crisis Indicator Data'!C23</f>
        <v>CHL002</v>
      </c>
      <c r="D26" s="170" t="str">
        <f>'Crisis Indicator Data'!D23</f>
        <v>Chile</v>
      </c>
      <c r="E26" s="171" t="str">
        <f>'Crisis Indicator Data'!E23</f>
        <v>CHL</v>
      </c>
      <c r="F26" s="168">
        <f>IF('Crisis Indicator Data'!F23="x","x",IF(LOG('Crisis Indicator Data'!F23)&lt;F$4,0,IF(LOG('Crisis Indicator Data'!F23)&gt;F$3,5,ROUND(5-(F$3-LOG('Crisis Indicator Data'!F23))/(F$3-F$4)*5,1))))</f>
        <v>4.8</v>
      </c>
      <c r="G26" s="165">
        <f>IF('Crisis Indicator Data'!F23="x","x",IF(LEN(E26)&gt;3,('Crisis Indicator Data'!F23/VLOOKUP('Impact of the crisis'!$C26,'Regional Crises'!$B$1:$R$66,4,FALSE)),'Crisis Indicator Data'!F23/VLOOKUP('Impact of the crisis'!$E26,'Country Indicator Data'!$B$4:$P$300,15,FALSE)))</f>
        <v>1</v>
      </c>
      <c r="H26" s="147">
        <f t="shared" si="0"/>
        <v>5</v>
      </c>
      <c r="I26" s="147">
        <f t="shared" si="1"/>
        <v>4.9000000000000004</v>
      </c>
      <c r="J26" s="147">
        <f>IF('Crisis Indicator Data'!G23="x","x",IF(LOG('Crisis Indicator Data'!G23)&lt;J$4,0,IF(LOG('Crisis Indicator Data'!G23)&gt;J$3,5,ROUND(5-(J$3-LOG('Crisis Indicator Data'!G23))/(J$3-J$4)*5,1))))</f>
        <v>4.3</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4.6500000000000004</v>
      </c>
      <c r="N26" s="147">
        <f t="shared" si="4"/>
        <v>4.8</v>
      </c>
      <c r="O26" s="147">
        <f>IF('Crisis Indicator Data'!H23="x","x",IF('Crisis Indicator Data'!H23=0,0,IF(LOG('Crisis Indicator Data'!H23)&lt;O$4,0,IF(LOG('Crisis Indicator Data'!H23)&gt;O$3,5,ROUND(5-(O$3-LOG('Crisis Indicator Data'!H23))/(O$3-O$4)*5,1)))))</f>
        <v>4.4000000000000004</v>
      </c>
      <c r="P26" s="165">
        <f>IF('Crisis Indicator Data'!H23="x","x",'Crisis Indicator Data'!H23/'Crisis Indicator Data'!G23)</f>
        <v>0.66892511462047888</v>
      </c>
      <c r="Q26" s="147">
        <f t="shared" si="5"/>
        <v>3.3</v>
      </c>
      <c r="R26" s="147">
        <f t="shared" si="6"/>
        <v>3.85</v>
      </c>
      <c r="S26" s="147">
        <f>IF('Crisis Indicator Data'!I23="x","x",IF('Crisis Indicator Data'!I23=0,0,IF(LOG('Crisis Indicator Data'!I23)&lt;S$4,0,IF(LOG('Crisis Indicator Data'!I23)&gt;S$3,5,ROUND(5-(S$3-LOG('Crisis Indicator Data'!I23))/(S$3-S$4)*5,1)))))</f>
        <v>3.9</v>
      </c>
      <c r="T26" s="165">
        <f>IF('Crisis Indicator Data'!H23="x","x",IF('Crisis Indicator Data'!I23="x","x",'Crisis Indicator Data'!I23/'Crisis Indicator Data'!H23))</f>
        <v>3.7925519762394333E-2</v>
      </c>
      <c r="U26" s="147">
        <f t="shared" si="7"/>
        <v>1.3</v>
      </c>
      <c r="V26" s="147">
        <f t="shared" si="8"/>
        <v>2.6</v>
      </c>
      <c r="W26" s="147">
        <f>IF('Crisis Indicator Data'!L23="x","x",IF('Crisis Indicator Data'!L23=0,0,IF(LOG('Crisis Indicator Data'!L23)&lt;W$4,0,IF(LOG('Crisis Indicator Data'!L23)&gt;W$3,5,ROUND(5-(W$3-LOG('Crisis Indicator Data'!L23))/(W$3-W$4)*5,1)))))</f>
        <v>0.4</v>
      </c>
      <c r="X26" s="166">
        <f>IF(OR('Crisis Indicator Data'!L23="x",'Crisis Indicator Data'!H23="x"),"x",'Crisis Indicator Data'!L23/'Crisis Indicator Data'!H23)</f>
        <v>1.5231132434696519E-7</v>
      </c>
      <c r="Y26" s="147">
        <f t="shared" si="9"/>
        <v>0</v>
      </c>
      <c r="Z26" s="147">
        <f t="shared" si="10"/>
        <v>0.2</v>
      </c>
      <c r="AA26" s="147">
        <f t="shared" si="11"/>
        <v>1.6</v>
      </c>
      <c r="AB26" s="167">
        <f t="shared" si="12"/>
        <v>2.9</v>
      </c>
    </row>
    <row r="27" spans="1:28" x14ac:dyDescent="0.35">
      <c r="A27" s="169" t="str">
        <f>'Crisis Indicator Data'!A24</f>
        <v>Multiple crises in Cameroon</v>
      </c>
      <c r="B27" s="170" t="str">
        <f>'Crisis Indicator Data'!B24</f>
        <v>Conflict,Displacement</v>
      </c>
      <c r="C27" s="170" t="str">
        <f>'Crisis Indicator Data'!C24</f>
        <v>CMR001</v>
      </c>
      <c r="D27" s="170" t="str">
        <f>'Crisis Indicator Data'!D24</f>
        <v>Cameroon</v>
      </c>
      <c r="E27" s="171" t="str">
        <f>'Crisis Indicator Data'!E24</f>
        <v>CMR</v>
      </c>
      <c r="F27" s="168">
        <f>IF('Crisis Indicator Data'!F24="x","x",IF(LOG('Crisis Indicator Data'!F24)&lt;F$4,0,IF(LOG('Crisis Indicator Data'!F24)&gt;F$3,5,ROUND(5-(F$3-LOG('Crisis Indicator Data'!F24))/(F$3-F$4)*5,1))))</f>
        <v>4.5</v>
      </c>
      <c r="G27" s="165">
        <f>IF('Crisis Indicator Data'!F24="x","x",IF(LEN(E27)&gt;3,('Crisis Indicator Data'!F24/VLOOKUP('Impact of the crisis'!$C27,'Regional Crises'!$B$1:$R$66,4,FALSE)),'Crisis Indicator Data'!F24/VLOOKUP('Impact of the crisis'!$E27,'Country Indicator Data'!$B$4:$P$300,15,FALSE)))</f>
        <v>1.0057752110173257</v>
      </c>
      <c r="H27" s="147">
        <f t="shared" si="0"/>
        <v>5</v>
      </c>
      <c r="I27" s="147">
        <f t="shared" si="1"/>
        <v>4.75</v>
      </c>
      <c r="J27" s="147">
        <f>IF('Crisis Indicator Data'!G24="x","x",IF(LOG('Crisis Indicator Data'!G24)&lt;J$4,0,IF(LOG('Crisis Indicator Data'!G24)&gt;J$3,5,ROUND(5-(J$3-LOG('Crisis Indicator Data'!G24))/(J$3-J$4)*5,1))))</f>
        <v>4.5</v>
      </c>
      <c r="K27" s="165">
        <f>IF('Crisis Indicator Data'!G24="x","x",IF(LEN(E27)&gt;3,('Crisis Indicator Data'!G24/VLOOKUP('Impact of the crisis'!$C27,'Regional Crises'!$B$1:$R$66,5,FALSE)),'Crisis Indicator Data'!G24/VLOOKUP('Impact of the crisis'!$E27,'Country Indicator Data'!$B$4:$P$300,14,FALSE)))</f>
        <v>0.80849650349650348</v>
      </c>
      <c r="L27" s="147">
        <f t="shared" si="2"/>
        <v>4</v>
      </c>
      <c r="M27" s="147">
        <f t="shared" si="3"/>
        <v>4.25</v>
      </c>
      <c r="N27" s="147">
        <f t="shared" si="4"/>
        <v>4.5</v>
      </c>
      <c r="O27" s="147">
        <f>IF('Crisis Indicator Data'!H24="x","x",IF('Crisis Indicator Data'!H24=0,0,IF(LOG('Crisis Indicator Data'!H24)&lt;O$4,0,IF(LOG('Crisis Indicator Data'!H24)&gt;O$3,5,ROUND(5-(O$3-LOG('Crisis Indicator Data'!H24))/(O$3-O$4)*5,1)))))</f>
        <v>3.4</v>
      </c>
      <c r="P27" s="165">
        <f>IF('Crisis Indicator Data'!H24="x","x",'Crisis Indicator Data'!H24/'Crisis Indicator Data'!G24)</f>
        <v>0.14617480430739957</v>
      </c>
      <c r="Q27" s="147">
        <f t="shared" si="5"/>
        <v>0.7</v>
      </c>
      <c r="R27" s="147">
        <f t="shared" si="6"/>
        <v>2.0499999999999998</v>
      </c>
      <c r="S27" s="147">
        <f>IF('Crisis Indicator Data'!I24="x","x",IF('Crisis Indicator Data'!I24=0,0,IF(LOG('Crisis Indicator Data'!I24)&lt;S$4,0,IF(LOG('Crisis Indicator Data'!I24)&gt;S$3,5,ROUND(5-(S$3-LOG('Crisis Indicator Data'!I24))/(S$3-S$4)*5,1)))))</f>
        <v>4.8</v>
      </c>
      <c r="T27" s="165">
        <f>IF('Crisis Indicator Data'!H24="x","x",IF('Crisis Indicator Data'!I24="x","x",'Crisis Indicator Data'!I24/'Crisis Indicator Data'!H24))</f>
        <v>0.64023668639053255</v>
      </c>
      <c r="U27" s="147">
        <f t="shared" si="7"/>
        <v>5</v>
      </c>
      <c r="V27" s="147">
        <f t="shared" si="8"/>
        <v>4.9000000000000004</v>
      </c>
      <c r="W27" s="147">
        <f>IF('Crisis Indicator Data'!L24="x","x",IF('Crisis Indicator Data'!L24=0,0,IF(LOG('Crisis Indicator Data'!L24)&lt;W$4,0,IF(LOG('Crisis Indicator Data'!L24)&gt;W$3,5,ROUND(5-(W$3-LOG('Crisis Indicator Data'!L24))/(W$3-W$4)*5,1)))))</f>
        <v>4.3</v>
      </c>
      <c r="X27" s="166">
        <f>IF(OR('Crisis Indicator Data'!L24="x",'Crisis Indicator Data'!H24="x"),"x",'Crisis Indicator Data'!L24/'Crisis Indicator Data'!H24)</f>
        <v>3.1449704142011832E-4</v>
      </c>
      <c r="Y27" s="147">
        <f t="shared" si="9"/>
        <v>5</v>
      </c>
      <c r="Z27" s="147">
        <f t="shared" si="10"/>
        <v>4.7</v>
      </c>
      <c r="AA27" s="147">
        <f t="shared" si="11"/>
        <v>4.8</v>
      </c>
      <c r="AB27" s="167">
        <f t="shared" si="12"/>
        <v>3.8</v>
      </c>
    </row>
    <row r="28" spans="1:28" x14ac:dyDescent="0.35">
      <c r="A28" s="169" t="str">
        <f>'Crisis Indicator Data'!A25</f>
        <v>Lake Chad basin crisis in Cameroon</v>
      </c>
      <c r="B28" s="170" t="str">
        <f>'Crisis Indicator Data'!B25</f>
        <v>Conflict</v>
      </c>
      <c r="C28" s="170" t="str">
        <f>'Crisis Indicator Data'!C25</f>
        <v>CMR002</v>
      </c>
      <c r="D28" s="170" t="str">
        <f>'Crisis Indicator Data'!D25</f>
        <v>Cameroon</v>
      </c>
      <c r="E28" s="171" t="str">
        <f>'Crisis Indicator Data'!E25</f>
        <v>CMR</v>
      </c>
      <c r="F28" s="168">
        <f>IF('Crisis Indicator Data'!F25="x","x",IF(LOG('Crisis Indicator Data'!F25)&lt;F$4,0,IF(LOG('Crisis Indicator Data'!F25)&gt;F$3,5,ROUND(5-(F$3-LOG('Crisis Indicator Data'!F25))/(F$3-F$4)*5,1))))</f>
        <v>2.6</v>
      </c>
      <c r="G28" s="165">
        <f>IF('Crisis Indicator Data'!F25="x","x",IF(LEN(E28)&gt;3,('Crisis Indicator Data'!F25/VLOOKUP('Impact of the crisis'!$C28,'Regional Crises'!$B$1:$R$66,4,FALSE)),'Crisis Indicator Data'!F25/VLOOKUP('Impact of the crisis'!$E28,'Country Indicator Data'!$B$4:$P$300,15,FALSE)))</f>
        <v>7.3010936938080431E-2</v>
      </c>
      <c r="H28" s="147">
        <f t="shared" si="0"/>
        <v>0.3</v>
      </c>
      <c r="I28" s="147">
        <f t="shared" si="1"/>
        <v>1.45</v>
      </c>
      <c r="J28" s="147">
        <f>IF('Crisis Indicator Data'!G25="x","x",IF(LOG('Crisis Indicator Data'!G25)&lt;J$4,0,IF(LOG('Crisis Indicator Data'!G25)&gt;J$3,5,ROUND(5-(J$3-LOG('Crisis Indicator Data'!G25))/(J$3-J$4)*5,1))))</f>
        <v>2.4</v>
      </c>
      <c r="K28" s="165">
        <f>IF('Crisis Indicator Data'!G25="x","x",IF(LEN(E28)&gt;3,('Crisis Indicator Data'!G25/VLOOKUP('Impact of the crisis'!$C28,'Regional Crises'!$B$1:$R$66,5,FALSE)),'Crisis Indicator Data'!G25/VLOOKUP('Impact of the crisis'!$E28,'Country Indicator Data'!$B$4:$P$300,14,FALSE)))</f>
        <v>0.18108391608391608</v>
      </c>
      <c r="L28" s="147">
        <f t="shared" si="2"/>
        <v>0.9</v>
      </c>
      <c r="M28" s="147">
        <f t="shared" si="3"/>
        <v>1.65</v>
      </c>
      <c r="N28" s="147">
        <f t="shared" si="4"/>
        <v>1.6</v>
      </c>
      <c r="O28" s="147">
        <f>IF('Crisis Indicator Data'!H25="x","x",IF('Crisis Indicator Data'!H25=0,0,IF(LOG('Crisis Indicator Data'!H25)&lt;O$4,0,IF(LOG('Crisis Indicator Data'!H25)&gt;O$3,5,ROUND(5-(O$3-LOG('Crisis Indicator Data'!H25))/(O$3-O$4)*5,1)))))</f>
        <v>2.6</v>
      </c>
      <c r="P28" s="165">
        <f>IF('Crisis Indicator Data'!H25="x","x",'Crisis Indicator Data'!H25/'Crisis Indicator Data'!G25)</f>
        <v>0.22880865031859432</v>
      </c>
      <c r="Q28" s="147">
        <f t="shared" si="5"/>
        <v>1.1000000000000001</v>
      </c>
      <c r="R28" s="147">
        <f t="shared" si="6"/>
        <v>1.85</v>
      </c>
      <c r="S28" s="147">
        <f>IF('Crisis Indicator Data'!I25="x","x",IF('Crisis Indicator Data'!I25=0,0,IF(LOG('Crisis Indicator Data'!I25)&lt;S$4,0,IF(LOG('Crisis Indicator Data'!I25)&gt;S$3,5,ROUND(5-(S$3-LOG('Crisis Indicator Data'!I25))/(S$3-S$4)*5,1)))))</f>
        <v>4.0999999999999996</v>
      </c>
      <c r="T28" s="165">
        <f>IF('Crisis Indicator Data'!H25="x","x",IF('Crisis Indicator Data'!I25="x","x",'Crisis Indicator Data'!I25/'Crisis Indicator Data'!H25))</f>
        <v>0.66244725738396626</v>
      </c>
      <c r="U28" s="147">
        <f t="shared" si="7"/>
        <v>5</v>
      </c>
      <c r="V28" s="147">
        <f t="shared" si="8"/>
        <v>4.5999999999999996</v>
      </c>
      <c r="W28" s="147">
        <f>IF('Crisis Indicator Data'!L25="x","x",IF('Crisis Indicator Data'!L25=0,0,IF(LOG('Crisis Indicator Data'!L25)&lt;W$4,0,IF(LOG('Crisis Indicator Data'!L25)&gt;W$3,5,ROUND(5-(W$3-LOG('Crisis Indicator Data'!L25))/(W$3-W$4)*5,1)))))</f>
        <v>3.8</v>
      </c>
      <c r="X28" s="166">
        <f>IF(OR('Crisis Indicator Data'!L25="x",'Crisis Indicator Data'!H25="x"),"x",'Crisis Indicator Data'!L25/'Crisis Indicator Data'!H25)</f>
        <v>4.1012658227848099E-4</v>
      </c>
      <c r="Y28" s="147">
        <f t="shared" si="9"/>
        <v>5</v>
      </c>
      <c r="Z28" s="147">
        <f t="shared" si="10"/>
        <v>4.4000000000000004</v>
      </c>
      <c r="AA28" s="147">
        <f t="shared" si="11"/>
        <v>4.5</v>
      </c>
      <c r="AB28" s="167">
        <f t="shared" si="12"/>
        <v>3.5</v>
      </c>
    </row>
    <row r="29" spans="1:28" x14ac:dyDescent="0.35">
      <c r="A29" s="169" t="str">
        <f>'Crisis Indicator Data'!A26</f>
        <v>Anglophone Crisis in Cameroon</v>
      </c>
      <c r="B29" s="170" t="str">
        <f>'Crisis Indicator Data'!B26</f>
        <v>Conflict</v>
      </c>
      <c r="C29" s="170" t="str">
        <f>'Crisis Indicator Data'!C26</f>
        <v>CMR003</v>
      </c>
      <c r="D29" s="170" t="str">
        <f>'Crisis Indicator Data'!D26</f>
        <v>Cameroon</v>
      </c>
      <c r="E29" s="171" t="str">
        <f>'Crisis Indicator Data'!E26</f>
        <v>CMR</v>
      </c>
      <c r="F29" s="168">
        <f>IF('Crisis Indicator Data'!F26="x","x",IF(LOG('Crisis Indicator Data'!F26)&lt;F$4,0,IF(LOG('Crisis Indicator Data'!F26)&gt;F$3,5,ROUND(5-(F$3-LOG('Crisis Indicator Data'!F26))/(F$3-F$4)*5,1))))</f>
        <v>3.2</v>
      </c>
      <c r="G29" s="165">
        <f>IF('Crisis Indicator Data'!F26="x","x",IF(LEN(E29)&gt;3,('Crisis Indicator Data'!F26/VLOOKUP('Impact of the crisis'!$C29,'Regional Crises'!$B$1:$R$66,4,FALSE)),'Crisis Indicator Data'!F26/VLOOKUP('Impact of the crisis'!$E29,'Country Indicator Data'!$B$4:$P$300,15,FALSE)))</f>
        <v>0.18620084195384062</v>
      </c>
      <c r="H29" s="147">
        <f t="shared" si="0"/>
        <v>0.8</v>
      </c>
      <c r="I29" s="147">
        <f t="shared" si="1"/>
        <v>2</v>
      </c>
      <c r="J29" s="147">
        <f>IF('Crisis Indicator Data'!G26="x","x",IF(LOG('Crisis Indicator Data'!G26)&lt;J$4,0,IF(LOG('Crisis Indicator Data'!G26)&gt;J$3,5,ROUND(5-(J$3-LOG('Crisis Indicator Data'!G26))/(J$3-J$4)*5,1))))</f>
        <v>3.7</v>
      </c>
      <c r="K29" s="165">
        <f>IF('Crisis Indicator Data'!G26="x","x",IF(LEN(E29)&gt;3,('Crisis Indicator Data'!G26/VLOOKUP('Impact of the crisis'!$C29,'Regional Crises'!$B$1:$R$66,5,FALSE)),'Crisis Indicator Data'!G26/VLOOKUP('Impact of the crisis'!$E29,'Country Indicator Data'!$B$4:$P$300,14,FALSE)))</f>
        <v>0.44272727272727275</v>
      </c>
      <c r="L29" s="147">
        <f t="shared" si="2"/>
        <v>2.2000000000000002</v>
      </c>
      <c r="M29" s="147">
        <f t="shared" si="3"/>
        <v>2.95</v>
      </c>
      <c r="N29" s="147">
        <f t="shared" si="4"/>
        <v>2.5</v>
      </c>
      <c r="O29" s="147">
        <f>IF('Crisis Indicator Data'!H26="x","x",IF('Crisis Indicator Data'!H26=0,0,IF(LOG('Crisis Indicator Data'!H26)&lt;O$4,0,IF(LOG('Crisis Indicator Data'!H26)&gt;O$3,5,ROUND(5-(O$3-LOG('Crisis Indicator Data'!H26))/(O$3-O$4)*5,1)))))</f>
        <v>2.9</v>
      </c>
      <c r="P29" s="165">
        <f>IF('Crisis Indicator Data'!H26="x","x",'Crisis Indicator Data'!H26/'Crisis Indicator Data'!G26)</f>
        <v>0.14373716632443531</v>
      </c>
      <c r="Q29" s="147">
        <f t="shared" si="5"/>
        <v>0.7</v>
      </c>
      <c r="R29" s="147">
        <f t="shared" si="6"/>
        <v>1.7999999999999998</v>
      </c>
      <c r="S29" s="147">
        <f>IF('Crisis Indicator Data'!I26="x","x",IF('Crisis Indicator Data'!I26=0,0,IF(LOG('Crisis Indicator Data'!I26)&lt;S$4,0,IF(LOG('Crisis Indicator Data'!I26)&gt;S$3,5,ROUND(5-(S$3-LOG('Crisis Indicator Data'!I26))/(S$3-S$4)*5,1)))))</f>
        <v>4.3</v>
      </c>
      <c r="T29" s="165">
        <f>IF('Crisis Indicator Data'!H26="x","x",IF('Crisis Indicator Data'!I26="x","x",'Crisis Indicator Data'!I26/'Crisis Indicator Data'!H26))</f>
        <v>0.59340659340659341</v>
      </c>
      <c r="U29" s="147">
        <f t="shared" si="7"/>
        <v>5</v>
      </c>
      <c r="V29" s="147">
        <f t="shared" si="8"/>
        <v>4.7</v>
      </c>
      <c r="W29" s="147">
        <f>IF('Crisis Indicator Data'!L26="x","x",IF('Crisis Indicator Data'!L26=0,0,IF(LOG('Crisis Indicator Data'!L26)&lt;W$4,0,IF(LOG('Crisis Indicator Data'!L26)&gt;W$3,5,ROUND(5-(W$3-LOG('Crisis Indicator Data'!L26))/(W$3-W$4)*5,1)))))</f>
        <v>3.9</v>
      </c>
      <c r="X29" s="166">
        <f>IF(OR('Crisis Indicator Data'!L26="x",'Crisis Indicator Data'!H26="x"),"x",'Crisis Indicator Data'!L26/'Crisis Indicator Data'!H26)</f>
        <v>3.0934065934065934E-4</v>
      </c>
      <c r="Y29" s="147">
        <f t="shared" si="9"/>
        <v>5</v>
      </c>
      <c r="Z29" s="147">
        <f t="shared" si="10"/>
        <v>4.5</v>
      </c>
      <c r="AA29" s="147">
        <f t="shared" si="11"/>
        <v>4.5999999999999996</v>
      </c>
      <c r="AB29" s="167">
        <f t="shared" si="12"/>
        <v>3.5</v>
      </c>
    </row>
    <row r="30" spans="1:28" x14ac:dyDescent="0.35">
      <c r="A30" s="169" t="str">
        <f>'Crisis Indicator Data'!A27</f>
        <v>CAR refugees in Cameroon</v>
      </c>
      <c r="B30" s="170" t="str">
        <f>'Crisis Indicator Data'!B27</f>
        <v>Conflict,Displacement</v>
      </c>
      <c r="C30" s="170" t="str">
        <f>'Crisis Indicator Data'!C27</f>
        <v>CMR004</v>
      </c>
      <c r="D30" s="170" t="str">
        <f>'Crisis Indicator Data'!D27</f>
        <v>Cameroon</v>
      </c>
      <c r="E30" s="171" t="str">
        <f>'Crisis Indicator Data'!E27</f>
        <v>CMR</v>
      </c>
      <c r="F30" s="168">
        <f>IF('Crisis Indicator Data'!F27="x","x",IF(LOG('Crisis Indicator Data'!F27)&lt;F$4,0,IF(LOG('Crisis Indicator Data'!F27)&gt;F$3,5,ROUND(5-(F$3-LOG('Crisis Indicator Data'!F27))/(F$3-F$4)*5,1))))</f>
        <v>3.9</v>
      </c>
      <c r="G30" s="165">
        <f>IF('Crisis Indicator Data'!F27="x","x",IF(LEN(E30)&gt;3,('Crisis Indicator Data'!F27/VLOOKUP('Impact of the crisis'!$C30,'Regional Crises'!$B$1:$R$66,4,FALSE)),'Crisis Indicator Data'!F27/VLOOKUP('Impact of the crisis'!$E30,'Country Indicator Data'!$B$4:$P$300,15,FALSE)))</f>
        <v>0.48934441835374753</v>
      </c>
      <c r="H30" s="147">
        <f t="shared" si="0"/>
        <v>2.4</v>
      </c>
      <c r="I30" s="147">
        <f t="shared" si="1"/>
        <v>3.15</v>
      </c>
      <c r="J30" s="147">
        <f>IF('Crisis Indicator Data'!G27="x","x",IF(LOG('Crisis Indicator Data'!G27)&lt;J$4,0,IF(LOG('Crisis Indicator Data'!G27)&gt;J$3,5,ROUND(5-(J$3-LOG('Crisis Indicator Data'!G27))/(J$3-J$4)*5,1))))</f>
        <v>2.4</v>
      </c>
      <c r="K30" s="165">
        <f>IF('Crisis Indicator Data'!G27="x","x",IF(LEN(E30)&gt;3,('Crisis Indicator Data'!G27/VLOOKUP('Impact of the crisis'!$C30,'Regional Crises'!$B$1:$R$66,5,FALSE)),'Crisis Indicator Data'!G27/VLOOKUP('Impact of the crisis'!$E30,'Country Indicator Data'!$B$4:$P$300,14,FALSE)))</f>
        <v>0.18468531468531468</v>
      </c>
      <c r="L30" s="147">
        <f t="shared" si="2"/>
        <v>0.9</v>
      </c>
      <c r="M30" s="147">
        <f t="shared" si="3"/>
        <v>1.65</v>
      </c>
      <c r="N30" s="147">
        <f t="shared" si="4"/>
        <v>2.5</v>
      </c>
      <c r="O30" s="147">
        <f>IF('Crisis Indicator Data'!H27="x","x",IF('Crisis Indicator Data'!H27=0,0,IF(LOG('Crisis Indicator Data'!H27)&lt;O$4,0,IF(LOG('Crisis Indicator Data'!H27)&gt;O$3,5,ROUND(5-(O$3-LOG('Crisis Indicator Data'!H27))/(O$3-O$4)*5,1)))))</f>
        <v>1.8</v>
      </c>
      <c r="P30" s="165">
        <f>IF('Crisis Indicator Data'!H27="x","x",'Crisis Indicator Data'!H27/'Crisis Indicator Data'!G27)</f>
        <v>7.1185157137447941E-2</v>
      </c>
      <c r="Q30" s="147">
        <f t="shared" si="5"/>
        <v>0.3</v>
      </c>
      <c r="R30" s="147">
        <f t="shared" si="6"/>
        <v>1.05</v>
      </c>
      <c r="S30" s="147">
        <f>IF('Crisis Indicator Data'!I27="x","x",IF('Crisis Indicator Data'!I27=0,0,IF(LOG('Crisis Indicator Data'!I27)&lt;S$4,0,IF(LOG('Crisis Indicator Data'!I27)&gt;S$3,5,ROUND(5-(S$3-LOG('Crisis Indicator Data'!I27))/(S$3-S$4)*5,1)))))</f>
        <v>3.5</v>
      </c>
      <c r="T30" s="165">
        <f>IF('Crisis Indicator Data'!H27="x","x",IF('Crisis Indicator Data'!I27="x","x",'Crisis Indicator Data'!I27/'Crisis Indicator Data'!H27))</f>
        <v>0.79255319148936165</v>
      </c>
      <c r="U30" s="147">
        <f t="shared" si="7"/>
        <v>5</v>
      </c>
      <c r="V30" s="147">
        <f t="shared" si="8"/>
        <v>4.3</v>
      </c>
      <c r="W30" s="147">
        <f>IF('Crisis Indicator Data'!L27="x","x",IF('Crisis Indicator Data'!L27=0,0,IF(LOG('Crisis Indicator Data'!L27)&lt;W$4,0,IF(LOG('Crisis Indicator Data'!L27)&gt;W$3,5,ROUND(5-(W$3-LOG('Crisis Indicator Data'!L27))/(W$3-W$4)*5,1)))))</f>
        <v>1.5</v>
      </c>
      <c r="X30" s="166">
        <f>IF(OR('Crisis Indicator Data'!L27="x",'Crisis Indicator Data'!H27="x"),"x",'Crisis Indicator Data'!L27/'Crisis Indicator Data'!H27)</f>
        <v>3.1914893617021275E-5</v>
      </c>
      <c r="Y30" s="147">
        <f t="shared" si="9"/>
        <v>1.6</v>
      </c>
      <c r="Z30" s="147">
        <f t="shared" si="10"/>
        <v>1.6</v>
      </c>
      <c r="AA30" s="147">
        <f t="shared" si="11"/>
        <v>3.2</v>
      </c>
      <c r="AB30" s="167">
        <f t="shared" si="12"/>
        <v>2.2999999999999998</v>
      </c>
    </row>
    <row r="31" spans="1:28" x14ac:dyDescent="0.35">
      <c r="A31" s="169" t="str">
        <f>'Crisis Indicator Data'!A28</f>
        <v>Complex crisis in DRC</v>
      </c>
      <c r="B31" s="170" t="str">
        <f>'Crisis Indicator Data'!B28</f>
        <v>Conflict,Displacement,Socio-political</v>
      </c>
      <c r="C31" s="170" t="str">
        <f>'Crisis Indicator Data'!C28</f>
        <v>COD001</v>
      </c>
      <c r="D31" s="170" t="str">
        <f>'Crisis Indicator Data'!D28</f>
        <v>DRC</v>
      </c>
      <c r="E31" s="171" t="str">
        <f>'Crisis Indicator Data'!E28</f>
        <v>COD</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1.0343221366974702</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4.8</v>
      </c>
      <c r="P31" s="165">
        <f>IF('Crisis Indicator Data'!H28="x","x",'Crisis Indicator Data'!H28/'Crisis Indicator Data'!G28)</f>
        <v>0.22359154929577466</v>
      </c>
      <c r="Q31" s="147">
        <f t="shared" si="5"/>
        <v>1.1000000000000001</v>
      </c>
      <c r="R31" s="147">
        <f t="shared" si="6"/>
        <v>2.95</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0.40665354330708664</v>
      </c>
      <c r="U31" s="147">
        <f t="shared" si="7"/>
        <v>5</v>
      </c>
      <c r="V31" s="147">
        <f t="shared" si="8"/>
        <v>5</v>
      </c>
      <c r="W31" s="147">
        <f>IF('Crisis Indicator Data'!L28="x","x",IF('Crisis Indicator Data'!L28=0,0,IF(LOG('Crisis Indicator Data'!L28)&lt;W$4,0,IF(LOG('Crisis Indicator Data'!L28)&gt;W$3,5,ROUND(5-(W$3-LOG('Crisis Indicator Data'!L28))/(W$3-W$4)*5,1)))))</f>
        <v>4.8</v>
      </c>
      <c r="X31" s="166">
        <f>IF(OR('Crisis Indicator Data'!L28="x",'Crisis Indicator Data'!H28="x"),"x",'Crisis Indicator Data'!L28/'Crisis Indicator Data'!H28)</f>
        <v>8.6259842519685042E-5</v>
      </c>
      <c r="Y31" s="147">
        <f t="shared" si="9"/>
        <v>4.3</v>
      </c>
      <c r="Z31" s="147">
        <f t="shared" si="10"/>
        <v>4.5999999999999996</v>
      </c>
      <c r="AA31" s="147">
        <f t="shared" si="11"/>
        <v>4.8</v>
      </c>
      <c r="AB31" s="167">
        <f t="shared" si="12"/>
        <v>4.0999999999999996</v>
      </c>
    </row>
    <row r="32" spans="1:28" x14ac:dyDescent="0.35">
      <c r="A32" s="169" t="str">
        <f>'Crisis Indicator Data'!A29</f>
        <v>Complex crisis in Congo</v>
      </c>
      <c r="B32" s="170" t="str">
        <f>'Crisis Indicator Data'!B29</f>
        <v>Conflict</v>
      </c>
      <c r="C32" s="170" t="str">
        <f>'Crisis Indicator Data'!C29</f>
        <v>COG001</v>
      </c>
      <c r="D32" s="170" t="str">
        <f>'Crisis Indicator Data'!D29</f>
        <v>Congo</v>
      </c>
      <c r="E32" s="171" t="str">
        <f>'Crisis Indicator Data'!E29</f>
        <v>COG</v>
      </c>
      <c r="F32" s="168">
        <f>IF('Crisis Indicator Data'!F29="x","x",IF(LOG('Crisis Indicator Data'!F29)&lt;F$4,0,IF(LOG('Crisis Indicator Data'!F29)&gt;F$3,5,ROUND(5-(F$3-LOG('Crisis Indicator Data'!F29))/(F$3-F$4)*5,1))))</f>
        <v>4.2</v>
      </c>
      <c r="G32" s="165">
        <f>IF('Crisis Indicator Data'!F29="x","x",IF(LEN(E32)&gt;3,('Crisis Indicator Data'!F29/VLOOKUP('Impact of the crisis'!$C32,'Regional Crises'!$B$1:$R$66,4,FALSE)),'Crisis Indicator Data'!F29/VLOOKUP('Impact of the crisis'!$E32,'Country Indicator Data'!$B$4:$P$300,15,FALSE)))</f>
        <v>1.0014641288433381</v>
      </c>
      <c r="H32" s="147">
        <f t="shared" si="0"/>
        <v>5</v>
      </c>
      <c r="I32" s="147">
        <f t="shared" si="1"/>
        <v>4.5999999999999996</v>
      </c>
      <c r="J32" s="147">
        <f>IF('Crisis Indicator Data'!G29="x","x",IF(LOG('Crisis Indicator Data'!G29)&lt;J$4,0,IF(LOG('Crisis Indicator Data'!G29)&gt;J$3,5,ROUND(5-(J$3-LOG('Crisis Indicator Data'!G29))/(J$3-J$4)*5,1))))</f>
        <v>2.6</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3.8</v>
      </c>
      <c r="N32" s="147">
        <f t="shared" si="4"/>
        <v>4.2</v>
      </c>
      <c r="O32" s="147">
        <f>IF('Crisis Indicator Data'!H29="x","x",IF('Crisis Indicator Data'!H29=0,0,IF(LOG('Crisis Indicator Data'!H29)&lt;O$4,0,IF(LOG('Crisis Indicator Data'!H29)&gt;O$3,5,ROUND(5-(O$3-LOG('Crisis Indicator Data'!H29))/(O$3-O$4)*5,1)))))</f>
        <v>2</v>
      </c>
      <c r="P32" s="165">
        <f>IF('Crisis Indicator Data'!H29="x","x",'Crisis Indicator Data'!H29/'Crisis Indicator Data'!G29)</f>
        <v>8.7939698492462318E-2</v>
      </c>
      <c r="Q32" s="147">
        <f t="shared" si="5"/>
        <v>0.4</v>
      </c>
      <c r="R32" s="147">
        <f t="shared" si="6"/>
        <v>1.2</v>
      </c>
      <c r="S32" s="147">
        <f>IF('Crisis Indicator Data'!I29="x","x",IF('Crisis Indicator Data'!I29=0,0,IF(LOG('Crisis Indicator Data'!I29)&lt;S$4,0,IF(LOG('Crisis Indicator Data'!I29)&gt;S$3,5,ROUND(5-(S$3-LOG('Crisis Indicator Data'!I29))/(S$3-S$4)*5,1)))))</f>
        <v>3.4</v>
      </c>
      <c r="T32" s="165">
        <f>IF('Crisis Indicator Data'!H29="x","x",IF('Crisis Indicator Data'!I29="x","x",'Crisis Indicator Data'!I29/'Crisis Indicator Data'!H29))</f>
        <v>0.44</v>
      </c>
      <c r="U32" s="147">
        <f t="shared" si="7"/>
        <v>5</v>
      </c>
      <c r="V32" s="147">
        <f t="shared" si="8"/>
        <v>4.2</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1.9047619047619047E-6</v>
      </c>
      <c r="Y32" s="147">
        <f t="shared" si="9"/>
        <v>0.1</v>
      </c>
      <c r="Z32" s="147">
        <f t="shared" si="10"/>
        <v>0.1</v>
      </c>
      <c r="AA32" s="147">
        <f t="shared" si="11"/>
        <v>2.7</v>
      </c>
      <c r="AB32" s="167">
        <f t="shared" si="12"/>
        <v>2</v>
      </c>
    </row>
    <row r="33" spans="1:28" x14ac:dyDescent="0.35">
      <c r="A33" s="169" t="str">
        <f>'Crisis Indicator Data'!A30</f>
        <v>Complex crisis in Colombia</v>
      </c>
      <c r="B33" s="170" t="str">
        <f>'Crisis Indicator Data'!B30</f>
        <v>Socio-political,Conflict,Violence,Floods,Displacement</v>
      </c>
      <c r="C33" s="170" t="str">
        <f>'Crisis Indicator Data'!C30</f>
        <v>COL001</v>
      </c>
      <c r="D33" s="170" t="str">
        <f>'Crisis Indicator Data'!D30</f>
        <v>Colombia</v>
      </c>
      <c r="E33" s="171" t="str">
        <f>'Crisis Indicator Data'!E30</f>
        <v>COL</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4.7</v>
      </c>
      <c r="P33" s="165">
        <f>IF('Crisis Indicator Data'!H30="x","x",'Crisis Indicator Data'!H30/'Crisis Indicator Data'!G30)</f>
        <v>0.3828462998102467</v>
      </c>
      <c r="Q33" s="147">
        <f t="shared" si="5"/>
        <v>1.9</v>
      </c>
      <c r="R33" s="147">
        <f t="shared" si="6"/>
        <v>3.3</v>
      </c>
      <c r="S33" s="147">
        <f>IF('Crisis Indicator Data'!I30="x","x",IF('Crisis Indicator Data'!I30=0,0,IF(LOG('Crisis Indicator Data'!I30)&lt;S$4,0,IF(LOG('Crisis Indicator Data'!I30)&gt;S$3,5,ROUND(5-(S$3-LOG('Crisis Indicator Data'!I30))/(S$3-S$4)*5,1)))))</f>
        <v>5</v>
      </c>
      <c r="T33" s="165">
        <f>IF('Crisis Indicator Data'!H30="x","x",IF('Crisis Indicator Data'!I30="x","x",'Crisis Indicator Data'!I30/'Crisis Indicator Data'!H30))</f>
        <v>0.34308088818398097</v>
      </c>
      <c r="U33" s="147">
        <f t="shared" si="7"/>
        <v>5</v>
      </c>
      <c r="V33" s="147">
        <f t="shared" si="8"/>
        <v>5</v>
      </c>
      <c r="W33" s="147">
        <f>IF('Crisis Indicator Data'!L30="x","x",IF('Crisis Indicator Data'!L30=0,0,IF(LOG('Crisis Indicator Data'!L30)&lt;W$4,0,IF(LOG('Crisis Indicator Data'!L30)&gt;W$3,5,ROUND(5-(W$3-LOG('Crisis Indicator Data'!L30))/(W$3-W$4)*5,1)))))</f>
        <v>4.0999999999999996</v>
      </c>
      <c r="X33" s="166">
        <f>IF(OR('Crisis Indicator Data'!L30="x",'Crisis Indicator Data'!H30="x"),"x",'Crisis Indicator Data'!L30/'Crisis Indicator Data'!H30)</f>
        <v>3.9799762093576528E-5</v>
      </c>
      <c r="Y33" s="147">
        <f t="shared" si="9"/>
        <v>2</v>
      </c>
      <c r="Z33" s="147">
        <f t="shared" si="10"/>
        <v>3.1</v>
      </c>
      <c r="AA33" s="147">
        <f t="shared" si="11"/>
        <v>4.3</v>
      </c>
      <c r="AB33" s="167">
        <f t="shared" si="12"/>
        <v>3.9</v>
      </c>
    </row>
    <row r="34" spans="1:28" x14ac:dyDescent="0.35">
      <c r="A34" s="169" t="str">
        <f>'Crisis Indicator Data'!A31</f>
        <v>Venezuela displacement in Colombia</v>
      </c>
      <c r="B34" s="170" t="str">
        <f>'Crisis Indicator Data'!B31</f>
        <v>Displacement</v>
      </c>
      <c r="C34" s="170" t="str">
        <f>'Crisis Indicator Data'!C31</f>
        <v>COL002</v>
      </c>
      <c r="D34" s="170" t="str">
        <f>'Crisis Indicator Data'!D31</f>
        <v>Colombia</v>
      </c>
      <c r="E34" s="171" t="str">
        <f>'Crisis Indicator Data'!E31</f>
        <v>COL</v>
      </c>
      <c r="F34" s="168">
        <f>IF('Crisis Indicator Data'!F31="x","x",IF(LOG('Crisis Indicator Data'!F31)&lt;F$4,0,IF(LOG('Crisis Indicator Data'!F31)&gt;F$3,5,ROUND(5-(F$3-LOG('Crisis Indicator Data'!F31))/(F$3-F$4)*5,1))))</f>
        <v>2.6</v>
      </c>
      <c r="G34" s="165">
        <f>IF('Crisis Indicator Data'!F31="x","x",IF(LEN(E34)&gt;3,('Crisis Indicator Data'!F31/VLOOKUP('Impact of the crisis'!$C34,'Regional Crises'!$B$1:$R$66,4,FALSE)),'Crisis Indicator Data'!F31/VLOOKUP('Impact of the crisis'!$E34,'Country Indicator Data'!$B$4:$P$300,15,FALSE)))</f>
        <v>3.1101397025687247E-2</v>
      </c>
      <c r="H34" s="147">
        <f t="shared" si="0"/>
        <v>0.1</v>
      </c>
      <c r="I34" s="147">
        <f t="shared" si="1"/>
        <v>1.35</v>
      </c>
      <c r="J34" s="147">
        <f>IF('Crisis Indicator Data'!G31="x","x",IF(LOG('Crisis Indicator Data'!G31)&lt;J$4,0,IF(LOG('Crisis Indicator Data'!G31)&gt;J$3,5,ROUND(5-(J$3-LOG('Crisis Indicator Data'!G31))/(J$3-J$4)*5,1))))</f>
        <v>5</v>
      </c>
      <c r="K34" s="165">
        <f>IF('Crisis Indicator Data'!G31="x","x",IF(LEN(E34)&gt;3,('Crisis Indicator Data'!G31/VLOOKUP('Impact of the crisis'!$C34,'Regional Crises'!$B$1:$R$66,5,FALSE)),'Crisis Indicator Data'!G31/VLOOKUP('Impact of the crisis'!$E34,'Country Indicator Data'!$B$4:$P$300,14,FALSE)))</f>
        <v>0.58833017077798866</v>
      </c>
      <c r="L34" s="147">
        <f t="shared" si="2"/>
        <v>2.9</v>
      </c>
      <c r="M34" s="147">
        <f t="shared" si="3"/>
        <v>3.95</v>
      </c>
      <c r="N34" s="147">
        <f t="shared" si="4"/>
        <v>2.9</v>
      </c>
      <c r="O34" s="147">
        <f>IF('Crisis Indicator Data'!H31="x","x",IF('Crisis Indicator Data'!H31=0,0,IF(LOG('Crisis Indicator Data'!H31)&lt;O$4,0,IF(LOG('Crisis Indicator Data'!H31)&gt;O$3,5,ROUND(5-(O$3-LOG('Crisis Indicator Data'!H31))/(O$3-O$4)*5,1)))))</f>
        <v>4.5</v>
      </c>
      <c r="P34" s="165">
        <f>IF('Crisis Indicator Data'!H31="x","x",'Crisis Indicator Data'!H31/'Crisis Indicator Data'!G31)</f>
        <v>0.48301886792452831</v>
      </c>
      <c r="Q34" s="147">
        <f t="shared" si="5"/>
        <v>2.4</v>
      </c>
      <c r="R34" s="147">
        <f t="shared" si="6"/>
        <v>3.45</v>
      </c>
      <c r="S34" s="147">
        <f>IF('Crisis Indicator Data'!I31="x","x",IF('Crisis Indicator Data'!I31=0,0,IF(LOG('Crisis Indicator Data'!I31)&lt;S$4,0,IF(LOG('Crisis Indicator Data'!I31)&gt;S$3,5,ROUND(5-(S$3-LOG('Crisis Indicator Data'!I31))/(S$3-S$4)*5,1)))))</f>
        <v>5</v>
      </c>
      <c r="T34" s="165">
        <f>IF('Crisis Indicator Data'!H31="x","x",IF('Crisis Indicator Data'!I31="x","x",'Crisis Indicator Data'!I31/'Crisis Indicator Data'!H31))</f>
        <v>0.25707799145299143</v>
      </c>
      <c r="U34" s="147">
        <f t="shared" si="7"/>
        <v>5</v>
      </c>
      <c r="V34" s="147">
        <f t="shared" si="8"/>
        <v>5</v>
      </c>
      <c r="W34" s="147">
        <f>IF('Crisis Indicator Data'!L31="x","x",IF('Crisis Indicator Data'!L31=0,0,IF(LOG('Crisis Indicator Data'!L31)&lt;W$4,0,IF(LOG('Crisis Indicator Data'!L31)&gt;W$3,5,ROUND(5-(W$3-LOG('Crisis Indicator Data'!L31))/(W$3-W$4)*5,1)))))</f>
        <v>0.9</v>
      </c>
      <c r="X34" s="166">
        <f>IF(OR('Crisis Indicator Data'!L31="x",'Crisis Indicator Data'!H31="x"),"x",'Crisis Indicator Data'!L31/'Crisis Indicator Data'!H31)</f>
        <v>2.6709401709401711E-7</v>
      </c>
      <c r="Y34" s="147">
        <f t="shared" si="9"/>
        <v>0</v>
      </c>
      <c r="Z34" s="147">
        <f t="shared" si="10"/>
        <v>0.5</v>
      </c>
      <c r="AA34" s="147">
        <f t="shared" si="11"/>
        <v>3.6</v>
      </c>
      <c r="AB34" s="167">
        <f t="shared" si="12"/>
        <v>3.5</v>
      </c>
    </row>
    <row r="35" spans="1:28" x14ac:dyDescent="0.35">
      <c r="A35" s="169" t="str">
        <f>'Crisis Indicator Data'!A32</f>
        <v>Nicaraguan refugees in Costa Rica</v>
      </c>
      <c r="B35" s="170" t="str">
        <f>'Crisis Indicator Data'!B32</f>
        <v>Displacement</v>
      </c>
      <c r="C35" s="170" t="str">
        <f>'Crisis Indicator Data'!C32</f>
        <v>CRI002</v>
      </c>
      <c r="D35" s="170" t="str">
        <f>'Crisis Indicator Data'!D32</f>
        <v>Costa Rica</v>
      </c>
      <c r="E35" s="171" t="str">
        <f>'Crisis Indicator Data'!E32</f>
        <v>CRI</v>
      </c>
      <c r="F35" s="168">
        <f>IF('Crisis Indicator Data'!F32="x","x",IF(LOG('Crisis Indicator Data'!F32)&lt;F$4,0,IF(LOG('Crisis Indicator Data'!F32)&gt;F$3,5,ROUND(5-(F$3-LOG('Crisis Indicator Data'!F32))/(F$3-F$4)*5,1))))</f>
        <v>0</v>
      </c>
      <c r="G35" s="165">
        <f>IF('Crisis Indicator Data'!F32="x","x",IF(LEN(E35)&gt;3,('Crisis Indicator Data'!F32/VLOOKUP('Impact of the crisis'!$C35,'Regional Crises'!$B$1:$R$66,4,FALSE)),'Crisis Indicator Data'!F32/VLOOKUP('Impact of the crisis'!$E35,'Country Indicator Data'!$B$4:$P$300,15,FALSE)))</f>
        <v>1.9643556600078341E-2</v>
      </c>
      <c r="H35" s="147">
        <f t="shared" si="0"/>
        <v>0</v>
      </c>
      <c r="I35" s="147">
        <f t="shared" si="1"/>
        <v>0</v>
      </c>
      <c r="J35" s="147">
        <f>IF('Crisis Indicator Data'!G32="x","x",IF(LOG('Crisis Indicator Data'!G32)&lt;J$4,0,IF(LOG('Crisis Indicator Data'!G32)&gt;J$3,5,ROUND(5-(J$3-LOG('Crisis Indicator Data'!G32))/(J$3-J$4)*5,1))))</f>
        <v>1.3</v>
      </c>
      <c r="K35" s="165">
        <f>IF('Crisis Indicator Data'!G32="x","x",IF(LEN(E35)&gt;3,('Crisis Indicator Data'!G32/VLOOKUP('Impact of the crisis'!$C35,'Regional Crises'!$B$1:$R$66,5,FALSE)),'Crisis Indicator Data'!G32/VLOOKUP('Impact of the crisis'!$E35,'Country Indicator Data'!$B$4:$P$300,14,FALSE)))</f>
        <v>0.4702609363008442</v>
      </c>
      <c r="L35" s="147">
        <f t="shared" si="2"/>
        <v>2.2999999999999998</v>
      </c>
      <c r="M35" s="147">
        <f t="shared" si="3"/>
        <v>1.7999999999999998</v>
      </c>
      <c r="N35" s="147">
        <f t="shared" si="4"/>
        <v>1</v>
      </c>
      <c r="O35" s="147">
        <f>IF('Crisis Indicator Data'!H32="x","x",IF('Crisis Indicator Data'!H32=0,0,IF(LOG('Crisis Indicator Data'!H32)&lt;O$4,0,IF(LOG('Crisis Indicator Data'!H32)&gt;O$3,5,ROUND(5-(O$3-LOG('Crisis Indicator Data'!H32))/(O$3-O$4)*5,1)))))</f>
        <v>1.5</v>
      </c>
      <c r="P35" s="165">
        <f>IF('Crisis Indicator Data'!H32="x","x",'Crisis Indicator Data'!H32/'Crisis Indicator Data'!G32)</f>
        <v>9.5879232966136277E-2</v>
      </c>
      <c r="Q35" s="147">
        <f t="shared" si="5"/>
        <v>0.4</v>
      </c>
      <c r="R35" s="147">
        <f t="shared" si="6"/>
        <v>0.95</v>
      </c>
      <c r="S35" s="147">
        <f>IF('Crisis Indicator Data'!I32="x","x",IF('Crisis Indicator Data'!I32=0,0,IF(LOG('Crisis Indicator Data'!I32)&lt;S$4,0,IF(LOG('Crisis Indicator Data'!I32)&gt;S$3,5,ROUND(5-(S$3-LOG('Crisis Indicator Data'!I32))/(S$3-S$4)*5,1)))))</f>
        <v>3.4</v>
      </c>
      <c r="T35" s="165">
        <f>IF('Crisis Indicator Data'!H32="x","x",IF('Crisis Indicator Data'!I32="x","x",'Crisis Indicator Data'!I32/'Crisis Indicator Data'!H32))</f>
        <v>1</v>
      </c>
      <c r="U35" s="147">
        <f t="shared" si="7"/>
        <v>5</v>
      </c>
      <c r="V35" s="147">
        <f t="shared" si="8"/>
        <v>4.2</v>
      </c>
      <c r="W35" s="147">
        <f>IF('Crisis Indicator Data'!L32="x","x",IF('Crisis Indicator Data'!L32=0,0,IF(LOG('Crisis Indicator Data'!L32)&lt;W$4,0,IF(LOG('Crisis Indicator Data'!L32)&gt;W$3,5,ROUND(5-(W$3-LOG('Crisis Indicator Data'!L32))/(W$3-W$4)*5,1)))))</f>
        <v>2.9</v>
      </c>
      <c r="X35" s="166">
        <f>IF(OR('Crisis Indicator Data'!L32="x",'Crisis Indicator Data'!H32="x"),"x",'Crisis Indicator Data'!L32/'Crisis Indicator Data'!H32)</f>
        <v>4.2553191489361702E-4</v>
      </c>
      <c r="Y35" s="147">
        <f t="shared" si="9"/>
        <v>5</v>
      </c>
      <c r="Z35" s="147">
        <f t="shared" si="10"/>
        <v>4</v>
      </c>
      <c r="AA35" s="147">
        <f t="shared" si="11"/>
        <v>4.0999999999999996</v>
      </c>
      <c r="AB35" s="167">
        <f t="shared" si="12"/>
        <v>2.9</v>
      </c>
    </row>
    <row r="36" spans="1:28" x14ac:dyDescent="0.35">
      <c r="A36" s="169" t="str">
        <f>'Crisis Indicator Data'!A33</f>
        <v>Displacement from Russia-Ukraine conflict in Czechia</v>
      </c>
      <c r="B36" s="170" t="str">
        <f>'Crisis Indicator Data'!B33</f>
        <v>Conflict,Displacement</v>
      </c>
      <c r="C36" s="170" t="str">
        <f>'Crisis Indicator Data'!C33</f>
        <v>CZE002</v>
      </c>
      <c r="D36" s="170" t="str">
        <f>'Crisis Indicator Data'!D33</f>
        <v>Czech Republic</v>
      </c>
      <c r="E36" s="171" t="str">
        <f>'Crisis Indicator Data'!E33</f>
        <v>CZE</v>
      </c>
      <c r="F36" s="168">
        <f>IF('Crisis Indicator Data'!F33="x","x",IF(LOG('Crisis Indicator Data'!F33)&lt;F$4,0,IF(LOG('Crisis Indicator Data'!F33)&gt;F$3,5,ROUND(5-(F$3-LOG('Crisis Indicator Data'!F33))/(F$3-F$4)*5,1))))</f>
        <v>3.1</v>
      </c>
      <c r="G36" s="165">
        <f>IF('Crisis Indicator Data'!F33="x","x",IF(LEN(E36)&gt;3,('Crisis Indicator Data'!F33/VLOOKUP('Impact of the crisis'!$C36,'Regional Crises'!$B$1:$R$66,4,FALSE)),'Crisis Indicator Data'!F33/VLOOKUP('Impact of the crisis'!$E36,'Country Indicator Data'!$B$4:$P$300,15,FALSE)))</f>
        <v>1.0000025911166157</v>
      </c>
      <c r="H36" s="147">
        <f t="shared" si="0"/>
        <v>5</v>
      </c>
      <c r="I36" s="147">
        <f t="shared" si="1"/>
        <v>4.05</v>
      </c>
      <c r="J36" s="147">
        <f>IF('Crisis Indicator Data'!G33="x","x",IF(LOG('Crisis Indicator Data'!G33)&lt;J$4,0,IF(LOG('Crisis Indicator Data'!G33)&gt;J$3,5,ROUND(5-(J$3-LOG('Crisis Indicator Data'!G33))/(J$3-J$4)*5,1))))</f>
        <v>3.5</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4.25</v>
      </c>
      <c r="N36" s="147">
        <f t="shared" si="4"/>
        <v>4.2</v>
      </c>
      <c r="O36" s="147">
        <f>IF('Crisis Indicator Data'!H33="x","x",IF('Crisis Indicator Data'!H33=0,0,IF(LOG('Crisis Indicator Data'!H33)&lt;O$4,0,IF(LOG('Crisis Indicator Data'!H33)&gt;O$3,5,ROUND(5-(O$3-LOG('Crisis Indicator Data'!H33))/(O$3-O$4)*5,1)))))</f>
        <v>1.8</v>
      </c>
      <c r="P36" s="165">
        <f>IF('Crisis Indicator Data'!H33="x","x",'Crisis Indicator Data'!H33/'Crisis Indicator Data'!G33)</f>
        <v>3.3595943131395453E-2</v>
      </c>
      <c r="Q36" s="147">
        <f t="shared" si="5"/>
        <v>0.1</v>
      </c>
      <c r="R36" s="147">
        <f t="shared" si="6"/>
        <v>0.95000000000000007</v>
      </c>
      <c r="S36" s="147">
        <f>IF('Crisis Indicator Data'!I33="x","x",IF('Crisis Indicator Data'!I33=0,0,IF(LOG('Crisis Indicator Data'!I33)&lt;S$4,0,IF(LOG('Crisis Indicator Data'!I33)&gt;S$3,5,ROUND(5-(S$3-LOG('Crisis Indicator Data'!I33))/(S$3-S$4)*5,1)))))</f>
        <v>3.7</v>
      </c>
      <c r="T36" s="165">
        <f>IF('Crisis Indicator Data'!H33="x","x",IF('Crisis Indicator Data'!I33="x","x",'Crisis Indicator Data'!I33/'Crisis Indicator Data'!H33))</f>
        <v>1</v>
      </c>
      <c r="U36" s="147">
        <f t="shared" si="7"/>
        <v>5</v>
      </c>
      <c r="V36" s="147">
        <f t="shared" si="8"/>
        <v>4.4000000000000004</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2.8</v>
      </c>
      <c r="AB36" s="167">
        <f t="shared" si="12"/>
        <v>2</v>
      </c>
    </row>
    <row r="37" spans="1:28" x14ac:dyDescent="0.35">
      <c r="A37" s="169" t="str">
        <f>'Crisis Indicator Data'!A34</f>
        <v>Multiple crises in Djibouti</v>
      </c>
      <c r="B37" s="170" t="str">
        <f>'Crisis Indicator Data'!B34</f>
        <v>Displacement,Drought</v>
      </c>
      <c r="C37" s="170" t="str">
        <f>'Crisis Indicator Data'!C34</f>
        <v>DJI001</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2.2999999999999998</v>
      </c>
      <c r="P37" s="165">
        <f>IF('Crisis Indicator Data'!H34="x","x",'Crisis Indicator Data'!H34/'Crisis Indicator Data'!G34)</f>
        <v>0.67005076142131981</v>
      </c>
      <c r="Q37" s="147">
        <f t="shared" si="5"/>
        <v>3.3</v>
      </c>
      <c r="R37" s="147">
        <f t="shared" si="6"/>
        <v>2.8</v>
      </c>
      <c r="S37" s="147">
        <f>IF('Crisis Indicator Data'!I34="x","x",IF('Crisis Indicator Data'!I34=0,0,IF(LOG('Crisis Indicator Data'!I34)&lt;S$4,0,IF(LOG('Crisis Indicator Data'!I34)&gt;S$3,5,ROUND(5-(S$3-LOG('Crisis Indicator Data'!I34))/(S$3-S$4)*5,1)))))</f>
        <v>2.2000000000000002</v>
      </c>
      <c r="T37" s="165">
        <f>IF('Crisis Indicator Data'!H34="x","x",IF('Crisis Indicator Data'!I34="x","x",'Crisis Indicator Data'!I34/'Crisis Indicator Data'!H34))</f>
        <v>4.0404040404040407E-2</v>
      </c>
      <c r="U37" s="147">
        <f t="shared" si="7"/>
        <v>1.3</v>
      </c>
      <c r="V37" s="147">
        <f t="shared" si="8"/>
        <v>1.8</v>
      </c>
      <c r="W37" s="147">
        <f>IF('Crisis Indicator Data'!L34="x","x",IF('Crisis Indicator Data'!L34=0,0,IF(LOG('Crisis Indicator Data'!L34)&lt;W$4,0,IF(LOG('Crisis Indicator Data'!L34)&gt;W$3,5,ROUND(5-(W$3-LOG('Crisis Indicator Data'!L34))/(W$3-W$4)*5,1)))))</f>
        <v>2.2999999999999998</v>
      </c>
      <c r="X37" s="166">
        <f>IF(OR('Crisis Indicator Data'!L34="x",'Crisis Indicator Data'!H34="x"),"x",'Crisis Indicator Data'!L34/'Crisis Indicator Data'!H34)</f>
        <v>5.4292929292929292E-5</v>
      </c>
      <c r="Y37" s="147">
        <f t="shared" si="9"/>
        <v>2.7</v>
      </c>
      <c r="Z37" s="147">
        <f t="shared" si="10"/>
        <v>2.5</v>
      </c>
      <c r="AA37" s="147">
        <f t="shared" si="11"/>
        <v>2.2000000000000002</v>
      </c>
      <c r="AB37" s="167">
        <f t="shared" si="12"/>
        <v>2.5</v>
      </c>
    </row>
    <row r="38" spans="1:28" x14ac:dyDescent="0.35">
      <c r="A38" s="169" t="str">
        <f>'Crisis Indicator Data'!A35</f>
        <v>Mixed migration in Djibouti</v>
      </c>
      <c r="B38" s="170" t="str">
        <f>'Crisis Indicator Data'!B35</f>
        <v>Displacement</v>
      </c>
      <c r="C38" s="170" t="str">
        <f>'Crisis Indicator Data'!C35</f>
        <v>DJI002</v>
      </c>
      <c r="D38" s="170" t="str">
        <f>'Crisis Indicator Data'!D35</f>
        <v>Djibouti</v>
      </c>
      <c r="E38" s="171" t="str">
        <f>'Crisis Indicator Data'!E35</f>
        <v>DJI</v>
      </c>
      <c r="F38" s="168">
        <f>IF('Crisis Indicator Data'!F35="x","x",IF(LOG('Crisis Indicator Data'!F35)&lt;F$4,0,IF(LOG('Crisis Indicator Data'!F35)&gt;F$3,5,ROUND(5-(F$3-LOG('Crisis Indicator Data'!F35))/(F$3-F$4)*5,1))))</f>
        <v>1.4</v>
      </c>
      <c r="G38" s="165">
        <f>IF('Crisis Indicator Data'!F35="x","x",IF(LEN(E38)&gt;3,('Crisis Indicator Data'!F35/VLOOKUP('Impact of the crisis'!$C38,'Regional Crises'!$B$1:$R$66,4,FALSE)),'Crisis Indicator Data'!F35/VLOOKUP('Impact of the crisis'!$E38,'Country Indicator Data'!$B$4:$P$300,15,FALSE)))</f>
        <v>0.31492666091458155</v>
      </c>
      <c r="H38" s="147">
        <f t="shared" ref="H38:H69" si="13">IF(G38="x","x",IF(G38&lt;H$4,0,IF(G38&gt;H$3,5,ROUND(5-(H$3-G38)/(H$3-H$4)*5,1))))</f>
        <v>1.5</v>
      </c>
      <c r="I38" s="147">
        <f t="shared" ref="I38:I69" si="14">IF(AND(H38="x",F38="x"),"x",AVERAGE(F38,H38))</f>
        <v>1.45</v>
      </c>
      <c r="J38" s="147">
        <f>IF('Crisis Indicator Data'!G35="x","x",IF(LOG('Crisis Indicator Data'!G35)&lt;J$4,0,IF(LOG('Crisis Indicator Data'!G35)&gt;J$3,5,ROUND(5-(J$3-LOG('Crisis Indicator Data'!G35))/(J$3-J$4)*5,1))))</f>
        <v>0</v>
      </c>
      <c r="K38" s="165">
        <f>IF('Crisis Indicator Data'!G35="x","x",IF(LEN(E38)&gt;3,('Crisis Indicator Data'!G35/VLOOKUP('Impact of the crisis'!$C38,'Regional Crises'!$B$1:$R$66,5,FALSE)),'Crisis Indicator Data'!G35/VLOOKUP('Impact of the crisis'!$E38,'Country Indicator Data'!$B$4:$P$300,14,FALSE)))</f>
        <v>0.57191201353637899</v>
      </c>
      <c r="L38" s="147">
        <f t="shared" ref="L38:L69" si="15">IF(K38="x","x",IF(K38&lt;L$4,0,IF(K38&gt;L$3,5,ROUND(5-(L$3-K38)/(L$3-L$4)*5,1))))</f>
        <v>2.8</v>
      </c>
      <c r="M38" s="147">
        <f t="shared" ref="M38:M69" si="16">IF(AND(L38="x",J38="x"),"x",AVERAGE(J38,L38))</f>
        <v>1.4</v>
      </c>
      <c r="N38" s="147">
        <f t="shared" ref="N38:N69" si="17">IF(AND(M38="x",I38="x"),"x",IF(OR(M38="x",I38="x"),AVERAGE(I38,M38),ROUND((5-GEOMEAN(((5-I38)/5*4+1),((5-M38)/5*4+1)))/4*5,1)))</f>
        <v>1.4</v>
      </c>
      <c r="O38" s="147">
        <f>IF('Crisis Indicator Data'!H35="x","x",IF('Crisis Indicator Data'!H35=0,0,IF(LOG('Crisis Indicator Data'!H35)&lt;O$4,0,IF(LOG('Crisis Indicator Data'!H35)&gt;O$3,5,ROUND(5-(O$3-LOG('Crisis Indicator Data'!H35))/(O$3-O$4)*5,1)))))</f>
        <v>0</v>
      </c>
      <c r="P38" s="165">
        <f>IF('Crisis Indicator Data'!H35="x","x",'Crisis Indicator Data'!H35/'Crisis Indicator Data'!G35)</f>
        <v>4.7337278106508875E-2</v>
      </c>
      <c r="Q38" s="147">
        <f t="shared" ref="Q38:Q69" si="18">IF(P38="x","x",IF(P38&lt;Q$4,0,IF(P38&gt;Q$3,5,ROUND(5-(Q$3-P38)/(Q$3-Q$4)*5,1))))</f>
        <v>0.2</v>
      </c>
      <c r="R38" s="147">
        <f t="shared" ref="R38:R69" si="19">IF(AND(Q38="x",O38="x"),"x",AVERAGE(O38,Q38))</f>
        <v>0.1</v>
      </c>
      <c r="S38" s="147">
        <f>IF('Crisis Indicator Data'!I35="x","x",IF('Crisis Indicator Data'!I35=0,0,IF(LOG('Crisis Indicator Data'!I35)&lt;S$4,0,IF(LOG('Crisis Indicator Data'!I35)&gt;S$3,5,ROUND(5-(S$3-LOG('Crisis Indicator Data'!I35))/(S$3-S$4)*5,1)))))</f>
        <v>2.2000000000000002</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3.6</v>
      </c>
      <c r="W38" s="147">
        <f>IF('Crisis Indicator Data'!L35="x","x",IF('Crisis Indicator Data'!L35=0,0,IF(LOG('Crisis Indicator Data'!L35)&lt;W$4,0,IF(LOG('Crisis Indicator Data'!L35)&gt;W$3,5,ROUND(5-(W$3-LOG('Crisis Indicator Data'!L35))/(W$3-W$4)*5,1)))))</f>
        <v>2.2999999999999998</v>
      </c>
      <c r="X38" s="166">
        <f>IF(OR('Crisis Indicator Data'!L35="x",'Crisis Indicator Data'!H35="x"),"x",'Crisis Indicator Data'!L35/'Crisis Indicator Data'!H35)</f>
        <v>1.3437499999999999E-3</v>
      </c>
      <c r="Y38" s="147">
        <f t="shared" ref="Y38:Y69" si="22">IF(X38="x","x",IF(X38&lt;Y$4,0,IF(X38&gt;Y$3,5,ROUND(5-(Y$3-X38)/(Y$3-Y$4)*5,1))))</f>
        <v>5</v>
      </c>
      <c r="Z38" s="147">
        <f t="shared" ref="Z38:Z69" si="23">IF(AND(Y38="x",W38="x"),"x",ROUND(AVERAGE(W38,Y38),1))</f>
        <v>3.7</v>
      </c>
      <c r="AA38" s="147">
        <f t="shared" ref="AA38:AA69" si="24">IF(AND(V38="x",Z38="x"),"x",IF(OR(V38="x",Z38="x"),AVERAGE(V38,Z38),ROUND((5-GEOMEAN(((5-V38)/5*4+1),((5-Z38)/5*4+1)))/4*5,1)))</f>
        <v>3.7</v>
      </c>
      <c r="AB38" s="167">
        <f t="shared" ref="AB38:AB69" si="25">IF(AND(R38="x",AA38="x"),"x",IF(OR(R38="x",AA38="x"),AVERAGE(R38,AA38),ROUND((5-GEOMEAN(((5-R38)/5*4+1),((5-AA38)/5*4+1)))/4*5,1)))</f>
        <v>2.2999999999999998</v>
      </c>
    </row>
    <row r="39" spans="1:28" x14ac:dyDescent="0.35">
      <c r="A39" s="169" t="str">
        <f>'Crisis Indicator Data'!A36</f>
        <v>Drought in Djibouti</v>
      </c>
      <c r="B39" s="170" t="str">
        <f>'Crisis Indicator Data'!B36</f>
        <v>Drought</v>
      </c>
      <c r="C39" s="170" t="str">
        <f>'Crisis Indicator Data'!C36</f>
        <v>DJI003</v>
      </c>
      <c r="D39" s="170" t="str">
        <f>'Crisis Indicator Data'!D36</f>
        <v>Djibouti</v>
      </c>
      <c r="E39" s="171" t="str">
        <f>'Crisis Indicator Data'!E36</f>
        <v>DJI</v>
      </c>
      <c r="F39" s="168">
        <f>IF('Crisis Indicator Data'!F36="x","x",IF(LOG('Crisis Indicator Data'!F36)&lt;F$4,0,IF(LOG('Crisis Indicator Data'!F36)&gt;F$3,5,ROUND(5-(F$3-LOG('Crisis Indicator Data'!F36))/(F$3-F$4)*5,1))))</f>
        <v>2.2999999999999998</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3.65</v>
      </c>
      <c r="J39" s="147">
        <f>IF('Crisis Indicator Data'!G36="x","x",IF(LOG('Crisis Indicator Data'!G36)&lt;J$4,0,IF(LOG('Crisis Indicator Data'!G36)&gt;J$3,5,ROUND(5-(J$3-LOG('Crisis Indicator Data'!G36))/(J$3-J$4)*5,1))))</f>
        <v>0.2</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2.6</v>
      </c>
      <c r="N39" s="147">
        <f t="shared" si="17"/>
        <v>3.2</v>
      </c>
      <c r="O39" s="147">
        <f>IF('Crisis Indicator Data'!H36="x","x",IF('Crisis Indicator Data'!H36=0,0,IF(LOG('Crisis Indicator Data'!H36)&lt;O$4,0,IF(LOG('Crisis Indicator Data'!H36)&gt;O$3,5,ROUND(5-(O$3-LOG('Crisis Indicator Data'!H36))/(O$3-O$4)*5,1)))))</f>
        <v>2.2999999999999998</v>
      </c>
      <c r="P39" s="165">
        <f>IF('Crisis Indicator Data'!H36="x","x",'Crisis Indicator Data'!H36/'Crisis Indicator Data'!G36)</f>
        <v>0.64297800338409472</v>
      </c>
      <c r="Q39" s="147">
        <f t="shared" si="18"/>
        <v>3.2</v>
      </c>
      <c r="R39" s="147">
        <f t="shared" si="19"/>
        <v>2.75</v>
      </c>
      <c r="S39" s="147">
        <f>IF('Crisis Indicator Data'!I36="x","x",IF('Crisis Indicator Data'!I36=0,0,IF(LOG('Crisis Indicator Data'!I36)&lt;S$4,0,IF(LOG('Crisis Indicator Data'!I36)&gt;S$3,5,ROUND(5-(S$3-LOG('Crisis Indicator Data'!I36))/(S$3-S$4)*5,1)))))</f>
        <v>0</v>
      </c>
      <c r="T39" s="165">
        <f>IF('Crisis Indicator Data'!H36="x","x",IF('Crisis Indicator Data'!I36="x","x",'Crisis Indicator Data'!I36/'Crisis Indicator Data'!H36))</f>
        <v>0</v>
      </c>
      <c r="U39" s="147">
        <f t="shared" si="20"/>
        <v>0</v>
      </c>
      <c r="V39" s="147">
        <f t="shared" si="21"/>
        <v>0</v>
      </c>
      <c r="W39" s="147">
        <f>IF('Crisis Indicator Data'!L36="x","x",IF('Crisis Indicator Data'!L36=0,0,IF(LOG('Crisis Indicator Data'!L36)&lt;W$4,0,IF(LOG('Crisis Indicator Data'!L36)&gt;W$3,5,ROUND(5-(W$3-LOG('Crisis Indicator Data'!L36))/(W$3-W$4)*5,1)))))</f>
        <v>0</v>
      </c>
      <c r="X39" s="166">
        <f>IF(OR('Crisis Indicator Data'!L36="x",'Crisis Indicator Data'!H36="x"),"x",'Crisis Indicator Data'!L36/'Crisis Indicator Data'!H36)</f>
        <v>0</v>
      </c>
      <c r="Y39" s="147">
        <f t="shared" si="22"/>
        <v>0</v>
      </c>
      <c r="Z39" s="147">
        <f t="shared" si="23"/>
        <v>0</v>
      </c>
      <c r="AA39" s="147">
        <f t="shared" si="24"/>
        <v>0</v>
      </c>
      <c r="AB39" s="167">
        <f t="shared" si="25"/>
        <v>1.6</v>
      </c>
    </row>
    <row r="40" spans="1:28" x14ac:dyDescent="0.35">
      <c r="A40" s="169" t="str">
        <f>'Crisis Indicator Data'!A37</f>
        <v>Venezuela displacement in Dominican Republic</v>
      </c>
      <c r="B40" s="170" t="str">
        <f>'Crisis Indicator Data'!B37</f>
        <v>Displacement</v>
      </c>
      <c r="C40" s="170" t="str">
        <f>'Crisis Indicator Data'!C37</f>
        <v>DOM002</v>
      </c>
      <c r="D40" s="170" t="str">
        <f>'Crisis Indicator Data'!D37</f>
        <v>Dominican Republic</v>
      </c>
      <c r="E40" s="171" t="str">
        <f>'Crisis Indicator Data'!E37</f>
        <v>DOM</v>
      </c>
      <c r="F40" s="168">
        <f>IF('Crisis Indicator Data'!F37="x","x",IF(LOG('Crisis Indicator Data'!F37)&lt;F$4,0,IF(LOG('Crisis Indicator Data'!F37)&gt;F$3,5,ROUND(5-(F$3-LOG('Crisis Indicator Data'!F37))/(F$3-F$4)*5,1))))</f>
        <v>2.8</v>
      </c>
      <c r="G40" s="165">
        <f>IF('Crisis Indicator Data'!F37="x","x",IF(LEN(E40)&gt;3,('Crisis Indicator Data'!F37/VLOOKUP('Impact of the crisis'!$C40,'Regional Crises'!$B$1:$R$66,4,FALSE)),'Crisis Indicator Data'!F37/VLOOKUP('Impact of the crisis'!$E40,'Country Indicator Data'!$B$4:$P$300,15,FALSE)))</f>
        <v>1.0163893038227683</v>
      </c>
      <c r="H40" s="147">
        <f t="shared" si="13"/>
        <v>5</v>
      </c>
      <c r="I40" s="147">
        <f t="shared" si="14"/>
        <v>3.9</v>
      </c>
      <c r="J40" s="147">
        <f>IF('Crisis Indicator Data'!G37="x","x",IF(LOG('Crisis Indicator Data'!G37)&lt;J$4,0,IF(LOG('Crisis Indicator Data'!G37)&gt;J$3,5,ROUND(5-(J$3-LOG('Crisis Indicator Data'!G37))/(J$3-J$4)*5,1))))</f>
        <v>3.5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4.25</v>
      </c>
      <c r="N40" s="147">
        <f t="shared" si="17"/>
        <v>4.0999999999999996</v>
      </c>
      <c r="O40" s="147">
        <f>IF('Crisis Indicator Data'!H37="x","x",IF('Crisis Indicator Data'!H37=0,0,IF(LOG('Crisis Indicator Data'!H37)&lt;O$4,0,IF(LOG('Crisis Indicator Data'!H37)&gt;O$3,5,ROUND(5-(O$3-LOG('Crisis Indicator Data'!H37))/(O$3-O$4)*5,1)))))</f>
        <v>1</v>
      </c>
      <c r="P40" s="165">
        <f>IF('Crisis Indicator Data'!H37="x","x",'Crisis Indicator Data'!H37/'Crisis Indicator Data'!G37)</f>
        <v>1.1042835515183898E-2</v>
      </c>
      <c r="Q40" s="147">
        <f t="shared" si="18"/>
        <v>0</v>
      </c>
      <c r="R40" s="147">
        <f t="shared" si="19"/>
        <v>0.5</v>
      </c>
      <c r="S40" s="147">
        <f>IF('Crisis Indicator Data'!I37="x","x",IF('Crisis Indicator Data'!I37=0,0,IF(LOG('Crisis Indicator Data'!I37)&lt;S$4,0,IF(LOG('Crisis Indicator Data'!I37)&gt;S$3,5,ROUND(5-(S$3-LOG('Crisis Indicator Data'!I37))/(S$3-S$4)*5,1)))))</f>
        <v>3</v>
      </c>
      <c r="T40" s="165">
        <f>IF('Crisis Indicator Data'!H37="x","x",IF('Crisis Indicator Data'!I37="x","x",'Crisis Indicator Data'!I37/'Crisis Indicator Data'!H37))</f>
        <v>1</v>
      </c>
      <c r="U40" s="147">
        <f t="shared" si="20"/>
        <v>5</v>
      </c>
      <c r="V40" s="147">
        <f t="shared" si="21"/>
        <v>4</v>
      </c>
      <c r="W40" s="147" t="str">
        <f>IF('Crisis Indicator Data'!L37="x","x",IF('Crisis Indicator Data'!L37=0,0,IF(LOG('Crisis Indicator Data'!L37)&lt;W$4,0,IF(LOG('Crisis Indicator Data'!L37)&gt;W$3,5,ROUND(5-(W$3-LOG('Crisis Indicator Data'!L37))/(W$3-W$4)*5,1)))))</f>
        <v>x</v>
      </c>
      <c r="X40" s="166" t="str">
        <f>IF(OR('Crisis Indicator Data'!L37="x",'Crisis Indicator Data'!H37="x"),"x",'Crisis Indicator Data'!L37/'Crisis Indicator Data'!H37)</f>
        <v>x</v>
      </c>
      <c r="Y40" s="147" t="str">
        <f t="shared" si="22"/>
        <v>x</v>
      </c>
      <c r="Z40" s="147" t="str">
        <f t="shared" si="23"/>
        <v>x</v>
      </c>
      <c r="AA40" s="147">
        <f t="shared" si="24"/>
        <v>4</v>
      </c>
      <c r="AB40" s="167">
        <f t="shared" si="25"/>
        <v>2.7</v>
      </c>
    </row>
    <row r="41" spans="1:28" x14ac:dyDescent="0.35">
      <c r="A41" s="169" t="str">
        <f>'Crisis Indicator Data'!A38</f>
        <v>Mixed migration flows in Algeria</v>
      </c>
      <c r="B41" s="170" t="str">
        <f>'Crisis Indicator Data'!B38</f>
        <v>Displacement</v>
      </c>
      <c r="C41" s="170" t="str">
        <f>'Crisis Indicator Data'!C38</f>
        <v>DZA002</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1.5</v>
      </c>
      <c r="P41" s="165">
        <f>IF('Crisis Indicator Data'!H38="x","x",'Crisis Indicator Data'!H38/'Crisis Indicator Data'!G38)</f>
        <v>5.5596975183725634E-3</v>
      </c>
      <c r="Q41" s="147">
        <f t="shared" si="18"/>
        <v>0</v>
      </c>
      <c r="R41" s="147">
        <f t="shared" si="19"/>
        <v>0.75</v>
      </c>
      <c r="S41" s="147">
        <f>IF('Crisis Indicator Data'!I38="x","x",IF('Crisis Indicator Data'!I38=0,0,IF(LOG('Crisis Indicator Data'!I38)&lt;S$4,0,IF(LOG('Crisis Indicator Data'!I38)&gt;S$3,5,ROUND(5-(S$3-LOG('Crisis Indicator Data'!I38))/(S$3-S$4)*5,1)))))</f>
        <v>3.5</v>
      </c>
      <c r="T41" s="165">
        <f>IF('Crisis Indicator Data'!H38="x","x",IF('Crisis Indicator Data'!I38="x","x",'Crisis Indicator Data'!I38/'Crisis Indicator Data'!H38))</f>
        <v>1</v>
      </c>
      <c r="U41" s="147">
        <f t="shared" si="20"/>
        <v>5</v>
      </c>
      <c r="V41" s="147">
        <f t="shared" si="21"/>
        <v>4.3</v>
      </c>
      <c r="W41" s="147">
        <f>IF('Crisis Indicator Data'!L38="x","x",IF('Crisis Indicator Data'!L38=0,0,IF(LOG('Crisis Indicator Data'!L38)&lt;W$4,0,IF(LOG('Crisis Indicator Data'!L38)&gt;W$3,5,ROUND(5-(W$3-LOG('Crisis Indicator Data'!L38))/(W$3-W$4)*5,1)))))</f>
        <v>4.2</v>
      </c>
      <c r="X41" s="166">
        <f>IF(OR('Crisis Indicator Data'!L38="x",'Crisis Indicator Data'!H38="x"),"x",'Crisis Indicator Data'!L38/'Crisis Indicator Data'!H38)</f>
        <v>3.5019157088122606E-3</v>
      </c>
      <c r="Y41" s="147">
        <f t="shared" si="22"/>
        <v>5</v>
      </c>
      <c r="Z41" s="147">
        <f t="shared" si="23"/>
        <v>4.5999999999999996</v>
      </c>
      <c r="AA41" s="147">
        <f t="shared" si="24"/>
        <v>4.5</v>
      </c>
      <c r="AB41" s="167">
        <f t="shared" si="25"/>
        <v>3.1</v>
      </c>
    </row>
    <row r="42" spans="1:28" x14ac:dyDescent="0.35">
      <c r="A42" s="169" t="str">
        <f>'Crisis Indicator Data'!A39</f>
        <v>Sahrawi refugees in Algeria</v>
      </c>
      <c r="B42" s="170" t="str">
        <f>'Crisis Indicator Data'!B39</f>
        <v>Displacement</v>
      </c>
      <c r="C42" s="170" t="str">
        <f>'Crisis Indicator Data'!C39</f>
        <v>DZA003</v>
      </c>
      <c r="D42" s="170" t="str">
        <f>'Crisis Indicator Data'!D39</f>
        <v>Algeria</v>
      </c>
      <c r="E42" s="171" t="str">
        <f>'Crisis Indicator Data'!E39</f>
        <v>DZA</v>
      </c>
      <c r="F42" s="168">
        <f>IF('Crisis Indicator Data'!F39="x","x",IF(LOG('Crisis Indicator Data'!F39)&lt;F$4,0,IF(LOG('Crisis Indicator Data'!F39)&gt;F$3,5,ROUND(5-(F$3-LOG('Crisis Indicator Data'!F39))/(F$3-F$4)*5,1))))</f>
        <v>3.7</v>
      </c>
      <c r="G42" s="165">
        <f>IF('Crisis Indicator Data'!F39="x","x",IF(LEN(E42)&gt;3,('Crisis Indicator Data'!F39/VLOOKUP('Impact of the crisis'!$C42,'Regional Crises'!$B$1:$R$66,4,FALSE)),'Crisis Indicator Data'!F39/VLOOKUP('Impact of the crisis'!$E42,'Country Indicator Data'!$B$4:$P$300,15,FALSE)))</f>
        <v>6.6757888452186873E-2</v>
      </c>
      <c r="H42" s="147">
        <f t="shared" si="13"/>
        <v>0.2</v>
      </c>
      <c r="I42" s="147">
        <f t="shared" si="14"/>
        <v>1.9500000000000002</v>
      </c>
      <c r="J42" s="147">
        <f>IF('Crisis Indicator Data'!G39="x","x",IF(LOG('Crisis Indicator Data'!G39)&lt;J$4,0,IF(LOG('Crisis Indicator Data'!G39)&gt;J$3,5,ROUND(5-(J$3-LOG('Crisis Indicator Data'!G39))/(J$3-J$4)*5,1))))</f>
        <v>0</v>
      </c>
      <c r="K42" s="165">
        <f>IF('Crisis Indicator Data'!G39="x","x",IF(LEN(E42)&gt;3,('Crisis Indicator Data'!G39/VLOOKUP('Impact of the crisis'!$C42,'Regional Crises'!$B$1:$R$66,5,FALSE)),'Crisis Indicator Data'!G39/VLOOKUP('Impact of the crisis'!$E42,'Country Indicator Data'!$B$4:$P$300,14,FALSE)))</f>
        <v>4.7502396421344123E-3</v>
      </c>
      <c r="L42" s="147">
        <f t="shared" si="15"/>
        <v>0</v>
      </c>
      <c r="M42" s="147">
        <f t="shared" si="16"/>
        <v>0</v>
      </c>
      <c r="N42" s="147">
        <f t="shared" si="17"/>
        <v>1.1000000000000001</v>
      </c>
      <c r="O42" s="147">
        <f>IF('Crisis Indicator Data'!H39="x","x",IF('Crisis Indicator Data'!H39=0,0,IF(LOG('Crisis Indicator Data'!H39)&lt;O$4,0,IF(LOG('Crisis Indicator Data'!H39)&gt;O$3,5,ROUND(5-(O$3-LOG('Crisis Indicator Data'!H39))/(O$3-O$4)*5,1)))))</f>
        <v>1.2</v>
      </c>
      <c r="P42" s="165">
        <f>IF('Crisis Indicator Data'!H39="x","x",'Crisis Indicator Data'!H39/'Crisis Indicator Data'!G39)</f>
        <v>0.78026905829596416</v>
      </c>
      <c r="Q42" s="147">
        <f t="shared" si="18"/>
        <v>3.9</v>
      </c>
      <c r="R42" s="147">
        <f t="shared" si="19"/>
        <v>2.5499999999999998</v>
      </c>
      <c r="S42" s="147">
        <f>IF('Crisis Indicator Data'!I39="x","x",IF('Crisis Indicator Data'!I39=0,0,IF(LOG('Crisis Indicator Data'!I39)&lt;S$4,0,IF(LOG('Crisis Indicator Data'!I39)&gt;S$3,5,ROUND(5-(S$3-LOG('Crisis Indicator Data'!I39))/(S$3-S$4)*5,1)))))</f>
        <v>3.2</v>
      </c>
      <c r="T42" s="165">
        <f>IF('Crisis Indicator Data'!H39="x","x",IF('Crisis Indicator Data'!I39="x","x",'Crisis Indicator Data'!I39/'Crisis Indicator Data'!H39))</f>
        <v>1</v>
      </c>
      <c r="U42" s="147">
        <f t="shared" si="20"/>
        <v>5</v>
      </c>
      <c r="V42" s="147">
        <f t="shared" si="21"/>
        <v>4.0999999999999996</v>
      </c>
      <c r="W42" s="147">
        <f>IF('Crisis Indicator Data'!L39="x","x",IF('Crisis Indicator Data'!L39=0,0,IF(LOG('Crisis Indicator Data'!L39)&lt;W$4,0,IF(LOG('Crisis Indicator Data'!L39)&gt;W$3,5,ROUND(5-(W$3-LOG('Crisis Indicator Data'!L39))/(W$3-W$4)*5,1)))))</f>
        <v>1.6</v>
      </c>
      <c r="X42" s="166">
        <f>IF(OR('Crisis Indicator Data'!L39="x",'Crisis Indicator Data'!H39="x"),"x",'Crisis Indicator Data'!L39/'Crisis Indicator Data'!H39)</f>
        <v>7.4712643678160915E-5</v>
      </c>
      <c r="Y42" s="147">
        <f t="shared" si="22"/>
        <v>3.7</v>
      </c>
      <c r="Z42" s="147">
        <f t="shared" si="23"/>
        <v>2.7</v>
      </c>
      <c r="AA42" s="147">
        <f t="shared" si="24"/>
        <v>3.5</v>
      </c>
      <c r="AB42" s="167">
        <f t="shared" si="25"/>
        <v>3.1</v>
      </c>
    </row>
    <row r="43" spans="1:28" x14ac:dyDescent="0.35">
      <c r="A43" s="169" t="str">
        <f>'Crisis Indicator Data'!A40</f>
        <v>Multiple crises in Algeria</v>
      </c>
      <c r="B43" s="170" t="str">
        <f>'Crisis Indicator Data'!B40</f>
        <v>Displacement</v>
      </c>
      <c r="C43" s="170" t="str">
        <f>'Crisis Indicator Data'!C40</f>
        <v>DZA004</v>
      </c>
      <c r="D43" s="170" t="str">
        <f>'Crisis Indicator Data'!D40</f>
        <v>Algeria</v>
      </c>
      <c r="E43" s="171" t="str">
        <f>'Crisis Indicator Data'!E40</f>
        <v>DZA</v>
      </c>
      <c r="F43" s="168">
        <f>IF('Crisis Indicator Data'!F40="x","x",IF(LOG('Crisis Indicator Data'!F40)&lt;F$4,0,IF(LOG('Crisis Indicator Data'!F40)&gt;F$3,5,ROUND(5-(F$3-LOG('Crisis Indicator Data'!F40))/(F$3-F$4)*5,1))))</f>
        <v>5</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5</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5</v>
      </c>
      <c r="O43" s="147">
        <f>IF('Crisis Indicator Data'!H40="x","x",IF('Crisis Indicator Data'!H40=0,0,IF(LOG('Crisis Indicator Data'!H40)&lt;O$4,0,IF(LOG('Crisis Indicator Data'!H40)&gt;O$3,5,ROUND(5-(O$3-LOG('Crisis Indicator Data'!H40))/(O$3-O$4)*5,1)))))</f>
        <v>1.9</v>
      </c>
      <c r="P43" s="165">
        <f>IF('Crisis Indicator Data'!H40="x","x",'Crisis Indicator Data'!H40/'Crisis Indicator Data'!G40)</f>
        <v>9.2661625306209392E-3</v>
      </c>
      <c r="Q43" s="147">
        <f t="shared" si="18"/>
        <v>0</v>
      </c>
      <c r="R43" s="147">
        <f t="shared" si="19"/>
        <v>0.95</v>
      </c>
      <c r="S43" s="147">
        <f>IF('Crisis Indicator Data'!I40="x","x",IF('Crisis Indicator Data'!I40=0,0,IF(LOG('Crisis Indicator Data'!I40)&lt;S$4,0,IF(LOG('Crisis Indicator Data'!I40)&gt;S$3,5,ROUND(5-(S$3-LOG('Crisis Indicator Data'!I40))/(S$3-S$4)*5,1)))))</f>
        <v>3.8</v>
      </c>
      <c r="T43" s="165">
        <f>IF('Crisis Indicator Data'!H40="x","x",IF('Crisis Indicator Data'!I40="x","x",'Crisis Indicator Data'!I40/'Crisis Indicator Data'!H40))</f>
        <v>1</v>
      </c>
      <c r="U43" s="147">
        <f t="shared" si="20"/>
        <v>5</v>
      </c>
      <c r="V43" s="147">
        <f t="shared" si="21"/>
        <v>4.4000000000000004</v>
      </c>
      <c r="W43" s="147">
        <f>IF('Crisis Indicator Data'!L40="x","x",IF('Crisis Indicator Data'!L40=0,0,IF(LOG('Crisis Indicator Data'!L40)&lt;W$4,0,IF(LOG('Crisis Indicator Data'!L40)&gt;W$3,5,ROUND(5-(W$3-LOG('Crisis Indicator Data'!L40))/(W$3-W$4)*5,1)))))</f>
        <v>4.2</v>
      </c>
      <c r="X43" s="166">
        <f>IF(OR('Crisis Indicator Data'!L40="x",'Crisis Indicator Data'!H40="x"),"x",'Crisis Indicator Data'!L40/'Crisis Indicator Data'!H40)</f>
        <v>2.1310344827586208E-3</v>
      </c>
      <c r="Y43" s="147">
        <f t="shared" si="22"/>
        <v>5</v>
      </c>
      <c r="Z43" s="147">
        <f t="shared" si="23"/>
        <v>4.5999999999999996</v>
      </c>
      <c r="AA43" s="147">
        <f t="shared" si="24"/>
        <v>4.5</v>
      </c>
      <c r="AB43" s="167">
        <f t="shared" si="25"/>
        <v>3.2</v>
      </c>
    </row>
    <row r="44" spans="1:28" x14ac:dyDescent="0.35">
      <c r="A44" s="169" t="str">
        <f>'Crisis Indicator Data'!A41</f>
        <v>Venezuela displacement in Ecuador</v>
      </c>
      <c r="B44" s="170" t="str">
        <f>'Crisis Indicator Data'!B41</f>
        <v>Displacement</v>
      </c>
      <c r="C44" s="170" t="str">
        <f>'Crisis Indicator Data'!C41</f>
        <v>ECU002</v>
      </c>
      <c r="D44" s="170" t="str">
        <f>'Crisis Indicator Data'!D41</f>
        <v>Ecuador</v>
      </c>
      <c r="E44" s="171" t="str">
        <f>'Crisis Indicator Data'!E41</f>
        <v>ECU</v>
      </c>
      <c r="F44" s="168">
        <f>IF('Crisis Indicator Data'!F41="x","x",IF(LOG('Crisis Indicator Data'!F41)&lt;F$4,0,IF(LOG('Crisis Indicator Data'!F41)&gt;F$3,5,ROUND(5-(F$3-LOG('Crisis Indicator Data'!F41))/(F$3-F$4)*5,1))))</f>
        <v>4</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4.5</v>
      </c>
      <c r="J44" s="147">
        <f>IF('Crisis Indicator Data'!G41="x","x",IF(LOG('Crisis Indicator Data'!G41)&lt;J$4,0,IF(LOG('Crisis Indicator Data'!G41)&gt;J$3,5,ROUND(5-(J$3-LOG('Crisis Indicator Data'!G41))/(J$3-J$4)*5,1))))</f>
        <v>4.2</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4.5999999999999996</v>
      </c>
      <c r="N44" s="147">
        <f t="shared" si="17"/>
        <v>4.5999999999999996</v>
      </c>
      <c r="O44" s="147">
        <f>IF('Crisis Indicator Data'!H41="x","x",IF('Crisis Indicator Data'!H41=0,0,IF(LOG('Crisis Indicator Data'!H41)&lt;O$4,0,IF(LOG('Crisis Indicator Data'!H41)&gt;O$3,5,ROUND(5-(O$3-LOG('Crisis Indicator Data'!H41))/(O$3-O$4)*5,1)))))</f>
        <v>4</v>
      </c>
      <c r="P44" s="165">
        <f>IF('Crisis Indicator Data'!H41="x","x",'Crisis Indicator Data'!H41/'Crisis Indicator Data'!G41)</f>
        <v>0.41737218251786695</v>
      </c>
      <c r="Q44" s="147">
        <f t="shared" si="18"/>
        <v>2.1</v>
      </c>
      <c r="R44" s="147">
        <f t="shared" si="19"/>
        <v>3.05</v>
      </c>
      <c r="S44" s="147">
        <f>IF('Crisis Indicator Data'!I41="x","x",IF('Crisis Indicator Data'!I41=0,0,IF(LOG('Crisis Indicator Data'!I41)&lt;S$4,0,IF(LOG('Crisis Indicator Data'!I41)&gt;S$3,5,ROUND(5-(S$3-LOG('Crisis Indicator Data'!I41))/(S$3-S$4)*5,1)))))</f>
        <v>3.8</v>
      </c>
      <c r="T44" s="165">
        <f>IF('Crisis Indicator Data'!H41="x","x",IF('Crisis Indicator Data'!I41="x","x",'Crisis Indicator Data'!I41/'Crisis Indicator Data'!H41))</f>
        <v>5.8614330874604846E-2</v>
      </c>
      <c r="U44" s="147">
        <f t="shared" si="20"/>
        <v>2</v>
      </c>
      <c r="V44" s="147">
        <f t="shared" si="21"/>
        <v>2.9</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1.7</v>
      </c>
      <c r="AB44" s="167">
        <f t="shared" si="25"/>
        <v>2.4</v>
      </c>
    </row>
    <row r="45" spans="1:28" x14ac:dyDescent="0.35">
      <c r="A45" s="169" t="str">
        <f>'Crisis Indicator Data'!A42</f>
        <v>Refugees in Egypt</v>
      </c>
      <c r="B45" s="170" t="str">
        <f>'Crisis Indicator Data'!B42</f>
        <v>Displacement,Conflict</v>
      </c>
      <c r="C45" s="170" t="str">
        <f>'Crisis Indicator Data'!C42</f>
        <v>EGY004</v>
      </c>
      <c r="D45" s="170" t="str">
        <f>'Crisis Indicator Data'!D42</f>
        <v>Egypt</v>
      </c>
      <c r="E45" s="171" t="str">
        <f>'Crisis Indicator Data'!E42</f>
        <v>EGY</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9.1488040584660202E-2</v>
      </c>
      <c r="H45" s="147">
        <f t="shared" si="13"/>
        <v>0.4</v>
      </c>
      <c r="I45" s="147">
        <f t="shared" si="14"/>
        <v>1.8499999999999999</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3.9</v>
      </c>
      <c r="O45" s="147">
        <f>IF('Crisis Indicator Data'!H42="x","x",IF('Crisis Indicator Data'!H42=0,0,IF(LOG('Crisis Indicator Data'!H42)&lt;O$4,0,IF(LOG('Crisis Indicator Data'!H42)&gt;O$3,5,ROUND(5-(O$3-LOG('Crisis Indicator Data'!H42))/(O$3-O$4)*5,1)))))</f>
        <v>2.2999999999999998</v>
      </c>
      <c r="P45" s="165">
        <f>IF('Crisis Indicator Data'!H42="x","x",'Crisis Indicator Data'!H42/'Crisis Indicator Data'!G42)</f>
        <v>6.5080559641501039E-3</v>
      </c>
      <c r="Q45" s="147">
        <f t="shared" si="18"/>
        <v>0</v>
      </c>
      <c r="R45" s="147">
        <f t="shared" si="19"/>
        <v>1.1499999999999999</v>
      </c>
      <c r="S45" s="147">
        <f>IF('Crisis Indicator Data'!I42="x","x",IF('Crisis Indicator Data'!I42=0,0,IF(LOG('Crisis Indicator Data'!I42)&lt;S$4,0,IF(LOG('Crisis Indicator Data'!I42)&gt;S$3,5,ROUND(5-(S$3-LOG('Crisis Indicator Data'!I42))/(S$3-S$4)*5,1)))))</f>
        <v>4.0999999999999996</v>
      </c>
      <c r="T45" s="165">
        <f>IF('Crisis Indicator Data'!H42="x","x",IF('Crisis Indicator Data'!I42="x","x",'Crisis Indicator Data'!I42/'Crisis Indicator Data'!H42))</f>
        <v>1</v>
      </c>
      <c r="U45" s="147">
        <f t="shared" si="20"/>
        <v>5</v>
      </c>
      <c r="V45" s="147">
        <f t="shared" si="21"/>
        <v>4.5999999999999996</v>
      </c>
      <c r="W45" s="147">
        <f>IF('Crisis Indicator Data'!L42="x","x",IF('Crisis Indicator Data'!L42=0,0,IF(LOG('Crisis Indicator Data'!L42)&lt;W$4,0,IF(LOG('Crisis Indicator Data'!L42)&gt;W$3,5,ROUND(5-(W$3-LOG('Crisis Indicator Data'!L42))/(W$3-W$4)*5,1)))))</f>
        <v>0.9</v>
      </c>
      <c r="X45" s="166">
        <f>IF(OR('Crisis Indicator Data'!L42="x",'Crisis Indicator Data'!H42="x"),"x",'Crisis Indicator Data'!L42/'Crisis Indicator Data'!H42)</f>
        <v>5.256241787122208E-6</v>
      </c>
      <c r="Y45" s="147">
        <f t="shared" si="22"/>
        <v>0.3</v>
      </c>
      <c r="Z45" s="147">
        <f t="shared" si="23"/>
        <v>0.6</v>
      </c>
      <c r="AA45" s="147">
        <f t="shared" si="24"/>
        <v>3.2</v>
      </c>
      <c r="AB45" s="167">
        <f t="shared" si="25"/>
        <v>2.2999999999999998</v>
      </c>
    </row>
    <row r="46" spans="1:28" x14ac:dyDescent="0.35">
      <c r="A46" s="169" t="str">
        <f>'Crisis Indicator Data'!A43</f>
        <v>Complex crisis in Eritrea</v>
      </c>
      <c r="B46" s="170" t="str">
        <f>'Crisis Indicator Data'!B43</f>
        <v>Socio-political,Displacement</v>
      </c>
      <c r="C46" s="170" t="str">
        <f>'Crisis Indicator Data'!C43</f>
        <v>ERI001</v>
      </c>
      <c r="D46" s="170" t="str">
        <f>'Crisis Indicator Data'!D43</f>
        <v>Eritrea</v>
      </c>
      <c r="E46" s="171" t="str">
        <f>'Crisis Indicator Data'!E43</f>
        <v>ERI</v>
      </c>
      <c r="F46" s="168">
        <f>IF('Crisis Indicator Data'!F43="x","x",IF(LOG('Crisis Indicator Data'!F43)&lt;F$4,0,IF(LOG('Crisis Indicator Data'!F43)&gt;F$3,5,ROUND(5-(F$3-LOG('Crisis Indicator Data'!F43))/(F$3-F$4)*5,1))))</f>
        <v>3.5</v>
      </c>
      <c r="G46" s="165">
        <f>IF('Crisis Indicator Data'!F43="x","x",IF(LEN(E46)&gt;3,('Crisis Indicator Data'!F43/VLOOKUP('Impact of the crisis'!$C46,'Regional Crises'!$B$1:$R$66,4,FALSE)),'Crisis Indicator Data'!F43/VLOOKUP('Impact of the crisis'!$E46,'Country Indicator Data'!$B$4:$P$300,15,FALSE)))</f>
        <v>1.0000016523354109</v>
      </c>
      <c r="H46" s="147">
        <f t="shared" si="13"/>
        <v>5</v>
      </c>
      <c r="I46" s="147">
        <f t="shared" si="14"/>
        <v>4.25</v>
      </c>
      <c r="J46" s="147">
        <f>IF('Crisis Indicator Data'!G43="x","x",IF(LOG('Crisis Indicator Data'!G43)&lt;J$4,0,IF(LOG('Crisis Indicator Data'!G43)&gt;J$3,5,ROUND(5-(J$3-LOG('Crisis Indicator Data'!G43))/(J$3-J$4)*5,1))))</f>
        <v>1.9</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3.45</v>
      </c>
      <c r="N46" s="147">
        <f t="shared" si="17"/>
        <v>3.9</v>
      </c>
      <c r="O46" s="147">
        <f>IF('Crisis Indicator Data'!H43="x","x",IF('Crisis Indicator Data'!H43=0,0,IF(LOG('Crisis Indicator Data'!H43)&lt;O$4,0,IF(LOG('Crisis Indicator Data'!H43)&gt;O$3,5,ROUND(5-(O$3-LOG('Crisis Indicator Data'!H43))/(O$3-O$4)*5,1)))))</f>
        <v>2.6</v>
      </c>
      <c r="P46" s="165">
        <f>IF('Crisis Indicator Data'!H43="x","x",'Crisis Indicator Data'!H43/'Crisis Indicator Data'!G43)</f>
        <v>0.29341157642037879</v>
      </c>
      <c r="Q46" s="147">
        <f t="shared" si="18"/>
        <v>1.4</v>
      </c>
      <c r="R46" s="147">
        <f t="shared" si="19"/>
        <v>2</v>
      </c>
      <c r="S46" s="147">
        <f>IF('Crisis Indicator Data'!I43="x","x",IF('Crisis Indicator Data'!I43=0,0,IF(LOG('Crisis Indicator Data'!I43)&lt;S$4,0,IF(LOG('Crisis Indicator Data'!I43)&gt;S$3,5,ROUND(5-(S$3-LOG('Crisis Indicator Data'!I43))/(S$3-S$4)*5,1)))))</f>
        <v>4</v>
      </c>
      <c r="T46" s="165">
        <f>IF('Crisis Indicator Data'!H43="x","x",IF('Crisis Indicator Data'!I43="x","x",'Crisis Indicator Data'!I43/'Crisis Indicator Data'!H43))</f>
        <v>0.61181818181818182</v>
      </c>
      <c r="U46" s="147">
        <f t="shared" si="20"/>
        <v>5</v>
      </c>
      <c r="V46" s="147">
        <f t="shared" si="21"/>
        <v>4.5</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2.9</v>
      </c>
      <c r="AB46" s="167">
        <f t="shared" si="25"/>
        <v>2.5</v>
      </c>
    </row>
    <row r="47" spans="1:28" x14ac:dyDescent="0.35">
      <c r="A47" s="169" t="str">
        <f>'Crisis Indicator Data'!A44</f>
        <v>Mixed migration flows in Spain</v>
      </c>
      <c r="B47" s="170" t="str">
        <f>'Crisis Indicator Data'!B44</f>
        <v>Displacement</v>
      </c>
      <c r="C47" s="170" t="str">
        <f>'Crisis Indicator Data'!C44</f>
        <v>ESP002</v>
      </c>
      <c r="D47" s="170" t="str">
        <f>'Crisis Indicator Data'!D44</f>
        <v>Spain</v>
      </c>
      <c r="E47" s="171" t="str">
        <f>'Crisis Indicator Data'!E44</f>
        <v>ESP</v>
      </c>
      <c r="F47" s="168">
        <f>IF('Crisis Indicator Data'!F44="x","x",IF(LOG('Crisis Indicator Data'!F44)&lt;F$4,0,IF(LOG('Crisis Indicator Data'!F44)&gt;F$3,5,ROUND(5-(F$3-LOG('Crisis Indicator Data'!F44))/(F$3-F$4)*5,1))))</f>
        <v>3.3</v>
      </c>
      <c r="G47" s="165">
        <f>IF('Crisis Indicator Data'!F44="x","x",IF(LEN(E47)&gt;3,('Crisis Indicator Data'!F44/VLOOKUP('Impact of the crisis'!$C47,'Regional Crises'!$B$1:$R$66,4,FALSE)),'Crisis Indicator Data'!F44/VLOOKUP('Impact of the crisis'!$E47,'Country Indicator Data'!$B$4:$P$300,15,FALSE)))</f>
        <v>0.2001067769761945</v>
      </c>
      <c r="H47" s="147">
        <f t="shared" si="13"/>
        <v>0.9</v>
      </c>
      <c r="I47" s="147">
        <f t="shared" si="14"/>
        <v>2.1</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4</v>
      </c>
      <c r="O47" s="147">
        <f>IF('Crisis Indicator Data'!H44="x","x",IF('Crisis Indicator Data'!H44=0,0,IF(LOG('Crisis Indicator Data'!H44)&lt;O$4,0,IF(LOG('Crisis Indicator Data'!H44)&gt;O$3,5,ROUND(5-(O$3-LOG('Crisis Indicator Data'!H44))/(O$3-O$4)*5,1)))))</f>
        <v>0.8</v>
      </c>
      <c r="P47" s="165">
        <f>IF('Crisis Indicator Data'!H44="x","x",'Crisis Indicator Data'!H44/'Crisis Indicator Data'!G44)</f>
        <v>2.0456727758527116E-3</v>
      </c>
      <c r="Q47" s="147">
        <f t="shared" si="18"/>
        <v>0</v>
      </c>
      <c r="R47" s="147">
        <f t="shared" si="19"/>
        <v>0.4</v>
      </c>
      <c r="S47" s="147">
        <f>IF('Crisis Indicator Data'!I44="x","x",IF('Crisis Indicator Data'!I44=0,0,IF(LOG('Crisis Indicator Data'!I44)&lt;S$4,0,IF(LOG('Crisis Indicator Data'!I44)&gt;S$3,5,ROUND(5-(S$3-LOG('Crisis Indicator Data'!I44))/(S$3-S$4)*5,1)))))</f>
        <v>2.8</v>
      </c>
      <c r="T47" s="165">
        <f>IF('Crisis Indicator Data'!H44="x","x",IF('Crisis Indicator Data'!I44="x","x",'Crisis Indicator Data'!I44/'Crisis Indicator Data'!H44))</f>
        <v>1</v>
      </c>
      <c r="U47" s="147">
        <f t="shared" si="20"/>
        <v>5</v>
      </c>
      <c r="V47" s="147">
        <f t="shared" si="21"/>
        <v>3.9</v>
      </c>
      <c r="W47" s="147">
        <f>IF('Crisis Indicator Data'!L44="x","x",IF('Crisis Indicator Data'!L44=0,0,IF(LOG('Crisis Indicator Data'!L44)&lt;W$4,0,IF(LOG('Crisis Indicator Data'!L44)&gt;W$3,5,ROUND(5-(W$3-LOG('Crisis Indicator Data'!L44))/(W$3-W$4)*5,1)))))</f>
        <v>2.7</v>
      </c>
      <c r="X47" s="166">
        <f>IF(OR('Crisis Indicator Data'!L44="x",'Crisis Indicator Data'!H44="x"),"x",'Crisis Indicator Data'!L44/'Crisis Indicator Data'!H44)</f>
        <v>7.6530612244897955E-4</v>
      </c>
      <c r="Y47" s="147">
        <f t="shared" si="22"/>
        <v>5</v>
      </c>
      <c r="Z47" s="147">
        <f t="shared" si="23"/>
        <v>3.9</v>
      </c>
      <c r="AA47" s="147">
        <f t="shared" si="24"/>
        <v>3.9</v>
      </c>
      <c r="AB47" s="167">
        <f t="shared" si="25"/>
        <v>2.5</v>
      </c>
    </row>
    <row r="48" spans="1:28" x14ac:dyDescent="0.35">
      <c r="A48" s="169" t="str">
        <f>'Crisis Indicator Data'!A45</f>
        <v>Displacement from Russia-Ukraine conflict in Estonia</v>
      </c>
      <c r="B48" s="170" t="str">
        <f>'Crisis Indicator Data'!B45</f>
        <v>Conflict,Displacement</v>
      </c>
      <c r="C48" s="170" t="str">
        <f>'Crisis Indicator Data'!C45</f>
        <v>EST002</v>
      </c>
      <c r="D48" s="170" t="str">
        <f>'Crisis Indicator Data'!D45</f>
        <v>Estonia</v>
      </c>
      <c r="E48" s="171" t="str">
        <f>'Crisis Indicator Data'!E45</f>
        <v>EST</v>
      </c>
      <c r="F48" s="168">
        <f>IF('Crisis Indicator Data'!F45="x","x",IF(LOG('Crisis Indicator Data'!F45)&lt;F$4,0,IF(LOG('Crisis Indicator Data'!F45)&gt;F$3,5,ROUND(5-(F$3-LOG('Crisis Indicator Data'!F45))/(F$3-F$4)*5,1))))</f>
        <v>2.7</v>
      </c>
      <c r="G48" s="165">
        <f>IF('Crisis Indicator Data'!F45="x","x",IF(LEN(E48)&gt;3,('Crisis Indicator Data'!F45/VLOOKUP('Impact of the crisis'!$C48,'Regional Crises'!$B$1:$R$66,4,FALSE)),'Crisis Indicator Data'!F45/VLOOKUP('Impact of the crisis'!$E48,'Country Indicator Data'!$B$4:$P$300,15,FALSE)))</f>
        <v>1</v>
      </c>
      <c r="H48" s="147">
        <f t="shared" si="13"/>
        <v>5</v>
      </c>
      <c r="I48" s="147">
        <f t="shared" si="14"/>
        <v>3.85</v>
      </c>
      <c r="J48" s="147">
        <f>IF('Crisis Indicator Data'!G45="x","x",IF(LOG('Crisis Indicator Data'!G45)&lt;J$4,0,IF(LOG('Crisis Indicator Data'!G45)&gt;J$3,5,ROUND(5-(J$3-LOG('Crisis Indicator Data'!G45))/(J$3-J$4)*5,1))))</f>
        <v>0.5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2.75</v>
      </c>
      <c r="N48" s="147">
        <f t="shared" si="17"/>
        <v>3.4</v>
      </c>
      <c r="O48" s="147">
        <f>IF('Crisis Indicator Data'!H45="x","x",IF('Crisis Indicator Data'!H45=0,0,IF(LOG('Crisis Indicator Data'!H45)&lt;O$4,0,IF(LOG('Crisis Indicator Data'!H45)&gt;O$3,5,ROUND(5-(O$3-LOG('Crisis Indicator Data'!H45))/(O$3-O$4)*5,1)))))</f>
        <v>0.1</v>
      </c>
      <c r="P48" s="165">
        <f>IF('Crisis Indicator Data'!H45="x","x",'Crisis Indicator Data'!H45/'Crisis Indicator Data'!G45)</f>
        <v>2.5992779783393503E-2</v>
      </c>
      <c r="Q48" s="147">
        <f t="shared" si="18"/>
        <v>0.1</v>
      </c>
      <c r="R48" s="147">
        <f t="shared" si="19"/>
        <v>0.1</v>
      </c>
      <c r="S48" s="147">
        <f>IF('Crisis Indicator Data'!I45="x","x",IF('Crisis Indicator Data'!I45=0,0,IF(LOG('Crisis Indicator Data'!I45)&lt;S$4,0,IF(LOG('Crisis Indicator Data'!I45)&gt;S$3,5,ROUND(5-(S$3-LOG('Crisis Indicator Data'!I45))/(S$3-S$4)*5,1)))))</f>
        <v>2.2000000000000002</v>
      </c>
      <c r="T48" s="165">
        <f>IF('Crisis Indicator Data'!H45="x","x",IF('Crisis Indicator Data'!I45="x","x",'Crisis Indicator Data'!I45/'Crisis Indicator Data'!H45))</f>
        <v>1</v>
      </c>
      <c r="U48" s="147">
        <f t="shared" si="20"/>
        <v>5</v>
      </c>
      <c r="V48" s="147">
        <f t="shared" si="21"/>
        <v>3.6</v>
      </c>
      <c r="W48" s="147">
        <f>IF('Crisis Indicator Data'!L45="x","x",IF('Crisis Indicator Data'!L45=0,0,IF(LOG('Crisis Indicator Data'!L45)&lt;W$4,0,IF(LOG('Crisis Indicator Data'!L45)&gt;W$3,5,ROUND(5-(W$3-LOG('Crisis Indicator Data'!L45))/(W$3-W$4)*5,1)))))</f>
        <v>0</v>
      </c>
      <c r="X48" s="166">
        <f>IF(OR('Crisis Indicator Data'!L45="x",'Crisis Indicator Data'!H45="x"),"x",'Crisis Indicator Data'!L45/'Crisis Indicator Data'!H45)</f>
        <v>0</v>
      </c>
      <c r="Y48" s="147">
        <f t="shared" si="22"/>
        <v>0</v>
      </c>
      <c r="Z48" s="147">
        <f t="shared" si="23"/>
        <v>0</v>
      </c>
      <c r="AA48" s="147">
        <f t="shared" si="24"/>
        <v>2.2000000000000002</v>
      </c>
      <c r="AB48" s="167">
        <f t="shared" si="25"/>
        <v>1.3</v>
      </c>
    </row>
    <row r="49" spans="1:28" x14ac:dyDescent="0.35">
      <c r="A49" s="169" t="str">
        <f>'Crisis Indicator Data'!A46</f>
        <v>Complex crisis in Ethiopia</v>
      </c>
      <c r="B49" s="170" t="str">
        <f>'Crisis Indicator Data'!B46</f>
        <v>Displacement,Floods,Conflict</v>
      </c>
      <c r="C49" s="170" t="str">
        <f>'Crisis Indicator Data'!C46</f>
        <v>ETH001</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crisis'!$C49,'Regional Crises'!$B$1:$R$66,4,FALSE)),'Crisis Indicator Data'!F46/VLOOKUP('Impact of the crisis'!$E49,'Country Indicator Data'!$B$4:$P$300,15,FALSE)))</f>
        <v>1.001208341909811</v>
      </c>
      <c r="H49" s="147">
        <f t="shared" si="13"/>
        <v>5</v>
      </c>
      <c r="I49" s="147">
        <f t="shared" si="14"/>
        <v>5</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1</v>
      </c>
      <c r="L49" s="147">
        <f t="shared" si="15"/>
        <v>5</v>
      </c>
      <c r="M49" s="147">
        <f t="shared" si="16"/>
        <v>5</v>
      </c>
      <c r="N49" s="147">
        <f t="shared" si="17"/>
        <v>5</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5</v>
      </c>
      <c r="T49" s="165">
        <f>IF('Crisis Indicator Data'!H46="x","x",IF('Crisis Indicator Data'!I46="x","x",'Crisis Indicator Data'!I46/'Crisis Indicator Data'!H46))</f>
        <v>4.1932811087677012E-2</v>
      </c>
      <c r="U49" s="147">
        <f t="shared" si="20"/>
        <v>1.4</v>
      </c>
      <c r="V49" s="147">
        <f t="shared" si="21"/>
        <v>3.2</v>
      </c>
      <c r="W49" s="147">
        <f>IF('Crisis Indicator Data'!L46="x","x",IF('Crisis Indicator Data'!L46=0,0,IF(LOG('Crisis Indicator Data'!L46)&lt;W$4,0,IF(LOG('Crisis Indicator Data'!L46)&gt;W$3,5,ROUND(5-(W$3-LOG('Crisis Indicator Data'!L46))/(W$3-W$4)*5,1)))))</f>
        <v>5</v>
      </c>
      <c r="X49" s="166">
        <f>IF(OR('Crisis Indicator Data'!L46="x",'Crisis Indicator Data'!H46="x"),"x",'Crisis Indicator Data'!L46/'Crisis Indicator Data'!H46)</f>
        <v>3.9078035552877375E-5</v>
      </c>
      <c r="Y49" s="147">
        <f t="shared" si="22"/>
        <v>2</v>
      </c>
      <c r="Z49" s="147">
        <f t="shared" si="23"/>
        <v>3.5</v>
      </c>
      <c r="AA49" s="147">
        <f t="shared" si="24"/>
        <v>3.4</v>
      </c>
      <c r="AB49" s="167">
        <f t="shared" si="25"/>
        <v>4.4000000000000004</v>
      </c>
    </row>
    <row r="50" spans="1:28" x14ac:dyDescent="0.35">
      <c r="A50" s="169" t="str">
        <f>'Crisis Indicator Data'!A47</f>
        <v>International Displacement</v>
      </c>
      <c r="B50" s="170" t="str">
        <f>'Crisis Indicator Data'!B47</f>
        <v>Displacement</v>
      </c>
      <c r="C50" s="170" t="str">
        <f>'Crisis Indicator Data'!C47</f>
        <v>ETH003</v>
      </c>
      <c r="D50" s="170" t="str">
        <f>'Crisis Indicator Data'!D47</f>
        <v>Ethiopia</v>
      </c>
      <c r="E50" s="171" t="str">
        <f>'Crisis Indicator Data'!E47</f>
        <v>ETH</v>
      </c>
      <c r="F50" s="168">
        <f>IF('Crisis Indicator Data'!F47="x","x",IF(LOG('Crisis Indicator Data'!F47)&lt;F$4,0,IF(LOG('Crisis Indicator Data'!F47)&gt;F$3,5,ROUND(5-(F$3-LOG('Crisis Indicator Data'!F47))/(F$3-F$4)*5,1))))</f>
        <v>5</v>
      </c>
      <c r="G50" s="165">
        <f>IF('Crisis Indicator Data'!F47="x","x",IF(LEN(E50)&gt;3,('Crisis Indicator Data'!F47/VLOOKUP('Impact of the crisis'!$C50,'Regional Crises'!$B$1:$R$66,4,FALSE)),'Crisis Indicator Data'!F47/VLOOKUP('Impact of the crisis'!$E50,'Country Indicator Data'!$B$4:$P$300,15,FALSE)))</f>
        <v>0.99999973417718491</v>
      </c>
      <c r="H50" s="147">
        <f t="shared" si="13"/>
        <v>5</v>
      </c>
      <c r="I50" s="147">
        <f t="shared" si="14"/>
        <v>5</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0.7278095811991564</v>
      </c>
      <c r="L50" s="147">
        <f t="shared" si="15"/>
        <v>3.6</v>
      </c>
      <c r="M50" s="147">
        <f t="shared" si="16"/>
        <v>4.3</v>
      </c>
      <c r="N50" s="147">
        <f t="shared" si="17"/>
        <v>4.7</v>
      </c>
      <c r="O50" s="147">
        <f>IF('Crisis Indicator Data'!H47="x","x",IF('Crisis Indicator Data'!H47=0,0,IF(LOG('Crisis Indicator Data'!H47)&lt;O$4,0,IF(LOG('Crisis Indicator Data'!H47)&gt;O$3,5,ROUND(5-(O$3-LOG('Crisis Indicator Data'!H47))/(O$3-O$4)*5,1)))))</f>
        <v>2.5</v>
      </c>
      <c r="P50" s="165">
        <f>IF('Crisis Indicator Data'!H47="x","x",'Crisis Indicator Data'!H47/'Crisis Indicator Data'!G47)</f>
        <v>1.104280510018215E-2</v>
      </c>
      <c r="Q50" s="147">
        <f t="shared" si="18"/>
        <v>0</v>
      </c>
      <c r="R50" s="147">
        <f t="shared" si="19"/>
        <v>1.25</v>
      </c>
      <c r="S50" s="147">
        <f>IF('Crisis Indicator Data'!I47="x","x",IF('Crisis Indicator Data'!I47=0,0,IF(LOG('Crisis Indicator Data'!I47)&lt;S$4,0,IF(LOG('Crisis Indicator Data'!I47)&gt;S$3,5,ROUND(5-(S$3-LOG('Crisis Indicator Data'!I47))/(S$3-S$4)*5,1)))))</f>
        <v>4.3</v>
      </c>
      <c r="T50" s="165">
        <f>IF('Crisis Indicator Data'!H47="x","x",IF('Crisis Indicator Data'!I47="x","x",'Crisis Indicator Data'!I47/'Crisis Indicator Data'!H47))</f>
        <v>1</v>
      </c>
      <c r="U50" s="147">
        <f t="shared" si="20"/>
        <v>5</v>
      </c>
      <c r="V50" s="147">
        <f t="shared" si="21"/>
        <v>4.7</v>
      </c>
      <c r="W50" s="147" t="str">
        <f>IF('Crisis Indicator Data'!L47="x","x",IF('Crisis Indicator Data'!L47=0,0,IF(LOG('Crisis Indicator Data'!L47)&lt;W$4,0,IF(LOG('Crisis Indicator Data'!L47)&gt;W$3,5,ROUND(5-(W$3-LOG('Crisis Indicator Data'!L47))/(W$3-W$4)*5,1)))))</f>
        <v>x</v>
      </c>
      <c r="X50" s="166" t="str">
        <f>IF(OR('Crisis Indicator Data'!L47="x",'Crisis Indicator Data'!H47="x"),"x",'Crisis Indicator Data'!L47/'Crisis Indicator Data'!H47)</f>
        <v>x</v>
      </c>
      <c r="Y50" s="147" t="str">
        <f t="shared" si="22"/>
        <v>x</v>
      </c>
      <c r="Z50" s="147" t="str">
        <f t="shared" si="23"/>
        <v>x</v>
      </c>
      <c r="AA50" s="147">
        <f t="shared" si="24"/>
        <v>4.7</v>
      </c>
      <c r="AB50" s="167">
        <f t="shared" si="25"/>
        <v>3.5</v>
      </c>
    </row>
    <row r="51" spans="1:28" x14ac:dyDescent="0.35">
      <c r="A51" s="169" t="str">
        <f>'Crisis Indicator Data'!A48</f>
        <v>Northern Ethiopia Conflict</v>
      </c>
      <c r="B51" s="170" t="str">
        <f>'Crisis Indicator Data'!B48</f>
        <v>Conflict,Displacement</v>
      </c>
      <c r="C51" s="170" t="str">
        <f>'Crisis Indicator Data'!C48</f>
        <v>ETH004</v>
      </c>
      <c r="D51" s="170" t="str">
        <f>'Crisis Indicator Data'!D48</f>
        <v>Ethiopia</v>
      </c>
      <c r="E51" s="171" t="str">
        <f>'Crisis Indicator Data'!E48</f>
        <v>ETH</v>
      </c>
      <c r="F51" s="168">
        <f>IF('Crisis Indicator Data'!F48="x","x",IF(LOG('Crisis Indicator Data'!F48)&lt;F$4,0,IF(LOG('Crisis Indicator Data'!F48)&gt;F$3,5,ROUND(5-(F$3-LOG('Crisis Indicator Data'!F48))/(F$3-F$4)*5,1))))</f>
        <v>4.0999999999999996</v>
      </c>
      <c r="G51" s="165">
        <f>IF('Crisis Indicator Data'!F48="x","x",IF(LEN(E51)&gt;3,('Crisis Indicator Data'!F48/VLOOKUP('Impact of the crisis'!$C51,'Regional Crises'!$B$1:$R$66,4,FALSE)),'Crisis Indicator Data'!F48/VLOOKUP('Impact of the crisis'!$E51,'Country Indicator Data'!$B$4:$P$300,15,FALSE)))</f>
        <v>0.26894889139924077</v>
      </c>
      <c r="H51" s="147">
        <f t="shared" si="13"/>
        <v>1.3</v>
      </c>
      <c r="I51" s="147">
        <f t="shared" si="14"/>
        <v>2.6999999999999997</v>
      </c>
      <c r="J51" s="147">
        <f>IF('Crisis Indicator Data'!G48="x","x",IF(LOG('Crisis Indicator Data'!G48)&lt;J$4,0,IF(LOG('Crisis Indicator Data'!G48)&gt;J$3,5,ROUND(5-(J$3-LOG('Crisis Indicator Data'!G48))/(J$3-J$4)*5,1))))</f>
        <v>5</v>
      </c>
      <c r="K51" s="165">
        <f>IF('Crisis Indicator Data'!G48="x","x",IF(LEN(E51)&gt;3,('Crisis Indicator Data'!G48/VLOOKUP('Impact of the crisis'!$C51,'Regional Crises'!$B$1:$R$66,5,FALSE)),'Crisis Indicator Data'!G48/VLOOKUP('Impact of the crisis'!$E51,'Country Indicator Data'!$B$4:$P$300,14,FALSE)))</f>
        <v>0.23086019885507683</v>
      </c>
      <c r="L51" s="147">
        <f t="shared" si="15"/>
        <v>1.1000000000000001</v>
      </c>
      <c r="M51" s="147">
        <f t="shared" si="16"/>
        <v>3.05</v>
      </c>
      <c r="N51" s="147">
        <f t="shared" si="17"/>
        <v>2.9</v>
      </c>
      <c r="O51" s="147">
        <f>IF('Crisis Indicator Data'!H48="x","x",IF('Crisis Indicator Data'!H48=0,0,IF(LOG('Crisis Indicator Data'!H48)&lt;O$4,0,IF(LOG('Crisis Indicator Data'!H48)&gt;O$3,5,ROUND(5-(O$3-LOG('Crisis Indicator Data'!H48))/(O$3-O$4)*5,1)))))</f>
        <v>5</v>
      </c>
      <c r="P51" s="165">
        <f>IF('Crisis Indicator Data'!H48="x","x",'Crisis Indicator Data'!H48/'Crisis Indicator Data'!G48)</f>
        <v>1</v>
      </c>
      <c r="Q51" s="147">
        <f t="shared" si="18"/>
        <v>5</v>
      </c>
      <c r="R51" s="147">
        <f t="shared" si="19"/>
        <v>5</v>
      </c>
      <c r="S51" s="147">
        <f>IF('Crisis Indicator Data'!I48="x","x",IF('Crisis Indicator Data'!I48=0,0,IF(LOG('Crisis Indicator Data'!I48)&lt;S$4,0,IF(LOG('Crisis Indicator Data'!I48)&gt;S$3,5,ROUND(5-(S$3-LOG('Crisis Indicator Data'!I48))/(S$3-S$4)*5,1)))))</f>
        <v>4.9000000000000004</v>
      </c>
      <c r="T51" s="165">
        <f>IF('Crisis Indicator Data'!H48="x","x",IF('Crisis Indicator Data'!I48="x","x",'Crisis Indicator Data'!I48/'Crisis Indicator Data'!H48))</f>
        <v>9.3020979477307586E-2</v>
      </c>
      <c r="U51" s="147">
        <f t="shared" si="20"/>
        <v>3.1</v>
      </c>
      <c r="V51" s="147">
        <f t="shared" si="21"/>
        <v>4</v>
      </c>
      <c r="W51" s="147">
        <f>IF('Crisis Indicator Data'!L48="x","x",IF('Crisis Indicator Data'!L48=0,0,IF(LOG('Crisis Indicator Data'!L48)&lt;W$4,0,IF(LOG('Crisis Indicator Data'!L48)&gt;W$3,5,ROUND(5-(W$3-LOG('Crisis Indicator Data'!L48))/(W$3-W$4)*5,1)))))</f>
        <v>5</v>
      </c>
      <c r="X51" s="166">
        <f>IF(OR('Crisis Indicator Data'!L48="x",'Crisis Indicator Data'!H48="x"),"x",'Crisis Indicator Data'!L48/'Crisis Indicator Data'!H48)</f>
        <v>1.0329863943358674E-4</v>
      </c>
      <c r="Y51" s="147">
        <f t="shared" si="22"/>
        <v>5</v>
      </c>
      <c r="Z51" s="147">
        <f t="shared" si="23"/>
        <v>5</v>
      </c>
      <c r="AA51" s="147">
        <f t="shared" si="24"/>
        <v>4.5999999999999996</v>
      </c>
      <c r="AB51" s="167">
        <f t="shared" si="25"/>
        <v>4.8</v>
      </c>
    </row>
    <row r="52" spans="1:28" x14ac:dyDescent="0.35">
      <c r="A52" s="169" t="str">
        <f>'Crisis Indicator Data'!A49</f>
        <v>Drought in Ethiopia</v>
      </c>
      <c r="B52" s="170" t="str">
        <f>'Crisis Indicator Data'!B49</f>
        <v>Drought</v>
      </c>
      <c r="C52" s="170" t="str">
        <f>'Crisis Indicator Data'!C49</f>
        <v>ETH005</v>
      </c>
      <c r="D52" s="170" t="str">
        <f>'Crisis Indicator Data'!D49</f>
        <v>Ethiopia</v>
      </c>
      <c r="E52" s="171" t="str">
        <f>'Crisis Indicator Data'!E49</f>
        <v>ETH</v>
      </c>
      <c r="F52" s="168">
        <f>IF('Crisis Indicator Data'!F49="x","x",IF(LOG('Crisis Indicator Data'!F49)&lt;F$4,0,IF(LOG('Crisis Indicator Data'!F49)&gt;F$3,5,ROUND(5-(F$3-LOG('Crisis Indicator Data'!F49))/(F$3-F$4)*5,1))))</f>
        <v>5</v>
      </c>
      <c r="G52" s="165">
        <f>IF('Crisis Indicator Data'!F49="x","x",IF(LEN(E52)&gt;3,('Crisis Indicator Data'!F49/VLOOKUP('Impact of the crisis'!$C52,'Regional Crises'!$B$1:$R$66,4,FALSE)),'Crisis Indicator Data'!F49/VLOOKUP('Impact of the crisis'!$E52,'Country Indicator Data'!$B$4:$P$300,15,FALSE)))</f>
        <v>0.88667503772247258</v>
      </c>
      <c r="H52" s="147">
        <f t="shared" si="13"/>
        <v>4.4000000000000004</v>
      </c>
      <c r="I52" s="147">
        <f t="shared" si="14"/>
        <v>4.7</v>
      </c>
      <c r="J52" s="147">
        <f>IF('Crisis Indicator Data'!G49="x","x",IF(LOG('Crisis Indicator Data'!G49)&lt;J$4,0,IF(LOG('Crisis Indicator Data'!G49)&gt;J$3,5,ROUND(5-(J$3-LOG('Crisis Indicator Data'!G49))/(J$3-J$4)*5,1))))</f>
        <v>5</v>
      </c>
      <c r="K52" s="165">
        <f>IF('Crisis Indicator Data'!G49="x","x",IF(LEN(E52)&gt;3,('Crisis Indicator Data'!G49/VLOOKUP('Impact of the crisis'!$C52,'Regional Crises'!$B$1:$R$66,5,FALSE)),'Crisis Indicator Data'!G49/VLOOKUP('Impact of the crisis'!$E52,'Country Indicator Data'!$B$4:$P$300,14,FALSE)))</f>
        <v>0.71274480265140105</v>
      </c>
      <c r="L52" s="147">
        <f t="shared" si="15"/>
        <v>3.5</v>
      </c>
      <c r="M52" s="147">
        <f t="shared" si="16"/>
        <v>4.25</v>
      </c>
      <c r="N52" s="147">
        <f t="shared" si="17"/>
        <v>4.5</v>
      </c>
      <c r="O52" s="147">
        <f>IF('Crisis Indicator Data'!H49="x","x",IF('Crisis Indicator Data'!H49=0,0,IF(LOG('Crisis Indicator Data'!H49)&lt;O$4,0,IF(LOG('Crisis Indicator Data'!H49)&gt;O$3,5,ROUND(5-(O$3-LOG('Crisis Indicator Data'!H49))/(O$3-O$4)*5,1)))))</f>
        <v>5</v>
      </c>
      <c r="P52" s="165">
        <f>IF('Crisis Indicator Data'!H49="x","x",'Crisis Indicator Data'!H49/'Crisis Indicator Data'!G49)</f>
        <v>1</v>
      </c>
      <c r="Q52" s="147">
        <f t="shared" si="18"/>
        <v>5</v>
      </c>
      <c r="R52" s="147">
        <f t="shared" si="19"/>
        <v>5</v>
      </c>
      <c r="S52" s="147">
        <f>IF('Crisis Indicator Data'!I49="x","x",IF('Crisis Indicator Data'!I49=0,0,IF(LOG('Crisis Indicator Data'!I49)&lt;S$4,0,IF(LOG('Crisis Indicator Data'!I49)&gt;S$3,5,ROUND(5-(S$3-LOG('Crisis Indicator Data'!I49))/(S$3-S$4)*5,1)))))</f>
        <v>4.0999999999999996</v>
      </c>
      <c r="T52" s="165">
        <f>IF('Crisis Indicator Data'!H49="x","x",IF('Crisis Indicator Data'!I49="x","x",'Crisis Indicator Data'!I49/'Crisis Indicator Data'!H49))</f>
        <v>8.3382651335813327E-3</v>
      </c>
      <c r="U52" s="147">
        <f t="shared" si="20"/>
        <v>0.3</v>
      </c>
      <c r="V52" s="147">
        <f t="shared" si="21"/>
        <v>2.2000000000000002</v>
      </c>
      <c r="W52" s="147">
        <f>IF('Crisis Indicator Data'!L49="x","x",IF('Crisis Indicator Data'!L49=0,0,IF(LOG('Crisis Indicator Data'!L49)&lt;W$4,0,IF(LOG('Crisis Indicator Data'!L49)&gt;W$3,5,ROUND(5-(W$3-LOG('Crisis Indicator Data'!L49))/(W$3-W$4)*5,1)))))</f>
        <v>2</v>
      </c>
      <c r="X52" s="166">
        <f>IF(OR('Crisis Indicator Data'!L49="x",'Crisis Indicator Data'!H49="x"),"x",'Crisis Indicator Data'!L49/'Crisis Indicator Data'!H49)</f>
        <v>2.5363544132566788E-7</v>
      </c>
      <c r="Y52" s="147">
        <f t="shared" si="22"/>
        <v>0</v>
      </c>
      <c r="Z52" s="147">
        <f t="shared" si="23"/>
        <v>1</v>
      </c>
      <c r="AA52" s="147">
        <f t="shared" si="24"/>
        <v>1.6</v>
      </c>
      <c r="AB52" s="167">
        <f t="shared" si="25"/>
        <v>3.8</v>
      </c>
    </row>
    <row r="53" spans="1:28" x14ac:dyDescent="0.35">
      <c r="A53" s="169" t="str">
        <f>'Crisis Indicator Data'!A50</f>
        <v>Mixed migration flows in Greece</v>
      </c>
      <c r="B53" s="170" t="str">
        <f>'Crisis Indicator Data'!B50</f>
        <v>Displacement</v>
      </c>
      <c r="C53" s="170" t="str">
        <f>'Crisis Indicator Data'!C50</f>
        <v>GRC002</v>
      </c>
      <c r="D53" s="170" t="str">
        <f>'Crisis Indicator Data'!D50</f>
        <v>Greece</v>
      </c>
      <c r="E53" s="171" t="str">
        <f>'Crisis Indicator Data'!E50</f>
        <v>GRC</v>
      </c>
      <c r="F53" s="168">
        <f>IF('Crisis Indicator Data'!F50="x","x",IF(LOG('Crisis Indicator Data'!F50)&lt;F$4,0,IF(LOG('Crisis Indicator Data'!F50)&gt;F$3,5,ROUND(5-(F$3-LOG('Crisis Indicator Data'!F50))/(F$3-F$4)*5,1))))</f>
        <v>1.7</v>
      </c>
      <c r="G53" s="165">
        <f>IF('Crisis Indicator Data'!F50="x","x",IF(LEN(E53)&gt;3,('Crisis Indicator Data'!F50/VLOOKUP('Impact of the crisis'!$C53,'Regional Crises'!$B$1:$R$66,4,FALSE)),'Crisis Indicator Data'!F50/VLOOKUP('Impact of the crisis'!$E53,'Country Indicator Data'!$B$4:$P$300,15,FALSE)))</f>
        <v>7.5841737781225757E-2</v>
      </c>
      <c r="H53" s="147">
        <f t="shared" si="13"/>
        <v>0.3</v>
      </c>
      <c r="I53" s="147">
        <f t="shared" si="14"/>
        <v>1</v>
      </c>
      <c r="J53" s="147">
        <f>IF('Crisis Indicator Data'!G50="x","x",IF(LOG('Crisis Indicator Data'!G50)&lt;J$4,0,IF(LOG('Crisis Indicator Data'!G50)&gt;J$3,5,ROUND(5-(J$3-LOG('Crisis Indicator Data'!G50))/(J$3-J$4)*5,1))))</f>
        <v>0</v>
      </c>
      <c r="K53" s="165">
        <f>IF('Crisis Indicator Data'!G50="x","x",IF(LEN(E53)&gt;3,('Crisis Indicator Data'!G50/VLOOKUP('Impact of the crisis'!$C53,'Regional Crises'!$B$1:$R$66,5,FALSE)),'Crisis Indicator Data'!G50/VLOOKUP('Impact of the crisis'!$E53,'Country Indicator Data'!$B$4:$P$300,14,FALSE)))</f>
        <v>6.2338160544739618E-2</v>
      </c>
      <c r="L53" s="147">
        <f t="shared" si="15"/>
        <v>0.3</v>
      </c>
      <c r="M53" s="147">
        <f t="shared" si="16"/>
        <v>0.15</v>
      </c>
      <c r="N53" s="147">
        <f t="shared" si="17"/>
        <v>0.6</v>
      </c>
      <c r="O53" s="147">
        <f>IF('Crisis Indicator Data'!H50="x","x",IF('Crisis Indicator Data'!H50=0,0,IF(LOG('Crisis Indicator Data'!H50)&lt;O$4,0,IF(LOG('Crisis Indicator Data'!H50)&gt;O$3,5,ROUND(5-(O$3-LOG('Crisis Indicator Data'!H50))/(O$3-O$4)*5,1)))))</f>
        <v>1.3</v>
      </c>
      <c r="P53" s="165">
        <f>IF('Crisis Indicator Data'!H50="x","x",'Crisis Indicator Data'!H50/'Crisis Indicator Data'!G50)</f>
        <v>0.28769230769230769</v>
      </c>
      <c r="Q53" s="147">
        <f t="shared" si="18"/>
        <v>1.4</v>
      </c>
      <c r="R53" s="147">
        <f t="shared" si="19"/>
        <v>1.35</v>
      </c>
      <c r="S53" s="147">
        <f>IF('Crisis Indicator Data'!I50="x","x",IF('Crisis Indicator Data'!I50=0,0,IF(LOG('Crisis Indicator Data'!I50)&lt;S$4,0,IF(LOG('Crisis Indicator Data'!I50)&gt;S$3,5,ROUND(5-(S$3-LOG('Crisis Indicator Data'!I50))/(S$3-S$4)*5,1)))))</f>
        <v>3.2</v>
      </c>
      <c r="T53" s="165">
        <f>IF('Crisis Indicator Data'!H50="x","x",IF('Crisis Indicator Data'!I50="x","x",'Crisis Indicator Data'!I50/'Crisis Indicator Data'!H50))</f>
        <v>1</v>
      </c>
      <c r="U53" s="147">
        <f t="shared" si="20"/>
        <v>5</v>
      </c>
      <c r="V53" s="147">
        <f t="shared" si="21"/>
        <v>4.0999999999999996</v>
      </c>
      <c r="W53" s="147">
        <f>IF('Crisis Indicator Data'!L50="x","x",IF('Crisis Indicator Data'!L50=0,0,IF(LOG('Crisis Indicator Data'!L50)&lt;W$4,0,IF(LOG('Crisis Indicator Data'!L50)&gt;W$3,5,ROUND(5-(W$3-LOG('Crisis Indicator Data'!L50))/(W$3-W$4)*5,1)))))</f>
        <v>1.6</v>
      </c>
      <c r="X53" s="166">
        <f>IF(OR('Crisis Indicator Data'!L50="x",'Crisis Indicator Data'!H50="x"),"x",'Crisis Indicator Data'!L50/'Crisis Indicator Data'!H50)</f>
        <v>6.9518716577540111E-5</v>
      </c>
      <c r="Y53" s="147">
        <f t="shared" si="22"/>
        <v>3.5</v>
      </c>
      <c r="Z53" s="147">
        <f t="shared" si="23"/>
        <v>2.6</v>
      </c>
      <c r="AA53" s="147">
        <f t="shared" si="24"/>
        <v>3.4</v>
      </c>
      <c r="AB53" s="167">
        <f t="shared" si="25"/>
        <v>2.5</v>
      </c>
    </row>
    <row r="54" spans="1:28" x14ac:dyDescent="0.35">
      <c r="A54" s="172" t="str">
        <f>'Crisis Indicator Data'!A51</f>
        <v>Complex crisis in Guatemala</v>
      </c>
      <c r="B54" s="173" t="str">
        <f>'Crisis Indicator Data'!B51</f>
        <v>Violence,Socio-political,Other seasonal event</v>
      </c>
      <c r="C54" s="173" t="str">
        <f>'Crisis Indicator Data'!C51</f>
        <v>GTM001</v>
      </c>
      <c r="D54" s="173" t="str">
        <f>'Crisis Indicator Data'!D51</f>
        <v>Guatemala</v>
      </c>
      <c r="E54" s="174" t="str">
        <f>'Crisis Indicator Data'!E51</f>
        <v>GTM</v>
      </c>
      <c r="F54" s="168">
        <f>IF('Crisis Indicator Data'!F51="x","x",IF(LOG('Crisis Indicator Data'!F51)&lt;F$4,0,IF(LOG('Crisis Indicator Data'!F51)&gt;F$3,5,ROUND(5-(F$3-LOG('Crisis Indicator Data'!F51))/(F$3-F$4)*5,1))))</f>
        <v>3.4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4.2</v>
      </c>
      <c r="J54" s="147">
        <f>IF('Crisis Indicator Data'!G51="x","x",IF(LOG('Crisis Indicator Data'!G51)&lt;J$4,0,IF(LOG('Crisis Indicator Data'!G51)&gt;J$3,5,ROUND(5-(J$3-LOG('Crisis Indicator Data'!G51))/(J$3-J$4)*5,1))))</f>
        <v>4.2</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4.5999999999999996</v>
      </c>
      <c r="N54" s="147">
        <f t="shared" si="17"/>
        <v>4.4000000000000004</v>
      </c>
      <c r="O54" s="147">
        <f>IF('Crisis Indicator Data'!H51="x","x",IF('Crisis Indicator Data'!H51=0,0,IF(LOG('Crisis Indicator Data'!H51)&lt;O$4,0,IF(LOG('Crisis Indicator Data'!H51)&gt;O$3,5,ROUND(5-(O$3-LOG('Crisis Indicator Data'!H51))/(O$3-O$4)*5,1)))))</f>
        <v>4.2</v>
      </c>
      <c r="P54" s="165">
        <f>IF('Crisis Indicator Data'!H51="x","x",'Crisis Indicator Data'!H51/'Crisis Indicator Data'!G51)</f>
        <v>0.56000000000000005</v>
      </c>
      <c r="Q54" s="147">
        <f t="shared" si="18"/>
        <v>2.8</v>
      </c>
      <c r="R54" s="147">
        <f t="shared" si="19"/>
        <v>3.5</v>
      </c>
      <c r="S54" s="147">
        <f>IF('Crisis Indicator Data'!I51="x","x",IF('Crisis Indicator Data'!I51=0,0,IF(LOG('Crisis Indicator Data'!I51)&lt;S$4,0,IF(LOG('Crisis Indicator Data'!I51)&gt;S$3,5,ROUND(5-(S$3-LOG('Crisis Indicator Data'!I51))/(S$3-S$4)*5,1)))))</f>
        <v>3.4</v>
      </c>
      <c r="T54" s="165">
        <f>IF('Crisis Indicator Data'!H51="x","x",IF('Crisis Indicator Data'!I51="x","x",'Crisis Indicator Data'!I51/'Crisis Indicator Data'!H51))</f>
        <v>2.4553571428571428E-2</v>
      </c>
      <c r="U54" s="147">
        <f t="shared" si="20"/>
        <v>0.8</v>
      </c>
      <c r="V54" s="147">
        <f t="shared" si="21"/>
        <v>2.1</v>
      </c>
      <c r="W54" s="147">
        <f>IF('Crisis Indicator Data'!L51="x","x",IF('Crisis Indicator Data'!L51=0,0,IF(LOG('Crisis Indicator Data'!L51)&lt;W$4,0,IF(LOG('Crisis Indicator Data'!L51)&gt;W$3,5,ROUND(5-(W$3-LOG('Crisis Indicator Data'!L51))/(W$3-W$4)*5,1)))))</f>
        <v>2.7</v>
      </c>
      <c r="X54" s="166">
        <f>IF(OR('Crisis Indicator Data'!L51="x",'Crisis Indicator Data'!H51="x"),"x",'Crisis Indicator Data'!L51/'Crisis Indicator Data'!H51)</f>
        <v>7.9139610389610396E-6</v>
      </c>
      <c r="Y54" s="147">
        <f t="shared" si="22"/>
        <v>0.4</v>
      </c>
      <c r="Z54" s="147">
        <f t="shared" si="23"/>
        <v>1.6</v>
      </c>
      <c r="AA54" s="147">
        <f t="shared" si="24"/>
        <v>1.9</v>
      </c>
      <c r="AB54" s="167">
        <f t="shared" si="25"/>
        <v>2.8</v>
      </c>
    </row>
    <row r="55" spans="1:28" x14ac:dyDescent="0.35">
      <c r="A55" s="172" t="str">
        <f>'Crisis Indicator Data'!A52</f>
        <v>Complex crisis in Honduras</v>
      </c>
      <c r="B55" s="173" t="str">
        <f>'Crisis Indicator Data'!B52</f>
        <v>Violence,Socio-political,Other seasonal event</v>
      </c>
      <c r="C55" s="173" t="str">
        <f>'Crisis Indicator Data'!C52</f>
        <v>HND001</v>
      </c>
      <c r="D55" s="173" t="str">
        <f>'Crisis Indicator Data'!D52</f>
        <v>Honduras</v>
      </c>
      <c r="E55" s="174" t="str">
        <f>'Crisis Indicator Data'!E52</f>
        <v>HND</v>
      </c>
      <c r="F55" s="168">
        <f>IF('Crisis Indicator Data'!F52="x","x",IF(LOG('Crisis Indicator Data'!F52)&lt;F$4,0,IF(LOG('Crisis Indicator Data'!F52)&gt;F$3,5,ROUND(5-(F$3-LOG('Crisis Indicator Data'!F52))/(F$3-F$4)*5,1))))</f>
        <v>3.4</v>
      </c>
      <c r="G55" s="165">
        <f>IF('Crisis Indicator Data'!F52="x","x",IF(LEN(E55)&gt;3,('Crisis Indicator Data'!F52/VLOOKUP('Impact of the crisis'!$C55,'Regional Crises'!$B$1:$R$66,4,FALSE)),'Crisis Indicator Data'!F52/VLOOKUP('Impact of the crisis'!$E55,'Country Indicator Data'!$B$4:$P$300,15,FALSE)))</f>
        <v>1</v>
      </c>
      <c r="H55" s="147">
        <f t="shared" si="13"/>
        <v>5</v>
      </c>
      <c r="I55" s="147">
        <f t="shared" si="14"/>
        <v>4.2</v>
      </c>
      <c r="J55" s="147">
        <f>IF('Crisis Indicator Data'!G52="x","x",IF(LOG('Crisis Indicator Data'!G52)&lt;J$4,0,IF(LOG('Crisis Indicator Data'!G52)&gt;J$3,5,ROUND(5-(J$3-LOG('Crisis Indicator Data'!G52))/(J$3-J$4)*5,1))))</f>
        <v>3.3</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4.1500000000000004</v>
      </c>
      <c r="N55" s="147">
        <f t="shared" si="17"/>
        <v>4.2</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0.56777834787070292</v>
      </c>
      <c r="Q55" s="147">
        <f t="shared" si="18"/>
        <v>2.8</v>
      </c>
      <c r="R55" s="147">
        <f t="shared" si="19"/>
        <v>3.25</v>
      </c>
      <c r="S55" s="147">
        <f>IF('Crisis Indicator Data'!I52="x","x",IF('Crisis Indicator Data'!I52=0,0,IF(LOG('Crisis Indicator Data'!I52)&lt;S$4,0,IF(LOG('Crisis Indicator Data'!I52)&gt;S$3,5,ROUND(5-(S$3-LOG('Crisis Indicator Data'!I52))/(S$3-S$4)*5,1)))))</f>
        <v>1.4</v>
      </c>
      <c r="T55" s="165">
        <f>IF('Crisis Indicator Data'!H52="x","x",IF('Crisis Indicator Data'!I52="x","x",'Crisis Indicator Data'!I52/'Crisis Indicator Data'!H52))</f>
        <v>1.8073377914332189E-3</v>
      </c>
      <c r="U55" s="147">
        <f t="shared" si="20"/>
        <v>0.1</v>
      </c>
      <c r="V55" s="147">
        <f t="shared" si="21"/>
        <v>0.8</v>
      </c>
      <c r="W55" s="147">
        <f>IF('Crisis Indicator Data'!L52="x","x",IF('Crisis Indicator Data'!L52=0,0,IF(LOG('Crisis Indicator Data'!L52)&lt;W$4,0,IF(LOG('Crisis Indicator Data'!L52)&gt;W$3,5,ROUND(5-(W$3-LOG('Crisis Indicator Data'!L52))/(W$3-W$4)*5,1)))))</f>
        <v>3.4</v>
      </c>
      <c r="X55" s="166">
        <f>IF(OR('Crisis Indicator Data'!L52="x",'Crisis Indicator Data'!H52="x"),"x",'Crisis Indicator Data'!L52/'Crisis Indicator Data'!H52)</f>
        <v>4.0665100307247423E-5</v>
      </c>
      <c r="Y55" s="147">
        <f t="shared" si="22"/>
        <v>2</v>
      </c>
      <c r="Z55" s="147">
        <f t="shared" si="23"/>
        <v>2.7</v>
      </c>
      <c r="AA55" s="147">
        <f t="shared" si="24"/>
        <v>1.9</v>
      </c>
      <c r="AB55" s="167">
        <f t="shared" si="25"/>
        <v>2.6</v>
      </c>
    </row>
    <row r="56" spans="1:28" x14ac:dyDescent="0.35">
      <c r="A56" s="172" t="str">
        <f>'Crisis Indicator Data'!A53</f>
        <v>Complex crisis in Haiti</v>
      </c>
      <c r="B56" s="173" t="str">
        <f>'Crisis Indicator Data'!B53</f>
        <v>Earthquake,Violence,Socio-political,Other seasonal event</v>
      </c>
      <c r="C56" s="173" t="str">
        <f>'Crisis Indicator Data'!C53</f>
        <v>HTI001</v>
      </c>
      <c r="D56" s="173" t="str">
        <f>'Crisis Indicator Data'!D53</f>
        <v>Haiti</v>
      </c>
      <c r="E56" s="174" t="str">
        <f>'Crisis Indicator Data'!E53</f>
        <v>HTI</v>
      </c>
      <c r="F56" s="168">
        <f>IF('Crisis Indicator Data'!F53="x","x",IF(LOG('Crisis Indicator Data'!F53)&lt;F$4,0,IF(LOG('Crisis Indicator Data'!F53)&gt;F$3,5,ROUND(5-(F$3-LOG('Crisis Indicator Data'!F53))/(F$3-F$4)*5,1))))</f>
        <v>2.4</v>
      </c>
      <c r="G56" s="165">
        <f>IF('Crisis Indicator Data'!F53="x","x",IF(LEN(E56)&gt;3,('Crisis Indicator Data'!F53/VLOOKUP('Impact of the crisis'!$C56,'Regional Crises'!$B$1:$R$66,4,FALSE)),'Crisis Indicator Data'!F53/VLOOKUP('Impact of the crisis'!$E56,'Country Indicator Data'!$B$4:$P$300,15,FALSE)))</f>
        <v>1</v>
      </c>
      <c r="H56" s="147">
        <f t="shared" si="13"/>
        <v>5</v>
      </c>
      <c r="I56" s="147">
        <f t="shared" si="14"/>
        <v>3.7</v>
      </c>
      <c r="J56" s="147">
        <f>IF('Crisis Indicator Data'!G53="x","x",IF(LOG('Crisis Indicator Data'!G53)&lt;J$4,0,IF(LOG('Crisis Indicator Data'!G53)&gt;J$3,5,ROUND(5-(J$3-LOG('Crisis Indicator Data'!G53))/(J$3-J$4)*5,1))))</f>
        <v>3.6</v>
      </c>
      <c r="K56" s="165">
        <f>IF('Crisis Indicator Data'!G53="x","x",IF(LEN(E56)&gt;3,('Crisis Indicator Data'!G53/VLOOKUP('Impact of the crisis'!$C56,'Regional Crises'!$B$1:$R$66,5,FALSE)),'Crisis Indicator Data'!G53/VLOOKUP('Impact of the crisis'!$E56,'Country Indicator Data'!$B$4:$P$300,14,FALSE)))</f>
        <v>1</v>
      </c>
      <c r="L56" s="147">
        <f t="shared" si="15"/>
        <v>5</v>
      </c>
      <c r="M56" s="147">
        <f t="shared" si="16"/>
        <v>4.3</v>
      </c>
      <c r="N56" s="147">
        <f t="shared" si="17"/>
        <v>4</v>
      </c>
      <c r="O56" s="147">
        <f>IF('Crisis Indicator Data'!H53="x","x",IF('Crisis Indicator Data'!H53=0,0,IF(LOG('Crisis Indicator Data'!H53)&lt;O$4,0,IF(LOG('Crisis Indicator Data'!H53)&gt;O$3,5,ROUND(5-(O$3-LOG('Crisis Indicator Data'!H53))/(O$3-O$4)*5,1)))))</f>
        <v>4.0999999999999996</v>
      </c>
      <c r="P56" s="165">
        <f>IF('Crisis Indicator Data'!H53="x","x",'Crisis Indicator Data'!H53/'Crisis Indicator Data'!G53)</f>
        <v>0.74</v>
      </c>
      <c r="Q56" s="147">
        <f t="shared" si="18"/>
        <v>3.7</v>
      </c>
      <c r="R56" s="147">
        <f t="shared" si="19"/>
        <v>3.9</v>
      </c>
      <c r="S56" s="147">
        <f>IF('Crisis Indicator Data'!I53="x","x",IF('Crisis Indicator Data'!I53=0,0,IF(LOG('Crisis Indicator Data'!I53)&lt;S$4,0,IF(LOG('Crisis Indicator Data'!I53)&gt;S$3,5,ROUND(5-(S$3-LOG('Crisis Indicator Data'!I53))/(S$3-S$4)*5,1)))))</f>
        <v>3.9</v>
      </c>
      <c r="T56" s="165">
        <f>IF('Crisis Indicator Data'!H53="x","x",IF('Crisis Indicator Data'!I53="x","x",'Crisis Indicator Data'!I53/'Crisis Indicator Data'!H53))</f>
        <v>6.675906675906676E-2</v>
      </c>
      <c r="U56" s="147">
        <f t="shared" si="20"/>
        <v>2.2000000000000002</v>
      </c>
      <c r="V56" s="147">
        <f t="shared" si="21"/>
        <v>3.1</v>
      </c>
      <c r="W56" s="147">
        <f>IF('Crisis Indicator Data'!L53="x","x",IF('Crisis Indicator Data'!L53=0,0,IF(LOG('Crisis Indicator Data'!L53)&lt;W$4,0,IF(LOG('Crisis Indicator Data'!L53)&gt;W$3,5,ROUND(5-(W$3-LOG('Crisis Indicator Data'!L53))/(W$3-W$4)*5,1)))))</f>
        <v>3.9</v>
      </c>
      <c r="X56" s="166">
        <f>IF(OR('Crisis Indicator Data'!L53="x",'Crisis Indicator Data'!H53="x"),"x",'Crisis Indicator Data'!L53/'Crisis Indicator Data'!H53)</f>
        <v>6.1330561330561335E-5</v>
      </c>
      <c r="Y56" s="147">
        <f t="shared" si="22"/>
        <v>3.1</v>
      </c>
      <c r="Z56" s="147">
        <f t="shared" si="23"/>
        <v>3.5</v>
      </c>
      <c r="AA56" s="147">
        <f t="shared" si="24"/>
        <v>3.3</v>
      </c>
      <c r="AB56" s="167">
        <f t="shared" si="25"/>
        <v>3.6</v>
      </c>
    </row>
    <row r="57" spans="1:28" x14ac:dyDescent="0.35">
      <c r="A57" s="172" t="str">
        <f>'Crisis Indicator Data'!A54</f>
        <v>Displacement from Russia-Ukraine conflict in Hungary</v>
      </c>
      <c r="B57" s="173" t="str">
        <f>'Crisis Indicator Data'!B54</f>
        <v>Conflict,Displacement</v>
      </c>
      <c r="C57" s="173" t="str">
        <f>'Crisis Indicator Data'!C54</f>
        <v>HUN002</v>
      </c>
      <c r="D57" s="173" t="str">
        <f>'Crisis Indicator Data'!D54</f>
        <v>Hungary</v>
      </c>
      <c r="E57" s="174" t="str">
        <f>'Crisis Indicator Data'!E54</f>
        <v>HUN</v>
      </c>
      <c r="F57" s="168">
        <f>IF('Crisis Indicator Data'!F54="x","x",IF(LOG('Crisis Indicator Data'!F54)&lt;F$4,0,IF(LOG('Crisis Indicator Data'!F54)&gt;F$3,5,ROUND(5-(F$3-LOG('Crisis Indicator Data'!F54))/(F$3-F$4)*5,1))))</f>
        <v>3.3</v>
      </c>
      <c r="G57" s="165">
        <f>IF('Crisis Indicator Data'!F54="x","x",IF(LEN(E57)&gt;3,('Crisis Indicator Data'!F54/VLOOKUP('Impact of the crisis'!$C57,'Regional Crises'!$B$1:$R$66,4,FALSE)),'Crisis Indicator Data'!F54/VLOOKUP('Impact of the crisis'!$E57,'Country Indicator Data'!$B$4:$P$300,15,FALSE)))</f>
        <v>1.0192088538242385</v>
      </c>
      <c r="H57" s="147">
        <f t="shared" si="13"/>
        <v>5</v>
      </c>
      <c r="I57" s="147">
        <f t="shared" si="14"/>
        <v>4.1500000000000004</v>
      </c>
      <c r="J57" s="147">
        <f>IF('Crisis Indicator Data'!G54="x","x",IF(LOG('Crisis Indicator Data'!G54)&lt;J$4,0,IF(LOG('Crisis Indicator Data'!G54)&gt;J$3,5,ROUND(5-(J$3-LOG('Crisis Indicator Data'!G54))/(J$3-J$4)*5,1))))</f>
        <v>3.3</v>
      </c>
      <c r="K57" s="165">
        <f>IF('Crisis Indicator Data'!G54="x","x",IF(LEN(E57)&gt;3,('Crisis Indicator Data'!G54/VLOOKUP('Impact of the crisis'!$C57,'Regional Crises'!$B$1:$R$66,5,FALSE)),'Crisis Indicator Data'!G54/VLOOKUP('Impact of the crisis'!$E57,'Country Indicator Data'!$B$4:$P$300,14,FALSE)))</f>
        <v>1</v>
      </c>
      <c r="L57" s="147">
        <f t="shared" si="15"/>
        <v>5</v>
      </c>
      <c r="M57" s="147">
        <f t="shared" si="16"/>
        <v>4.1500000000000004</v>
      </c>
      <c r="N57" s="147">
        <f t="shared" si="17"/>
        <v>4.2</v>
      </c>
      <c r="O57" s="147">
        <f>IF('Crisis Indicator Data'!H54="x","x",IF('Crisis Indicator Data'!H54=0,0,IF(LOG('Crisis Indicator Data'!H54)&lt;O$4,0,IF(LOG('Crisis Indicator Data'!H54)&gt;O$3,5,ROUND(5-(O$3-LOG('Crisis Indicator Data'!H54))/(O$3-O$4)*5,1)))))</f>
        <v>0.5</v>
      </c>
      <c r="P57" s="165">
        <f>IF('Crisis Indicator Data'!H54="x","x",'Crisis Indicator Data'!H54/'Crisis Indicator Data'!G54)</f>
        <v>6.3878013599835155E-3</v>
      </c>
      <c r="Q57" s="147">
        <f t="shared" si="18"/>
        <v>0</v>
      </c>
      <c r="R57" s="147">
        <f t="shared" si="19"/>
        <v>0.25</v>
      </c>
      <c r="S57" s="147">
        <f>IF('Crisis Indicator Data'!I54="x","x",IF('Crisis Indicator Data'!I54=0,0,IF(LOG('Crisis Indicator Data'!I54)&lt;S$4,0,IF(LOG('Crisis Indicator Data'!I54)&gt;S$3,5,ROUND(5-(S$3-LOG('Crisis Indicator Data'!I54))/(S$3-S$4)*5,1)))))</f>
        <v>2.6</v>
      </c>
      <c r="T57" s="165">
        <f>IF('Crisis Indicator Data'!H54="x","x",IF('Crisis Indicator Data'!I54="x","x",'Crisis Indicator Data'!I54/'Crisis Indicator Data'!H54))</f>
        <v>1</v>
      </c>
      <c r="U57" s="147">
        <f t="shared" si="20"/>
        <v>5</v>
      </c>
      <c r="V57" s="147">
        <f t="shared" si="21"/>
        <v>3.8</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2.2999999999999998</v>
      </c>
      <c r="AB57" s="167">
        <f t="shared" si="25"/>
        <v>1.4</v>
      </c>
    </row>
    <row r="58" spans="1:28" x14ac:dyDescent="0.35">
      <c r="A58" s="172" t="str">
        <f>'Crisis Indicator Data'!A55</f>
        <v>Papua Conflict</v>
      </c>
      <c r="B58" s="173" t="str">
        <f>'Crisis Indicator Data'!B55</f>
        <v>Socio-political,Violence,Conflict</v>
      </c>
      <c r="C58" s="173" t="str">
        <f>'Crisis Indicator Data'!C55</f>
        <v>IDN002</v>
      </c>
      <c r="D58" s="173" t="str">
        <f>'Crisis Indicator Data'!D55</f>
        <v>Indonesia</v>
      </c>
      <c r="E58" s="174" t="str">
        <f>'Crisis Indicator Data'!E55</f>
        <v>IDN</v>
      </c>
      <c r="F58" s="168">
        <f>IF('Crisis Indicator Data'!F55="x","x",IF(LOG('Crisis Indicator Data'!F55)&lt;F$4,0,IF(LOG('Crisis Indicator Data'!F55)&gt;F$3,5,ROUND(5-(F$3-LOG('Crisis Indicator Data'!F55))/(F$3-F$4)*5,1))))</f>
        <v>4.4000000000000004</v>
      </c>
      <c r="G58" s="165">
        <f>IF('Crisis Indicator Data'!F55="x","x",IF(LEN(E58)&gt;3,('Crisis Indicator Data'!F55/VLOOKUP('Impact of the crisis'!$C58,'Regional Crises'!$B$1:$R$66,4,FALSE)),'Crisis Indicator Data'!F55/VLOOKUP('Impact of the crisis'!$E58,'Country Indicator Data'!$B$4:$P$300,15,FALSE)))</f>
        <v>0.21780814353925157</v>
      </c>
      <c r="H58" s="147">
        <f t="shared" si="13"/>
        <v>1</v>
      </c>
      <c r="I58" s="147">
        <f t="shared" si="14"/>
        <v>2.7</v>
      </c>
      <c r="J58" s="147">
        <f>IF('Crisis Indicator Data'!G55="x","x",IF(LOG('Crisis Indicator Data'!G55)&lt;J$4,0,IF(LOG('Crisis Indicator Data'!G55)&gt;J$3,5,ROUND(5-(J$3-LOG('Crisis Indicator Data'!G55))/(J$3-J$4)*5,1))))</f>
        <v>2.5</v>
      </c>
      <c r="K58" s="165">
        <f>IF('Crisis Indicator Data'!G55="x","x",IF(LEN(E58)&gt;3,('Crisis Indicator Data'!G55/VLOOKUP('Impact of the crisis'!$C58,'Regional Crises'!$B$1:$R$66,5,FALSE)),'Crisis Indicator Data'!G55/VLOOKUP('Impact of the crisis'!$E58,'Country Indicator Data'!$B$4:$P$300,14,FALSE)))</f>
        <v>2.0312777614608375E-2</v>
      </c>
      <c r="L58" s="147">
        <f t="shared" si="15"/>
        <v>0.1</v>
      </c>
      <c r="M58" s="147">
        <f t="shared" si="16"/>
        <v>1.3</v>
      </c>
      <c r="N58" s="147">
        <f t="shared" si="17"/>
        <v>2.1</v>
      </c>
      <c r="O58" s="147">
        <f>IF('Crisis Indicator Data'!H55="x","x",IF('Crisis Indicator Data'!H55=0,0,IF(LOG('Crisis Indicator Data'!H55)&lt;O$4,0,IF(LOG('Crisis Indicator Data'!H55)&gt;O$3,5,ROUND(5-(O$3-LOG('Crisis Indicator Data'!H55))/(O$3-O$4)*5,1)))))</f>
        <v>3.7</v>
      </c>
      <c r="P58" s="165">
        <f>IF('Crisis Indicator Data'!H55="x","x",'Crisis Indicator Data'!H55/'Crisis Indicator Data'!G55)</f>
        <v>1</v>
      </c>
      <c r="Q58" s="147">
        <f t="shared" si="18"/>
        <v>5</v>
      </c>
      <c r="R58" s="147">
        <f t="shared" si="19"/>
        <v>4.3499999999999996</v>
      </c>
      <c r="S58" s="147">
        <f>IF('Crisis Indicator Data'!I55="x","x",IF('Crisis Indicator Data'!I55=0,0,IF(LOG('Crisis Indicator Data'!I55)&lt;S$4,0,IF(LOG('Crisis Indicator Data'!I55)&gt;S$3,5,ROUND(5-(S$3-LOG('Crisis Indicator Data'!I55))/(S$3-S$4)*5,1)))))</f>
        <v>2.9</v>
      </c>
      <c r="T58" s="165">
        <f>IF('Crisis Indicator Data'!H55="x","x",IF('Crisis Indicator Data'!I55="x","x",'Crisis Indicator Data'!I55/'Crisis Indicator Data'!H55))</f>
        <v>1.7850767583006071E-2</v>
      </c>
      <c r="U58" s="147">
        <f t="shared" si="20"/>
        <v>0.6</v>
      </c>
      <c r="V58" s="147">
        <f t="shared" si="21"/>
        <v>1.8</v>
      </c>
      <c r="W58" s="147">
        <f>IF('Crisis Indicator Data'!L55="x","x",IF('Crisis Indicator Data'!L55=0,0,IF(LOG('Crisis Indicator Data'!L55)&lt;W$4,0,IF(LOG('Crisis Indicator Data'!L55)&gt;W$3,5,ROUND(5-(W$3-LOG('Crisis Indicator Data'!L55))/(W$3-W$4)*5,1)))))</f>
        <v>2.4</v>
      </c>
      <c r="X58" s="166">
        <f>IF(OR('Crisis Indicator Data'!L55="x",'Crisis Indicator Data'!H55="x"),"x",'Crisis Indicator Data'!L55/'Crisis Indicator Data'!H55)</f>
        <v>8.9253837915030354E-6</v>
      </c>
      <c r="Y58" s="147">
        <f t="shared" si="22"/>
        <v>0.4</v>
      </c>
      <c r="Z58" s="147">
        <f t="shared" si="23"/>
        <v>1.4</v>
      </c>
      <c r="AA58" s="147">
        <f t="shared" si="24"/>
        <v>1.6</v>
      </c>
      <c r="AB58" s="167">
        <f t="shared" si="25"/>
        <v>3.3</v>
      </c>
    </row>
    <row r="59" spans="1:28" x14ac:dyDescent="0.35">
      <c r="A59" s="172" t="str">
        <f>'Crisis Indicator Data'!A56</f>
        <v>2024 Monsoon Floods in India</v>
      </c>
      <c r="B59" s="173" t="str">
        <f>'Crisis Indicator Data'!B56</f>
        <v>Floods</v>
      </c>
      <c r="C59" s="173" t="str">
        <f>'Crisis Indicator Data'!C56</f>
        <v>IND006</v>
      </c>
      <c r="D59" s="173" t="str">
        <f>'Crisis Indicator Data'!D56</f>
        <v>India</v>
      </c>
      <c r="E59" s="174" t="str">
        <f>'Crisis Indicator Data'!E56</f>
        <v>IND</v>
      </c>
      <c r="F59" s="168">
        <f>IF('Crisis Indicator Data'!F56="x","x",IF(LOG('Crisis Indicator Data'!F56)&lt;F$4,0,IF(LOG('Crisis Indicator Data'!F56)&gt;F$3,5,ROUND(5-(F$3-LOG('Crisis Indicator Data'!F56))/(F$3-F$4)*5,1))))</f>
        <v>2.8</v>
      </c>
      <c r="G59" s="165">
        <f>IF('Crisis Indicator Data'!F56="x","x",IF(LEN(E59)&gt;3,('Crisis Indicator Data'!F56/VLOOKUP('Impact of the crisis'!$C59,'Regional Crises'!$B$1:$R$66,4,FALSE)),'Crisis Indicator Data'!F56/VLOOKUP('Impact of the crisis'!$E59,'Country Indicator Data'!$B$4:$P$300,15,FALSE)))</f>
        <v>1.5821390493039461E-2</v>
      </c>
      <c r="H59" s="147">
        <f t="shared" si="13"/>
        <v>0</v>
      </c>
      <c r="I59" s="147">
        <f t="shared" si="14"/>
        <v>1.4</v>
      </c>
      <c r="J59" s="147">
        <f>IF('Crisis Indicator Data'!G56="x","x",IF(LOG('Crisis Indicator Data'!G56)&lt;J$4,0,IF(LOG('Crisis Indicator Data'!G56)&gt;J$3,5,ROUND(5-(J$3-LOG('Crisis Indicator Data'!G56))/(J$3-J$4)*5,1))))</f>
        <v>4.0999999999999996</v>
      </c>
      <c r="K59" s="165">
        <f>IF('Crisis Indicator Data'!G56="x","x",IF(LEN(E59)&gt;3,('Crisis Indicator Data'!G56/VLOOKUP('Impact of the crisis'!$C59,'Regional Crises'!$B$1:$R$66,5,FALSE)),'Crisis Indicator Data'!G56/VLOOKUP('Impact of the crisis'!$E59,'Country Indicator Data'!$B$4:$P$300,14,FALSE)))</f>
        <v>1.1918513290730948E-2</v>
      </c>
      <c r="L59" s="147">
        <f t="shared" si="15"/>
        <v>0</v>
      </c>
      <c r="M59" s="147">
        <f t="shared" si="16"/>
        <v>2.0499999999999998</v>
      </c>
      <c r="N59" s="147">
        <f t="shared" si="17"/>
        <v>1.7</v>
      </c>
      <c r="O59" s="147">
        <f>IF('Crisis Indicator Data'!H56="x","x",IF('Crisis Indicator Data'!H56=0,0,IF(LOG('Crisis Indicator Data'!H56)&lt;O$4,0,IF(LOG('Crisis Indicator Data'!H56)&gt;O$3,5,ROUND(5-(O$3-LOG('Crisis Indicator Data'!H56))/(O$3-O$4)*5,1)))))</f>
        <v>2.5</v>
      </c>
      <c r="P59" s="165">
        <f>IF('Crisis Indicator Data'!H56="x","x",'Crisis Indicator Data'!H56/'Crisis Indicator Data'!G56)</f>
        <v>6.013994101659631E-2</v>
      </c>
      <c r="Q59" s="147">
        <f t="shared" si="18"/>
        <v>0.3</v>
      </c>
      <c r="R59" s="147">
        <f t="shared" si="19"/>
        <v>1.4</v>
      </c>
      <c r="S59" s="147">
        <f>IF('Crisis Indicator Data'!I56="x","x",IF('Crisis Indicator Data'!I56=0,0,IF(LOG('Crisis Indicator Data'!I56)&lt;S$4,0,IF(LOG('Crisis Indicator Data'!I56)&gt;S$3,5,ROUND(5-(S$3-LOG('Crisis Indicator Data'!I56))/(S$3-S$4)*5,1)))))</f>
        <v>2.7</v>
      </c>
      <c r="T59" s="165">
        <f>IF('Crisis Indicator Data'!H56="x","x",IF('Crisis Indicator Data'!I56="x","x",'Crisis Indicator Data'!I56/'Crisis Indicator Data'!H56))</f>
        <v>7.5961538461538455E-2</v>
      </c>
      <c r="U59" s="147">
        <f t="shared" si="20"/>
        <v>2.5</v>
      </c>
      <c r="V59" s="147">
        <f t="shared" si="21"/>
        <v>2.6</v>
      </c>
      <c r="W59" s="147">
        <f>IF('Crisis Indicator Data'!L56="x","x",IF('Crisis Indicator Data'!L56=0,0,IF(LOG('Crisis Indicator Data'!L56)&lt;W$4,0,IF(LOG('Crisis Indicator Data'!L56)&gt;W$3,5,ROUND(5-(W$3-LOG('Crisis Indicator Data'!L56))/(W$3-W$4)*5,1)))))</f>
        <v>2.9</v>
      </c>
      <c r="X59" s="166">
        <f>IF(OR('Crisis Indicator Data'!L56="x",'Crisis Indicator Data'!H56="x"),"x",'Crisis Indicator Data'!L56/'Crisis Indicator Data'!H56)</f>
        <v>1.0096153846153846E-4</v>
      </c>
      <c r="Y59" s="147">
        <f t="shared" si="22"/>
        <v>5</v>
      </c>
      <c r="Z59" s="147">
        <f t="shared" si="23"/>
        <v>4</v>
      </c>
      <c r="AA59" s="147">
        <f t="shared" si="24"/>
        <v>3.4</v>
      </c>
      <c r="AB59" s="167">
        <f t="shared" si="25"/>
        <v>2.5</v>
      </c>
    </row>
    <row r="60" spans="1:28" x14ac:dyDescent="0.35">
      <c r="A60" s="172" t="str">
        <f>'Crisis Indicator Data'!A57</f>
        <v>Afghan Refugees in Iran</v>
      </c>
      <c r="B60" s="173" t="str">
        <f>'Crisis Indicator Data'!B57</f>
        <v>Displacement</v>
      </c>
      <c r="C60" s="173" t="str">
        <f>'Crisis Indicator Data'!C57</f>
        <v>IRN004</v>
      </c>
      <c r="D60" s="173" t="str">
        <f>'Crisis Indicator Data'!D57</f>
        <v>Iran</v>
      </c>
      <c r="E60" s="174" t="str">
        <f>'Crisis Indicator Data'!E57</f>
        <v>IRN</v>
      </c>
      <c r="F60" s="168">
        <f>IF('Crisis Indicator Data'!F57="x","x",IF(LOG('Crisis Indicator Data'!F57)&lt;F$4,0,IF(LOG('Crisis Indicator Data'!F57)&gt;F$3,5,ROUND(5-(F$3-LOG('Crisis Indicator Data'!F57))/(F$3-F$4)*5,1))))</f>
        <v>4</v>
      </c>
      <c r="G60" s="165">
        <f>IF('Crisis Indicator Data'!F57="x","x",IF(LEN(E60)&gt;3,('Crisis Indicator Data'!F57/VLOOKUP('Impact of the crisis'!$C60,'Regional Crises'!$B$1:$R$66,4,FALSE)),'Crisis Indicator Data'!F57/VLOOKUP('Impact of the crisis'!$E60,'Country Indicator Data'!$B$4:$P$300,15,FALSE)))</f>
        <v>0.14764930662557782</v>
      </c>
      <c r="H60" s="147">
        <f t="shared" si="13"/>
        <v>0.7</v>
      </c>
      <c r="I60" s="147">
        <f t="shared" si="14"/>
        <v>2.35</v>
      </c>
      <c r="J60" s="147">
        <f>IF('Crisis Indicator Data'!G57="x","x",IF(LOG('Crisis Indicator Data'!G57)&lt;J$4,0,IF(LOG('Crisis Indicator Data'!G57)&gt;J$3,5,ROUND(5-(J$3-LOG('Crisis Indicator Data'!G57))/(J$3-J$4)*5,1))))</f>
        <v>4.5999999999999996</v>
      </c>
      <c r="K60" s="165">
        <f>IF('Crisis Indicator Data'!G57="x","x",IF(LEN(E60)&gt;3,('Crisis Indicator Data'!G57/VLOOKUP('Impact of the crisis'!$C60,'Regional Crises'!$B$1:$R$66,5,FALSE)),'Crisis Indicator Data'!G57/VLOOKUP('Impact of the crisis'!$E60,'Country Indicator Data'!$B$4:$P$300,14,FALSE)))</f>
        <v>0.27108815306657347</v>
      </c>
      <c r="L60" s="147">
        <f t="shared" si="15"/>
        <v>1.3</v>
      </c>
      <c r="M60" s="147">
        <f t="shared" si="16"/>
        <v>2.9499999999999997</v>
      </c>
      <c r="N60" s="147">
        <f t="shared" si="17"/>
        <v>2.7</v>
      </c>
      <c r="O60" s="147">
        <f>IF('Crisis Indicator Data'!H57="x","x",IF('Crisis Indicator Data'!H57=0,0,IF(LOG('Crisis Indicator Data'!H57)&lt;O$4,0,IF(LOG('Crisis Indicator Data'!H57)&gt;O$3,5,ROUND(5-(O$3-LOG('Crisis Indicator Data'!H57))/(O$3-O$4)*5,1)))))</f>
        <v>3.6</v>
      </c>
      <c r="P60" s="165">
        <f>IF('Crisis Indicator Data'!H57="x","x",'Crisis Indicator Data'!H57/'Crisis Indicator Data'!G57)</f>
        <v>0.18035692704346776</v>
      </c>
      <c r="Q60" s="147">
        <f t="shared" si="18"/>
        <v>0.9</v>
      </c>
      <c r="R60" s="147">
        <f t="shared" si="19"/>
        <v>2.25</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f t="shared" si="24"/>
        <v>5</v>
      </c>
      <c r="AB60" s="167">
        <f t="shared" si="25"/>
        <v>4</v>
      </c>
    </row>
    <row r="61" spans="1:28" x14ac:dyDescent="0.35">
      <c r="A61" s="172" t="str">
        <f>'Crisis Indicator Data'!A58</f>
        <v>Multiple crises in Iraq</v>
      </c>
      <c r="B61" s="173" t="str">
        <f>'Crisis Indicator Data'!B58</f>
        <v>Violence,Displacement,Socio-political,Conflict</v>
      </c>
      <c r="C61" s="173" t="str">
        <f>'Crisis Indicator Data'!C58</f>
        <v>IRQ001</v>
      </c>
      <c r="D61" s="173" t="str">
        <f>'Crisis Indicator Data'!D58</f>
        <v>Iraq</v>
      </c>
      <c r="E61" s="174" t="str">
        <f>'Crisis Indicator Data'!E58</f>
        <v>IRQ</v>
      </c>
      <c r="F61" s="168">
        <f>IF('Crisis Indicator Data'!F58="x","x",IF(LOG('Crisis Indicator Data'!F58)&lt;F$4,0,IF(LOG('Crisis Indicator Data'!F58)&gt;F$3,5,ROUND(5-(F$3-LOG('Crisis Indicator Data'!F58))/(F$3-F$4)*5,1))))</f>
        <v>4.3</v>
      </c>
      <c r="G61" s="165">
        <f>IF('Crisis Indicator Data'!F58="x","x",IF(LEN(E61)&gt;3,('Crisis Indicator Data'!F58/VLOOKUP('Impact of the crisis'!$C61,'Regional Crises'!$B$1:$R$66,4,FALSE)),'Crisis Indicator Data'!F58/VLOOKUP('Impact of the crisis'!$E61,'Country Indicator Data'!$B$4:$P$300,15,FALSE)))</f>
        <v>0.88294235801422627</v>
      </c>
      <c r="H61" s="147">
        <f t="shared" si="13"/>
        <v>4.4000000000000004</v>
      </c>
      <c r="I61" s="147">
        <f t="shared" si="14"/>
        <v>4.3499999999999996</v>
      </c>
      <c r="J61" s="147">
        <f>IF('Crisis Indicator Data'!G58="x","x",IF(LOG('Crisis Indicator Data'!G58)&lt;J$4,0,IF(LOG('Crisis Indicator Data'!G58)&gt;J$3,5,ROUND(5-(J$3-LOG('Crisis Indicator Data'!G58))/(J$3-J$4)*5,1))))</f>
        <v>5</v>
      </c>
      <c r="K61" s="165">
        <f>IF('Crisis Indicator Data'!G58="x","x",IF(LEN(E61)&gt;3,('Crisis Indicator Data'!G58/VLOOKUP('Impact of the crisis'!$C61,'Regional Crises'!$B$1:$R$66,5,FALSE)),'Crisis Indicator Data'!G58/VLOOKUP('Impact of the crisis'!$E61,'Country Indicator Data'!$B$4:$P$300,14,FALSE)))</f>
        <v>0.98868256235578511</v>
      </c>
      <c r="L61" s="147">
        <f t="shared" si="15"/>
        <v>4.9000000000000004</v>
      </c>
      <c r="M61" s="147">
        <f t="shared" si="16"/>
        <v>4.95</v>
      </c>
      <c r="N61" s="147">
        <f t="shared" si="17"/>
        <v>4.7</v>
      </c>
      <c r="O61" s="147">
        <f>IF('Crisis Indicator Data'!H58="x","x",IF('Crisis Indicator Data'!H58=0,0,IF(LOG('Crisis Indicator Data'!H58)&lt;O$4,0,IF(LOG('Crisis Indicator Data'!H58)&gt;O$3,5,ROUND(5-(O$3-LOG('Crisis Indicator Data'!H58))/(O$3-O$4)*5,1)))))</f>
        <v>4</v>
      </c>
      <c r="P61" s="165">
        <f>IF('Crisis Indicator Data'!H58="x","x",'Crisis Indicator Data'!H58/'Crisis Indicator Data'!G58)</f>
        <v>0.16581462547232717</v>
      </c>
      <c r="Q61" s="147">
        <f t="shared" si="18"/>
        <v>0.8</v>
      </c>
      <c r="R61" s="147">
        <f t="shared" si="19"/>
        <v>2.4</v>
      </c>
      <c r="S61" s="147">
        <f>IF('Crisis Indicator Data'!I58="x","x",IF('Crisis Indicator Data'!I58=0,0,IF(LOG('Crisis Indicator Data'!I58)&lt;S$4,0,IF(LOG('Crisis Indicator Data'!I58)&gt;S$3,5,ROUND(5-(S$3-LOG('Crisis Indicator Data'!I58))/(S$3-S$4)*5,1)))))</f>
        <v>5</v>
      </c>
      <c r="T61" s="165">
        <f>IF('Crisis Indicator Data'!H58="x","x",IF('Crisis Indicator Data'!I58="x","x",'Crisis Indicator Data'!I58/'Crisis Indicator Data'!H58))</f>
        <v>0.83766756032171585</v>
      </c>
      <c r="U61" s="147">
        <f t="shared" si="20"/>
        <v>5</v>
      </c>
      <c r="V61" s="147">
        <f t="shared" si="21"/>
        <v>5</v>
      </c>
      <c r="W61" s="147">
        <f>IF('Crisis Indicator Data'!L58="x","x",IF('Crisis Indicator Data'!L58=0,0,IF(LOG('Crisis Indicator Data'!L58)&lt;W$4,0,IF(LOG('Crisis Indicator Data'!L58)&gt;W$3,5,ROUND(5-(W$3-LOG('Crisis Indicator Data'!L58))/(W$3-W$4)*5,1)))))</f>
        <v>3.8</v>
      </c>
      <c r="X61" s="166">
        <f>IF(OR('Crisis Indicator Data'!L58="x",'Crisis Indicator Data'!H58="x"),"x",'Crisis Indicator Data'!L58/'Crisis Indicator Data'!H58)</f>
        <v>6.2198391420911528E-5</v>
      </c>
      <c r="Y61" s="147">
        <f t="shared" si="22"/>
        <v>3.1</v>
      </c>
      <c r="Z61" s="147">
        <f t="shared" si="23"/>
        <v>3.5</v>
      </c>
      <c r="AA61" s="147">
        <f t="shared" si="24"/>
        <v>4.4000000000000004</v>
      </c>
      <c r="AB61" s="167">
        <f t="shared" si="25"/>
        <v>3.6</v>
      </c>
    </row>
    <row r="62" spans="1:28" x14ac:dyDescent="0.35">
      <c r="A62" s="172" t="str">
        <f>'Crisis Indicator Data'!A59</f>
        <v>Conflict  in Iraq</v>
      </c>
      <c r="B62" s="173" t="str">
        <f>'Crisis Indicator Data'!B59</f>
        <v>Conflict,Socio-political,Violence</v>
      </c>
      <c r="C62" s="173" t="str">
        <f>'Crisis Indicator Data'!C59</f>
        <v>IRQ002</v>
      </c>
      <c r="D62" s="173" t="str">
        <f>'Crisis Indicator Data'!D59</f>
        <v>Iraq</v>
      </c>
      <c r="E62" s="174" t="str">
        <f>'Crisis Indicator Data'!E59</f>
        <v>IRQ</v>
      </c>
      <c r="F62" s="168">
        <f>IF('Crisis Indicator Data'!F59="x","x",IF(LOG('Crisis Indicator Data'!F59)&lt;F$4,0,IF(LOG('Crisis Indicator Data'!F59)&gt;F$3,5,ROUND(5-(F$3-LOG('Crisis Indicator Data'!F59))/(F$3-F$4)*5,1))))</f>
        <v>4.3</v>
      </c>
      <c r="G62" s="165">
        <f>IF('Crisis Indicator Data'!F59="x","x",IF(LEN(E62)&gt;3,('Crisis Indicator Data'!F59/VLOOKUP('Impact of the crisis'!$C62,'Regional Crises'!$B$1:$R$66,4,FALSE)),'Crisis Indicator Data'!F59/VLOOKUP('Impact of the crisis'!$E62,'Country Indicator Data'!$B$4:$P$300,15,FALSE)))</f>
        <v>0.88294235801422627</v>
      </c>
      <c r="H62" s="147">
        <f t="shared" si="13"/>
        <v>4.4000000000000004</v>
      </c>
      <c r="I62" s="147">
        <f t="shared" si="14"/>
        <v>4.3499999999999996</v>
      </c>
      <c r="J62" s="147">
        <f>IF('Crisis Indicator Data'!G59="x","x",IF(LOG('Crisis Indicator Data'!G59)&lt;J$4,0,IF(LOG('Crisis Indicator Data'!G59)&gt;J$3,5,ROUND(5-(J$3-LOG('Crisis Indicator Data'!G59))/(J$3-J$4)*5,1))))</f>
        <v>5</v>
      </c>
      <c r="K62" s="165">
        <f>IF('Crisis Indicator Data'!G59="x","x",IF(LEN(E62)&gt;3,('Crisis Indicator Data'!G59/VLOOKUP('Impact of the crisis'!$C62,'Regional Crises'!$B$1:$R$66,5,FALSE)),'Crisis Indicator Data'!G59/VLOOKUP('Impact of the crisis'!$E62,'Country Indicator Data'!$B$4:$P$300,14,FALSE)))</f>
        <v>0.98211185584001759</v>
      </c>
      <c r="L62" s="147">
        <f t="shared" si="15"/>
        <v>4.9000000000000004</v>
      </c>
      <c r="M62" s="147">
        <f t="shared" si="16"/>
        <v>4.95</v>
      </c>
      <c r="N62" s="147">
        <f t="shared" si="17"/>
        <v>4.7</v>
      </c>
      <c r="O62" s="147">
        <f>IF('Crisis Indicator Data'!H59="x","x",IF('Crisis Indicator Data'!H59=0,0,IF(LOG('Crisis Indicator Data'!H59)&lt;O$4,0,IF(LOG('Crisis Indicator Data'!H59)&gt;O$3,5,ROUND(5-(O$3-LOG('Crisis Indicator Data'!H59))/(O$3-O$4)*5,1)))))</f>
        <v>3.8</v>
      </c>
      <c r="P62" s="165">
        <f>IF('Crisis Indicator Data'!H59="x","x",'Crisis Indicator Data'!H59/'Crisis Indicator Data'!G59)</f>
        <v>0.13313642567854825</v>
      </c>
      <c r="Q62" s="147">
        <f t="shared" si="18"/>
        <v>0.6</v>
      </c>
      <c r="R62" s="147">
        <f t="shared" si="19"/>
        <v>2.1999999999999997</v>
      </c>
      <c r="S62" s="147">
        <f>IF('Crisis Indicator Data'!I59="x","x",IF('Crisis Indicator Data'!I59=0,0,IF(LOG('Crisis Indicator Data'!I59)&lt;S$4,0,IF(LOG('Crisis Indicator Data'!I59)&gt;S$3,5,ROUND(5-(S$3-LOG('Crisis Indicator Data'!I59))/(S$3-S$4)*5,1)))))</f>
        <v>5</v>
      </c>
      <c r="T62" s="165">
        <f>IF('Crisis Indicator Data'!H59="x","x",IF('Crisis Indicator Data'!I59="x","x",'Crisis Indicator Data'!I59/'Crisis Indicator Data'!H59))</f>
        <v>1</v>
      </c>
      <c r="U62" s="147">
        <f t="shared" si="20"/>
        <v>5</v>
      </c>
      <c r="V62" s="147">
        <f t="shared" si="21"/>
        <v>5</v>
      </c>
      <c r="W62" s="147">
        <f>IF('Crisis Indicator Data'!L59="x","x",IF('Crisis Indicator Data'!L59=0,0,IF(LOG('Crisis Indicator Data'!L59)&lt;W$4,0,IF(LOG('Crisis Indicator Data'!L59)&gt;W$3,5,ROUND(5-(W$3-LOG('Crisis Indicator Data'!L59))/(W$3-W$4)*5,1)))))</f>
        <v>3.8</v>
      </c>
      <c r="X62" s="166">
        <f>IF(OR('Crisis Indicator Data'!L59="x",'Crisis Indicator Data'!H59="x"),"x",'Crisis Indicator Data'!L59/'Crisis Indicator Data'!H59)</f>
        <v>7.7983193277310919E-5</v>
      </c>
      <c r="Y62" s="147">
        <f t="shared" si="22"/>
        <v>3.9</v>
      </c>
      <c r="Z62" s="147">
        <f t="shared" si="23"/>
        <v>3.9</v>
      </c>
      <c r="AA62" s="147">
        <f t="shared" si="24"/>
        <v>4.5</v>
      </c>
      <c r="AB62" s="167">
        <f t="shared" si="25"/>
        <v>3.6</v>
      </c>
    </row>
    <row r="63" spans="1:28" x14ac:dyDescent="0.35">
      <c r="A63" s="172" t="str">
        <f>'Crisis Indicator Data'!A60</f>
        <v>Syrian and Palestinian refugees in iraq</v>
      </c>
      <c r="B63" s="173" t="str">
        <f>'Crisis Indicator Data'!B60</f>
        <v>Displacement</v>
      </c>
      <c r="C63" s="173" t="str">
        <f>'Crisis Indicator Data'!C60</f>
        <v>IRQ003</v>
      </c>
      <c r="D63" s="173" t="str">
        <f>'Crisis Indicator Data'!D60</f>
        <v>Iraq</v>
      </c>
      <c r="E63" s="174" t="str">
        <f>'Crisis Indicator Data'!E60</f>
        <v>IRQ</v>
      </c>
      <c r="F63" s="168">
        <f>IF('Crisis Indicator Data'!F60="x","x",IF(LOG('Crisis Indicator Data'!F60)&lt;F$4,0,IF(LOG('Crisis Indicator Data'!F60)&gt;F$3,5,ROUND(5-(F$3-LOG('Crisis Indicator Data'!F60))/(F$3-F$4)*5,1))))</f>
        <v>2.6</v>
      </c>
      <c r="G63" s="165">
        <f>IF('Crisis Indicator Data'!F60="x","x",IF(LEN(E63)&gt;3,('Crisis Indicator Data'!F60/VLOOKUP('Impact of the crisis'!$C63,'Regional Crises'!$B$1:$R$66,4,FALSE)),'Crisis Indicator Data'!F60/VLOOKUP('Impact of the crisis'!$E63,'Country Indicator Data'!$B$4:$P$300,15,FALSE)))</f>
        <v>8.2924851656654253E-2</v>
      </c>
      <c r="H63" s="147">
        <f t="shared" si="13"/>
        <v>0.3</v>
      </c>
      <c r="I63" s="147">
        <f t="shared" si="14"/>
        <v>1.45</v>
      </c>
      <c r="J63" s="147">
        <f>IF('Crisis Indicator Data'!G60="x","x",IF(LOG('Crisis Indicator Data'!G60)&lt;J$4,0,IF(LOG('Crisis Indicator Data'!G60)&gt;J$3,5,ROUND(5-(J$3-LOG('Crisis Indicator Data'!G60))/(J$3-J$4)*5,1))))</f>
        <v>2.7</v>
      </c>
      <c r="K63" s="165">
        <f>IF('Crisis Indicator Data'!G60="x","x",IF(LEN(E63)&gt;3,('Crisis Indicator Data'!G60/VLOOKUP('Impact of the crisis'!$C63,'Regional Crises'!$B$1:$R$66,5,FALSE)),'Crisis Indicator Data'!G60/VLOOKUP('Impact of the crisis'!$E63,'Country Indicator Data'!$B$4:$P$300,14,FALSE)))</f>
        <v>0.14218217778266123</v>
      </c>
      <c r="L63" s="147">
        <f t="shared" si="15"/>
        <v>0.7</v>
      </c>
      <c r="M63" s="147">
        <f t="shared" si="16"/>
        <v>1.7000000000000002</v>
      </c>
      <c r="N63" s="147">
        <f t="shared" si="17"/>
        <v>1.6</v>
      </c>
      <c r="O63" s="147">
        <f>IF('Crisis Indicator Data'!H60="x","x",IF('Crisis Indicator Data'!H60=0,0,IF(LOG('Crisis Indicator Data'!H60)&lt;O$4,0,IF(LOG('Crisis Indicator Data'!H60)&gt;O$3,5,ROUND(5-(O$3-LOG('Crisis Indicator Data'!H60))/(O$3-O$4)*5,1)))))</f>
        <v>2.8</v>
      </c>
      <c r="P63" s="165">
        <f>IF('Crisis Indicator Data'!H60="x","x",'Crisis Indicator Data'!H60/'Crisis Indicator Data'!G60)</f>
        <v>0.23338485316846985</v>
      </c>
      <c r="Q63" s="147">
        <f t="shared" si="18"/>
        <v>1.1000000000000001</v>
      </c>
      <c r="R63" s="147">
        <f t="shared" si="19"/>
        <v>1.95</v>
      </c>
      <c r="S63" s="147">
        <f>IF('Crisis Indicator Data'!I60="x","x",IF('Crisis Indicator Data'!I60=0,0,IF(LOG('Crisis Indicator Data'!I60)&lt;S$4,0,IF(LOG('Crisis Indicator Data'!I60)&gt;S$3,5,ROUND(5-(S$3-LOG('Crisis Indicator Data'!I60))/(S$3-S$4)*5,1)))))</f>
        <v>3.5</v>
      </c>
      <c r="T63" s="165">
        <f>IF('Crisis Indicator Data'!H60="x","x",IF('Crisis Indicator Data'!I60="x","x",'Crisis Indicator Data'!I60/'Crisis Indicator Data'!H60))</f>
        <v>0.19801324503311257</v>
      </c>
      <c r="U63" s="147">
        <f t="shared" si="20"/>
        <v>5</v>
      </c>
      <c r="V63" s="147">
        <f t="shared" si="21"/>
        <v>4.3</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2.8</v>
      </c>
      <c r="AB63" s="167">
        <f t="shared" si="25"/>
        <v>2.4</v>
      </c>
    </row>
    <row r="64" spans="1:28" x14ac:dyDescent="0.35">
      <c r="A64" s="172" t="str">
        <f>'Crisis Indicator Data'!A61</f>
        <v>Mixed migration flows in Italy</v>
      </c>
      <c r="B64" s="173" t="str">
        <f>'Crisis Indicator Data'!B61</f>
        <v>Displacement</v>
      </c>
      <c r="C64" s="173" t="str">
        <f>'Crisis Indicator Data'!C61</f>
        <v>ITA002</v>
      </c>
      <c r="D64" s="173" t="str">
        <f>'Crisis Indicator Data'!D61</f>
        <v>Italy</v>
      </c>
      <c r="E64" s="174" t="str">
        <f>'Crisis Indicator Data'!E61</f>
        <v>ITA</v>
      </c>
      <c r="F64" s="168">
        <f>IF('Crisis Indicator Data'!F61="x","x",IF(LOG('Crisis Indicator Data'!F61)&lt;F$4,0,IF(LOG('Crisis Indicator Data'!F61)&gt;F$3,5,ROUND(5-(F$3-LOG('Crisis Indicator Data'!F61))/(F$3-F$4)*5,1))))</f>
        <v>2.7</v>
      </c>
      <c r="G64" s="165">
        <f>IF('Crisis Indicator Data'!F61="x","x",IF(LEN(E64)&gt;3,('Crisis Indicator Data'!F61/VLOOKUP('Impact of the crisis'!$C64,'Regional Crises'!$B$1:$R$66,4,FALSE)),'Crisis Indicator Data'!F61/VLOOKUP('Impact of the crisis'!$E64,'Country Indicator Data'!$B$4:$P$300,15,FALSE)))</f>
        <v>0.13883205902940987</v>
      </c>
      <c r="H64" s="147">
        <f t="shared" si="13"/>
        <v>0.6</v>
      </c>
      <c r="I64" s="147">
        <f t="shared" si="14"/>
        <v>1.6500000000000001</v>
      </c>
      <c r="J64" s="147">
        <f>IF('Crisis Indicator Data'!G61="x","x",IF(LOG('Crisis Indicator Data'!G61)&lt;J$4,0,IF(LOG('Crisis Indicator Data'!G61)&gt;J$3,5,ROUND(5-(J$3-LOG('Crisis Indicator Data'!G61))/(J$3-J$4)*5,1))))</f>
        <v>5</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5</v>
      </c>
      <c r="N64" s="147">
        <f t="shared" si="17"/>
        <v>3.9</v>
      </c>
      <c r="O64" s="147">
        <f>IF('Crisis Indicator Data'!H61="x","x",IF('Crisis Indicator Data'!H61=0,0,IF(LOG('Crisis Indicator Data'!H61)&lt;O$4,0,IF(LOG('Crisis Indicator Data'!H61)&gt;O$3,5,ROUND(5-(O$3-LOG('Crisis Indicator Data'!H61))/(O$3-O$4)*5,1)))))</f>
        <v>1.3</v>
      </c>
      <c r="P64" s="165">
        <f>IF('Crisis Indicator Data'!H61="x","x",'Crisis Indicator Data'!H61/'Crisis Indicator Data'!G61)</f>
        <v>3.4401349072512646E-3</v>
      </c>
      <c r="Q64" s="147">
        <f t="shared" si="18"/>
        <v>0</v>
      </c>
      <c r="R64" s="147">
        <f t="shared" si="19"/>
        <v>0.65</v>
      </c>
      <c r="S64" s="147">
        <f>IF('Crisis Indicator Data'!I61="x","x",IF('Crisis Indicator Data'!I61=0,0,IF(LOG('Crisis Indicator Data'!I61)&lt;S$4,0,IF(LOG('Crisis Indicator Data'!I61)&gt;S$3,5,ROUND(5-(S$3-LOG('Crisis Indicator Data'!I61))/(S$3-S$4)*5,1)))))</f>
        <v>3.3</v>
      </c>
      <c r="T64" s="165">
        <f>IF('Crisis Indicator Data'!H61="x","x",IF('Crisis Indicator Data'!I61="x","x",'Crisis Indicator Data'!I61/'Crisis Indicator Data'!H61))</f>
        <v>1</v>
      </c>
      <c r="U64" s="147">
        <f t="shared" si="20"/>
        <v>5</v>
      </c>
      <c r="V64" s="147">
        <f t="shared" si="21"/>
        <v>4.2</v>
      </c>
      <c r="W64" s="147">
        <f>IF('Crisis Indicator Data'!L61="x","x",IF('Crisis Indicator Data'!L61=0,0,IF(LOG('Crisis Indicator Data'!L61)&lt;W$4,0,IF(LOG('Crisis Indicator Data'!L61)&gt;W$3,5,ROUND(5-(W$3-LOG('Crisis Indicator Data'!L61))/(W$3-W$4)*5,1)))))</f>
        <v>4.2</v>
      </c>
      <c r="X64" s="166">
        <f>IF(OR('Crisis Indicator Data'!L61="x",'Crisis Indicator Data'!H61="x"),"x",'Crisis Indicator Data'!L61/'Crisis Indicator Data'!H61)</f>
        <v>4.1127450980392158E-3</v>
      </c>
      <c r="Y64" s="147">
        <f t="shared" si="22"/>
        <v>5</v>
      </c>
      <c r="Z64" s="147">
        <f t="shared" si="23"/>
        <v>4.5999999999999996</v>
      </c>
      <c r="AA64" s="147">
        <f t="shared" si="24"/>
        <v>4.4000000000000004</v>
      </c>
      <c r="AB64" s="167">
        <f t="shared" si="25"/>
        <v>3</v>
      </c>
    </row>
    <row r="65" spans="1:28" x14ac:dyDescent="0.35">
      <c r="A65" s="172" t="str">
        <f>'Crisis Indicator Data'!A62</f>
        <v>Syrian refugees in Jordan</v>
      </c>
      <c r="B65" s="173" t="str">
        <f>'Crisis Indicator Data'!B62</f>
        <v>Displacement</v>
      </c>
      <c r="C65" s="173" t="str">
        <f>'Crisis Indicator Data'!C62</f>
        <v>JOR002</v>
      </c>
      <c r="D65" s="173" t="str">
        <f>'Crisis Indicator Data'!D62</f>
        <v>Jordan</v>
      </c>
      <c r="E65" s="174" t="str">
        <f>'Crisis Indicator Data'!E62</f>
        <v>JOR</v>
      </c>
      <c r="F65" s="168">
        <f>IF('Crisis Indicator Data'!F62="x","x",IF(LOG('Crisis Indicator Data'!F62)&lt;F$4,0,IF(LOG('Crisis Indicator Data'!F62)&gt;F$3,5,ROUND(5-(F$3-LOG('Crisis Indicator Data'!F62))/(F$3-F$4)*5,1))))</f>
        <v>2.7</v>
      </c>
      <c r="G65" s="165">
        <f>IF('Crisis Indicator Data'!F62="x","x",IF(LEN(E65)&gt;3,('Crisis Indicator Data'!F62/VLOOKUP('Impact of the crisis'!$C65,'Regional Crises'!$B$1:$R$66,4,FALSE)),'Crisis Indicator Data'!F62/VLOOKUP('Impact of the crisis'!$E65,'Country Indicator Data'!$B$4:$P$300,15,FALSE)))</f>
        <v>0.45569520463094354</v>
      </c>
      <c r="H65" s="147">
        <f t="shared" si="13"/>
        <v>2.2000000000000002</v>
      </c>
      <c r="I65" s="147">
        <f t="shared" si="14"/>
        <v>2.4500000000000002</v>
      </c>
      <c r="J65" s="147">
        <f>IF('Crisis Indicator Data'!G62="x","x",IF(LOG('Crisis Indicator Data'!G62)&lt;J$4,0,IF(LOG('Crisis Indicator Data'!G62)&gt;J$3,5,ROUND(5-(J$3-LOG('Crisis Indicator Data'!G62))/(J$3-J$4)*5,1))))</f>
        <v>3.2</v>
      </c>
      <c r="K65" s="165">
        <f>IF('Crisis Indicator Data'!G62="x","x",IF(LEN(E65)&gt;3,('Crisis Indicator Data'!G62/VLOOKUP('Impact of the crisis'!$C65,'Regional Crises'!$B$1:$R$66,5,FALSE)),'Crisis Indicator Data'!G62/VLOOKUP('Impact of the crisis'!$E65,'Country Indicator Data'!$B$4:$P$300,14,FALSE)))</f>
        <v>0.79547402708726211</v>
      </c>
      <c r="L65" s="147">
        <f t="shared" si="15"/>
        <v>4</v>
      </c>
      <c r="M65" s="147">
        <f t="shared" si="16"/>
        <v>3.6</v>
      </c>
      <c r="N65" s="147">
        <f t="shared" si="17"/>
        <v>3.1</v>
      </c>
      <c r="O65" s="147">
        <f>IF('Crisis Indicator Data'!H62="x","x",IF('Crisis Indicator Data'!H62=0,0,IF(LOG('Crisis Indicator Data'!H62)&lt;O$4,0,IF(LOG('Crisis Indicator Data'!H62)&gt;O$3,5,ROUND(5-(O$3-LOG('Crisis Indicator Data'!H62))/(O$3-O$4)*5,1)))))</f>
        <v>2.9</v>
      </c>
      <c r="P65" s="165">
        <f>IF('Crisis Indicator Data'!H62="x","x",'Crisis Indicator Data'!H62/'Crisis Indicator Data'!G62)</f>
        <v>0.19827586206896552</v>
      </c>
      <c r="Q65" s="147">
        <f t="shared" si="18"/>
        <v>1</v>
      </c>
      <c r="R65" s="147">
        <f t="shared" si="19"/>
        <v>1.95</v>
      </c>
      <c r="S65" s="147">
        <f>IF('Crisis Indicator Data'!I62="x","x",IF('Crisis Indicator Data'!I62=0,0,IF(LOG('Crisis Indicator Data'!I62)&lt;S$4,0,IF(LOG('Crisis Indicator Data'!I62)&gt;S$3,5,ROUND(5-(S$3-LOG('Crisis Indicator Data'!I62))/(S$3-S$4)*5,1)))))</f>
        <v>4.5</v>
      </c>
      <c r="T65" s="165">
        <f>IF('Crisis Indicator Data'!H62="x","x",IF('Crisis Indicator Data'!I62="x","x",'Crisis Indicator Data'!I62/'Crisis Indicator Data'!H62))</f>
        <v>0.71739130434782605</v>
      </c>
      <c r="U65" s="147">
        <f t="shared" si="20"/>
        <v>5</v>
      </c>
      <c r="V65" s="147">
        <f t="shared" si="21"/>
        <v>4.8</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3.2</v>
      </c>
      <c r="AB65" s="167">
        <f t="shared" si="25"/>
        <v>2.6</v>
      </c>
    </row>
    <row r="66" spans="1:28" x14ac:dyDescent="0.35">
      <c r="A66" s="172" t="str">
        <f>'Crisis Indicator Data'!A63</f>
        <v xml:space="preserve">Multiple crisis in Kenya </v>
      </c>
      <c r="B66" s="173" t="str">
        <f>'Crisis Indicator Data'!B63</f>
        <v>Drought,Displacement</v>
      </c>
      <c r="C66" s="173" t="str">
        <f>'Crisis Indicator Data'!C63</f>
        <v>KEN001</v>
      </c>
      <c r="D66" s="173" t="str">
        <f>'Crisis Indicator Data'!D63</f>
        <v>Kenya</v>
      </c>
      <c r="E66" s="174" t="str">
        <f>'Crisis Indicator Data'!E63</f>
        <v>KEN</v>
      </c>
      <c r="F66" s="168">
        <f>IF('Crisis Indicator Data'!F63="x","x",IF(LOG('Crisis Indicator Data'!F63)&lt;F$4,0,IF(LOG('Crisis Indicator Data'!F63)&gt;F$3,5,ROUND(5-(F$3-LOG('Crisis Indicator Data'!F63))/(F$3-F$4)*5,1))))</f>
        <v>4.5999999999999996</v>
      </c>
      <c r="G66" s="165">
        <f>IF('Crisis Indicator Data'!F63="x","x",IF(LEN(E66)&gt;3,('Crisis Indicator Data'!F63/VLOOKUP('Impact of the crisis'!$C66,'Regional Crises'!$B$1:$R$66,4,FALSE)),'Crisis Indicator Data'!F63/VLOOKUP('Impact of the crisis'!$E66,'Country Indicator Data'!$B$4:$P$300,15,FALSE)))</f>
        <v>0.95517798784130448</v>
      </c>
      <c r="H66" s="147">
        <f t="shared" si="13"/>
        <v>4.8</v>
      </c>
      <c r="I66" s="147">
        <f t="shared" si="14"/>
        <v>4.6999999999999993</v>
      </c>
      <c r="J66" s="147">
        <f>IF('Crisis Indicator Data'!G63="x","x",IF(LOG('Crisis Indicator Data'!G63)&lt;J$4,0,IF(LOG('Crisis Indicator Data'!G63)&gt;J$3,5,ROUND(5-(J$3-LOG('Crisis Indicator Data'!G63))/(J$3-J$4)*5,1))))</f>
        <v>4.9000000000000004</v>
      </c>
      <c r="K66" s="165">
        <f>IF('Crisis Indicator Data'!G63="x","x",IF(LEN(E66)&gt;3,('Crisis Indicator Data'!G63/VLOOKUP('Impact of the crisis'!$C66,'Regional Crises'!$B$1:$R$66,5,FALSE)),'Crisis Indicator Data'!G63/VLOOKUP('Impact of the crisis'!$E66,'Country Indicator Data'!$B$4:$P$300,14,FALSE)))</f>
        <v>0.52447175131409474</v>
      </c>
      <c r="L66" s="147">
        <f t="shared" si="15"/>
        <v>2.6</v>
      </c>
      <c r="M66" s="147">
        <f t="shared" si="16"/>
        <v>3.75</v>
      </c>
      <c r="N66" s="147">
        <f t="shared" si="17"/>
        <v>4.3</v>
      </c>
      <c r="O66" s="147">
        <f>IF('Crisis Indicator Data'!H63="x","x",IF('Crisis Indicator Data'!H63=0,0,IF(LOG('Crisis Indicator Data'!H63)&lt;O$4,0,IF(LOG('Crisis Indicator Data'!H63)&gt;O$3,5,ROUND(5-(O$3-LOG('Crisis Indicator Data'!H63))/(O$3-O$4)*5,1)))))</f>
        <v>5</v>
      </c>
      <c r="P66" s="165">
        <f>IF('Crisis Indicator Data'!H63="x","x",'Crisis Indicator Data'!H63/'Crisis Indicator Data'!G63)</f>
        <v>0.98144890983307342</v>
      </c>
      <c r="Q66" s="147">
        <f t="shared" si="18"/>
        <v>4.9000000000000004</v>
      </c>
      <c r="R66" s="147">
        <f t="shared" si="19"/>
        <v>4.95</v>
      </c>
      <c r="S66" s="147">
        <f>IF('Crisis Indicator Data'!I63="x","x",IF('Crisis Indicator Data'!I63=0,0,IF(LOG('Crisis Indicator Data'!I63)&lt;S$4,0,IF(LOG('Crisis Indicator Data'!I63)&gt;S$3,5,ROUND(5-(S$3-LOG('Crisis Indicator Data'!I63))/(S$3-S$4)*5,1)))))</f>
        <v>4.4000000000000004</v>
      </c>
      <c r="T66" s="165">
        <f>IF('Crisis Indicator Data'!H63="x","x",IF('Crisis Indicator Data'!I63="x","x",'Crisis Indicator Data'!I63/'Crisis Indicator Data'!H63))</f>
        <v>3.8073983904781228E-2</v>
      </c>
      <c r="U66" s="147">
        <f t="shared" si="20"/>
        <v>1.3</v>
      </c>
      <c r="V66" s="147">
        <f t="shared" si="21"/>
        <v>2.9</v>
      </c>
      <c r="W66" s="147">
        <f>IF('Crisis Indicator Data'!L63="x","x",IF('Crisis Indicator Data'!L63=0,0,IF(LOG('Crisis Indicator Data'!L63)&lt;W$4,0,IF(LOG('Crisis Indicator Data'!L63)&gt;W$3,5,ROUND(5-(W$3-LOG('Crisis Indicator Data'!L63))/(W$3-W$4)*5,1)))))</f>
        <v>4</v>
      </c>
      <c r="X66" s="166">
        <f>IF(OR('Crisis Indicator Data'!L63="x",'Crisis Indicator Data'!H63="x"),"x",'Crisis Indicator Data'!L63/'Crisis Indicator Data'!H63)</f>
        <v>2.245215391898289E-5</v>
      </c>
      <c r="Y66" s="147">
        <f t="shared" si="22"/>
        <v>1.1000000000000001</v>
      </c>
      <c r="Z66" s="147">
        <f t="shared" si="23"/>
        <v>2.6</v>
      </c>
      <c r="AA66" s="147">
        <f t="shared" si="24"/>
        <v>2.8</v>
      </c>
      <c r="AB66" s="167">
        <f t="shared" si="25"/>
        <v>4.0999999999999996</v>
      </c>
    </row>
    <row r="67" spans="1:28" x14ac:dyDescent="0.35">
      <c r="A67" s="172" t="str">
        <f>'Crisis Indicator Data'!A64</f>
        <v>Refugee situation in Kenya</v>
      </c>
      <c r="B67" s="173" t="str">
        <f>'Crisis Indicator Data'!B64</f>
        <v>Displacement</v>
      </c>
      <c r="C67" s="173" t="str">
        <f>'Crisis Indicator Data'!C64</f>
        <v>KEN002</v>
      </c>
      <c r="D67" s="173" t="str">
        <f>'Crisis Indicator Data'!D64</f>
        <v>Kenya</v>
      </c>
      <c r="E67" s="174" t="str">
        <f>'Crisis Indicator Data'!E64</f>
        <v>KEN</v>
      </c>
      <c r="F67" s="168">
        <f>IF('Crisis Indicator Data'!F64="x","x",IF(LOG('Crisis Indicator Data'!F64)&lt;F$4,0,IF(LOG('Crisis Indicator Data'!F64)&gt;F$3,5,ROUND(5-(F$3-LOG('Crisis Indicator Data'!F64))/(F$3-F$4)*5,1))))</f>
        <v>2.6</v>
      </c>
      <c r="G67" s="165">
        <f>IF('Crisis Indicator Data'!F64="x","x",IF(LEN(E67)&gt;3,('Crisis Indicator Data'!F64/VLOOKUP('Impact of the crisis'!$C67,'Regional Crises'!$B$1:$R$66,4,FALSE)),'Crisis Indicator Data'!F64/VLOOKUP('Impact of the crisis'!$E67,'Country Indicator Data'!$B$4:$P$300,15,FALSE)))</f>
        <v>6.7196120462452116E-2</v>
      </c>
      <c r="H67" s="147">
        <f t="shared" si="13"/>
        <v>0.2</v>
      </c>
      <c r="I67" s="147">
        <f t="shared" si="14"/>
        <v>1.4000000000000001</v>
      </c>
      <c r="J67" s="147">
        <f>IF('Crisis Indicator Data'!G64="x","x",IF(LOG('Crisis Indicator Data'!G64)&lt;J$4,0,IF(LOG('Crisis Indicator Data'!G64)&gt;J$3,5,ROUND(5-(J$3-LOG('Crisis Indicator Data'!G64))/(J$3-J$4)*5,1))))</f>
        <v>0.4</v>
      </c>
      <c r="K67" s="165">
        <f>IF('Crisis Indicator Data'!G64="x","x",IF(LEN(E67)&gt;3,('Crisis Indicator Data'!G64/VLOOKUP('Impact of the crisis'!$C67,'Regional Crises'!$B$1:$R$66,5,FALSE)),'Crisis Indicator Data'!G64/VLOOKUP('Impact of the crisis'!$E67,'Country Indicator Data'!$B$4:$P$300,14,FALSE)))</f>
        <v>2.3584084659031574E-2</v>
      </c>
      <c r="L67" s="147">
        <f t="shared" si="15"/>
        <v>0.1</v>
      </c>
      <c r="M67" s="147">
        <f t="shared" si="16"/>
        <v>0.25</v>
      </c>
      <c r="N67" s="147">
        <f t="shared" si="17"/>
        <v>0.9</v>
      </c>
      <c r="O67" s="147">
        <f>IF('Crisis Indicator Data'!H64="x","x",IF('Crisis Indicator Data'!H64=0,0,IF(LOG('Crisis Indicator Data'!H64)&lt;O$4,0,IF(LOG('Crisis Indicator Data'!H64)&gt;O$3,5,ROUND(5-(O$3-LOG('Crisis Indicator Data'!H64))/(O$3-O$4)*5,1)))))</f>
        <v>2.2999999999999998</v>
      </c>
      <c r="P67" s="165">
        <f>IF('Crisis Indicator Data'!H64="x","x",'Crisis Indicator Data'!H64/'Crisis Indicator Data'!G64)</f>
        <v>0.58745387453874542</v>
      </c>
      <c r="Q67" s="147">
        <f t="shared" si="18"/>
        <v>2.9</v>
      </c>
      <c r="R67" s="147">
        <f t="shared" si="19"/>
        <v>2.5999999999999996</v>
      </c>
      <c r="S67" s="147">
        <f>IF('Crisis Indicator Data'!I64="x","x",IF('Crisis Indicator Data'!I64=0,0,IF(LOG('Crisis Indicator Data'!I64)&lt;S$4,0,IF(LOG('Crisis Indicator Data'!I64)&gt;S$3,5,ROUND(5-(S$3-LOG('Crisis Indicator Data'!I64))/(S$3-S$4)*5,1)))))</f>
        <v>4.0999999999999996</v>
      </c>
      <c r="T67" s="165">
        <f>IF('Crisis Indicator Data'!H64="x","x",IF('Crisis Indicator Data'!I64="x","x",'Crisis Indicator Data'!I64/'Crisis Indicator Data'!H64))</f>
        <v>1</v>
      </c>
      <c r="U67" s="147">
        <f t="shared" si="20"/>
        <v>5</v>
      </c>
      <c r="V67" s="147">
        <f t="shared" si="21"/>
        <v>4.5999999999999996</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3</v>
      </c>
      <c r="AB67" s="167">
        <f t="shared" si="25"/>
        <v>2.8</v>
      </c>
    </row>
    <row r="68" spans="1:28" x14ac:dyDescent="0.35">
      <c r="A68" s="172" t="str">
        <f>'Crisis Indicator Data'!A65</f>
        <v>Drought in Kenya</v>
      </c>
      <c r="B68" s="173" t="str">
        <f>'Crisis Indicator Data'!B65</f>
        <v>Drought</v>
      </c>
      <c r="C68" s="173" t="str">
        <f>'Crisis Indicator Data'!C65</f>
        <v>KEN003</v>
      </c>
      <c r="D68" s="173" t="str">
        <f>'Crisis Indicator Data'!D65</f>
        <v>Kenya</v>
      </c>
      <c r="E68" s="174" t="str">
        <f>'Crisis Indicator Data'!E65</f>
        <v>KEN</v>
      </c>
      <c r="F68" s="168">
        <f>IF('Crisis Indicator Data'!F65="x","x",IF(LOG('Crisis Indicator Data'!F65)&lt;F$4,0,IF(LOG('Crisis Indicator Data'!F65)&gt;F$3,5,ROUND(5-(F$3-LOG('Crisis Indicator Data'!F65))/(F$3-F$4)*5,1))))</f>
        <v>4.5999999999999996</v>
      </c>
      <c r="G68" s="165">
        <f>IF('Crisis Indicator Data'!F65="x","x",IF(LEN(E68)&gt;3,('Crisis Indicator Data'!F65/VLOOKUP('Impact of the crisis'!$C68,'Regional Crises'!$B$1:$R$66,4,FALSE)),'Crisis Indicator Data'!F65/VLOOKUP('Impact of the crisis'!$E68,'Country Indicator Data'!$B$4:$P$300,15,FALSE)))</f>
        <v>0.95517798784130448</v>
      </c>
      <c r="H68" s="147">
        <f t="shared" si="13"/>
        <v>4.8</v>
      </c>
      <c r="I68" s="147">
        <f t="shared" si="14"/>
        <v>4.6999999999999993</v>
      </c>
      <c r="J68" s="147">
        <f>IF('Crisis Indicator Data'!G65="x","x",IF(LOG('Crisis Indicator Data'!G65)&lt;J$4,0,IF(LOG('Crisis Indicator Data'!G65)&gt;J$3,5,ROUND(5-(J$3-LOG('Crisis Indicator Data'!G65))/(J$3-J$4)*5,1))))</f>
        <v>4.9000000000000004</v>
      </c>
      <c r="K68" s="165">
        <f>IF('Crisis Indicator Data'!G65="x","x",IF(LEN(E68)&gt;3,('Crisis Indicator Data'!G65/VLOOKUP('Impact of the crisis'!$C68,'Regional Crises'!$B$1:$R$66,5,FALSE)),'Crisis Indicator Data'!G65/VLOOKUP('Impact of the crisis'!$E68,'Country Indicator Data'!$B$4:$P$300,14,FALSE)))</f>
        <v>0.50088766665506324</v>
      </c>
      <c r="L68" s="147">
        <f t="shared" si="15"/>
        <v>2.5</v>
      </c>
      <c r="M68" s="147">
        <f t="shared" si="16"/>
        <v>3.7</v>
      </c>
      <c r="N68" s="147">
        <f t="shared" si="17"/>
        <v>4.3</v>
      </c>
      <c r="O68" s="147">
        <f>IF('Crisis Indicator Data'!H65="x","x",IF('Crisis Indicator Data'!H65=0,0,IF(LOG('Crisis Indicator Data'!H65)&lt;O$4,0,IF(LOG('Crisis Indicator Data'!H65)&gt;O$3,5,ROUND(5-(O$3-LOG('Crisis Indicator Data'!H65))/(O$3-O$4)*5,1)))))</f>
        <v>4.9000000000000004</v>
      </c>
      <c r="P68" s="165">
        <f>IF('Crisis Indicator Data'!H65="x","x",'Crisis Indicator Data'!H65/'Crisis Indicator Data'!G65)</f>
        <v>1</v>
      </c>
      <c r="Q68" s="147">
        <f t="shared" si="18"/>
        <v>5</v>
      </c>
      <c r="R68" s="147">
        <f t="shared" si="19"/>
        <v>4.95</v>
      </c>
      <c r="S68" s="147">
        <f>IF('Crisis Indicator Data'!I65="x","x",IF('Crisis Indicator Data'!I65=0,0,IF(LOG('Crisis Indicator Data'!I65)&lt;S$4,0,IF(LOG('Crisis Indicator Data'!I65)&gt;S$3,5,ROUND(5-(S$3-LOG('Crisis Indicator Data'!I65))/(S$3-S$4)*5,1)))))</f>
        <v>3.6</v>
      </c>
      <c r="T68" s="165">
        <f>IF('Crisis Indicator Data'!H65="x","x",IF('Crisis Indicator Data'!I65="x","x",'Crisis Indicator Data'!I65/'Crisis Indicator Data'!H65))</f>
        <v>1.1467092918201404E-2</v>
      </c>
      <c r="U68" s="147">
        <f t="shared" si="20"/>
        <v>0.4</v>
      </c>
      <c r="V68" s="147">
        <f t="shared" si="21"/>
        <v>2</v>
      </c>
      <c r="W68" s="147">
        <f>IF('Crisis Indicator Data'!L65="x","x",IF('Crisis Indicator Data'!L65=0,0,IF(LOG('Crisis Indicator Data'!L65)&lt;W$4,0,IF(LOG('Crisis Indicator Data'!L65)&gt;W$3,5,ROUND(5-(W$3-LOG('Crisis Indicator Data'!L65))/(W$3-W$4)*5,1)))))</f>
        <v>3.6</v>
      </c>
      <c r="X68" s="166">
        <f>IF(OR('Crisis Indicator Data'!L65="x",'Crisis Indicator Data'!H65="x"),"x",'Crisis Indicator Data'!L65/'Crisis Indicator Data'!H65)</f>
        <v>1.0945861421919521E-5</v>
      </c>
      <c r="Y68" s="147">
        <f t="shared" si="22"/>
        <v>0.5</v>
      </c>
      <c r="Z68" s="147">
        <f t="shared" si="23"/>
        <v>2.1</v>
      </c>
      <c r="AA68" s="147">
        <f t="shared" si="24"/>
        <v>2.1</v>
      </c>
      <c r="AB68" s="167">
        <f t="shared" si="25"/>
        <v>3.9</v>
      </c>
    </row>
    <row r="69" spans="1:28" x14ac:dyDescent="0.35">
      <c r="A69" s="172" t="str">
        <f>'Crisis Indicator Data'!A66</f>
        <v>Typhoon Yagi in Laos</v>
      </c>
      <c r="B69" s="173" t="str">
        <f>'Crisis Indicator Data'!B66</f>
        <v>Cyclone,Floods</v>
      </c>
      <c r="C69" s="173" t="str">
        <f>'Crisis Indicator Data'!C66</f>
        <v>LAO004</v>
      </c>
      <c r="D69" s="173" t="str">
        <f>'Crisis Indicator Data'!D66</f>
        <v>Laos</v>
      </c>
      <c r="E69" s="174" t="str">
        <f>'Crisis Indicator Data'!E66</f>
        <v>LAO</v>
      </c>
      <c r="F69" s="168">
        <f>IF('Crisis Indicator Data'!F66="x","x",IF(LOG('Crisis Indicator Data'!F66)&lt;F$4,0,IF(LOG('Crisis Indicator Data'!F66)&gt;F$3,5,ROUND(5-(F$3-LOG('Crisis Indicator Data'!F66))/(F$3-F$4)*5,1))))</f>
        <v>3.3</v>
      </c>
      <c r="G69" s="165">
        <f>IF('Crisis Indicator Data'!F66="x","x",IF(LEN(E69)&gt;3,('Crisis Indicator Data'!F66/VLOOKUP('Impact of the crisis'!$C69,'Regional Crises'!$B$1:$R$66,4,FALSE)),'Crisis Indicator Data'!F66/VLOOKUP('Impact of the crisis'!$E69,'Country Indicator Data'!$B$4:$P$300,15,FALSE)))</f>
        <v>0.42935875216637781</v>
      </c>
      <c r="H69" s="147">
        <f t="shared" si="13"/>
        <v>2.1</v>
      </c>
      <c r="I69" s="147">
        <f t="shared" si="14"/>
        <v>2.7</v>
      </c>
      <c r="J69" s="147">
        <f>IF('Crisis Indicator Data'!G66="x","x",IF(LOG('Crisis Indicator Data'!G66)&lt;J$4,0,IF(LOG('Crisis Indicator Data'!G66)&gt;J$3,5,ROUND(5-(J$3-LOG('Crisis Indicator Data'!G66))/(J$3-J$4)*5,1))))</f>
        <v>1.7</v>
      </c>
      <c r="K69" s="165">
        <f>IF('Crisis Indicator Data'!G66="x","x",IF(LEN(E69)&gt;3,('Crisis Indicator Data'!G66/VLOOKUP('Impact of the crisis'!$C69,'Regional Crises'!$B$1:$R$66,5,FALSE)),'Crisis Indicator Data'!G66/VLOOKUP('Impact of the crisis'!$E69,'Country Indicator Data'!$B$4:$P$300,14,FALSE)))</f>
        <v>0.42154783991518685</v>
      </c>
      <c r="L69" s="147">
        <f t="shared" si="15"/>
        <v>2.1</v>
      </c>
      <c r="M69" s="147">
        <f t="shared" si="16"/>
        <v>1.9</v>
      </c>
      <c r="N69" s="147">
        <f t="shared" si="17"/>
        <v>2.2999999999999998</v>
      </c>
      <c r="O69" s="147">
        <f>IF('Crisis Indicator Data'!H66="x","x",IF('Crisis Indicator Data'!H66=0,0,IF(LOG('Crisis Indicator Data'!H66)&lt;O$4,0,IF(LOG('Crisis Indicator Data'!H66)&gt;O$3,5,ROUND(5-(O$3-LOG('Crisis Indicator Data'!H66))/(O$3-O$4)*5,1)))))</f>
        <v>1.3</v>
      </c>
      <c r="P69" s="165">
        <f>IF('Crisis Indicator Data'!H66="x","x",'Crisis Indicator Data'!H66/'Crisis Indicator Data'!G66)</f>
        <v>6.2873310279786238E-2</v>
      </c>
      <c r="Q69" s="147">
        <f t="shared" si="18"/>
        <v>0.3</v>
      </c>
      <c r="R69" s="147">
        <f t="shared" si="19"/>
        <v>0.8</v>
      </c>
      <c r="S69" s="147" t="str">
        <f>IF('Crisis Indicator Data'!I66="x","x",IF('Crisis Indicator Data'!I66=0,0,IF(LOG('Crisis Indicator Data'!I66)&lt;S$4,0,IF(LOG('Crisis Indicator Data'!I66)&gt;S$3,5,ROUND(5-(S$3-LOG('Crisis Indicator Data'!I66))/(S$3-S$4)*5,1)))))</f>
        <v>x</v>
      </c>
      <c r="T69" s="165" t="str">
        <f>IF('Crisis Indicator Data'!H66="x","x",IF('Crisis Indicator Data'!I66="x","x",'Crisis Indicator Data'!I66/'Crisis Indicator Data'!H66))</f>
        <v>x</v>
      </c>
      <c r="U69" s="147" t="str">
        <f t="shared" si="20"/>
        <v>x</v>
      </c>
      <c r="V69" s="147" t="str">
        <f t="shared" si="21"/>
        <v>x</v>
      </c>
      <c r="W69" s="147">
        <f>IF('Crisis Indicator Data'!L66="x","x",IF('Crisis Indicator Data'!L66=0,0,IF(LOG('Crisis Indicator Data'!L66)&lt;W$4,0,IF(LOG('Crisis Indicator Data'!L66)&gt;W$3,5,ROUND(5-(W$3-LOG('Crisis Indicator Data'!L66))/(W$3-W$4)*5,1)))))</f>
        <v>0.9</v>
      </c>
      <c r="X69" s="166">
        <f>IF(OR('Crisis Indicator Data'!L66="x",'Crisis Indicator Data'!H66="x"),"x",'Crisis Indicator Data'!L66/'Crisis Indicator Data'!H66)</f>
        <v>2.0000000000000002E-5</v>
      </c>
      <c r="Y69" s="147">
        <f t="shared" si="22"/>
        <v>1</v>
      </c>
      <c r="Z69" s="147">
        <f t="shared" si="23"/>
        <v>1</v>
      </c>
      <c r="AA69" s="147">
        <f t="shared" si="24"/>
        <v>1</v>
      </c>
      <c r="AB69" s="167">
        <f t="shared" si="25"/>
        <v>0.9</v>
      </c>
    </row>
    <row r="70" spans="1:28" x14ac:dyDescent="0.35">
      <c r="A70" s="172" t="str">
        <f>'Crisis Indicator Data'!A67</f>
        <v>Syrian refugees in Lebanon</v>
      </c>
      <c r="B70" s="173" t="str">
        <f>'Crisis Indicator Data'!B67</f>
        <v>Displacement</v>
      </c>
      <c r="C70" s="173" t="str">
        <f>'Crisis Indicator Data'!C67</f>
        <v>LBN002</v>
      </c>
      <c r="D70" s="173" t="str">
        <f>'Crisis Indicator Data'!D67</f>
        <v>Lebanon</v>
      </c>
      <c r="E70" s="174" t="str">
        <f>'Crisis Indicator Data'!E67</f>
        <v>LBN</v>
      </c>
      <c r="F70" s="168">
        <f>IF('Crisis Indicator Data'!F67="x","x",IF(LOG('Crisis Indicator Data'!F67)&lt;F$4,0,IF(LOG('Crisis Indicator Data'!F67)&gt;F$3,5,ROUND(5-(F$3-LOG('Crisis Indicator Data'!F67))/(F$3-F$4)*5,1))))</f>
        <v>1.7</v>
      </c>
      <c r="G70" s="165">
        <f>IF('Crisis Indicator Data'!F67="x","x",IF(LEN(E70)&gt;3,('Crisis Indicator Data'!F67/VLOOKUP('Impact of the crisis'!$C70,'Regional Crises'!$B$1:$R$66,4,FALSE)),'Crisis Indicator Data'!F67/VLOOKUP('Impact of the crisis'!$E70,'Country Indicator Data'!$B$4:$P$300,15,FALSE)))</f>
        <v>1.021505376344086</v>
      </c>
      <c r="H70" s="147">
        <f t="shared" ref="H70:H101" si="26">IF(G70="x","x",IF(G70&lt;H$4,0,IF(G70&gt;H$3,5,ROUND(5-(H$3-G70)/(H$3-H$4)*5,1))))</f>
        <v>5</v>
      </c>
      <c r="I70" s="147">
        <f t="shared" ref="I70:I101" si="27">IF(AND(H70="x",F70="x"),"x",AVERAGE(F70,H70))</f>
        <v>3.35</v>
      </c>
      <c r="J70" s="147">
        <f>IF('Crisis Indicator Data'!G67="x","x",IF(LOG('Crisis Indicator Data'!G67)&lt;J$4,0,IF(LOG('Crisis Indicator Data'!G67)&gt;J$3,5,ROUND(5-(J$3-LOG('Crisis Indicator Data'!G67))/(J$3-J$4)*5,1))))</f>
        <v>2.5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3.75</v>
      </c>
      <c r="N70" s="147">
        <f t="shared" ref="N70:N101" si="30">IF(AND(M70="x",I70="x"),"x",IF(OR(M70="x",I70="x"),AVERAGE(I70,M70),ROUND((5-GEOMEAN(((5-I70)/5*4+1),((5-M70)/5*4+1)))/4*5,1)))</f>
        <v>3.6</v>
      </c>
      <c r="O70" s="147">
        <f>IF('Crisis Indicator Data'!H67="x","x",IF('Crisis Indicator Data'!H67=0,0,IF(LOG('Crisis Indicator Data'!H67)&lt;O$4,0,IF(LOG('Crisis Indicator Data'!H67)&gt;O$3,5,ROUND(5-(O$3-LOG('Crisis Indicator Data'!H67))/(O$3-O$4)*5,1)))))</f>
        <v>3.8</v>
      </c>
      <c r="P70" s="165">
        <f>IF('Crisis Indicator Data'!H67="x","x",'Crisis Indicator Data'!H67/'Crisis Indicator Data'!G67)</f>
        <v>1</v>
      </c>
      <c r="Q70" s="147">
        <f t="shared" ref="Q70:Q101" si="31">IF(P70="x","x",IF(P70&lt;Q$4,0,IF(P70&gt;Q$3,5,ROUND(5-(Q$3-P70)/(Q$3-Q$4)*5,1))))</f>
        <v>5</v>
      </c>
      <c r="R70" s="147">
        <f t="shared" ref="R70:R101" si="32">IF(AND(Q70="x",O70="x"),"x",AVERAGE(O70,Q70))</f>
        <v>4.4000000000000004</v>
      </c>
      <c r="S70" s="147">
        <f>IF('Crisis Indicator Data'!I67="x","x",IF('Crisis Indicator Data'!I67=0,0,IF(LOG('Crisis Indicator Data'!I67)&lt;S$4,0,IF(LOG('Crisis Indicator Data'!I67)&gt;S$3,5,ROUND(5-(S$3-LOG('Crisis Indicator Data'!I67))/(S$3-S$4)*5,1)))))</f>
        <v>4.5</v>
      </c>
      <c r="T70" s="165">
        <f>IF('Crisis Indicator Data'!H67="x","x",IF('Crisis Indicator Data'!I67="x","x",'Crisis Indicator Data'!I67/'Crisis Indicator Data'!H67))</f>
        <v>0.26666666666666666</v>
      </c>
      <c r="U70" s="147">
        <f t="shared" ref="U70:U101" si="33">IF(T70="x","x",IF(T70&lt;U$4,0,IF(T70&gt;U$3,5,ROUND(5-(U$3-T70)/(U$3-U$4)*5,1))))</f>
        <v>5</v>
      </c>
      <c r="V70" s="147">
        <f t="shared" ref="V70:V101" si="34">IF(AND(U70="x",S70="x"),"x",ROUND(AVERAGE(S70,U70),1))</f>
        <v>4.8</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3.2</v>
      </c>
      <c r="AB70" s="167">
        <f t="shared" ref="AB70:AB101" si="38">IF(AND(R70="x",AA70="x"),"x",IF(OR(R70="x",AA70="x"),AVERAGE(R70,AA70),ROUND((5-GEOMEAN(((5-R70)/5*4+1),((5-AA70)/5*4+1)))/4*5,1)))</f>
        <v>3.9</v>
      </c>
    </row>
    <row r="71" spans="1:28" x14ac:dyDescent="0.35">
      <c r="A71" s="172" t="str">
        <f>'Crisis Indicator Data'!A68</f>
        <v>Complex crisis in Lebanon</v>
      </c>
      <c r="B71" s="173" t="str">
        <f>'Crisis Indicator Data'!B68</f>
        <v>Socio-political,Violence,Tecnological Disaster,Displacement</v>
      </c>
      <c r="C71" s="173" t="str">
        <f>'Crisis Indicator Data'!C68</f>
        <v>LBN006</v>
      </c>
      <c r="D71" s="173" t="str">
        <f>'Crisis Indicator Data'!D68</f>
        <v>Lebanon</v>
      </c>
      <c r="E71" s="174" t="str">
        <f>'Crisis Indicator Data'!E68</f>
        <v>LBN</v>
      </c>
      <c r="F71" s="168">
        <f>IF('Crisis Indicator Data'!F68="x","x",IF(LOG('Crisis Indicator Data'!F68)&lt;F$4,0,IF(LOG('Crisis Indicator Data'!F68)&gt;F$3,5,ROUND(5-(F$3-LOG('Crisis Indicator Data'!F68))/(F$3-F$4)*5,1))))</f>
        <v>1.7</v>
      </c>
      <c r="G71" s="165">
        <f>IF('Crisis Indicator Data'!F68="x","x",IF(LEN(E71)&gt;3,('Crisis Indicator Data'!F68/VLOOKUP('Impact of the crisis'!$C71,'Regional Crises'!$B$1:$R$66,4,FALSE)),'Crisis Indicator Data'!F68/VLOOKUP('Impact of the crisis'!$E71,'Country Indicator Data'!$B$4:$P$300,15,FALSE)))</f>
        <v>1.021505376344086</v>
      </c>
      <c r="H71" s="147">
        <f t="shared" si="26"/>
        <v>5</v>
      </c>
      <c r="I71" s="147">
        <f t="shared" si="27"/>
        <v>3.35</v>
      </c>
      <c r="J71" s="147">
        <f>IF('Crisis Indicator Data'!G68="x","x",IF(LOG('Crisis Indicator Data'!G68)&lt;J$4,0,IF(LOG('Crisis Indicator Data'!G68)&gt;J$3,5,ROUND(5-(J$3-LOG('Crisis Indicator Data'!G68))/(J$3-J$4)*5,1))))</f>
        <v>2.5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3.75</v>
      </c>
      <c r="N71" s="147">
        <f t="shared" si="30"/>
        <v>3.6</v>
      </c>
      <c r="O71" s="147">
        <f>IF('Crisis Indicator Data'!H68="x","x",IF('Crisis Indicator Data'!H68=0,0,IF(LOG('Crisis Indicator Data'!H68)&lt;O$4,0,IF(LOG('Crisis Indicator Data'!H68)&gt;O$3,5,ROUND(5-(O$3-LOG('Crisis Indicator Data'!H68))/(O$3-O$4)*5,1)))))</f>
        <v>3.8</v>
      </c>
      <c r="P71" s="165">
        <f>IF('Crisis Indicator Data'!H68="x","x",'Crisis Indicator Data'!H68/'Crisis Indicator Data'!G68)</f>
        <v>1</v>
      </c>
      <c r="Q71" s="147">
        <f t="shared" si="31"/>
        <v>5</v>
      </c>
      <c r="R71" s="147">
        <f t="shared" si="32"/>
        <v>4.4000000000000004</v>
      </c>
      <c r="S71" s="147">
        <f>IF('Crisis Indicator Data'!I68="x","x",IF('Crisis Indicator Data'!I68=0,0,IF(LOG('Crisis Indicator Data'!I68)&lt;S$4,0,IF(LOG('Crisis Indicator Data'!I68)&gt;S$3,5,ROUND(5-(S$3-LOG('Crisis Indicator Data'!I68))/(S$3-S$4)*5,1)))))</f>
        <v>3.3</v>
      </c>
      <c r="T71" s="165">
        <f>IF('Crisis Indicator Data'!H68="x","x",IF('Crisis Indicator Data'!I68="x","x",'Crisis Indicator Data'!I68/'Crisis Indicator Data'!H68))</f>
        <v>3.5438596491228068E-2</v>
      </c>
      <c r="U71" s="147">
        <f t="shared" si="33"/>
        <v>1.2</v>
      </c>
      <c r="V71" s="147">
        <f t="shared" si="34"/>
        <v>2.2999999999999998</v>
      </c>
      <c r="W71" s="147">
        <f>IF('Crisis Indicator Data'!L68="x","x",IF('Crisis Indicator Data'!L68=0,0,IF(LOG('Crisis Indicator Data'!L68)&lt;W$4,0,IF(LOG('Crisis Indicator Data'!L68)&gt;W$3,5,ROUND(5-(W$3-LOG('Crisis Indicator Data'!L68))/(W$3-W$4)*5,1)))))</f>
        <v>3.7</v>
      </c>
      <c r="X71" s="166">
        <f>IF(OR('Crisis Indicator Data'!L68="x",'Crisis Indicator Data'!H68="x"),"x",'Crisis Indicator Data'!L68/'Crisis Indicator Data'!H68)</f>
        <v>6.6842105263157899E-5</v>
      </c>
      <c r="Y71" s="147">
        <f t="shared" si="35"/>
        <v>3.3</v>
      </c>
      <c r="Z71" s="147">
        <f t="shared" si="36"/>
        <v>3.5</v>
      </c>
      <c r="AA71" s="147">
        <f t="shared" si="37"/>
        <v>3</v>
      </c>
      <c r="AB71" s="167">
        <f t="shared" si="38"/>
        <v>3.8</v>
      </c>
    </row>
    <row r="72" spans="1:28" x14ac:dyDescent="0.35">
      <c r="A72" s="172" t="str">
        <f>'Crisis Indicator Data'!A69</f>
        <v>Complex crisis in Libya</v>
      </c>
      <c r="B72" s="173" t="str">
        <f>'Crisis Indicator Data'!B69</f>
        <v>Conflict,Displacement,Socio-political</v>
      </c>
      <c r="C72" s="173" t="str">
        <f>'Crisis Indicator Data'!C69</f>
        <v>LBY001</v>
      </c>
      <c r="D72" s="173" t="str">
        <f>'Crisis Indicator Data'!D69</f>
        <v>Libya</v>
      </c>
      <c r="E72" s="174" t="str">
        <f>'Crisis Indicator Data'!E69</f>
        <v>LBY</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2.9</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3.95</v>
      </c>
      <c r="N72" s="147">
        <f t="shared" si="30"/>
        <v>4.5999999999999996</v>
      </c>
      <c r="O72" s="147">
        <f>IF('Crisis Indicator Data'!H69="x","x",IF('Crisis Indicator Data'!H69=0,0,IF(LOG('Crisis Indicator Data'!H69)&lt;O$4,0,IF(LOG('Crisis Indicator Data'!H69)&gt;O$3,5,ROUND(5-(O$3-LOG('Crisis Indicator Data'!H69))/(O$3-O$4)*5,1)))))</f>
        <v>3.9</v>
      </c>
      <c r="P72" s="165">
        <f>IF('Crisis Indicator Data'!H69="x","x",'Crisis Indicator Data'!H69/'Crisis Indicator Data'!G69)</f>
        <v>1</v>
      </c>
      <c r="Q72" s="147">
        <f t="shared" si="31"/>
        <v>5</v>
      </c>
      <c r="R72" s="147">
        <f t="shared" si="32"/>
        <v>4.45</v>
      </c>
      <c r="S72" s="147">
        <f>IF('Crisis Indicator Data'!I69="x","x",IF('Crisis Indicator Data'!I69=0,0,IF(LOG('Crisis Indicator Data'!I69)&lt;S$4,0,IF(LOG('Crisis Indicator Data'!I69)&gt;S$3,5,ROUND(5-(S$3-LOG('Crisis Indicator Data'!I69))/(S$3-S$4)*5,1)))))</f>
        <v>4.2</v>
      </c>
      <c r="T72" s="165">
        <f>IF('Crisis Indicator Data'!H69="x","x",IF('Crisis Indicator Data'!I69="x","x",'Crisis Indicator Data'!I69/'Crisis Indicator Data'!H69))</f>
        <v>0.11842638907665269</v>
      </c>
      <c r="U72" s="147">
        <f t="shared" si="33"/>
        <v>3.9</v>
      </c>
      <c r="V72" s="147">
        <f t="shared" si="34"/>
        <v>4.0999999999999996</v>
      </c>
      <c r="W72" s="147">
        <f>IF('Crisis Indicator Data'!L69="x","x",IF('Crisis Indicator Data'!L69=0,0,IF(LOG('Crisis Indicator Data'!L69)&lt;W$4,0,IF(LOG('Crisis Indicator Data'!L69)&gt;W$3,5,ROUND(5-(W$3-LOG('Crisis Indicator Data'!L69))/(W$3-W$4)*5,1)))))</f>
        <v>4.2</v>
      </c>
      <c r="X72" s="166">
        <f>IF(OR('Crisis Indicator Data'!L69="x",'Crisis Indicator Data'!H69="x"),"x",'Crisis Indicator Data'!L69/'Crisis Indicator Data'!H69)</f>
        <v>1.1923752872786265E-4</v>
      </c>
      <c r="Y72" s="147">
        <f t="shared" si="35"/>
        <v>5</v>
      </c>
      <c r="Z72" s="147">
        <f t="shared" si="36"/>
        <v>4.5999999999999996</v>
      </c>
      <c r="AA72" s="147">
        <f t="shared" si="37"/>
        <v>4.4000000000000004</v>
      </c>
      <c r="AB72" s="167">
        <f t="shared" si="38"/>
        <v>4.4000000000000004</v>
      </c>
    </row>
    <row r="73" spans="1:28" x14ac:dyDescent="0.35">
      <c r="A73" s="172" t="str">
        <f>'Crisis Indicator Data'!A70</f>
        <v>Mixed migration flows in Libya</v>
      </c>
      <c r="B73" s="173" t="str">
        <f>'Crisis Indicator Data'!B70</f>
        <v>Displacement</v>
      </c>
      <c r="C73" s="173" t="str">
        <f>'Crisis Indicator Data'!C70</f>
        <v>LBY002</v>
      </c>
      <c r="D73" s="173" t="str">
        <f>'Crisis Indicator Data'!D70</f>
        <v>Libya</v>
      </c>
      <c r="E73" s="174" t="str">
        <f>'Crisis Indicator Data'!E70</f>
        <v>LBY</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5</v>
      </c>
      <c r="J73" s="147">
        <f>IF('Crisis Indicator Data'!G70="x","x",IF(LOG('Crisis Indicator Data'!G70)&lt;J$4,0,IF(LOG('Crisis Indicator Data'!G70)&gt;J$3,5,ROUND(5-(J$3-LOG('Crisis Indicator Data'!G70))/(J$3-J$4)*5,1))))</f>
        <v>2.9</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3.95</v>
      </c>
      <c r="N73" s="147">
        <f t="shared" si="30"/>
        <v>4.5999999999999996</v>
      </c>
      <c r="O73" s="147">
        <f>IF('Crisis Indicator Data'!H70="x","x",IF('Crisis Indicator Data'!H70=0,0,IF(LOG('Crisis Indicator Data'!H70)&lt;O$4,0,IF(LOG('Crisis Indicator Data'!H70)&gt;O$3,5,ROUND(5-(O$3-LOG('Crisis Indicator Data'!H70))/(O$3-O$4)*5,1)))))</f>
        <v>2.4</v>
      </c>
      <c r="P73" s="165">
        <f>IF('Crisis Indicator Data'!H70="x","x",'Crisis Indicator Data'!H70/'Crisis Indicator Data'!G70)</f>
        <v>0.1119372718669731</v>
      </c>
      <c r="Q73" s="147">
        <f t="shared" si="31"/>
        <v>0.5</v>
      </c>
      <c r="R73" s="147">
        <f t="shared" si="32"/>
        <v>1.45</v>
      </c>
      <c r="S73" s="147">
        <f>IF('Crisis Indicator Data'!I70="x","x",IF('Crisis Indicator Data'!I70=0,0,IF(LOG('Crisis Indicator Data'!I70)&lt;S$4,0,IF(LOG('Crisis Indicator Data'!I70)&gt;S$3,5,ROUND(5-(S$3-LOG('Crisis Indicator Data'!I70))/(S$3-S$4)*5,1)))))</f>
        <v>4.2</v>
      </c>
      <c r="T73" s="165">
        <f>IF('Crisis Indicator Data'!H70="x","x",IF('Crisis Indicator Data'!I70="x","x",'Crisis Indicator Data'!I70/'Crisis Indicator Data'!H70))</f>
        <v>1</v>
      </c>
      <c r="U73" s="147">
        <f t="shared" si="33"/>
        <v>5</v>
      </c>
      <c r="V73" s="147">
        <f t="shared" si="34"/>
        <v>4.5999999999999996</v>
      </c>
      <c r="W73" s="147">
        <f>IF('Crisis Indicator Data'!L70="x","x",IF('Crisis Indicator Data'!L70=0,0,IF(LOG('Crisis Indicator Data'!L70)&lt;W$4,0,IF(LOG('Crisis Indicator Data'!L70)&gt;W$3,5,ROUND(5-(W$3-LOG('Crisis Indicator Data'!L70))/(W$3-W$4)*5,1)))))</f>
        <v>4.2</v>
      </c>
      <c r="X73" s="166">
        <f>IF(OR('Crisis Indicator Data'!L70="x",'Crisis Indicator Data'!H70="x"),"x",'Crisis Indicator Data'!L70/'Crisis Indicator Data'!H70)</f>
        <v>1.0132850241545894E-3</v>
      </c>
      <c r="Y73" s="147">
        <f t="shared" si="35"/>
        <v>5</v>
      </c>
      <c r="Z73" s="147">
        <f t="shared" si="36"/>
        <v>4.5999999999999996</v>
      </c>
      <c r="AA73" s="147">
        <f t="shared" si="37"/>
        <v>4.5999999999999996</v>
      </c>
      <c r="AB73" s="167">
        <f t="shared" si="38"/>
        <v>3.4</v>
      </c>
    </row>
    <row r="74" spans="1:28" x14ac:dyDescent="0.35">
      <c r="A74" s="172" t="str">
        <f>'Crisis Indicator Data'!A71</f>
        <v>Storm Daniel and floods in Libya</v>
      </c>
      <c r="B74" s="173" t="str">
        <f>'Crisis Indicator Data'!B71</f>
        <v>Floods,Other seasonal event</v>
      </c>
      <c r="C74" s="173" t="str">
        <f>'Crisis Indicator Data'!C71</f>
        <v>LBY003</v>
      </c>
      <c r="D74" s="173" t="str">
        <f>'Crisis Indicator Data'!D71</f>
        <v>Libya</v>
      </c>
      <c r="E74" s="174" t="str">
        <f>'Crisis Indicator Data'!E71</f>
        <v>LBY</v>
      </c>
      <c r="F74" s="168">
        <f>IF('Crisis Indicator Data'!F71="x","x",IF(LOG('Crisis Indicator Data'!F71)&lt;F$4,0,IF(LOG('Crisis Indicator Data'!F71)&gt;F$3,5,ROUND(5-(F$3-LOG('Crisis Indicator Data'!F71))/(F$3-F$4)*5,1))))</f>
        <v>3.1</v>
      </c>
      <c r="G74" s="165">
        <f>IF('Crisis Indicator Data'!F71="x","x",IF(LEN(E74)&gt;3,('Crisis Indicator Data'!F71/VLOOKUP('Impact of the crisis'!$C74,'Regional Crises'!$B$1:$R$66,4,FALSE)),'Crisis Indicator Data'!F71/VLOOKUP('Impact of the crisis'!$E74,'Country Indicator Data'!$B$4:$P$300,15,FALSE)))</f>
        <v>3.8548143264716915E-2</v>
      </c>
      <c r="H74" s="147">
        <f t="shared" si="26"/>
        <v>0.1</v>
      </c>
      <c r="I74" s="147">
        <f t="shared" si="27"/>
        <v>1.6</v>
      </c>
      <c r="J74" s="147">
        <f>IF('Crisis Indicator Data'!G71="x","x",IF(LOG('Crisis Indicator Data'!G71)&lt;J$4,0,IF(LOG('Crisis Indicator Data'!G71)&gt;J$3,5,ROUND(5-(J$3-LOG('Crisis Indicator Data'!G71))/(J$3-J$4)*5,1))))</f>
        <v>1</v>
      </c>
      <c r="K74" s="165">
        <f>IF('Crisis Indicator Data'!G71="x","x",IF(LEN(E74)&gt;3,('Crisis Indicator Data'!G71/VLOOKUP('Impact of the crisis'!$C74,'Regional Crises'!$B$1:$R$66,5,FALSE)),'Crisis Indicator Data'!G71/VLOOKUP('Impact of the crisis'!$E74,'Country Indicator Data'!$B$4:$P$300,14,FALSE)))</f>
        <v>0.27173178315533325</v>
      </c>
      <c r="L74" s="147">
        <f t="shared" si="28"/>
        <v>1.3</v>
      </c>
      <c r="M74" s="147">
        <f t="shared" si="29"/>
        <v>1.1499999999999999</v>
      </c>
      <c r="N74" s="147">
        <f t="shared" si="30"/>
        <v>1.4</v>
      </c>
      <c r="O74" s="147">
        <f>IF('Crisis Indicator Data'!H71="x","x",IF('Crisis Indicator Data'!H71=0,0,IF(LOG('Crisis Indicator Data'!H71)&lt;O$4,0,IF(LOG('Crisis Indicator Data'!H71)&gt;O$3,5,ROUND(5-(O$3-LOG('Crisis Indicator Data'!H71))/(O$3-O$4)*5,1)))))</f>
        <v>2.4</v>
      </c>
      <c r="P74" s="165">
        <f>IF('Crisis Indicator Data'!H71="x","x",'Crisis Indicator Data'!H71/'Crisis Indicator Data'!G71)</f>
        <v>0.43980099502487563</v>
      </c>
      <c r="Q74" s="147">
        <f t="shared" si="31"/>
        <v>2.2000000000000002</v>
      </c>
      <c r="R74" s="147">
        <f t="shared" si="32"/>
        <v>2.2999999999999998</v>
      </c>
      <c r="S74" s="147">
        <f>IF('Crisis Indicator Data'!I71="x","x",IF('Crisis Indicator Data'!I71=0,0,IF(LOG('Crisis Indicator Data'!I71)&lt;S$4,0,IF(LOG('Crisis Indicator Data'!I71)&gt;S$3,5,ROUND(5-(S$3-LOG('Crisis Indicator Data'!I71))/(S$3-S$4)*5,1)))))</f>
        <v>2.4</v>
      </c>
      <c r="T74" s="165">
        <f>IF('Crisis Indicator Data'!H71="x","x",IF('Crisis Indicator Data'!I71="x","x",'Crisis Indicator Data'!I71/'Crisis Indicator Data'!H71))</f>
        <v>5.090497737556561E-2</v>
      </c>
      <c r="U74" s="147">
        <f t="shared" si="33"/>
        <v>1.7</v>
      </c>
      <c r="V74" s="147">
        <f t="shared" si="34"/>
        <v>2.1</v>
      </c>
      <c r="W74" s="147">
        <f>IF('Crisis Indicator Data'!L71="x","x",IF('Crisis Indicator Data'!L71=0,0,IF(LOG('Crisis Indicator Data'!L71)&lt;W$4,0,IF(LOG('Crisis Indicator Data'!L71)&gt;W$3,5,ROUND(5-(W$3-LOG('Crisis Indicator Data'!L71))/(W$3-W$4)*5,1)))))</f>
        <v>0</v>
      </c>
      <c r="X74" s="166">
        <f>IF(OR('Crisis Indicator Data'!L71="x",'Crisis Indicator Data'!H71="x"),"x",'Crisis Indicator Data'!L71/'Crisis Indicator Data'!H71)</f>
        <v>0</v>
      </c>
      <c r="Y74" s="147">
        <f t="shared" si="35"/>
        <v>0</v>
      </c>
      <c r="Z74" s="147">
        <f t="shared" si="36"/>
        <v>0</v>
      </c>
      <c r="AA74" s="147">
        <f t="shared" si="37"/>
        <v>1.2</v>
      </c>
      <c r="AB74" s="167">
        <f t="shared" si="38"/>
        <v>1.8</v>
      </c>
    </row>
    <row r="75" spans="1:28" x14ac:dyDescent="0.35">
      <c r="A75" s="172" t="str">
        <f>'Crisis Indicator Data'!A72</f>
        <v>Refugees from Sudan in Libya</v>
      </c>
      <c r="B75" s="173" t="str">
        <f>'Crisis Indicator Data'!B72</f>
        <v>Conflict</v>
      </c>
      <c r="C75" s="173" t="str">
        <f>'Crisis Indicator Data'!C72</f>
        <v>LBY004</v>
      </c>
      <c r="D75" s="173" t="str">
        <f>'Crisis Indicator Data'!D72</f>
        <v>Libya</v>
      </c>
      <c r="E75" s="174" t="str">
        <f>'Crisis Indicator Data'!E72</f>
        <v>LBY</v>
      </c>
      <c r="F75" s="168">
        <f>IF('Crisis Indicator Data'!F72="x","x",IF(LOG('Crisis Indicator Data'!F72)&lt;F$4,0,IF(LOG('Crisis Indicator Data'!F72)&gt;F$3,5,ROUND(5-(F$3-LOG('Crisis Indicator Data'!F72))/(F$3-F$4)*5,1))))</f>
        <v>4.9000000000000004</v>
      </c>
      <c r="G75" s="165">
        <f>IF('Crisis Indicator Data'!F72="x","x",IF(LEN(E75)&gt;3,('Crisis Indicator Data'!F72/VLOOKUP('Impact of the crisis'!$C75,'Regional Crises'!$B$1:$R$66,4,FALSE)),'Crisis Indicator Data'!F72/VLOOKUP('Impact of the crisis'!$E75,'Country Indicator Data'!$B$4:$P$300,15,FALSE)))</f>
        <v>0.49369835297861941</v>
      </c>
      <c r="H75" s="147">
        <f t="shared" si="26"/>
        <v>2.4</v>
      </c>
      <c r="I75" s="147">
        <f t="shared" si="27"/>
        <v>3.6500000000000004</v>
      </c>
      <c r="J75" s="147">
        <f>IF('Crisis Indicator Data'!G72="x","x",IF(LOG('Crisis Indicator Data'!G72)&lt;J$4,0,IF(LOG('Crisis Indicator Data'!G72)&gt;J$3,5,ROUND(5-(J$3-LOG('Crisis Indicator Data'!G72))/(J$3-J$4)*5,1))))</f>
        <v>1.6</v>
      </c>
      <c r="K75" s="165">
        <f>IF('Crisis Indicator Data'!G72="x","x",IF(LEN(E75)&gt;3,('Crisis Indicator Data'!G72/VLOOKUP('Impact of the crisis'!$C75,'Regional Crises'!$B$1:$R$66,5,FALSE)),'Crisis Indicator Data'!G72/VLOOKUP('Impact of the crisis'!$E75,'Country Indicator Data'!$B$4:$P$300,14,FALSE)))</f>
        <v>0.39948627822090038</v>
      </c>
      <c r="L75" s="147">
        <f t="shared" si="28"/>
        <v>2</v>
      </c>
      <c r="M75" s="147">
        <f t="shared" si="29"/>
        <v>1.8</v>
      </c>
      <c r="N75" s="147">
        <f t="shared" si="30"/>
        <v>2.8</v>
      </c>
      <c r="O75" s="147">
        <f>IF('Crisis Indicator Data'!H72="x","x",IF('Crisis Indicator Data'!H72=0,0,IF(LOG('Crisis Indicator Data'!H72)&lt;O$4,0,IF(LOG('Crisis Indicator Data'!H72)&gt;O$3,5,ROUND(5-(O$3-LOG('Crisis Indicator Data'!H72))/(O$3-O$4)*5,1)))))</f>
        <v>1.3</v>
      </c>
      <c r="P75" s="165">
        <f>IF('Crisis Indicator Data'!H72="x","x",'Crisis Indicator Data'!H72/'Crisis Indicator Data'!G72)</f>
        <v>6.5989847715736044E-2</v>
      </c>
      <c r="Q75" s="147">
        <f t="shared" si="31"/>
        <v>0.3</v>
      </c>
      <c r="R75" s="147">
        <f t="shared" si="32"/>
        <v>0.8</v>
      </c>
      <c r="S75" s="147">
        <f>IF('Crisis Indicator Data'!I72="x","x",IF('Crisis Indicator Data'!I72=0,0,IF(LOG('Crisis Indicator Data'!I72)&lt;S$4,0,IF(LOG('Crisis Indicator Data'!I72)&gt;S$3,5,ROUND(5-(S$3-LOG('Crisis Indicator Data'!I72))/(S$3-S$4)*5,1)))))</f>
        <v>3.3</v>
      </c>
      <c r="T75" s="165">
        <f>IF('Crisis Indicator Data'!H72="x","x",IF('Crisis Indicator Data'!I72="x","x",'Crisis Indicator Data'!I72/'Crisis Indicator Data'!H72))</f>
        <v>1</v>
      </c>
      <c r="U75" s="147">
        <f t="shared" si="33"/>
        <v>5</v>
      </c>
      <c r="V75" s="147">
        <f t="shared" si="34"/>
        <v>4.2</v>
      </c>
      <c r="W75" s="147">
        <f>IF('Crisis Indicator Data'!L72="x","x",IF('Crisis Indicator Data'!L72=0,0,IF(LOG('Crisis Indicator Data'!L72)&lt;W$4,0,IF(LOG('Crisis Indicator Data'!L72)&gt;W$3,5,ROUND(5-(W$3-LOG('Crisis Indicator Data'!L72))/(W$3-W$4)*5,1)))))</f>
        <v>1.4</v>
      </c>
      <c r="X75" s="166">
        <f>IF(OR('Crisis Indicator Data'!L72="x",'Crisis Indicator Data'!H72="x"),"x",'Crisis Indicator Data'!L72/'Crisis Indicator Data'!H72)</f>
        <v>5.1282051282051279E-5</v>
      </c>
      <c r="Y75" s="147">
        <f t="shared" si="35"/>
        <v>2.6</v>
      </c>
      <c r="Z75" s="147">
        <f t="shared" si="36"/>
        <v>2</v>
      </c>
      <c r="AA75" s="147">
        <f t="shared" si="37"/>
        <v>3.3</v>
      </c>
      <c r="AB75" s="167">
        <f t="shared" si="38"/>
        <v>2.2000000000000002</v>
      </c>
    </row>
    <row r="76" spans="1:28" x14ac:dyDescent="0.35">
      <c r="A76" s="172" t="str">
        <f>'Crisis Indicator Data'!A73</f>
        <v>2024 Floods and Monsoon Rain</v>
      </c>
      <c r="B76" s="173" t="str">
        <f>'Crisis Indicator Data'!B73</f>
        <v>Floods</v>
      </c>
      <c r="C76" s="173" t="str">
        <f>'Crisis Indicator Data'!C73</f>
        <v>LKA004</v>
      </c>
      <c r="D76" s="173" t="str">
        <f>'Crisis Indicator Data'!D73</f>
        <v>Sri Lanka</v>
      </c>
      <c r="E76" s="174" t="str">
        <f>'Crisis Indicator Data'!E73</f>
        <v>LKA</v>
      </c>
      <c r="F76" s="168">
        <f>IF('Crisis Indicator Data'!F73="x","x",IF(LOG('Crisis Indicator Data'!F73)&lt;F$4,0,IF(LOG('Crisis Indicator Data'!F73)&gt;F$3,5,ROUND(5-(F$3-LOG('Crisis Indicator Data'!F73))/(F$3-F$4)*5,1))))</f>
        <v>1.9</v>
      </c>
      <c r="G76" s="165">
        <f>IF('Crisis Indicator Data'!F73="x","x",IF(LEN(E76)&gt;3,('Crisis Indicator Data'!F73/VLOOKUP('Impact of the crisis'!$C76,'Regional Crises'!$B$1:$R$66,4,FALSE)),'Crisis Indicator Data'!F73/VLOOKUP('Impact of the crisis'!$E76,'Country Indicator Data'!$B$4:$P$300,15,FALSE)))</f>
        <v>0.20960232783705141</v>
      </c>
      <c r="H76" s="147">
        <f t="shared" si="26"/>
        <v>1</v>
      </c>
      <c r="I76" s="147">
        <f t="shared" si="27"/>
        <v>1.45</v>
      </c>
      <c r="J76" s="147">
        <f>IF('Crisis Indicator Data'!G73="x","x",IF(LOG('Crisis Indicator Data'!G73)&lt;J$4,0,IF(LOG('Crisis Indicator Data'!G73)&gt;J$3,5,ROUND(5-(J$3-LOG('Crisis Indicator Data'!G73))/(J$3-J$4)*5,1))))</f>
        <v>3.4</v>
      </c>
      <c r="K76" s="165">
        <f>IF('Crisis Indicator Data'!G73="x","x",IF(LEN(E76)&gt;3,('Crisis Indicator Data'!G73/VLOOKUP('Impact of the crisis'!$C76,'Regional Crises'!$B$1:$R$66,5,FALSE)),'Crisis Indicator Data'!G73/VLOOKUP('Impact of the crisis'!$E76,'Country Indicator Data'!$B$4:$P$300,14,FALSE)))</f>
        <v>0.46290329899714117</v>
      </c>
      <c r="L76" s="147">
        <f t="shared" si="28"/>
        <v>2.2999999999999998</v>
      </c>
      <c r="M76" s="147">
        <f t="shared" si="29"/>
        <v>2.8499999999999996</v>
      </c>
      <c r="N76" s="147">
        <f t="shared" si="30"/>
        <v>2.2000000000000002</v>
      </c>
      <c r="O76" s="147">
        <f>IF('Crisis Indicator Data'!H73="x","x",IF('Crisis Indicator Data'!H73=0,0,IF(LOG('Crisis Indicator Data'!H73)&lt;O$4,0,IF(LOG('Crisis Indicator Data'!H73)&gt;O$3,5,ROUND(5-(O$3-LOG('Crisis Indicator Data'!H73))/(O$3-O$4)*5,1)))))</f>
        <v>1.5</v>
      </c>
      <c r="P76" s="165">
        <f>IF('Crisis Indicator Data'!H73="x","x",'Crisis Indicator Data'!H73/'Crisis Indicator Data'!G73)</f>
        <v>2.4899519654935792E-2</v>
      </c>
      <c r="Q76" s="147">
        <f t="shared" si="31"/>
        <v>0.1</v>
      </c>
      <c r="R76" s="147">
        <f t="shared" si="32"/>
        <v>0.8</v>
      </c>
      <c r="S76" s="147">
        <f>IF('Crisis Indicator Data'!I73="x","x",IF('Crisis Indicator Data'!I73=0,0,IF(LOG('Crisis Indicator Data'!I73)&lt;S$4,0,IF(LOG('Crisis Indicator Data'!I73)&gt;S$3,5,ROUND(5-(S$3-LOG('Crisis Indicator Data'!I73))/(S$3-S$4)*5,1)))))</f>
        <v>0</v>
      </c>
      <c r="T76" s="165">
        <f>IF('Crisis Indicator Data'!H73="x","x",IF('Crisis Indicator Data'!I73="x","x",'Crisis Indicator Data'!I73/'Crisis Indicator Data'!H73))</f>
        <v>0</v>
      </c>
      <c r="U76" s="147">
        <f t="shared" si="33"/>
        <v>0</v>
      </c>
      <c r="V76" s="147">
        <f t="shared" si="34"/>
        <v>0</v>
      </c>
      <c r="W76" s="147">
        <f>IF('Crisis Indicator Data'!L73="x","x",IF('Crisis Indicator Data'!L73=0,0,IF(LOG('Crisis Indicator Data'!L73)&lt;W$4,0,IF(LOG('Crisis Indicator Data'!L73)&gt;W$3,5,ROUND(5-(W$3-LOG('Crisis Indicator Data'!L73))/(W$3-W$4)*5,1)))))</f>
        <v>2.2000000000000002</v>
      </c>
      <c r="X76" s="166">
        <f>IF(OR('Crisis Indicator Data'!L73="x",'Crisis Indicator Data'!H73="x"),"x",'Crisis Indicator Data'!L73/'Crisis Indicator Data'!H73)</f>
        <v>1.299212598425197E-4</v>
      </c>
      <c r="Y76" s="147">
        <f t="shared" si="35"/>
        <v>5</v>
      </c>
      <c r="Z76" s="147">
        <f t="shared" si="36"/>
        <v>3.6</v>
      </c>
      <c r="AA76" s="147">
        <f t="shared" si="37"/>
        <v>2.2000000000000002</v>
      </c>
      <c r="AB76" s="167">
        <f t="shared" si="38"/>
        <v>1.6</v>
      </c>
    </row>
    <row r="77" spans="1:28" x14ac:dyDescent="0.35">
      <c r="A77" s="172" t="str">
        <f>'Crisis Indicator Data'!A74</f>
        <v>Food security crisis in Lesotho</v>
      </c>
      <c r="B77" s="173" t="str">
        <f>'Crisis Indicator Data'!B74</f>
        <v>Drought</v>
      </c>
      <c r="C77" s="173" t="str">
        <f>'Crisis Indicator Data'!C74</f>
        <v>LSO004</v>
      </c>
      <c r="D77" s="173" t="str">
        <f>'Crisis Indicator Data'!D74</f>
        <v>Lesotho</v>
      </c>
      <c r="E77" s="174" t="str">
        <f>'Crisis Indicator Data'!E74</f>
        <v>LSO</v>
      </c>
      <c r="F77" s="168">
        <f>IF('Crisis Indicator Data'!F74="x","x",IF(LOG('Crisis Indicator Data'!F74)&lt;F$4,0,IF(LOG('Crisis Indicator Data'!F74)&gt;F$3,5,ROUND(5-(F$3-LOG('Crisis Indicator Data'!F74))/(F$3-F$4)*5,1))))</f>
        <v>2.5</v>
      </c>
      <c r="G77" s="165">
        <f>IF('Crisis Indicator Data'!F74="x","x",IF(LEN(E77)&gt;3,('Crisis Indicator Data'!F74/VLOOKUP('Impact of the crisis'!$C77,'Regional Crises'!$B$1:$R$66,4,FALSE)),'Crisis Indicator Data'!F74/VLOOKUP('Impact of the crisis'!$E77,'Country Indicator Data'!$B$4:$P$300,15,FALSE)))</f>
        <v>0.99983530961791833</v>
      </c>
      <c r="H77" s="147">
        <f t="shared" si="26"/>
        <v>5</v>
      </c>
      <c r="I77" s="147">
        <f t="shared" si="27"/>
        <v>3.75</v>
      </c>
      <c r="J77" s="147">
        <f>IF('Crisis Indicator Data'!G74="x","x",IF(LOG('Crisis Indicator Data'!G74)&lt;J$4,0,IF(LOG('Crisis Indicator Data'!G74)&gt;J$3,5,ROUND(5-(J$3-LOG('Crisis Indicator Data'!G74))/(J$3-J$4)*5,1))))</f>
        <v>0.6</v>
      </c>
      <c r="K77" s="165">
        <f>IF('Crisis Indicator Data'!G74="x","x",IF(LEN(E77)&gt;3,('Crisis Indicator Data'!G74/VLOOKUP('Impact of the crisis'!$C77,'Regional Crises'!$B$1:$R$66,5,FALSE)),'Crisis Indicator Data'!G74/VLOOKUP('Impact of the crisis'!$E77,'Country Indicator Data'!$B$4:$P$300,14,FALSE)))</f>
        <v>0.64233888177550147</v>
      </c>
      <c r="L77" s="147">
        <f t="shared" si="28"/>
        <v>3.2</v>
      </c>
      <c r="M77" s="147">
        <f t="shared" si="29"/>
        <v>1.9000000000000001</v>
      </c>
      <c r="N77" s="147">
        <f t="shared" si="30"/>
        <v>3</v>
      </c>
      <c r="O77" s="147">
        <f>IF('Crisis Indicator Data'!H74="x","x",IF('Crisis Indicator Data'!H74=0,0,IF(LOG('Crisis Indicator Data'!H74)&lt;O$4,0,IF(LOG('Crisis Indicator Data'!H74)&gt;O$3,5,ROUND(5-(O$3-LOG('Crisis Indicator Data'!H74))/(O$3-O$4)*5,1)))))</f>
        <v>2.4</v>
      </c>
      <c r="P77" s="165">
        <f>IF('Crisis Indicator Data'!H74="x","x",'Crisis Indicator Data'!H74/'Crisis Indicator Data'!G74)</f>
        <v>0.55813953488372092</v>
      </c>
      <c r="Q77" s="147">
        <f t="shared" si="31"/>
        <v>2.8</v>
      </c>
      <c r="R77" s="147">
        <f t="shared" si="32"/>
        <v>2.5999999999999996</v>
      </c>
      <c r="S77" s="147" t="str">
        <f>IF('Crisis Indicator Data'!I74="x","x",IF('Crisis Indicator Data'!I74=0,0,IF(LOG('Crisis Indicator Data'!I74)&lt;S$4,0,IF(LOG('Crisis Indicator Data'!I74)&gt;S$3,5,ROUND(5-(S$3-LOG('Crisis Indicator Data'!I74))/(S$3-S$4)*5,1)))))</f>
        <v>x</v>
      </c>
      <c r="T77" s="165" t="str">
        <f>IF('Crisis Indicator Data'!H74="x","x",IF('Crisis Indicator Data'!I74="x","x",'Crisis Indicator Data'!I74/'Crisis Indicator Data'!H74))</f>
        <v>x</v>
      </c>
      <c r="U77" s="147" t="str">
        <f t="shared" si="33"/>
        <v>x</v>
      </c>
      <c r="V77" s="147" t="str">
        <f t="shared" si="34"/>
        <v>x</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1.1904761904761904E-6</v>
      </c>
      <c r="Y77" s="147">
        <f t="shared" si="35"/>
        <v>0.1</v>
      </c>
      <c r="Z77" s="147">
        <f t="shared" si="36"/>
        <v>0.1</v>
      </c>
      <c r="AA77" s="147">
        <f t="shared" si="37"/>
        <v>0.1</v>
      </c>
      <c r="AB77" s="167">
        <f t="shared" si="38"/>
        <v>1.5</v>
      </c>
    </row>
    <row r="78" spans="1:28" x14ac:dyDescent="0.35">
      <c r="A78" s="172" t="str">
        <f>'Crisis Indicator Data'!A75</f>
        <v>Displacement from Russia-Ukraine conflict in Lithuania</v>
      </c>
      <c r="B78" s="173" t="str">
        <f>'Crisis Indicator Data'!B75</f>
        <v>Conflict,Displacement</v>
      </c>
      <c r="C78" s="173" t="str">
        <f>'Crisis Indicator Data'!C75</f>
        <v>LTU002</v>
      </c>
      <c r="D78" s="173" t="str">
        <f>'Crisis Indicator Data'!D75</f>
        <v>Lithuania</v>
      </c>
      <c r="E78" s="174" t="str">
        <f>'Crisis Indicator Data'!E75</f>
        <v>LTU</v>
      </c>
      <c r="F78" s="168">
        <f>IF('Crisis Indicator Data'!F75="x","x",IF(LOG('Crisis Indicator Data'!F75)&lt;F$4,0,IF(LOG('Crisis Indicator Data'!F75)&gt;F$3,5,ROUND(5-(F$3-LOG('Crisis Indicator Data'!F75))/(F$3-F$4)*5,1))))</f>
        <v>3</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4</v>
      </c>
      <c r="J78" s="147">
        <f>IF('Crisis Indicator Data'!G75="x","x",IF(LOG('Crisis Indicator Data'!G75)&lt;J$4,0,IF(LOG('Crisis Indicator Data'!G75)&gt;J$3,5,ROUND(5-(J$3-LOG('Crisis Indicator Data'!G75))/(J$3-J$4)*5,1))))</f>
        <v>1.5</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3.25</v>
      </c>
      <c r="N78" s="147">
        <f t="shared" si="30"/>
        <v>3.7</v>
      </c>
      <c r="O78" s="147">
        <f>IF('Crisis Indicator Data'!H75="x","x",IF('Crisis Indicator Data'!H75=0,0,IF(LOG('Crisis Indicator Data'!H75)&lt;O$4,0,IF(LOG('Crisis Indicator Data'!H75)&gt;O$3,5,ROUND(5-(O$3-LOG('Crisis Indicator Data'!H75))/(O$3-O$4)*5,1)))))</f>
        <v>0.3</v>
      </c>
      <c r="P78" s="165">
        <f>IF('Crisis Indicator Data'!H75="x","x",'Crisis Indicator Data'!H75/'Crisis Indicator Data'!G75)</f>
        <v>1.5641293013555789E-2</v>
      </c>
      <c r="Q78" s="147">
        <f t="shared" si="31"/>
        <v>0</v>
      </c>
      <c r="R78" s="147">
        <f t="shared" si="32"/>
        <v>0.15</v>
      </c>
      <c r="S78" s="147">
        <f>IF('Crisis Indicator Data'!I75="x","x",IF('Crisis Indicator Data'!I75=0,0,IF(LOG('Crisis Indicator Data'!I75)&lt;S$4,0,IF(LOG('Crisis Indicator Data'!I75)&gt;S$3,5,ROUND(5-(S$3-LOG('Crisis Indicator Data'!I75))/(S$3-S$4)*5,1)))))</f>
        <v>2.4</v>
      </c>
      <c r="T78" s="165">
        <f>IF('Crisis Indicator Data'!H75="x","x",IF('Crisis Indicator Data'!I75="x","x",'Crisis Indicator Data'!I75/'Crisis Indicator Data'!H75))</f>
        <v>1</v>
      </c>
      <c r="U78" s="147">
        <f t="shared" si="33"/>
        <v>5</v>
      </c>
      <c r="V78" s="147">
        <f t="shared" si="34"/>
        <v>3.7</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2.2999999999999998</v>
      </c>
      <c r="AB78" s="167">
        <f t="shared" si="38"/>
        <v>1.3</v>
      </c>
    </row>
    <row r="79" spans="1:28" x14ac:dyDescent="0.35">
      <c r="A79" s="172" t="str">
        <f>'Crisis Indicator Data'!A76</f>
        <v>Displacement from Russia-Ukraine conflict in Latvia</v>
      </c>
      <c r="B79" s="173" t="str">
        <f>'Crisis Indicator Data'!B76</f>
        <v>Conflict,Displacement</v>
      </c>
      <c r="C79" s="173" t="str">
        <f>'Crisis Indicator Data'!C76</f>
        <v>LVA002</v>
      </c>
      <c r="D79" s="173" t="str">
        <f>'Crisis Indicator Data'!D76</f>
        <v>Latvia</v>
      </c>
      <c r="E79" s="174" t="str">
        <f>'Crisis Indicator Data'!E76</f>
        <v>LVA</v>
      </c>
      <c r="F79" s="168">
        <f>IF('Crisis Indicator Data'!F76="x","x",IF(LOG('Crisis Indicator Data'!F76)&lt;F$4,0,IF(LOG('Crisis Indicator Data'!F76)&gt;F$3,5,ROUND(5-(F$3-LOG('Crisis Indicator Data'!F76))/(F$3-F$4)*5,1))))</f>
        <v>3</v>
      </c>
      <c r="G79" s="165">
        <f>IF('Crisis Indicator Data'!F76="x","x",IF(LEN(E79)&gt;3,('Crisis Indicator Data'!F76/VLOOKUP('Impact of the crisis'!$C79,'Regional Crises'!$B$1:$R$66,4,FALSE)),'Crisis Indicator Data'!F76/VLOOKUP('Impact of the crisis'!$E79,'Country Indicator Data'!$B$4:$P$300,15,FALSE)))</f>
        <v>1</v>
      </c>
      <c r="H79" s="147">
        <f t="shared" si="26"/>
        <v>5</v>
      </c>
      <c r="I79" s="147">
        <f t="shared" si="27"/>
        <v>4</v>
      </c>
      <c r="J79" s="147">
        <f>IF('Crisis Indicator Data'!G76="x","x",IF(LOG('Crisis Indicator Data'!G76)&lt;J$4,0,IF(LOG('Crisis Indicator Data'!G76)&gt;J$3,5,ROUND(5-(J$3-LOG('Crisis Indicator Data'!G76))/(J$3-J$4)*5,1))))</f>
        <v>0.9</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2.95</v>
      </c>
      <c r="N79" s="147">
        <f t="shared" si="30"/>
        <v>3.5</v>
      </c>
      <c r="O79" s="147">
        <f>IF('Crisis Indicator Data'!H76="x","x",IF('Crisis Indicator Data'!H76=0,0,IF(LOG('Crisis Indicator Data'!H76)&lt;O$4,0,IF(LOG('Crisis Indicator Data'!H76)&gt;O$3,5,ROUND(5-(O$3-LOG('Crisis Indicator Data'!H76))/(O$3-O$4)*5,1)))))</f>
        <v>0.3</v>
      </c>
      <c r="P79" s="165">
        <f>IF('Crisis Indicator Data'!H76="x","x",'Crisis Indicator Data'!H76/'Crisis Indicator Data'!G76)</f>
        <v>2.4402907580477674E-2</v>
      </c>
      <c r="Q79" s="147">
        <f t="shared" si="31"/>
        <v>0.1</v>
      </c>
      <c r="R79" s="147">
        <f t="shared" si="32"/>
        <v>0.2</v>
      </c>
      <c r="S79" s="147">
        <f>IF('Crisis Indicator Data'!I76="x","x",IF('Crisis Indicator Data'!I76=0,0,IF(LOG('Crisis Indicator Data'!I76)&lt;S$4,0,IF(LOG('Crisis Indicator Data'!I76)&gt;S$3,5,ROUND(5-(S$3-LOG('Crisis Indicator Data'!I76))/(S$3-S$4)*5,1)))))</f>
        <v>2.4</v>
      </c>
      <c r="T79" s="165">
        <f>IF('Crisis Indicator Data'!H76="x","x",IF('Crisis Indicator Data'!I76="x","x",'Crisis Indicator Data'!I76/'Crisis Indicator Data'!H76))</f>
        <v>1</v>
      </c>
      <c r="U79" s="147">
        <f t="shared" si="33"/>
        <v>5</v>
      </c>
      <c r="V79" s="147">
        <f t="shared" si="34"/>
        <v>3.7</v>
      </c>
      <c r="W79" s="147">
        <f>IF('Crisis Indicator Data'!L76="x","x",IF('Crisis Indicator Data'!L76=0,0,IF(LOG('Crisis Indicator Data'!L76)&lt;W$4,0,IF(LOG('Crisis Indicator Data'!L76)&gt;W$3,5,ROUND(5-(W$3-LOG('Crisis Indicator Data'!L76))/(W$3-W$4)*5,1)))))</f>
        <v>0</v>
      </c>
      <c r="X79" s="166">
        <f>IF(OR('Crisis Indicator Data'!L76="x",'Crisis Indicator Data'!H76="x"),"x",'Crisis Indicator Data'!L76/'Crisis Indicator Data'!H76)</f>
        <v>0</v>
      </c>
      <c r="Y79" s="147">
        <f t="shared" si="35"/>
        <v>0</v>
      </c>
      <c r="Z79" s="147">
        <f t="shared" si="36"/>
        <v>0</v>
      </c>
      <c r="AA79" s="147">
        <f t="shared" si="37"/>
        <v>2.2999999999999998</v>
      </c>
      <c r="AB79" s="167">
        <f t="shared" si="38"/>
        <v>1.4</v>
      </c>
    </row>
    <row r="80" spans="1:28" x14ac:dyDescent="0.35">
      <c r="A80" s="172" t="str">
        <f>'Crisis Indicator Data'!A77</f>
        <v>Multiple crises in Morocco</v>
      </c>
      <c r="B80" s="173" t="str">
        <f>'Crisis Indicator Data'!B77</f>
        <v>Displacement,Earthquake</v>
      </c>
      <c r="C80" s="173" t="str">
        <f>'Crisis Indicator Data'!C77</f>
        <v>MAR001</v>
      </c>
      <c r="D80" s="173" t="str">
        <f>'Crisis Indicator Data'!D77</f>
        <v>Morocco</v>
      </c>
      <c r="E80" s="174" t="str">
        <f>'Crisis Indicator Data'!E77</f>
        <v>MAR</v>
      </c>
      <c r="F80" s="168">
        <f>IF('Crisis Indicator Data'!F77="x","x",IF(LOG('Crisis Indicator Data'!F77)&lt;F$4,0,IF(LOG('Crisis Indicator Data'!F77)&gt;F$3,5,ROUND(5-(F$3-LOG('Crisis Indicator Data'!F77))/(F$3-F$4)*5,1))))</f>
        <v>4.4000000000000004</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4.7</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4.9000000000000004</v>
      </c>
      <c r="O80" s="147">
        <f>IF('Crisis Indicator Data'!H77="x","x",IF('Crisis Indicator Data'!H77=0,0,IF(LOG('Crisis Indicator Data'!H77)&lt;O$4,0,IF(LOG('Crisis Indicator Data'!H77)&gt;O$3,5,ROUND(5-(O$3-LOG('Crisis Indicator Data'!H77))/(O$3-O$4)*5,1)))))</f>
        <v>3.2</v>
      </c>
      <c r="P80" s="165">
        <f>IF('Crisis Indicator Data'!H77="x","x",'Crisis Indicator Data'!H77/'Crisis Indicator Data'!G77)</f>
        <v>7.3856637400078626E-2</v>
      </c>
      <c r="Q80" s="147">
        <f t="shared" si="31"/>
        <v>0.3</v>
      </c>
      <c r="R80" s="147">
        <f t="shared" si="32"/>
        <v>1.75</v>
      </c>
      <c r="S80" s="147">
        <f>IF('Crisis Indicator Data'!I77="x","x",IF('Crisis Indicator Data'!I77=0,0,IF(LOG('Crisis Indicator Data'!I77)&lt;S$4,0,IF(LOG('Crisis Indicator Data'!I77)&gt;S$3,5,ROUND(5-(S$3-LOG('Crisis Indicator Data'!I77))/(S$3-S$4)*5,1)))))</f>
        <v>3.9</v>
      </c>
      <c r="T80" s="165">
        <f>IF('Crisis Indicator Data'!H77="x","x",IF('Crisis Indicator Data'!I77="x","x",'Crisis Indicator Data'!I77/'Crisis Indicator Data'!H77))</f>
        <v>0.18381831085876507</v>
      </c>
      <c r="U80" s="147">
        <f t="shared" si="33"/>
        <v>5</v>
      </c>
      <c r="V80" s="147">
        <f t="shared" si="34"/>
        <v>4.5</v>
      </c>
      <c r="W80" s="147">
        <f>IF('Crisis Indicator Data'!L77="x","x",IF('Crisis Indicator Data'!L77=0,0,IF(LOG('Crisis Indicator Data'!L77)&lt;W$4,0,IF(LOG('Crisis Indicator Data'!L77)&gt;W$3,5,ROUND(5-(W$3-LOG('Crisis Indicator Data'!L77))/(W$3-W$4)*5,1)))))</f>
        <v>2.7</v>
      </c>
      <c r="X80" s="166">
        <f>IF(OR('Crisis Indicator Data'!L77="x",'Crisis Indicator Data'!H77="x"),"x",'Crisis Indicator Data'!L77/'Crisis Indicator Data'!H77)</f>
        <v>2.8388928317955997E-5</v>
      </c>
      <c r="Y80" s="147">
        <f t="shared" si="35"/>
        <v>1.4</v>
      </c>
      <c r="Z80" s="147">
        <f t="shared" si="36"/>
        <v>2.1</v>
      </c>
      <c r="AA80" s="147">
        <f t="shared" si="37"/>
        <v>3.6</v>
      </c>
      <c r="AB80" s="167">
        <f t="shared" si="38"/>
        <v>2.8</v>
      </c>
    </row>
    <row r="81" spans="1:28" x14ac:dyDescent="0.35">
      <c r="A81" s="172" t="str">
        <f>'Crisis Indicator Data'!A78</f>
        <v>Mixed migration flows in Morocco</v>
      </c>
      <c r="B81" s="173" t="str">
        <f>'Crisis Indicator Data'!B78</f>
        <v>Displacement</v>
      </c>
      <c r="C81" s="173" t="str">
        <f>'Crisis Indicator Data'!C78</f>
        <v>MAR002</v>
      </c>
      <c r="D81" s="173" t="str">
        <f>'Crisis Indicator Data'!D78</f>
        <v>Morocco</v>
      </c>
      <c r="E81" s="174" t="str">
        <f>'Crisis Indicator Data'!E78</f>
        <v>MAR</v>
      </c>
      <c r="F81" s="168">
        <f>IF('Crisis Indicator Data'!F78="x","x",IF(LOG('Crisis Indicator Data'!F78)&lt;F$4,0,IF(LOG('Crisis Indicator Data'!F78)&gt;F$3,5,ROUND(5-(F$3-LOG('Crisis Indicator Data'!F78))/(F$3-F$4)*5,1))))</f>
        <v>4.4000000000000004</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4.7</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4.9000000000000004</v>
      </c>
      <c r="O81" s="147">
        <f>IF('Crisis Indicator Data'!H78="x","x",IF('Crisis Indicator Data'!H78=0,0,IF(LOG('Crisis Indicator Data'!H78)&lt;O$4,0,IF(LOG('Crisis Indicator Data'!H78)&gt;O$3,5,ROUND(5-(O$3-LOG('Crisis Indicator Data'!H78))/(O$3-O$4)*5,1)))))</f>
        <v>0</v>
      </c>
      <c r="P81" s="165">
        <f>IF('Crisis Indicator Data'!H78="x","x",'Crisis Indicator Data'!H78/'Crisis Indicator Data'!G78)</f>
        <v>4.717599266151225E-4</v>
      </c>
      <c r="Q81" s="147">
        <f t="shared" si="31"/>
        <v>0</v>
      </c>
      <c r="R81" s="147">
        <f t="shared" si="32"/>
        <v>0</v>
      </c>
      <c r="S81" s="147">
        <f>IF('Crisis Indicator Data'!I78="x","x",IF('Crisis Indicator Data'!I78=0,0,IF(LOG('Crisis Indicator Data'!I78)&lt;S$4,0,IF(LOG('Crisis Indicator Data'!I78)&gt;S$3,5,ROUND(5-(S$3-LOG('Crisis Indicator Data'!I78))/(S$3-S$4)*5,1)))))</f>
        <v>1.8</v>
      </c>
      <c r="T81" s="165">
        <f>IF('Crisis Indicator Data'!H78="x","x",IF('Crisis Indicator Data'!I78="x","x",'Crisis Indicator Data'!I78/'Crisis Indicator Data'!H78))</f>
        <v>1</v>
      </c>
      <c r="U81" s="147">
        <f t="shared" si="33"/>
        <v>5</v>
      </c>
      <c r="V81" s="147">
        <f t="shared" si="34"/>
        <v>3.4</v>
      </c>
      <c r="W81" s="147">
        <f>IF('Crisis Indicator Data'!L78="x","x",IF('Crisis Indicator Data'!L78=0,0,IF(LOG('Crisis Indicator Data'!L78)&lt;W$4,0,IF(LOG('Crisis Indicator Data'!L78)&gt;W$3,5,ROUND(5-(W$3-LOG('Crisis Indicator Data'!L78))/(W$3-W$4)*5,1)))))</f>
        <v>2.7</v>
      </c>
      <c r="X81" s="166">
        <f>IF(OR('Crisis Indicator Data'!L78="x",'Crisis Indicator Data'!H78="x"),"x",'Crisis Indicator Data'!L78/'Crisis Indicator Data'!H78)</f>
        <v>4.1666666666666666E-3</v>
      </c>
      <c r="Y81" s="147">
        <f t="shared" si="35"/>
        <v>5</v>
      </c>
      <c r="Z81" s="147">
        <f t="shared" si="36"/>
        <v>3.9</v>
      </c>
      <c r="AA81" s="147">
        <f t="shared" si="37"/>
        <v>3.7</v>
      </c>
      <c r="AB81" s="167">
        <f t="shared" si="38"/>
        <v>2.2999999999999998</v>
      </c>
    </row>
    <row r="82" spans="1:28" x14ac:dyDescent="0.35">
      <c r="A82" s="172" t="str">
        <f>'Crisis Indicator Data'!A79</f>
        <v>Al Haouz Earthquake in Morocco</v>
      </c>
      <c r="B82" s="173" t="str">
        <f>'Crisis Indicator Data'!B79</f>
        <v>Earthquake</v>
      </c>
      <c r="C82" s="173" t="str">
        <f>'Crisis Indicator Data'!C79</f>
        <v>MAR003</v>
      </c>
      <c r="D82" s="173" t="str">
        <f>'Crisis Indicator Data'!D79</f>
        <v>Morocco</v>
      </c>
      <c r="E82" s="174" t="str">
        <f>'Crisis Indicator Data'!E79</f>
        <v>MAR</v>
      </c>
      <c r="F82" s="168">
        <f>IF('Crisis Indicator Data'!F79="x","x",IF(LOG('Crisis Indicator Data'!F79)&lt;F$4,0,IF(LOG('Crisis Indicator Data'!F79)&gt;F$3,5,ROUND(5-(F$3-LOG('Crisis Indicator Data'!F79))/(F$3-F$4)*5,1))))</f>
        <v>2.9</v>
      </c>
      <c r="G82" s="165">
        <f>IF('Crisis Indicator Data'!F79="x","x",IF(LEN(E82)&gt;3,('Crisis Indicator Data'!F79/VLOOKUP('Impact of the crisis'!$C82,'Regional Crises'!$B$1:$R$66,4,FALSE)),'Crisis Indicator Data'!F79/VLOOKUP('Impact of the crisis'!$E82,'Country Indicator Data'!$B$4:$P$300,15,FALSE)))</f>
        <v>0.11946224512659646</v>
      </c>
      <c r="H82" s="147">
        <f t="shared" si="26"/>
        <v>0.5</v>
      </c>
      <c r="I82" s="147">
        <f t="shared" si="27"/>
        <v>1.7</v>
      </c>
      <c r="J82" s="147">
        <f>IF('Crisis Indicator Data'!G79="x","x",IF(LOG('Crisis Indicator Data'!G79)&lt;J$4,0,IF(LOG('Crisis Indicator Data'!G79)&gt;J$3,5,ROUND(5-(J$3-LOG('Crisis Indicator Data'!G79))/(J$3-J$4)*5,1))))</f>
        <v>2.7</v>
      </c>
      <c r="K82" s="165">
        <f>IF('Crisis Indicator Data'!G79="x","x",IF(LEN(E82)&gt;3,('Crisis Indicator Data'!G79/VLOOKUP('Impact of the crisis'!$C82,'Regional Crises'!$B$1:$R$66,5,FALSE)),'Crisis Indicator Data'!G79/VLOOKUP('Impact of the crisis'!$E82,'Country Indicator Data'!$B$4:$P$300,14,FALSE)))</f>
        <v>0.17297863975887826</v>
      </c>
      <c r="L82" s="147">
        <f t="shared" si="28"/>
        <v>0.8</v>
      </c>
      <c r="M82" s="147">
        <f t="shared" si="29"/>
        <v>1.75</v>
      </c>
      <c r="N82" s="147">
        <f t="shared" si="30"/>
        <v>1.7</v>
      </c>
      <c r="O82" s="147">
        <f>IF('Crisis Indicator Data'!H79="x","x",IF('Crisis Indicator Data'!H79=0,0,IF(LOG('Crisis Indicator Data'!H79)&lt;O$4,0,IF(LOG('Crisis Indicator Data'!H79)&gt;O$3,5,ROUND(5-(O$3-LOG('Crisis Indicator Data'!H79))/(O$3-O$4)*5,1)))))</f>
        <v>3.2</v>
      </c>
      <c r="P82" s="165">
        <f>IF('Crisis Indicator Data'!H79="x","x",'Crisis Indicator Data'!H79/'Crisis Indicator Data'!G79)</f>
        <v>0.42424242424242425</v>
      </c>
      <c r="Q82" s="147">
        <f t="shared" si="31"/>
        <v>2.1</v>
      </c>
      <c r="R82" s="147">
        <f t="shared" si="32"/>
        <v>2.6500000000000004</v>
      </c>
      <c r="S82" s="147">
        <f>IF('Crisis Indicator Data'!I79="x","x",IF('Crisis Indicator Data'!I79=0,0,IF(LOG('Crisis Indicator Data'!I79)&lt;S$4,0,IF(LOG('Crisis Indicator Data'!I79)&gt;S$3,5,ROUND(5-(S$3-LOG('Crisis Indicator Data'!I79))/(S$3-S$4)*5,1)))))</f>
        <v>3.9</v>
      </c>
      <c r="T82" s="165">
        <f>IF('Crisis Indicator Data'!H79="x","x",IF('Crisis Indicator Data'!I79="x","x",'Crisis Indicator Data'!I79/'Crisis Indicator Data'!H79))</f>
        <v>0.17857142857142858</v>
      </c>
      <c r="U82" s="147">
        <f t="shared" si="33"/>
        <v>5</v>
      </c>
      <c r="V82" s="147">
        <f t="shared" si="34"/>
        <v>4.5</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0</v>
      </c>
      <c r="Y82" s="147">
        <f t="shared" si="35"/>
        <v>0</v>
      </c>
      <c r="Z82" s="147">
        <f t="shared" si="36"/>
        <v>0</v>
      </c>
      <c r="AA82" s="147">
        <f t="shared" si="37"/>
        <v>2.9</v>
      </c>
      <c r="AB82" s="167">
        <f t="shared" si="38"/>
        <v>2.8</v>
      </c>
    </row>
    <row r="83" spans="1:28" x14ac:dyDescent="0.35">
      <c r="A83" s="172" t="str">
        <f>'Crisis Indicator Data'!A80</f>
        <v>DIsplacement from Russia-Ukraine conflict in Moldova</v>
      </c>
      <c r="B83" s="173" t="str">
        <f>'Crisis Indicator Data'!B80</f>
        <v>Displacement,Conflict</v>
      </c>
      <c r="C83" s="173" t="str">
        <f>'Crisis Indicator Data'!C80</f>
        <v>MDA002</v>
      </c>
      <c r="D83" s="173" t="str">
        <f>'Crisis Indicator Data'!D80</f>
        <v>Moldova</v>
      </c>
      <c r="E83" s="174" t="str">
        <f>'Crisis Indicator Data'!E80</f>
        <v>MDA</v>
      </c>
      <c r="F83" s="168">
        <f>IF('Crisis Indicator Data'!F80="x","x",IF(LOG('Crisis Indicator Data'!F80)&lt;F$4,0,IF(LOG('Crisis Indicator Data'!F80)&gt;F$3,5,ROUND(5-(F$3-LOG('Crisis Indicator Data'!F80))/(F$3-F$4)*5,1))))</f>
        <v>2.5</v>
      </c>
      <c r="G83" s="165">
        <f>IF('Crisis Indicator Data'!F80="x","x",IF(LEN(E83)&gt;3,('Crisis Indicator Data'!F80/VLOOKUP('Impact of the crisis'!$C83,'Regional Crises'!$B$1:$R$66,4,FALSE)),'Crisis Indicator Data'!F80/VLOOKUP('Impact of the crisis'!$E83,'Country Indicator Data'!$B$4:$P$300,15,FALSE)))</f>
        <v>1</v>
      </c>
      <c r="H83" s="147">
        <f t="shared" si="26"/>
        <v>5</v>
      </c>
      <c r="I83" s="147">
        <f t="shared" si="27"/>
        <v>3.75</v>
      </c>
      <c r="J83" s="147">
        <f>IF('Crisis Indicator Data'!G80="x","x",IF(LOG('Crisis Indicator Data'!G80)&lt;J$4,0,IF(LOG('Crisis Indicator Data'!G80)&gt;J$3,5,ROUND(5-(J$3-LOG('Crisis Indicator Data'!G80))/(J$3-J$4)*5,1))))</f>
        <v>1.4</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3.2</v>
      </c>
      <c r="N83" s="147">
        <f t="shared" si="30"/>
        <v>3.5</v>
      </c>
      <c r="O83" s="147">
        <f>IF('Crisis Indicator Data'!H80="x","x",IF('Crisis Indicator Data'!H80=0,0,IF(LOG('Crisis Indicator Data'!H80)&lt;O$4,0,IF(LOG('Crisis Indicator Data'!H80)&gt;O$3,5,ROUND(5-(O$3-LOG('Crisis Indicator Data'!H80))/(O$3-O$4)*5,1)))))</f>
        <v>1</v>
      </c>
      <c r="P83" s="165">
        <f>IF('Crisis Indicator Data'!H80="x","x",'Crisis Indicator Data'!H80/'Crisis Indicator Data'!G80)</f>
        <v>4.6205860255447033E-2</v>
      </c>
      <c r="Q83" s="147">
        <f t="shared" si="31"/>
        <v>0.2</v>
      </c>
      <c r="R83" s="147">
        <f t="shared" si="32"/>
        <v>0.6</v>
      </c>
      <c r="S83" s="147">
        <f>IF('Crisis Indicator Data'!I80="x","x",IF('Crisis Indicator Data'!I80=0,0,IF(LOG('Crisis Indicator Data'!I80)&lt;S$4,0,IF(LOG('Crisis Indicator Data'!I80)&gt;S$3,5,ROUND(5-(S$3-LOG('Crisis Indicator Data'!I80))/(S$3-S$4)*5,1)))))</f>
        <v>3</v>
      </c>
      <c r="T83" s="165">
        <f>IF('Crisis Indicator Data'!H80="x","x",IF('Crisis Indicator Data'!I80="x","x",'Crisis Indicator Data'!I80/'Crisis Indicator Data'!H80))</f>
        <v>1</v>
      </c>
      <c r="U83" s="147">
        <f t="shared" si="33"/>
        <v>5</v>
      </c>
      <c r="V83" s="147">
        <f t="shared" si="34"/>
        <v>4</v>
      </c>
      <c r="W83" s="147">
        <f>IF('Crisis Indicator Data'!L80="x","x",IF('Crisis Indicator Data'!L80=0,0,IF(LOG('Crisis Indicator Data'!L80)&lt;W$4,0,IF(LOG('Crisis Indicator Data'!L80)&gt;W$3,5,ROUND(5-(W$3-LOG('Crisis Indicator Data'!L80))/(W$3-W$4)*5,1)))))</f>
        <v>0</v>
      </c>
      <c r="X83" s="166">
        <f>IF(OR('Crisis Indicator Data'!L80="x",'Crisis Indicator Data'!H80="x"),"x",'Crisis Indicator Data'!L80/'Crisis Indicator Data'!H80)</f>
        <v>0</v>
      </c>
      <c r="Y83" s="147">
        <f t="shared" si="35"/>
        <v>0</v>
      </c>
      <c r="Z83" s="147">
        <f t="shared" si="36"/>
        <v>0</v>
      </c>
      <c r="AA83" s="147">
        <f t="shared" si="37"/>
        <v>2.5</v>
      </c>
      <c r="AB83" s="167">
        <f t="shared" si="38"/>
        <v>1.6</v>
      </c>
    </row>
    <row r="84" spans="1:28" x14ac:dyDescent="0.35">
      <c r="A84" s="172" t="str">
        <f>'Crisis Indicator Data'!A81</f>
        <v>Multiple crisis in Madagascar</v>
      </c>
      <c r="B84" s="173" t="str">
        <f>'Crisis Indicator Data'!B81</f>
        <v>Drought,Cyclone</v>
      </c>
      <c r="C84" s="173" t="str">
        <f>'Crisis Indicator Data'!C81</f>
        <v>MDG001</v>
      </c>
      <c r="D84" s="173" t="str">
        <f>'Crisis Indicator Data'!D81</f>
        <v>Madagascar</v>
      </c>
      <c r="E84" s="174" t="str">
        <f>'Crisis Indicator Data'!E81</f>
        <v>MDG</v>
      </c>
      <c r="F84" s="168">
        <f>IF('Crisis Indicator Data'!F81="x","x",IF(LOG('Crisis Indicator Data'!F81)&lt;F$4,0,IF(LOG('Crisis Indicator Data'!F81)&gt;F$3,5,ROUND(5-(F$3-LOG('Crisis Indicator Data'!F81))/(F$3-F$4)*5,1))))</f>
        <v>4</v>
      </c>
      <c r="G84" s="165">
        <f>IF('Crisis Indicator Data'!F81="x","x",IF(LEN(E84)&gt;3,('Crisis Indicator Data'!F81/VLOOKUP('Impact of the crisis'!$C84,'Regional Crises'!$B$1:$R$66,4,FALSE)),'Crisis Indicator Data'!F81/VLOOKUP('Impact of the crisis'!$E84,'Country Indicator Data'!$B$4:$P$300,15,FALSE)))</f>
        <v>0.409762805087659</v>
      </c>
      <c r="H84" s="147">
        <f t="shared" si="26"/>
        <v>2</v>
      </c>
      <c r="I84" s="147">
        <f t="shared" si="27"/>
        <v>3</v>
      </c>
      <c r="J84" s="147">
        <f>IF('Crisis Indicator Data'!G81="x","x",IF(LOG('Crisis Indicator Data'!G81)&lt;J$4,0,IF(LOG('Crisis Indicator Data'!G81)&gt;J$3,5,ROUND(5-(J$3-LOG('Crisis Indicator Data'!G81))/(J$3-J$4)*5,1))))</f>
        <v>3.9</v>
      </c>
      <c r="K84" s="165">
        <f>IF('Crisis Indicator Data'!G81="x","x",IF(LEN(E84)&gt;3,('Crisis Indicator Data'!G81/VLOOKUP('Impact of the crisis'!$C84,'Regional Crises'!$B$1:$R$66,5,FALSE)),'Crisis Indicator Data'!G81/VLOOKUP('Impact of the crisis'!$E84,'Country Indicator Data'!$B$4:$P$300,14,FALSE)))</f>
        <v>0.46488606649234215</v>
      </c>
      <c r="L84" s="147">
        <f t="shared" si="28"/>
        <v>2.2999999999999998</v>
      </c>
      <c r="M84" s="147">
        <f t="shared" si="29"/>
        <v>3.0999999999999996</v>
      </c>
      <c r="N84" s="147">
        <f t="shared" si="30"/>
        <v>3.1</v>
      </c>
      <c r="O84" s="147">
        <f>IF('Crisis Indicator Data'!H81="x","x",IF('Crisis Indicator Data'!H81=0,0,IF(LOG('Crisis Indicator Data'!H81)&lt;O$4,0,IF(LOG('Crisis Indicator Data'!H81)&gt;O$3,5,ROUND(5-(O$3-LOG('Crisis Indicator Data'!H81))/(O$3-O$4)*5,1)))))</f>
        <v>3.9</v>
      </c>
      <c r="P84" s="165">
        <f>IF('Crisis Indicator Data'!H81="x","x",'Crisis Indicator Data'!H81/'Crisis Indicator Data'!G81)</f>
        <v>0.44663184679255391</v>
      </c>
      <c r="Q84" s="147">
        <f t="shared" si="31"/>
        <v>2.2000000000000002</v>
      </c>
      <c r="R84" s="147">
        <f t="shared" si="32"/>
        <v>3.05</v>
      </c>
      <c r="S84" s="147">
        <f>IF('Crisis Indicator Data'!I81="x","x",IF('Crisis Indicator Data'!I81=0,0,IF(LOG('Crisis Indicator Data'!I81)&lt;S$4,0,IF(LOG('Crisis Indicator Data'!I81)&gt;S$3,5,ROUND(5-(S$3-LOG('Crisis Indicator Data'!I81))/(S$3-S$4)*5,1)))))</f>
        <v>2.1</v>
      </c>
      <c r="T84" s="165">
        <f>IF('Crisis Indicator Data'!H81="x","x",IF('Crisis Indicator Data'!I81="x","x",'Crisis Indicator Data'!I81/'Crisis Indicator Data'!H81))</f>
        <v>4.6476761619190406E-3</v>
      </c>
      <c r="U84" s="147">
        <f t="shared" si="33"/>
        <v>0.2</v>
      </c>
      <c r="V84" s="147">
        <f t="shared" si="34"/>
        <v>1.2</v>
      </c>
      <c r="W84" s="147">
        <f>IF('Crisis Indicator Data'!L81="x","x",IF('Crisis Indicator Data'!L81=0,0,IF(LOG('Crisis Indicator Data'!L81)&lt;W$4,0,IF(LOG('Crisis Indicator Data'!L81)&gt;W$3,5,ROUND(5-(W$3-LOG('Crisis Indicator Data'!L81))/(W$3-W$4)*5,1)))))</f>
        <v>1.8</v>
      </c>
      <c r="X84" s="166">
        <f>IF(OR('Crisis Indicator Data'!L81="x",'Crisis Indicator Data'!H81="x"),"x",'Crisis Indicator Data'!L81/'Crisis Indicator Data'!H81)</f>
        <v>2.848575712143928E-6</v>
      </c>
      <c r="Y84" s="147">
        <f t="shared" si="35"/>
        <v>0.1</v>
      </c>
      <c r="Z84" s="147">
        <f t="shared" si="36"/>
        <v>1</v>
      </c>
      <c r="AA84" s="147">
        <f t="shared" si="37"/>
        <v>1.1000000000000001</v>
      </c>
      <c r="AB84" s="167">
        <f t="shared" si="38"/>
        <v>2.2000000000000002</v>
      </c>
    </row>
    <row r="85" spans="1:28" x14ac:dyDescent="0.35">
      <c r="A85" s="172" t="str">
        <f>'Crisis Indicator Data'!A82</f>
        <v>Drought in Madagascar</v>
      </c>
      <c r="B85" s="173" t="str">
        <f>'Crisis Indicator Data'!B82</f>
        <v>Drought</v>
      </c>
      <c r="C85" s="173" t="str">
        <f>'Crisis Indicator Data'!C82</f>
        <v>MDG002</v>
      </c>
      <c r="D85" s="173" t="str">
        <f>'Crisis Indicator Data'!D82</f>
        <v>Madagascar</v>
      </c>
      <c r="E85" s="174" t="str">
        <f>'Crisis Indicator Data'!E82</f>
        <v>MDG</v>
      </c>
      <c r="F85" s="168">
        <f>IF('Crisis Indicator Data'!F82="x","x",IF(LOG('Crisis Indicator Data'!F82)&lt;F$4,0,IF(LOG('Crisis Indicator Data'!F82)&gt;F$3,5,ROUND(5-(F$3-LOG('Crisis Indicator Data'!F82))/(F$3-F$4)*5,1))))</f>
        <v>3.6</v>
      </c>
      <c r="G85" s="165">
        <f>IF('Crisis Indicator Data'!F82="x","x",IF(LEN(E85)&gt;3,('Crisis Indicator Data'!F82/VLOOKUP('Impact of the crisis'!$C85,'Regional Crises'!$B$1:$R$66,4,FALSE)),'Crisis Indicator Data'!F82/VLOOKUP('Impact of the crisis'!$E85,'Country Indicator Data'!$B$4:$P$300,15,FALSE)))</f>
        <v>0.25739429357167409</v>
      </c>
      <c r="H85" s="147">
        <f t="shared" si="26"/>
        <v>1.2</v>
      </c>
      <c r="I85" s="147">
        <f t="shared" si="27"/>
        <v>2.4</v>
      </c>
      <c r="J85" s="147">
        <f>IF('Crisis Indicator Data'!G82="x","x",IF(LOG('Crisis Indicator Data'!G82)&lt;J$4,0,IF(LOG('Crisis Indicator Data'!G82)&gt;J$3,5,ROUND(5-(J$3-LOG('Crisis Indicator Data'!G82))/(J$3-J$4)*5,1))))</f>
        <v>3.4</v>
      </c>
      <c r="K85" s="165">
        <f>IF('Crisis Indicator Data'!G82="x","x",IF(LEN(E85)&gt;3,('Crisis Indicator Data'!G82/VLOOKUP('Impact of the crisis'!$C85,'Regional Crises'!$B$1:$R$66,5,FALSE)),'Crisis Indicator Data'!G82/VLOOKUP('Impact of the crisis'!$E85,'Country Indicator Data'!$B$4:$P$300,14,FALSE)))</f>
        <v>0.31969866766280663</v>
      </c>
      <c r="L85" s="147">
        <f t="shared" si="28"/>
        <v>1.6</v>
      </c>
      <c r="M85" s="147">
        <f t="shared" si="29"/>
        <v>2.5</v>
      </c>
      <c r="N85" s="147">
        <f t="shared" si="30"/>
        <v>2.5</v>
      </c>
      <c r="O85" s="147">
        <f>IF('Crisis Indicator Data'!H82="x","x",IF('Crisis Indicator Data'!H82=0,0,IF(LOG('Crisis Indicator Data'!H82)&lt;O$4,0,IF(LOG('Crisis Indicator Data'!H82)&gt;O$3,5,ROUND(5-(O$3-LOG('Crisis Indicator Data'!H82))/(O$3-O$4)*5,1)))))</f>
        <v>3.8</v>
      </c>
      <c r="P85" s="165">
        <f>IF('Crisis Indicator Data'!H82="x","x",'Crisis Indicator Data'!H82/'Crisis Indicator Data'!G82)</f>
        <v>0.59737098344693285</v>
      </c>
      <c r="Q85" s="147">
        <f t="shared" si="31"/>
        <v>3</v>
      </c>
      <c r="R85" s="147">
        <f t="shared" si="32"/>
        <v>3.4</v>
      </c>
      <c r="S85" s="147">
        <f>IF('Crisis Indicator Data'!I82="x","x",IF('Crisis Indicator Data'!I82=0,0,IF(LOG('Crisis Indicator Data'!I82)&lt;S$4,0,IF(LOG('Crisis Indicator Data'!I82)&gt;S$3,5,ROUND(5-(S$3-LOG('Crisis Indicator Data'!I82))/(S$3-S$4)*5,1)))))</f>
        <v>1.3</v>
      </c>
      <c r="T85" s="165">
        <f>IF('Crisis Indicator Data'!H82="x","x",IF('Crisis Indicator Data'!I82="x","x",'Crisis Indicator Data'!I82/'Crisis Indicator Data'!H82))</f>
        <v>1.3039934800325999E-3</v>
      </c>
      <c r="U85" s="147">
        <f t="shared" si="33"/>
        <v>0</v>
      </c>
      <c r="V85" s="147">
        <f t="shared" si="34"/>
        <v>0.7</v>
      </c>
      <c r="W85" s="147" t="str">
        <f>IF('Crisis Indicator Data'!L82="x","x",IF('Crisis Indicator Data'!L82=0,0,IF(LOG('Crisis Indicator Data'!L82)&lt;W$4,0,IF(LOG('Crisis Indicator Data'!L82)&gt;W$3,5,ROUND(5-(W$3-LOG('Crisis Indicator Data'!L82))/(W$3-W$4)*5,1)))))</f>
        <v>x</v>
      </c>
      <c r="X85" s="166" t="str">
        <f>IF(OR('Crisis Indicator Data'!L82="x",'Crisis Indicator Data'!H82="x"),"x",'Crisis Indicator Data'!L82/'Crisis Indicator Data'!H82)</f>
        <v>x</v>
      </c>
      <c r="Y85" s="147" t="str">
        <f t="shared" si="35"/>
        <v>x</v>
      </c>
      <c r="Z85" s="147" t="str">
        <f t="shared" si="36"/>
        <v>x</v>
      </c>
      <c r="AA85" s="147">
        <f t="shared" si="37"/>
        <v>0.7</v>
      </c>
      <c r="AB85" s="167">
        <f t="shared" si="38"/>
        <v>2.2999999999999998</v>
      </c>
    </row>
    <row r="86" spans="1:28" x14ac:dyDescent="0.35">
      <c r="A86" s="172" t="str">
        <f>'Crisis Indicator Data'!A83</f>
        <v>Cyclone Gamane in Madagascar</v>
      </c>
      <c r="B86" s="173" t="str">
        <f>'Crisis Indicator Data'!B83</f>
        <v>Cyclone,Floods</v>
      </c>
      <c r="C86" s="173" t="str">
        <f>'Crisis Indicator Data'!C83</f>
        <v>MDG009</v>
      </c>
      <c r="D86" s="173" t="str">
        <f>'Crisis Indicator Data'!D83</f>
        <v>Madagascar</v>
      </c>
      <c r="E86" s="174" t="str">
        <f>'Crisis Indicator Data'!E83</f>
        <v>MDG</v>
      </c>
      <c r="F86" s="168">
        <f>IF('Crisis Indicator Data'!F83="x","x",IF(LOG('Crisis Indicator Data'!F83)&lt;F$4,0,IF(LOG('Crisis Indicator Data'!F83)&gt;F$3,5,ROUND(5-(F$3-LOG('Crisis Indicator Data'!F83))/(F$3-F$4)*5,1))))</f>
        <v>3.2</v>
      </c>
      <c r="G86" s="165">
        <f>IF('Crisis Indicator Data'!F83="x","x",IF(LEN(E86)&gt;3,('Crisis Indicator Data'!F83/VLOOKUP('Impact of the crisis'!$C86,'Regional Crises'!$B$1:$R$66,4,FALSE)),'Crisis Indicator Data'!F83/VLOOKUP('Impact of the crisis'!$E86,'Country Indicator Data'!$B$4:$P$300,15,FALSE)))</f>
        <v>0.15236851151598488</v>
      </c>
      <c r="H86" s="147">
        <f t="shared" si="26"/>
        <v>0.7</v>
      </c>
      <c r="I86" s="147">
        <f t="shared" si="27"/>
        <v>1.9500000000000002</v>
      </c>
      <c r="J86" s="147">
        <f>IF('Crisis Indicator Data'!G83="x","x",IF(LOG('Crisis Indicator Data'!G83)&lt;J$4,0,IF(LOG('Crisis Indicator Data'!G83)&gt;J$3,5,ROUND(5-(J$3-LOG('Crisis Indicator Data'!G83))/(J$3-J$4)*5,1))))</f>
        <v>2.2000000000000002</v>
      </c>
      <c r="K86" s="165">
        <f>IF('Crisis Indicator Data'!G83="x","x",IF(LEN(E86)&gt;3,('Crisis Indicator Data'!G83/VLOOKUP('Impact of the crisis'!$C86,'Regional Crises'!$B$1:$R$66,5,FALSE)),'Crisis Indicator Data'!G83/VLOOKUP('Impact of the crisis'!$E86,'Country Indicator Data'!$B$4:$P$300,14,FALSE)))</f>
        <v>0.14521852820321254</v>
      </c>
      <c r="L86" s="147">
        <f t="shared" si="28"/>
        <v>0.7</v>
      </c>
      <c r="M86" s="147">
        <f t="shared" si="29"/>
        <v>1.4500000000000002</v>
      </c>
      <c r="N86" s="147">
        <f t="shared" si="30"/>
        <v>1.7</v>
      </c>
      <c r="O86" s="147">
        <f>IF('Crisis Indicator Data'!H83="x","x",IF('Crisis Indicator Data'!H83=0,0,IF(LOG('Crisis Indicator Data'!H83)&lt;O$4,0,IF(LOG('Crisis Indicator Data'!H83)&gt;O$3,5,ROUND(5-(O$3-LOG('Crisis Indicator Data'!H83))/(O$3-O$4)*5,1)))))</f>
        <v>2</v>
      </c>
      <c r="P86" s="165">
        <f>IF('Crisis Indicator Data'!H83="x","x",'Crisis Indicator Data'!H83/'Crisis Indicator Data'!G83)</f>
        <v>0.11468381564844587</v>
      </c>
      <c r="Q86" s="147">
        <f t="shared" si="31"/>
        <v>0.5</v>
      </c>
      <c r="R86" s="147">
        <f t="shared" si="32"/>
        <v>1.25</v>
      </c>
      <c r="S86" s="147">
        <f>IF('Crisis Indicator Data'!I83="x","x",IF('Crisis Indicator Data'!I83=0,0,IF(LOG('Crisis Indicator Data'!I83)&lt;S$4,0,IF(LOG('Crisis Indicator Data'!I83)&gt;S$3,5,ROUND(5-(S$3-LOG('Crisis Indicator Data'!I83))/(S$3-S$4)*5,1)))))</f>
        <v>1.9</v>
      </c>
      <c r="T86" s="165">
        <f>IF('Crisis Indicator Data'!H83="x","x",IF('Crisis Indicator Data'!I83="x","x",'Crisis Indicator Data'!I83/'Crisis Indicator Data'!H83))</f>
        <v>4.2990654205607479E-2</v>
      </c>
      <c r="U86" s="147">
        <f t="shared" si="33"/>
        <v>1.4</v>
      </c>
      <c r="V86" s="147">
        <f t="shared" si="34"/>
        <v>1.7</v>
      </c>
      <c r="W86" s="147">
        <f>IF('Crisis Indicator Data'!L83="x","x",IF('Crisis Indicator Data'!L83=0,0,IF(LOG('Crisis Indicator Data'!L83)&lt;W$4,0,IF(LOG('Crisis Indicator Data'!L83)&gt;W$3,5,ROUND(5-(W$3-LOG('Crisis Indicator Data'!L83))/(W$3-W$4)*5,1)))))</f>
        <v>1.8</v>
      </c>
      <c r="X86" s="166">
        <f>IF(OR('Crisis Indicator Data'!L83="x",'Crisis Indicator Data'!H83="x"),"x",'Crisis Indicator Data'!L83/'Crisis Indicator Data'!H83)</f>
        <v>3.5514018691588783E-5</v>
      </c>
      <c r="Y86" s="147">
        <f t="shared" si="35"/>
        <v>1.8</v>
      </c>
      <c r="Z86" s="147">
        <f t="shared" si="36"/>
        <v>1.8</v>
      </c>
      <c r="AA86" s="147">
        <f t="shared" si="37"/>
        <v>1.8</v>
      </c>
      <c r="AB86" s="167">
        <f t="shared" si="38"/>
        <v>1.5</v>
      </c>
    </row>
    <row r="87" spans="1:28" x14ac:dyDescent="0.35">
      <c r="A87" s="172" t="str">
        <f>'Crisis Indicator Data'!A84</f>
        <v>Multiple crisis in Mexico</v>
      </c>
      <c r="B87" s="173" t="str">
        <f>'Crisis Indicator Data'!B84</f>
        <v>Violence,Displacement</v>
      </c>
      <c r="C87" s="173" t="str">
        <f>'Crisis Indicator Data'!C84</f>
        <v>MEX001</v>
      </c>
      <c r="D87" s="173" t="str">
        <f>'Crisis Indicator Data'!D84</f>
        <v>Mexico</v>
      </c>
      <c r="E87" s="174" t="str">
        <f>'Crisis Indicator Data'!E84</f>
        <v>MEX</v>
      </c>
      <c r="F87" s="168">
        <f>IF('Crisis Indicator Data'!F84="x","x",IF(LOG('Crisis Indicator Data'!F84)&lt;F$4,0,IF(LOG('Crisis Indicator Data'!F84)&gt;F$3,5,ROUND(5-(F$3-LOG('Crisis Indicator Data'!F84))/(F$3-F$4)*5,1))))</f>
        <v>5</v>
      </c>
      <c r="G87" s="165">
        <f>IF('Crisis Indicator Data'!F84="x","x",IF(LEN(E87)&gt;3,('Crisis Indicator Data'!F84/VLOOKUP('Impact of the crisis'!$C87,'Regional Crises'!$B$1:$R$66,4,FALSE)),'Crisis Indicator Data'!F84/VLOOKUP('Impact of the crisis'!$E87,'Country Indicator Data'!$B$4:$P$300,15,FALSE)))</f>
        <v>1</v>
      </c>
      <c r="H87" s="147">
        <f t="shared" si="26"/>
        <v>5</v>
      </c>
      <c r="I87" s="147">
        <f t="shared" si="27"/>
        <v>5</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5</v>
      </c>
      <c r="O87" s="147">
        <f>IF('Crisis Indicator Data'!H84="x","x",IF('Crisis Indicator Data'!H84=0,0,IF(LOG('Crisis Indicator Data'!H84)&lt;O$4,0,IF(LOG('Crisis Indicator Data'!H84)&gt;O$3,5,ROUND(5-(O$3-LOG('Crisis Indicator Data'!H84))/(O$3-O$4)*5,1)))))</f>
        <v>2.1</v>
      </c>
      <c r="P87" s="165">
        <f>IF('Crisis Indicator Data'!H84="x","x",'Crisis Indicator Data'!H84/'Crisis Indicator Data'!G84)</f>
        <v>4.7798467957899981E-3</v>
      </c>
      <c r="Q87" s="147">
        <f t="shared" si="31"/>
        <v>0</v>
      </c>
      <c r="R87" s="147">
        <f t="shared" si="32"/>
        <v>1.05</v>
      </c>
      <c r="S87" s="147">
        <f>IF('Crisis Indicator Data'!I84="x","x",IF('Crisis Indicator Data'!I84=0,0,IF(LOG('Crisis Indicator Data'!I84)&lt;S$4,0,IF(LOG('Crisis Indicator Data'!I84)&gt;S$3,5,ROUND(5-(S$3-LOG('Crisis Indicator Data'!I84))/(S$3-S$4)*5,1)))))</f>
        <v>3.9</v>
      </c>
      <c r="T87" s="165">
        <f>IF('Crisis Indicator Data'!H84="x","x",IF('Crisis Indicator Data'!I84="x","x",'Crisis Indicator Data'!I84/'Crisis Indicator Data'!H84))</f>
        <v>0.86482084690553751</v>
      </c>
      <c r="U87" s="147">
        <f t="shared" si="33"/>
        <v>5</v>
      </c>
      <c r="V87" s="147">
        <f t="shared" si="34"/>
        <v>4.5</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6.2931596091205209E-3</v>
      </c>
      <c r="Y87" s="147">
        <f t="shared" si="35"/>
        <v>5</v>
      </c>
      <c r="Z87" s="147">
        <f t="shared" si="36"/>
        <v>5</v>
      </c>
      <c r="AA87" s="147">
        <f t="shared" si="37"/>
        <v>4.8</v>
      </c>
      <c r="AB87" s="167">
        <f t="shared" si="38"/>
        <v>3.5</v>
      </c>
    </row>
    <row r="88" spans="1:28" x14ac:dyDescent="0.35">
      <c r="A88" s="172" t="str">
        <f>'Crisis Indicator Data'!A85</f>
        <v>Criminal Violence in Mexico</v>
      </c>
      <c r="B88" s="173" t="str">
        <f>'Crisis Indicator Data'!B85</f>
        <v>Violence,Displacement</v>
      </c>
      <c r="C88" s="173" t="str">
        <f>'Crisis Indicator Data'!C85</f>
        <v>MEX002</v>
      </c>
      <c r="D88" s="173" t="str">
        <f>'Crisis Indicator Data'!D85</f>
        <v>Mexico</v>
      </c>
      <c r="E88" s="174" t="str">
        <f>'Crisis Indicator Data'!E85</f>
        <v>MEX</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1</v>
      </c>
      <c r="H88" s="147">
        <f t="shared" si="26"/>
        <v>5</v>
      </c>
      <c r="I88" s="147">
        <f t="shared" si="27"/>
        <v>5</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0.54906738494114715</v>
      </c>
      <c r="L88" s="147">
        <f t="shared" si="28"/>
        <v>2.7</v>
      </c>
      <c r="M88" s="147">
        <f t="shared" si="29"/>
        <v>3.85</v>
      </c>
      <c r="N88" s="147">
        <f t="shared" si="30"/>
        <v>4.5</v>
      </c>
      <c r="O88" s="147">
        <f>IF('Crisis Indicator Data'!H85="x","x",IF('Crisis Indicator Data'!H85=0,0,IF(LOG('Crisis Indicator Data'!H85)&lt;O$4,0,IF(LOG('Crisis Indicator Data'!H85)&gt;O$3,5,ROUND(5-(O$3-LOG('Crisis Indicator Data'!H85))/(O$3-O$4)*5,1)))))</f>
        <v>1.8</v>
      </c>
      <c r="P88" s="165">
        <f>IF('Crisis Indicator Data'!H85="x","x",'Crisis Indicator Data'!H85/'Crisis Indicator Data'!G85)</f>
        <v>5.4727708383547659E-3</v>
      </c>
      <c r="Q88" s="147">
        <f t="shared" si="31"/>
        <v>0</v>
      </c>
      <c r="R88" s="147">
        <f t="shared" si="32"/>
        <v>0.9</v>
      </c>
      <c r="S88" s="147">
        <f>IF('Crisis Indicator Data'!I85="x","x",IF('Crisis Indicator Data'!I85=0,0,IF(LOG('Crisis Indicator Data'!I85)&lt;S$4,0,IF(LOG('Crisis Indicator Data'!I85)&gt;S$3,5,ROUND(5-(S$3-LOG('Crisis Indicator Data'!I85))/(S$3-S$4)*5,1)))))</f>
        <v>3.7</v>
      </c>
      <c r="T88" s="165">
        <f>IF('Crisis Indicator Data'!H85="x","x",IF('Crisis Indicator Data'!I85="x","x",'Crisis Indicator Data'!I85/'Crisis Indicator Data'!H85))</f>
        <v>1.0155440414507773</v>
      </c>
      <c r="U88" s="147">
        <f t="shared" si="33"/>
        <v>5</v>
      </c>
      <c r="V88" s="147">
        <f t="shared" si="34"/>
        <v>4.4000000000000004</v>
      </c>
      <c r="W88" s="147">
        <f>IF('Crisis Indicator Data'!L85="x","x",IF('Crisis Indicator Data'!L85=0,0,IF(LOG('Crisis Indicator Data'!L85)&lt;W$4,0,IF(LOG('Crisis Indicator Data'!L85)&gt;W$3,5,ROUND(5-(W$3-LOG('Crisis Indicator Data'!L85))/(W$3-W$4)*5,1)))))</f>
        <v>5</v>
      </c>
      <c r="X88" s="166">
        <f>IF(OR('Crisis Indicator Data'!L85="x",'Crisis Indicator Data'!H85="x"),"x",'Crisis Indicator Data'!L85/'Crisis Indicator Data'!H85)</f>
        <v>9.7772020725388608E-3</v>
      </c>
      <c r="Y88" s="147">
        <f t="shared" si="35"/>
        <v>5</v>
      </c>
      <c r="Z88" s="147">
        <f t="shared" si="36"/>
        <v>5</v>
      </c>
      <c r="AA88" s="147">
        <f t="shared" si="37"/>
        <v>4.7</v>
      </c>
      <c r="AB88" s="167">
        <f t="shared" si="38"/>
        <v>3.4</v>
      </c>
    </row>
    <row r="89" spans="1:28" x14ac:dyDescent="0.35">
      <c r="A89" s="172" t="str">
        <f>'Crisis Indicator Data'!A86</f>
        <v>Mixed Migration in Mexico</v>
      </c>
      <c r="B89" s="173" t="str">
        <f>'Crisis Indicator Data'!B86</f>
        <v>Displacement</v>
      </c>
      <c r="C89" s="173" t="str">
        <f>'Crisis Indicator Data'!C86</f>
        <v>MEX003</v>
      </c>
      <c r="D89" s="173" t="str">
        <f>'Crisis Indicator Data'!D86</f>
        <v>Mexico</v>
      </c>
      <c r="E89" s="174" t="str">
        <f>'Crisis Indicator Data'!E86</f>
        <v>MEX</v>
      </c>
      <c r="F89" s="168">
        <f>IF('Crisis Indicator Data'!F86="x","x",IF(LOG('Crisis Indicator Data'!F86)&lt;F$4,0,IF(LOG('Crisis Indicator Data'!F86)&gt;F$3,5,ROUND(5-(F$3-LOG('Crisis Indicator Data'!F86))/(F$3-F$4)*5,1))))</f>
        <v>5</v>
      </c>
      <c r="G89" s="165">
        <f>IF('Crisis Indicator Data'!F86="x","x",IF(LEN(E89)&gt;3,('Crisis Indicator Data'!F86/VLOOKUP('Impact of the crisis'!$C89,'Regional Crises'!$B$1:$R$66,4,FALSE)),'Crisis Indicator Data'!F86/VLOOKUP('Impact of the crisis'!$E89,'Country Indicator Data'!$B$4:$P$300,15,FALSE)))</f>
        <v>0.5966979603384861</v>
      </c>
      <c r="H89" s="147">
        <f t="shared" si="26"/>
        <v>2.9</v>
      </c>
      <c r="I89" s="147">
        <f t="shared" si="27"/>
        <v>3.95</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0.45093261505885285</v>
      </c>
      <c r="L89" s="147">
        <f t="shared" si="28"/>
        <v>2.2000000000000002</v>
      </c>
      <c r="M89" s="147">
        <f t="shared" si="29"/>
        <v>3.6</v>
      </c>
      <c r="N89" s="147">
        <f t="shared" si="30"/>
        <v>3.8</v>
      </c>
      <c r="O89" s="147">
        <f>IF('Crisis Indicator Data'!H86="x","x",IF('Crisis Indicator Data'!H86=0,0,IF(LOG('Crisis Indicator Data'!H86)&lt;O$4,0,IF(LOG('Crisis Indicator Data'!H86)&gt;O$3,5,ROUND(5-(O$3-LOG('Crisis Indicator Data'!H86))/(O$3-O$4)*5,1)))))</f>
        <v>1.4</v>
      </c>
      <c r="P89" s="165">
        <f>IF('Crisis Indicator Data'!H86="x","x",'Crisis Indicator Data'!H86/'Crisis Indicator Data'!G86)</f>
        <v>3.936124298662063E-3</v>
      </c>
      <c r="Q89" s="147">
        <f t="shared" si="31"/>
        <v>0</v>
      </c>
      <c r="R89" s="147">
        <f t="shared" si="32"/>
        <v>0.7</v>
      </c>
      <c r="S89" s="147">
        <f>IF('Crisis Indicator Data'!I86="x","x",IF('Crisis Indicator Data'!I86=0,0,IF(LOG('Crisis Indicator Data'!I86)&lt;S$4,0,IF(LOG('Crisis Indicator Data'!I86)&gt;S$3,5,ROUND(5-(S$3-LOG('Crisis Indicator Data'!I86))/(S$3-S$4)*5,1)))))</f>
        <v>3.1</v>
      </c>
      <c r="T89" s="165">
        <f>IF('Crisis Indicator Data'!H86="x","x",IF('Crisis Indicator Data'!I86="x","x",'Crisis Indicator Data'!I86/'Crisis Indicator Data'!H86))</f>
        <v>0.60964912280701755</v>
      </c>
      <c r="U89" s="147">
        <f t="shared" si="33"/>
        <v>5</v>
      </c>
      <c r="V89" s="147">
        <f t="shared" si="34"/>
        <v>4.0999999999999996</v>
      </c>
      <c r="W89" s="147">
        <f>IF('Crisis Indicator Data'!L86="x","x",IF('Crisis Indicator Data'!L86=0,0,IF(LOG('Crisis Indicator Data'!L86)&lt;W$4,0,IF(LOG('Crisis Indicator Data'!L86)&gt;W$3,5,ROUND(5-(W$3-LOG('Crisis Indicator Data'!L86))/(W$3-W$4)*5,1)))))</f>
        <v>2.8</v>
      </c>
      <c r="X89" s="166">
        <f>IF(OR('Crisis Indicator Data'!L86="x",'Crisis Indicator Data'!H86="x"),"x",'Crisis Indicator Data'!L86/'Crisis Indicator Data'!H86)</f>
        <v>3.9473684210526315E-4</v>
      </c>
      <c r="Y89" s="147">
        <f t="shared" si="35"/>
        <v>5</v>
      </c>
      <c r="Z89" s="147">
        <f t="shared" si="36"/>
        <v>3.9</v>
      </c>
      <c r="AA89" s="147">
        <f t="shared" si="37"/>
        <v>4</v>
      </c>
      <c r="AB89" s="167">
        <f t="shared" si="38"/>
        <v>2.7</v>
      </c>
    </row>
    <row r="90" spans="1:28" x14ac:dyDescent="0.35">
      <c r="A90" s="172" t="str">
        <f>'Crisis Indicator Data'!A87</f>
        <v>Complex crisis in Mali</v>
      </c>
      <c r="B90" s="173" t="str">
        <f>'Crisis Indicator Data'!B87</f>
        <v>Conflict</v>
      </c>
      <c r="C90" s="173" t="str">
        <f>'Crisis Indicator Data'!C87</f>
        <v>MLI001</v>
      </c>
      <c r="D90" s="173" t="str">
        <f>'Crisis Indicator Data'!D87</f>
        <v>Mali</v>
      </c>
      <c r="E90" s="174" t="str">
        <f>'Crisis Indicator Data'!E87</f>
        <v>MLI</v>
      </c>
      <c r="F90" s="168">
        <f>IF('Crisis Indicator Data'!F87="x","x",IF(LOG('Crisis Indicator Data'!F87)&lt;F$4,0,IF(LOG('Crisis Indicator Data'!F87)&gt;F$3,5,ROUND(5-(F$3-LOG('Crisis Indicator Data'!F87))/(F$3-F$4)*5,1))))</f>
        <v>5</v>
      </c>
      <c r="G90" s="165">
        <f>IF('Crisis Indicator Data'!F87="x","x",IF(LEN(E90)&gt;3,('Crisis Indicator Data'!F87/VLOOKUP('Impact of the crisis'!$C90,'Regional Crises'!$B$1:$R$66,4,FALSE)),'Crisis Indicator Data'!F87/VLOOKUP('Impact of the crisis'!$E90,'Country Indicator Data'!$B$4:$P$300,15,FALSE)))</f>
        <v>1.0163908899433696</v>
      </c>
      <c r="H90" s="147">
        <f t="shared" si="26"/>
        <v>5</v>
      </c>
      <c r="I90" s="147">
        <f t="shared" si="27"/>
        <v>5</v>
      </c>
      <c r="J90" s="147">
        <f>IF('Crisis Indicator Data'!G87="x","x",IF(LOG('Crisis Indicator Data'!G87)&lt;J$4,0,IF(LOG('Crisis Indicator Data'!G87)&gt;J$3,5,ROUND(5-(J$3-LOG('Crisis Indicator Data'!G87))/(J$3-J$4)*5,1))))</f>
        <v>4.5</v>
      </c>
      <c r="K90" s="165">
        <f>IF('Crisis Indicator Data'!G87="x","x",IF(LEN(E90)&gt;3,('Crisis Indicator Data'!G87/VLOOKUP('Impact of the crisis'!$C90,'Regional Crises'!$B$1:$R$66,5,FALSE)),'Crisis Indicator Data'!G87/VLOOKUP('Impact of the crisis'!$E90,'Country Indicator Data'!$B$4:$P$300,14,FALSE)))</f>
        <v>0.99119235195184563</v>
      </c>
      <c r="L90" s="147">
        <f t="shared" si="28"/>
        <v>5</v>
      </c>
      <c r="M90" s="147">
        <f t="shared" si="29"/>
        <v>4.75</v>
      </c>
      <c r="N90" s="147">
        <f t="shared" si="30"/>
        <v>4.9000000000000004</v>
      </c>
      <c r="O90" s="147">
        <f>IF('Crisis Indicator Data'!H87="x","x",IF('Crisis Indicator Data'!H87=0,0,IF(LOG('Crisis Indicator Data'!H87)&lt;O$4,0,IF(LOG('Crisis Indicator Data'!H87)&gt;O$3,5,ROUND(5-(O$3-LOG('Crisis Indicator Data'!H87))/(O$3-O$4)*5,1)))))</f>
        <v>3.9</v>
      </c>
      <c r="P90" s="165">
        <f>IF('Crisis Indicator Data'!H87="x","x",'Crisis Indicator Data'!H87/'Crisis Indicator Data'!G87)</f>
        <v>0.31703505246706853</v>
      </c>
      <c r="Q90" s="147">
        <f t="shared" si="31"/>
        <v>1.6</v>
      </c>
      <c r="R90" s="147">
        <f t="shared" si="32"/>
        <v>2.75</v>
      </c>
      <c r="S90" s="147">
        <f>IF('Crisis Indicator Data'!I87="x","x",IF('Crisis Indicator Data'!I87=0,0,IF(LOG('Crisis Indicator Data'!I87)&lt;S$4,0,IF(LOG('Crisis Indicator Data'!I87)&gt;S$3,5,ROUND(5-(S$3-LOG('Crisis Indicator Data'!I87))/(S$3-S$4)*5,1)))))</f>
        <v>4.5999999999999996</v>
      </c>
      <c r="T90" s="165">
        <f>IF('Crisis Indicator Data'!H87="x","x",IF('Crisis Indicator Data'!I87="x","x",'Crisis Indicator Data'!I87/'Crisis Indicator Data'!H87))</f>
        <v>0.23647887323943662</v>
      </c>
      <c r="U90" s="147">
        <f t="shared" si="33"/>
        <v>5</v>
      </c>
      <c r="V90" s="147">
        <f t="shared" si="34"/>
        <v>4.8</v>
      </c>
      <c r="W90" s="147">
        <f>IF('Crisis Indicator Data'!L87="x","x",IF('Crisis Indicator Data'!L87=0,0,IF(LOG('Crisis Indicator Data'!L87)&lt;W$4,0,IF(LOG('Crisis Indicator Data'!L87)&gt;W$3,5,ROUND(5-(W$3-LOG('Crisis Indicator Data'!L87))/(W$3-W$4)*5,1)))))</f>
        <v>4.8</v>
      </c>
      <c r="X90" s="166">
        <f>IF(OR('Crisis Indicator Data'!L87="x",'Crisis Indicator Data'!H87="x"),"x",'Crisis Indicator Data'!L87/'Crisis Indicator Data'!H87)</f>
        <v>3.0985915492957747E-4</v>
      </c>
      <c r="Y90" s="147">
        <f t="shared" si="35"/>
        <v>5</v>
      </c>
      <c r="Z90" s="147">
        <f t="shared" si="36"/>
        <v>4.9000000000000004</v>
      </c>
      <c r="AA90" s="147">
        <f t="shared" si="37"/>
        <v>4.9000000000000004</v>
      </c>
      <c r="AB90" s="167">
        <f t="shared" si="38"/>
        <v>4.0999999999999996</v>
      </c>
    </row>
    <row r="91" spans="1:28" x14ac:dyDescent="0.35">
      <c r="A91" s="172" t="str">
        <f>'Crisis Indicator Data'!A88</f>
        <v>Multiple crises in Myanmar</v>
      </c>
      <c r="B91" s="173" t="str">
        <f>'Crisis Indicator Data'!B88</f>
        <v>Socio-political,Conflict,Violence</v>
      </c>
      <c r="C91" s="173" t="str">
        <f>'Crisis Indicator Data'!C88</f>
        <v>MMR001</v>
      </c>
      <c r="D91" s="173" t="str">
        <f>'Crisis Indicator Data'!D88</f>
        <v>Myanmar</v>
      </c>
      <c r="E91" s="174" t="str">
        <f>'Crisis Indicator Data'!E88</f>
        <v>MMR</v>
      </c>
      <c r="F91" s="168">
        <f>IF('Crisis Indicator Data'!F88="x","x",IF(LOG('Crisis Indicator Data'!F88)&lt;F$4,0,IF(LOG('Crisis Indicator Data'!F88)&gt;F$3,5,ROUND(5-(F$3-LOG('Crisis Indicator Data'!F88))/(F$3-F$4)*5,1))))</f>
        <v>4.7</v>
      </c>
      <c r="G91" s="165">
        <f>IF('Crisis Indicator Data'!F88="x","x",IF(LEN(E91)&gt;3,('Crisis Indicator Data'!F88/VLOOKUP('Impact of the crisis'!$C91,'Regional Crises'!$B$1:$R$66,4,FALSE)),'Crisis Indicator Data'!F88/VLOOKUP('Impact of the crisis'!$E91,'Country Indicator Data'!$B$4:$P$300,15,FALSE)))</f>
        <v>1.0366295371320882</v>
      </c>
      <c r="H91" s="147">
        <f t="shared" si="26"/>
        <v>5</v>
      </c>
      <c r="I91" s="147">
        <f t="shared" si="27"/>
        <v>4.8499999999999996</v>
      </c>
      <c r="J91" s="147">
        <f>IF('Crisis Indicator Data'!G88="x","x",IF(LOG('Crisis Indicator Data'!G88)&lt;J$4,0,IF(LOG('Crisis Indicator Data'!G88)&gt;J$3,5,ROUND(5-(J$3-LOG('Crisis Indicator Data'!G88))/(J$3-J$4)*5,1))))</f>
        <v>5</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5</v>
      </c>
      <c r="N91" s="147">
        <f t="shared" si="30"/>
        <v>4.9000000000000004</v>
      </c>
      <c r="O91" s="147">
        <f>IF('Crisis Indicator Data'!H88="x","x",IF('Crisis Indicator Data'!H88=0,0,IF(LOG('Crisis Indicator Data'!H88)&lt;O$4,0,IF(LOG('Crisis Indicator Data'!H88)&gt;O$3,5,ROUND(5-(O$3-LOG('Crisis Indicator Data'!H88))/(O$3-O$4)*5,1)))))</f>
        <v>5</v>
      </c>
      <c r="P91" s="165">
        <f>IF('Crisis Indicator Data'!H88="x","x",'Crisis Indicator Data'!H88/'Crisis Indicator Data'!G88)</f>
        <v>1</v>
      </c>
      <c r="Q91" s="147">
        <f t="shared" si="31"/>
        <v>5</v>
      </c>
      <c r="R91" s="147">
        <f t="shared" si="32"/>
        <v>5</v>
      </c>
      <c r="S91" s="147">
        <f>IF('Crisis Indicator Data'!I88="x","x",IF('Crisis Indicator Data'!I88=0,0,IF(LOG('Crisis Indicator Data'!I88)&lt;S$4,0,IF(LOG('Crisis Indicator Data'!I88)&gt;S$3,5,ROUND(5-(S$3-LOG('Crisis Indicator Data'!I88))/(S$3-S$4)*5,1)))))</f>
        <v>5</v>
      </c>
      <c r="T91" s="165">
        <f>IF('Crisis Indicator Data'!H88="x","x",IF('Crisis Indicator Data'!I88="x","x",'Crisis Indicator Data'!I88/'Crisis Indicator Data'!H88))</f>
        <v>9.4263759828448895E-2</v>
      </c>
      <c r="U91" s="147">
        <f t="shared" si="33"/>
        <v>3.1</v>
      </c>
      <c r="V91" s="147">
        <f t="shared" si="34"/>
        <v>4.0999999999999996</v>
      </c>
      <c r="W91" s="147">
        <f>IF('Crisis Indicator Data'!L88="x","x",IF('Crisis Indicator Data'!L88=0,0,IF(LOG('Crisis Indicator Data'!L88)&lt;W$4,0,IF(LOG('Crisis Indicator Data'!L88)&gt;W$3,5,ROUND(5-(W$3-LOG('Crisis Indicator Data'!L88))/(W$3-W$4)*5,1)))))</f>
        <v>5</v>
      </c>
      <c r="X91" s="166">
        <f>IF(OR('Crisis Indicator Data'!L88="x",'Crisis Indicator Data'!H88="x"),"x",'Crisis Indicator Data'!L88/'Crisis Indicator Data'!H88)</f>
        <v>1.714796283059328E-4</v>
      </c>
      <c r="Y91" s="147">
        <f t="shared" si="35"/>
        <v>5</v>
      </c>
      <c r="Z91" s="147">
        <f t="shared" si="36"/>
        <v>5</v>
      </c>
      <c r="AA91" s="147">
        <f t="shared" si="37"/>
        <v>4.5999999999999996</v>
      </c>
      <c r="AB91" s="167">
        <f t="shared" si="38"/>
        <v>4.8</v>
      </c>
    </row>
    <row r="92" spans="1:28" x14ac:dyDescent="0.35">
      <c r="A92" s="172" t="str">
        <f>'Crisis Indicator Data'!A89</f>
        <v>Rakhine Conflict</v>
      </c>
      <c r="B92" s="173" t="str">
        <f>'Crisis Indicator Data'!B89</f>
        <v>Conflict</v>
      </c>
      <c r="C92" s="173" t="str">
        <f>'Crisis Indicator Data'!C89</f>
        <v>MMR002</v>
      </c>
      <c r="D92" s="173" t="str">
        <f>'Crisis Indicator Data'!D89</f>
        <v>Myanmar</v>
      </c>
      <c r="E92" s="174" t="str">
        <f>'Crisis Indicator Data'!E89</f>
        <v>MMR</v>
      </c>
      <c r="F92" s="168">
        <f>IF('Crisis Indicator Data'!F89="x","x",IF(LOG('Crisis Indicator Data'!F89)&lt;F$4,0,IF(LOG('Crisis Indicator Data'!F89)&gt;F$3,5,ROUND(5-(F$3-LOG('Crisis Indicator Data'!F89))/(F$3-F$4)*5,1))))</f>
        <v>2.6</v>
      </c>
      <c r="G92" s="165">
        <f>IF('Crisis Indicator Data'!F89="x","x",IF(LEN(E92)&gt;3,('Crisis Indicator Data'!F89/VLOOKUP('Impact of the crisis'!$C92,'Regional Crises'!$B$1:$R$66,4,FALSE)),'Crisis Indicator Data'!F89/VLOOKUP('Impact of the crisis'!$E92,'Country Indicator Data'!$B$4:$P$300,15,FALSE)))</f>
        <v>5.6350069713637825E-2</v>
      </c>
      <c r="H92" s="147">
        <f t="shared" si="26"/>
        <v>0.2</v>
      </c>
      <c r="I92" s="147">
        <f t="shared" si="27"/>
        <v>1.4000000000000001</v>
      </c>
      <c r="J92" s="147">
        <f>IF('Crisis Indicator Data'!G89="x","x",IF(LOG('Crisis Indicator Data'!G89)&lt;J$4,0,IF(LOG('Crisis Indicator Data'!G89)&gt;J$3,5,ROUND(5-(J$3-LOG('Crisis Indicator Data'!G89))/(J$3-J$4)*5,1))))</f>
        <v>1.8</v>
      </c>
      <c r="K92" s="165">
        <f>IF('Crisis Indicator Data'!G89="x","x",IF(LEN(E92)&gt;3,('Crisis Indicator Data'!G89/VLOOKUP('Impact of the crisis'!$C92,'Regional Crises'!$B$1:$R$66,5,FALSE)),'Crisis Indicator Data'!G89/VLOOKUP('Impact of the crisis'!$E92,'Country Indicator Data'!$B$4:$P$300,14,FALSE)))</f>
        <v>6.2044317369549677E-2</v>
      </c>
      <c r="L92" s="147">
        <f t="shared" si="28"/>
        <v>0.3</v>
      </c>
      <c r="M92" s="147">
        <f t="shared" si="29"/>
        <v>1.05</v>
      </c>
      <c r="N92" s="147">
        <f t="shared" si="30"/>
        <v>1.2</v>
      </c>
      <c r="O92" s="147">
        <f>IF('Crisis Indicator Data'!H89="x","x",IF('Crisis Indicator Data'!H89=0,0,IF(LOG('Crisis Indicator Data'!H89)&lt;O$4,0,IF(LOG('Crisis Indicator Data'!H89)&gt;O$3,5,ROUND(5-(O$3-LOG('Crisis Indicator Data'!H89))/(O$3-O$4)*5,1)))))</f>
        <v>3.4</v>
      </c>
      <c r="P92" s="165">
        <f>IF('Crisis Indicator Data'!H89="x","x",'Crisis Indicator Data'!H89/'Crisis Indicator Data'!G89)</f>
        <v>1</v>
      </c>
      <c r="Q92" s="147">
        <f t="shared" si="31"/>
        <v>5</v>
      </c>
      <c r="R92" s="147">
        <f t="shared" si="32"/>
        <v>4.2</v>
      </c>
      <c r="S92" s="147">
        <f>IF('Crisis Indicator Data'!I89="x","x",IF('Crisis Indicator Data'!I89=0,0,IF(LOG('Crisis Indicator Data'!I89)&lt;S$4,0,IF(LOG('Crisis Indicator Data'!I89)&gt;S$3,5,ROUND(5-(S$3-LOG('Crisis Indicator Data'!I89))/(S$3-S$4)*5,1)))))</f>
        <v>4.5</v>
      </c>
      <c r="T92" s="165">
        <f>IF('Crisis Indicator Data'!H89="x","x",IF('Crisis Indicator Data'!I89="x","x",'Crisis Indicator Data'!I89/'Crisis Indicator Data'!H89))</f>
        <v>0.37644009216589863</v>
      </c>
      <c r="U92" s="147">
        <f t="shared" si="33"/>
        <v>5</v>
      </c>
      <c r="V92" s="147">
        <f t="shared" si="34"/>
        <v>4.8</v>
      </c>
      <c r="W92" s="147">
        <f>IF('Crisis Indicator Data'!L89="x","x",IF('Crisis Indicator Data'!L89=0,0,IF(LOG('Crisis Indicator Data'!L89)&lt;W$4,0,IF(LOG('Crisis Indicator Data'!L89)&gt;W$3,5,ROUND(5-(W$3-LOG('Crisis Indicator Data'!L89))/(W$3-W$4)*5,1)))))</f>
        <v>4.9000000000000004</v>
      </c>
      <c r="X92" s="166">
        <f>IF(OR('Crisis Indicator Data'!L89="x",'Crisis Indicator Data'!H89="x"),"x",'Crisis Indicator Data'!L89/'Crisis Indicator Data'!H89)</f>
        <v>8.130760368663595E-4</v>
      </c>
      <c r="Y92" s="147">
        <f t="shared" si="35"/>
        <v>5</v>
      </c>
      <c r="Z92" s="147">
        <f t="shared" si="36"/>
        <v>5</v>
      </c>
      <c r="AA92" s="147">
        <f t="shared" si="37"/>
        <v>4.9000000000000004</v>
      </c>
      <c r="AB92" s="167">
        <f t="shared" si="38"/>
        <v>4.5999999999999996</v>
      </c>
    </row>
    <row r="93" spans="1:28" x14ac:dyDescent="0.35">
      <c r="A93" s="172" t="str">
        <f>'Crisis Indicator Data'!A90</f>
        <v>Kachin and Shan Conflict</v>
      </c>
      <c r="B93" s="173" t="str">
        <f>'Crisis Indicator Data'!B90</f>
        <v>Conflict</v>
      </c>
      <c r="C93" s="173" t="str">
        <f>'Crisis Indicator Data'!C90</f>
        <v>MMR003</v>
      </c>
      <c r="D93" s="173" t="str">
        <f>'Crisis Indicator Data'!D90</f>
        <v>Myanmar</v>
      </c>
      <c r="E93" s="174" t="str">
        <f>'Crisis Indicator Data'!E90</f>
        <v>MMR</v>
      </c>
      <c r="F93" s="168">
        <f>IF('Crisis Indicator Data'!F90="x","x",IF(LOG('Crisis Indicator Data'!F90)&lt;F$4,0,IF(LOG('Crisis Indicator Data'!F90)&gt;F$3,5,ROUND(5-(F$3-LOG('Crisis Indicator Data'!F90))/(F$3-F$4)*5,1))))</f>
        <v>3.6</v>
      </c>
      <c r="G93" s="165">
        <f>IF('Crisis Indicator Data'!F90="x","x",IF(LEN(E93)&gt;3,('Crisis Indicator Data'!F90/VLOOKUP('Impact of the crisis'!$C93,'Regional Crises'!$B$1:$R$66,4,FALSE)),'Crisis Indicator Data'!F90/VLOOKUP('Impact of the crisis'!$E93,'Country Indicator Data'!$B$4:$P$300,15,FALSE)))</f>
        <v>0.22921384466882191</v>
      </c>
      <c r="H93" s="147">
        <f t="shared" si="26"/>
        <v>1.1000000000000001</v>
      </c>
      <c r="I93" s="147">
        <f t="shared" si="27"/>
        <v>2.35</v>
      </c>
      <c r="J93" s="147">
        <f>IF('Crisis Indicator Data'!G90="x","x",IF(LOG('Crisis Indicator Data'!G90)&lt;J$4,0,IF(LOG('Crisis Indicator Data'!G90)&gt;J$3,5,ROUND(5-(J$3-LOG('Crisis Indicator Data'!G90))/(J$3-J$4)*5,1))))</f>
        <v>2.2999999999999998</v>
      </c>
      <c r="K93" s="165">
        <f>IF('Crisis Indicator Data'!G90="x","x",IF(LEN(E93)&gt;3,('Crisis Indicator Data'!G90/VLOOKUP('Impact of the crisis'!$C93,'Regional Crises'!$B$1:$R$66,5,FALSE)),'Crisis Indicator Data'!G90/VLOOKUP('Impact of the crisis'!$E93,'Country Indicator Data'!$B$4:$P$300,14,FALSE)))</f>
        <v>8.7080057183702639E-2</v>
      </c>
      <c r="L93" s="147">
        <f t="shared" si="28"/>
        <v>0.4</v>
      </c>
      <c r="M93" s="147">
        <f t="shared" si="29"/>
        <v>1.3499999999999999</v>
      </c>
      <c r="N93" s="147">
        <f t="shared" si="30"/>
        <v>1.9</v>
      </c>
      <c r="O93" s="147">
        <f>IF('Crisis Indicator Data'!H90="x","x",IF('Crisis Indicator Data'!H90=0,0,IF(LOG('Crisis Indicator Data'!H90)&lt;O$4,0,IF(LOG('Crisis Indicator Data'!H90)&gt;O$3,5,ROUND(5-(O$3-LOG('Crisis Indicator Data'!H90))/(O$3-O$4)*5,1)))))</f>
        <v>3.6</v>
      </c>
      <c r="P93" s="165">
        <f>IF('Crisis Indicator Data'!H90="x","x",'Crisis Indicator Data'!H90/'Crisis Indicator Data'!G90)</f>
        <v>1</v>
      </c>
      <c r="Q93" s="147">
        <f t="shared" si="31"/>
        <v>5</v>
      </c>
      <c r="R93" s="147">
        <f t="shared" si="32"/>
        <v>4.3</v>
      </c>
      <c r="S93" s="147">
        <f>IF('Crisis Indicator Data'!I90="x","x",IF('Crisis Indicator Data'!I90=0,0,IF(LOG('Crisis Indicator Data'!I90)&lt;S$4,0,IF(LOG('Crisis Indicator Data'!I90)&gt;S$3,5,ROUND(5-(S$3-LOG('Crisis Indicator Data'!I90))/(S$3-S$4)*5,1)))))</f>
        <v>3.4</v>
      </c>
      <c r="T93" s="165">
        <f>IF('Crisis Indicator Data'!H90="x","x",IF('Crisis Indicator Data'!I90="x","x",'Crisis Indicator Data'!I90/'Crisis Indicator Data'!H90))</f>
        <v>4.8019700389903552E-2</v>
      </c>
      <c r="U93" s="147">
        <f t="shared" si="33"/>
        <v>1.6</v>
      </c>
      <c r="V93" s="147">
        <f t="shared" si="34"/>
        <v>2.5</v>
      </c>
      <c r="W93" s="147">
        <f>IF('Crisis Indicator Data'!L90="x","x",IF('Crisis Indicator Data'!L90=0,0,IF(LOG('Crisis Indicator Data'!L90)&lt;W$4,0,IF(LOG('Crisis Indicator Data'!L90)&gt;W$3,5,ROUND(5-(W$3-LOG('Crisis Indicator Data'!L90))/(W$3-W$4)*5,1)))))</f>
        <v>4.4000000000000004</v>
      </c>
      <c r="X93" s="166">
        <f>IF(OR('Crisis Indicator Data'!L90="x",'Crisis Indicator Data'!H90="x"),"x",'Crisis Indicator Data'!L90/'Crisis Indicator Data'!H90)</f>
        <v>2.5959367945823926E-4</v>
      </c>
      <c r="Y93" s="147">
        <f t="shared" si="35"/>
        <v>5</v>
      </c>
      <c r="Z93" s="147">
        <f t="shared" si="36"/>
        <v>4.7</v>
      </c>
      <c r="AA93" s="147">
        <f t="shared" si="37"/>
        <v>3.8</v>
      </c>
      <c r="AB93" s="167">
        <f t="shared" si="38"/>
        <v>4.0999999999999996</v>
      </c>
    </row>
    <row r="94" spans="1:28" x14ac:dyDescent="0.35">
      <c r="A94" s="172" t="str">
        <f>'Crisis Indicator Data'!A91</f>
        <v>Post-coup conflict in Myanmar</v>
      </c>
      <c r="B94" s="173" t="str">
        <f>'Crisis Indicator Data'!B91</f>
        <v>Violence,Socio-political,Conflict</v>
      </c>
      <c r="C94" s="173" t="str">
        <f>'Crisis Indicator Data'!C91</f>
        <v>MMR004</v>
      </c>
      <c r="D94" s="173" t="str">
        <f>'Crisis Indicator Data'!D91</f>
        <v>Myanmar</v>
      </c>
      <c r="E94" s="174" t="str">
        <f>'Crisis Indicator Data'!E91</f>
        <v>MMR</v>
      </c>
      <c r="F94" s="168">
        <f>IF('Crisis Indicator Data'!F91="x","x",IF(LOG('Crisis Indicator Data'!F91)&lt;F$4,0,IF(LOG('Crisis Indicator Data'!F91)&gt;F$3,5,ROUND(5-(F$3-LOG('Crisis Indicator Data'!F91))/(F$3-F$4)*5,1))))</f>
        <v>4.7</v>
      </c>
      <c r="G94" s="165">
        <f>IF('Crisis Indicator Data'!F91="x","x",IF(LEN(E94)&gt;3,('Crisis Indicator Data'!F91/VLOOKUP('Impact of the crisis'!$C94,'Regional Crises'!$B$1:$R$66,4,FALSE)),'Crisis Indicator Data'!F91/VLOOKUP('Impact of the crisis'!$E94,'Country Indicator Data'!$B$4:$P$300,15,FALSE)))</f>
        <v>1.0366295371320882</v>
      </c>
      <c r="H94" s="147">
        <f t="shared" si="26"/>
        <v>5</v>
      </c>
      <c r="I94" s="147">
        <f t="shared" si="27"/>
        <v>4.8499999999999996</v>
      </c>
      <c r="J94" s="147">
        <f>IF('Crisis Indicator Data'!G91="x","x",IF(LOG('Crisis Indicator Data'!G91)&lt;J$4,0,IF(LOG('Crisis Indicator Data'!G91)&gt;J$3,5,ROUND(5-(J$3-LOG('Crisis Indicator Data'!G91))/(J$3-J$4)*5,1))))</f>
        <v>5</v>
      </c>
      <c r="K94" s="165">
        <f>IF('Crisis Indicator Data'!G91="x","x",IF(LEN(E94)&gt;3,('Crisis Indicator Data'!G91/VLOOKUP('Impact of the crisis'!$C94,'Regional Crises'!$B$1:$R$66,5,FALSE)),'Crisis Indicator Data'!G91/VLOOKUP('Impact of the crisis'!$E94,'Country Indicator Data'!$B$4:$P$300,14,FALSE)))</f>
        <v>1</v>
      </c>
      <c r="L94" s="147">
        <f t="shared" si="28"/>
        <v>5</v>
      </c>
      <c r="M94" s="147">
        <f t="shared" si="29"/>
        <v>5</v>
      </c>
      <c r="N94" s="147">
        <f t="shared" si="30"/>
        <v>4.9000000000000004</v>
      </c>
      <c r="O94" s="147">
        <f>IF('Crisis Indicator Data'!H91="x","x",IF('Crisis Indicator Data'!H91=0,0,IF(LOG('Crisis Indicator Data'!H91)&lt;O$4,0,IF(LOG('Crisis Indicator Data'!H91)&gt;O$3,5,ROUND(5-(O$3-LOG('Crisis Indicator Data'!H91))/(O$3-O$4)*5,1)))))</f>
        <v>5</v>
      </c>
      <c r="P94" s="165">
        <f>IF('Crisis Indicator Data'!H91="x","x",'Crisis Indicator Data'!H91/'Crisis Indicator Data'!G91)</f>
        <v>1</v>
      </c>
      <c r="Q94" s="147">
        <f t="shared" si="31"/>
        <v>5</v>
      </c>
      <c r="R94" s="147">
        <f t="shared" si="32"/>
        <v>5</v>
      </c>
      <c r="S94" s="147">
        <f>IF('Crisis Indicator Data'!I91="x","x",IF('Crisis Indicator Data'!I91=0,0,IF(LOG('Crisis Indicator Data'!I91)&lt;S$4,0,IF(LOG('Crisis Indicator Data'!I91)&gt;S$3,5,ROUND(5-(S$3-LOG('Crisis Indicator Data'!I91))/(S$3-S$4)*5,1)))))</f>
        <v>5</v>
      </c>
      <c r="T94" s="165">
        <f>IF('Crisis Indicator Data'!H91="x","x",IF('Crisis Indicator Data'!I91="x","x",'Crisis Indicator Data'!I91/'Crisis Indicator Data'!H91))</f>
        <v>5.9042172980700497E-2</v>
      </c>
      <c r="U94" s="147">
        <f t="shared" si="33"/>
        <v>2</v>
      </c>
      <c r="V94" s="147">
        <f t="shared" si="34"/>
        <v>3.5</v>
      </c>
      <c r="W94" s="147">
        <f>IF('Crisis Indicator Data'!L91="x","x",IF('Crisis Indicator Data'!L91=0,0,IF(LOG('Crisis Indicator Data'!L91)&lt;W$4,0,IF(LOG('Crisis Indicator Data'!L91)&gt;W$3,5,ROUND(5-(W$3-LOG('Crisis Indicator Data'!L91))/(W$3-W$4)*5,1)))))</f>
        <v>5</v>
      </c>
      <c r="X94" s="166">
        <f>IF(OR('Crisis Indicator Data'!L91="x",'Crisis Indicator Data'!H91="x"),"x",'Crisis Indicator Data'!L91/'Crisis Indicator Data'!H91)</f>
        <v>9.3030736240171553E-5</v>
      </c>
      <c r="Y94" s="147">
        <f t="shared" si="35"/>
        <v>4.7</v>
      </c>
      <c r="Z94" s="147">
        <f t="shared" si="36"/>
        <v>4.9000000000000004</v>
      </c>
      <c r="AA94" s="147">
        <f t="shared" si="37"/>
        <v>4.3</v>
      </c>
      <c r="AB94" s="167">
        <f t="shared" si="38"/>
        <v>4.7</v>
      </c>
    </row>
    <row r="95" spans="1:28" x14ac:dyDescent="0.35">
      <c r="A95" s="172" t="str">
        <f>'Crisis Indicator Data'!A92</f>
        <v>2024 Monsoon Floods</v>
      </c>
      <c r="B95" s="173" t="str">
        <f>'Crisis Indicator Data'!B92</f>
        <v>Floods</v>
      </c>
      <c r="C95" s="173" t="str">
        <f>'Crisis Indicator Data'!C92</f>
        <v>MMR006</v>
      </c>
      <c r="D95" s="173" t="str">
        <f>'Crisis Indicator Data'!D92</f>
        <v>Myanmar</v>
      </c>
      <c r="E95" s="174" t="str">
        <f>'Crisis Indicator Data'!E92</f>
        <v>MMR</v>
      </c>
      <c r="F95" s="168">
        <f>IF('Crisis Indicator Data'!F92="x","x",IF(LOG('Crisis Indicator Data'!F92)&lt;F$4,0,IF(LOG('Crisis Indicator Data'!F92)&gt;F$3,5,ROUND(5-(F$3-LOG('Crisis Indicator Data'!F92))/(F$3-F$4)*5,1))))</f>
        <v>4.7</v>
      </c>
      <c r="G95" s="165">
        <f>IF('Crisis Indicator Data'!F92="x","x",IF(LEN(E95)&gt;3,('Crisis Indicator Data'!F92/VLOOKUP('Impact of the crisis'!$C95,'Regional Crises'!$B$1:$R$66,4,FALSE)),'Crisis Indicator Data'!F92/VLOOKUP('Impact of the crisis'!$E95,'Country Indicator Data'!$B$4:$P$300,15,FALSE)))</f>
        <v>0.98144238282746254</v>
      </c>
      <c r="H95" s="147">
        <f t="shared" si="26"/>
        <v>4.9000000000000004</v>
      </c>
      <c r="I95" s="147">
        <f t="shared" si="27"/>
        <v>4.8000000000000007</v>
      </c>
      <c r="J95" s="147">
        <f>IF('Crisis Indicator Data'!G92="x","x",IF(LOG('Crisis Indicator Data'!G92)&lt;J$4,0,IF(LOG('Crisis Indicator Data'!G92)&gt;J$3,5,ROUND(5-(J$3-LOG('Crisis Indicator Data'!G92))/(J$3-J$4)*5,1))))</f>
        <v>2.8</v>
      </c>
      <c r="K95" s="165">
        <f>IF('Crisis Indicator Data'!G92="x","x",IF(LEN(E95)&gt;3,('Crisis Indicator Data'!G92/VLOOKUP('Impact of the crisis'!$C95,'Regional Crises'!$B$1:$R$66,5,FALSE)),'Crisis Indicator Data'!G92/VLOOKUP('Impact of the crisis'!$E95,'Country Indicator Data'!$B$4:$P$300,14,FALSE)))</f>
        <v>0.12687634024303074</v>
      </c>
      <c r="L95" s="147">
        <f t="shared" si="28"/>
        <v>0.6</v>
      </c>
      <c r="M95" s="147">
        <f t="shared" si="29"/>
        <v>1.7</v>
      </c>
      <c r="N95" s="147">
        <f t="shared" si="30"/>
        <v>3.7</v>
      </c>
      <c r="O95" s="147">
        <f>IF('Crisis Indicator Data'!H92="x","x",IF('Crisis Indicator Data'!H92=0,0,IF(LOG('Crisis Indicator Data'!H92)&lt;O$4,0,IF(LOG('Crisis Indicator Data'!H92)&gt;O$3,5,ROUND(5-(O$3-LOG('Crisis Indicator Data'!H92))/(O$3-O$4)*5,1)))))</f>
        <v>2.7</v>
      </c>
      <c r="P95" s="165">
        <f>IF('Crisis Indicator Data'!H92="x","x",'Crisis Indicator Data'!H92/'Crisis Indicator Data'!G92)</f>
        <v>0.18028169014084508</v>
      </c>
      <c r="Q95" s="147">
        <f t="shared" si="31"/>
        <v>0.9</v>
      </c>
      <c r="R95" s="147">
        <f t="shared" si="32"/>
        <v>1.8</v>
      </c>
      <c r="S95" s="147">
        <f>IF('Crisis Indicator Data'!I92="x","x",IF('Crisis Indicator Data'!I92=0,0,IF(LOG('Crisis Indicator Data'!I92)&lt;S$4,0,IF(LOG('Crisis Indicator Data'!I92)&gt;S$3,5,ROUND(5-(S$3-LOG('Crisis Indicator Data'!I92))/(S$3-S$4)*5,1)))))</f>
        <v>3.8</v>
      </c>
      <c r="T95" s="165">
        <f>IF('Crisis Indicator Data'!H92="x","x",IF('Crisis Indicator Data'!I92="x","x",'Crisis Indicator Data'!I92/'Crisis Indicator Data'!H92))</f>
        <v>0.3359375</v>
      </c>
      <c r="U95" s="147">
        <f t="shared" si="33"/>
        <v>5</v>
      </c>
      <c r="V95" s="147">
        <f t="shared" si="34"/>
        <v>4.4000000000000004</v>
      </c>
      <c r="W95" s="147">
        <f>IF('Crisis Indicator Data'!L92="x","x",IF('Crisis Indicator Data'!L92=0,0,IF(LOG('Crisis Indicator Data'!L92)&lt;W$4,0,IF(LOG('Crisis Indicator Data'!L92)&gt;W$3,5,ROUND(5-(W$3-LOG('Crisis Indicator Data'!L92))/(W$3-W$4)*5,1)))))</f>
        <v>3.5</v>
      </c>
      <c r="X95" s="166">
        <f>IF(OR('Crisis Indicator Data'!L92="x",'Crisis Indicator Data'!H92="x"),"x",'Crisis Indicator Data'!L92/'Crisis Indicator Data'!H92)</f>
        <v>2.3593750000000001E-4</v>
      </c>
      <c r="Y95" s="147">
        <f t="shared" si="35"/>
        <v>5</v>
      </c>
      <c r="Z95" s="147">
        <f t="shared" si="36"/>
        <v>4.3</v>
      </c>
      <c r="AA95" s="147">
        <f t="shared" si="37"/>
        <v>4.4000000000000004</v>
      </c>
      <c r="AB95" s="167">
        <f t="shared" si="38"/>
        <v>3.4</v>
      </c>
    </row>
    <row r="96" spans="1:28" x14ac:dyDescent="0.35">
      <c r="A96" s="172" t="str">
        <f>'Crisis Indicator Data'!A93</f>
        <v>Multiple Crises in Mozambique</v>
      </c>
      <c r="B96" s="173" t="str">
        <f>'Crisis Indicator Data'!B93</f>
        <v>Conflict,Displacement,Cyclone</v>
      </c>
      <c r="C96" s="173" t="str">
        <f>'Crisis Indicator Data'!C93</f>
        <v>MOZ001</v>
      </c>
      <c r="D96" s="173" t="str">
        <f>'Crisis Indicator Data'!D93</f>
        <v>Mozambique</v>
      </c>
      <c r="E96" s="174" t="str">
        <f>'Crisis Indicator Data'!E93</f>
        <v>MOZ</v>
      </c>
      <c r="F96" s="168">
        <f>IF('Crisis Indicator Data'!F93="x","x",IF(LOG('Crisis Indicator Data'!F93)&lt;F$4,0,IF(LOG('Crisis Indicator Data'!F93)&gt;F$3,5,ROUND(5-(F$3-LOG('Crisis Indicator Data'!F93))/(F$3-F$4)*5,1))))</f>
        <v>4.8</v>
      </c>
      <c r="G96" s="165">
        <f>IF('Crisis Indicator Data'!F93="x","x",IF(LEN(E96)&gt;3,('Crisis Indicator Data'!F93/VLOOKUP('Impact of the crisis'!$C96,'Regional Crises'!$B$1:$R$66,4,FALSE)),'Crisis Indicator Data'!F93/VLOOKUP('Impact of the crisis'!$E96,'Country Indicator Data'!$B$4:$P$300,15,FALSE)))</f>
        <v>1</v>
      </c>
      <c r="H96" s="147">
        <f t="shared" si="26"/>
        <v>5</v>
      </c>
      <c r="I96" s="147">
        <f t="shared" si="27"/>
        <v>4.9000000000000004</v>
      </c>
      <c r="J96" s="147">
        <f>IF('Crisis Indicator Data'!G93="x","x",IF(LOG('Crisis Indicator Data'!G93)&lt;J$4,0,IF(LOG('Crisis Indicator Data'!G93)&gt;J$3,5,ROUND(5-(J$3-LOG('Crisis Indicator Data'!G93))/(J$3-J$4)*5,1))))</f>
        <v>5</v>
      </c>
      <c r="K96" s="165">
        <f>IF('Crisis Indicator Data'!G93="x","x",IF(LEN(E96)&gt;3,('Crisis Indicator Data'!G93/VLOOKUP('Impact of the crisis'!$C96,'Regional Crises'!$B$1:$R$66,5,FALSE)),'Crisis Indicator Data'!G93/VLOOKUP('Impact of the crisis'!$E96,'Country Indicator Data'!$B$4:$P$300,14,FALSE)))</f>
        <v>1</v>
      </c>
      <c r="L96" s="147">
        <f t="shared" si="28"/>
        <v>5</v>
      </c>
      <c r="M96" s="147">
        <f t="shared" si="29"/>
        <v>5</v>
      </c>
      <c r="N96" s="147">
        <f t="shared" si="30"/>
        <v>5</v>
      </c>
      <c r="O96" s="147">
        <f>IF('Crisis Indicator Data'!H93="x","x",IF('Crisis Indicator Data'!H93=0,0,IF(LOG('Crisis Indicator Data'!H93)&lt;O$4,0,IF(LOG('Crisis Indicator Data'!H93)&gt;O$3,5,ROUND(5-(O$3-LOG('Crisis Indicator Data'!H93))/(O$3-O$4)*5,1)))))</f>
        <v>5</v>
      </c>
      <c r="P96" s="165">
        <f>IF('Crisis Indicator Data'!H93="x","x",'Crisis Indicator Data'!H93/'Crisis Indicator Data'!G93)</f>
        <v>1</v>
      </c>
      <c r="Q96" s="147">
        <f t="shared" si="31"/>
        <v>5</v>
      </c>
      <c r="R96" s="147">
        <f t="shared" si="32"/>
        <v>5</v>
      </c>
      <c r="S96" s="147">
        <f>IF('Crisis Indicator Data'!I93="x","x",IF('Crisis Indicator Data'!I93=0,0,IF(LOG('Crisis Indicator Data'!I93)&lt;S$4,0,IF(LOG('Crisis Indicator Data'!I93)&gt;S$3,5,ROUND(5-(S$3-LOG('Crisis Indicator Data'!I93))/(S$3-S$4)*5,1)))))</f>
        <v>4.2</v>
      </c>
      <c r="T96" s="165">
        <f>IF('Crisis Indicator Data'!H93="x","x",IF('Crisis Indicator Data'!I93="x","x",'Crisis Indicator Data'!I93/'Crisis Indicator Data'!H93))</f>
        <v>2.3996785119696884E-2</v>
      </c>
      <c r="U96" s="147">
        <f t="shared" si="33"/>
        <v>0.8</v>
      </c>
      <c r="V96" s="147">
        <f t="shared" si="34"/>
        <v>2.5</v>
      </c>
      <c r="W96" s="147">
        <f>IF('Crisis Indicator Data'!L93="x","x",IF('Crisis Indicator Data'!L93=0,0,IF(LOG('Crisis Indicator Data'!L93)&lt;W$4,0,IF(LOG('Crisis Indicator Data'!L93)&gt;W$3,5,ROUND(5-(W$3-LOG('Crisis Indicator Data'!L93))/(W$3-W$4)*5,1)))))</f>
        <v>3.6</v>
      </c>
      <c r="X96" s="166">
        <f>IF(OR('Crisis Indicator Data'!L93="x",'Crisis Indicator Data'!H93="x"),"x",'Crisis Indicator Data'!L93/'Crisis Indicator Data'!H93)</f>
        <v>9.2714851598828863E-6</v>
      </c>
      <c r="Y96" s="147">
        <f t="shared" si="35"/>
        <v>0.5</v>
      </c>
      <c r="Z96" s="147">
        <f t="shared" si="36"/>
        <v>2.1</v>
      </c>
      <c r="AA96" s="147">
        <f t="shared" si="37"/>
        <v>2.2999999999999998</v>
      </c>
      <c r="AB96" s="167">
        <f t="shared" si="38"/>
        <v>4</v>
      </c>
    </row>
    <row r="97" spans="1:28" x14ac:dyDescent="0.35">
      <c r="A97" s="172" t="str">
        <f>'Crisis Indicator Data'!A94</f>
        <v>Cabo Delgado Islamist Insurgency</v>
      </c>
      <c r="B97" s="173" t="str">
        <f>'Crisis Indicator Data'!B94</f>
        <v>Conflict,Displacement</v>
      </c>
      <c r="C97" s="173" t="str">
        <f>'Crisis Indicator Data'!C94</f>
        <v>MOZ004</v>
      </c>
      <c r="D97" s="173" t="str">
        <f>'Crisis Indicator Data'!D94</f>
        <v>Mozambique</v>
      </c>
      <c r="E97" s="174" t="str">
        <f>'Crisis Indicator Data'!E94</f>
        <v>MOZ</v>
      </c>
      <c r="F97" s="168">
        <f>IF('Crisis Indicator Data'!F94="x","x",IF(LOG('Crisis Indicator Data'!F94)&lt;F$4,0,IF(LOG('Crisis Indicator Data'!F94)&gt;F$3,5,ROUND(5-(F$3-LOG('Crisis Indicator Data'!F94))/(F$3-F$4)*5,1))))</f>
        <v>4.0999999999999996</v>
      </c>
      <c r="G97" s="165">
        <f>IF('Crisis Indicator Data'!F94="x","x",IF(LEN(E97)&gt;3,('Crisis Indicator Data'!F94/VLOOKUP('Impact of the crisis'!$C97,'Regional Crises'!$B$1:$R$66,4,FALSE)),'Crisis Indicator Data'!F94/VLOOKUP('Impact of the crisis'!$E97,'Country Indicator Data'!$B$4:$P$300,15,FALSE)))</f>
        <v>0.35684401943080951</v>
      </c>
      <c r="H97" s="147">
        <f t="shared" si="26"/>
        <v>1.7</v>
      </c>
      <c r="I97" s="147">
        <f t="shared" si="27"/>
        <v>2.9</v>
      </c>
      <c r="J97" s="147">
        <f>IF('Crisis Indicator Data'!G94="x","x",IF(LOG('Crisis Indicator Data'!G94)&lt;J$4,0,IF(LOG('Crisis Indicator Data'!G94)&gt;J$3,5,ROUND(5-(J$3-LOG('Crisis Indicator Data'!G94))/(J$3-J$4)*5,1))))</f>
        <v>3.5</v>
      </c>
      <c r="K97" s="165">
        <f>IF('Crisis Indicator Data'!G94="x","x",IF(LEN(E97)&gt;3,('Crisis Indicator Data'!G94/VLOOKUP('Impact of the crisis'!$C97,'Regional Crises'!$B$1:$R$66,5,FALSE)),'Crisis Indicator Data'!G94/VLOOKUP('Impact of the crisis'!$E97,'Country Indicator Data'!$B$4:$P$300,14,FALSE)))</f>
        <v>0.33251047706527354</v>
      </c>
      <c r="L97" s="147">
        <f t="shared" si="28"/>
        <v>1.6</v>
      </c>
      <c r="M97" s="147">
        <f t="shared" si="29"/>
        <v>2.5499999999999998</v>
      </c>
      <c r="N97" s="147">
        <f t="shared" si="30"/>
        <v>2.7</v>
      </c>
      <c r="O97" s="147">
        <f>IF('Crisis Indicator Data'!H94="x","x",IF('Crisis Indicator Data'!H94=0,0,IF(LOG('Crisis Indicator Data'!H94)&lt;O$4,0,IF(LOG('Crisis Indicator Data'!H94)&gt;O$3,5,ROUND(5-(O$3-LOG('Crisis Indicator Data'!H94))/(O$3-O$4)*5,1)))))</f>
        <v>4.3</v>
      </c>
      <c r="P97" s="165">
        <f>IF('Crisis Indicator Data'!H94="x","x",'Crisis Indicator Data'!H94/'Crisis Indicator Data'!G94)</f>
        <v>1</v>
      </c>
      <c r="Q97" s="147">
        <f t="shared" si="31"/>
        <v>5</v>
      </c>
      <c r="R97" s="147">
        <f t="shared" si="32"/>
        <v>4.6500000000000004</v>
      </c>
      <c r="S97" s="147">
        <f>IF('Crisis Indicator Data'!I94="x","x",IF('Crisis Indicator Data'!I94=0,0,IF(LOG('Crisis Indicator Data'!I94)&lt;S$4,0,IF(LOG('Crisis Indicator Data'!I94)&gt;S$3,5,ROUND(5-(S$3-LOG('Crisis Indicator Data'!I94))/(S$3-S$4)*5,1)))))</f>
        <v>4.0999999999999996</v>
      </c>
      <c r="T97" s="165">
        <f>IF('Crisis Indicator Data'!H94="x","x",IF('Crisis Indicator Data'!I94="x","x",'Crisis Indicator Data'!I94/'Crisis Indicator Data'!H94))</f>
        <v>6.1291436464088397E-2</v>
      </c>
      <c r="U97" s="147">
        <f t="shared" si="33"/>
        <v>2</v>
      </c>
      <c r="V97" s="147">
        <f t="shared" si="34"/>
        <v>3.1</v>
      </c>
      <c r="W97" s="147">
        <f>IF('Crisis Indicator Data'!L94="x","x",IF('Crisis Indicator Data'!L94=0,0,IF(LOG('Crisis Indicator Data'!L94)&lt;W$4,0,IF(LOG('Crisis Indicator Data'!L94)&gt;W$3,5,ROUND(5-(W$3-LOG('Crisis Indicator Data'!L94))/(W$3-W$4)*5,1)))))</f>
        <v>3.2</v>
      </c>
      <c r="X97" s="166">
        <f>IF(OR('Crisis Indicator Data'!L94="x",'Crisis Indicator Data'!H94="x"),"x",'Crisis Indicator Data'!L94/'Crisis Indicator Data'!H94)</f>
        <v>1.5279696132596683E-5</v>
      </c>
      <c r="Y97" s="147">
        <f t="shared" si="35"/>
        <v>0.8</v>
      </c>
      <c r="Z97" s="147">
        <f t="shared" si="36"/>
        <v>2</v>
      </c>
      <c r="AA97" s="147">
        <f t="shared" si="37"/>
        <v>2.6</v>
      </c>
      <c r="AB97" s="167">
        <f t="shared" si="38"/>
        <v>3.8</v>
      </c>
    </row>
    <row r="98" spans="1:28" x14ac:dyDescent="0.35">
      <c r="A98" s="172" t="str">
        <f>'Crisis Indicator Data'!A95</f>
        <v>2024 Rainy and Cyclone season</v>
      </c>
      <c r="B98" s="173" t="str">
        <f>'Crisis Indicator Data'!B95</f>
        <v>Floods,Displacement,Cyclone</v>
      </c>
      <c r="C98" s="173" t="str">
        <f>'Crisis Indicator Data'!C95</f>
        <v>MOZ011</v>
      </c>
      <c r="D98" s="173" t="str">
        <f>'Crisis Indicator Data'!D95</f>
        <v>Mozambique</v>
      </c>
      <c r="E98" s="174" t="str">
        <f>'Crisis Indicator Data'!E95</f>
        <v>MOZ</v>
      </c>
      <c r="F98" s="168">
        <f>IF('Crisis Indicator Data'!F95="x","x",IF(LOG('Crisis Indicator Data'!F95)&lt;F$4,0,IF(LOG('Crisis Indicator Data'!F95)&gt;F$3,5,ROUND(5-(F$3-LOG('Crisis Indicator Data'!F95))/(F$3-F$4)*5,1))))</f>
        <v>4.8</v>
      </c>
      <c r="G98" s="165">
        <f>IF('Crisis Indicator Data'!F95="x","x",IF(LEN(E98)&gt;3,('Crisis Indicator Data'!F95/VLOOKUP('Impact of the crisis'!$C98,'Regional Crises'!$B$1:$R$66,4,FALSE)),'Crisis Indicator Data'!F95/VLOOKUP('Impact of the crisis'!$E98,'Country Indicator Data'!$B$4:$P$300,15,FALSE)))</f>
        <v>1</v>
      </c>
      <c r="H98" s="147">
        <f t="shared" si="26"/>
        <v>5</v>
      </c>
      <c r="I98" s="147">
        <f t="shared" si="27"/>
        <v>4.9000000000000004</v>
      </c>
      <c r="J98" s="147">
        <f>IF('Crisis Indicator Data'!G95="x","x",IF(LOG('Crisis Indicator Data'!G95)&lt;J$4,0,IF(LOG('Crisis Indicator Data'!G95)&gt;J$3,5,ROUND(5-(J$3-LOG('Crisis Indicator Data'!G95))/(J$3-J$4)*5,1))))</f>
        <v>5</v>
      </c>
      <c r="K98" s="165">
        <f>IF('Crisis Indicator Data'!G95="x","x",IF(LEN(E98)&gt;3,('Crisis Indicator Data'!G95/VLOOKUP('Impact of the crisis'!$C98,'Regional Crises'!$B$1:$R$66,5,FALSE)),'Crisis Indicator Data'!G95/VLOOKUP('Impact of the crisis'!$E98,'Country Indicator Data'!$B$4:$P$300,14,FALSE)))</f>
        <v>1</v>
      </c>
      <c r="L98" s="147">
        <f t="shared" si="28"/>
        <v>5</v>
      </c>
      <c r="M98" s="147">
        <f t="shared" si="29"/>
        <v>5</v>
      </c>
      <c r="N98" s="147">
        <f t="shared" si="30"/>
        <v>5</v>
      </c>
      <c r="O98" s="147">
        <f>IF('Crisis Indicator Data'!H95="x","x",IF('Crisis Indicator Data'!H95=0,0,IF(LOG('Crisis Indicator Data'!H95)&lt;O$4,0,IF(LOG('Crisis Indicator Data'!H95)&gt;O$3,5,ROUND(5-(O$3-LOG('Crisis Indicator Data'!H95))/(O$3-O$4)*5,1)))))</f>
        <v>5</v>
      </c>
      <c r="P98" s="165">
        <f>IF('Crisis Indicator Data'!H95="x","x",'Crisis Indicator Data'!H95/'Crisis Indicator Data'!G95)</f>
        <v>1</v>
      </c>
      <c r="Q98" s="147">
        <f t="shared" si="31"/>
        <v>5</v>
      </c>
      <c r="R98" s="147">
        <f t="shared" si="32"/>
        <v>5</v>
      </c>
      <c r="S98" s="147">
        <f>IF('Crisis Indicator Data'!I95="x","x",IF('Crisis Indicator Data'!I95=0,0,IF(LOG('Crisis Indicator Data'!I95)&lt;S$4,0,IF(LOG('Crisis Indicator Data'!I95)&gt;S$3,5,ROUND(5-(S$3-LOG('Crisis Indicator Data'!I95))/(S$3-S$4)*5,1)))))</f>
        <v>3</v>
      </c>
      <c r="T98" s="165">
        <f>IF('Crisis Indicator Data'!H95="x","x",IF('Crisis Indicator Data'!I95="x","x",'Crisis Indicator Data'!I95/'Crisis Indicator Data'!H95))</f>
        <v>3.6167403410069464E-3</v>
      </c>
      <c r="U98" s="147">
        <f t="shared" si="33"/>
        <v>0.1</v>
      </c>
      <c r="V98" s="147">
        <f t="shared" si="34"/>
        <v>1.6</v>
      </c>
      <c r="W98" s="147">
        <f>IF('Crisis Indicator Data'!L95="x","x",IF('Crisis Indicator Data'!L95=0,0,IF(LOG('Crisis Indicator Data'!L95)&lt;W$4,0,IF(LOG('Crisis Indicator Data'!L95)&gt;W$3,5,ROUND(5-(W$3-LOG('Crisis Indicator Data'!L95))/(W$3-W$4)*5,1)))))</f>
        <v>3.1</v>
      </c>
      <c r="X98" s="166">
        <f>IF(OR('Crisis Indicator Data'!L95="x",'Crisis Indicator Data'!H95="x"),"x",'Crisis Indicator Data'!L95/'Crisis Indicator Data'!H95)</f>
        <v>4.1908261094207479E-6</v>
      </c>
      <c r="Y98" s="147">
        <f t="shared" si="35"/>
        <v>0.2</v>
      </c>
      <c r="Z98" s="147">
        <f t="shared" si="36"/>
        <v>1.7</v>
      </c>
      <c r="AA98" s="147">
        <f t="shared" si="37"/>
        <v>1.7</v>
      </c>
      <c r="AB98" s="167">
        <f t="shared" si="38"/>
        <v>3.9</v>
      </c>
    </row>
    <row r="99" spans="1:28" x14ac:dyDescent="0.35">
      <c r="A99" s="172" t="str">
        <f>'Crisis Indicator Data'!A96</f>
        <v>Drought in Mozambique</v>
      </c>
      <c r="B99" s="173" t="str">
        <f>'Crisis Indicator Data'!B96</f>
        <v>Drought</v>
      </c>
      <c r="C99" s="173" t="str">
        <f>'Crisis Indicator Data'!C96</f>
        <v>MOZ012</v>
      </c>
      <c r="D99" s="173" t="str">
        <f>'Crisis Indicator Data'!D96</f>
        <v>Mozambique</v>
      </c>
      <c r="E99" s="174" t="str">
        <f>'Crisis Indicator Data'!E96</f>
        <v>MOZ</v>
      </c>
      <c r="F99" s="168">
        <f>IF('Crisis Indicator Data'!F96="x","x",IF(LOG('Crisis Indicator Data'!F96)&lt;F$4,0,IF(LOG('Crisis Indicator Data'!F96)&gt;F$3,5,ROUND(5-(F$3-LOG('Crisis Indicator Data'!F96))/(F$3-F$4)*5,1))))</f>
        <v>4.5</v>
      </c>
      <c r="G99" s="165">
        <f>IF('Crisis Indicator Data'!F96="x","x",IF(LEN(E99)&gt;3,('Crisis Indicator Data'!F96/VLOOKUP('Impact of the crisis'!$C99,'Regional Crises'!$B$1:$R$66,4,FALSE)),'Crisis Indicator Data'!F96/VLOOKUP('Impact of the crisis'!$E99,'Country Indicator Data'!$B$4:$P$300,15,FALSE)))</f>
        <v>0.60783547394389481</v>
      </c>
      <c r="H99" s="147">
        <f t="shared" si="26"/>
        <v>3</v>
      </c>
      <c r="I99" s="147">
        <f t="shared" si="27"/>
        <v>3.75</v>
      </c>
      <c r="J99" s="147">
        <f>IF('Crisis Indicator Data'!G96="x","x",IF(LOG('Crisis Indicator Data'!G96)&lt;J$4,0,IF(LOG('Crisis Indicator Data'!G96)&gt;J$3,5,ROUND(5-(J$3-LOG('Crisis Indicator Data'!G96))/(J$3-J$4)*5,1))))</f>
        <v>4.2</v>
      </c>
      <c r="K99" s="165">
        <f>IF('Crisis Indicator Data'!G96="x","x",IF(LEN(E99)&gt;3,('Crisis Indicator Data'!G96/VLOOKUP('Impact of the crisis'!$C99,'Regional Crises'!$B$1:$R$66,5,FALSE)),'Crisis Indicator Data'!G96/VLOOKUP('Impact of the crisis'!$E99,'Country Indicator Data'!$B$4:$P$300,14,FALSE)))</f>
        <v>0.5153567943050692</v>
      </c>
      <c r="L99" s="147">
        <f t="shared" si="28"/>
        <v>2.6</v>
      </c>
      <c r="M99" s="147">
        <f t="shared" si="29"/>
        <v>3.4000000000000004</v>
      </c>
      <c r="N99" s="147">
        <f t="shared" si="30"/>
        <v>3.6</v>
      </c>
      <c r="O99" s="147">
        <f>IF('Crisis Indicator Data'!H96="x","x",IF('Crisis Indicator Data'!H96=0,0,IF(LOG('Crisis Indicator Data'!H96)&lt;O$4,0,IF(LOG('Crisis Indicator Data'!H96)&gt;O$3,5,ROUND(5-(O$3-LOG('Crisis Indicator Data'!H96))/(O$3-O$4)*5,1)))))</f>
        <v>4.5999999999999996</v>
      </c>
      <c r="P99" s="165">
        <f>IF('Crisis Indicator Data'!H96="x","x",'Crisis Indicator Data'!H96/'Crisis Indicator Data'!G96)</f>
        <v>1</v>
      </c>
      <c r="Q99" s="147">
        <f t="shared" si="31"/>
        <v>5</v>
      </c>
      <c r="R99" s="147">
        <f t="shared" si="32"/>
        <v>4.8</v>
      </c>
      <c r="S99" s="147">
        <f>IF('Crisis Indicator Data'!I96="x","x",IF('Crisis Indicator Data'!I96=0,0,IF(LOG('Crisis Indicator Data'!I96)&lt;S$4,0,IF(LOG('Crisis Indicator Data'!I96)&gt;S$3,5,ROUND(5-(S$3-LOG('Crisis Indicator Data'!I96))/(S$3-S$4)*5,1)))))</f>
        <v>0</v>
      </c>
      <c r="T99" s="165">
        <f>IF('Crisis Indicator Data'!H96="x","x",IF('Crisis Indicator Data'!I96="x","x",'Crisis Indicator Data'!I96/'Crisis Indicator Data'!H96))</f>
        <v>0</v>
      </c>
      <c r="U99" s="147">
        <f t="shared" si="33"/>
        <v>0</v>
      </c>
      <c r="V99" s="147">
        <f t="shared" si="34"/>
        <v>0</v>
      </c>
      <c r="W99" s="147" t="str">
        <f>IF('Crisis Indicator Data'!L96="x","x",IF('Crisis Indicator Data'!L96=0,0,IF(LOG('Crisis Indicator Data'!L96)&lt;W$4,0,IF(LOG('Crisis Indicator Data'!L96)&gt;W$3,5,ROUND(5-(W$3-LOG('Crisis Indicator Data'!L96))/(W$3-W$4)*5,1)))))</f>
        <v>x</v>
      </c>
      <c r="X99" s="166" t="str">
        <f>IF(OR('Crisis Indicator Data'!L96="x",'Crisis Indicator Data'!H96="x"),"x",'Crisis Indicator Data'!L96/'Crisis Indicator Data'!H96)</f>
        <v>x</v>
      </c>
      <c r="Y99" s="147" t="str">
        <f t="shared" si="35"/>
        <v>x</v>
      </c>
      <c r="Z99" s="147" t="str">
        <f t="shared" si="36"/>
        <v>x</v>
      </c>
      <c r="AA99" s="147">
        <f t="shared" si="37"/>
        <v>0</v>
      </c>
      <c r="AB99" s="167">
        <f t="shared" si="38"/>
        <v>3.2</v>
      </c>
    </row>
    <row r="100" spans="1:28" x14ac:dyDescent="0.35">
      <c r="A100" s="172" t="str">
        <f>'Crisis Indicator Data'!A97</f>
        <v>Refugees from Mali in Mauritania</v>
      </c>
      <c r="B100" s="173" t="str">
        <f>'Crisis Indicator Data'!B97</f>
        <v>Displacement</v>
      </c>
      <c r="C100" s="173" t="str">
        <f>'Crisis Indicator Data'!C97</f>
        <v>MRT002</v>
      </c>
      <c r="D100" s="173" t="str">
        <f>'Crisis Indicator Data'!D97</f>
        <v>Mauritania</v>
      </c>
      <c r="E100" s="174" t="str">
        <f>'Crisis Indicator Data'!E97</f>
        <v>MRT</v>
      </c>
      <c r="F100" s="168">
        <f>IF('Crisis Indicator Data'!F97="x","x",IF(LOG('Crisis Indicator Data'!F97)&lt;F$4,0,IF(LOG('Crisis Indicator Data'!F97)&gt;F$3,5,ROUND(5-(F$3-LOG('Crisis Indicator Data'!F97))/(F$3-F$4)*5,1))))</f>
        <v>3.9</v>
      </c>
      <c r="G100" s="165">
        <f>IF('Crisis Indicator Data'!F97="x","x",IF(LEN(E100)&gt;3,('Crisis Indicator Data'!F97/VLOOKUP('Impact of the crisis'!$C100,'Regional Crises'!$B$1:$R$66,4,FALSE)),'Crisis Indicator Data'!F97/VLOOKUP('Impact of the crisis'!$E100,'Country Indicator Data'!$B$4:$P$300,15,FALSE)))</f>
        <v>0.19986416998156592</v>
      </c>
      <c r="H100" s="147">
        <f t="shared" si="26"/>
        <v>0.9</v>
      </c>
      <c r="I100" s="147">
        <f t="shared" si="27"/>
        <v>2.4</v>
      </c>
      <c r="J100" s="147">
        <f>IF('Crisis Indicator Data'!G97="x","x",IF(LOG('Crisis Indicator Data'!G97)&lt;J$4,0,IF(LOG('Crisis Indicator Data'!G97)&gt;J$3,5,ROUND(5-(J$3-LOG('Crisis Indicator Data'!G97))/(J$3-J$4)*5,1))))</f>
        <v>1</v>
      </c>
      <c r="K100" s="165">
        <f>IF('Crisis Indicator Data'!G97="x","x",IF(LEN(E100)&gt;3,('Crisis Indicator Data'!G97/VLOOKUP('Impact of the crisis'!$C100,'Regional Crises'!$B$1:$R$66,5,FALSE)),'Crisis Indicator Data'!G97/VLOOKUP('Impact of the crisis'!$E100,'Country Indicator Data'!$B$4:$P$300,14,FALSE)))</f>
        <v>0.38990560585628975</v>
      </c>
      <c r="L100" s="147">
        <f t="shared" si="28"/>
        <v>1.9</v>
      </c>
      <c r="M100" s="147">
        <f t="shared" si="29"/>
        <v>1.45</v>
      </c>
      <c r="N100" s="147">
        <f t="shared" si="30"/>
        <v>2</v>
      </c>
      <c r="O100" s="147">
        <f>IF('Crisis Indicator Data'!H97="x","x",IF('Crisis Indicator Data'!H97=0,0,IF(LOG('Crisis Indicator Data'!H97)&lt;O$4,0,IF(LOG('Crisis Indicator Data'!H97)&gt;O$3,5,ROUND(5-(O$3-LOG('Crisis Indicator Data'!H97))/(O$3-O$4)*5,1)))))</f>
        <v>1.1000000000000001</v>
      </c>
      <c r="P100" s="165">
        <f>IF('Crisis Indicator Data'!H97="x","x",'Crisis Indicator Data'!H97/'Crisis Indicator Data'!G97)</f>
        <v>6.768774703557312E-2</v>
      </c>
      <c r="Q100" s="147">
        <f t="shared" si="31"/>
        <v>0.3</v>
      </c>
      <c r="R100" s="147">
        <f t="shared" si="32"/>
        <v>0.70000000000000007</v>
      </c>
      <c r="S100" s="147">
        <f>IF('Crisis Indicator Data'!I97="x","x",IF('Crisis Indicator Data'!I97=0,0,IF(LOG('Crisis Indicator Data'!I97)&lt;S$4,0,IF(LOG('Crisis Indicator Data'!I97)&gt;S$3,5,ROUND(5-(S$3-LOG('Crisis Indicator Data'!I97))/(S$3-S$4)*5,1)))))</f>
        <v>3.1</v>
      </c>
      <c r="T100" s="165">
        <f>IF('Crisis Indicator Data'!H97="x","x",IF('Crisis Indicator Data'!I97="x","x",'Crisis Indicator Data'!I97/'Crisis Indicator Data'!H97))</f>
        <v>1</v>
      </c>
      <c r="U100" s="147">
        <f t="shared" si="33"/>
        <v>5</v>
      </c>
      <c r="V100" s="147">
        <f t="shared" si="34"/>
        <v>4.0999999999999996</v>
      </c>
      <c r="W100" s="147">
        <f>IF('Crisis Indicator Data'!L97="x","x",IF('Crisis Indicator Data'!L97=0,0,IF(LOG('Crisis Indicator Data'!L97)&lt;W$4,0,IF(LOG('Crisis Indicator Data'!L97)&gt;W$3,5,ROUND(5-(W$3-LOG('Crisis Indicator Data'!L97))/(W$3-W$4)*5,1)))))</f>
        <v>1.1000000000000001</v>
      </c>
      <c r="X100" s="166">
        <f>IF(OR('Crisis Indicator Data'!L97="x",'Crisis Indicator Data'!H97="x"),"x",'Crisis Indicator Data'!L97/'Crisis Indicator Data'!H97)</f>
        <v>4.3795620437956203E-5</v>
      </c>
      <c r="Y100" s="147">
        <f t="shared" si="35"/>
        <v>2.2000000000000002</v>
      </c>
      <c r="Z100" s="147">
        <f t="shared" si="36"/>
        <v>1.7</v>
      </c>
      <c r="AA100" s="147">
        <f t="shared" si="37"/>
        <v>3.1</v>
      </c>
      <c r="AB100" s="167">
        <f t="shared" si="38"/>
        <v>2.1</v>
      </c>
    </row>
    <row r="101" spans="1:28" x14ac:dyDescent="0.35">
      <c r="A101" s="172" t="str">
        <f>'Crisis Indicator Data'!A98</f>
        <v>Food Security in Mauritania</v>
      </c>
      <c r="B101" s="173" t="str">
        <f>'Crisis Indicator Data'!B98</f>
        <v>Drought,Floods</v>
      </c>
      <c r="C101" s="173" t="str">
        <f>'Crisis Indicator Data'!C98</f>
        <v>MRT003</v>
      </c>
      <c r="D101" s="173" t="str">
        <f>'Crisis Indicator Data'!D98</f>
        <v>Mauritania</v>
      </c>
      <c r="E101" s="174" t="str">
        <f>'Crisis Indicator Data'!E98</f>
        <v>MRT</v>
      </c>
      <c r="F101" s="168">
        <f>IF('Crisis Indicator Data'!F98="x","x",IF(LOG('Crisis Indicator Data'!F98)&lt;F$4,0,IF(LOG('Crisis Indicator Data'!F98)&gt;F$3,5,ROUND(5-(F$3-LOG('Crisis Indicator Data'!F98))/(F$3-F$4)*5,1))))</f>
        <v>5</v>
      </c>
      <c r="G101" s="165">
        <f>IF('Crisis Indicator Data'!F98="x","x",IF(LEN(E101)&gt;3,('Crisis Indicator Data'!F98/VLOOKUP('Impact of the crisis'!$C101,'Regional Crises'!$B$1:$R$66,4,FALSE)),'Crisis Indicator Data'!F98/VLOOKUP('Impact of the crisis'!$E101,'Country Indicator Data'!$B$4:$P$300,15,FALSE)))</f>
        <v>1</v>
      </c>
      <c r="H101" s="147">
        <f t="shared" si="26"/>
        <v>5</v>
      </c>
      <c r="I101" s="147">
        <f t="shared" si="27"/>
        <v>5</v>
      </c>
      <c r="J101" s="147">
        <f>IF('Crisis Indicator Data'!G98="x","x",IF(LOG('Crisis Indicator Data'!G98)&lt;J$4,0,IF(LOG('Crisis Indicator Data'!G98)&gt;J$3,5,ROUND(5-(J$3-LOG('Crisis Indicator Data'!G98))/(J$3-J$4)*5,1))))</f>
        <v>2.2000000000000002</v>
      </c>
      <c r="K101" s="165">
        <f>IF('Crisis Indicator Data'!G98="x","x",IF(LEN(E101)&gt;3,('Crisis Indicator Data'!G98/VLOOKUP('Impact of the crisis'!$C101,'Regional Crises'!$B$1:$R$66,5,FALSE)),'Crisis Indicator Data'!G98/VLOOKUP('Impact of the crisis'!$E101,'Country Indicator Data'!$B$4:$P$300,14,FALSE)))</f>
        <v>0.88268156424581001</v>
      </c>
      <c r="L101" s="147">
        <f t="shared" si="28"/>
        <v>4.4000000000000004</v>
      </c>
      <c r="M101" s="147">
        <f t="shared" si="29"/>
        <v>3.3000000000000003</v>
      </c>
      <c r="N101" s="147">
        <f t="shared" si="30"/>
        <v>4.3</v>
      </c>
      <c r="O101" s="147">
        <f>IF('Crisis Indicator Data'!H98="x","x",IF('Crisis Indicator Data'!H98=0,0,IF(LOG('Crisis Indicator Data'!H98)&lt;O$4,0,IF(LOG('Crisis Indicator Data'!H98)&gt;O$3,5,ROUND(5-(O$3-LOG('Crisis Indicator Data'!H98))/(O$3-O$4)*5,1)))))</f>
        <v>2.7</v>
      </c>
      <c r="P101" s="165">
        <f>IF('Crisis Indicator Data'!H98="x","x",'Crisis Indicator Data'!H98/'Crisis Indicator Data'!G98)</f>
        <v>0.30292448712352682</v>
      </c>
      <c r="Q101" s="147">
        <f t="shared" si="31"/>
        <v>1.5</v>
      </c>
      <c r="R101" s="147">
        <f t="shared" si="32"/>
        <v>2.1</v>
      </c>
      <c r="S101" s="147" t="str">
        <f>IF('Crisis Indicator Data'!I98="x","x",IF('Crisis Indicator Data'!I98=0,0,IF(LOG('Crisis Indicator Data'!I98)&lt;S$4,0,IF(LOG('Crisis Indicator Data'!I98)&gt;S$3,5,ROUND(5-(S$3-LOG('Crisis Indicator Data'!I98))/(S$3-S$4)*5,1)))))</f>
        <v>x</v>
      </c>
      <c r="T101" s="165" t="str">
        <f>IF('Crisis Indicator Data'!H98="x","x",IF('Crisis Indicator Data'!I98="x","x",'Crisis Indicator Data'!I98/'Crisis Indicator Data'!H98))</f>
        <v>x</v>
      </c>
      <c r="U101" s="147" t="str">
        <f t="shared" si="33"/>
        <v>x</v>
      </c>
      <c r="V101" s="147" t="str">
        <f t="shared" si="34"/>
        <v>x</v>
      </c>
      <c r="W101" s="147">
        <f>IF('Crisis Indicator Data'!L98="x","x",IF('Crisis Indicator Data'!L98=0,0,IF(LOG('Crisis Indicator Data'!L98)&lt;W$4,0,IF(LOG('Crisis Indicator Data'!L98)&gt;W$3,5,ROUND(5-(W$3-LOG('Crisis Indicator Data'!L98))/(W$3-W$4)*5,1)))))</f>
        <v>1.1000000000000001</v>
      </c>
      <c r="X101" s="166">
        <f>IF(OR('Crisis Indicator Data'!L98="x",'Crisis Indicator Data'!H98="x"),"x",'Crisis Indicator Data'!L98/'Crisis Indicator Data'!H98)</f>
        <v>4.3227665706051873E-6</v>
      </c>
      <c r="Y101" s="147">
        <f t="shared" si="35"/>
        <v>0.2</v>
      </c>
      <c r="Z101" s="147">
        <f t="shared" si="36"/>
        <v>0.7</v>
      </c>
      <c r="AA101" s="147">
        <f t="shared" si="37"/>
        <v>0.7</v>
      </c>
      <c r="AB101" s="167">
        <f t="shared" si="38"/>
        <v>1.5</v>
      </c>
    </row>
    <row r="102" spans="1:28" x14ac:dyDescent="0.35">
      <c r="A102" s="172" t="str">
        <f>'Crisis Indicator Data'!A99</f>
        <v>Complex crisis in Malawi</v>
      </c>
      <c r="B102" s="173" t="str">
        <f>'Crisis Indicator Data'!B99</f>
        <v>Drought,Socio-political,Cyclone</v>
      </c>
      <c r="C102" s="173" t="str">
        <f>'Crisis Indicator Data'!C99</f>
        <v>MWI002</v>
      </c>
      <c r="D102" s="173" t="str">
        <f>'Crisis Indicator Data'!D99</f>
        <v>Malawi</v>
      </c>
      <c r="E102" s="174" t="str">
        <f>'Crisis Indicator Data'!E99</f>
        <v>MWI</v>
      </c>
      <c r="F102" s="168">
        <f>IF('Crisis Indicator Data'!F99="x","x",IF(LOG('Crisis Indicator Data'!F99)&lt;F$4,0,IF(LOG('Crisis Indicator Data'!F99)&gt;F$3,5,ROUND(5-(F$3-LOG('Crisis Indicator Data'!F99))/(F$3-F$4)*5,1))))</f>
        <v>3.3</v>
      </c>
      <c r="G102" s="165">
        <f>IF('Crisis Indicator Data'!F99="x","x",IF(LEN(E102)&gt;3,('Crisis Indicator Data'!F99/VLOOKUP('Impact of the crisis'!$C102,'Regional Crises'!$B$1:$R$66,4,FALSE)),'Crisis Indicator Data'!F99/VLOOKUP('Impact of the crisis'!$E102,'Country Indicator Data'!$B$4:$P$300,15,FALSE)))</f>
        <v>0.9978786593126856</v>
      </c>
      <c r="H102" s="147">
        <f t="shared" ref="H102:H133" si="39">IF(G102="x","x",IF(G102&lt;H$4,0,IF(G102&gt;H$3,5,ROUND(5-(H$3-G102)/(H$3-H$4)*5,1))))</f>
        <v>5</v>
      </c>
      <c r="I102" s="147">
        <f t="shared" ref="I102:I133" si="40">IF(AND(H102="x",F102="x"),"x",AVERAGE(F102,H102))</f>
        <v>4.1500000000000004</v>
      </c>
      <c r="J102" s="147">
        <f>IF('Crisis Indicator Data'!G99="x","x",IF(LOG('Crisis Indicator Data'!G99)&lt;J$4,0,IF(LOG('Crisis Indicator Data'!G99)&gt;J$3,5,ROUND(5-(J$3-LOG('Crisis Indicator Data'!G99))/(J$3-J$4)*5,1))))</f>
        <v>4.5</v>
      </c>
      <c r="K102" s="165">
        <f>IF('Crisis Indicator Data'!G99="x","x",IF(LEN(E102)&gt;3,('Crisis Indicator Data'!G99/VLOOKUP('Impact of the crisis'!$C102,'Regional Crises'!$B$1:$R$66,5,FALSE)),'Crisis Indicator Data'!G99/VLOOKUP('Impact of the crisis'!$E102,'Country Indicator Data'!$B$4:$P$300,14,FALSE)))</f>
        <v>1</v>
      </c>
      <c r="L102" s="147">
        <f t="shared" ref="L102:L133" si="41">IF(K102="x","x",IF(K102&lt;L$4,0,IF(K102&gt;L$3,5,ROUND(5-(L$3-K102)/(L$3-L$4)*5,1))))</f>
        <v>5</v>
      </c>
      <c r="M102" s="147">
        <f t="shared" ref="M102:M133" si="42">IF(AND(L102="x",J102="x"),"x",AVERAGE(J102,L102))</f>
        <v>4.75</v>
      </c>
      <c r="N102" s="147">
        <f t="shared" ref="N102:N133" si="43">IF(AND(M102="x",I102="x"),"x",IF(OR(M102="x",I102="x"),AVERAGE(I102,M102),ROUND((5-GEOMEAN(((5-I102)/5*4+1),((5-M102)/5*4+1)))/4*5,1)))</f>
        <v>4.5</v>
      </c>
      <c r="O102" s="147">
        <f>IF('Crisis Indicator Data'!H99="x","x",IF('Crisis Indicator Data'!H99=0,0,IF(LOG('Crisis Indicator Data'!H99)&lt;O$4,0,IF(LOG('Crisis Indicator Data'!H99)&gt;O$3,5,ROUND(5-(O$3-LOG('Crisis Indicator Data'!H99))/(O$3-O$4)*5,1)))))</f>
        <v>4.0999999999999996</v>
      </c>
      <c r="P102" s="165">
        <f>IF('Crisis Indicator Data'!H99="x","x",'Crisis Indicator Data'!H99/'Crisis Indicator Data'!G99)</f>
        <v>0.41341295360587965</v>
      </c>
      <c r="Q102" s="147">
        <f t="shared" ref="Q102:Q133" si="44">IF(P102="x","x",IF(P102&lt;Q$4,0,IF(P102&gt;Q$3,5,ROUND(5-(Q$3-P102)/(Q$3-Q$4)*5,1))))</f>
        <v>2</v>
      </c>
      <c r="R102" s="147">
        <f t="shared" ref="R102:R133" si="45">IF(AND(Q102="x",O102="x"),"x",AVERAGE(O102,Q102))</f>
        <v>3.05</v>
      </c>
      <c r="S102" s="147">
        <f>IF('Crisis Indicator Data'!I99="x","x",IF('Crisis Indicator Data'!I99=0,0,IF(LOG('Crisis Indicator Data'!I99)&lt;S$4,0,IF(LOG('Crisis Indicator Data'!I99)&gt;S$3,5,ROUND(5-(S$3-LOG('Crisis Indicator Data'!I99))/(S$3-S$4)*5,1)))))</f>
        <v>2.9</v>
      </c>
      <c r="T102" s="165">
        <f>IF('Crisis Indicator Data'!H99="x","x",IF('Crisis Indicator Data'!I99="x","x",'Crisis Indicator Data'!I99/'Crisis Indicator Data'!H99))</f>
        <v>1.2777777777777779E-2</v>
      </c>
      <c r="U102" s="147">
        <f t="shared" ref="U102:U133" si="46">IF(T102="x","x",IF(T102&lt;U$4,0,IF(T102&gt;U$3,5,ROUND(5-(U$3-T102)/(U$3-U$4)*5,1))))</f>
        <v>0.4</v>
      </c>
      <c r="V102" s="147">
        <f t="shared" ref="V102:V133" si="47">IF(AND(U102="x",S102="x"),"x",ROUND(AVERAGE(S102,U102),1))</f>
        <v>1.7</v>
      </c>
      <c r="W102" s="147">
        <f>IF('Crisis Indicator Data'!L99="x","x",IF('Crisis Indicator Data'!L99=0,0,IF(LOG('Crisis Indicator Data'!L99)&lt;W$4,0,IF(LOG('Crisis Indicator Data'!L99)&gt;W$3,5,ROUND(5-(W$3-LOG('Crisis Indicator Data'!L99))/(W$3-W$4)*5,1)))))</f>
        <v>4.5999999999999996</v>
      </c>
      <c r="X102" s="166">
        <f>IF(OR('Crisis Indicator Data'!L99="x",'Crisis Indicator Data'!H99="x"),"x",'Crisis Indicator Data'!L99/'Crisis Indicator Data'!H99)</f>
        <v>1.9711111111111112E-4</v>
      </c>
      <c r="Y102" s="147">
        <f t="shared" ref="Y102:Y133" si="48">IF(X102="x","x",IF(X102&lt;Y$4,0,IF(X102&gt;Y$3,5,ROUND(5-(Y$3-X102)/(Y$3-Y$4)*5,1))))</f>
        <v>5</v>
      </c>
      <c r="Z102" s="147">
        <f t="shared" ref="Z102:Z133" si="49">IF(AND(Y102="x",W102="x"),"x",ROUND(AVERAGE(W102,Y102),1))</f>
        <v>4.8</v>
      </c>
      <c r="AA102" s="147">
        <f t="shared" ref="AA102:AA133" si="50">IF(AND(V102="x",Z102="x"),"x",IF(OR(V102="x",Z102="x"),AVERAGE(V102,Z102),ROUND((5-GEOMEAN(((5-V102)/5*4+1),((5-Z102)/5*4+1)))/4*5,1)))</f>
        <v>3.7</v>
      </c>
      <c r="AB102" s="167">
        <f t="shared" ref="AB102:AB133" si="51">IF(AND(R102="x",AA102="x"),"x",IF(OR(R102="x",AA102="x"),AVERAGE(R102,AA102),ROUND((5-GEOMEAN(((5-R102)/5*4+1),((5-AA102)/5*4+1)))/4*5,1)))</f>
        <v>3.4</v>
      </c>
    </row>
    <row r="103" spans="1:28" x14ac:dyDescent="0.35">
      <c r="A103" s="172" t="str">
        <f>'Crisis Indicator Data'!A100</f>
        <v>International Refugees in Malaysia</v>
      </c>
      <c r="B103" s="173" t="str">
        <f>'Crisis Indicator Data'!B100</f>
        <v>Displacement</v>
      </c>
      <c r="C103" s="173" t="str">
        <f>'Crisis Indicator Data'!C100</f>
        <v>MYS001</v>
      </c>
      <c r="D103" s="173" t="str">
        <f>'Crisis Indicator Data'!D100</f>
        <v>Malaysia</v>
      </c>
      <c r="E103" s="174" t="str">
        <f>'Crisis Indicator Data'!E100</f>
        <v>MYS</v>
      </c>
      <c r="F103" s="168">
        <f>IF('Crisis Indicator Data'!F100="x","x",IF(LOG('Crisis Indicator Data'!F100)&lt;F$4,0,IF(LOG('Crisis Indicator Data'!F100)&gt;F$3,5,ROUND(5-(F$3-LOG('Crisis Indicator Data'!F100))/(F$3-F$4)*5,1))))</f>
        <v>1.6</v>
      </c>
      <c r="G103" s="165">
        <f>IF('Crisis Indicator Data'!F100="x","x",IF(LEN(E103)&gt;3,('Crisis Indicator Data'!F100/VLOOKUP('Impact of the crisis'!$C103,'Regional Crises'!$B$1:$R$66,4,FALSE)),'Crisis Indicator Data'!F100/VLOOKUP('Impact of the crisis'!$E103,'Country Indicator Data'!$B$4:$P$300,15,FALSE)))</f>
        <v>2.8020088266626084E-2</v>
      </c>
      <c r="H103" s="147">
        <f t="shared" si="39"/>
        <v>0</v>
      </c>
      <c r="I103" s="147">
        <f t="shared" si="40"/>
        <v>0.8</v>
      </c>
      <c r="J103" s="147">
        <f>IF('Crisis Indicator Data'!G100="x","x",IF(LOG('Crisis Indicator Data'!G100)&lt;J$4,0,IF(LOG('Crisis Indicator Data'!G100)&gt;J$3,5,ROUND(5-(J$3-LOG('Crisis Indicator Data'!G100))/(J$3-J$4)*5,1))))</f>
        <v>3.5</v>
      </c>
      <c r="K103" s="165">
        <f>IF('Crisis Indicator Data'!G100="x","x",IF(LEN(E103)&gt;3,('Crisis Indicator Data'!G100/VLOOKUP('Impact of the crisis'!$C103,'Regional Crises'!$B$1:$R$66,5,FALSE)),'Crisis Indicator Data'!G100/VLOOKUP('Impact of the crisis'!$E103,'Country Indicator Data'!$B$4:$P$300,14,FALSE)))</f>
        <v>0.32975131389647377</v>
      </c>
      <c r="L103" s="147">
        <f t="shared" si="41"/>
        <v>1.6</v>
      </c>
      <c r="M103" s="147">
        <f t="shared" si="42"/>
        <v>2.5499999999999998</v>
      </c>
      <c r="N103" s="147">
        <f t="shared" si="43"/>
        <v>1.8</v>
      </c>
      <c r="O103" s="147">
        <f>IF('Crisis Indicator Data'!H100="x","x",IF('Crisis Indicator Data'!H100=0,0,IF(LOG('Crisis Indicator Data'!H100)&lt;O$4,0,IF(LOG('Crisis Indicator Data'!H100)&gt;O$3,5,ROUND(5-(O$3-LOG('Crisis Indicator Data'!H100))/(O$3-O$4)*5,1)))))</f>
        <v>4.3</v>
      </c>
      <c r="P103" s="165">
        <f>IF('Crisis Indicator Data'!H100="x","x",'Crisis Indicator Data'!H100/'Crisis Indicator Data'!G100)</f>
        <v>1</v>
      </c>
      <c r="Q103" s="147">
        <f t="shared" si="44"/>
        <v>5</v>
      </c>
      <c r="R103" s="147">
        <f t="shared" si="45"/>
        <v>4.6500000000000004</v>
      </c>
      <c r="S103" s="147">
        <f>IF('Crisis Indicator Data'!I100="x","x",IF('Crisis Indicator Data'!I100=0,0,IF(LOG('Crisis Indicator Data'!I100)&lt;S$4,0,IF(LOG('Crisis Indicator Data'!I100)&gt;S$3,5,ROUND(5-(S$3-LOG('Crisis Indicator Data'!I100))/(S$3-S$4)*5,1)))))</f>
        <v>3.3</v>
      </c>
      <c r="T103" s="165">
        <f>IF('Crisis Indicator Data'!H100="x","x",IF('Crisis Indicator Data'!I100="x","x",'Crisis Indicator Data'!I100/'Crisis Indicator Data'!H100))</f>
        <v>1.6917460600124654E-2</v>
      </c>
      <c r="U103" s="147">
        <f t="shared" si="46"/>
        <v>0.6</v>
      </c>
      <c r="V103" s="147">
        <f t="shared" si="47"/>
        <v>2</v>
      </c>
      <c r="W103" s="147">
        <f>IF('Crisis Indicator Data'!L100="x","x",IF('Crisis Indicator Data'!L100=0,0,IF(LOG('Crisis Indicator Data'!L100)&lt;W$4,0,IF(LOG('Crisis Indicator Data'!L100)&gt;W$3,5,ROUND(5-(W$3-LOG('Crisis Indicator Data'!L100))/(W$3-W$4)*5,1)))))</f>
        <v>0</v>
      </c>
      <c r="X103" s="166">
        <f>IF(OR('Crisis Indicator Data'!L100="x",'Crisis Indicator Data'!H100="x"),"x",'Crisis Indicator Data'!L100/'Crisis Indicator Data'!H100)</f>
        <v>0</v>
      </c>
      <c r="Y103" s="147">
        <f t="shared" si="48"/>
        <v>0</v>
      </c>
      <c r="Z103" s="147">
        <f t="shared" si="49"/>
        <v>0</v>
      </c>
      <c r="AA103" s="147">
        <f t="shared" si="50"/>
        <v>1.1000000000000001</v>
      </c>
      <c r="AB103" s="167">
        <f t="shared" si="51"/>
        <v>3.4</v>
      </c>
    </row>
    <row r="104" spans="1:28" x14ac:dyDescent="0.35">
      <c r="A104" s="172" t="str">
        <f>'Crisis Indicator Data'!A101</f>
        <v>Food Security Crisis in Namibia</v>
      </c>
      <c r="B104" s="173" t="str">
        <f>'Crisis Indicator Data'!B101</f>
        <v>Drought</v>
      </c>
      <c r="C104" s="173" t="str">
        <f>'Crisis Indicator Data'!C101</f>
        <v>NAM002</v>
      </c>
      <c r="D104" s="173" t="str">
        <f>'Crisis Indicator Data'!D101</f>
        <v>Namibia</v>
      </c>
      <c r="E104" s="174" t="str">
        <f>'Crisis Indicator Data'!E101</f>
        <v>NAM</v>
      </c>
      <c r="F104" s="168">
        <f>IF('Crisis Indicator Data'!F101="x","x",IF(LOG('Crisis Indicator Data'!F101)&lt;F$4,0,IF(LOG('Crisis Indicator Data'!F101)&gt;F$3,5,ROUND(5-(F$3-LOG('Crisis Indicator Data'!F101))/(F$3-F$4)*5,1))))</f>
        <v>4.9000000000000004</v>
      </c>
      <c r="G104" s="165">
        <f>IF('Crisis Indicator Data'!F101="x","x",IF(LEN(E104)&gt;3,('Crisis Indicator Data'!F101/VLOOKUP('Impact of the crisis'!$C104,'Regional Crises'!$B$1:$R$66,4,FALSE)),'Crisis Indicator Data'!F101/VLOOKUP('Impact of the crisis'!$E104,'Country Indicator Data'!$B$4:$P$300,15,FALSE)))</f>
        <v>1</v>
      </c>
      <c r="H104" s="147">
        <f t="shared" si="39"/>
        <v>5</v>
      </c>
      <c r="I104" s="147">
        <f t="shared" si="40"/>
        <v>4.95</v>
      </c>
      <c r="J104" s="147">
        <f>IF('Crisis Indicator Data'!G101="x","x",IF(LOG('Crisis Indicator Data'!G101)&lt;J$4,0,IF(LOG('Crisis Indicator Data'!G101)&gt;J$3,5,ROUND(5-(J$3-LOG('Crisis Indicator Data'!G101))/(J$3-J$4)*5,1))))</f>
        <v>1.6</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3.3</v>
      </c>
      <c r="N104" s="147">
        <f t="shared" si="43"/>
        <v>4.3</v>
      </c>
      <c r="O104" s="147">
        <f>IF('Crisis Indicator Data'!H101="x","x",IF('Crisis Indicator Data'!H101=0,0,IF(LOG('Crisis Indicator Data'!H101)&lt;O$4,0,IF(LOG('Crisis Indicator Data'!H101)&gt;O$3,5,ROUND(5-(O$3-LOG('Crisis Indicator Data'!H101))/(O$3-O$4)*5,1)))))</f>
        <v>3</v>
      </c>
      <c r="P104" s="165">
        <f>IF('Crisis Indicator Data'!H101="x","x",'Crisis Indicator Data'!H101/'Crisis Indicator Data'!G101)</f>
        <v>0.63236267372600929</v>
      </c>
      <c r="Q104" s="147">
        <f t="shared" si="44"/>
        <v>3.1</v>
      </c>
      <c r="R104" s="147">
        <f t="shared" si="45"/>
        <v>3.05</v>
      </c>
      <c r="S104" s="147">
        <f>IF('Crisis Indicator Data'!I101="x","x",IF('Crisis Indicator Data'!I101=0,0,IF(LOG('Crisis Indicator Data'!I101)&lt;S$4,0,IF(LOG('Crisis Indicator Data'!I101)&gt;S$3,5,ROUND(5-(S$3-LOG('Crisis Indicator Data'!I101))/(S$3-S$4)*5,1)))))</f>
        <v>0</v>
      </c>
      <c r="T104" s="165">
        <f>IF('Crisis Indicator Data'!H101="x","x",IF('Crisis Indicator Data'!I101="x","x",'Crisis Indicator Data'!I101/'Crisis Indicator Data'!H101))</f>
        <v>0</v>
      </c>
      <c r="U104" s="147">
        <f t="shared" si="46"/>
        <v>0</v>
      </c>
      <c r="V104" s="147">
        <f t="shared" si="47"/>
        <v>0</v>
      </c>
      <c r="W104" s="147">
        <f>IF('Crisis Indicator Data'!L101="x","x",IF('Crisis Indicator Data'!L101=0,0,IF(LOG('Crisis Indicator Data'!L101)&lt;W$4,0,IF(LOG('Crisis Indicator Data'!L101)&gt;W$3,5,ROUND(5-(W$3-LOG('Crisis Indicator Data'!L101))/(W$3-W$4)*5,1)))))</f>
        <v>0</v>
      </c>
      <c r="X104" s="166">
        <f>IF(OR('Crisis Indicator Data'!L101="x",'Crisis Indicator Data'!H101="x"),"x",'Crisis Indicator Data'!L101/'Crisis Indicator Data'!H101)</f>
        <v>0</v>
      </c>
      <c r="Y104" s="147">
        <f t="shared" si="48"/>
        <v>0</v>
      </c>
      <c r="Z104" s="147">
        <f t="shared" si="49"/>
        <v>0</v>
      </c>
      <c r="AA104" s="147">
        <f t="shared" si="50"/>
        <v>0</v>
      </c>
      <c r="AB104" s="167">
        <f t="shared" si="51"/>
        <v>1.8</v>
      </c>
    </row>
    <row r="105" spans="1:28" x14ac:dyDescent="0.3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8">
        <f>IF('Crisis Indicator Data'!F102="x","x",IF(LOG('Crisis Indicator Data'!F102)&lt;F$4,0,IF(LOG('Crisis Indicator Data'!F102)&gt;F$3,5,ROUND(5-(F$3-LOG('Crisis Indicator Data'!F102))/(F$3-F$4)*5,1))))</f>
        <v>3.7</v>
      </c>
      <c r="G105" s="165">
        <f>IF('Crisis Indicator Data'!F102="x","x",IF(LEN(E105)&gt;3,('Crisis Indicator Data'!F102/VLOOKUP('Impact of the crisis'!$C105,'Regional Crises'!$B$1:$R$66,4,FALSE)),'Crisis Indicator Data'!F102/VLOOKUP('Impact of the crisis'!$E105,'Country Indicator Data'!$B$4:$P$300,15,FALSE)))</f>
        <v>0.12386989816057473</v>
      </c>
      <c r="H105" s="147">
        <f t="shared" si="39"/>
        <v>0.5</v>
      </c>
      <c r="I105" s="147">
        <f t="shared" si="40"/>
        <v>2.1</v>
      </c>
      <c r="J105" s="147">
        <f>IF('Crisis Indicator Data'!G102="x","x",IF(LOG('Crisis Indicator Data'!G102)&lt;J$4,0,IF(LOG('Crisis Indicator Data'!G102)&gt;J$3,5,ROUND(5-(J$3-LOG('Crisis Indicator Data'!G102))/(J$3-J$4)*5,1))))</f>
        <v>0</v>
      </c>
      <c r="K105" s="165">
        <f>IF('Crisis Indicator Data'!G102="x","x",IF(LEN(E105)&gt;3,('Crisis Indicator Data'!G102/VLOOKUP('Impact of the crisis'!$C105,'Regional Crises'!$B$1:$R$66,5,FALSE)),'Crisis Indicator Data'!G102/VLOOKUP('Impact of the crisis'!$E105,'Country Indicator Data'!$B$4:$P$300,14,FALSE)))</f>
        <v>3.2307692307692308E-2</v>
      </c>
      <c r="L105" s="147">
        <f t="shared" si="41"/>
        <v>0.1</v>
      </c>
      <c r="M105" s="147">
        <f t="shared" si="42"/>
        <v>0.05</v>
      </c>
      <c r="N105" s="147">
        <f t="shared" si="43"/>
        <v>1.2</v>
      </c>
      <c r="O105" s="147">
        <f>IF('Crisis Indicator Data'!H102="x","x",IF('Crisis Indicator Data'!H102=0,0,IF(LOG('Crisis Indicator Data'!H102)&lt;O$4,0,IF(LOG('Crisis Indicator Data'!H102)&gt;O$3,5,ROUND(5-(O$3-LOG('Crisis Indicator Data'!H102))/(O$3-O$4)*5,1)))))</f>
        <v>2.4</v>
      </c>
      <c r="P105" s="165">
        <f>IF('Crisis Indicator Data'!H102="x","x",'Crisis Indicator Data'!H102/'Crisis Indicator Data'!G102)</f>
        <v>0.97619047619047616</v>
      </c>
      <c r="Q105" s="147">
        <f t="shared" si="44"/>
        <v>4.9000000000000004</v>
      </c>
      <c r="R105" s="147">
        <f t="shared" si="45"/>
        <v>3.6500000000000004</v>
      </c>
      <c r="S105" s="147">
        <f>IF('Crisis Indicator Data'!I102="x","x",IF('Crisis Indicator Data'!I102=0,0,IF(LOG('Crisis Indicator Data'!I102)&lt;S$4,0,IF(LOG('Crisis Indicator Data'!I102)&gt;S$3,5,ROUND(5-(S$3-LOG('Crisis Indicator Data'!I102))/(S$3-S$4)*5,1)))))</f>
        <v>3.6</v>
      </c>
      <c r="T105" s="165">
        <f>IF('Crisis Indicator Data'!H102="x","x",IF('Crisis Indicator Data'!I102="x","x",'Crisis Indicator Data'!I102/'Crisis Indicator Data'!H102))</f>
        <v>0.40853658536585363</v>
      </c>
      <c r="U105" s="147">
        <f t="shared" si="46"/>
        <v>5</v>
      </c>
      <c r="V105" s="147">
        <f t="shared" si="47"/>
        <v>4.3</v>
      </c>
      <c r="W105" s="147">
        <f>IF('Crisis Indicator Data'!L102="x","x",IF('Crisis Indicator Data'!L102=0,0,IF(LOG('Crisis Indicator Data'!L102)&lt;W$4,0,IF(LOG('Crisis Indicator Data'!L102)&gt;W$3,5,ROUND(5-(W$3-LOG('Crisis Indicator Data'!L102))/(W$3-W$4)*5,1)))))</f>
        <v>3</v>
      </c>
      <c r="X105" s="166">
        <f>IF(OR('Crisis Indicator Data'!L102="x",'Crisis Indicator Data'!H102="x"),"x",'Crisis Indicator Data'!L102/'Crisis Indicator Data'!H102)</f>
        <v>1.4390243902439025E-4</v>
      </c>
      <c r="Y105" s="147">
        <f t="shared" si="48"/>
        <v>5</v>
      </c>
      <c r="Z105" s="147">
        <f t="shared" si="49"/>
        <v>4</v>
      </c>
      <c r="AA105" s="147">
        <f t="shared" si="50"/>
        <v>4.2</v>
      </c>
      <c r="AB105" s="167">
        <f t="shared" si="51"/>
        <v>3.9</v>
      </c>
    </row>
    <row r="106" spans="1:28" x14ac:dyDescent="0.3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8">
        <f>IF('Crisis Indicator Data'!F103="x","x",IF(LOG('Crisis Indicator Data'!F103)&lt;F$4,0,IF(LOG('Crisis Indicator Data'!F103)&gt;F$3,5,ROUND(5-(F$3-LOG('Crisis Indicator Data'!F103))/(F$3-F$4)*5,1))))</f>
        <v>3.9</v>
      </c>
      <c r="G106" s="165">
        <f>IF('Crisis Indicator Data'!F103="x","x",IF(LEN(E106)&gt;3,('Crisis Indicator Data'!F103/VLOOKUP('Impact of the crisis'!$C106,'Regional Crises'!$B$1:$R$66,4,FALSE)),'Crisis Indicator Data'!F103/VLOOKUP('Impact of the crisis'!$E106,'Country Indicator Data'!$B$4:$P$300,15,FALSE)))</f>
        <v>0.16627615062761505</v>
      </c>
      <c r="H106" s="147">
        <f t="shared" si="39"/>
        <v>0.7</v>
      </c>
      <c r="I106" s="147">
        <f t="shared" si="40"/>
        <v>2.2999999999999998</v>
      </c>
      <c r="J106" s="147">
        <f>IF('Crisis Indicator Data'!G103="x","x",IF(LOG('Crisis Indicator Data'!G103)&lt;J$4,0,IF(LOG('Crisis Indicator Data'!G103)&gt;J$3,5,ROUND(5-(J$3-LOG('Crisis Indicator Data'!G103))/(J$3-J$4)*5,1))))</f>
        <v>3.2</v>
      </c>
      <c r="K106" s="165">
        <f>IF('Crisis Indicator Data'!G103="x","x",IF(LEN(E106)&gt;3,('Crisis Indicator Data'!G103/VLOOKUP('Impact of the crisis'!$C106,'Regional Crises'!$B$1:$R$66,5,FALSE)),'Crisis Indicator Data'!G103/VLOOKUP('Impact of the crisis'!$E106,'Country Indicator Data'!$B$4:$P$300,14,FALSE)))</f>
        <v>0.34669230769230769</v>
      </c>
      <c r="L106" s="147">
        <f t="shared" si="41"/>
        <v>1.7</v>
      </c>
      <c r="M106" s="147">
        <f t="shared" si="42"/>
        <v>2.4500000000000002</v>
      </c>
      <c r="N106" s="147">
        <f t="shared" si="43"/>
        <v>2.4</v>
      </c>
      <c r="O106" s="147">
        <f>IF('Crisis Indicator Data'!H103="x","x",IF('Crisis Indicator Data'!H103=0,0,IF(LOG('Crisis Indicator Data'!H103)&lt;O$4,0,IF(LOG('Crisis Indicator Data'!H103)&gt;O$3,5,ROUND(5-(O$3-LOG('Crisis Indicator Data'!H103))/(O$3-O$4)*5,1)))))</f>
        <v>3</v>
      </c>
      <c r="P106" s="165">
        <f>IF('Crisis Indicator Data'!H103="x","x",'Crisis Indicator Data'!H103/'Crisis Indicator Data'!G103)</f>
        <v>0.21111604171289106</v>
      </c>
      <c r="Q106" s="147">
        <f t="shared" si="44"/>
        <v>1</v>
      </c>
      <c r="R106" s="147">
        <f t="shared" si="45"/>
        <v>2</v>
      </c>
      <c r="S106" s="147">
        <f>IF('Crisis Indicator Data'!I103="x","x",IF('Crisis Indicator Data'!I103=0,0,IF(LOG('Crisis Indicator Data'!I103)&lt;S$4,0,IF(LOG('Crisis Indicator Data'!I103)&gt;S$3,5,ROUND(5-(S$3-LOG('Crisis Indicator Data'!I103))/(S$3-S$4)*5,1)))))</f>
        <v>3.9</v>
      </c>
      <c r="T106" s="165">
        <f>IF('Crisis Indicator Data'!H103="x","x",IF('Crisis Indicator Data'!I103="x","x",'Crisis Indicator Data'!I103/'Crisis Indicator Data'!H103))</f>
        <v>0.26747241198108251</v>
      </c>
      <c r="U106" s="147">
        <f t="shared" si="46"/>
        <v>5</v>
      </c>
      <c r="V106" s="147">
        <f t="shared" si="47"/>
        <v>4.5</v>
      </c>
      <c r="W106" s="147">
        <f>IF('Crisis Indicator Data'!L103="x","x",IF('Crisis Indicator Data'!L103=0,0,IF(LOG('Crisis Indicator Data'!L103)&lt;W$4,0,IF(LOG('Crisis Indicator Data'!L103)&gt;W$3,5,ROUND(5-(W$3-LOG('Crisis Indicator Data'!L103))/(W$3-W$4)*5,1)))))</f>
        <v>4.0999999999999996</v>
      </c>
      <c r="X106" s="166">
        <f>IF(OR('Crisis Indicator Data'!L103="x",'Crisis Indicator Data'!H103="x"),"x",'Crisis Indicator Data'!L103/'Crisis Indicator Data'!H103)</f>
        <v>3.9464004203888597E-4</v>
      </c>
      <c r="Y106" s="147">
        <f t="shared" si="48"/>
        <v>5</v>
      </c>
      <c r="Z106" s="147">
        <f t="shared" si="49"/>
        <v>4.5999999999999996</v>
      </c>
      <c r="AA106" s="147">
        <f t="shared" si="50"/>
        <v>4.5999999999999996</v>
      </c>
      <c r="AB106" s="167">
        <f t="shared" si="51"/>
        <v>3.6</v>
      </c>
    </row>
    <row r="107" spans="1:28" x14ac:dyDescent="0.3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8">
        <f>IF('Crisis Indicator Data'!F104="x","x",IF(LOG('Crisis Indicator Data'!F104)&lt;F$4,0,IF(LOG('Crisis Indicator Data'!F104)&gt;F$3,5,ROUND(5-(F$3-LOG('Crisis Indicator Data'!F104))/(F$3-F$4)*5,1))))</f>
        <v>2.7</v>
      </c>
      <c r="G107" s="165">
        <f>IF('Crisis Indicator Data'!F104="x","x",IF(LEN(E107)&gt;3,('Crisis Indicator Data'!F104/VLOOKUP('Impact of the crisis'!$C107,'Regional Crises'!$B$1:$R$66,4,FALSE)),'Crisis Indicator Data'!F104/VLOOKUP('Impact of the crisis'!$E107,'Country Indicator Data'!$B$4:$P$300,15,FALSE)))</f>
        <v>3.2995973790163419E-2</v>
      </c>
      <c r="H107" s="147">
        <f t="shared" si="39"/>
        <v>0.1</v>
      </c>
      <c r="I107" s="147">
        <f t="shared" si="40"/>
        <v>1.4000000000000001</v>
      </c>
      <c r="J107" s="147">
        <f>IF('Crisis Indicator Data'!G104="x","x",IF(LOG('Crisis Indicator Data'!G104)&lt;J$4,0,IF(LOG('Crisis Indicator Data'!G104)&gt;J$3,5,ROUND(5-(J$3-LOG('Crisis Indicator Data'!G104))/(J$3-J$4)*5,1))))</f>
        <v>2.2999999999999998</v>
      </c>
      <c r="K107" s="165">
        <f>IF('Crisis Indicator Data'!G104="x","x",IF(LEN(E107)&gt;3,('Crisis Indicator Data'!G104/VLOOKUP('Impact of the crisis'!$C107,'Regional Crises'!$B$1:$R$66,5,FALSE)),'Crisis Indicator Data'!G104/VLOOKUP('Impact of the crisis'!$E107,'Country Indicator Data'!$B$4:$P$300,14,FALSE)))</f>
        <v>0.19450000000000001</v>
      </c>
      <c r="L107" s="147">
        <f t="shared" si="41"/>
        <v>0.9</v>
      </c>
      <c r="M107" s="147">
        <f t="shared" si="42"/>
        <v>1.5999999999999999</v>
      </c>
      <c r="N107" s="147">
        <f t="shared" si="43"/>
        <v>1.5</v>
      </c>
      <c r="O107" s="147">
        <f>IF('Crisis Indicator Data'!H104="x","x",IF('Crisis Indicator Data'!H104=0,0,IF(LOG('Crisis Indicator Data'!H104)&lt;O$4,0,IF(LOG('Crisis Indicator Data'!H104)&gt;O$3,5,ROUND(5-(O$3-LOG('Crisis Indicator Data'!H104))/(O$3-O$4)*5,1)))))</f>
        <v>2.2999999999999998</v>
      </c>
      <c r="P107" s="165">
        <f>IF('Crisis Indicator Data'!H104="x","x",'Crisis Indicator Data'!H104/'Crisis Indicator Data'!G104)</f>
        <v>0.15740557642871267</v>
      </c>
      <c r="Q107" s="147">
        <f t="shared" si="44"/>
        <v>0.7</v>
      </c>
      <c r="R107" s="147">
        <f t="shared" si="45"/>
        <v>1.5</v>
      </c>
      <c r="S107" s="147">
        <f>IF('Crisis Indicator Data'!I104="x","x",IF('Crisis Indicator Data'!I104=0,0,IF(LOG('Crisis Indicator Data'!I104)&lt;S$4,0,IF(LOG('Crisis Indicator Data'!I104)&gt;S$3,5,ROUND(5-(S$3-LOG('Crisis Indicator Data'!I104))/(S$3-S$4)*5,1)))))</f>
        <v>2.9</v>
      </c>
      <c r="T107" s="165">
        <f>IF('Crisis Indicator Data'!H104="x","x",IF('Crisis Indicator Data'!I104="x","x",'Crisis Indicator Data'!I104/'Crisis Indicator Data'!H104))</f>
        <v>0.12437185929648241</v>
      </c>
      <c r="U107" s="147">
        <f t="shared" si="46"/>
        <v>4.0999999999999996</v>
      </c>
      <c r="V107" s="147">
        <f t="shared" si="47"/>
        <v>3.5</v>
      </c>
      <c r="W107" s="147">
        <f>IF('Crisis Indicator Data'!L104="x","x",IF('Crisis Indicator Data'!L104=0,0,IF(LOG('Crisis Indicator Data'!L104)&lt;W$4,0,IF(LOG('Crisis Indicator Data'!L104)&gt;W$3,5,ROUND(5-(W$3-LOG('Crisis Indicator Data'!L104))/(W$3-W$4)*5,1)))))</f>
        <v>1.9</v>
      </c>
      <c r="X107" s="166">
        <f>IF(OR('Crisis Indicator Data'!L104="x",'Crisis Indicator Data'!H104="x"),"x",'Crisis Indicator Data'!L104/'Crisis Indicator Data'!H104)</f>
        <v>2.763819095477387E-5</v>
      </c>
      <c r="Y107" s="147">
        <f t="shared" si="48"/>
        <v>1.4</v>
      </c>
      <c r="Z107" s="147">
        <f t="shared" si="49"/>
        <v>1.7</v>
      </c>
      <c r="AA107" s="147">
        <f t="shared" si="50"/>
        <v>2.7</v>
      </c>
      <c r="AB107" s="167">
        <f t="shared" si="51"/>
        <v>2.1</v>
      </c>
    </row>
    <row r="108" spans="1:28" x14ac:dyDescent="0.35">
      <c r="A108" s="172" t="str">
        <f>'Crisis Indicator Data'!A105</f>
        <v>Complex crisis in Niger</v>
      </c>
      <c r="B108" s="173" t="str">
        <f>'Crisis Indicator Data'!B105</f>
        <v>Conflict,Displacement,Drought,Floods,Food Security,Violence</v>
      </c>
      <c r="C108" s="173" t="str">
        <f>'Crisis Indicator Data'!C105</f>
        <v>NER006</v>
      </c>
      <c r="D108" s="173" t="str">
        <f>'Crisis Indicator Data'!D105</f>
        <v>Niger</v>
      </c>
      <c r="E108" s="174" t="str">
        <f>'Crisis Indicator Data'!E105</f>
        <v>NER</v>
      </c>
      <c r="F108" s="168">
        <f>IF('Crisis Indicator Data'!F105="x","x",IF(LOG('Crisis Indicator Data'!F105)&lt;F$4,0,IF(LOG('Crisis Indicator Data'!F105)&gt;F$3,5,ROUND(5-(F$3-LOG('Crisis Indicator Data'!F105))/(F$3-F$4)*5,1))))</f>
        <v>5</v>
      </c>
      <c r="G108" s="165">
        <f>IF('Crisis Indicator Data'!F105="x","x",IF(LEN(E108)&gt;3,('Crisis Indicator Data'!F105/VLOOKUP('Impact of the crisis'!$C108,'Regional Crises'!$B$1:$R$66,4,FALSE)),'Crisis Indicator Data'!F105/VLOOKUP('Impact of the crisis'!$E108,'Country Indicator Data'!$B$4:$P$300,15,FALSE)))</f>
        <v>0.9366132470198153</v>
      </c>
      <c r="H108" s="147">
        <f t="shared" si="39"/>
        <v>4.7</v>
      </c>
      <c r="I108" s="147">
        <f t="shared" si="40"/>
        <v>4.8499999999999996</v>
      </c>
      <c r="J108" s="147">
        <f>IF('Crisis Indicator Data'!G105="x","x",IF(LOG('Crisis Indicator Data'!G105)&lt;J$4,0,IF(LOG('Crisis Indicator Data'!G105)&gt;J$3,5,ROUND(5-(J$3-LOG('Crisis Indicator Data'!G105))/(J$3-J$4)*5,1))))</f>
        <v>4.8</v>
      </c>
      <c r="K108" s="165">
        <f>IF('Crisis Indicator Data'!G105="x","x",IF(LEN(E108)&gt;3,('Crisis Indicator Data'!G105/VLOOKUP('Impact of the crisis'!$C108,'Regional Crises'!$B$1:$R$66,5,FALSE)),'Crisis Indicator Data'!G105/VLOOKUP('Impact of the crisis'!$E108,'Country Indicator Data'!$B$4:$P$300,14,FALSE)))</f>
        <v>1.0438076923076922</v>
      </c>
      <c r="L108" s="147">
        <f t="shared" si="41"/>
        <v>5</v>
      </c>
      <c r="M108" s="147">
        <f t="shared" si="42"/>
        <v>4.9000000000000004</v>
      </c>
      <c r="N108" s="147">
        <f t="shared" si="43"/>
        <v>4.9000000000000004</v>
      </c>
      <c r="O108" s="147">
        <f>IF('Crisis Indicator Data'!H105="x","x",IF('Crisis Indicator Data'!H105=0,0,IF(LOG('Crisis Indicator Data'!H105)&lt;O$4,0,IF(LOG('Crisis Indicator Data'!H105)&gt;O$3,5,ROUND(5-(O$3-LOG('Crisis Indicator Data'!H105))/(O$3-O$4)*5,1)))))</f>
        <v>4.2</v>
      </c>
      <c r="P108" s="165">
        <f>IF('Crisis Indicator Data'!H105="x","x",'Crisis Indicator Data'!H105/'Crisis Indicator Data'!G105)</f>
        <v>0.36478868049670216</v>
      </c>
      <c r="Q108" s="147">
        <f t="shared" si="44"/>
        <v>1.8</v>
      </c>
      <c r="R108" s="147">
        <f t="shared" si="45"/>
        <v>3</v>
      </c>
      <c r="S108" s="147">
        <f>IF('Crisis Indicator Data'!I105="x","x",IF('Crisis Indicator Data'!I105=0,0,IF(LOG('Crisis Indicator Data'!I105)&lt;S$4,0,IF(LOG('Crisis Indicator Data'!I105)&gt;S$3,5,ROUND(5-(S$3-LOG('Crisis Indicator Data'!I105))/(S$3-S$4)*5,1)))))</f>
        <v>4.2</v>
      </c>
      <c r="T108" s="165">
        <f>IF('Crisis Indicator Data'!H105="x","x",IF('Crisis Indicator Data'!I105="x","x",'Crisis Indicator Data'!I105/'Crisis Indicator Data'!H105))</f>
        <v>9.5353535353535357E-2</v>
      </c>
      <c r="U108" s="147">
        <f t="shared" si="46"/>
        <v>3.2</v>
      </c>
      <c r="V108" s="147">
        <f t="shared" si="47"/>
        <v>3.7</v>
      </c>
      <c r="W108" s="147">
        <f>IF('Crisis Indicator Data'!L105="x","x",IF('Crisis Indicator Data'!L105=0,0,IF(LOG('Crisis Indicator Data'!L105)&lt;W$4,0,IF(LOG('Crisis Indicator Data'!L105)&gt;W$3,5,ROUND(5-(W$3-LOG('Crisis Indicator Data'!L105))/(W$3-W$4)*5,1)))))</f>
        <v>4.0999999999999996</v>
      </c>
      <c r="X108" s="166">
        <f>IF(OR('Crisis Indicator Data'!L105="x",'Crisis Indicator Data'!H105="x"),"x",'Crisis Indicator Data'!L105/'Crisis Indicator Data'!H105)</f>
        <v>8.0000000000000007E-5</v>
      </c>
      <c r="Y108" s="147">
        <f t="shared" si="48"/>
        <v>4</v>
      </c>
      <c r="Z108" s="147">
        <f t="shared" si="49"/>
        <v>4.0999999999999996</v>
      </c>
      <c r="AA108" s="147">
        <f t="shared" si="50"/>
        <v>3.9</v>
      </c>
      <c r="AB108" s="167">
        <f t="shared" si="51"/>
        <v>3.5</v>
      </c>
    </row>
    <row r="109" spans="1:28" x14ac:dyDescent="0.35">
      <c r="A109" s="172" t="str">
        <f>'Crisis Indicator Data'!A106</f>
        <v>Complex crisis in Nigeria</v>
      </c>
      <c r="B109" s="173" t="str">
        <f>'Crisis Indicator Data'!B106</f>
        <v>Conflict,Displacement,Violence,Epidemic,Floods</v>
      </c>
      <c r="C109" s="173" t="str">
        <f>'Crisis Indicator Data'!C106</f>
        <v>NGA001</v>
      </c>
      <c r="D109" s="173" t="str">
        <f>'Crisis Indicator Data'!D106</f>
        <v>Nigeria</v>
      </c>
      <c r="E109" s="174" t="str">
        <f>'Crisis Indicator Data'!E106</f>
        <v>NGA</v>
      </c>
      <c r="F109" s="168">
        <f>IF('Crisis Indicator Data'!F106="x","x",IF(LOG('Crisis Indicator Data'!F106)&lt;F$4,0,IF(LOG('Crisis Indicator Data'!F106)&gt;F$3,5,ROUND(5-(F$3-LOG('Crisis Indicator Data'!F106))/(F$3-F$4)*5,1))))</f>
        <v>4.9000000000000004</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4.95</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0.85739229422816032</v>
      </c>
      <c r="L109" s="147">
        <f t="shared" si="41"/>
        <v>4.3</v>
      </c>
      <c r="M109" s="147">
        <f t="shared" si="42"/>
        <v>4.6500000000000004</v>
      </c>
      <c r="N109" s="147">
        <f t="shared" si="43"/>
        <v>4.8</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0.57122677767462293</v>
      </c>
      <c r="Q109" s="147">
        <f t="shared" si="44"/>
        <v>2.8</v>
      </c>
      <c r="R109" s="147">
        <f t="shared" si="45"/>
        <v>3.9</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5.930463200020971E-2</v>
      </c>
      <c r="U109" s="147">
        <f t="shared" si="46"/>
        <v>2</v>
      </c>
      <c r="V109" s="147">
        <f t="shared" si="47"/>
        <v>3.5</v>
      </c>
      <c r="W109" s="147">
        <f>IF('Crisis Indicator Data'!L106="x","x",IF('Crisis Indicator Data'!L106=0,0,IF(LOG('Crisis Indicator Data'!L106)&lt;W$4,0,IF(LOG('Crisis Indicator Data'!L106)&gt;W$3,5,ROUND(5-(W$3-LOG('Crisis Indicator Data'!L106))/(W$3-W$4)*5,1)))))</f>
        <v>5</v>
      </c>
      <c r="X109" s="166">
        <f>IF(OR('Crisis Indicator Data'!L106="x",'Crisis Indicator Data'!H106="x"),"x",'Crisis Indicator Data'!L106/'Crisis Indicator Data'!H106)</f>
        <v>4.1007313684541648E-5</v>
      </c>
      <c r="Y109" s="147">
        <f t="shared" si="48"/>
        <v>2.1</v>
      </c>
      <c r="Z109" s="147">
        <f t="shared" si="49"/>
        <v>3.6</v>
      </c>
      <c r="AA109" s="147">
        <f t="shared" si="50"/>
        <v>3.6</v>
      </c>
      <c r="AB109" s="167">
        <f t="shared" si="51"/>
        <v>3.8</v>
      </c>
    </row>
    <row r="110" spans="1:28" x14ac:dyDescent="0.35">
      <c r="A110" s="172" t="str">
        <f>'Crisis Indicator Data'!A107</f>
        <v>Middle belt conflict</v>
      </c>
      <c r="B110" s="173" t="str">
        <f>'Crisis Indicator Data'!B107</f>
        <v>Violence,Conflict</v>
      </c>
      <c r="C110" s="173" t="str">
        <f>'Crisis Indicator Data'!C107</f>
        <v>NGA003</v>
      </c>
      <c r="D110" s="173" t="str">
        <f>'Crisis Indicator Data'!D107</f>
        <v>Nigeria</v>
      </c>
      <c r="E110" s="174" t="str">
        <f>'Crisis Indicator Data'!E107</f>
        <v>NGA</v>
      </c>
      <c r="F110" s="168">
        <f>IF('Crisis Indicator Data'!F107="x","x",IF(LOG('Crisis Indicator Data'!F107)&lt;F$4,0,IF(LOG('Crisis Indicator Data'!F107)&gt;F$3,5,ROUND(5-(F$3-LOG('Crisis Indicator Data'!F107))/(F$3-F$4)*5,1))))</f>
        <v>3.6</v>
      </c>
      <c r="G110" s="165">
        <f>IF('Crisis Indicator Data'!F107="x","x",IF(LEN(E110)&gt;3,('Crisis Indicator Data'!F107/VLOOKUP('Impact of the crisis'!$C110,'Regional Crises'!$B$1:$R$66,4,FALSE)),'Crisis Indicator Data'!F107/VLOOKUP('Impact of the crisis'!$E110,'Country Indicator Data'!$B$4:$P$300,15,FALSE)))</f>
        <v>0.15697047553169297</v>
      </c>
      <c r="H110" s="147">
        <f t="shared" si="39"/>
        <v>0.7</v>
      </c>
      <c r="I110" s="147">
        <f t="shared" si="40"/>
        <v>2.15</v>
      </c>
      <c r="J110" s="147">
        <f>IF('Crisis Indicator Data'!G107="x","x",IF(LOG('Crisis Indicator Data'!G107)&lt;J$4,0,IF(LOG('Crisis Indicator Data'!G107)&gt;J$3,5,ROUND(5-(J$3-LOG('Crisis Indicator Data'!G107))/(J$3-J$4)*5,1))))</f>
        <v>4.2</v>
      </c>
      <c r="K110" s="165">
        <f>IF('Crisis Indicator Data'!G107="x","x",IF(LEN(E110)&gt;3,('Crisis Indicator Data'!G107/VLOOKUP('Impact of the crisis'!$C110,'Regional Crises'!$B$1:$R$66,5,FALSE)),'Crisis Indicator Data'!G107/VLOOKUP('Impact of the crisis'!$E110,'Country Indicator Data'!$B$4:$P$300,14,FALSE)))</f>
        <v>7.9236013335102218E-2</v>
      </c>
      <c r="L110" s="147">
        <f t="shared" si="41"/>
        <v>0.3</v>
      </c>
      <c r="M110" s="147">
        <f t="shared" si="42"/>
        <v>2.25</v>
      </c>
      <c r="N110" s="147">
        <f t="shared" si="43"/>
        <v>2.2000000000000002</v>
      </c>
      <c r="O110" s="147">
        <f>IF('Crisis Indicator Data'!H107="x","x",IF('Crisis Indicator Data'!H107=0,0,IF(LOG('Crisis Indicator Data'!H107)&lt;O$4,0,IF(LOG('Crisis Indicator Data'!H107)&gt;O$3,5,ROUND(5-(O$3-LOG('Crisis Indicator Data'!H107))/(O$3-O$4)*5,1)))))</f>
        <v>4.2</v>
      </c>
      <c r="P110" s="165">
        <f>IF('Crisis Indicator Data'!H107="x","x",'Crisis Indicator Data'!H107/'Crisis Indicator Data'!G107)</f>
        <v>0.57996219281663519</v>
      </c>
      <c r="Q110" s="147">
        <f t="shared" si="44"/>
        <v>2.9</v>
      </c>
      <c r="R110" s="147">
        <f t="shared" si="45"/>
        <v>3.55</v>
      </c>
      <c r="S110" s="147">
        <f>IF('Crisis Indicator Data'!I107="x","x",IF('Crisis Indicator Data'!I107=0,0,IF(LOG('Crisis Indicator Data'!I107)&lt;S$4,0,IF(LOG('Crisis Indicator Data'!I107)&gt;S$3,5,ROUND(5-(S$3-LOG('Crisis Indicator Data'!I107))/(S$3-S$4)*5,1)))))</f>
        <v>4</v>
      </c>
      <c r="T110" s="165">
        <f>IF('Crisis Indicator Data'!H107="x","x",IF('Crisis Indicator Data'!I107="x","x",'Crisis Indicator Data'!I107/'Crisis Indicator Data'!H107))</f>
        <v>5.4572546097969826E-2</v>
      </c>
      <c r="U110" s="147">
        <f t="shared" si="46"/>
        <v>1.8</v>
      </c>
      <c r="V110" s="147">
        <f t="shared" si="47"/>
        <v>2.9</v>
      </c>
      <c r="W110" s="147">
        <f>IF('Crisis Indicator Data'!L107="x","x",IF('Crisis Indicator Data'!L107=0,0,IF(LOG('Crisis Indicator Data'!L107)&lt;W$4,0,IF(LOG('Crisis Indicator Data'!L107)&gt;W$3,5,ROUND(5-(W$3-LOG('Crisis Indicator Data'!L107))/(W$3-W$4)*5,1)))))</f>
        <v>4</v>
      </c>
      <c r="X110" s="166">
        <f>IF(OR('Crisis Indicator Data'!L107="x",'Crisis Indicator Data'!H107="x"),"x",'Crisis Indicator Data'!L107/'Crisis Indicator Data'!H107)</f>
        <v>6.2953995157384983E-5</v>
      </c>
      <c r="Y110" s="147">
        <f t="shared" si="48"/>
        <v>3.1</v>
      </c>
      <c r="Z110" s="147">
        <f t="shared" si="49"/>
        <v>3.6</v>
      </c>
      <c r="AA110" s="147">
        <f t="shared" si="50"/>
        <v>3.3</v>
      </c>
      <c r="AB110" s="167">
        <f t="shared" si="51"/>
        <v>3.4</v>
      </c>
    </row>
    <row r="111" spans="1:28" x14ac:dyDescent="0.35">
      <c r="A111" s="172" t="str">
        <f>'Crisis Indicator Data'!A108</f>
        <v>Lake Chad basin crisis in Nigeria</v>
      </c>
      <c r="B111" s="173" t="str">
        <f>'Crisis Indicator Data'!B108</f>
        <v>Conflict,Displacement</v>
      </c>
      <c r="C111" s="173" t="str">
        <f>'Crisis Indicator Data'!C108</f>
        <v>NGA004</v>
      </c>
      <c r="D111" s="173" t="str">
        <f>'Crisis Indicator Data'!D108</f>
        <v>Nigeria</v>
      </c>
      <c r="E111" s="174" t="str">
        <f>'Crisis Indicator Data'!E108</f>
        <v>NGA</v>
      </c>
      <c r="F111" s="168">
        <f>IF('Crisis Indicator Data'!F108="x","x",IF(LOG('Crisis Indicator Data'!F108)&lt;F$4,0,IF(LOG('Crisis Indicator Data'!F108)&gt;F$3,5,ROUND(5-(F$3-LOG('Crisis Indicator Data'!F108))/(F$3-F$4)*5,1))))</f>
        <v>3.7</v>
      </c>
      <c r="G111" s="165">
        <f>IF('Crisis Indicator Data'!F108="x","x",IF(LEN(E111)&gt;3,('Crisis Indicator Data'!F108/VLOOKUP('Impact of the crisis'!$C111,'Regional Crises'!$B$1:$R$66,4,FALSE)),'Crisis Indicator Data'!F108/VLOOKUP('Impact of the crisis'!$E111,'Country Indicator Data'!$B$4:$P$300,15,FALSE)))</f>
        <v>0.17338954950206967</v>
      </c>
      <c r="H111" s="147">
        <f t="shared" si="39"/>
        <v>0.8</v>
      </c>
      <c r="I111" s="147">
        <f t="shared" si="40"/>
        <v>2.25</v>
      </c>
      <c r="J111" s="147">
        <f>IF('Crisis Indicator Data'!G108="x","x",IF(LOG('Crisis Indicator Data'!G108)&lt;J$4,0,IF(LOG('Crisis Indicator Data'!G108)&gt;J$3,5,ROUND(5-(J$3-LOG('Crisis Indicator Data'!G108))/(J$3-J$4)*5,1))))</f>
        <v>4</v>
      </c>
      <c r="K111" s="165">
        <f>IF('Crisis Indicator Data'!G108="x","x",IF(LEN(E111)&gt;3,('Crisis Indicator Data'!G108/VLOOKUP('Impact of the crisis'!$C111,'Regional Crises'!$B$1:$R$66,5,FALSE)),'Crisis Indicator Data'!G108/VLOOKUP('Impact of the crisis'!$E111,'Country Indicator Data'!$B$4:$P$300,14,FALSE)))</f>
        <v>6.8900881160958452E-2</v>
      </c>
      <c r="L111" s="147">
        <f t="shared" si="41"/>
        <v>0.3</v>
      </c>
      <c r="M111" s="147">
        <f t="shared" si="42"/>
        <v>2.15</v>
      </c>
      <c r="N111" s="147">
        <f t="shared" si="43"/>
        <v>2.2000000000000002</v>
      </c>
      <c r="O111" s="147">
        <f>IF('Crisis Indicator Data'!H108="x","x",IF('Crisis Indicator Data'!H108=0,0,IF(LOG('Crisis Indicator Data'!H108)&lt;O$4,0,IF(LOG('Crisis Indicator Data'!H108)&gt;O$3,5,ROUND(5-(O$3-LOG('Crisis Indicator Data'!H108))/(O$3-O$4)*5,1)))))</f>
        <v>4.5</v>
      </c>
      <c r="P111" s="165">
        <f>IF('Crisis Indicator Data'!H108="x","x",'Crisis Indicator Data'!H108/'Crisis Indicator Data'!G108)</f>
        <v>1</v>
      </c>
      <c r="Q111" s="147">
        <f t="shared" si="44"/>
        <v>5</v>
      </c>
      <c r="R111" s="147">
        <f t="shared" si="45"/>
        <v>4.75</v>
      </c>
      <c r="S111" s="147">
        <f>IF('Crisis Indicator Data'!I108="x","x",IF('Crisis Indicator Data'!I108=0,0,IF(LOG('Crisis Indicator Data'!I108)&lt;S$4,0,IF(LOG('Crisis Indicator Data'!I108)&gt;S$3,5,ROUND(5-(S$3-LOG('Crisis Indicator Data'!I108))/(S$3-S$4)*5,1)))))</f>
        <v>5</v>
      </c>
      <c r="T111" s="165">
        <f>IF('Crisis Indicator Data'!H108="x","x",IF('Crisis Indicator Data'!I108="x","x",'Crisis Indicator Data'!I108/'Crisis Indicator Data'!H108))</f>
        <v>0.28919254658385091</v>
      </c>
      <c r="U111" s="147">
        <f t="shared" si="46"/>
        <v>5</v>
      </c>
      <c r="V111" s="147">
        <f t="shared" si="47"/>
        <v>5</v>
      </c>
      <c r="W111" s="147">
        <f>IF('Crisis Indicator Data'!L108="x","x",IF('Crisis Indicator Data'!L108=0,0,IF(LOG('Crisis Indicator Data'!L108)&lt;W$4,0,IF(LOG('Crisis Indicator Data'!L108)&gt;W$3,5,ROUND(5-(W$3-LOG('Crisis Indicator Data'!L108))/(W$3-W$4)*5,1)))))</f>
        <v>4.5</v>
      </c>
      <c r="X111" s="166">
        <f>IF(OR('Crisis Indicator Data'!L108="x",'Crisis Indicator Data'!H108="x"),"x",'Crisis Indicator Data'!L108/'Crisis Indicator Data'!H108)</f>
        <v>8.1180124223602479E-5</v>
      </c>
      <c r="Y111" s="147">
        <f t="shared" si="48"/>
        <v>4.0999999999999996</v>
      </c>
      <c r="Z111" s="147">
        <f t="shared" si="49"/>
        <v>4.3</v>
      </c>
      <c r="AA111" s="147">
        <f t="shared" si="50"/>
        <v>4.7</v>
      </c>
      <c r="AB111" s="167">
        <f t="shared" si="51"/>
        <v>4.7</v>
      </c>
    </row>
    <row r="112" spans="1:28" x14ac:dyDescent="0.35">
      <c r="A112" s="172" t="str">
        <f>'Crisis Indicator Data'!A109</f>
        <v>Northwest Banditry</v>
      </c>
      <c r="B112" s="173" t="str">
        <f>'Crisis Indicator Data'!B109</f>
        <v>Violence,Displacement</v>
      </c>
      <c r="C112" s="173" t="str">
        <f>'Crisis Indicator Data'!C109</f>
        <v>NGA007</v>
      </c>
      <c r="D112" s="173" t="str">
        <f>'Crisis Indicator Data'!D109</f>
        <v>Nigeria</v>
      </c>
      <c r="E112" s="174" t="str">
        <f>'Crisis Indicator Data'!E109</f>
        <v>NGA</v>
      </c>
      <c r="F112" s="168">
        <f>IF('Crisis Indicator Data'!F109="x","x",IF(LOG('Crisis Indicator Data'!F109)&lt;F$4,0,IF(LOG('Crisis Indicator Data'!F109)&gt;F$3,5,ROUND(5-(F$3-LOG('Crisis Indicator Data'!F109))/(F$3-F$4)*5,1))))</f>
        <v>4</v>
      </c>
      <c r="G112" s="165">
        <f>IF('Crisis Indicator Data'!F109="x","x",IF(LEN(E112)&gt;3,('Crisis Indicator Data'!F109/VLOOKUP('Impact of the crisis'!$C112,'Regional Crises'!$B$1:$R$66,4,FALSE)),'Crisis Indicator Data'!F109/VLOOKUP('Impact of the crisis'!$E112,'Country Indicator Data'!$B$4:$P$300,15,FALSE)))</f>
        <v>0.26099673902302445</v>
      </c>
      <c r="H112" s="147">
        <f t="shared" si="39"/>
        <v>1.2</v>
      </c>
      <c r="I112" s="147">
        <f t="shared" si="40"/>
        <v>2.6</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0.18780839563656282</v>
      </c>
      <c r="L112" s="147">
        <f t="shared" si="41"/>
        <v>0.9</v>
      </c>
      <c r="M112" s="147">
        <f t="shared" si="42"/>
        <v>2.95</v>
      </c>
      <c r="N112" s="147">
        <f t="shared" si="43"/>
        <v>2.8</v>
      </c>
      <c r="O112" s="147">
        <f>IF('Crisis Indicator Data'!H109="x","x",IF('Crisis Indicator Data'!H109=0,0,IF(LOG('Crisis Indicator Data'!H109)&lt;O$4,0,IF(LOG('Crisis Indicator Data'!H109)&gt;O$3,5,ROUND(5-(O$3-LOG('Crisis Indicator Data'!H109))/(O$3-O$4)*5,1)))))</f>
        <v>4.9000000000000004</v>
      </c>
      <c r="P112" s="165">
        <f>IF('Crisis Indicator Data'!H109="x","x",'Crisis Indicator Data'!H109/'Crisis Indicator Data'!G109)</f>
        <v>0.63775777600546879</v>
      </c>
      <c r="Q112" s="147">
        <f t="shared" si="44"/>
        <v>3.2</v>
      </c>
      <c r="R112" s="147">
        <f t="shared" si="45"/>
        <v>4.0500000000000007</v>
      </c>
      <c r="S112" s="147">
        <f>IF('Crisis Indicator Data'!I109="x","x",IF('Crisis Indicator Data'!I109=0,0,IF(LOG('Crisis Indicator Data'!I109)&lt;S$4,0,IF(LOG('Crisis Indicator Data'!I109)&gt;S$3,5,ROUND(5-(S$3-LOG('Crisis Indicator Data'!I109))/(S$3-S$4)*5,1)))))</f>
        <v>4.0999999999999996</v>
      </c>
      <c r="T112" s="165">
        <f>IF('Crisis Indicator Data'!H109="x","x",IF('Crisis Indicator Data'!I109="x","x",'Crisis Indicator Data'!I109/'Crisis Indicator Data'!H109))</f>
        <v>2.8690867514649134E-2</v>
      </c>
      <c r="U112" s="147">
        <f t="shared" si="46"/>
        <v>1</v>
      </c>
      <c r="V112" s="147">
        <f t="shared" si="47"/>
        <v>2.6</v>
      </c>
      <c r="W112" s="147">
        <f>IF('Crisis Indicator Data'!L109="x","x",IF('Crisis Indicator Data'!L109=0,0,IF(LOG('Crisis Indicator Data'!L109)&lt;W$4,0,IF(LOG('Crisis Indicator Data'!L109)&gt;W$3,5,ROUND(5-(W$3-LOG('Crisis Indicator Data'!L109))/(W$3-W$4)*5,1)))))</f>
        <v>4.8</v>
      </c>
      <c r="X112" s="166">
        <f>IF(OR('Crisis Indicator Data'!L109="x",'Crisis Indicator Data'!H109="x"),"x",'Crisis Indicator Data'!L109/'Crisis Indicator Data'!H109)</f>
        <v>8.5858224953551518E-5</v>
      </c>
      <c r="Y112" s="147">
        <f t="shared" si="48"/>
        <v>4.3</v>
      </c>
      <c r="Z112" s="147">
        <f t="shared" si="49"/>
        <v>4.5999999999999996</v>
      </c>
      <c r="AA112" s="147">
        <f t="shared" si="50"/>
        <v>3.8</v>
      </c>
      <c r="AB112" s="167">
        <f t="shared" si="51"/>
        <v>3.9</v>
      </c>
    </row>
    <row r="113" spans="1:28" x14ac:dyDescent="0.35">
      <c r="A113" s="172" t="str">
        <f>'Crisis Indicator Data'!A110</f>
        <v>Cameroonian Refugees in Nigeria</v>
      </c>
      <c r="B113" s="173" t="str">
        <f>'Crisis Indicator Data'!B110</f>
        <v>Displacement</v>
      </c>
      <c r="C113" s="173" t="str">
        <f>'Crisis Indicator Data'!C110</f>
        <v>NGA008</v>
      </c>
      <c r="D113" s="173" t="str">
        <f>'Crisis Indicator Data'!D110</f>
        <v>Nigeria</v>
      </c>
      <c r="E113" s="174" t="str">
        <f>'Crisis Indicator Data'!E110</f>
        <v>NGA</v>
      </c>
      <c r="F113" s="168">
        <f>IF('Crisis Indicator Data'!F110="x","x",IF(LOG('Crisis Indicator Data'!F110)&lt;F$4,0,IF(LOG('Crisis Indicator Data'!F110)&gt;F$3,5,ROUND(5-(F$3-LOG('Crisis Indicator Data'!F110))/(F$3-F$4)*5,1))))</f>
        <v>3.4</v>
      </c>
      <c r="G113" s="165">
        <f>IF('Crisis Indicator Data'!F110="x","x",IF(LEN(E113)&gt;3,('Crisis Indicator Data'!F110/VLOOKUP('Impact of the crisis'!$C113,'Regional Crises'!$B$1:$R$66,4,FALSE)),'Crisis Indicator Data'!F110/VLOOKUP('Impact of the crisis'!$E113,'Country Indicator Data'!$B$4:$P$300,15,FALSE)))</f>
        <v>0.11953511863587953</v>
      </c>
      <c r="H113" s="147">
        <f t="shared" si="39"/>
        <v>0.5</v>
      </c>
      <c r="I113" s="147">
        <f t="shared" si="40"/>
        <v>1.95</v>
      </c>
      <c r="J113" s="147">
        <f>IF('Crisis Indicator Data'!G110="x","x",IF(LOG('Crisis Indicator Data'!G110)&lt;J$4,0,IF(LOG('Crisis Indicator Data'!G110)&gt;J$3,5,ROUND(5-(J$3-LOG('Crisis Indicator Data'!G110))/(J$3-J$4)*5,1))))</f>
        <v>3.7</v>
      </c>
      <c r="K113" s="165">
        <f>IF('Crisis Indicator Data'!G110="x","x",IF(LEN(E113)&gt;3,('Crisis Indicator Data'!G110/VLOOKUP('Impact of the crisis'!$C113,'Regional Crises'!$B$1:$R$66,5,FALSE)),'Crisis Indicator Data'!G110/VLOOKUP('Impact of the crisis'!$E113,'Country Indicator Data'!$B$4:$P$300,14,FALSE)))</f>
        <v>5.4243395572369464E-2</v>
      </c>
      <c r="L113" s="147">
        <f t="shared" si="41"/>
        <v>0.2</v>
      </c>
      <c r="M113" s="147">
        <f t="shared" si="42"/>
        <v>1.9500000000000002</v>
      </c>
      <c r="N113" s="147">
        <f t="shared" si="43"/>
        <v>2</v>
      </c>
      <c r="O113" s="147">
        <f>IF('Crisis Indicator Data'!H110="x","x",IF('Crisis Indicator Data'!H110=0,0,IF(LOG('Crisis Indicator Data'!H110)&lt;O$4,0,IF(LOG('Crisis Indicator Data'!H110)&gt;O$3,5,ROUND(5-(O$3-LOG('Crisis Indicator Data'!H110))/(O$3-O$4)*5,1)))))</f>
        <v>0.8</v>
      </c>
      <c r="P113" s="165">
        <f>IF('Crisis Indicator Data'!H110="x","x",'Crisis Indicator Data'!H110/'Crisis Indicator Data'!G110)</f>
        <v>7.889546351084813E-3</v>
      </c>
      <c r="Q113" s="147">
        <f t="shared" si="44"/>
        <v>0</v>
      </c>
      <c r="R113" s="147">
        <f t="shared" si="45"/>
        <v>0.4</v>
      </c>
      <c r="S113" s="147">
        <f>IF('Crisis Indicator Data'!I110="x","x",IF('Crisis Indicator Data'!I110=0,0,IF(LOG('Crisis Indicator Data'!I110)&lt;S$4,0,IF(LOG('Crisis Indicator Data'!I110)&gt;S$3,5,ROUND(5-(S$3-LOG('Crisis Indicator Data'!I110))/(S$3-S$4)*5,1)))))</f>
        <v>2.9</v>
      </c>
      <c r="T113" s="165">
        <f>IF('Crisis Indicator Data'!H110="x","x",IF('Crisis Indicator Data'!I110="x","x",'Crisis Indicator Data'!I110/'Crisis Indicator Data'!H110))</f>
        <v>1</v>
      </c>
      <c r="U113" s="147">
        <f t="shared" si="46"/>
        <v>5</v>
      </c>
      <c r="V113" s="147">
        <f t="shared" si="47"/>
        <v>4</v>
      </c>
      <c r="W113" s="147" t="str">
        <f>IF('Crisis Indicator Data'!L110="x","x",IF('Crisis Indicator Data'!L110=0,0,IF(LOG('Crisis Indicator Data'!L110)&lt;W$4,0,IF(LOG('Crisis Indicator Data'!L110)&gt;W$3,5,ROUND(5-(W$3-LOG('Crisis Indicator Data'!L110))/(W$3-W$4)*5,1)))))</f>
        <v>x</v>
      </c>
      <c r="X113" s="166" t="str">
        <f>IF(OR('Crisis Indicator Data'!L110="x",'Crisis Indicator Data'!H110="x"),"x",'Crisis Indicator Data'!L110/'Crisis Indicator Data'!H110)</f>
        <v>x</v>
      </c>
      <c r="Y113" s="147" t="str">
        <f t="shared" si="48"/>
        <v>x</v>
      </c>
      <c r="Z113" s="147" t="str">
        <f t="shared" si="49"/>
        <v>x</v>
      </c>
      <c r="AA113" s="147">
        <f t="shared" si="50"/>
        <v>4</v>
      </c>
      <c r="AB113" s="167">
        <f t="shared" si="51"/>
        <v>2.6</v>
      </c>
    </row>
    <row r="114" spans="1:28" x14ac:dyDescent="0.35">
      <c r="A114" s="172" t="str">
        <f>'Crisis Indicator Data'!A111</f>
        <v>Socioeconomic crisis in Nicaragua</v>
      </c>
      <c r="B114" s="173" t="str">
        <f>'Crisis Indicator Data'!B111</f>
        <v>Socio-political</v>
      </c>
      <c r="C114" s="173" t="str">
        <f>'Crisis Indicator Data'!C111</f>
        <v>NIC001</v>
      </c>
      <c r="D114" s="173" t="str">
        <f>'Crisis Indicator Data'!D111</f>
        <v>Nicaragua</v>
      </c>
      <c r="E114" s="174" t="str">
        <f>'Crisis Indicator Data'!E111</f>
        <v>NIC</v>
      </c>
      <c r="F114" s="168">
        <f>IF('Crisis Indicator Data'!F111="x","x",IF(LOG('Crisis Indicator Data'!F111)&lt;F$4,0,IF(LOG('Crisis Indicator Data'!F111)&gt;F$3,5,ROUND(5-(F$3-LOG('Crisis Indicator Data'!F111))/(F$3-F$4)*5,1))))</f>
        <v>3.5</v>
      </c>
      <c r="G114" s="165">
        <f>IF('Crisis Indicator Data'!F111="x","x",IF(LEN(E114)&gt;3,('Crisis Indicator Data'!F111/VLOOKUP('Impact of the crisis'!$C114,'Regional Crises'!$B$1:$R$66,4,FALSE)),'Crisis Indicator Data'!F111/VLOOKUP('Impact of the crisis'!$E114,'Country Indicator Data'!$B$4:$P$300,15,FALSE)))</f>
        <v>1</v>
      </c>
      <c r="H114" s="147">
        <f t="shared" si="39"/>
        <v>5</v>
      </c>
      <c r="I114" s="147">
        <f t="shared" si="40"/>
        <v>4.25</v>
      </c>
      <c r="J114" s="147">
        <f>IF('Crisis Indicator Data'!G111="x","x",IF(LOG('Crisis Indicator Data'!G111)&lt;J$4,0,IF(LOG('Crisis Indicator Data'!G111)&gt;J$3,5,ROUND(5-(J$3-LOG('Crisis Indicator Data'!G111))/(J$3-J$4)*5,1))))</f>
        <v>2.9</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3.95</v>
      </c>
      <c r="N114" s="147">
        <f t="shared" si="43"/>
        <v>4.0999999999999996</v>
      </c>
      <c r="O114" s="147">
        <f>IF('Crisis Indicator Data'!H111="x","x",IF('Crisis Indicator Data'!H111=0,0,IF(LOG('Crisis Indicator Data'!H111)&lt;O$4,0,IF(LOG('Crisis Indicator Data'!H111)&gt;O$3,5,ROUND(5-(O$3-LOG('Crisis Indicator Data'!H111))/(O$3-O$4)*5,1)))))</f>
        <v>2.9</v>
      </c>
      <c r="P114" s="165">
        <f>IF('Crisis Indicator Data'!H111="x","x",'Crisis Indicator Data'!H111/'Crisis Indicator Data'!G111)</f>
        <v>0.24631842178382884</v>
      </c>
      <c r="Q114" s="147">
        <f t="shared" si="44"/>
        <v>1.2</v>
      </c>
      <c r="R114" s="147">
        <f t="shared" si="45"/>
        <v>2.0499999999999998</v>
      </c>
      <c r="S114" s="147">
        <f>IF('Crisis Indicator Data'!I111="x","x",IF('Crisis Indicator Data'!I111=0,0,IF(LOG('Crisis Indicator Data'!I111)&lt;S$4,0,IF(LOG('Crisis Indicator Data'!I111)&gt;S$3,5,ROUND(5-(S$3-LOG('Crisis Indicator Data'!I111))/(S$3-S$4)*5,1)))))</f>
        <v>3.4</v>
      </c>
      <c r="T114" s="165">
        <f>IF('Crisis Indicator Data'!H111="x","x",IF('Crisis Indicator Data'!I111="x","x",'Crisis Indicator Data'!I111/'Crisis Indicator Data'!H111))</f>
        <v>0.14100394811054709</v>
      </c>
      <c r="U114" s="147">
        <f t="shared" si="46"/>
        <v>4.7</v>
      </c>
      <c r="V114" s="147">
        <f t="shared" si="47"/>
        <v>4.0999999999999996</v>
      </c>
      <c r="W114" s="147">
        <f>IF('Crisis Indicator Data'!L111="x","x",IF('Crisis Indicator Data'!L111=0,0,IF(LOG('Crisis Indicator Data'!L111)&lt;W$4,0,IF(LOG('Crisis Indicator Data'!L111)&gt;W$3,5,ROUND(5-(W$3-LOG('Crisis Indicator Data'!L111))/(W$3-W$4)*5,1)))))</f>
        <v>1.3</v>
      </c>
      <c r="X114" s="166">
        <f>IF(OR('Crisis Indicator Data'!L111="x",'Crisis Indicator Data'!H111="x"),"x",'Crisis Indicator Data'!L111/'Crisis Indicator Data'!H111)</f>
        <v>4.5121263395375071E-6</v>
      </c>
      <c r="Y114" s="147">
        <f t="shared" si="48"/>
        <v>0.2</v>
      </c>
      <c r="Z114" s="147">
        <f t="shared" si="49"/>
        <v>0.8</v>
      </c>
      <c r="AA114" s="147">
        <f t="shared" si="50"/>
        <v>2.8</v>
      </c>
      <c r="AB114" s="167">
        <f t="shared" si="51"/>
        <v>2.4</v>
      </c>
    </row>
    <row r="115" spans="1:28" x14ac:dyDescent="0.35">
      <c r="A115" s="172" t="str">
        <f>'Crisis Indicator Data'!A112</f>
        <v>Complex crisis in Pakistan</v>
      </c>
      <c r="B115" s="173" t="str">
        <f>'Crisis Indicator Data'!B112</f>
        <v>Displacement,Conflict</v>
      </c>
      <c r="C115" s="173" t="str">
        <f>'Crisis Indicator Data'!C112</f>
        <v>PAK001</v>
      </c>
      <c r="D115" s="173" t="str">
        <f>'Crisis Indicator Data'!D112</f>
        <v>Pakistan</v>
      </c>
      <c r="E115" s="174" t="str">
        <f>'Crisis Indicator Data'!E112</f>
        <v>PAK</v>
      </c>
      <c r="F115" s="168">
        <f>IF('Crisis Indicator Data'!F112="x","x",IF(LOG('Crisis Indicator Data'!F112)&lt;F$4,0,IF(LOG('Crisis Indicator Data'!F112)&gt;F$3,5,ROUND(5-(F$3-LOG('Crisis Indicator Data'!F112))/(F$3-F$4)*5,1))))</f>
        <v>4.8</v>
      </c>
      <c r="G115" s="165">
        <f>IF('Crisis Indicator Data'!F112="x","x",IF(LEN(E115)&gt;3,('Crisis Indicator Data'!F112/VLOOKUP('Impact of the crisis'!$C115,'Regional Crises'!$B$1:$R$66,4,FALSE)),'Crisis Indicator Data'!F112/VLOOKUP('Impact of the crisis'!$E115,'Country Indicator Data'!$B$4:$P$300,15,FALSE)))</f>
        <v>1</v>
      </c>
      <c r="H115" s="147">
        <f t="shared" si="39"/>
        <v>5</v>
      </c>
      <c r="I115" s="147">
        <f t="shared" si="40"/>
        <v>4.9000000000000004</v>
      </c>
      <c r="J115" s="147">
        <f>IF('Crisis Indicator Data'!G112="x","x",IF(LOG('Crisis Indicator Data'!G112)&lt;J$4,0,IF(LOG('Crisis Indicator Data'!G112)&gt;J$3,5,ROUND(5-(J$3-LOG('Crisis Indicator Data'!G112))/(J$3-J$4)*5,1))))</f>
        <v>5</v>
      </c>
      <c r="K115" s="165">
        <f>IF('Crisis Indicator Data'!G112="x","x",IF(LEN(E115)&gt;3,('Crisis Indicator Data'!G112/VLOOKUP('Impact of the crisis'!$C115,'Regional Crises'!$B$1:$R$66,5,FALSE)),'Crisis Indicator Data'!G112/VLOOKUP('Impact of the crisis'!$E115,'Country Indicator Data'!$B$4:$P$300,14,FALSE)))</f>
        <v>1</v>
      </c>
      <c r="L115" s="147">
        <f t="shared" si="41"/>
        <v>5</v>
      </c>
      <c r="M115" s="147">
        <f t="shared" si="42"/>
        <v>5</v>
      </c>
      <c r="N115" s="147">
        <f t="shared" si="43"/>
        <v>5</v>
      </c>
      <c r="O115" s="147">
        <f>IF('Crisis Indicator Data'!H112="x","x",IF('Crisis Indicator Data'!H112=0,0,IF(LOG('Crisis Indicator Data'!H112)&lt;O$4,0,IF(LOG('Crisis Indicator Data'!H112)&gt;O$3,5,ROUND(5-(O$3-LOG('Crisis Indicator Data'!H112))/(O$3-O$4)*5,1)))))</f>
        <v>5</v>
      </c>
      <c r="P115" s="165">
        <f>IF('Crisis Indicator Data'!H112="x","x",'Crisis Indicator Data'!H112/'Crisis Indicator Data'!G112)</f>
        <v>0.38513940728956331</v>
      </c>
      <c r="Q115" s="147">
        <f t="shared" si="44"/>
        <v>1.9</v>
      </c>
      <c r="R115" s="147">
        <f t="shared" si="45"/>
        <v>3.45</v>
      </c>
      <c r="S115" s="147">
        <f>IF('Crisis Indicator Data'!I112="x","x",IF('Crisis Indicator Data'!I112=0,0,IF(LOG('Crisis Indicator Data'!I112)&lt;S$4,0,IF(LOG('Crisis Indicator Data'!I112)&gt;S$3,5,ROUND(5-(S$3-LOG('Crisis Indicator Data'!I112))/(S$3-S$4)*5,1)))))</f>
        <v>5</v>
      </c>
      <c r="T115" s="165">
        <f>IF('Crisis Indicator Data'!H112="x","x",IF('Crisis Indicator Data'!I112="x","x",'Crisis Indicator Data'!I112/'Crisis Indicator Data'!H112))</f>
        <v>3.8108351427209662E-2</v>
      </c>
      <c r="U115" s="147">
        <f t="shared" si="46"/>
        <v>1.3</v>
      </c>
      <c r="V115" s="147">
        <f t="shared" si="47"/>
        <v>3.2</v>
      </c>
      <c r="W115" s="147">
        <f>IF('Crisis Indicator Data'!L112="x","x",IF('Crisis Indicator Data'!L112=0,0,IF(LOG('Crisis Indicator Data'!L112)&lt;W$4,0,IF(LOG('Crisis Indicator Data'!L112)&gt;W$3,5,ROUND(5-(W$3-LOG('Crisis Indicator Data'!L112))/(W$3-W$4)*5,1)))))</f>
        <v>4.4000000000000004</v>
      </c>
      <c r="X115" s="166">
        <f>IF(OR('Crisis Indicator Data'!L112="x",'Crisis Indicator Data'!H112="x"),"x",'Crisis Indicator Data'!L112/'Crisis Indicator Data'!H112)</f>
        <v>1.2169676428533601E-5</v>
      </c>
      <c r="Y115" s="147">
        <f t="shared" si="48"/>
        <v>0.6</v>
      </c>
      <c r="Z115" s="147">
        <f t="shared" si="49"/>
        <v>2.5</v>
      </c>
      <c r="AA115" s="147">
        <f t="shared" si="50"/>
        <v>2.9</v>
      </c>
      <c r="AB115" s="167">
        <f t="shared" si="51"/>
        <v>3.2</v>
      </c>
    </row>
    <row r="116" spans="1:28" x14ac:dyDescent="0.35">
      <c r="A116" s="172" t="str">
        <f>'Crisis Indicator Data'!A113</f>
        <v>Kashmir conflict in Pakistan</v>
      </c>
      <c r="B116" s="173" t="str">
        <f>'Crisis Indicator Data'!B113</f>
        <v>Conflict</v>
      </c>
      <c r="C116" s="173" t="str">
        <f>'Crisis Indicator Data'!C113</f>
        <v>PAK004</v>
      </c>
      <c r="D116" s="173" t="str">
        <f>'Crisis Indicator Data'!D113</f>
        <v>Pakistan</v>
      </c>
      <c r="E116" s="174" t="str">
        <f>'Crisis Indicator Data'!E113</f>
        <v>PAK</v>
      </c>
      <c r="F116" s="168">
        <f>IF('Crisis Indicator Data'!F113="x","x",IF(LOG('Crisis Indicator Data'!F113)&lt;F$4,0,IF(LOG('Crisis Indicator Data'!F113)&gt;F$3,5,ROUND(5-(F$3-LOG('Crisis Indicator Data'!F113))/(F$3-F$4)*5,1))))</f>
        <v>1.9</v>
      </c>
      <c r="G116" s="165">
        <f>IF('Crisis Indicator Data'!F113="x","x",IF(LEN(E116)&gt;3,('Crisis Indicator Data'!F113/VLOOKUP('Impact of the crisis'!$C116,'Regional Crises'!$B$1:$R$66,4,FALSE)),'Crisis Indicator Data'!F113/VLOOKUP('Impact of the crisis'!$E116,'Country Indicator Data'!$B$4:$P$300,15,FALSE)))</f>
        <v>1.7249117891241179E-2</v>
      </c>
      <c r="H116" s="147">
        <f t="shared" si="39"/>
        <v>0</v>
      </c>
      <c r="I116" s="147">
        <f t="shared" si="40"/>
        <v>0.95</v>
      </c>
      <c r="J116" s="147">
        <f>IF('Crisis Indicator Data'!G113="x","x",IF(LOG('Crisis Indicator Data'!G113)&lt;J$4,0,IF(LOG('Crisis Indicator Data'!G113)&gt;J$3,5,ROUND(5-(J$3-LOG('Crisis Indicator Data'!G113))/(J$3-J$4)*5,1))))</f>
        <v>2.1</v>
      </c>
      <c r="K116" s="165">
        <f>IF('Crisis Indicator Data'!G113="x","x",IF(LEN(E116)&gt;3,('Crisis Indicator Data'!G113/VLOOKUP('Impact of the crisis'!$C116,'Regional Crises'!$B$1:$R$66,5,FALSE)),'Crisis Indicator Data'!G113/VLOOKUP('Impact of the crisis'!$E116,'Country Indicator Data'!$B$4:$P$300,14,FALSE)))</f>
        <v>1.7047053784494892E-2</v>
      </c>
      <c r="L116" s="147">
        <f t="shared" si="41"/>
        <v>0</v>
      </c>
      <c r="M116" s="147">
        <f t="shared" si="42"/>
        <v>1.05</v>
      </c>
      <c r="N116" s="147">
        <f t="shared" si="43"/>
        <v>1</v>
      </c>
      <c r="O116" s="147" t="str">
        <f>IF('Crisis Indicator Data'!H113="x","x",IF('Crisis Indicator Data'!H113=0,0,IF(LOG('Crisis Indicator Data'!H113)&lt;O$4,0,IF(LOG('Crisis Indicator Data'!H113)&gt;O$3,5,ROUND(5-(O$3-LOG('Crisis Indicator Data'!H113))/(O$3-O$4)*5,1)))))</f>
        <v>x</v>
      </c>
      <c r="P116" s="165" t="str">
        <f>IF('Crisis Indicator Data'!H113="x","x",'Crisis Indicator Data'!H113/'Crisis Indicator Data'!G113)</f>
        <v>x</v>
      </c>
      <c r="Q116" s="147" t="str">
        <f t="shared" si="44"/>
        <v>x</v>
      </c>
      <c r="R116" s="147" t="str">
        <f t="shared" si="45"/>
        <v>x</v>
      </c>
      <c r="S116" s="147" t="str">
        <f>IF('Crisis Indicator Data'!I113="x","x",IF('Crisis Indicator Data'!I113=0,0,IF(LOG('Crisis Indicator Data'!I113)&lt;S$4,0,IF(LOG('Crisis Indicator Data'!I113)&gt;S$3,5,ROUND(5-(S$3-LOG('Crisis Indicator Data'!I113))/(S$3-S$4)*5,1)))))</f>
        <v>x</v>
      </c>
      <c r="T116" s="165" t="str">
        <f>IF('Crisis Indicator Data'!H113="x","x",IF('Crisis Indicator Data'!I113="x","x",'Crisis Indicator Data'!I113/'Crisis Indicator Data'!H113))</f>
        <v>x</v>
      </c>
      <c r="U116" s="147" t="str">
        <f t="shared" si="46"/>
        <v>x</v>
      </c>
      <c r="V116" s="147" t="str">
        <f t="shared" si="47"/>
        <v>x</v>
      </c>
      <c r="W116" s="147">
        <f>IF('Crisis Indicator Data'!L113="x","x",IF('Crisis Indicator Data'!L113=0,0,IF(LOG('Crisis Indicator Data'!L113)&lt;W$4,0,IF(LOG('Crisis Indicator Data'!L113)&gt;W$3,5,ROUND(5-(W$3-LOG('Crisis Indicator Data'!L113))/(W$3-W$4)*5,1)))))</f>
        <v>0.9</v>
      </c>
      <c r="X116" s="166" t="str">
        <f>IF(OR('Crisis Indicator Data'!L113="x",'Crisis Indicator Data'!H113="x"),"x",'Crisis Indicator Data'!L113/'Crisis Indicator Data'!H113)</f>
        <v>x</v>
      </c>
      <c r="Y116" s="147" t="str">
        <f t="shared" si="48"/>
        <v>x</v>
      </c>
      <c r="Z116" s="147">
        <f t="shared" si="49"/>
        <v>0.9</v>
      </c>
      <c r="AA116" s="147">
        <f t="shared" si="50"/>
        <v>0.9</v>
      </c>
      <c r="AB116" s="167">
        <f t="shared" si="51"/>
        <v>0.9</v>
      </c>
    </row>
    <row r="117" spans="1:28" x14ac:dyDescent="0.35">
      <c r="A117" s="172" t="str">
        <f>'Crisis Indicator Data'!A114</f>
        <v xml:space="preserve">Floods in Pakistan </v>
      </c>
      <c r="B117" s="173" t="str">
        <f>'Crisis Indicator Data'!B114</f>
        <v>Other seasonal event</v>
      </c>
      <c r="C117" s="173" t="str">
        <f>'Crisis Indicator Data'!C114</f>
        <v>PAK005</v>
      </c>
      <c r="D117" s="173" t="str">
        <f>'Crisis Indicator Data'!D114</f>
        <v>Pakistan</v>
      </c>
      <c r="E117" s="174" t="str">
        <f>'Crisis Indicator Data'!E114</f>
        <v>PAK</v>
      </c>
      <c r="F117" s="168">
        <f>IF('Crisis Indicator Data'!F114="x","x",IF(LOG('Crisis Indicator Data'!F114)&lt;F$4,0,IF(LOG('Crisis Indicator Data'!F114)&gt;F$3,5,ROUND(5-(F$3-LOG('Crisis Indicator Data'!F114))/(F$3-F$4)*5,1))))</f>
        <v>4.7</v>
      </c>
      <c r="G117" s="165">
        <f>IF('Crisis Indicator Data'!F114="x","x",IF(LEN(E117)&gt;3,('Crisis Indicator Data'!F114/VLOOKUP('Impact of the crisis'!$C117,'Regional Crises'!$B$1:$R$66,4,FALSE)),'Crisis Indicator Data'!F114/VLOOKUP('Impact of the crisis'!$E117,'Country Indicator Data'!$B$4:$P$300,15,FALSE)))</f>
        <v>0.86891734122042341</v>
      </c>
      <c r="H117" s="147">
        <f t="shared" si="39"/>
        <v>4.3</v>
      </c>
      <c r="I117" s="147">
        <f t="shared" si="40"/>
        <v>4.5</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0.13461420791776296</v>
      </c>
      <c r="L117" s="147">
        <f t="shared" si="41"/>
        <v>0.6</v>
      </c>
      <c r="M117" s="147">
        <f t="shared" si="42"/>
        <v>2.8</v>
      </c>
      <c r="N117" s="147">
        <f t="shared" si="43"/>
        <v>3.8</v>
      </c>
      <c r="O117" s="147">
        <f>IF('Crisis Indicator Data'!H114="x","x",IF('Crisis Indicator Data'!H114=0,0,IF(LOG('Crisis Indicator Data'!H114)&lt;O$4,0,IF(LOG('Crisis Indicator Data'!H114)&gt;O$3,5,ROUND(5-(O$3-LOG('Crisis Indicator Data'!H114))/(O$3-O$4)*5,1)))))</f>
        <v>5</v>
      </c>
      <c r="P117" s="165">
        <f>IF('Crisis Indicator Data'!H114="x","x",'Crisis Indicator Data'!H114/'Crisis Indicator Data'!G114)</f>
        <v>1</v>
      </c>
      <c r="Q117" s="147">
        <f t="shared" si="44"/>
        <v>5</v>
      </c>
      <c r="R117" s="147">
        <f t="shared" si="45"/>
        <v>5</v>
      </c>
      <c r="S117" s="147">
        <f>IF('Crisis Indicator Data'!I114="x","x",IF('Crisis Indicator Data'!I114=0,0,IF(LOG('Crisis Indicator Data'!I114)&lt;S$4,0,IF(LOG('Crisis Indicator Data'!I114)&gt;S$3,5,ROUND(5-(S$3-LOG('Crisis Indicator Data'!I114))/(S$3-S$4)*5,1)))))</f>
        <v>3.5</v>
      </c>
      <c r="T117" s="165">
        <f>IF('Crisis Indicator Data'!H114="x","x",IF('Crisis Indicator Data'!I114="x","x",'Crisis Indicator Data'!I114/'Crisis Indicator Data'!H114))</f>
        <v>9.0909090909090905E-3</v>
      </c>
      <c r="U117" s="147">
        <f t="shared" si="46"/>
        <v>0.3</v>
      </c>
      <c r="V117" s="147">
        <f t="shared" si="47"/>
        <v>1.9</v>
      </c>
      <c r="W117" s="147">
        <f>IF('Crisis Indicator Data'!L114="x","x",IF('Crisis Indicator Data'!L114=0,0,IF(LOG('Crisis Indicator Data'!L114)&lt;W$4,0,IF(LOG('Crisis Indicator Data'!L114)&gt;W$3,5,ROUND(5-(W$3-LOG('Crisis Indicator Data'!L114))/(W$3-W$4)*5,1)))))</f>
        <v>4.5999999999999996</v>
      </c>
      <c r="X117" s="166">
        <f>IF(OR('Crisis Indicator Data'!L114="x",'Crisis Indicator Data'!H114="x"),"x",'Crisis Indicator Data'!L114/'Crisis Indicator Data'!H114)</f>
        <v>5.2696969696969699E-5</v>
      </c>
      <c r="Y117" s="147">
        <f t="shared" si="48"/>
        <v>2.6</v>
      </c>
      <c r="Z117" s="147">
        <f t="shared" si="49"/>
        <v>3.6</v>
      </c>
      <c r="AA117" s="147">
        <f t="shared" si="50"/>
        <v>2.9</v>
      </c>
      <c r="AB117" s="167">
        <f t="shared" si="51"/>
        <v>4.2</v>
      </c>
    </row>
    <row r="118" spans="1:28" x14ac:dyDescent="0.35">
      <c r="A118" s="172" t="str">
        <f>'Crisis Indicator Data'!A115</f>
        <v>Venezuela displacement in Panama</v>
      </c>
      <c r="B118" s="173" t="str">
        <f>'Crisis Indicator Data'!B115</f>
        <v>Displacement</v>
      </c>
      <c r="C118" s="173" t="str">
        <f>'Crisis Indicator Data'!C115</f>
        <v>PAN002</v>
      </c>
      <c r="D118" s="173" t="str">
        <f>'Crisis Indicator Data'!D115</f>
        <v>Panama</v>
      </c>
      <c r="E118" s="174" t="str">
        <f>'Crisis Indicator Data'!E115</f>
        <v>PAN</v>
      </c>
      <c r="F118" s="168">
        <f>IF('Crisis Indicator Data'!F115="x","x",IF(LOG('Crisis Indicator Data'!F115)&lt;F$4,0,IF(LOG('Crisis Indicator Data'!F115)&gt;F$3,5,ROUND(5-(F$3-LOG('Crisis Indicator Data'!F115))/(F$3-F$4)*5,1))))</f>
        <v>3.1</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4.05</v>
      </c>
      <c r="J118" s="147">
        <f>IF('Crisis Indicator Data'!G115="x","x",IF(LOG('Crisis Indicator Data'!G115)&lt;J$4,0,IF(LOG('Crisis Indicator Data'!G115)&gt;J$3,5,ROUND(5-(J$3-LOG('Crisis Indicator Data'!G115))/(J$3-J$4)*5,1))))</f>
        <v>0</v>
      </c>
      <c r="K118" s="165">
        <f>IF('Crisis Indicator Data'!G115="x","x",IF(LEN(E118)&gt;3,('Crisis Indicator Data'!G115/VLOOKUP('Impact of the crisis'!$C118,'Regional Crises'!$B$1:$R$66,5,FALSE)),'Crisis Indicator Data'!G115/VLOOKUP('Impact of the crisis'!$E118,'Country Indicator Data'!$B$4:$P$300,14,FALSE)))</f>
        <v>1.3404206147446267E-2</v>
      </c>
      <c r="L118" s="147">
        <f t="shared" si="41"/>
        <v>0</v>
      </c>
      <c r="M118" s="147">
        <f t="shared" si="42"/>
        <v>0</v>
      </c>
      <c r="N118" s="147">
        <f t="shared" si="43"/>
        <v>2.5</v>
      </c>
      <c r="O118" s="147">
        <f>IF('Crisis Indicator Data'!H115="x","x",IF('Crisis Indicator Data'!H115=0,0,IF(LOG('Crisis Indicator Data'!H115)&lt;O$4,0,IF(LOG('Crisis Indicator Data'!H115)&gt;O$3,5,ROUND(5-(O$3-LOG('Crisis Indicator Data'!H115))/(O$3-O$4)*5,1)))))</f>
        <v>0.4</v>
      </c>
      <c r="P118" s="165">
        <f>IF('Crisis Indicator Data'!H115="x","x",'Crisis Indicator Data'!H115/'Crisis Indicator Data'!G115)</f>
        <v>1</v>
      </c>
      <c r="Q118" s="147">
        <f t="shared" si="44"/>
        <v>5</v>
      </c>
      <c r="R118" s="147">
        <f t="shared" si="45"/>
        <v>2.7</v>
      </c>
      <c r="S118" s="147">
        <f>IF('Crisis Indicator Data'!I115="x","x",IF('Crisis Indicator Data'!I115=0,0,IF(LOG('Crisis Indicator Data'!I115)&lt;S$4,0,IF(LOG('Crisis Indicator Data'!I115)&gt;S$3,5,ROUND(5-(S$3-LOG('Crisis Indicator Data'!I115))/(S$3-S$4)*5,1)))))</f>
        <v>2.5</v>
      </c>
      <c r="T118" s="165">
        <f>IF('Crisis Indicator Data'!H115="x","x",IF('Crisis Indicator Data'!I115="x","x",'Crisis Indicator Data'!I115/'Crisis Indicator Data'!H115))</f>
        <v>1</v>
      </c>
      <c r="U118" s="147">
        <f t="shared" si="46"/>
        <v>5</v>
      </c>
      <c r="V118" s="147">
        <f t="shared" si="47"/>
        <v>3.8</v>
      </c>
      <c r="W118" s="147">
        <f>IF('Crisis Indicator Data'!L115="x","x",IF('Crisis Indicator Data'!L115=0,0,IF(LOG('Crisis Indicator Data'!L115)&lt;W$4,0,IF(LOG('Crisis Indicator Data'!L115)&gt;W$3,5,ROUND(5-(W$3-LOG('Crisis Indicator Data'!L115))/(W$3-W$4)*5,1)))))</f>
        <v>1.6</v>
      </c>
      <c r="X118" s="166">
        <f>IF(OR('Crisis Indicator Data'!L115="x",'Crisis Indicator Data'!H115="x"),"x",'Crisis Indicator Data'!L115/'Crisis Indicator Data'!H115)</f>
        <v>2.4137931034482759E-4</v>
      </c>
      <c r="Y118" s="147">
        <f t="shared" si="48"/>
        <v>5</v>
      </c>
      <c r="Z118" s="147">
        <f t="shared" si="49"/>
        <v>3.3</v>
      </c>
      <c r="AA118" s="147">
        <f t="shared" si="50"/>
        <v>3.6</v>
      </c>
      <c r="AB118" s="167">
        <f t="shared" si="51"/>
        <v>3.2</v>
      </c>
    </row>
    <row r="119" spans="1:28" x14ac:dyDescent="0.35">
      <c r="A119" s="172" t="str">
        <f>'Crisis Indicator Data'!A116</f>
        <v>Venezuela displacement in Peru</v>
      </c>
      <c r="B119" s="173" t="str">
        <f>'Crisis Indicator Data'!B116</f>
        <v>Displacement</v>
      </c>
      <c r="C119" s="173" t="str">
        <f>'Crisis Indicator Data'!C116</f>
        <v>PER002</v>
      </c>
      <c r="D119" s="173" t="str">
        <f>'Crisis Indicator Data'!D116</f>
        <v>Peru</v>
      </c>
      <c r="E119" s="174" t="str">
        <f>'Crisis Indicator Data'!E116</f>
        <v>PER</v>
      </c>
      <c r="F119" s="168">
        <f>IF('Crisis Indicator Data'!F116="x","x",IF(LOG('Crisis Indicator Data'!F116)&lt;F$4,0,IF(LOG('Crisis Indicator Data'!F116)&gt;F$3,5,ROUND(5-(F$3-LOG('Crisis Indicator Data'!F116))/(F$3-F$4)*5,1))))</f>
        <v>3.8</v>
      </c>
      <c r="G119" s="165">
        <f>IF('Crisis Indicator Data'!F116="x","x",IF(LEN(E119)&gt;3,('Crisis Indicator Data'!F116/VLOOKUP('Impact of the crisis'!$C119,'Regional Crises'!$B$1:$R$66,4,FALSE)),'Crisis Indicator Data'!F116/VLOOKUP('Impact of the crisis'!$E119,'Country Indicator Data'!$B$4:$P$300,15,FALSE)))</f>
        <v>0.14790234375</v>
      </c>
      <c r="H119" s="147">
        <f t="shared" si="39"/>
        <v>0.7</v>
      </c>
      <c r="I119" s="147">
        <f t="shared" si="40"/>
        <v>2.25</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1</v>
      </c>
      <c r="L119" s="147">
        <f t="shared" si="41"/>
        <v>5</v>
      </c>
      <c r="M119" s="147">
        <f t="shared" si="42"/>
        <v>5</v>
      </c>
      <c r="N119" s="147">
        <f t="shared" si="43"/>
        <v>4</v>
      </c>
      <c r="O119" s="147">
        <f>IF('Crisis Indicator Data'!H116="x","x",IF('Crisis Indicator Data'!H116=0,0,IF(LOG('Crisis Indicator Data'!H116)&lt;O$4,0,IF(LOG('Crisis Indicator Data'!H116)&gt;O$3,5,ROUND(5-(O$3-LOG('Crisis Indicator Data'!H116))/(O$3-O$4)*5,1)))))</f>
        <v>4.4000000000000004</v>
      </c>
      <c r="P119" s="165">
        <f>IF('Crisis Indicator Data'!H116="x","x",'Crisis Indicator Data'!H116/'Crisis Indicator Data'!G116)</f>
        <v>0.42561057258463597</v>
      </c>
      <c r="Q119" s="147">
        <f t="shared" si="44"/>
        <v>2.1</v>
      </c>
      <c r="R119" s="147">
        <f t="shared" si="45"/>
        <v>3.25</v>
      </c>
      <c r="S119" s="147">
        <f>IF('Crisis Indicator Data'!I116="x","x",IF('Crisis Indicator Data'!I116=0,0,IF(LOG('Crisis Indicator Data'!I116)&lt;S$4,0,IF(LOG('Crisis Indicator Data'!I116)&gt;S$3,5,ROUND(5-(S$3-LOG('Crisis Indicator Data'!I116))/(S$3-S$4)*5,1)))))</f>
        <v>4.5999999999999996</v>
      </c>
      <c r="T119" s="165">
        <f>IF('Crisis Indicator Data'!H116="x","x",IF('Crisis Indicator Data'!I116="x","x",'Crisis Indicator Data'!I116/'Crisis Indicator Data'!H116))</f>
        <v>0.11011558716914027</v>
      </c>
      <c r="U119" s="147">
        <f t="shared" si="46"/>
        <v>3.7</v>
      </c>
      <c r="V119" s="147">
        <f t="shared" si="47"/>
        <v>4.2</v>
      </c>
      <c r="W119" s="147">
        <f>IF('Crisis Indicator Data'!L116="x","x",IF('Crisis Indicator Data'!L116=0,0,IF(LOG('Crisis Indicator Data'!L116)&lt;W$4,0,IF(LOG('Crisis Indicator Data'!L116)&gt;W$3,5,ROUND(5-(W$3-LOG('Crisis Indicator Data'!L116))/(W$3-W$4)*5,1)))))</f>
        <v>0</v>
      </c>
      <c r="X119" s="166">
        <f>IF(OR('Crisis Indicator Data'!L116="x",'Crisis Indicator Data'!H116="x"),"x",'Crisis Indicator Data'!L116/'Crisis Indicator Data'!H116)</f>
        <v>0</v>
      </c>
      <c r="Y119" s="147">
        <f t="shared" si="48"/>
        <v>0</v>
      </c>
      <c r="Z119" s="147">
        <f t="shared" si="49"/>
        <v>0</v>
      </c>
      <c r="AA119" s="147">
        <f t="shared" si="50"/>
        <v>2.7</v>
      </c>
      <c r="AB119" s="167">
        <f t="shared" si="51"/>
        <v>3</v>
      </c>
    </row>
    <row r="120" spans="1:28" x14ac:dyDescent="0.35">
      <c r="A120" s="172" t="str">
        <f>'Crisis Indicator Data'!A117</f>
        <v>Multiple crises in the Philippines</v>
      </c>
      <c r="B120" s="173" t="str">
        <f>'Crisis Indicator Data'!B117</f>
        <v>Conflict,Cyclone,Violence,Floods,Other seasonal event</v>
      </c>
      <c r="C120" s="173" t="str">
        <f>'Crisis Indicator Data'!C117</f>
        <v>PHL001</v>
      </c>
      <c r="D120" s="173" t="str">
        <f>'Crisis Indicator Data'!D117</f>
        <v>Philippines</v>
      </c>
      <c r="E120" s="174" t="str">
        <f>'Crisis Indicator Data'!E117</f>
        <v>PHL</v>
      </c>
      <c r="F120" s="168">
        <f>IF('Crisis Indicator Data'!F117="x","x",IF(LOG('Crisis Indicator Data'!F117)&lt;F$4,0,IF(LOG('Crisis Indicator Data'!F117)&gt;F$3,5,ROUND(5-(F$3-LOG('Crisis Indicator Data'!F117))/(F$3-F$4)*5,1))))</f>
        <v>3.9</v>
      </c>
      <c r="G120" s="165">
        <f>IF('Crisis Indicator Data'!F117="x","x",IF(LEN(E120)&gt;3,('Crisis Indicator Data'!F117/VLOOKUP('Impact of the crisis'!$C120,'Regional Crises'!$B$1:$R$66,4,FALSE)),'Crisis Indicator Data'!F117/VLOOKUP('Impact of the crisis'!$E120,'Country Indicator Data'!$B$4:$P$300,15,FALSE)))</f>
        <v>0.76938659154173794</v>
      </c>
      <c r="H120" s="147">
        <f t="shared" si="39"/>
        <v>3.8</v>
      </c>
      <c r="I120" s="147">
        <f t="shared" si="40"/>
        <v>3.8499999999999996</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0.84053451707281279</v>
      </c>
      <c r="L120" s="147">
        <f t="shared" si="41"/>
        <v>4.2</v>
      </c>
      <c r="M120" s="147">
        <f t="shared" si="42"/>
        <v>4.5999999999999996</v>
      </c>
      <c r="N120" s="147">
        <f t="shared" si="43"/>
        <v>4.3</v>
      </c>
      <c r="O120" s="147">
        <f>IF('Crisis Indicator Data'!H117="x","x",IF('Crisis Indicator Data'!H117=0,0,IF(LOG('Crisis Indicator Data'!H117)&lt;O$4,0,IF(LOG('Crisis Indicator Data'!H117)&gt;O$3,5,ROUND(5-(O$3-LOG('Crisis Indicator Data'!H117))/(O$3-O$4)*5,1)))))</f>
        <v>4</v>
      </c>
      <c r="P120" s="165">
        <f>IF('Crisis Indicator Data'!H117="x","x",'Crisis Indicator Data'!H117/'Crisis Indicator Data'!G117)</f>
        <v>8.7456081007354386E-2</v>
      </c>
      <c r="Q120" s="147">
        <f t="shared" si="44"/>
        <v>0.4</v>
      </c>
      <c r="R120" s="147">
        <f t="shared" si="45"/>
        <v>2.2000000000000002</v>
      </c>
      <c r="S120" s="147">
        <f>IF('Crisis Indicator Data'!I117="x","x",IF('Crisis Indicator Data'!I117=0,0,IF(LOG('Crisis Indicator Data'!I117)&lt;S$4,0,IF(LOG('Crisis Indicator Data'!I117)&gt;S$3,5,ROUND(5-(S$3-LOG('Crisis Indicator Data'!I117))/(S$3-S$4)*5,1)))))</f>
        <v>3.4</v>
      </c>
      <c r="T120" s="165">
        <f>IF('Crisis Indicator Data'!H117="x","x",IF('Crisis Indicator Data'!I117="x","x",'Crisis Indicator Data'!I117/'Crisis Indicator Data'!H117))</f>
        <v>3.1316281971303803E-2</v>
      </c>
      <c r="U120" s="147">
        <f t="shared" si="46"/>
        <v>1</v>
      </c>
      <c r="V120" s="147">
        <f t="shared" si="47"/>
        <v>2.2000000000000002</v>
      </c>
      <c r="W120" s="147">
        <f>IF('Crisis Indicator Data'!L117="x","x",IF('Crisis Indicator Data'!L117=0,0,IF(LOG('Crisis Indicator Data'!L117)&lt;W$4,0,IF(LOG('Crisis Indicator Data'!L117)&gt;W$3,5,ROUND(5-(W$3-LOG('Crisis Indicator Data'!L117))/(W$3-W$4)*5,1)))))</f>
        <v>3.4</v>
      </c>
      <c r="X120" s="166">
        <f>IF(OR('Crisis Indicator Data'!L117="x",'Crisis Indicator Data'!H117="x"),"x",'Crisis Indicator Data'!L117/'Crisis Indicator Data'!H117)</f>
        <v>2.8197130380536494E-5</v>
      </c>
      <c r="Y120" s="147">
        <f t="shared" si="48"/>
        <v>1.4</v>
      </c>
      <c r="Z120" s="147">
        <f t="shared" si="49"/>
        <v>2.4</v>
      </c>
      <c r="AA120" s="147">
        <f t="shared" si="50"/>
        <v>2.2999999999999998</v>
      </c>
      <c r="AB120" s="167">
        <f t="shared" si="51"/>
        <v>2.2999999999999998</v>
      </c>
    </row>
    <row r="121" spans="1:28" x14ac:dyDescent="0.35">
      <c r="A121" s="172" t="str">
        <f>'Crisis Indicator Data'!A118</f>
        <v>Mindanao conflict</v>
      </c>
      <c r="B121" s="173" t="str">
        <f>'Crisis Indicator Data'!B118</f>
        <v>Conflict,Violence</v>
      </c>
      <c r="C121" s="173" t="str">
        <f>'Crisis Indicator Data'!C118</f>
        <v>PHL003</v>
      </c>
      <c r="D121" s="173" t="str">
        <f>'Crisis Indicator Data'!D118</f>
        <v>Philippines</v>
      </c>
      <c r="E121" s="174" t="str">
        <f>'Crisis Indicator Data'!E118</f>
        <v>PHL</v>
      </c>
      <c r="F121" s="168">
        <f>IF('Crisis Indicator Data'!F118="x","x",IF(LOG('Crisis Indicator Data'!F118)&lt;F$4,0,IF(LOG('Crisis Indicator Data'!F118)&gt;F$3,5,ROUND(5-(F$3-LOG('Crisis Indicator Data'!F118))/(F$3-F$4)*5,1))))</f>
        <v>3.3</v>
      </c>
      <c r="G121" s="165">
        <f>IF('Crisis Indicator Data'!F118="x","x",IF(LEN(E121)&gt;3,('Crisis Indicator Data'!F118/VLOOKUP('Impact of the crisis'!$C121,'Regional Crises'!$B$1:$R$66,4,FALSE)),'Crisis Indicator Data'!F118/VLOOKUP('Impact of the crisis'!$E121,'Country Indicator Data'!$B$4:$P$300,15,FALSE)))</f>
        <v>0.33520810276017038</v>
      </c>
      <c r="H121" s="147">
        <f t="shared" si="39"/>
        <v>1.6</v>
      </c>
      <c r="I121" s="147">
        <f t="shared" si="40"/>
        <v>2.4500000000000002</v>
      </c>
      <c r="J121" s="147">
        <f>IF('Crisis Indicator Data'!G118="x","x",IF(LOG('Crisis Indicator Data'!G118)&lt;J$4,0,IF(LOG('Crisis Indicator Data'!G118)&gt;J$3,5,ROUND(5-(J$3-LOG('Crisis Indicator Data'!G118))/(J$3-J$4)*5,1))))</f>
        <v>4.7</v>
      </c>
      <c r="K121" s="165">
        <f>IF('Crisis Indicator Data'!G118="x","x",IF(LEN(E121)&gt;3,('Crisis Indicator Data'!G118/VLOOKUP('Impact of the crisis'!$C121,'Regional Crises'!$B$1:$R$66,5,FALSE)),'Crisis Indicator Data'!G118/VLOOKUP('Impact of the crisis'!$E121,'Country Indicator Data'!$B$4:$P$300,14,FALSE)))</f>
        <v>0.24077114268157346</v>
      </c>
      <c r="L121" s="147">
        <f t="shared" si="41"/>
        <v>1.2</v>
      </c>
      <c r="M121" s="147">
        <f t="shared" si="42"/>
        <v>2.95</v>
      </c>
      <c r="N121" s="147">
        <f t="shared" si="43"/>
        <v>2.7</v>
      </c>
      <c r="O121" s="147">
        <f>IF('Crisis Indicator Data'!H118="x","x",IF('Crisis Indicator Data'!H118=0,0,IF(LOG('Crisis Indicator Data'!H118)&lt;O$4,0,IF(LOG('Crisis Indicator Data'!H118)&gt;O$3,5,ROUND(5-(O$3-LOG('Crisis Indicator Data'!H118))/(O$3-O$4)*5,1)))))</f>
        <v>0.9</v>
      </c>
      <c r="P121" s="165">
        <f>IF('Crisis Indicator Data'!H118="x","x",'Crisis Indicator Data'!H118/'Crisis Indicator Data'!G118)</f>
        <v>4.1139722687795217E-3</v>
      </c>
      <c r="Q121" s="147">
        <f t="shared" si="44"/>
        <v>0</v>
      </c>
      <c r="R121" s="147">
        <f t="shared" si="45"/>
        <v>0.45</v>
      </c>
      <c r="S121" s="147">
        <f>IF('Crisis Indicator Data'!I118="x","x",IF('Crisis Indicator Data'!I118=0,0,IF(LOG('Crisis Indicator Data'!I118)&lt;S$4,0,IF(LOG('Crisis Indicator Data'!I118)&gt;S$3,5,ROUND(5-(S$3-LOG('Crisis Indicator Data'!I118))/(S$3-S$4)*5,1)))))</f>
        <v>2.9</v>
      </c>
      <c r="T121" s="165">
        <f>IF('Crisis Indicator Data'!H118="x","x",IF('Crisis Indicator Data'!I118="x","x",'Crisis Indicator Data'!I118/'Crisis Indicator Data'!H118))</f>
        <v>1</v>
      </c>
      <c r="U121" s="147">
        <f t="shared" si="46"/>
        <v>5</v>
      </c>
      <c r="V121" s="147">
        <f t="shared" si="47"/>
        <v>4</v>
      </c>
      <c r="W121" s="147">
        <f>IF('Crisis Indicator Data'!L118="x","x",IF('Crisis Indicator Data'!L118=0,0,IF(LOG('Crisis Indicator Data'!L118)&lt;W$4,0,IF(LOG('Crisis Indicator Data'!L118)&gt;W$3,5,ROUND(5-(W$3-LOG('Crisis Indicator Data'!L118))/(W$3-W$4)*5,1)))))</f>
        <v>3</v>
      </c>
      <c r="X121" s="166">
        <f>IF(OR('Crisis Indicator Data'!L118="x",'Crisis Indicator Data'!H118="x"),"x",'Crisis Indicator Data'!L118/'Crisis Indicator Data'!H118)</f>
        <v>1.2314814814814814E-3</v>
      </c>
      <c r="Y121" s="147">
        <f t="shared" si="48"/>
        <v>5</v>
      </c>
      <c r="Z121" s="147">
        <f t="shared" si="49"/>
        <v>4</v>
      </c>
      <c r="AA121" s="147">
        <f t="shared" si="50"/>
        <v>4</v>
      </c>
      <c r="AB121" s="167">
        <f t="shared" si="51"/>
        <v>2.6</v>
      </c>
    </row>
    <row r="122" spans="1:28" x14ac:dyDescent="0.35">
      <c r="A122" s="172" t="str">
        <f>'Crisis Indicator Data'!A119</f>
        <v>2024 Southwest Monsoon</v>
      </c>
      <c r="B122" s="173" t="str">
        <f>'Crisis Indicator Data'!B119</f>
        <v>Cyclone,Floods</v>
      </c>
      <c r="C122" s="173" t="str">
        <f>'Crisis Indicator Data'!C119</f>
        <v>PHL015</v>
      </c>
      <c r="D122" s="173" t="str">
        <f>'Crisis Indicator Data'!D119</f>
        <v>Philippines</v>
      </c>
      <c r="E122" s="174" t="str">
        <f>'Crisis Indicator Data'!E119</f>
        <v>PHL</v>
      </c>
      <c r="F122" s="168">
        <f>IF('Crisis Indicator Data'!F119="x","x",IF(LOG('Crisis Indicator Data'!F119)&lt;F$4,0,IF(LOG('Crisis Indicator Data'!F119)&gt;F$3,5,ROUND(5-(F$3-LOG('Crisis Indicator Data'!F119))/(F$3-F$4)*5,1))))</f>
        <v>3.5</v>
      </c>
      <c r="G122" s="165">
        <f>IF('Crisis Indicator Data'!F119="x","x",IF(LEN(E122)&gt;3,('Crisis Indicator Data'!F119/VLOOKUP('Impact of the crisis'!$C122,'Regional Crises'!$B$1:$R$66,4,FALSE)),'Crisis Indicator Data'!F119/VLOOKUP('Impact of the crisis'!$E122,'Country Indicator Data'!$B$4:$P$300,15,FALSE)))</f>
        <v>0.43417848878156756</v>
      </c>
      <c r="H122" s="147">
        <f t="shared" si="39"/>
        <v>2.1</v>
      </c>
      <c r="I122" s="147">
        <f t="shared" si="40"/>
        <v>2.8</v>
      </c>
      <c r="J122" s="147">
        <f>IF('Crisis Indicator Data'!G119="x","x",IF(LOG('Crisis Indicator Data'!G119)&lt;J$4,0,IF(LOG('Crisis Indicator Data'!G119)&gt;J$3,5,ROUND(5-(J$3-LOG('Crisis Indicator Data'!G119))/(J$3-J$4)*5,1))))</f>
        <v>5</v>
      </c>
      <c r="K122" s="165">
        <f>IF('Crisis Indicator Data'!G119="x","x",IF(LEN(E122)&gt;3,('Crisis Indicator Data'!G119/VLOOKUP('Impact of the crisis'!$C122,'Regional Crises'!$B$1:$R$66,5,FALSE)),'Crisis Indicator Data'!G119/VLOOKUP('Impact of the crisis'!$E122,'Country Indicator Data'!$B$4:$P$300,14,FALSE)))</f>
        <v>0.59975420285601611</v>
      </c>
      <c r="L122" s="147">
        <f t="shared" si="41"/>
        <v>3</v>
      </c>
      <c r="M122" s="147">
        <f t="shared" si="42"/>
        <v>4</v>
      </c>
      <c r="N122" s="147">
        <f t="shared" si="43"/>
        <v>3.5</v>
      </c>
      <c r="O122" s="147">
        <f>IF('Crisis Indicator Data'!H119="x","x",IF('Crisis Indicator Data'!H119=0,0,IF(LOG('Crisis Indicator Data'!H119)&lt;O$4,0,IF(LOG('Crisis Indicator Data'!H119)&gt;O$3,5,ROUND(5-(O$3-LOG('Crisis Indicator Data'!H119))/(O$3-O$4)*5,1)))))</f>
        <v>4</v>
      </c>
      <c r="P122" s="165">
        <f>IF('Crisis Indicator Data'!H119="x","x",'Crisis Indicator Data'!H119/'Crisis Indicator Data'!G119)</f>
        <v>0.12089979049745386</v>
      </c>
      <c r="Q122" s="147">
        <f t="shared" si="44"/>
        <v>0.6</v>
      </c>
      <c r="R122" s="147">
        <f t="shared" si="45"/>
        <v>2.2999999999999998</v>
      </c>
      <c r="S122" s="147">
        <f>IF('Crisis Indicator Data'!I119="x","x",IF('Crisis Indicator Data'!I119=0,0,IF(LOG('Crisis Indicator Data'!I119)&lt;S$4,0,IF(LOG('Crisis Indicator Data'!I119)&gt;S$3,5,ROUND(5-(S$3-LOG('Crisis Indicator Data'!I119))/(S$3-S$4)*5,1)))))</f>
        <v>3.1</v>
      </c>
      <c r="T122" s="165">
        <f>IF('Crisis Indicator Data'!H119="x","x",IF('Crisis Indicator Data'!I119="x","x",'Crisis Indicator Data'!I119/'Crisis Indicator Data'!H119))</f>
        <v>1.8087528459397925E-2</v>
      </c>
      <c r="U122" s="147">
        <f t="shared" si="46"/>
        <v>0.6</v>
      </c>
      <c r="V122" s="147">
        <f t="shared" si="47"/>
        <v>1.9</v>
      </c>
      <c r="W122" s="147">
        <f>IF('Crisis Indicator Data'!L119="x","x",IF('Crisis Indicator Data'!L119=0,0,IF(LOG('Crisis Indicator Data'!L119)&lt;W$4,0,IF(LOG('Crisis Indicator Data'!L119)&gt;W$3,5,ROUND(5-(W$3-LOG('Crisis Indicator Data'!L119))/(W$3-W$4)*5,1)))))</f>
        <v>2.8</v>
      </c>
      <c r="X122" s="166">
        <f>IF(OR('Crisis Indicator Data'!L119="x",'Crisis Indicator Data'!H119="x"),"x",'Crisis Indicator Data'!L119/'Crisis Indicator Data'!H119)</f>
        <v>1.1763217809258791E-5</v>
      </c>
      <c r="Y122" s="147">
        <f t="shared" si="48"/>
        <v>0.6</v>
      </c>
      <c r="Z122" s="147">
        <f t="shared" si="49"/>
        <v>1.7</v>
      </c>
      <c r="AA122" s="147">
        <f t="shared" si="50"/>
        <v>1.8</v>
      </c>
      <c r="AB122" s="167">
        <f t="shared" si="51"/>
        <v>2.1</v>
      </c>
    </row>
    <row r="123" spans="1:28" x14ac:dyDescent="0.35">
      <c r="A123" s="172" t="str">
        <f>'Crisis Indicator Data'!A120</f>
        <v>Multiple crises in Papua New Guinea</v>
      </c>
      <c r="B123" s="173">
        <f>'Crisis Indicator Data'!B120</f>
        <v>0</v>
      </c>
      <c r="C123" s="173" t="str">
        <f>'Crisis Indicator Data'!C120</f>
        <v>PNG001</v>
      </c>
      <c r="D123" s="173" t="str">
        <f>'Crisis Indicator Data'!D120</f>
        <v>Papua New Guinea</v>
      </c>
      <c r="E123" s="174" t="str">
        <f>'Crisis Indicator Data'!E120</f>
        <v>PNG</v>
      </c>
      <c r="F123" s="168">
        <f>IF('Crisis Indicator Data'!F120="x","x",IF(LOG('Crisis Indicator Data'!F120)&lt;F$4,0,IF(LOG('Crisis Indicator Data'!F120)&gt;F$3,5,ROUND(5-(F$3-LOG('Crisis Indicator Data'!F120))/(F$3-F$4)*5,1))))</f>
        <v>3.5</v>
      </c>
      <c r="G123" s="165">
        <f>IF('Crisis Indicator Data'!F120="x","x",IF(LEN(E123)&gt;3,('Crisis Indicator Data'!F120/VLOOKUP('Impact of the crisis'!$C123,'Regional Crises'!$B$1:$R$66,4,FALSE)),'Crisis Indicator Data'!F120/VLOOKUP('Impact of the crisis'!$E123,'Country Indicator Data'!$B$4:$P$300,15,FALSE)))</f>
        <v>0.27482003268118183</v>
      </c>
      <c r="H123" s="147">
        <f t="shared" si="39"/>
        <v>1.3</v>
      </c>
      <c r="I123" s="147">
        <f t="shared" si="40"/>
        <v>2.4</v>
      </c>
      <c r="J123" s="147">
        <f>IF('Crisis Indicator Data'!G120="x","x",IF(LOG('Crisis Indicator Data'!G120)&lt;J$4,0,IF(LOG('Crisis Indicator Data'!G120)&gt;J$3,5,ROUND(5-(J$3-LOG('Crisis Indicator Data'!G120))/(J$3-J$4)*5,1))))</f>
        <v>2.2000000000000002</v>
      </c>
      <c r="K123" s="165">
        <f>IF('Crisis Indicator Data'!G120="x","x",IF(LEN(E123)&gt;3,('Crisis Indicator Data'!G120/VLOOKUP('Impact of the crisis'!$C123,'Regional Crises'!$B$1:$R$66,5,FALSE)),'Crisis Indicator Data'!G120/VLOOKUP('Impact of the crisis'!$E123,'Country Indicator Data'!$B$4:$P$300,14,FALSE)))</f>
        <v>0.3998472245798676</v>
      </c>
      <c r="L123" s="147">
        <f t="shared" si="41"/>
        <v>2</v>
      </c>
      <c r="M123" s="147">
        <f t="shared" si="42"/>
        <v>2.1</v>
      </c>
      <c r="N123" s="147">
        <f t="shared" si="43"/>
        <v>2.2999999999999998</v>
      </c>
      <c r="O123" s="147">
        <f>IF('Crisis Indicator Data'!H120="x","x",IF('Crisis Indicator Data'!H120=0,0,IF(LOG('Crisis Indicator Data'!H120)&lt;O$4,0,IF(LOG('Crisis Indicator Data'!H120)&gt;O$3,5,ROUND(5-(O$3-LOG('Crisis Indicator Data'!H120))/(O$3-O$4)*5,1)))))</f>
        <v>1.7</v>
      </c>
      <c r="P123" s="165">
        <f>IF('Crisis Indicator Data'!H120="x","x",'Crisis Indicator Data'!H120/'Crisis Indicator Data'!G120)</f>
        <v>6.7926130333262572E-2</v>
      </c>
      <c r="Q123" s="147">
        <f t="shared" si="44"/>
        <v>0.3</v>
      </c>
      <c r="R123" s="147">
        <f t="shared" si="45"/>
        <v>1</v>
      </c>
      <c r="S123" s="147">
        <f>IF('Crisis Indicator Data'!I120="x","x",IF('Crisis Indicator Data'!I120=0,0,IF(LOG('Crisis Indicator Data'!I120)&lt;S$4,0,IF(LOG('Crisis Indicator Data'!I120)&gt;S$3,5,ROUND(5-(S$3-LOG('Crisis Indicator Data'!I120))/(S$3-S$4)*5,1)))))</f>
        <v>2</v>
      </c>
      <c r="T123" s="165">
        <f>IF('Crisis Indicator Data'!H120="x","x",IF('Crisis Indicator Data'!I120="x","x",'Crisis Indicator Data'!I120/'Crisis Indicator Data'!H120))</f>
        <v>8.4375000000000006E-2</v>
      </c>
      <c r="U123" s="147">
        <f t="shared" si="46"/>
        <v>2.8</v>
      </c>
      <c r="V123" s="147">
        <f t="shared" si="47"/>
        <v>2.4</v>
      </c>
      <c r="W123" s="147">
        <f>IF('Crisis Indicator Data'!L120="x","x",IF('Crisis Indicator Data'!L120=0,0,IF(LOG('Crisis Indicator Data'!L120)&lt;W$4,0,IF(LOG('Crisis Indicator Data'!L120)&gt;W$3,5,ROUND(5-(W$3-LOG('Crisis Indicator Data'!L120))/(W$3-W$4)*5,1)))))</f>
        <v>1.9</v>
      </c>
      <c r="X123" s="166">
        <f>IF(OR('Crisis Indicator Data'!L120="x",'Crisis Indicator Data'!H120="x"),"x",'Crisis Indicator Data'!L120/'Crisis Indicator Data'!H120)</f>
        <v>6.5624999999999996E-5</v>
      </c>
      <c r="Y123" s="147">
        <f t="shared" si="48"/>
        <v>3.3</v>
      </c>
      <c r="Z123" s="147">
        <f t="shared" si="49"/>
        <v>2.6</v>
      </c>
      <c r="AA123" s="147">
        <f t="shared" si="50"/>
        <v>2.5</v>
      </c>
      <c r="AB123" s="167">
        <f t="shared" si="51"/>
        <v>1.8</v>
      </c>
    </row>
    <row r="124" spans="1:28" x14ac:dyDescent="0.35">
      <c r="A124" s="172" t="str">
        <f>'Crisis Indicator Data'!A121</f>
        <v>Highlands Violence</v>
      </c>
      <c r="B124" s="173" t="str">
        <f>'Crisis Indicator Data'!B121</f>
        <v>Violence</v>
      </c>
      <c r="C124" s="173" t="str">
        <f>'Crisis Indicator Data'!C121</f>
        <v>PNG003</v>
      </c>
      <c r="D124" s="173" t="str">
        <f>'Crisis Indicator Data'!D121</f>
        <v>Papua New Guinea</v>
      </c>
      <c r="E124" s="174" t="str">
        <f>'Crisis Indicator Data'!E121</f>
        <v>PNG</v>
      </c>
      <c r="F124" s="168">
        <f>IF('Crisis Indicator Data'!F121="x","x",IF(LOG('Crisis Indicator Data'!F121)&lt;F$4,0,IF(LOG('Crisis Indicator Data'!F121)&gt;F$3,5,ROUND(5-(F$3-LOG('Crisis Indicator Data'!F121))/(F$3-F$4)*5,1))))</f>
        <v>3</v>
      </c>
      <c r="G124" s="165">
        <f>IF('Crisis Indicator Data'!F121="x","x",IF(LEN(E124)&gt;3,('Crisis Indicator Data'!F121/VLOOKUP('Impact of the crisis'!$C124,'Regional Crises'!$B$1:$R$66,4,FALSE)),'Crisis Indicator Data'!F121/VLOOKUP('Impact of the crisis'!$E124,'Country Indicator Data'!$B$4:$P$300,15,FALSE)))</f>
        <v>0.14061520116592324</v>
      </c>
      <c r="H124" s="147">
        <f t="shared" si="39"/>
        <v>0.6</v>
      </c>
      <c r="I124" s="147">
        <f t="shared" si="40"/>
        <v>1.8</v>
      </c>
      <c r="J124" s="147">
        <f>IF('Crisis Indicator Data'!G121="x","x",IF(LOG('Crisis Indicator Data'!G121)&lt;J$4,0,IF(LOG('Crisis Indicator Data'!G121)&gt;J$3,5,ROUND(5-(J$3-LOG('Crisis Indicator Data'!G121))/(J$3-J$4)*5,1))))</f>
        <v>2.2000000000000002</v>
      </c>
      <c r="K124" s="165">
        <f>IF('Crisis Indicator Data'!G121="x","x",IF(LEN(E124)&gt;3,('Crisis Indicator Data'!G121/VLOOKUP('Impact of the crisis'!$C124,'Regional Crises'!$B$1:$R$66,5,FALSE)),'Crisis Indicator Data'!G121/VLOOKUP('Impact of the crisis'!$E124,'Country Indicator Data'!$B$4:$P$300,14,FALSE)))</f>
        <v>0.38754031573586828</v>
      </c>
      <c r="L124" s="147">
        <f t="shared" si="41"/>
        <v>1.9</v>
      </c>
      <c r="M124" s="147">
        <f t="shared" si="42"/>
        <v>2.0499999999999998</v>
      </c>
      <c r="N124" s="147">
        <f t="shared" si="43"/>
        <v>1.9</v>
      </c>
      <c r="O124" s="147">
        <f>IF('Crisis Indicator Data'!H121="x","x",IF('Crisis Indicator Data'!H121=0,0,IF(LOG('Crisis Indicator Data'!H121)&lt;O$4,0,IF(LOG('Crisis Indicator Data'!H121)&gt;O$3,5,ROUND(5-(O$3-LOG('Crisis Indicator Data'!H121))/(O$3-O$4)*5,1)))))</f>
        <v>1.5</v>
      </c>
      <c r="P124" s="165">
        <f>IF('Crisis Indicator Data'!H121="x","x",'Crisis Indicator Data'!H121/'Crisis Indicator Data'!G121)</f>
        <v>5.803766973280771E-2</v>
      </c>
      <c r="Q124" s="147">
        <f t="shared" si="44"/>
        <v>0.2</v>
      </c>
      <c r="R124" s="147">
        <f t="shared" si="45"/>
        <v>0.85</v>
      </c>
      <c r="S124" s="147">
        <f>IF('Crisis Indicator Data'!I121="x","x",IF('Crisis Indicator Data'!I121=0,0,IF(LOG('Crisis Indicator Data'!I121)&lt;S$4,0,IF(LOG('Crisis Indicator Data'!I121)&gt;S$3,5,ROUND(5-(S$3-LOG('Crisis Indicator Data'!I121))/(S$3-S$4)*5,1)))))</f>
        <v>2</v>
      </c>
      <c r="T124" s="165">
        <f>IF('Crisis Indicator Data'!H121="x","x",IF('Crisis Indicator Data'!I121="x","x",'Crisis Indicator Data'!I121/'Crisis Indicator Data'!H121))</f>
        <v>9.4339622641509441E-2</v>
      </c>
      <c r="U124" s="147">
        <f t="shared" si="46"/>
        <v>3.1</v>
      </c>
      <c r="V124" s="147">
        <f t="shared" si="47"/>
        <v>2.6</v>
      </c>
      <c r="W124" s="147">
        <f>IF('Crisis Indicator Data'!L121="x","x",IF('Crisis Indicator Data'!L121=0,0,IF(LOG('Crisis Indicator Data'!L121)&lt;W$4,0,IF(LOG('Crisis Indicator Data'!L121)&gt;W$3,5,ROUND(5-(W$3-LOG('Crisis Indicator Data'!L121))/(W$3-W$4)*5,1)))))</f>
        <v>1.9</v>
      </c>
      <c r="X124" s="166">
        <f>IF(OR('Crisis Indicator Data'!L121="x",'Crisis Indicator Data'!H121="x"),"x",'Crisis Indicator Data'!L121/'Crisis Indicator Data'!H121)</f>
        <v>7.9245283018867922E-5</v>
      </c>
      <c r="Y124" s="147">
        <f t="shared" si="48"/>
        <v>4</v>
      </c>
      <c r="Z124" s="147">
        <f t="shared" si="49"/>
        <v>3</v>
      </c>
      <c r="AA124" s="147">
        <f t="shared" si="50"/>
        <v>2.8</v>
      </c>
      <c r="AB124" s="167">
        <f t="shared" si="51"/>
        <v>1.9</v>
      </c>
    </row>
    <row r="125" spans="1:28" x14ac:dyDescent="0.35">
      <c r="A125" s="172" t="str">
        <f>'Crisis Indicator Data'!A122</f>
        <v>2024 Monsoon Flooding in Western Province</v>
      </c>
      <c r="B125" s="173" t="str">
        <f>'Crisis Indicator Data'!B122</f>
        <v>Floods</v>
      </c>
      <c r="C125" s="173" t="str">
        <f>'Crisis Indicator Data'!C122</f>
        <v>PNG005</v>
      </c>
      <c r="D125" s="173" t="str">
        <f>'Crisis Indicator Data'!D122</f>
        <v>Papua New Guinea</v>
      </c>
      <c r="E125" s="174" t="str">
        <f>'Crisis Indicator Data'!E122</f>
        <v>PNG</v>
      </c>
      <c r="F125" s="168">
        <f>IF('Crisis Indicator Data'!F122="x","x",IF(LOG('Crisis Indicator Data'!F122)&lt;F$4,0,IF(LOG('Crisis Indicator Data'!F122)&gt;F$3,5,ROUND(5-(F$3-LOG('Crisis Indicator Data'!F122))/(F$3-F$4)*5,1))))</f>
        <v>3</v>
      </c>
      <c r="G125" s="165">
        <f>IF('Crisis Indicator Data'!F122="x","x",IF(LEN(E125)&gt;3,('Crisis Indicator Data'!F122/VLOOKUP('Impact of the crisis'!$C125,'Regional Crises'!$B$1:$R$66,4,FALSE)),'Crisis Indicator Data'!F122/VLOOKUP('Impact of the crisis'!$E125,'Country Indicator Data'!$B$4:$P$300,15,FALSE)))</f>
        <v>0.13420483151525858</v>
      </c>
      <c r="H125" s="147">
        <f t="shared" si="39"/>
        <v>0.6</v>
      </c>
      <c r="I125" s="147">
        <f t="shared" si="40"/>
        <v>1.8</v>
      </c>
      <c r="J125" s="147">
        <f>IF('Crisis Indicator Data'!G122="x","x",IF(LOG('Crisis Indicator Data'!G122)&lt;J$4,0,IF(LOG('Crisis Indicator Data'!G122)&gt;J$3,5,ROUND(5-(J$3-LOG('Crisis Indicator Data'!G122))/(J$3-J$4)*5,1))))</f>
        <v>0</v>
      </c>
      <c r="K125" s="165">
        <f>IF('Crisis Indicator Data'!G122="x","x",IF(LEN(E125)&gt;3,('Crisis Indicator Data'!G122/VLOOKUP('Impact of the crisis'!$C125,'Regional Crises'!$B$1:$R$66,5,FALSE)),'Crisis Indicator Data'!G122/VLOOKUP('Impact of the crisis'!$E125,'Country Indicator Data'!$B$4:$P$300,14,FALSE)))</f>
        <v>1.230690884399932E-2</v>
      </c>
      <c r="L125" s="147">
        <f t="shared" si="41"/>
        <v>0</v>
      </c>
      <c r="M125" s="147">
        <f t="shared" si="42"/>
        <v>0</v>
      </c>
      <c r="N125" s="147">
        <f t="shared" si="43"/>
        <v>1</v>
      </c>
      <c r="O125" s="147">
        <f>IF('Crisis Indicator Data'!H122="x","x",IF('Crisis Indicator Data'!H122=0,0,IF(LOG('Crisis Indicator Data'!H122)&lt;O$4,0,IF(LOG('Crisis Indicator Data'!H122)&gt;O$3,5,ROUND(5-(O$3-LOG('Crisis Indicator Data'!H122))/(O$3-O$4)*5,1)))))</f>
        <v>0.4</v>
      </c>
      <c r="P125" s="165">
        <f>IF('Crisis Indicator Data'!H122="x","x",'Crisis Indicator Data'!H122/'Crisis Indicator Data'!G122)</f>
        <v>0.37931034482758619</v>
      </c>
      <c r="Q125" s="147">
        <f t="shared" si="44"/>
        <v>1.9</v>
      </c>
      <c r="R125" s="147">
        <f t="shared" si="45"/>
        <v>1.1499999999999999</v>
      </c>
      <c r="S125" s="147">
        <f>IF('Crisis Indicator Data'!I122="x","x",IF('Crisis Indicator Data'!I122=0,0,IF(LOG('Crisis Indicator Data'!I122)&lt;S$4,0,IF(LOG('Crisis Indicator Data'!I122)&gt;S$3,5,ROUND(5-(S$3-LOG('Crisis Indicator Data'!I122))/(S$3-S$4)*5,1)))))</f>
        <v>0.4</v>
      </c>
      <c r="T125" s="165">
        <f>IF('Crisis Indicator Data'!H122="x","x",IF('Crisis Indicator Data'!I122="x","x",'Crisis Indicator Data'!I122/'Crisis Indicator Data'!H122))</f>
        <v>3.6363636363636362E-2</v>
      </c>
      <c r="U125" s="147">
        <f t="shared" si="46"/>
        <v>1.2</v>
      </c>
      <c r="V125" s="147">
        <f t="shared" si="47"/>
        <v>0.8</v>
      </c>
      <c r="W125" s="147">
        <f>IF('Crisis Indicator Data'!L122="x","x",IF('Crisis Indicator Data'!L122=0,0,IF(LOG('Crisis Indicator Data'!L122)&lt;W$4,0,IF(LOG('Crisis Indicator Data'!L122)&gt;W$3,5,ROUND(5-(W$3-LOG('Crisis Indicator Data'!L122))/(W$3-W$4)*5,1)))))</f>
        <v>0</v>
      </c>
      <c r="X125" s="166">
        <f>IF(OR('Crisis Indicator Data'!L122="x",'Crisis Indicator Data'!H122="x"),"x",'Crisis Indicator Data'!L122/'Crisis Indicator Data'!H122)</f>
        <v>0</v>
      </c>
      <c r="Y125" s="147">
        <f t="shared" si="48"/>
        <v>0</v>
      </c>
      <c r="Z125" s="147">
        <f t="shared" si="49"/>
        <v>0</v>
      </c>
      <c r="AA125" s="147">
        <f t="shared" si="50"/>
        <v>0.4</v>
      </c>
      <c r="AB125" s="167">
        <f t="shared" si="51"/>
        <v>0.8</v>
      </c>
    </row>
    <row r="126" spans="1:28" x14ac:dyDescent="0.35">
      <c r="A126" s="172" t="str">
        <f>'Crisis Indicator Data'!A123</f>
        <v>Displacement from Russia-Ukraine conflict in Poland</v>
      </c>
      <c r="B126" s="173" t="str">
        <f>'Crisis Indicator Data'!B123</f>
        <v>Displacement,Conflict</v>
      </c>
      <c r="C126" s="173" t="str">
        <f>'Crisis Indicator Data'!C123</f>
        <v>POL002</v>
      </c>
      <c r="D126" s="173" t="str">
        <f>'Crisis Indicator Data'!D123</f>
        <v>Poland</v>
      </c>
      <c r="E126" s="174" t="str">
        <f>'Crisis Indicator Data'!E123</f>
        <v>POL</v>
      </c>
      <c r="F126" s="168">
        <f>IF('Crisis Indicator Data'!F123="x","x",IF(LOG('Crisis Indicator Data'!F123)&lt;F$4,0,IF(LOG('Crisis Indicator Data'!F123)&gt;F$3,5,ROUND(5-(F$3-LOG('Crisis Indicator Data'!F123))/(F$3-F$4)*5,1))))</f>
        <v>4.0999999999999996</v>
      </c>
      <c r="G126" s="165">
        <f>IF('Crisis Indicator Data'!F123="x","x",IF(LEN(E126)&gt;3,('Crisis Indicator Data'!F123/VLOOKUP('Impact of the crisis'!$C126,'Regional Crises'!$B$1:$R$66,4,FALSE)),'Crisis Indicator Data'!F123/VLOOKUP('Impact of the crisis'!$E126,'Country Indicator Data'!$B$4:$P$300,15,FALSE)))</f>
        <v>1</v>
      </c>
      <c r="H126" s="147">
        <f t="shared" si="39"/>
        <v>5</v>
      </c>
      <c r="I126" s="147">
        <f t="shared" si="40"/>
        <v>4.55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5</v>
      </c>
      <c r="N126" s="147">
        <f t="shared" si="43"/>
        <v>4.8</v>
      </c>
      <c r="O126" s="147">
        <f>IF('Crisis Indicator Data'!H123="x","x",IF('Crisis Indicator Data'!H123=0,0,IF(LOG('Crisis Indicator Data'!H123)&lt;O$4,0,IF(LOG('Crisis Indicator Data'!H123)&gt;O$3,5,ROUND(5-(O$3-LOG('Crisis Indicator Data'!H123))/(O$3-O$4)*5,1)))))</f>
        <v>2.5</v>
      </c>
      <c r="P126" s="165">
        <f>IF('Crisis Indicator Data'!H123="x","x",'Crisis Indicator Data'!H123/'Crisis Indicator Data'!G123)</f>
        <v>2.5666807790008468E-2</v>
      </c>
      <c r="Q126" s="147">
        <f t="shared" si="44"/>
        <v>0.1</v>
      </c>
      <c r="R126" s="147">
        <f t="shared" si="45"/>
        <v>1.3</v>
      </c>
      <c r="S126" s="147">
        <f>IF('Crisis Indicator Data'!I123="x","x",IF('Crisis Indicator Data'!I123=0,0,IF(LOG('Crisis Indicator Data'!I123)&lt;S$4,0,IF(LOG('Crisis Indicator Data'!I123)&gt;S$3,5,ROUND(5-(S$3-LOG('Crisis Indicator Data'!I123))/(S$3-S$4)*5,1)))))</f>
        <v>4.3</v>
      </c>
      <c r="T126" s="165">
        <f>IF('Crisis Indicator Data'!H123="x","x",IF('Crisis Indicator Data'!I123="x","x",'Crisis Indicator Data'!I123/'Crisis Indicator Data'!H123))</f>
        <v>1</v>
      </c>
      <c r="U126" s="147">
        <f t="shared" si="46"/>
        <v>5</v>
      </c>
      <c r="V126" s="147">
        <f t="shared" si="47"/>
        <v>4.7</v>
      </c>
      <c r="W126" s="147">
        <f>IF('Crisis Indicator Data'!L123="x","x",IF('Crisis Indicator Data'!L123=0,0,IF(LOG('Crisis Indicator Data'!L123)&lt;W$4,0,IF(LOG('Crisis Indicator Data'!L123)&gt;W$3,5,ROUND(5-(W$3-LOG('Crisis Indicator Data'!L123))/(W$3-W$4)*5,1)))))</f>
        <v>0</v>
      </c>
      <c r="X126" s="166">
        <f>IF(OR('Crisis Indicator Data'!L123="x",'Crisis Indicator Data'!H123="x"),"x",'Crisis Indicator Data'!L123/'Crisis Indicator Data'!H123)</f>
        <v>0</v>
      </c>
      <c r="Y126" s="147">
        <f t="shared" si="48"/>
        <v>0</v>
      </c>
      <c r="Z126" s="147">
        <f t="shared" si="49"/>
        <v>0</v>
      </c>
      <c r="AA126" s="147">
        <f t="shared" si="50"/>
        <v>3.1</v>
      </c>
      <c r="AB126" s="167">
        <f t="shared" si="51"/>
        <v>2.2999999999999998</v>
      </c>
    </row>
    <row r="127" spans="1:28" x14ac:dyDescent="0.35">
      <c r="A127" s="172" t="str">
        <f>'Crisis Indicator Data'!A124</f>
        <v>Complex crisis in DPRK</v>
      </c>
      <c r="B127" s="173" t="str">
        <f>'Crisis Indicator Data'!B124</f>
        <v>Socio-political,Floods,Other seasonal event,Food Security</v>
      </c>
      <c r="C127" s="173" t="str">
        <f>'Crisis Indicator Data'!C124</f>
        <v>PRK001</v>
      </c>
      <c r="D127" s="173" t="str">
        <f>'Crisis Indicator Data'!D124</f>
        <v>DPRK</v>
      </c>
      <c r="E127" s="174" t="str">
        <f>'Crisis Indicator Data'!E124</f>
        <v>PRK</v>
      </c>
      <c r="F127" s="168">
        <f>IF('Crisis Indicator Data'!F124="x","x",IF(LOG('Crisis Indicator Data'!F124)&lt;F$4,0,IF(LOG('Crisis Indicator Data'!F124)&gt;F$3,5,ROUND(5-(F$3-LOG('Crisis Indicator Data'!F124))/(F$3-F$4)*5,1))))</f>
        <v>3.5</v>
      </c>
      <c r="G127" s="165">
        <f>IF('Crisis Indicator Data'!F124="x","x",IF(LEN(E127)&gt;3,('Crisis Indicator Data'!F124/VLOOKUP('Impact of the crisis'!$C127,'Regional Crises'!$B$1:$R$66,4,FALSE)),'Crisis Indicator Data'!F124/VLOOKUP('Impact of the crisis'!$E127,'Country Indicator Data'!$B$4:$P$300,15,FALSE)))</f>
        <v>1</v>
      </c>
      <c r="H127" s="147">
        <f t="shared" si="39"/>
        <v>5</v>
      </c>
      <c r="I127" s="147">
        <f t="shared" si="40"/>
        <v>4.25</v>
      </c>
      <c r="J127" s="147">
        <f>IF('Crisis Indicator Data'!G124="x","x",IF(LOG('Crisis Indicator Data'!G124)&lt;J$4,0,IF(LOG('Crisis Indicator Data'!G124)&gt;J$3,5,ROUND(5-(J$3-LOG('Crisis Indicator Data'!G124))/(J$3-J$4)*5,1))))</f>
        <v>4.7</v>
      </c>
      <c r="K127" s="165">
        <f>IF('Crisis Indicator Data'!G124="x","x",IF(LEN(E127)&gt;3,('Crisis Indicator Data'!G124/VLOOKUP('Impact of the crisis'!$C127,'Regional Crises'!$B$1:$R$66,5,FALSE)),'Crisis Indicator Data'!G124/VLOOKUP('Impact of the crisis'!$E127,'Country Indicator Data'!$B$4:$P$300,14,FALSE)))</f>
        <v>1</v>
      </c>
      <c r="L127" s="147">
        <f t="shared" si="41"/>
        <v>5</v>
      </c>
      <c r="M127" s="147">
        <f t="shared" si="42"/>
        <v>4.8499999999999996</v>
      </c>
      <c r="N127" s="147">
        <f t="shared" si="43"/>
        <v>4.5999999999999996</v>
      </c>
      <c r="O127" s="147">
        <f>IF('Crisis Indicator Data'!H124="x","x",IF('Crisis Indicator Data'!H124=0,0,IF(LOG('Crisis Indicator Data'!H124)&lt;O$4,0,IF(LOG('Crisis Indicator Data'!H124)&gt;O$3,5,ROUND(5-(O$3-LOG('Crisis Indicator Data'!H124))/(O$3-O$4)*5,1)))))</f>
        <v>4.9000000000000004</v>
      </c>
      <c r="P127" s="165">
        <f>IF('Crisis Indicator Data'!H124="x","x",'Crisis Indicator Data'!H124/'Crisis Indicator Data'!G124)</f>
        <v>1</v>
      </c>
      <c r="Q127" s="147">
        <f t="shared" si="44"/>
        <v>5</v>
      </c>
      <c r="R127" s="147">
        <f t="shared" si="45"/>
        <v>4.95</v>
      </c>
      <c r="S127" s="147">
        <f>IF('Crisis Indicator Data'!I124="x","x",IF('Crisis Indicator Data'!I124=0,0,IF(LOG('Crisis Indicator Data'!I124)&lt;S$4,0,IF(LOG('Crisis Indicator Data'!I124)&gt;S$3,5,ROUND(5-(S$3-LOG('Crisis Indicator Data'!I124))/(S$3-S$4)*5,1)))))</f>
        <v>2.2000000000000002</v>
      </c>
      <c r="T127" s="165">
        <f>IF('Crisis Indicator Data'!H124="x","x",IF('Crisis Indicator Data'!I124="x","x",'Crisis Indicator Data'!I124/'Crisis Indicator Data'!H124))</f>
        <v>1.2990982729634724E-3</v>
      </c>
      <c r="U127" s="147">
        <f t="shared" si="46"/>
        <v>0</v>
      </c>
      <c r="V127" s="147">
        <f t="shared" si="47"/>
        <v>1.1000000000000001</v>
      </c>
      <c r="W127" s="147">
        <f>IF('Crisis Indicator Data'!L124="x","x",IF('Crisis Indicator Data'!L124=0,0,IF(LOG('Crisis Indicator Data'!L124)&lt;W$4,0,IF(LOG('Crisis Indicator Data'!L124)&gt;W$3,5,ROUND(5-(W$3-LOG('Crisis Indicator Data'!L124))/(W$3-W$4)*5,1)))))</f>
        <v>2.1</v>
      </c>
      <c r="X127" s="166">
        <f>IF(OR('Crisis Indicator Data'!L124="x",'Crisis Indicator Data'!H124="x"),"x",'Crisis Indicator Data'!L124/'Crisis Indicator Data'!H124)</f>
        <v>1.1462631820265932E-6</v>
      </c>
      <c r="Y127" s="147">
        <f t="shared" si="48"/>
        <v>0.1</v>
      </c>
      <c r="Z127" s="147">
        <f t="shared" si="49"/>
        <v>1.1000000000000001</v>
      </c>
      <c r="AA127" s="147">
        <f t="shared" si="50"/>
        <v>1.1000000000000001</v>
      </c>
      <c r="AB127" s="167">
        <f t="shared" si="51"/>
        <v>3.7</v>
      </c>
    </row>
    <row r="128" spans="1:28" x14ac:dyDescent="0.35">
      <c r="A128" s="172" t="str">
        <f>'Crisis Indicator Data'!A125</f>
        <v>Conflict in Palestine</v>
      </c>
      <c r="B128" s="173" t="str">
        <f>'Crisis Indicator Data'!B125</f>
        <v>Conflict,Socio-political,Violence</v>
      </c>
      <c r="C128" s="173" t="str">
        <f>'Crisis Indicator Data'!C125</f>
        <v>PSE002</v>
      </c>
      <c r="D128" s="173" t="str">
        <f>'Crisis Indicator Data'!D125</f>
        <v>Palestine</v>
      </c>
      <c r="E128" s="174" t="str">
        <f>'Crisis Indicator Data'!E125</f>
        <v>PSE</v>
      </c>
      <c r="F128" s="168">
        <f>IF('Crisis Indicator Data'!F125="x","x",IF(LOG('Crisis Indicator Data'!F125)&lt;F$4,0,IF(LOG('Crisis Indicator Data'!F125)&gt;F$3,5,ROUND(5-(F$3-LOG('Crisis Indicator Data'!F125))/(F$3-F$4)*5,1))))</f>
        <v>1.3</v>
      </c>
      <c r="G128" s="165">
        <f>IF('Crisis Indicator Data'!F125="x","x",IF(LEN(E128)&gt;3,('Crisis Indicator Data'!F125/VLOOKUP('Impact of the crisis'!$C128,'Regional Crises'!$B$1:$R$66,4,FALSE)),'Crisis Indicator Data'!F125/VLOOKUP('Impact of the crisis'!$E128,'Country Indicator Data'!$B$4:$P$300,15,FALSE)))</f>
        <v>1</v>
      </c>
      <c r="H128" s="147">
        <f t="shared" si="39"/>
        <v>5</v>
      </c>
      <c r="I128" s="147">
        <f t="shared" si="40"/>
        <v>3.15</v>
      </c>
      <c r="J128" s="147">
        <f>IF('Crisis Indicator Data'!G125="x","x",IF(LOG('Crisis Indicator Data'!G125)&lt;J$4,0,IF(LOG('Crisis Indicator Data'!G125)&gt;J$3,5,ROUND(5-(J$3-LOG('Crisis Indicator Data'!G125))/(J$3-J$4)*5,1))))</f>
        <v>2.5</v>
      </c>
      <c r="K128" s="165">
        <f>IF('Crisis Indicator Data'!G125="x","x",IF(LEN(E128)&gt;3,('Crisis Indicator Data'!G125/VLOOKUP('Impact of the crisis'!$C128,'Regional Crises'!$B$1:$R$66,5,FALSE)),'Crisis Indicator Data'!G125/VLOOKUP('Impact of the crisis'!$E128,'Country Indicator Data'!$B$4:$P$300,14,FALSE)))</f>
        <v>1</v>
      </c>
      <c r="L128" s="147">
        <f t="shared" si="41"/>
        <v>5</v>
      </c>
      <c r="M128" s="147">
        <f t="shared" si="42"/>
        <v>3.75</v>
      </c>
      <c r="N128" s="147">
        <f t="shared" si="43"/>
        <v>3.5</v>
      </c>
      <c r="O128" s="147">
        <f>IF('Crisis Indicator Data'!H125="x","x",IF('Crisis Indicator Data'!H125=0,0,IF(LOG('Crisis Indicator Data'!H125)&lt;O$4,0,IF(LOG('Crisis Indicator Data'!H125)&gt;O$3,5,ROUND(5-(O$3-LOG('Crisis Indicator Data'!H125))/(O$3-O$4)*5,1)))))</f>
        <v>3.6</v>
      </c>
      <c r="P128" s="165">
        <f>IF('Crisis Indicator Data'!H125="x","x",'Crisis Indicator Data'!H125/'Crisis Indicator Data'!G125)</f>
        <v>0.86507936507936511</v>
      </c>
      <c r="Q128" s="147">
        <f t="shared" si="44"/>
        <v>4.3</v>
      </c>
      <c r="R128" s="147">
        <f t="shared" si="45"/>
        <v>3.95</v>
      </c>
      <c r="S128" s="147">
        <f>IF('Crisis Indicator Data'!I125="x","x",IF('Crisis Indicator Data'!I125=0,0,IF(LOG('Crisis Indicator Data'!I125)&lt;S$4,0,IF(LOG('Crisis Indicator Data'!I125)&gt;S$3,5,ROUND(5-(S$3-LOG('Crisis Indicator Data'!I125))/(S$3-S$4)*5,1)))))</f>
        <v>5</v>
      </c>
      <c r="T128" s="165">
        <f>IF('Crisis Indicator Data'!H125="x","x",IF('Crisis Indicator Data'!I125="x","x",'Crisis Indicator Data'!I125/'Crisis Indicator Data'!H125))</f>
        <v>1.3740617180984154</v>
      </c>
      <c r="U128" s="147">
        <f t="shared" si="46"/>
        <v>5</v>
      </c>
      <c r="V128" s="147">
        <f t="shared" si="47"/>
        <v>5</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1.9401584653878231E-3</v>
      </c>
      <c r="Y128" s="147">
        <f t="shared" si="48"/>
        <v>5</v>
      </c>
      <c r="Z128" s="147">
        <f t="shared" si="49"/>
        <v>5</v>
      </c>
      <c r="AA128" s="147">
        <f t="shared" si="50"/>
        <v>5</v>
      </c>
      <c r="AB128" s="167">
        <f t="shared" si="51"/>
        <v>4.5999999999999996</v>
      </c>
    </row>
    <row r="129" spans="1:28" x14ac:dyDescent="0.35">
      <c r="A129" s="172" t="str">
        <f>'Crisis Indicator Data'!A126</f>
        <v>Conflict in West Bank</v>
      </c>
      <c r="B129" s="173" t="str">
        <f>'Crisis Indicator Data'!B126</f>
        <v>Conflict,Displacement,Socio-political,Violence</v>
      </c>
      <c r="C129" s="173" t="str">
        <f>'Crisis Indicator Data'!C126</f>
        <v>PSE003</v>
      </c>
      <c r="D129" s="173" t="str">
        <f>'Crisis Indicator Data'!D126</f>
        <v>Palestine</v>
      </c>
      <c r="E129" s="174" t="str">
        <f>'Crisis Indicator Data'!E126</f>
        <v>PSE</v>
      </c>
      <c r="F129" s="168">
        <f>IF('Crisis Indicator Data'!F126="x","x",IF(LOG('Crisis Indicator Data'!F126)&lt;F$4,0,IF(LOG('Crisis Indicator Data'!F126)&gt;F$3,5,ROUND(5-(F$3-LOG('Crisis Indicator Data'!F126))/(F$3-F$4)*5,1))))</f>
        <v>1.3</v>
      </c>
      <c r="G129" s="165">
        <f>IF('Crisis Indicator Data'!F126="x","x",IF(LEN(E129)&gt;3,('Crisis Indicator Data'!F126/VLOOKUP('Impact of the crisis'!$C129,'Regional Crises'!$B$1:$R$66,4,FALSE)),'Crisis Indicator Data'!F126/VLOOKUP('Impact of the crisis'!$E129,'Country Indicator Data'!$B$4:$P$300,15,FALSE)))</f>
        <v>0.93941908713692945</v>
      </c>
      <c r="H129" s="147">
        <f t="shared" si="39"/>
        <v>4.7</v>
      </c>
      <c r="I129" s="147">
        <f t="shared" si="40"/>
        <v>3</v>
      </c>
      <c r="J129" s="147">
        <f>IF('Crisis Indicator Data'!G126="x","x",IF(LOG('Crisis Indicator Data'!G126)&lt;J$4,0,IF(LOG('Crisis Indicator Data'!G126)&gt;J$3,5,ROUND(5-(J$3-LOG('Crisis Indicator Data'!G126))/(J$3-J$4)*5,1))))</f>
        <v>1.7</v>
      </c>
      <c r="K129" s="165">
        <f>IF('Crisis Indicator Data'!G126="x","x",IF(LEN(E129)&gt;3,('Crisis Indicator Data'!G126/VLOOKUP('Impact of the crisis'!$C129,'Regional Crises'!$B$1:$R$66,5,FALSE)),'Crisis Indicator Data'!G126/VLOOKUP('Impact of the crisis'!$E129,'Country Indicator Data'!$B$4:$P$300,14,FALSE)))</f>
        <v>0.58513708513708518</v>
      </c>
      <c r="L129" s="147">
        <f t="shared" si="41"/>
        <v>2.9</v>
      </c>
      <c r="M129" s="147">
        <f t="shared" si="42"/>
        <v>2.2999999999999998</v>
      </c>
      <c r="N129" s="147">
        <f t="shared" si="43"/>
        <v>2.7</v>
      </c>
      <c r="O129" s="147">
        <f>IF('Crisis Indicator Data'!H126="x","x",IF('Crisis Indicator Data'!H126=0,0,IF(LOG('Crisis Indicator Data'!H126)&lt;O$4,0,IF(LOG('Crisis Indicator Data'!H126)&gt;O$3,5,ROUND(5-(O$3-LOG('Crisis Indicator Data'!H126))/(O$3-O$4)*5,1)))))</f>
        <v>3.2</v>
      </c>
      <c r="P129" s="165">
        <f>IF('Crisis Indicator Data'!H126="x","x",'Crisis Indicator Data'!H126/'Crisis Indicator Data'!G126)</f>
        <v>0.76942046855733659</v>
      </c>
      <c r="Q129" s="147">
        <f t="shared" si="44"/>
        <v>3.8</v>
      </c>
      <c r="R129" s="147">
        <f t="shared" si="45"/>
        <v>3.5</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1.1911057692307692</v>
      </c>
      <c r="U129" s="147">
        <f t="shared" si="46"/>
        <v>5</v>
      </c>
      <c r="V129" s="147">
        <f t="shared" si="47"/>
        <v>5</v>
      </c>
      <c r="W129" s="147">
        <f>IF('Crisis Indicator Data'!L126="x","x",IF('Crisis Indicator Data'!L126=0,0,IF(LOG('Crisis Indicator Data'!L126)&lt;W$4,0,IF(LOG('Crisis Indicator Data'!L126)&gt;W$3,5,ROUND(5-(W$3-LOG('Crisis Indicator Data'!L126))/(W$3-W$4)*5,1)))))</f>
        <v>3.5</v>
      </c>
      <c r="X129" s="166">
        <f>IF(OR('Crisis Indicator Data'!L126="x",'Crisis Indicator Data'!H126="x"),"x",'Crisis Indicator Data'!L126/'Crisis Indicator Data'!H126)</f>
        <v>1.045673076923077E-4</v>
      </c>
      <c r="Y129" s="147">
        <f t="shared" si="48"/>
        <v>5</v>
      </c>
      <c r="Z129" s="147">
        <f t="shared" si="49"/>
        <v>4.3</v>
      </c>
      <c r="AA129" s="147">
        <f t="shared" si="50"/>
        <v>4.7</v>
      </c>
      <c r="AB129" s="167">
        <f t="shared" si="51"/>
        <v>4.2</v>
      </c>
    </row>
    <row r="130" spans="1:28" x14ac:dyDescent="0.35">
      <c r="A130" s="172" t="str">
        <f>'Crisis Indicator Data'!A127</f>
        <v>Conflict in Gaza</v>
      </c>
      <c r="B130" s="173" t="str">
        <f>'Crisis Indicator Data'!B127</f>
        <v>Conflict,Displacement,Socio-political,Violence</v>
      </c>
      <c r="C130" s="173" t="str">
        <f>'Crisis Indicator Data'!C127</f>
        <v>PSE004</v>
      </c>
      <c r="D130" s="173" t="str">
        <f>'Crisis Indicator Data'!D127</f>
        <v>Palestine</v>
      </c>
      <c r="E130" s="174" t="str">
        <f>'Crisis Indicator Data'!E127</f>
        <v>PSE</v>
      </c>
      <c r="F130" s="168">
        <f>IF('Crisis Indicator Data'!F127="x","x",IF(LOG('Crisis Indicator Data'!F127)&lt;F$4,0,IF(LOG('Crisis Indicator Data'!F127)&gt;F$3,5,ROUND(5-(F$3-LOG('Crisis Indicator Data'!F127))/(F$3-F$4)*5,1))))</f>
        <v>0</v>
      </c>
      <c r="G130" s="165">
        <f>IF('Crisis Indicator Data'!F127="x","x",IF(LEN(E130)&gt;3,('Crisis Indicator Data'!F127/VLOOKUP('Impact of the crisis'!$C130,'Regional Crises'!$B$1:$R$66,4,FALSE)),'Crisis Indicator Data'!F127/VLOOKUP('Impact of the crisis'!$E130,'Country Indicator Data'!$B$4:$P$300,15,FALSE)))</f>
        <v>6.0580912863070539E-2</v>
      </c>
      <c r="H130" s="147">
        <f t="shared" si="39"/>
        <v>0.2</v>
      </c>
      <c r="I130" s="147">
        <f t="shared" si="40"/>
        <v>0.1</v>
      </c>
      <c r="J130" s="147">
        <f>IF('Crisis Indicator Data'!G127="x","x",IF(LOG('Crisis Indicator Data'!G127)&lt;J$4,0,IF(LOG('Crisis Indicator Data'!G127)&gt;J$3,5,ROUND(5-(J$3-LOG('Crisis Indicator Data'!G127))/(J$3-J$4)*5,1))))</f>
        <v>1.2</v>
      </c>
      <c r="K130" s="165">
        <f>IF('Crisis Indicator Data'!G127="x","x",IF(LEN(E130)&gt;3,('Crisis Indicator Data'!G127/VLOOKUP('Impact of the crisis'!$C130,'Regional Crises'!$B$1:$R$66,5,FALSE)),'Crisis Indicator Data'!G127/VLOOKUP('Impact of the crisis'!$E130,'Country Indicator Data'!$B$4:$P$300,14,FALSE)))</f>
        <v>0.41486291486291488</v>
      </c>
      <c r="L130" s="147">
        <f t="shared" si="41"/>
        <v>2</v>
      </c>
      <c r="M130" s="147">
        <f t="shared" si="42"/>
        <v>1.6</v>
      </c>
      <c r="N130" s="147">
        <f t="shared" si="43"/>
        <v>0.9</v>
      </c>
      <c r="O130" s="147">
        <f>IF('Crisis Indicator Data'!H127="x","x",IF('Crisis Indicator Data'!H127=0,0,IF(LOG('Crisis Indicator Data'!H127)&lt;O$4,0,IF(LOG('Crisis Indicator Data'!H127)&gt;O$3,5,ROUND(5-(O$3-LOG('Crisis Indicator Data'!H127))/(O$3-O$4)*5,1)))))</f>
        <v>3.1</v>
      </c>
      <c r="P130" s="165">
        <f>IF('Crisis Indicator Data'!H127="x","x",'Crisis Indicator Data'!H127/'Crisis Indicator Data'!G127)</f>
        <v>1</v>
      </c>
      <c r="Q130" s="147">
        <f t="shared" si="44"/>
        <v>5</v>
      </c>
      <c r="R130" s="147">
        <f t="shared" si="45"/>
        <v>4.05</v>
      </c>
      <c r="S130" s="147">
        <f>IF('Crisis Indicator Data'!I127="x","x",IF('Crisis Indicator Data'!I127=0,0,IF(LOG('Crisis Indicator Data'!I127)&lt;S$4,0,IF(LOG('Crisis Indicator Data'!I127)&gt;S$3,5,ROUND(5-(S$3-LOG('Crisis Indicator Data'!I127))/(S$3-S$4)*5,1)))))</f>
        <v>5</v>
      </c>
      <c r="T130" s="165">
        <f>IF('Crisis Indicator Data'!H127="x","x",IF('Crisis Indicator Data'!I127="x","x",'Crisis Indicator Data'!I127/'Crisis Indicator Data'!H127))</f>
        <v>1.5726086956521739</v>
      </c>
      <c r="U130" s="147">
        <f t="shared" si="46"/>
        <v>5</v>
      </c>
      <c r="V130" s="147">
        <f t="shared" si="47"/>
        <v>5</v>
      </c>
      <c r="W130" s="147">
        <f>IF('Crisis Indicator Data'!L127="x","x",IF('Crisis Indicator Data'!L127=0,0,IF(LOG('Crisis Indicator Data'!L127)&lt;W$4,0,IF(LOG('Crisis Indicator Data'!L127)&gt;W$3,5,ROUND(5-(W$3-LOG('Crisis Indicator Data'!L127))/(W$3-W$4)*5,1)))))</f>
        <v>5</v>
      </c>
      <c r="X130" s="166">
        <f>IF(OR('Crisis Indicator Data'!L127="x",'Crisis Indicator Data'!H127="x"),"x",'Crisis Indicator Data'!L127/'Crisis Indicator Data'!H127)</f>
        <v>3.9321739130434782E-3</v>
      </c>
      <c r="Y130" s="147">
        <f t="shared" si="48"/>
        <v>5</v>
      </c>
      <c r="Z130" s="147">
        <f t="shared" si="49"/>
        <v>5</v>
      </c>
      <c r="AA130" s="147">
        <f t="shared" si="50"/>
        <v>5</v>
      </c>
      <c r="AB130" s="167">
        <f t="shared" si="51"/>
        <v>4.5999999999999996</v>
      </c>
    </row>
    <row r="131" spans="1:28" x14ac:dyDescent="0.35">
      <c r="A131" s="172" t="str">
        <f>'Crisis Indicator Data'!A128</f>
        <v>Lake Chad basin regional crisis</v>
      </c>
      <c r="B131" s="173">
        <f>'Crisis Indicator Data'!B128</f>
        <v>0</v>
      </c>
      <c r="C131" s="173" t="str">
        <f>'Crisis Indicator Data'!C128</f>
        <v>REG001</v>
      </c>
      <c r="D131" s="173" t="str">
        <f>'Crisis Indicator Data'!D128</f>
        <v>Nigeria,Niger,Chad,Cameroon</v>
      </c>
      <c r="E131" s="174" t="str">
        <f>'Crisis Indicator Data'!E128</f>
        <v>NGA,NER,TCD,CMR</v>
      </c>
      <c r="F131" s="168">
        <f>IF('Crisis Indicator Data'!F128="x","x",IF(LOG('Crisis Indicator Data'!F128)&lt;F$4,0,IF(LOG('Crisis Indicator Data'!F128)&gt;F$3,5,ROUND(5-(F$3-LOG('Crisis Indicator Data'!F128))/(F$3-F$4)*5,1))))</f>
        <v>4.3</v>
      </c>
      <c r="G131" s="165">
        <f>IF('Crisis Indicator Data'!F128="x","x",IF(LEN(E131)&gt;3,('Crisis Indicator Data'!F128/VLOOKUP('Impact of the crisis'!$C131,'Regional Crises'!$B$1:$R$66,4,FALSE)),'Crisis Indicator Data'!F128/VLOOKUP('Impact of the crisis'!$E131,'Country Indicator Data'!$B$4:$P$300,15,FALSE)))</f>
        <v>9.4380950432037813E-2</v>
      </c>
      <c r="H131" s="147">
        <f t="shared" si="39"/>
        <v>0.4</v>
      </c>
      <c r="I131" s="147">
        <f t="shared" si="40"/>
        <v>2.35</v>
      </c>
      <c r="J131" s="147">
        <f>IF('Crisis Indicator Data'!G128="x","x",IF(LOG('Crisis Indicator Data'!G128)&lt;J$4,0,IF(LOG('Crisis Indicator Data'!G128)&gt;J$3,5,ROUND(5-(J$3-LOG('Crisis Indicator Data'!G128))/(J$3-J$4)*5,1))))</f>
        <v>4.4000000000000004</v>
      </c>
      <c r="K131" s="165">
        <f>IF('Crisis Indicator Data'!G128="x","x",IF(LEN(E131)&gt;3,('Crisis Indicator Data'!G128/VLOOKUP('Impact of the crisis'!$C131,'Regional Crises'!$B$1:$R$66,5,FALSE)),'Crisis Indicator Data'!G128/VLOOKUP('Impact of the crisis'!$E131,'Country Indicator Data'!$B$4:$P$300,14,FALSE)))</f>
        <v>1</v>
      </c>
      <c r="L131" s="147">
        <f t="shared" si="41"/>
        <v>5</v>
      </c>
      <c r="M131" s="147">
        <f t="shared" si="42"/>
        <v>4.7</v>
      </c>
      <c r="N131" s="147">
        <f t="shared" si="43"/>
        <v>3.8</v>
      </c>
      <c r="O131" s="147">
        <f>IF('Crisis Indicator Data'!H128="x","x",IF('Crisis Indicator Data'!H128=0,0,IF(LOG('Crisis Indicator Data'!H128)&lt;O$4,0,IF(LOG('Crisis Indicator Data'!H128)&gt;O$3,5,ROUND(5-(O$3-LOG('Crisis Indicator Data'!H128))/(O$3-O$4)*5,1)))))</f>
        <v>4.2</v>
      </c>
      <c r="P131" s="165">
        <f>IF('Crisis Indicator Data'!H128="x","x",'Crisis Indicator Data'!H128/'Crisis Indicator Data'!G128)</f>
        <v>0.51532175689479065</v>
      </c>
      <c r="Q131" s="147">
        <f t="shared" si="44"/>
        <v>2.6</v>
      </c>
      <c r="R131" s="147">
        <f t="shared" si="45"/>
        <v>3.4000000000000004</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0.49157581764122893</v>
      </c>
      <c r="U131" s="147">
        <f t="shared" si="46"/>
        <v>5</v>
      </c>
      <c r="V131" s="147">
        <f t="shared" si="47"/>
        <v>5</v>
      </c>
      <c r="W131" s="147">
        <f>IF('Crisis Indicator Data'!L128="x","x",IF('Crisis Indicator Data'!L128=0,0,IF(LOG('Crisis Indicator Data'!L128)&lt;W$4,0,IF(LOG('Crisis Indicator Data'!L128)&gt;W$3,5,ROUND(5-(W$3-LOG('Crisis Indicator Data'!L128))/(W$3-W$4)*5,1)))))</f>
        <v>4.7</v>
      </c>
      <c r="X131" s="166">
        <f>IF(OR('Crisis Indicator Data'!L128="x",'Crisis Indicator Data'!H128="x"),"x",'Crisis Indicator Data'!L128/'Crisis Indicator Data'!H128)</f>
        <v>1.743400306333904E-4</v>
      </c>
      <c r="Y131" s="147">
        <f t="shared" si="48"/>
        <v>5</v>
      </c>
      <c r="Z131" s="147">
        <f t="shared" si="49"/>
        <v>4.9000000000000004</v>
      </c>
      <c r="AA131" s="147">
        <f t="shared" si="50"/>
        <v>5</v>
      </c>
      <c r="AB131" s="167">
        <f t="shared" si="51"/>
        <v>4.4000000000000004</v>
      </c>
    </row>
    <row r="132" spans="1:28" x14ac:dyDescent="0.35">
      <c r="A132" s="172" t="str">
        <f>'Crisis Indicator Data'!A129</f>
        <v>Venezuela Regional Crisis</v>
      </c>
      <c r="B132" s="173">
        <f>'Crisis Indicator Data'!B129</f>
        <v>0</v>
      </c>
      <c r="C132" s="173" t="str">
        <f>'Crisis Indicator Data'!C129</f>
        <v>REG002</v>
      </c>
      <c r="D132" s="173" t="str">
        <f>'Crisis Indicator Data'!D129</f>
        <v>Venezuela,Brazil,Colombia,Ecuador,Peru,Trinidad and Tobago,Chile,Dominican Republic,Panama</v>
      </c>
      <c r="E132" s="174" t="str">
        <f>'Crisis Indicator Data'!E129</f>
        <v>VEN,BRA,COL,ECU,PER,TTO,CHL,DOM,PAN</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0.45584116560926791</v>
      </c>
      <c r="H132" s="147">
        <f t="shared" si="39"/>
        <v>2.2000000000000002</v>
      </c>
      <c r="I132" s="147">
        <f t="shared" si="40"/>
        <v>3.6</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0.25611645544821754</v>
      </c>
      <c r="L132" s="147">
        <f t="shared" si="41"/>
        <v>1.2</v>
      </c>
      <c r="M132" s="147">
        <f t="shared" si="42"/>
        <v>3.1</v>
      </c>
      <c r="N132" s="147">
        <f t="shared" si="43"/>
        <v>3.4</v>
      </c>
      <c r="O132" s="147">
        <f>IF('Crisis Indicator Data'!H129="x","x",IF('Crisis Indicator Data'!H129=0,0,IF(LOG('Crisis Indicator Data'!H129)&lt;O$4,0,IF(LOG('Crisis Indicator Data'!H129)&gt;O$3,5,ROUND(5-(O$3-LOG('Crisis Indicator Data'!H129))/(O$3-O$4)*5,1)))))</f>
        <v>5</v>
      </c>
      <c r="P132" s="165">
        <f>IF('Crisis Indicator Data'!H129="x","x",'Crisis Indicator Data'!H129/'Crisis Indicator Data'!G129)</f>
        <v>0.30127051053628229</v>
      </c>
      <c r="Q132" s="147">
        <f t="shared" si="44"/>
        <v>1.5</v>
      </c>
      <c r="R132" s="147">
        <f t="shared" si="45"/>
        <v>3.25</v>
      </c>
      <c r="S132" s="147">
        <f>IF('Crisis Indicator Data'!I129="x","x",IF('Crisis Indicator Data'!I129=0,0,IF(LOG('Crisis Indicator Data'!I129)&lt;S$4,0,IF(LOG('Crisis Indicator Data'!I129)&gt;S$3,5,ROUND(5-(S$3-LOG('Crisis Indicator Data'!I129))/(S$3-S$4)*5,1)))))</f>
        <v>5</v>
      </c>
      <c r="T132" s="165">
        <f>IF('Crisis Indicator Data'!H129="x","x",IF('Crisis Indicator Data'!I129="x","x",'Crisis Indicator Data'!I129/'Crisis Indicator Data'!H129))</f>
        <v>0.18571671852987165</v>
      </c>
      <c r="U132" s="147">
        <f t="shared" si="46"/>
        <v>5</v>
      </c>
      <c r="V132" s="147">
        <f t="shared" si="47"/>
        <v>5</v>
      </c>
      <c r="W132" s="147">
        <f>IF('Crisis Indicator Data'!L129="x","x",IF('Crisis Indicator Data'!L129=0,0,IF(LOG('Crisis Indicator Data'!L129)&lt;W$4,0,IF(LOG('Crisis Indicator Data'!L129)&gt;W$3,5,ROUND(5-(W$3-LOG('Crisis Indicator Data'!L129))/(W$3-W$4)*5,1)))))</f>
        <v>3.9</v>
      </c>
      <c r="X132" s="166">
        <f>IF(OR('Crisis Indicator Data'!L129="x",'Crisis Indicator Data'!H129="x"),"x",'Crisis Indicator Data'!L129/'Crisis Indicator Data'!H129)</f>
        <v>7.9265555091108943E-6</v>
      </c>
      <c r="Y132" s="147">
        <f t="shared" si="48"/>
        <v>0.4</v>
      </c>
      <c r="Z132" s="147">
        <f t="shared" si="49"/>
        <v>2.2000000000000002</v>
      </c>
      <c r="AA132" s="147">
        <f t="shared" si="50"/>
        <v>4</v>
      </c>
      <c r="AB132" s="167">
        <f t="shared" si="51"/>
        <v>3.7</v>
      </c>
    </row>
    <row r="133" spans="1:28" x14ac:dyDescent="0.35">
      <c r="A133" s="172" t="str">
        <f>'Crisis Indicator Data'!A130</f>
        <v>Syrian Regional Crisis</v>
      </c>
      <c r="B133" s="173">
        <f>'Crisis Indicator Data'!B130</f>
        <v>0</v>
      </c>
      <c r="C133" s="173" t="str">
        <f>'Crisis Indicator Data'!C130</f>
        <v>REG004</v>
      </c>
      <c r="D133" s="173" t="str">
        <f>'Crisis Indicator Data'!D130</f>
        <v>Syria,Türkiye,Iraq,Egypt,Jordan,Lebanon</v>
      </c>
      <c r="E133" s="174" t="str">
        <f>'Crisis Indicator Data'!E130</f>
        <v>SYR,TUR,IRQ,EGY,JOR,LBN</v>
      </c>
      <c r="F133" s="168">
        <f>IF('Crisis Indicator Data'!F130="x","x",IF(LOG('Crisis Indicator Data'!F130)&lt;F$4,0,IF(LOG('Crisis Indicator Data'!F130)&gt;F$3,5,ROUND(5-(F$3-LOG('Crisis Indicator Data'!F130))/(F$3-F$4)*5,1))))</f>
        <v>4.5999999999999996</v>
      </c>
      <c r="G133" s="165">
        <f>IF('Crisis Indicator Data'!F130="x","x",IF(LEN(E133)&gt;3,('Crisis Indicator Data'!F130/VLOOKUP('Impact of the crisis'!$C133,'Regional Crises'!$B$1:$R$66,4,FALSE)),'Crisis Indicator Data'!F130/VLOOKUP('Impact of the crisis'!$E133,'Country Indicator Data'!$B$4:$P$300,15,FALSE)))</f>
        <v>0.22815732703913433</v>
      </c>
      <c r="H133" s="147">
        <f t="shared" si="39"/>
        <v>1.1000000000000001</v>
      </c>
      <c r="I133" s="147">
        <f t="shared" si="40"/>
        <v>2.8499999999999996</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0.70825034512556251</v>
      </c>
      <c r="L133" s="147">
        <f t="shared" si="41"/>
        <v>3.5</v>
      </c>
      <c r="M133" s="147">
        <f t="shared" si="42"/>
        <v>4.25</v>
      </c>
      <c r="N133" s="147">
        <f t="shared" si="43"/>
        <v>3.6</v>
      </c>
      <c r="O133" s="147">
        <f>IF('Crisis Indicator Data'!H130="x","x",IF('Crisis Indicator Data'!H130=0,0,IF(LOG('Crisis Indicator Data'!H130)&lt;O$4,0,IF(LOG('Crisis Indicator Data'!H130)&gt;O$3,5,ROUND(5-(O$3-LOG('Crisis Indicator Data'!H130))/(O$3-O$4)*5,1)))))</f>
        <v>5</v>
      </c>
      <c r="P133" s="165">
        <f>IF('Crisis Indicator Data'!H130="x","x",'Crisis Indicator Data'!H130/'Crisis Indicator Data'!G130)</f>
        <v>0.1964051898583502</v>
      </c>
      <c r="Q133" s="147">
        <f t="shared" si="44"/>
        <v>0.9</v>
      </c>
      <c r="R133" s="147">
        <f t="shared" si="45"/>
        <v>2.95</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0.51007575757575763</v>
      </c>
      <c r="U133" s="147">
        <f t="shared" si="46"/>
        <v>5</v>
      </c>
      <c r="V133" s="147">
        <f t="shared" si="47"/>
        <v>5</v>
      </c>
      <c r="W133" s="147">
        <f>IF('Crisis Indicator Data'!L130="x","x",IF('Crisis Indicator Data'!L130=0,0,IF(LOG('Crisis Indicator Data'!L130)&lt;W$4,0,IF(LOG('Crisis Indicator Data'!L130)&gt;W$3,5,ROUND(5-(W$3-LOG('Crisis Indicator Data'!L130))/(W$3-W$4)*5,1)))))</f>
        <v>5</v>
      </c>
      <c r="X133" s="166">
        <f>IF(OR('Crisis Indicator Data'!L130="x",'Crisis Indicator Data'!H130="x"),"x",'Crisis Indicator Data'!L130/'Crisis Indicator Data'!H130)</f>
        <v>7.9368686868686863E-5</v>
      </c>
      <c r="Y133" s="147">
        <f t="shared" si="48"/>
        <v>4</v>
      </c>
      <c r="Z133" s="147">
        <f t="shared" si="49"/>
        <v>4.5</v>
      </c>
      <c r="AA133" s="147">
        <f t="shared" si="50"/>
        <v>4.8</v>
      </c>
      <c r="AB133" s="167">
        <f t="shared" si="51"/>
        <v>4.0999999999999996</v>
      </c>
    </row>
    <row r="134" spans="1:28" x14ac:dyDescent="0.35">
      <c r="A134" s="172" t="str">
        <f>'Crisis Indicator Data'!A131</f>
        <v xml:space="preserve">Eastern Mediterranean Route </v>
      </c>
      <c r="B134" s="173">
        <f>'Crisis Indicator Data'!B131</f>
        <v>0</v>
      </c>
      <c r="C134" s="173" t="str">
        <f>'Crisis Indicator Data'!C131</f>
        <v>REG006</v>
      </c>
      <c r="D134" s="173" t="str">
        <f>'Crisis Indicator Data'!D131</f>
        <v>Türkiye,Greece</v>
      </c>
      <c r="E134" s="174" t="str">
        <f>'Crisis Indicator Data'!E131</f>
        <v>TUR,GRC</v>
      </c>
      <c r="F134" s="168">
        <f>IF('Crisis Indicator Data'!F131="x","x",IF(LOG('Crisis Indicator Data'!F131)&lt;F$4,0,IF(LOG('Crisis Indicator Data'!F131)&gt;F$3,5,ROUND(5-(F$3-LOG('Crisis Indicator Data'!F131))/(F$3-F$4)*5,1))))</f>
        <v>3.6</v>
      </c>
      <c r="G134" s="165">
        <f>IF('Crisis Indicator Data'!F131="x","x",IF(LEN(E134)&gt;3,('Crisis Indicator Data'!F131/VLOOKUP('Impact of the crisis'!$C134,'Regional Crises'!$B$1:$R$66,4,FALSE)),'Crisis Indicator Data'!F131/VLOOKUP('Impact of the crisis'!$E134,'Country Indicator Data'!$B$4:$P$300,15,FALSE)))</f>
        <v>0.16715635538045473</v>
      </c>
      <c r="H134" s="147">
        <f t="shared" ref="H134:H165" si="52">IF(G134="x","x",IF(G134&lt;H$4,0,IF(G134&gt;H$3,5,ROUND(5-(H$3-G134)/(H$3-H$4)*5,1))))</f>
        <v>0.8</v>
      </c>
      <c r="I134" s="147">
        <f t="shared" ref="I134:I165" si="53">IF(AND(H134="x",F134="x"),"x",AVERAGE(F134,H134))</f>
        <v>2.2000000000000002</v>
      </c>
      <c r="J134" s="147">
        <f>IF('Crisis Indicator Data'!G131="x","x",IF(LOG('Crisis Indicator Data'!G131)&lt;J$4,0,IF(LOG('Crisis Indicator Data'!G131)&gt;J$3,5,ROUND(5-(J$3-LOG('Crisis Indicator Data'!G131))/(J$3-J$4)*5,1))))</f>
        <v>4</v>
      </c>
      <c r="K134" s="165">
        <f>IF('Crisis Indicator Data'!G131="x","x",IF(LEN(E134)&gt;3,('Crisis Indicator Data'!G131/VLOOKUP('Impact of the crisis'!$C134,'Regional Crises'!$B$1:$R$66,5,FALSE)),'Crisis Indicator Data'!G131/VLOOKUP('Impact of the crisis'!$E134,'Country Indicator Data'!$B$4:$P$300,14,FALSE)))</f>
        <v>0.17174840420514217</v>
      </c>
      <c r="L134" s="147">
        <f t="shared" ref="L134:L165" si="54">IF(K134="x","x",IF(K134&lt;L$4,0,IF(K134&gt;L$3,5,ROUND(5-(L$3-K134)/(L$3-L$4)*5,1))))</f>
        <v>0.8</v>
      </c>
      <c r="M134" s="147">
        <f t="shared" ref="M134:M165" si="55">IF(AND(L134="x",J134="x"),"x",AVERAGE(J134,L134))</f>
        <v>2.4</v>
      </c>
      <c r="N134" s="147">
        <f t="shared" ref="N134:N165" si="56">IF(AND(M134="x",I134="x"),"x",IF(OR(M134="x",I134="x"),AVERAGE(I134,M134),ROUND((5-GEOMEAN(((5-I134)/5*4+1),((5-M134)/5*4+1)))/4*5,1)))</f>
        <v>2.2999999999999998</v>
      </c>
      <c r="O134" s="147">
        <f>IF('Crisis Indicator Data'!H131="x","x",IF('Crisis Indicator Data'!H131=0,0,IF(LOG('Crisis Indicator Data'!H131)&lt;O$4,0,IF(LOG('Crisis Indicator Data'!H131)&gt;O$3,5,ROUND(5-(O$3-LOG('Crisis Indicator Data'!H131))/(O$3-O$4)*5,1)))))</f>
        <v>2.4</v>
      </c>
      <c r="P134" s="165">
        <f>IF('Crisis Indicator Data'!H131="x","x",'Crisis Indicator Data'!H131/'Crisis Indicator Data'!G131)</f>
        <v>5.2117661418283903E-2</v>
      </c>
      <c r="Q134" s="147">
        <f t="shared" ref="Q134:Q165" si="57">IF(P134="x","x",IF(P134&lt;Q$4,0,IF(P134&gt;Q$3,5,ROUND(5-(Q$3-P134)/(Q$3-Q$4)*5,1))))</f>
        <v>0.2</v>
      </c>
      <c r="R134" s="147">
        <f t="shared" ref="R134:R165" si="58">IF(AND(Q134="x",O134="x"),"x",AVERAGE(O134,Q134))</f>
        <v>1.3</v>
      </c>
      <c r="S134" s="147">
        <f>IF('Crisis Indicator Data'!I131="x","x",IF('Crisis Indicator Data'!I131=0,0,IF(LOG('Crisis Indicator Data'!I131)&lt;S$4,0,IF(LOG('Crisis Indicator Data'!I131)&gt;S$3,5,ROUND(5-(S$3-LOG('Crisis Indicator Data'!I131))/(S$3-S$4)*5,1)))))</f>
        <v>3.9</v>
      </c>
      <c r="T134" s="165">
        <f>IF('Crisis Indicator Data'!H131="x","x",IF('Crisis Indicator Data'!I131="x","x",'Crisis Indicator Data'!I131/'Crisis Indicator Data'!H131))</f>
        <v>0.59367681498829039</v>
      </c>
      <c r="U134" s="147">
        <f t="shared" ref="U134:U165" si="59">IF(T134="x","x",IF(T134&lt;U$4,0,IF(T134&gt;U$3,5,ROUND(5-(U$3-T134)/(U$3-U$4)*5,1))))</f>
        <v>5</v>
      </c>
      <c r="V134" s="147">
        <f t="shared" ref="V134:V165" si="60">IF(AND(U134="x",S134="x"),"x",ROUND(AVERAGE(S134,U134),1))</f>
        <v>4.5</v>
      </c>
      <c r="W134" s="147">
        <f>IF('Crisis Indicator Data'!L131="x","x",IF('Crisis Indicator Data'!L131=0,0,IF(LOG('Crisis Indicator Data'!L131)&lt;W$4,0,IF(LOG('Crisis Indicator Data'!L131)&gt;W$3,5,ROUND(5-(W$3-LOG('Crisis Indicator Data'!L131))/(W$3-W$4)*5,1)))))</f>
        <v>1.1000000000000001</v>
      </c>
      <c r="X134" s="166">
        <f>IF(OR('Crisis Indicator Data'!L131="x",'Crisis Indicator Data'!H131="x"),"x",'Crisis Indicator Data'!L131/'Crisis Indicator Data'!H131)</f>
        <v>7.0257611241217802E-6</v>
      </c>
      <c r="Y134" s="147">
        <f t="shared" ref="Y134:Y165" si="61">IF(X134="x","x",IF(X134&lt;Y$4,0,IF(X134&gt;Y$3,5,ROUND(5-(Y$3-X134)/(Y$3-Y$4)*5,1))))</f>
        <v>0.4</v>
      </c>
      <c r="Z134" s="147">
        <f t="shared" ref="Z134:Z165" si="62">IF(AND(Y134="x",W134="x"),"x",ROUND(AVERAGE(W134,Y134),1))</f>
        <v>0.8</v>
      </c>
      <c r="AA134" s="147">
        <f t="shared" ref="AA134:AA165" si="63">IF(AND(V134="x",Z134="x"),"x",IF(OR(V134="x",Z134="x"),AVERAGE(V134,Z134),ROUND((5-GEOMEAN(((5-V134)/5*4+1),((5-Z134)/5*4+1)))/4*5,1)))</f>
        <v>3.2</v>
      </c>
      <c r="AB134" s="167">
        <f t="shared" ref="AB134:AB165" si="64">IF(AND(R134="x",AA134="x"),"x",IF(OR(R134="x",AA134="x"),AVERAGE(R134,AA134),ROUND((5-GEOMEAN(((5-R134)/5*4+1),((5-AA134)/5*4+1)))/4*5,1)))</f>
        <v>2.4</v>
      </c>
    </row>
    <row r="135" spans="1:28" x14ac:dyDescent="0.35">
      <c r="A135" s="172" t="str">
        <f>'Crisis Indicator Data'!A132</f>
        <v>Central Mediterranean Route</v>
      </c>
      <c r="B135" s="173">
        <f>'Crisis Indicator Data'!B132</f>
        <v>0</v>
      </c>
      <c r="C135" s="173" t="str">
        <f>'Crisis Indicator Data'!C132</f>
        <v>REG007</v>
      </c>
      <c r="D135" s="173" t="str">
        <f>'Crisis Indicator Data'!D132</f>
        <v>Algeria,Tunisia,Libya,Italy</v>
      </c>
      <c r="E135" s="174" t="str">
        <f>'Crisis Indicator Data'!E132</f>
        <v>DZA,TUN,LBY,ITA</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1.0017964627322173</v>
      </c>
      <c r="H135" s="147">
        <f t="shared" si="52"/>
        <v>5</v>
      </c>
      <c r="I135" s="147">
        <f t="shared" si="53"/>
        <v>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2.7</v>
      </c>
      <c r="P135" s="165">
        <f>IF('Crisis Indicator Data'!H132="x","x",'Crisis Indicator Data'!H132/'Crisis Indicator Data'!G132)</f>
        <v>1.0942239585814792E-2</v>
      </c>
      <c r="Q135" s="147">
        <f t="shared" si="57"/>
        <v>0</v>
      </c>
      <c r="R135" s="147">
        <f t="shared" si="58"/>
        <v>1.35</v>
      </c>
      <c r="S135" s="147">
        <f>IF('Crisis Indicator Data'!I132="x","x",IF('Crisis Indicator Data'!I132=0,0,IF(LOG('Crisis Indicator Data'!I132)&lt;S$4,0,IF(LOG('Crisis Indicator Data'!I132)&gt;S$3,5,ROUND(5-(S$3-LOG('Crisis Indicator Data'!I132))/(S$3-S$4)*5,1)))))</f>
        <v>4.5</v>
      </c>
      <c r="T135" s="165">
        <f>IF('Crisis Indicator Data'!H132="x","x",IF('Crisis Indicator Data'!I132="x","x",'Crisis Indicator Data'!I132/'Crisis Indicator Data'!H132))</f>
        <v>1</v>
      </c>
      <c r="U135" s="147">
        <f t="shared" si="59"/>
        <v>5</v>
      </c>
      <c r="V135" s="147">
        <f t="shared" si="60"/>
        <v>4.8</v>
      </c>
      <c r="W135" s="147">
        <f>IF('Crisis Indicator Data'!L132="x","x",IF('Crisis Indicator Data'!L132=0,0,IF(LOG('Crisis Indicator Data'!L132)&lt;W$4,0,IF(LOG('Crisis Indicator Data'!L132)&gt;W$3,5,ROUND(5-(W$3-LOG('Crisis Indicator Data'!L132))/(W$3-W$4)*5,1)))))</f>
        <v>4.2</v>
      </c>
      <c r="X135" s="166">
        <f>IF(OR('Crisis Indicator Data'!L132="x",'Crisis Indicator Data'!H132="x"),"x",'Crisis Indicator Data'!L132/'Crisis Indicator Data'!H132)</f>
        <v>6.0885341074020315E-4</v>
      </c>
      <c r="Y135" s="147">
        <f t="shared" si="61"/>
        <v>5</v>
      </c>
      <c r="Z135" s="147">
        <f t="shared" si="62"/>
        <v>4.5999999999999996</v>
      </c>
      <c r="AA135" s="147">
        <f t="shared" si="63"/>
        <v>4.7</v>
      </c>
      <c r="AB135" s="167">
        <f t="shared" si="64"/>
        <v>3.5</v>
      </c>
    </row>
    <row r="136" spans="1:28" x14ac:dyDescent="0.35">
      <c r="A136" s="172" t="str">
        <f>'Crisis Indicator Data'!A133</f>
        <v>Western Mediterranean Route</v>
      </c>
      <c r="B136" s="173">
        <f>'Crisis Indicator Data'!B133</f>
        <v>0</v>
      </c>
      <c r="C136" s="173" t="str">
        <f>'Crisis Indicator Data'!C133</f>
        <v>REG008</v>
      </c>
      <c r="D136" s="173" t="str">
        <f>'Crisis Indicator Data'!D133</f>
        <v>Algeria,Morocco,Spain</v>
      </c>
      <c r="E136" s="174" t="str">
        <f>'Crisis Indicator Data'!E133</f>
        <v>DZA,MAR,ESP</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0.99999993989976843</v>
      </c>
      <c r="H136" s="147">
        <f t="shared" si="52"/>
        <v>5</v>
      </c>
      <c r="I136" s="147">
        <f t="shared" si="53"/>
        <v>5</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5</v>
      </c>
      <c r="N136" s="147">
        <f t="shared" si="56"/>
        <v>5</v>
      </c>
      <c r="O136" s="147">
        <f>IF('Crisis Indicator Data'!H133="x","x",IF('Crisis Indicator Data'!H133=0,0,IF(LOG('Crisis Indicator Data'!H133)&lt;O$4,0,IF(LOG('Crisis Indicator Data'!H133)&gt;O$3,5,ROUND(5-(O$3-LOG('Crisis Indicator Data'!H133))/(O$3-O$4)*5,1)))))</f>
        <v>1.8</v>
      </c>
      <c r="P136" s="165">
        <f>IF('Crisis Indicator Data'!H133="x","x",'Crisis Indicator Data'!H133/'Crisis Indicator Data'!G133)</f>
        <v>2.8419770536667519E-3</v>
      </c>
      <c r="Q136" s="147">
        <f t="shared" si="57"/>
        <v>0</v>
      </c>
      <c r="R136" s="147">
        <f t="shared" si="58"/>
        <v>0.9</v>
      </c>
      <c r="S136" s="147">
        <f>IF('Crisis Indicator Data'!I133="x","x",IF('Crisis Indicator Data'!I133=0,0,IF(LOG('Crisis Indicator Data'!I133)&lt;S$4,0,IF(LOG('Crisis Indicator Data'!I133)&gt;S$3,5,ROUND(5-(S$3-LOG('Crisis Indicator Data'!I133))/(S$3-S$4)*5,1)))))</f>
        <v>3.7</v>
      </c>
      <c r="T136" s="165">
        <f>IF('Crisis Indicator Data'!H133="x","x",IF('Crisis Indicator Data'!I133="x","x",'Crisis Indicator Data'!I133/'Crisis Indicator Data'!H133))</f>
        <v>1</v>
      </c>
      <c r="U136" s="147">
        <f t="shared" si="59"/>
        <v>5</v>
      </c>
      <c r="V136" s="147">
        <f t="shared" si="60"/>
        <v>4.4000000000000004</v>
      </c>
      <c r="W136" s="147">
        <f>IF('Crisis Indicator Data'!L133="x","x",IF('Crisis Indicator Data'!L133=0,0,IF(LOG('Crisis Indicator Data'!L133)&lt;W$4,0,IF(LOG('Crisis Indicator Data'!L133)&gt;W$3,5,ROUND(5-(W$3-LOG('Crisis Indicator Data'!L133))/(W$3-W$4)*5,1)))))</f>
        <v>2.7</v>
      </c>
      <c r="X136" s="166">
        <f>IF(OR('Crisis Indicator Data'!L133="x",'Crisis Indicator Data'!H133="x"),"x",'Crisis Indicator Data'!L133/'Crisis Indicator Data'!H133)</f>
        <v>1.9841269841269841E-4</v>
      </c>
      <c r="Y136" s="147">
        <f t="shared" si="61"/>
        <v>5</v>
      </c>
      <c r="Z136" s="147">
        <f t="shared" si="62"/>
        <v>3.9</v>
      </c>
      <c r="AA136" s="147">
        <f t="shared" si="63"/>
        <v>4.2</v>
      </c>
      <c r="AB136" s="167">
        <f t="shared" si="64"/>
        <v>2.9</v>
      </c>
    </row>
    <row r="137" spans="1:28" x14ac:dyDescent="0.35">
      <c r="A137" s="172" t="str">
        <f>'Crisis Indicator Data'!A134</f>
        <v>Rohingya Regional Crisis</v>
      </c>
      <c r="B137" s="173">
        <f>'Crisis Indicator Data'!B134</f>
        <v>0</v>
      </c>
      <c r="C137" s="173" t="str">
        <f>'Crisis Indicator Data'!C134</f>
        <v>REG011</v>
      </c>
      <c r="D137" s="173" t="str">
        <f>'Crisis Indicator Data'!D134</f>
        <v>Bangladesh,Myanmar</v>
      </c>
      <c r="E137" s="174" t="str">
        <f>'Crisis Indicator Data'!E134</f>
        <v>BGD,MMR</v>
      </c>
      <c r="F137" s="168">
        <f>IF('Crisis Indicator Data'!F134="x","x",IF(LOG('Crisis Indicator Data'!F134)&lt;F$4,0,IF(LOG('Crisis Indicator Data'!F134)&gt;F$3,5,ROUND(5-(F$3-LOG('Crisis Indicator Data'!F134))/(F$3-F$4)*5,1))))</f>
        <v>2.6</v>
      </c>
      <c r="G137" s="165">
        <f>IF('Crisis Indicator Data'!F134="x","x",IF(LEN(E137)&gt;3,('Crisis Indicator Data'!F134/VLOOKUP('Impact of the crisis'!$C137,'Regional Crises'!$B$1:$R$66,4,FALSE)),'Crisis Indicator Data'!F134/VLOOKUP('Impact of the crisis'!$E137,'Country Indicator Data'!$B$4:$P$300,15,FALSE)))</f>
        <v>4.7887180011241121E-2</v>
      </c>
      <c r="H137" s="147">
        <f t="shared" si="52"/>
        <v>0.1</v>
      </c>
      <c r="I137" s="147">
        <f t="shared" si="53"/>
        <v>1.35</v>
      </c>
      <c r="J137" s="147">
        <f>IF('Crisis Indicator Data'!G134="x","x",IF(LOG('Crisis Indicator Data'!G134)&lt;J$4,0,IF(LOG('Crisis Indicator Data'!G134)&gt;J$3,5,ROUND(5-(J$3-LOG('Crisis Indicator Data'!G134))/(J$3-J$4)*5,1))))</f>
        <v>2.2999999999999998</v>
      </c>
      <c r="K137" s="165">
        <f>IF('Crisis Indicator Data'!G134="x","x",IF(LEN(E137)&gt;3,('Crisis Indicator Data'!G134/VLOOKUP('Impact of the crisis'!$C137,'Regional Crises'!$B$1:$R$66,5,FALSE)),'Crisis Indicator Data'!G134/VLOOKUP('Impact of the crisis'!$E137,'Country Indicator Data'!$B$4:$P$300,14,FALSE)))</f>
        <v>2.209160298611448E-2</v>
      </c>
      <c r="L137" s="147">
        <f t="shared" si="54"/>
        <v>0.1</v>
      </c>
      <c r="M137" s="147">
        <f t="shared" si="55"/>
        <v>1.2</v>
      </c>
      <c r="N137" s="147">
        <f t="shared" si="56"/>
        <v>1.3</v>
      </c>
      <c r="O137" s="147">
        <f>IF('Crisis Indicator Data'!H134="x","x",IF('Crisis Indicator Data'!H134=0,0,IF(LOG('Crisis Indicator Data'!H134)&lt;O$4,0,IF(LOG('Crisis Indicator Data'!H134)&gt;O$3,5,ROUND(5-(O$3-LOG('Crisis Indicator Data'!H134))/(O$3-O$4)*5,1)))))</f>
        <v>3.7</v>
      </c>
      <c r="P137" s="165">
        <f>IF('Crisis Indicator Data'!H134="x","x",'Crisis Indicator Data'!H134/'Crisis Indicator Data'!G134)</f>
        <v>1</v>
      </c>
      <c r="Q137" s="147">
        <f t="shared" si="57"/>
        <v>5</v>
      </c>
      <c r="R137" s="147">
        <f t="shared" si="58"/>
        <v>4.3499999999999996</v>
      </c>
      <c r="S137" s="147">
        <f>IF('Crisis Indicator Data'!I134="x","x",IF('Crisis Indicator Data'!I134=0,0,IF(LOG('Crisis Indicator Data'!I134)&lt;S$4,0,IF(LOG('Crisis Indicator Data'!I134)&gt;S$3,5,ROUND(5-(S$3-LOG('Crisis Indicator Data'!I134))/(S$3-S$4)*5,1)))))</f>
        <v>4.5</v>
      </c>
      <c r="T137" s="165">
        <f>IF('Crisis Indicator Data'!H134="x","x",IF('Crisis Indicator Data'!I134="x","x",'Crisis Indicator Data'!I134/'Crisis Indicator Data'!H134))</f>
        <v>0.26087824351297406</v>
      </c>
      <c r="U137" s="147">
        <f t="shared" si="59"/>
        <v>5</v>
      </c>
      <c r="V137" s="147">
        <f t="shared" si="60"/>
        <v>4.8</v>
      </c>
      <c r="W137" s="147">
        <f>IF('Crisis Indicator Data'!L134="x","x",IF('Crisis Indicator Data'!L134=0,0,IF(LOG('Crisis Indicator Data'!L134)&lt;W$4,0,IF(LOG('Crisis Indicator Data'!L134)&gt;W$3,5,ROUND(5-(W$3-LOG('Crisis Indicator Data'!L134))/(W$3-W$4)*5,1)))))</f>
        <v>4.9000000000000004</v>
      </c>
      <c r="X137" s="166">
        <f>IF(OR('Crisis Indicator Data'!L134="x",'Crisis Indicator Data'!H134="x"),"x",'Crisis Indicator Data'!L134/'Crisis Indicator Data'!H134)</f>
        <v>5.6766467065868262E-4</v>
      </c>
      <c r="Y137" s="147">
        <f t="shared" si="61"/>
        <v>5</v>
      </c>
      <c r="Z137" s="147">
        <f t="shared" si="62"/>
        <v>5</v>
      </c>
      <c r="AA137" s="147">
        <f t="shared" si="63"/>
        <v>4.9000000000000004</v>
      </c>
      <c r="AB137" s="167">
        <f t="shared" si="64"/>
        <v>4.5999999999999996</v>
      </c>
    </row>
    <row r="138" spans="1:28" x14ac:dyDescent="0.35">
      <c r="A138" s="172" t="str">
        <f>'Crisis Indicator Data'!A135</f>
        <v>Southern Africa Regional Food Security Crisis</v>
      </c>
      <c r="B138" s="173">
        <f>'Crisis Indicator Data'!B135</f>
        <v>0</v>
      </c>
      <c r="C138" s="173" t="str">
        <f>'Crisis Indicator Data'!C135</f>
        <v>REG012</v>
      </c>
      <c r="D138" s="173" t="str">
        <f>'Crisis Indicator Data'!D135</f>
        <v>Madagascar,Malawi,Namibia,Eswatini,Zambia,Zimbabwe,Tanzania</v>
      </c>
      <c r="E138" s="174" t="str">
        <f>'Crisis Indicator Data'!E135</f>
        <v>MDG,MWI,NAM,SWZ,ZMB,ZWE,TZA</v>
      </c>
      <c r="F138" s="168">
        <f>IF('Crisis Indicator Data'!F135="x","x",IF(LOG('Crisis Indicator Data'!F135)&lt;F$4,0,IF(LOG('Crisis Indicator Data'!F135)&gt;F$3,5,ROUND(5-(F$3-LOG('Crisis Indicator Data'!F135))/(F$3-F$4)*5,1))))</f>
        <v>5</v>
      </c>
      <c r="G138" s="165">
        <f>IF('Crisis Indicator Data'!F135="x","x",IF(LEN(E138)&gt;3,('Crisis Indicator Data'!F135/VLOOKUP('Impact of the crisis'!$C138,'Regional Crises'!$B$1:$R$66,4,FALSE)),'Crisis Indicator Data'!F135/VLOOKUP('Impact of the crisis'!$E138,'Country Indicator Data'!$B$4:$P$300,15,FALSE)))</f>
        <v>0.77955760754796033</v>
      </c>
      <c r="H138" s="147">
        <f t="shared" si="52"/>
        <v>3.9</v>
      </c>
      <c r="I138" s="147">
        <f t="shared" si="53"/>
        <v>4.45</v>
      </c>
      <c r="J138" s="147">
        <f>IF('Crisis Indicator Data'!G135="x","x",IF(LOG('Crisis Indicator Data'!G135)&lt;J$4,0,IF(LOG('Crisis Indicator Data'!G135)&gt;J$3,5,ROUND(5-(J$3-LOG('Crisis Indicator Data'!G135))/(J$3-J$4)*5,1))))</f>
        <v>5</v>
      </c>
      <c r="K138" s="165">
        <f>IF('Crisis Indicator Data'!G135="x","x",IF(LEN(E138)&gt;3,('Crisis Indicator Data'!G135/VLOOKUP('Impact of the crisis'!$C138,'Regional Crises'!$B$1:$R$66,5,FALSE)),'Crisis Indicator Data'!G135/VLOOKUP('Impact of the crisis'!$E138,'Country Indicator Data'!$B$4:$P$300,14,FALSE)))</f>
        <v>0.61226231254311958</v>
      </c>
      <c r="L138" s="147">
        <f t="shared" si="54"/>
        <v>3</v>
      </c>
      <c r="M138" s="147">
        <f t="shared" si="55"/>
        <v>4</v>
      </c>
      <c r="N138" s="147">
        <f t="shared" si="56"/>
        <v>4.2</v>
      </c>
      <c r="O138" s="147">
        <f>IF('Crisis Indicator Data'!H135="x","x",IF('Crisis Indicator Data'!H135=0,0,IF(LOG('Crisis Indicator Data'!H135)&lt;O$4,0,IF(LOG('Crisis Indicator Data'!H135)&gt;O$3,5,ROUND(5-(O$3-LOG('Crisis Indicator Data'!H135))/(O$3-O$4)*5,1)))))</f>
        <v>5</v>
      </c>
      <c r="P138" s="165">
        <f>IF('Crisis Indicator Data'!H135="x","x",'Crisis Indicator Data'!H135/'Crisis Indicator Data'!G135)</f>
        <v>0.66852494341151936</v>
      </c>
      <c r="Q138" s="147">
        <f t="shared" si="57"/>
        <v>3.3</v>
      </c>
      <c r="R138" s="147">
        <f t="shared" si="58"/>
        <v>4.1500000000000004</v>
      </c>
      <c r="S138" s="147">
        <f>IF('Crisis Indicator Data'!I135="x","x",IF('Crisis Indicator Data'!I135=0,0,IF(LOG('Crisis Indicator Data'!I135)&lt;S$4,0,IF(LOG('Crisis Indicator Data'!I135)&gt;S$3,5,ROUND(5-(S$3-LOG('Crisis Indicator Data'!I135))/(S$3-S$4)*5,1)))))</f>
        <v>3.9</v>
      </c>
      <c r="T138" s="165">
        <f>IF('Crisis Indicator Data'!H135="x","x",IF('Crisis Indicator Data'!I135="x","x",'Crisis Indicator Data'!I135/'Crisis Indicator Data'!H135))</f>
        <v>7.5110151698849692E-3</v>
      </c>
      <c r="U138" s="147">
        <f t="shared" si="59"/>
        <v>0.3</v>
      </c>
      <c r="V138" s="147">
        <f t="shared" si="60"/>
        <v>2.1</v>
      </c>
      <c r="W138" s="147">
        <f>IF('Crisis Indicator Data'!L135="x","x",IF('Crisis Indicator Data'!L135=0,0,IF(LOG('Crisis Indicator Data'!L135)&lt;W$4,0,IF(LOG('Crisis Indicator Data'!L135)&gt;W$3,5,ROUND(5-(W$3-LOG('Crisis Indicator Data'!L135))/(W$3-W$4)*5,1)))))</f>
        <v>5</v>
      </c>
      <c r="X138" s="166">
        <f>IF(OR('Crisis Indicator Data'!L135="x",'Crisis Indicator Data'!H135="x"),"x",'Crisis Indicator Data'!L135/'Crisis Indicator Data'!H135)</f>
        <v>4.8082325457610079E-5</v>
      </c>
      <c r="Y138" s="147">
        <f t="shared" si="61"/>
        <v>2.4</v>
      </c>
      <c r="Z138" s="147">
        <f t="shared" si="62"/>
        <v>3.7</v>
      </c>
      <c r="AA138" s="147">
        <f t="shared" si="63"/>
        <v>3</v>
      </c>
      <c r="AB138" s="167">
        <f t="shared" si="64"/>
        <v>3.6</v>
      </c>
    </row>
    <row r="139" spans="1:28" x14ac:dyDescent="0.35">
      <c r="A139" s="172" t="str">
        <f>'Crisis Indicator Data'!A136</f>
        <v>Nagorno-Karabakh Conflict</v>
      </c>
      <c r="B139" s="173">
        <f>'Crisis Indicator Data'!B136</f>
        <v>0</v>
      </c>
      <c r="C139" s="173" t="str">
        <f>'Crisis Indicator Data'!C136</f>
        <v>REG013</v>
      </c>
      <c r="D139" s="173" t="str">
        <f>'Crisis Indicator Data'!D136</f>
        <v>Armenia,Azerbaijan</v>
      </c>
      <c r="E139" s="174" t="str">
        <f>'Crisis Indicator Data'!E136</f>
        <v>ARM,AZE</v>
      </c>
      <c r="F139" s="168">
        <f>IF('Crisis Indicator Data'!F136="x","x",IF(LOG('Crisis Indicator Data'!F136)&lt;F$4,0,IF(LOG('Crisis Indicator Data'!F136)&gt;F$3,5,ROUND(5-(F$3-LOG('Crisis Indicator Data'!F136))/(F$3-F$4)*5,1))))</f>
        <v>2.5</v>
      </c>
      <c r="G139" s="165">
        <f>IF('Crisis Indicator Data'!F136="x","x",IF(LEN(E139)&gt;3,('Crisis Indicator Data'!F136/VLOOKUP('Impact of the crisis'!$C139,'Regional Crises'!$B$1:$R$66,4,FALSE)),'Crisis Indicator Data'!F136/VLOOKUP('Impact of the crisis'!$E139,'Country Indicator Data'!$B$4:$P$300,15,FALSE)))</f>
        <v>0.29710223182145429</v>
      </c>
      <c r="H139" s="147">
        <f t="shared" si="52"/>
        <v>1.4</v>
      </c>
      <c r="I139" s="147">
        <f t="shared" si="53"/>
        <v>1.95</v>
      </c>
      <c r="J139" s="147">
        <f>IF('Crisis Indicator Data'!G136="x","x",IF(LOG('Crisis Indicator Data'!G136)&lt;J$4,0,IF(LOG('Crisis Indicator Data'!G136)&gt;J$3,5,ROUND(5-(J$3-LOG('Crisis Indicator Data'!G136))/(J$3-J$4)*5,1))))</f>
        <v>1.6</v>
      </c>
      <c r="K139" s="165">
        <f>IF('Crisis Indicator Data'!G136="x","x",IF(LEN(E139)&gt;3,('Crisis Indicator Data'!G136/VLOOKUP('Impact of the crisis'!$C139,'Regional Crises'!$B$1:$R$66,5,FALSE)),'Crisis Indicator Data'!G136/VLOOKUP('Impact of the crisis'!$E139,'Country Indicator Data'!$B$4:$P$300,14,FALSE)))</f>
        <v>0.23348084846635128</v>
      </c>
      <c r="L139" s="147">
        <f t="shared" si="54"/>
        <v>1.1000000000000001</v>
      </c>
      <c r="M139" s="147">
        <f t="shared" si="55"/>
        <v>1.35</v>
      </c>
      <c r="N139" s="147">
        <f t="shared" si="56"/>
        <v>1.7</v>
      </c>
      <c r="O139" s="147">
        <f>IF('Crisis Indicator Data'!H136="x","x",IF('Crisis Indicator Data'!H136=0,0,IF(LOG('Crisis Indicator Data'!H136)&lt;O$4,0,IF(LOG('Crisis Indicator Data'!H136)&gt;O$3,5,ROUND(5-(O$3-LOG('Crisis Indicator Data'!H136))/(O$3-O$4)*5,1)))))</f>
        <v>2</v>
      </c>
      <c r="P139" s="165">
        <f>IF('Crisis Indicator Data'!H136="x","x",'Crisis Indicator Data'!H136/'Crisis Indicator Data'!G136)</f>
        <v>0.16601307189542483</v>
      </c>
      <c r="Q139" s="147">
        <f t="shared" si="57"/>
        <v>0.8</v>
      </c>
      <c r="R139" s="147">
        <f t="shared" si="58"/>
        <v>1.4</v>
      </c>
      <c r="S139" s="147">
        <f>IF('Crisis Indicator Data'!I136="x","x",IF('Crisis Indicator Data'!I136=0,0,IF(LOG('Crisis Indicator Data'!I136)&lt;S$4,0,IF(LOG('Crisis Indicator Data'!I136)&gt;S$3,5,ROUND(5-(S$3-LOG('Crisis Indicator Data'!I136))/(S$3-S$4)*5,1)))))</f>
        <v>3.1</v>
      </c>
      <c r="T139" s="165">
        <f>IF('Crisis Indicator Data'!H136="x","x",IF('Crisis Indicator Data'!I136="x","x",'Crisis Indicator Data'!I136/'Crisis Indicator Data'!H136))</f>
        <v>0.27952755905511811</v>
      </c>
      <c r="U139" s="147">
        <f t="shared" si="59"/>
        <v>5</v>
      </c>
      <c r="V139" s="147">
        <f t="shared" si="60"/>
        <v>4.0999999999999996</v>
      </c>
      <c r="W139" s="147">
        <f>IF('Crisis Indicator Data'!L136="x","x",IF('Crisis Indicator Data'!L136=0,0,IF(LOG('Crisis Indicator Data'!L136)&lt;W$4,0,IF(LOG('Crisis Indicator Data'!L136)&gt;W$3,5,ROUND(5-(W$3-LOG('Crisis Indicator Data'!L136))/(W$3-W$4)*5,1)))))</f>
        <v>1.1000000000000001</v>
      </c>
      <c r="X139" s="166">
        <f>IF(OR('Crisis Indicator Data'!L136="x",'Crisis Indicator Data'!H136="x"),"x",'Crisis Indicator Data'!L136/'Crisis Indicator Data'!H136)</f>
        <v>1.1811023622047245E-5</v>
      </c>
      <c r="Y139" s="147">
        <f t="shared" si="61"/>
        <v>0.6</v>
      </c>
      <c r="Z139" s="147">
        <f t="shared" si="62"/>
        <v>0.9</v>
      </c>
      <c r="AA139" s="147">
        <f t="shared" si="63"/>
        <v>2.9</v>
      </c>
      <c r="AB139" s="167">
        <f t="shared" si="64"/>
        <v>2.2000000000000002</v>
      </c>
    </row>
    <row r="140" spans="1:28" x14ac:dyDescent="0.35">
      <c r="A140" s="172" t="str">
        <f>'Crisis Indicator Data'!A137</f>
        <v>Eastern Africa Regional Drought Crisis</v>
      </c>
      <c r="B140" s="173" t="str">
        <f>'Crisis Indicator Data'!B137</f>
        <v>Drought</v>
      </c>
      <c r="C140" s="173" t="str">
        <f>'Crisis Indicator Data'!C137</f>
        <v>REG014</v>
      </c>
      <c r="D140" s="173" t="str">
        <f>'Crisis Indicator Data'!D137</f>
        <v>Ethiopia,Somalia,Kenya</v>
      </c>
      <c r="E140" s="174" t="str">
        <f>'Crisis Indicator Data'!E137</f>
        <v>ETH,SOM,KEN</v>
      </c>
      <c r="F140" s="168">
        <f>IF('Crisis Indicator Data'!F137="x","x",IF(LOG('Crisis Indicator Data'!F137)&lt;F$4,0,IF(LOG('Crisis Indicator Data'!F137)&gt;F$3,5,ROUND(5-(F$3-LOG('Crisis Indicator Data'!F137))/(F$3-F$4)*5,1))))</f>
        <v>5</v>
      </c>
      <c r="G140" s="165">
        <f>IF('Crisis Indicator Data'!F137="x","x",IF(LEN(E140)&gt;3,('Crisis Indicator Data'!F137/VLOOKUP('Impact of the crisis'!$C140,'Regional Crises'!$B$1:$R$66,4,FALSE)),'Crisis Indicator Data'!F137/VLOOKUP('Impact of the crisis'!$E140,'Country Indicator Data'!$B$4:$P$300,15,FALSE)))</f>
        <v>0.93402068160818652</v>
      </c>
      <c r="H140" s="147">
        <f t="shared" si="52"/>
        <v>4.7</v>
      </c>
      <c r="I140" s="147">
        <f t="shared" si="53"/>
        <v>4.8499999999999996</v>
      </c>
      <c r="J140" s="147">
        <f>IF('Crisis Indicator Data'!G137="x","x",IF(LOG('Crisis Indicator Data'!G137)&lt;J$4,0,IF(LOG('Crisis Indicator Data'!G137)&gt;J$3,5,ROUND(5-(J$3-LOG('Crisis Indicator Data'!G137))/(J$3-J$4)*5,1))))</f>
        <v>5</v>
      </c>
      <c r="K140" s="165">
        <f>IF('Crisis Indicator Data'!G137="x","x",IF(LEN(E140)&gt;3,('Crisis Indicator Data'!G137/VLOOKUP('Impact of the crisis'!$C140,'Regional Crises'!$B$1:$R$66,5,FALSE)),'Crisis Indicator Data'!G137/VLOOKUP('Impact of the crisis'!$E140,'Country Indicator Data'!$B$4:$P$300,14,FALSE)))</f>
        <v>0.68020447920505833</v>
      </c>
      <c r="L140" s="147">
        <f t="shared" si="54"/>
        <v>3.4</v>
      </c>
      <c r="M140" s="147">
        <f t="shared" si="55"/>
        <v>4.2</v>
      </c>
      <c r="N140" s="147">
        <f t="shared" si="56"/>
        <v>4.5999999999999996</v>
      </c>
      <c r="O140" s="147">
        <f>IF('Crisis Indicator Data'!H137="x","x",IF('Crisis Indicator Data'!H137=0,0,IF(LOG('Crisis Indicator Data'!H137)&lt;O$4,0,IF(LOG('Crisis Indicator Data'!H137)&gt;O$3,5,ROUND(5-(O$3-LOG('Crisis Indicator Data'!H137))/(O$3-O$4)*5,1)))))</f>
        <v>5</v>
      </c>
      <c r="P140" s="165">
        <f>IF('Crisis Indicator Data'!H137="x","x",'Crisis Indicator Data'!H137/'Crisis Indicator Data'!G137)</f>
        <v>0.93614760500742389</v>
      </c>
      <c r="Q140" s="147">
        <f t="shared" si="57"/>
        <v>4.7</v>
      </c>
      <c r="R140" s="147">
        <f t="shared" si="58"/>
        <v>4.8499999999999996</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2.2144548427105649E-2</v>
      </c>
      <c r="U140" s="147">
        <f t="shared" si="59"/>
        <v>0.7</v>
      </c>
      <c r="V140" s="147">
        <f t="shared" si="60"/>
        <v>2.9</v>
      </c>
      <c r="W140" s="147">
        <f>IF('Crisis Indicator Data'!L137="x","x",IF('Crisis Indicator Data'!L137=0,0,IF(LOG('Crisis Indicator Data'!L137)&lt;W$4,0,IF(LOG('Crisis Indicator Data'!L137)&gt;W$3,5,ROUND(5-(W$3-LOG('Crisis Indicator Data'!L137))/(W$3-W$4)*5,1)))))</f>
        <v>3.6</v>
      </c>
      <c r="X140" s="166">
        <f>IF(OR('Crisis Indicator Data'!L137="x",'Crisis Indicator Data'!H137="x"),"x",'Crisis Indicator Data'!L137/'Crisis Indicator Data'!H137)</f>
        <v>2.3677979479084452E-6</v>
      </c>
      <c r="Y140" s="147">
        <f t="shared" si="61"/>
        <v>0.1</v>
      </c>
      <c r="Z140" s="147">
        <f t="shared" si="62"/>
        <v>1.9</v>
      </c>
      <c r="AA140" s="147">
        <f t="shared" si="63"/>
        <v>2.4</v>
      </c>
      <c r="AB140" s="167">
        <f t="shared" si="64"/>
        <v>3.9</v>
      </c>
    </row>
    <row r="141" spans="1:28" x14ac:dyDescent="0.35">
      <c r="A141" s="172" t="str">
        <f>'Crisis Indicator Data'!A138</f>
        <v>Turkiye / Syria earthquake</v>
      </c>
      <c r="B141" s="173" t="str">
        <f>'Crisis Indicator Data'!B138</f>
        <v>Earthquake</v>
      </c>
      <c r="C141" s="173" t="str">
        <f>'Crisis Indicator Data'!C138</f>
        <v>REG015</v>
      </c>
      <c r="D141" s="173" t="str">
        <f>'Crisis Indicator Data'!D138</f>
        <v>Türkiye,Syria</v>
      </c>
      <c r="E141" s="174" t="str">
        <f>'Crisis Indicator Data'!E138</f>
        <v>TUR,SYR</v>
      </c>
      <c r="F141" s="168">
        <f>IF('Crisis Indicator Data'!F138="x","x",IF(LOG('Crisis Indicator Data'!F138)&lt;F$4,0,IF(LOG('Crisis Indicator Data'!F138)&gt;F$3,5,ROUND(5-(F$3-LOG('Crisis Indicator Data'!F138))/(F$3-F$4)*5,1))))</f>
        <v>3.7</v>
      </c>
      <c r="G141" s="165">
        <f>IF('Crisis Indicator Data'!F138="x","x",IF(LEN(E141)&gt;3,('Crisis Indicator Data'!F138/VLOOKUP('Impact of the crisis'!$C141,'Regional Crises'!$B$1:$R$66,4,FALSE)),'Crisis Indicator Data'!F138/VLOOKUP('Impact of the crisis'!$E141,'Country Indicator Data'!$B$4:$P$300,15,FALSE)))</f>
        <v>0.16299540524096259</v>
      </c>
      <c r="H141" s="147">
        <f t="shared" si="52"/>
        <v>0.7</v>
      </c>
      <c r="I141" s="147">
        <f t="shared" si="53"/>
        <v>2.2000000000000002</v>
      </c>
      <c r="J141" s="147">
        <f>IF('Crisis Indicator Data'!G138="x","x",IF(LOG('Crisis Indicator Data'!G138)&lt;J$4,0,IF(LOG('Crisis Indicator Data'!G138)&gt;J$3,5,ROUND(5-(J$3-LOG('Crisis Indicator Data'!G138))/(J$3-J$4)*5,1))))</f>
        <v>4.8</v>
      </c>
      <c r="K141" s="165">
        <f>IF('Crisis Indicator Data'!G138="x","x",IF(LEN(E141)&gt;3,('Crisis Indicator Data'!G138/VLOOKUP('Impact of the crisis'!$C141,'Regional Crises'!$B$1:$R$66,5,FALSE)),'Crisis Indicator Data'!G138/VLOOKUP('Impact of the crisis'!$E141,'Country Indicator Data'!$B$4:$P$300,14,FALSE)))</f>
        <v>0.25199966400044799</v>
      </c>
      <c r="L141" s="147">
        <f t="shared" si="54"/>
        <v>1.2</v>
      </c>
      <c r="M141" s="147">
        <f t="shared" si="55"/>
        <v>3</v>
      </c>
      <c r="N141" s="147">
        <f t="shared" si="56"/>
        <v>2.6</v>
      </c>
      <c r="O141" s="147">
        <f>IF('Crisis Indicator Data'!H138="x","x",IF('Crisis Indicator Data'!H138=0,0,IF(LOG('Crisis Indicator Data'!H138)&lt;O$4,0,IF(LOG('Crisis Indicator Data'!H138)&gt;O$3,5,ROUND(5-(O$3-LOG('Crisis Indicator Data'!H138))/(O$3-O$4)*5,1)))))</f>
        <v>4.5999999999999996</v>
      </c>
      <c r="P141" s="165">
        <f>IF('Crisis Indicator Data'!H138="x","x",'Crisis Indicator Data'!H138/'Crisis Indicator Data'!G138)</f>
        <v>0.66296296296296298</v>
      </c>
      <c r="Q141" s="147">
        <f t="shared" si="57"/>
        <v>3.3</v>
      </c>
      <c r="R141" s="147">
        <f t="shared" si="58"/>
        <v>3.9499999999999997</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0.17446927374301677</v>
      </c>
      <c r="U141" s="147">
        <f t="shared" si="59"/>
        <v>5</v>
      </c>
      <c r="V141" s="147">
        <f t="shared" si="60"/>
        <v>5</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3.5</v>
      </c>
      <c r="AB141" s="167">
        <f t="shared" si="64"/>
        <v>3.7</v>
      </c>
    </row>
    <row r="142" spans="1:28" x14ac:dyDescent="0.35">
      <c r="A142" s="172" t="str">
        <f>'Crisis Indicator Data'!A139</f>
        <v>Displacement from Russia-Ukraine conflict in Romania</v>
      </c>
      <c r="B142" s="173" t="str">
        <f>'Crisis Indicator Data'!B139</f>
        <v>Conflict,Displacement</v>
      </c>
      <c r="C142" s="173" t="str">
        <f>'Crisis Indicator Data'!C139</f>
        <v>ROU002</v>
      </c>
      <c r="D142" s="173" t="str">
        <f>'Crisis Indicator Data'!D139</f>
        <v>Romania</v>
      </c>
      <c r="E142" s="174" t="str">
        <f>'Crisis Indicator Data'!E139</f>
        <v>ROU</v>
      </c>
      <c r="F142" s="168">
        <f>IF('Crisis Indicator Data'!F139="x","x",IF(LOG('Crisis Indicator Data'!F139)&lt;F$4,0,IF(LOG('Crisis Indicator Data'!F139)&gt;F$3,5,ROUND(5-(F$3-LOG('Crisis Indicator Data'!F139))/(F$3-F$4)*5,1))))</f>
        <v>4</v>
      </c>
      <c r="G142" s="165">
        <f>IF('Crisis Indicator Data'!F139="x","x",IF(LEN(E142)&gt;3,('Crisis Indicator Data'!F139/VLOOKUP('Impact of the crisis'!$C142,'Regional Crises'!$B$1:$R$66,4,FALSE)),'Crisis Indicator Data'!F139/VLOOKUP('Impact of the crisis'!$E142,'Country Indicator Data'!$B$4:$P$300,15,FALSE)))</f>
        <v>1.036143949930459</v>
      </c>
      <c r="H142" s="147">
        <f t="shared" si="52"/>
        <v>5</v>
      </c>
      <c r="I142" s="147">
        <f t="shared" si="53"/>
        <v>4.5</v>
      </c>
      <c r="J142" s="147">
        <f>IF('Crisis Indicator Data'!G139="x","x",IF(LOG('Crisis Indicator Data'!G139)&lt;J$4,0,IF(LOG('Crisis Indicator Data'!G139)&gt;J$3,5,ROUND(5-(J$3-LOG('Crisis Indicator Data'!G139))/(J$3-J$4)*5,1))))</f>
        <v>4.3</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4.6500000000000004</v>
      </c>
      <c r="N142" s="147">
        <f t="shared" si="56"/>
        <v>4.5999999999999996</v>
      </c>
      <c r="O142" s="147">
        <f>IF('Crisis Indicator Data'!H139="x","x",IF('Crisis Indicator Data'!H139=0,0,IF(LOG('Crisis Indicator Data'!H139)&lt;O$4,0,IF(LOG('Crisis Indicator Data'!H139)&gt;O$3,5,ROUND(5-(O$3-LOG('Crisis Indicator Data'!H139))/(O$3-O$4)*5,1)))))</f>
        <v>1.2</v>
      </c>
      <c r="P142" s="165">
        <f>IF('Crisis Indicator Data'!H139="x","x",'Crisis Indicator Data'!H139/'Crisis Indicator Data'!G139)</f>
        <v>8.433546774949242E-3</v>
      </c>
      <c r="Q142" s="147">
        <f t="shared" si="57"/>
        <v>0</v>
      </c>
      <c r="R142" s="147">
        <f t="shared" si="58"/>
        <v>0.6</v>
      </c>
      <c r="S142" s="147">
        <f>IF('Crisis Indicator Data'!I139="x","x",IF('Crisis Indicator Data'!I139=0,0,IF(LOG('Crisis Indicator Data'!I139)&lt;S$4,0,IF(LOG('Crisis Indicator Data'!I139)&gt;S$3,5,ROUND(5-(S$3-LOG('Crisis Indicator Data'!I139))/(S$3-S$4)*5,1)))))</f>
        <v>3.2</v>
      </c>
      <c r="T142" s="165">
        <f>IF('Crisis Indicator Data'!H139="x","x",IF('Crisis Indicator Data'!I139="x","x",'Crisis Indicator Data'!I139/'Crisis Indicator Data'!H139))</f>
        <v>1</v>
      </c>
      <c r="U142" s="147">
        <f t="shared" si="59"/>
        <v>5</v>
      </c>
      <c r="V142" s="147">
        <f t="shared" si="60"/>
        <v>4.0999999999999996</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2.6</v>
      </c>
      <c r="AB142" s="167">
        <f t="shared" si="64"/>
        <v>1.7</v>
      </c>
    </row>
    <row r="143" spans="1:28" x14ac:dyDescent="0.35">
      <c r="A143" s="172" t="str">
        <f>'Crisis Indicator Data'!A140</f>
        <v>Displacement from Russia-Ukraine conflict in Russia</v>
      </c>
      <c r="B143" s="173" t="str">
        <f>'Crisis Indicator Data'!B140</f>
        <v>Conflict,Displacement</v>
      </c>
      <c r="C143" s="173" t="str">
        <f>'Crisis Indicator Data'!C140</f>
        <v>RUS002</v>
      </c>
      <c r="D143" s="173" t="str">
        <f>'Crisis Indicator Data'!D140</f>
        <v>Russia</v>
      </c>
      <c r="E143" s="174" t="str">
        <f>'Crisis Indicator Data'!E140</f>
        <v>RUS</v>
      </c>
      <c r="F143" s="168">
        <f>IF('Crisis Indicator Data'!F140="x","x",IF(LOG('Crisis Indicator Data'!F140)&lt;F$4,0,IF(LOG('Crisis Indicator Data'!F140)&gt;F$3,5,ROUND(5-(F$3-LOG('Crisis Indicator Data'!F140))/(F$3-F$4)*5,1))))</f>
        <v>5</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5</v>
      </c>
      <c r="J143" s="147">
        <f>IF('Crisis Indicator Data'!G140="x","x",IF(LOG('Crisis Indicator Data'!G140)&lt;J$4,0,IF(LOG('Crisis Indicator Data'!G140)&gt;J$3,5,ROUND(5-(J$3-LOG('Crisis Indicator Data'!G140))/(J$3-J$4)*5,1))))</f>
        <v>5</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5</v>
      </c>
      <c r="N143" s="147">
        <f t="shared" si="56"/>
        <v>5</v>
      </c>
      <c r="O143" s="147">
        <f>IF('Crisis Indicator Data'!H140="x","x",IF('Crisis Indicator Data'!H140=0,0,IF(LOG('Crisis Indicator Data'!H140)&lt;O$4,0,IF(LOG('Crisis Indicator Data'!H140)&gt;O$3,5,ROUND(5-(O$3-LOG('Crisis Indicator Data'!H140))/(O$3-O$4)*5,1)))))</f>
        <v>2.6</v>
      </c>
      <c r="P143" s="165">
        <f>IF('Crisis Indicator Data'!H140="x","x",'Crisis Indicator Data'!H140/'Crisis Indicator Data'!G140)</f>
        <v>8.4419512731672437E-3</v>
      </c>
      <c r="Q143" s="147">
        <f t="shared" si="57"/>
        <v>0</v>
      </c>
      <c r="R143" s="147">
        <f t="shared" si="58"/>
        <v>1.3</v>
      </c>
      <c r="S143" s="147">
        <f>IF('Crisis Indicator Data'!I140="x","x",IF('Crisis Indicator Data'!I140=0,0,IF(LOG('Crisis Indicator Data'!I140)&lt;S$4,0,IF(LOG('Crisis Indicator Data'!I140)&gt;S$3,5,ROUND(5-(S$3-LOG('Crisis Indicator Data'!I140))/(S$3-S$4)*5,1)))))</f>
        <v>4.4000000000000004</v>
      </c>
      <c r="T143" s="165">
        <f>IF('Crisis Indicator Data'!H140="x","x",IF('Crisis Indicator Data'!I140="x","x",'Crisis Indicator Data'!I140/'Crisis Indicator Data'!H140))</f>
        <v>1</v>
      </c>
      <c r="U143" s="147">
        <f t="shared" si="59"/>
        <v>5</v>
      </c>
      <c r="V143" s="147">
        <f t="shared" si="60"/>
        <v>4.7</v>
      </c>
      <c r="W143" s="147">
        <f>IF('Crisis Indicator Data'!L140="x","x",IF('Crisis Indicator Data'!L140=0,0,IF(LOG('Crisis Indicator Data'!L140)&lt;W$4,0,IF(LOG('Crisis Indicator Data'!L140)&gt;W$3,5,ROUND(5-(W$3-LOG('Crisis Indicator Data'!L140))/(W$3-W$4)*5,1)))))</f>
        <v>0</v>
      </c>
      <c r="X143" s="166">
        <f>IF(OR('Crisis Indicator Data'!L140="x",'Crisis Indicator Data'!H140="x"),"x",'Crisis Indicator Data'!L140/'Crisis Indicator Data'!H140)</f>
        <v>0</v>
      </c>
      <c r="Y143" s="147">
        <f t="shared" si="61"/>
        <v>0</v>
      </c>
      <c r="Z143" s="147">
        <f t="shared" si="62"/>
        <v>0</v>
      </c>
      <c r="AA143" s="147">
        <f t="shared" si="63"/>
        <v>3.1</v>
      </c>
      <c r="AB143" s="167">
        <f t="shared" si="64"/>
        <v>2.2999999999999998</v>
      </c>
    </row>
    <row r="144" spans="1:28" x14ac:dyDescent="0.35">
      <c r="A144" s="175" t="str">
        <f>'Crisis Indicator Data'!A141</f>
        <v>Burundi and DRC refugees in Rwanda</v>
      </c>
      <c r="B144" s="176" t="str">
        <f>'Crisis Indicator Data'!B141</f>
        <v>Displacement</v>
      </c>
      <c r="C144" s="176" t="str">
        <f>'Crisis Indicator Data'!C141</f>
        <v>RWA002</v>
      </c>
      <c r="D144" s="176" t="str">
        <f>'Crisis Indicator Data'!D141</f>
        <v>Rwanda</v>
      </c>
      <c r="E144" s="177" t="str">
        <f>'Crisis Indicator Data'!E141</f>
        <v>RWA</v>
      </c>
      <c r="F144" s="168">
        <f>IF('Crisis Indicator Data'!F141="x","x",IF(LOG('Crisis Indicator Data'!F141)&lt;F$4,0,IF(LOG('Crisis Indicator Data'!F141)&gt;F$3,5,ROUND(5-(F$3-LOG('Crisis Indicator Data'!F141))/(F$3-F$4)*5,1))))</f>
        <v>2.2000000000000002</v>
      </c>
      <c r="G144" s="165">
        <f>IF('Crisis Indicator Data'!F141="x","x",IF(LEN(E144)&gt;3,('Crisis Indicator Data'!F141/VLOOKUP('Impact of the crisis'!$C144,'Regional Crises'!$B$1:$R$66,4,FALSE)),'Crisis Indicator Data'!F141/VLOOKUP('Impact of the crisis'!$E144,'Country Indicator Data'!$B$4:$P$300,15,FALSE)))</f>
        <v>0.83194162950952577</v>
      </c>
      <c r="H144" s="147">
        <f t="shared" si="52"/>
        <v>4.0999999999999996</v>
      </c>
      <c r="I144" s="147">
        <f t="shared" si="53"/>
        <v>3.15</v>
      </c>
      <c r="J144" s="147">
        <f>IF('Crisis Indicator Data'!G141="x","x",IF(LOG('Crisis Indicator Data'!G141)&lt;J$4,0,IF(LOG('Crisis Indicator Data'!G141)&gt;J$3,5,ROUND(5-(J$3-LOG('Crisis Indicator Data'!G141))/(J$3-J$4)*5,1))))</f>
        <v>1.3</v>
      </c>
      <c r="K144" s="165">
        <f>IF('Crisis Indicator Data'!G141="x","x",IF(LEN(E144)&gt;3,('Crisis Indicator Data'!G141/VLOOKUP('Impact of the crisis'!$C144,'Regional Crises'!$B$1:$R$66,5,FALSE)),'Crisis Indicator Data'!G141/VLOOKUP('Impact of the crisis'!$E144,'Country Indicator Data'!$B$4:$P$300,14,FALSE)))</f>
        <v>0.17415069535736524</v>
      </c>
      <c r="L144" s="147">
        <f t="shared" si="54"/>
        <v>0.8</v>
      </c>
      <c r="M144" s="147">
        <f t="shared" si="55"/>
        <v>1.05</v>
      </c>
      <c r="N144" s="147">
        <f t="shared" si="56"/>
        <v>2.2000000000000002</v>
      </c>
      <c r="O144" s="147">
        <f>IF('Crisis Indicator Data'!H141="x","x",IF('Crisis Indicator Data'!H141=0,0,IF(LOG('Crisis Indicator Data'!H141)&lt;O$4,0,IF(LOG('Crisis Indicator Data'!H141)&gt;O$3,5,ROUND(5-(O$3-LOG('Crisis Indicator Data'!H141))/(O$3-O$4)*5,1)))))</f>
        <v>1.1000000000000001</v>
      </c>
      <c r="P144" s="165">
        <f>IF('Crisis Indicator Data'!H141="x","x",'Crisis Indicator Data'!H141/'Crisis Indicator Data'!G141)</f>
        <v>5.3635280095351609E-2</v>
      </c>
      <c r="Q144" s="147">
        <f t="shared" si="57"/>
        <v>0.2</v>
      </c>
      <c r="R144" s="147">
        <f t="shared" si="58"/>
        <v>0.65</v>
      </c>
      <c r="S144" s="147">
        <f>IF('Crisis Indicator Data'!I141="x","x",IF('Crisis Indicator Data'!I141=0,0,IF(LOG('Crisis Indicator Data'!I141)&lt;S$4,0,IF(LOG('Crisis Indicator Data'!I141)&gt;S$3,5,ROUND(5-(S$3-LOG('Crisis Indicator Data'!I141))/(S$3-S$4)*5,1)))))</f>
        <v>3</v>
      </c>
      <c r="T144" s="165">
        <f>IF('Crisis Indicator Data'!H141="x","x",IF('Crisis Indicator Data'!I141="x","x",'Crisis Indicator Data'!I141/'Crisis Indicator Data'!H141))</f>
        <v>1</v>
      </c>
      <c r="U144" s="147">
        <f t="shared" si="59"/>
        <v>5</v>
      </c>
      <c r="V144" s="147">
        <f t="shared" si="60"/>
        <v>4</v>
      </c>
      <c r="W144" s="147" t="str">
        <f>IF('Crisis Indicator Data'!L141="x","x",IF('Crisis Indicator Data'!L141=0,0,IF(LOG('Crisis Indicator Data'!L141)&lt;W$4,0,IF(LOG('Crisis Indicator Data'!L141)&gt;W$3,5,ROUND(5-(W$3-LOG('Crisis Indicator Data'!L141))/(W$3-W$4)*5,1)))))</f>
        <v>x</v>
      </c>
      <c r="X144" s="166" t="str">
        <f>IF(OR('Crisis Indicator Data'!L141="x",'Crisis Indicator Data'!H141="x"),"x",'Crisis Indicator Data'!L141/'Crisis Indicator Data'!H141)</f>
        <v>x</v>
      </c>
      <c r="Y144" s="147" t="str">
        <f t="shared" si="61"/>
        <v>x</v>
      </c>
      <c r="Z144" s="147" t="str">
        <f t="shared" si="62"/>
        <v>x</v>
      </c>
      <c r="AA144" s="147">
        <f t="shared" si="63"/>
        <v>4</v>
      </c>
      <c r="AB144" s="167">
        <f t="shared" si="64"/>
        <v>2.7</v>
      </c>
    </row>
    <row r="145" spans="1:28" x14ac:dyDescent="0.35">
      <c r="A145" s="175" t="str">
        <f>'Crisis Indicator Data'!A142</f>
        <v>Complex crisis in Sudan</v>
      </c>
      <c r="B145" s="176" t="str">
        <f>'Crisis Indicator Data'!B142</f>
        <v>Displacement,Violence,Floods</v>
      </c>
      <c r="C145" s="176" t="str">
        <f>'Crisis Indicator Data'!C142</f>
        <v>SDN001</v>
      </c>
      <c r="D145" s="176" t="str">
        <f>'Crisis Indicator Data'!D142</f>
        <v>Sudan</v>
      </c>
      <c r="E145" s="177" t="str">
        <f>'Crisis Indicator Data'!E142</f>
        <v>SDN</v>
      </c>
      <c r="F145" s="168">
        <f>IF('Crisis Indicator Data'!F142="x","x",IF(LOG('Crisis Indicator Data'!F142)&lt;F$4,0,IF(LOG('Crisis Indicator Data'!F142)&gt;F$3,5,ROUND(5-(F$3-LOG('Crisis Indicator Data'!F142))/(F$3-F$4)*5,1))))</f>
        <v>5</v>
      </c>
      <c r="G145" s="165">
        <f>IF('Crisis Indicator Data'!F142="x","x",IF(LEN(E145)&gt;3,('Crisis Indicator Data'!F142/VLOOKUP('Impact of the crisis'!$C145,'Regional Crises'!$B$1:$R$66,4,FALSE)),'Crisis Indicator Data'!F142/VLOOKUP('Impact of the crisis'!$E145,'Country Indicator Data'!$B$4:$P$300,15,FALSE)))</f>
        <v>0.98537847965738756</v>
      </c>
      <c r="H145" s="147">
        <f t="shared" si="52"/>
        <v>4.9000000000000004</v>
      </c>
      <c r="I145" s="147">
        <f t="shared" si="53"/>
        <v>4.95</v>
      </c>
      <c r="J145" s="147">
        <f>IF('Crisis Indicator Data'!G142="x","x",IF(LOG('Crisis Indicator Data'!G142)&lt;J$4,0,IF(LOG('Crisis Indicator Data'!G142)&gt;J$3,5,ROUND(5-(J$3-LOG('Crisis Indicator Data'!G142))/(J$3-J$4)*5,1))))</f>
        <v>5</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5</v>
      </c>
      <c r="N145" s="147">
        <f t="shared" si="56"/>
        <v>5</v>
      </c>
      <c r="O145" s="147">
        <f>IF('Crisis Indicator Data'!H142="x","x",IF('Crisis Indicator Data'!H142=0,0,IF(LOG('Crisis Indicator Data'!H142)&lt;O$4,0,IF(LOG('Crisis Indicator Data'!H142)&gt;O$3,5,ROUND(5-(O$3-LOG('Crisis Indicator Data'!H142))/(O$3-O$4)*5,1)))))</f>
        <v>5</v>
      </c>
      <c r="P145" s="165">
        <f>IF('Crisis Indicator Data'!H142="x","x",'Crisis Indicator Data'!H142/'Crisis Indicator Data'!G142)</f>
        <v>1</v>
      </c>
      <c r="Q145" s="147">
        <f t="shared" si="57"/>
        <v>5</v>
      </c>
      <c r="R145" s="147">
        <f t="shared" si="58"/>
        <v>5</v>
      </c>
      <c r="S145" s="147">
        <f>IF('Crisis Indicator Data'!I142="x","x",IF('Crisis Indicator Data'!I142=0,0,IF(LOG('Crisis Indicator Data'!I142)&lt;S$4,0,IF(LOG('Crisis Indicator Data'!I142)&gt;S$3,5,ROUND(5-(S$3-LOG('Crisis Indicator Data'!I142))/(S$3-S$4)*5,1)))))</f>
        <v>5</v>
      </c>
      <c r="T145" s="165">
        <f>IF('Crisis Indicator Data'!H142="x","x",IF('Crisis Indicator Data'!I142="x","x",'Crisis Indicator Data'!I142/'Crisis Indicator Data'!H142))</f>
        <v>0.2864081632653061</v>
      </c>
      <c r="U145" s="147">
        <f t="shared" si="59"/>
        <v>5</v>
      </c>
      <c r="V145" s="147">
        <f t="shared" si="60"/>
        <v>5</v>
      </c>
      <c r="W145" s="147">
        <f>IF('Crisis Indicator Data'!L142="x","x",IF('Crisis Indicator Data'!L142=0,0,IF(LOG('Crisis Indicator Data'!L142)&lt;W$4,0,IF(LOG('Crisis Indicator Data'!L142)&gt;W$3,5,ROUND(5-(W$3-LOG('Crisis Indicator Data'!L142))/(W$3-W$4)*5,1)))))</f>
        <v>5</v>
      </c>
      <c r="X145" s="166">
        <f>IF(OR('Crisis Indicator Data'!L142="x",'Crisis Indicator Data'!H142="x"),"x",'Crisis Indicator Data'!L142/'Crisis Indicator Data'!H142)</f>
        <v>1.1173469387755102E-4</v>
      </c>
      <c r="Y145" s="147">
        <f t="shared" si="61"/>
        <v>5</v>
      </c>
      <c r="Z145" s="147">
        <f t="shared" si="62"/>
        <v>5</v>
      </c>
      <c r="AA145" s="147">
        <f t="shared" si="63"/>
        <v>5</v>
      </c>
      <c r="AB145" s="167">
        <f t="shared" si="64"/>
        <v>5</v>
      </c>
    </row>
    <row r="146" spans="1:28" x14ac:dyDescent="0.35">
      <c r="A146" s="175" t="str">
        <f>'Crisis Indicator Data'!A143</f>
        <v>Refugees in Sudan</v>
      </c>
      <c r="B146" s="176" t="str">
        <f>'Crisis Indicator Data'!B143</f>
        <v>Displacement</v>
      </c>
      <c r="C146" s="176" t="str">
        <f>'Crisis Indicator Data'!C143</f>
        <v>SDN005</v>
      </c>
      <c r="D146" s="176" t="str">
        <f>'Crisis Indicator Data'!D143</f>
        <v>Sudan</v>
      </c>
      <c r="E146" s="177" t="str">
        <f>'Crisis Indicator Data'!E143</f>
        <v>SDN</v>
      </c>
      <c r="F146" s="168">
        <f>IF('Crisis Indicator Data'!F143="x","x",IF(LOG('Crisis Indicator Data'!F143)&lt;F$4,0,IF(LOG('Crisis Indicator Data'!F143)&gt;F$3,5,ROUND(5-(F$3-LOG('Crisis Indicator Data'!F143))/(F$3-F$4)*5,1))))</f>
        <v>5</v>
      </c>
      <c r="G146" s="165">
        <f>IF('Crisis Indicator Data'!F143="x","x",IF(LEN(E146)&gt;3,('Crisis Indicator Data'!F143/VLOOKUP('Impact of the crisis'!$C146,'Regional Crises'!$B$1:$R$66,4,FALSE)),'Crisis Indicator Data'!F143/VLOOKUP('Impact of the crisis'!$E146,'Country Indicator Data'!$B$4:$P$300,15,FALSE)))</f>
        <v>0.98537847965738756</v>
      </c>
      <c r="H146" s="147">
        <f t="shared" si="52"/>
        <v>4.9000000000000004</v>
      </c>
      <c r="I146" s="147">
        <f t="shared" si="53"/>
        <v>4.95</v>
      </c>
      <c r="J146" s="147">
        <f>IF('Crisis Indicator Data'!G143="x","x",IF(LOG('Crisis Indicator Data'!G143)&lt;J$4,0,IF(LOG('Crisis Indicator Data'!G143)&gt;J$3,5,ROUND(5-(J$3-LOG('Crisis Indicator Data'!G143))/(J$3-J$4)*5,1))))</f>
        <v>5</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5</v>
      </c>
      <c r="N146" s="147">
        <f t="shared" si="56"/>
        <v>5</v>
      </c>
      <c r="O146" s="147">
        <f>IF('Crisis Indicator Data'!H143="x","x",IF('Crisis Indicator Data'!H143=0,0,IF(LOG('Crisis Indicator Data'!H143)&lt;O$4,0,IF(LOG('Crisis Indicator Data'!H143)&gt;O$3,5,ROUND(5-(O$3-LOG('Crisis Indicator Data'!H143))/(O$3-O$4)*5,1)))))</f>
        <v>4.4000000000000004</v>
      </c>
      <c r="P146" s="165">
        <f>IF('Crisis Indicator Data'!H143="x","x",'Crisis Indicator Data'!H143/'Crisis Indicator Data'!G143)</f>
        <v>0.26544897959183672</v>
      </c>
      <c r="Q146" s="147">
        <f t="shared" si="57"/>
        <v>1.3</v>
      </c>
      <c r="R146" s="147">
        <f t="shared" si="58"/>
        <v>2.85</v>
      </c>
      <c r="S146" s="147">
        <f>IF('Crisis Indicator Data'!I143="x","x",IF('Crisis Indicator Data'!I143=0,0,IF(LOG('Crisis Indicator Data'!I143)&lt;S$4,0,IF(LOG('Crisis Indicator Data'!I143)&gt;S$3,5,ROUND(5-(S$3-LOG('Crisis Indicator Data'!I143))/(S$3-S$4)*5,1)))))</f>
        <v>4.2</v>
      </c>
      <c r="T146" s="165">
        <f>IF('Crisis Indicator Data'!H143="x","x",IF('Crisis Indicator Data'!I143="x","x",'Crisis Indicator Data'!I143/'Crisis Indicator Data'!H143))</f>
        <v>6.988544629814715E-2</v>
      </c>
      <c r="U146" s="147">
        <f t="shared" si="59"/>
        <v>2.2999999999999998</v>
      </c>
      <c r="V146" s="147">
        <f t="shared" si="60"/>
        <v>3.3</v>
      </c>
      <c r="W146" s="147">
        <f>IF('Crisis Indicator Data'!L143="x","x",IF('Crisis Indicator Data'!L143=0,0,IF(LOG('Crisis Indicator Data'!L143)&lt;W$4,0,IF(LOG('Crisis Indicator Data'!L143)&gt;W$3,5,ROUND(5-(W$3-LOG('Crisis Indicator Data'!L143))/(W$3-W$4)*5,1)))))</f>
        <v>0.7</v>
      </c>
      <c r="X146" s="166">
        <f>IF(OR('Crisis Indicator Data'!L143="x",'Crisis Indicator Data'!H143="x"),"x",'Crisis Indicator Data'!L143/'Crisis Indicator Data'!H143)</f>
        <v>2.3064503728761437E-7</v>
      </c>
      <c r="Y146" s="147">
        <f t="shared" si="61"/>
        <v>0</v>
      </c>
      <c r="Z146" s="147">
        <f t="shared" si="62"/>
        <v>0.4</v>
      </c>
      <c r="AA146" s="147">
        <f t="shared" si="63"/>
        <v>2.1</v>
      </c>
      <c r="AB146" s="167">
        <f t="shared" si="64"/>
        <v>2.5</v>
      </c>
    </row>
    <row r="147" spans="1:28" x14ac:dyDescent="0.35">
      <c r="A147" s="175" t="str">
        <f>'Crisis Indicator Data'!A144</f>
        <v>Drought in Senegal</v>
      </c>
      <c r="B147" s="176" t="str">
        <f>'Crisis Indicator Data'!B144</f>
        <v>Drought</v>
      </c>
      <c r="C147" s="176" t="str">
        <f>'Crisis Indicator Data'!C144</f>
        <v>SEN002</v>
      </c>
      <c r="D147" s="176" t="str">
        <f>'Crisis Indicator Data'!D144</f>
        <v>Senegal</v>
      </c>
      <c r="E147" s="177" t="str">
        <f>'Crisis Indicator Data'!E144</f>
        <v>SEN</v>
      </c>
      <c r="F147" s="168">
        <f>IF('Crisis Indicator Data'!F144="x","x",IF(LOG('Crisis Indicator Data'!F144)&lt;F$4,0,IF(LOG('Crisis Indicator Data'!F144)&gt;F$3,5,ROUND(5-(F$3-LOG('Crisis Indicator Data'!F144))/(F$3-F$4)*5,1))))</f>
        <v>3.8</v>
      </c>
      <c r="G147" s="165">
        <f>IF('Crisis Indicator Data'!F144="x","x",IF(LEN(E147)&gt;3,('Crisis Indicator Data'!F144/VLOOKUP('Impact of the crisis'!$C147,'Regional Crises'!$B$1:$R$66,4,FALSE)),'Crisis Indicator Data'!F144/VLOOKUP('Impact of the crisis'!$E147,'Country Indicator Data'!$B$4:$P$300,15,FALSE)))</f>
        <v>1.0217109021970603</v>
      </c>
      <c r="H147" s="147">
        <f t="shared" si="52"/>
        <v>5</v>
      </c>
      <c r="I147" s="147">
        <f t="shared" si="53"/>
        <v>4.4000000000000004</v>
      </c>
      <c r="J147" s="147">
        <f>IF('Crisis Indicator Data'!G144="x","x",IF(LOG('Crisis Indicator Data'!G144)&lt;J$4,0,IF(LOG('Crisis Indicator Data'!G144)&gt;J$3,5,ROUND(5-(J$3-LOG('Crisis Indicator Data'!G144))/(J$3-J$4)*5,1))))</f>
        <v>4.2</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4.5999999999999996</v>
      </c>
      <c r="N147" s="147">
        <f t="shared" si="56"/>
        <v>4.5</v>
      </c>
      <c r="O147" s="147">
        <f>IF('Crisis Indicator Data'!H144="x","x",IF('Crisis Indicator Data'!H144=0,0,IF(LOG('Crisis Indicator Data'!H144)&lt;O$4,0,IF(LOG('Crisis Indicator Data'!H144)&gt;O$3,5,ROUND(5-(O$3-LOG('Crisis Indicator Data'!H144))/(O$3-O$4)*5,1)))))</f>
        <v>3.4</v>
      </c>
      <c r="P147" s="165">
        <f>IF('Crisis Indicator Data'!H144="x","x",'Crisis Indicator Data'!H144/'Crisis Indicator Data'!G144)</f>
        <v>0.18827639751552794</v>
      </c>
      <c r="Q147" s="147">
        <f t="shared" si="57"/>
        <v>0.9</v>
      </c>
      <c r="R147" s="147">
        <f t="shared" si="58"/>
        <v>2.15</v>
      </c>
      <c r="S147" s="147">
        <f>IF('Crisis Indicator Data'!I144="x","x",IF('Crisis Indicator Data'!I144=0,0,IF(LOG('Crisis Indicator Data'!I144)&lt;S$4,0,IF(LOG('Crisis Indicator Data'!I144)&gt;S$3,5,ROUND(5-(S$3-LOG('Crisis Indicator Data'!I144))/(S$3-S$4)*5,1)))))</f>
        <v>0.9</v>
      </c>
      <c r="T147" s="165">
        <f>IF('Crisis Indicator Data'!H144="x","x",IF('Crisis Indicator Data'!I144="x","x",'Crisis Indicator Data'!I144/'Crisis Indicator Data'!H144))</f>
        <v>1.1782032400589101E-3</v>
      </c>
      <c r="U147" s="147">
        <f t="shared" si="59"/>
        <v>0</v>
      </c>
      <c r="V147" s="147">
        <f t="shared" si="60"/>
        <v>0.5</v>
      </c>
      <c r="W147" s="147">
        <f>IF('Crisis Indicator Data'!L144="x","x",IF('Crisis Indicator Data'!L144=0,0,IF(LOG('Crisis Indicator Data'!L144)&lt;W$4,0,IF(LOG('Crisis Indicator Data'!L144)&gt;W$3,5,ROUND(5-(W$3-LOG('Crisis Indicator Data'!L144))/(W$3-W$4)*5,1)))))</f>
        <v>1.7</v>
      </c>
      <c r="X147" s="166">
        <f>IF(OR('Crisis Indicator Data'!L144="x",'Crisis Indicator Data'!H144="x"),"x",'Crisis Indicator Data'!L144/'Crisis Indicator Data'!H144)</f>
        <v>4.4182621502209128E-6</v>
      </c>
      <c r="Y147" s="147">
        <f t="shared" si="61"/>
        <v>0.2</v>
      </c>
      <c r="Z147" s="147">
        <f t="shared" si="62"/>
        <v>1</v>
      </c>
      <c r="AA147" s="147">
        <f t="shared" si="63"/>
        <v>0.8</v>
      </c>
      <c r="AB147" s="167">
        <f t="shared" si="64"/>
        <v>1.5</v>
      </c>
    </row>
    <row r="148" spans="1:28" x14ac:dyDescent="0.35">
      <c r="A148" s="175" t="str">
        <f>'Crisis Indicator Data'!A145</f>
        <v>Complex crisis in El Salvador</v>
      </c>
      <c r="B148" s="176" t="str">
        <f>'Crisis Indicator Data'!B145</f>
        <v>Displacement,Violence,Floods,Drought</v>
      </c>
      <c r="C148" s="176" t="str">
        <f>'Crisis Indicator Data'!C145</f>
        <v>SLV001</v>
      </c>
      <c r="D148" s="176" t="str">
        <f>'Crisis Indicator Data'!D145</f>
        <v>El Salvador</v>
      </c>
      <c r="E148" s="177" t="str">
        <f>'Crisis Indicator Data'!E145</f>
        <v>SLV</v>
      </c>
      <c r="F148" s="168">
        <f>IF('Crisis Indicator Data'!F145="x","x",IF(LOG('Crisis Indicator Data'!F145)&lt;F$4,0,IF(LOG('Crisis Indicator Data'!F145)&gt;F$3,5,ROUND(5-(F$3-LOG('Crisis Indicator Data'!F145))/(F$3-F$4)*5,1))))</f>
        <v>2.2000000000000002</v>
      </c>
      <c r="G148" s="165">
        <f>IF('Crisis Indicator Data'!F145="x","x",IF(LEN(E148)&gt;3,('Crisis Indicator Data'!F145/VLOOKUP('Impact of the crisis'!$C148,'Regional Crises'!$B$1:$R$66,4,FALSE)),'Crisis Indicator Data'!F145/VLOOKUP('Impact of the crisis'!$E148,'Country Indicator Data'!$B$4:$P$300,15,FALSE)))</f>
        <v>1</v>
      </c>
      <c r="H148" s="147">
        <f t="shared" si="52"/>
        <v>5</v>
      </c>
      <c r="I148" s="147">
        <f t="shared" si="53"/>
        <v>3.6</v>
      </c>
      <c r="J148" s="147">
        <f>IF('Crisis Indicator Data'!G145="x","x",IF(LOG('Crisis Indicator Data'!G145)&lt;J$4,0,IF(LOG('Crisis Indicator Data'!G145)&gt;J$3,5,ROUND(5-(J$3-LOG('Crisis Indicator Data'!G145))/(J$3-J$4)*5,1))))</f>
        <v>2.7</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3.85</v>
      </c>
      <c r="N148" s="147">
        <f t="shared" si="56"/>
        <v>3.7</v>
      </c>
      <c r="O148" s="147">
        <f>IF('Crisis Indicator Data'!H145="x","x",IF('Crisis Indicator Data'!H145=0,0,IF(LOG('Crisis Indicator Data'!H145)&lt;O$4,0,IF(LOG('Crisis Indicator Data'!H145)&gt;O$3,5,ROUND(5-(O$3-LOG('Crisis Indicator Data'!H145))/(O$3-O$4)*5,1)))))</f>
        <v>3.5</v>
      </c>
      <c r="P148" s="165">
        <f>IF('Crisis Indicator Data'!H145="x","x",'Crisis Indicator Data'!H145/'Crisis Indicator Data'!G145)</f>
        <v>0.64730158730158727</v>
      </c>
      <c r="Q148" s="147">
        <f t="shared" si="57"/>
        <v>3.2</v>
      </c>
      <c r="R148" s="147">
        <f t="shared" si="58"/>
        <v>3.35</v>
      </c>
      <c r="S148" s="147">
        <f>IF('Crisis Indicator Data'!I145="x","x",IF('Crisis Indicator Data'!I145=0,0,IF(LOG('Crisis Indicator Data'!I145)&lt;S$4,0,IF(LOG('Crisis Indicator Data'!I145)&gt;S$3,5,ROUND(5-(S$3-LOG('Crisis Indicator Data'!I145))/(S$3-S$4)*5,1)))))</f>
        <v>2.4</v>
      </c>
      <c r="T148" s="165">
        <f>IF('Crisis Indicator Data'!H145="x","x",IF('Crisis Indicator Data'!I145="x","x",'Crisis Indicator Data'!I145/'Crisis Indicator Data'!H145))</f>
        <v>1.2015693967631191E-2</v>
      </c>
      <c r="U148" s="147">
        <f t="shared" si="59"/>
        <v>0.4</v>
      </c>
      <c r="V148" s="147">
        <f t="shared" si="60"/>
        <v>1.4</v>
      </c>
      <c r="W148" s="147">
        <f>IF('Crisis Indicator Data'!L145="x","x",IF('Crisis Indicator Data'!L145=0,0,IF(LOG('Crisis Indicator Data'!L145)&lt;W$4,0,IF(LOG('Crisis Indicator Data'!L145)&gt;W$3,5,ROUND(5-(W$3-LOG('Crisis Indicator Data'!L145))/(W$3-W$4)*5,1)))))</f>
        <v>1.4</v>
      </c>
      <c r="X148" s="166">
        <f>IF(OR('Crisis Indicator Data'!L145="x",'Crisis Indicator Data'!H145="x"),"x",'Crisis Indicator Data'!L145/'Crisis Indicator Data'!H145)</f>
        <v>2.4521824423737127E-6</v>
      </c>
      <c r="Y148" s="147">
        <f t="shared" si="61"/>
        <v>0.1</v>
      </c>
      <c r="Z148" s="147">
        <f t="shared" si="62"/>
        <v>0.8</v>
      </c>
      <c r="AA148" s="147">
        <f t="shared" si="63"/>
        <v>1.1000000000000001</v>
      </c>
      <c r="AB148" s="167">
        <f t="shared" si="64"/>
        <v>2.4</v>
      </c>
    </row>
    <row r="149" spans="1:28" x14ac:dyDescent="0.35">
      <c r="A149" s="175" t="str">
        <f>'Crisis Indicator Data'!A146</f>
        <v>Complex crisis in Somalia</v>
      </c>
      <c r="B149" s="176" t="str">
        <f>'Crisis Indicator Data'!B146</f>
        <v>Conflict,Displacement,Floods,Drought</v>
      </c>
      <c r="C149" s="176" t="str">
        <f>'Crisis Indicator Data'!C146</f>
        <v>SOM001</v>
      </c>
      <c r="D149" s="176" t="str">
        <f>'Crisis Indicator Data'!D146</f>
        <v>Somalia</v>
      </c>
      <c r="E149" s="177" t="str">
        <f>'Crisis Indicator Data'!E146</f>
        <v>SOM</v>
      </c>
      <c r="F149" s="168">
        <f>IF('Crisis Indicator Data'!F146="x","x",IF(LOG('Crisis Indicator Data'!F146)&lt;F$4,0,IF(LOG('Crisis Indicator Data'!F146)&gt;F$3,5,ROUND(5-(F$3-LOG('Crisis Indicator Data'!F146))/(F$3-F$4)*5,1))))</f>
        <v>4.7</v>
      </c>
      <c r="G149" s="165">
        <f>IF('Crisis Indicator Data'!F146="x","x",IF(LEN(E149)&gt;3,('Crisis Indicator Data'!F146/VLOOKUP('Impact of the crisis'!$C149,'Regional Crises'!$B$1:$R$66,4,FALSE)),'Crisis Indicator Data'!F146/VLOOKUP('Impact of the crisis'!$E149,'Country Indicator Data'!$B$4:$P$300,15,FALSE)))</f>
        <v>1</v>
      </c>
      <c r="H149" s="147">
        <f t="shared" si="52"/>
        <v>5</v>
      </c>
      <c r="I149" s="147">
        <f t="shared" si="53"/>
        <v>4.8499999999999996</v>
      </c>
      <c r="J149" s="147">
        <f>IF('Crisis Indicator Data'!G146="x","x",IF(LOG('Crisis Indicator Data'!G146)&lt;J$4,0,IF(LOG('Crisis Indicator Data'!G146)&gt;J$3,5,ROUND(5-(J$3-LOG('Crisis Indicator Data'!G146))/(J$3-J$4)*5,1))))</f>
        <v>4.2</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4.5999999999999996</v>
      </c>
      <c r="N149" s="147">
        <f t="shared" si="56"/>
        <v>4.7</v>
      </c>
      <c r="O149" s="147">
        <f>IF('Crisis Indicator Data'!H146="x","x",IF('Crisis Indicator Data'!H146=0,0,IF(LOG('Crisis Indicator Data'!H146)&lt;O$4,0,IF(LOG('Crisis Indicator Data'!H146)&gt;O$3,5,ROUND(5-(O$3-LOG('Crisis Indicator Data'!H146))/(O$3-O$4)*5,1)))))</f>
        <v>4.5999999999999996</v>
      </c>
      <c r="P149" s="165">
        <f>IF('Crisis Indicator Data'!H146="x","x",'Crisis Indicator Data'!H146/'Crisis Indicator Data'!G146)</f>
        <v>1</v>
      </c>
      <c r="Q149" s="147">
        <f t="shared" si="57"/>
        <v>5</v>
      </c>
      <c r="R149" s="147">
        <f t="shared" si="58"/>
        <v>4.8</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0.43636363636363634</v>
      </c>
      <c r="U149" s="147">
        <f t="shared" si="59"/>
        <v>5</v>
      </c>
      <c r="V149" s="147">
        <f t="shared" si="60"/>
        <v>5</v>
      </c>
      <c r="W149" s="147">
        <f>IF('Crisis Indicator Data'!L146="x","x",IF('Crisis Indicator Data'!L146=0,0,IF(LOG('Crisis Indicator Data'!L146)&lt;W$4,0,IF(LOG('Crisis Indicator Data'!L146)&gt;W$3,5,ROUND(5-(W$3-LOG('Crisis Indicator Data'!L146))/(W$3-W$4)*5,1)))))</f>
        <v>4.9000000000000004</v>
      </c>
      <c r="X149" s="166">
        <f>IF(OR('Crisis Indicator Data'!L146="x",'Crisis Indicator Data'!H146="x"),"x",'Crisis Indicator Data'!L146/'Crisis Indicator Data'!H146)</f>
        <v>1.3336898395721925E-4</v>
      </c>
      <c r="Y149" s="147">
        <f t="shared" si="61"/>
        <v>5</v>
      </c>
      <c r="Z149" s="147">
        <f t="shared" si="62"/>
        <v>5</v>
      </c>
      <c r="AA149" s="147">
        <f t="shared" si="63"/>
        <v>5</v>
      </c>
      <c r="AB149" s="167">
        <f t="shared" si="64"/>
        <v>4.9000000000000004</v>
      </c>
    </row>
    <row r="150" spans="1:28" x14ac:dyDescent="0.35">
      <c r="A150" s="175" t="str">
        <f>'Crisis Indicator Data'!A147</f>
        <v>Mixed Migration Flows in Somalia</v>
      </c>
      <c r="B150" s="176" t="str">
        <f>'Crisis Indicator Data'!B147</f>
        <v>Displacement</v>
      </c>
      <c r="C150" s="176" t="str">
        <f>'Crisis Indicator Data'!C147</f>
        <v>SOM002</v>
      </c>
      <c r="D150" s="176" t="str">
        <f>'Crisis Indicator Data'!D147</f>
        <v>Somalia</v>
      </c>
      <c r="E150" s="177" t="str">
        <f>'Crisis Indicator Data'!E147</f>
        <v>SOM</v>
      </c>
      <c r="F150" s="168">
        <f>IF('Crisis Indicator Data'!F147="x","x",IF(LOG('Crisis Indicator Data'!F147)&lt;F$4,0,IF(LOG('Crisis Indicator Data'!F147)&gt;F$3,5,ROUND(5-(F$3-LOG('Crisis Indicator Data'!F147))/(F$3-F$4)*5,1))))</f>
        <v>3.3</v>
      </c>
      <c r="G150" s="165">
        <f>IF('Crisis Indicator Data'!F147="x","x",IF(LEN(E150)&gt;3,('Crisis Indicator Data'!F147/VLOOKUP('Impact of the crisis'!$C150,'Regional Crises'!$B$1:$R$66,4,FALSE)),'Crisis Indicator Data'!F147/VLOOKUP('Impact of the crisis'!$E150,'Country Indicator Data'!$B$4:$P$300,15,FALSE)))</f>
        <v>0.157688016067842</v>
      </c>
      <c r="H150" s="147">
        <f t="shared" si="52"/>
        <v>0.7</v>
      </c>
      <c r="I150" s="147">
        <f t="shared" si="53"/>
        <v>2</v>
      </c>
      <c r="J150" s="147">
        <f>IF('Crisis Indicator Data'!G147="x","x",IF(LOG('Crisis Indicator Data'!G147)&lt;J$4,0,IF(LOG('Crisis Indicator Data'!G147)&gt;J$3,5,ROUND(5-(J$3-LOG('Crisis Indicator Data'!G147))/(J$3-J$4)*5,1))))</f>
        <v>1.4</v>
      </c>
      <c r="K150" s="165">
        <f>IF('Crisis Indicator Data'!G147="x","x",IF(LEN(E150)&gt;3,('Crisis Indicator Data'!G147/VLOOKUP('Impact of the crisis'!$C150,'Regional Crises'!$B$1:$R$66,5,FALSE)),'Crisis Indicator Data'!G147/VLOOKUP('Impact of the crisis'!$E150,'Country Indicator Data'!$B$4:$P$300,14,FALSE)))</f>
        <v>0.14406417112299466</v>
      </c>
      <c r="L150" s="147">
        <f t="shared" si="54"/>
        <v>0.7</v>
      </c>
      <c r="M150" s="147">
        <f t="shared" si="55"/>
        <v>1.0499999999999998</v>
      </c>
      <c r="N150" s="147">
        <f t="shared" si="56"/>
        <v>1.5</v>
      </c>
      <c r="O150" s="147">
        <f>IF('Crisis Indicator Data'!H147="x","x",IF('Crisis Indicator Data'!H147=0,0,IF(LOG('Crisis Indicator Data'!H147)&lt;O$4,0,IF(LOG('Crisis Indicator Data'!H147)&gt;O$3,5,ROUND(5-(O$3-LOG('Crisis Indicator Data'!H147))/(O$3-O$4)*5,1)))))</f>
        <v>0.2</v>
      </c>
      <c r="P150" s="165">
        <f>IF('Crisis Indicator Data'!H147="x","x",'Crisis Indicator Data'!H147/'Crisis Indicator Data'!G147)</f>
        <v>1.4847809948032665E-2</v>
      </c>
      <c r="Q150" s="147">
        <f t="shared" si="57"/>
        <v>0</v>
      </c>
      <c r="R150" s="147">
        <f t="shared" si="58"/>
        <v>0.1</v>
      </c>
      <c r="S150" s="147">
        <f>IF('Crisis Indicator Data'!I147="x","x",IF('Crisis Indicator Data'!I147=0,0,IF(LOG('Crisis Indicator Data'!I147)&lt;S$4,0,IF(LOG('Crisis Indicator Data'!I147)&gt;S$3,5,ROUND(5-(S$3-LOG('Crisis Indicator Data'!I147))/(S$3-S$4)*5,1)))))</f>
        <v>2.2999999999999998</v>
      </c>
      <c r="T150" s="165">
        <f>IF('Crisis Indicator Data'!H147="x","x",IF('Crisis Indicator Data'!I147="x","x",'Crisis Indicator Data'!I147/'Crisis Indicator Data'!H147))</f>
        <v>1</v>
      </c>
      <c r="U150" s="147">
        <f t="shared" si="59"/>
        <v>5</v>
      </c>
      <c r="V150" s="147">
        <f t="shared" si="60"/>
        <v>3.7</v>
      </c>
      <c r="W150" s="147" t="str">
        <f>IF('Crisis Indicator Data'!L147="x","x",IF('Crisis Indicator Data'!L147=0,0,IF(LOG('Crisis Indicator Data'!L147)&lt;W$4,0,IF(LOG('Crisis Indicator Data'!L147)&gt;W$3,5,ROUND(5-(W$3-LOG('Crisis Indicator Data'!L147))/(W$3-W$4)*5,1)))))</f>
        <v>x</v>
      </c>
      <c r="X150" s="166" t="str">
        <f>IF(OR('Crisis Indicator Data'!L147="x",'Crisis Indicator Data'!H147="x"),"x",'Crisis Indicator Data'!L147/'Crisis Indicator Data'!H147)</f>
        <v>x</v>
      </c>
      <c r="Y150" s="147" t="str">
        <f t="shared" si="61"/>
        <v>x</v>
      </c>
      <c r="Z150" s="147" t="str">
        <f t="shared" si="62"/>
        <v>x</v>
      </c>
      <c r="AA150" s="147">
        <f t="shared" si="63"/>
        <v>3.7</v>
      </c>
      <c r="AB150" s="167">
        <f t="shared" si="64"/>
        <v>2.2999999999999998</v>
      </c>
    </row>
    <row r="151" spans="1:28" x14ac:dyDescent="0.35">
      <c r="A151" s="175" t="str">
        <f>'Crisis Indicator Data'!A148</f>
        <v>Complex crisis in South Sudan</v>
      </c>
      <c r="B151" s="176" t="str">
        <f>'Crisis Indicator Data'!B148</f>
        <v>Conflict,Floods,Displacement</v>
      </c>
      <c r="C151" s="176" t="str">
        <f>'Crisis Indicator Data'!C148</f>
        <v>SSD001</v>
      </c>
      <c r="D151" s="176" t="str">
        <f>'Crisis Indicator Data'!D148</f>
        <v>South Sudan</v>
      </c>
      <c r="E151" s="177" t="str">
        <f>'Crisis Indicator Data'!E148</f>
        <v>SSD</v>
      </c>
      <c r="F151" s="168">
        <f>IF('Crisis Indicator Data'!F148="x","x",IF(LOG('Crisis Indicator Data'!F148)&lt;F$4,0,IF(LOG('Crisis Indicator Data'!F148)&gt;F$3,5,ROUND(5-(F$3-LOG('Crisis Indicator Data'!F148))/(F$3-F$4)*5,1))))</f>
        <v>4.7</v>
      </c>
      <c r="G151" s="165">
        <f>IF('Crisis Indicator Data'!F148="x","x",IF(LEN(E151)&gt;3,('Crisis Indicator Data'!F148/VLOOKUP('Impact of the crisis'!$C151,'Regional Crises'!$B$1:$R$66,4,FALSE)),'Crisis Indicator Data'!F148/VLOOKUP('Impact of the crisis'!$E151,'Country Indicator Data'!$B$4:$P$300,15,FALSE)))</f>
        <v>1.0196208440808316</v>
      </c>
      <c r="H151" s="147">
        <f t="shared" si="52"/>
        <v>5</v>
      </c>
      <c r="I151" s="147">
        <f t="shared" si="53"/>
        <v>4.8499999999999996</v>
      </c>
      <c r="J151" s="147">
        <f>IF('Crisis Indicator Data'!G148="x","x",IF(LOG('Crisis Indicator Data'!G148)&lt;J$4,0,IF(LOG('Crisis Indicator Data'!G148)&gt;J$3,5,ROUND(5-(J$3-LOG('Crisis Indicator Data'!G148))/(J$3-J$4)*5,1))))</f>
        <v>3.6</v>
      </c>
      <c r="K151" s="165">
        <f>IF('Crisis Indicator Data'!G148="x","x",IF(LEN(E151)&gt;3,('Crisis Indicator Data'!G148/VLOOKUP('Impact of the crisis'!$C151,'Regional Crises'!$B$1:$R$66,5,FALSE)),'Crisis Indicator Data'!G148/VLOOKUP('Impact of the crisis'!$E151,'Country Indicator Data'!$B$4:$P$300,14,FALSE)))</f>
        <v>1</v>
      </c>
      <c r="L151" s="147">
        <f t="shared" si="54"/>
        <v>5</v>
      </c>
      <c r="M151" s="147">
        <f t="shared" si="55"/>
        <v>4.3</v>
      </c>
      <c r="N151" s="147">
        <f t="shared" si="56"/>
        <v>4.5999999999999996</v>
      </c>
      <c r="O151" s="147">
        <f>IF('Crisis Indicator Data'!H148="x","x",IF('Crisis Indicator Data'!H148=0,0,IF(LOG('Crisis Indicator Data'!H148)&lt;O$4,0,IF(LOG('Crisis Indicator Data'!H148)&gt;O$3,5,ROUND(5-(O$3-LOG('Crisis Indicator Data'!H148))/(O$3-O$4)*5,1)))))</f>
        <v>4.3</v>
      </c>
      <c r="P151" s="165">
        <f>IF('Crisis Indicator Data'!H148="x","x",'Crisis Indicator Data'!H148/'Crisis Indicator Data'!G148)</f>
        <v>1</v>
      </c>
      <c r="Q151" s="147">
        <f t="shared" si="57"/>
        <v>5</v>
      </c>
      <c r="R151" s="147">
        <f t="shared" si="58"/>
        <v>4.6500000000000004</v>
      </c>
      <c r="S151" s="147">
        <f>IF('Crisis Indicator Data'!I148="x","x",IF('Crisis Indicator Data'!I148=0,0,IF(LOG('Crisis Indicator Data'!I148)&lt;S$4,0,IF(LOG('Crisis Indicator Data'!I148)&gt;S$3,5,ROUND(5-(S$3-LOG('Crisis Indicator Data'!I148))/(S$3-S$4)*5,1)))))</f>
        <v>5</v>
      </c>
      <c r="T151" s="165">
        <f>IF('Crisis Indicator Data'!H148="x","x",IF('Crisis Indicator Data'!I148="x","x",'Crisis Indicator Data'!I148/'Crisis Indicator Data'!H148))</f>
        <v>0.58250000000000002</v>
      </c>
      <c r="U151" s="147">
        <f t="shared" si="59"/>
        <v>5</v>
      </c>
      <c r="V151" s="147">
        <f t="shared" si="60"/>
        <v>5</v>
      </c>
      <c r="W151" s="147">
        <f>IF('Crisis Indicator Data'!L148="x","x",IF('Crisis Indicator Data'!L148=0,0,IF(LOG('Crisis Indicator Data'!L148)&lt;W$4,0,IF(LOG('Crisis Indicator Data'!L148)&gt;W$3,5,ROUND(5-(W$3-LOG('Crisis Indicator Data'!L148))/(W$3-W$4)*5,1)))))</f>
        <v>3.9</v>
      </c>
      <c r="X151" s="166">
        <f>IF(OR('Crisis Indicator Data'!L148="x",'Crisis Indicator Data'!H148="x"),"x",'Crisis Indicator Data'!L148/'Crisis Indicator Data'!H148)</f>
        <v>4.5000000000000003E-5</v>
      </c>
      <c r="Y151" s="147">
        <f t="shared" si="61"/>
        <v>2.2999999999999998</v>
      </c>
      <c r="Z151" s="147">
        <f t="shared" si="62"/>
        <v>3.1</v>
      </c>
      <c r="AA151" s="147">
        <f t="shared" si="63"/>
        <v>4.3</v>
      </c>
      <c r="AB151" s="167">
        <f t="shared" si="64"/>
        <v>4.5</v>
      </c>
    </row>
    <row r="152" spans="1:28" x14ac:dyDescent="0.35">
      <c r="A152" s="175" t="str">
        <f>'Crisis Indicator Data'!A149</f>
        <v>Displacement from Russia-Ukraine conflict in Slovakia</v>
      </c>
      <c r="B152" s="176" t="str">
        <f>'Crisis Indicator Data'!B149</f>
        <v>Displacement,Conflict</v>
      </c>
      <c r="C152" s="176" t="str">
        <f>'Crisis Indicator Data'!C149</f>
        <v>SVK002</v>
      </c>
      <c r="D152" s="176" t="str">
        <f>'Crisis Indicator Data'!D149</f>
        <v>Slovakia</v>
      </c>
      <c r="E152" s="177" t="str">
        <f>'Crisis Indicator Data'!E149</f>
        <v>SVK</v>
      </c>
      <c r="F152" s="168">
        <f>IF('Crisis Indicator Data'!F149="x","x",IF(LOG('Crisis Indicator Data'!F149)&lt;F$4,0,IF(LOG('Crisis Indicator Data'!F149)&gt;F$3,5,ROUND(5-(F$3-LOG('Crisis Indicator Data'!F149))/(F$3-F$4)*5,1))))</f>
        <v>2.8</v>
      </c>
      <c r="G152" s="165">
        <f>IF('Crisis Indicator Data'!F149="x","x",IF(LEN(E152)&gt;3,('Crisis Indicator Data'!F149/VLOOKUP('Impact of the crisis'!$C152,'Regional Crises'!$B$1:$R$66,4,FALSE)),'Crisis Indicator Data'!F149/VLOOKUP('Impact of the crisis'!$E152,'Country Indicator Data'!$B$4:$P$300,15,FALSE)))</f>
        <v>1</v>
      </c>
      <c r="H152" s="147">
        <f t="shared" si="52"/>
        <v>5</v>
      </c>
      <c r="I152" s="147">
        <f t="shared" si="53"/>
        <v>3.9</v>
      </c>
      <c r="J152" s="147">
        <f>IF('Crisis Indicator Data'!G149="x","x",IF(LOG('Crisis Indicator Data'!G149)&lt;J$4,0,IF(LOG('Crisis Indicator Data'!G149)&gt;J$3,5,ROUND(5-(J$3-LOG('Crisis Indicator Data'!G149))/(J$3-J$4)*5,1))))</f>
        <v>2.5</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3.75</v>
      </c>
      <c r="N152" s="147">
        <f t="shared" si="56"/>
        <v>3.8</v>
      </c>
      <c r="O152" s="147">
        <f>IF('Crisis Indicator Data'!H149="x","x",IF('Crisis Indicator Data'!H149=0,0,IF(LOG('Crisis Indicator Data'!H149)&lt;O$4,0,IF(LOG('Crisis Indicator Data'!H149)&gt;O$3,5,ROUND(5-(O$3-LOG('Crisis Indicator Data'!H149))/(O$3-O$4)*5,1)))))</f>
        <v>1</v>
      </c>
      <c r="P152" s="165">
        <f>IF('Crisis Indicator Data'!H149="x","x",'Crisis Indicator Data'!H149/'Crisis Indicator Data'!G149)</f>
        <v>2.2670025188916875E-2</v>
      </c>
      <c r="Q152" s="147">
        <f t="shared" si="57"/>
        <v>0.1</v>
      </c>
      <c r="R152" s="147">
        <f t="shared" si="58"/>
        <v>0.55000000000000004</v>
      </c>
      <c r="S152" s="147">
        <f>IF('Crisis Indicator Data'!I149="x","x",IF('Crisis Indicator Data'!I149=0,0,IF(LOG('Crisis Indicator Data'!I149)&lt;S$4,0,IF(LOG('Crisis Indicator Data'!I149)&gt;S$3,5,ROUND(5-(S$3-LOG('Crisis Indicator Data'!I149))/(S$3-S$4)*5,1)))))</f>
        <v>3</v>
      </c>
      <c r="T152" s="165">
        <f>IF('Crisis Indicator Data'!H149="x","x",IF('Crisis Indicator Data'!I149="x","x",'Crisis Indicator Data'!I149/'Crisis Indicator Data'!H149))</f>
        <v>1</v>
      </c>
      <c r="U152" s="147">
        <f t="shared" si="59"/>
        <v>5</v>
      </c>
      <c r="V152" s="147">
        <f t="shared" si="60"/>
        <v>4</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2.5</v>
      </c>
      <c r="AB152" s="167">
        <f t="shared" si="64"/>
        <v>1.6</v>
      </c>
    </row>
    <row r="153" spans="1:28" x14ac:dyDescent="0.35">
      <c r="A153" s="175" t="str">
        <f>'Crisis Indicator Data'!A150</f>
        <v>Food Security Crisis in Eswatini</v>
      </c>
      <c r="B153" s="176" t="str">
        <f>'Crisis Indicator Data'!B150</f>
        <v>Drought</v>
      </c>
      <c r="C153" s="176" t="str">
        <f>'Crisis Indicator Data'!C150</f>
        <v>SWZ001</v>
      </c>
      <c r="D153" s="176" t="str">
        <f>'Crisis Indicator Data'!D150</f>
        <v>Eswatini</v>
      </c>
      <c r="E153" s="177" t="str">
        <f>'Crisis Indicator Data'!E150</f>
        <v>SWZ</v>
      </c>
      <c r="F153" s="168">
        <f>IF('Crisis Indicator Data'!F150="x","x",IF(LOG('Crisis Indicator Data'!F150)&lt;F$4,0,IF(LOG('Crisis Indicator Data'!F150)&gt;F$3,5,ROUND(5-(F$3-LOG('Crisis Indicator Data'!F150))/(F$3-F$4)*5,1))))</f>
        <v>2.1</v>
      </c>
      <c r="G153" s="165">
        <f>IF('Crisis Indicator Data'!F150="x","x",IF(LEN(E153)&gt;3,('Crisis Indicator Data'!F150/VLOOKUP('Impact of the crisis'!$C153,'Regional Crises'!$B$1:$R$66,4,FALSE)),'Crisis Indicator Data'!F150/VLOOKUP('Impact of the crisis'!$E153,'Country Indicator Data'!$B$4:$P$300,15,FALSE)))</f>
        <v>1</v>
      </c>
      <c r="H153" s="147">
        <f t="shared" si="52"/>
        <v>5</v>
      </c>
      <c r="I153" s="147">
        <f t="shared" si="53"/>
        <v>3.55</v>
      </c>
      <c r="J153" s="147">
        <f>IF('Crisis Indicator Data'!G150="x","x",IF(LOG('Crisis Indicator Data'!G150)&lt;J$4,0,IF(LOG('Crisis Indicator Data'!G150)&gt;J$3,5,ROUND(5-(J$3-LOG('Crisis Indicator Data'!G150))/(J$3-J$4)*5,1))))</f>
        <v>0.3</v>
      </c>
      <c r="K153" s="165">
        <f>IF('Crisis Indicator Data'!G150="x","x",IF(LEN(E153)&gt;3,('Crisis Indicator Data'!G150/VLOOKUP('Impact of the crisis'!$C153,'Regional Crises'!$B$1:$R$66,5,FALSE)),'Crisis Indicator Data'!G150/VLOOKUP('Impact of the crisis'!$E153,'Country Indicator Data'!$B$4:$P$300,14,FALSE)))</f>
        <v>0.96787148594377514</v>
      </c>
      <c r="L153" s="147">
        <f t="shared" si="54"/>
        <v>4.8</v>
      </c>
      <c r="M153" s="147">
        <f t="shared" si="55"/>
        <v>2.5499999999999998</v>
      </c>
      <c r="N153" s="147">
        <f t="shared" si="56"/>
        <v>3.1</v>
      </c>
      <c r="O153" s="147">
        <f>IF('Crisis Indicator Data'!H150="x","x",IF('Crisis Indicator Data'!H150=0,0,IF(LOG('Crisis Indicator Data'!H150)&lt;O$4,0,IF(LOG('Crisis Indicator Data'!H150)&gt;O$3,5,ROUND(5-(O$3-LOG('Crisis Indicator Data'!H150))/(O$3-O$4)*5,1)))))</f>
        <v>2.2000000000000002</v>
      </c>
      <c r="P153" s="165">
        <f>IF('Crisis Indicator Data'!H150="x","x",'Crisis Indicator Data'!H150/'Crisis Indicator Data'!G150)</f>
        <v>0.58589211618257264</v>
      </c>
      <c r="Q153" s="147">
        <f t="shared" si="57"/>
        <v>2.9</v>
      </c>
      <c r="R153" s="147">
        <f t="shared" si="58"/>
        <v>2.5499999999999998</v>
      </c>
      <c r="S153" s="147" t="str">
        <f>IF('Crisis Indicator Data'!I150="x","x",IF('Crisis Indicator Data'!I150=0,0,IF(LOG('Crisis Indicator Data'!I150)&lt;S$4,0,IF(LOG('Crisis Indicator Data'!I150)&gt;S$3,5,ROUND(5-(S$3-LOG('Crisis Indicator Data'!I150))/(S$3-S$4)*5,1)))))</f>
        <v>x</v>
      </c>
      <c r="T153" s="165" t="str">
        <f>IF('Crisis Indicator Data'!H150="x","x",IF('Crisis Indicator Data'!I150="x","x",'Crisis Indicator Data'!I150/'Crisis Indicator Data'!H150))</f>
        <v>x</v>
      </c>
      <c r="U153" s="147" t="str">
        <f t="shared" si="59"/>
        <v>x</v>
      </c>
      <c r="V153" s="147" t="str">
        <f t="shared" si="60"/>
        <v>x</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0</v>
      </c>
      <c r="AB153" s="167">
        <f t="shared" si="64"/>
        <v>1.4</v>
      </c>
    </row>
    <row r="154" spans="1:28" x14ac:dyDescent="0.35">
      <c r="A154" s="175" t="str">
        <f>'Crisis Indicator Data'!A151</f>
        <v>Syrian conflict</v>
      </c>
      <c r="B154" s="176" t="str">
        <f>'Crisis Indicator Data'!B151</f>
        <v>Conflict,Displacement,Violence</v>
      </c>
      <c r="C154" s="176" t="str">
        <f>'Crisis Indicator Data'!C151</f>
        <v>SYR001</v>
      </c>
      <c r="D154" s="176" t="str">
        <f>'Crisis Indicator Data'!D151</f>
        <v>Syria</v>
      </c>
      <c r="E154" s="177" t="str">
        <f>'Crisis Indicator Data'!E151</f>
        <v>SYR</v>
      </c>
      <c r="F154" s="168">
        <f>IF('Crisis Indicator Data'!F151="x","x",IF(LOG('Crisis Indicator Data'!F151)&lt;F$4,0,IF(LOG('Crisis Indicator Data'!F151)&gt;F$3,5,ROUND(5-(F$3-LOG('Crisis Indicator Data'!F151))/(F$3-F$4)*5,1))))</f>
        <v>3.8</v>
      </c>
      <c r="G154" s="165">
        <f>IF('Crisis Indicator Data'!F151="x","x",IF(LEN(E154)&gt;3,('Crisis Indicator Data'!F151/VLOOKUP('Impact of the crisis'!$C154,'Regional Crises'!$B$1:$R$66,4,FALSE)),'Crisis Indicator Data'!F151/VLOOKUP('Impact of the crisis'!$E154,'Country Indicator Data'!$B$4:$P$300,15,FALSE)))</f>
        <v>1.008440886565376</v>
      </c>
      <c r="H154" s="147">
        <f t="shared" si="52"/>
        <v>5</v>
      </c>
      <c r="I154" s="147">
        <f t="shared" si="53"/>
        <v>4.4000000000000004</v>
      </c>
      <c r="J154" s="147">
        <f>IF('Crisis Indicator Data'!G151="x","x",IF(LOG('Crisis Indicator Data'!G151)&lt;J$4,0,IF(LOG('Crisis Indicator Data'!G151)&gt;J$3,5,ROUND(5-(J$3-LOG('Crisis Indicator Data'!G151))/(J$3-J$4)*5,1))))</f>
        <v>4.5999999999999996</v>
      </c>
      <c r="K154" s="165">
        <f>IF('Crisis Indicator Data'!G151="x","x",IF(LEN(E154)&gt;3,('Crisis Indicator Data'!G151/VLOOKUP('Impact of the crisis'!$C154,'Regional Crises'!$B$1:$R$66,5,FALSE)),'Crisis Indicator Data'!G151/VLOOKUP('Impact of the crisis'!$E154,'Country Indicator Data'!$B$4:$P$300,14,FALSE)))</f>
        <v>1</v>
      </c>
      <c r="L154" s="147">
        <f t="shared" si="54"/>
        <v>5</v>
      </c>
      <c r="M154" s="147">
        <f t="shared" si="55"/>
        <v>4.8</v>
      </c>
      <c r="N154" s="147">
        <f t="shared" si="56"/>
        <v>4.5999999999999996</v>
      </c>
      <c r="O154" s="147">
        <f>IF('Crisis Indicator Data'!H151="x","x",IF('Crisis Indicator Data'!H151=0,0,IF(LOG('Crisis Indicator Data'!H151)&lt;O$4,0,IF(LOG('Crisis Indicator Data'!H151)&gt;O$3,5,ROUND(5-(O$3-LOG('Crisis Indicator Data'!H151))/(O$3-O$4)*5,1)))))</f>
        <v>4.8</v>
      </c>
      <c r="P154" s="165">
        <f>IF('Crisis Indicator Data'!H151="x","x",'Crisis Indicator Data'!H151/'Crisis Indicator Data'!G151)</f>
        <v>1</v>
      </c>
      <c r="Q154" s="147">
        <f t="shared" si="57"/>
        <v>5</v>
      </c>
      <c r="R154" s="147">
        <f t="shared" si="58"/>
        <v>4.9000000000000004</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0.65225916453537935</v>
      </c>
      <c r="U154" s="147">
        <f t="shared" si="59"/>
        <v>5</v>
      </c>
      <c r="V154" s="147">
        <f t="shared" si="60"/>
        <v>5</v>
      </c>
      <c r="W154" s="147">
        <f>IF('Crisis Indicator Data'!L151="x","x",IF('Crisis Indicator Data'!L151=0,0,IF(LOG('Crisis Indicator Data'!L151)&lt;W$4,0,IF(LOG('Crisis Indicator Data'!L151)&gt;W$3,5,ROUND(5-(W$3-LOG('Crisis Indicator Data'!L151))/(W$3-W$4)*5,1)))))</f>
        <v>4.9000000000000004</v>
      </c>
      <c r="X154" s="166">
        <f>IF(OR('Crisis Indicator Data'!L151="x",'Crisis Indicator Data'!H151="x"),"x",'Crisis Indicator Data'!L151/'Crisis Indicator Data'!H151)</f>
        <v>1.1581415174765558E-4</v>
      </c>
      <c r="Y154" s="147">
        <f t="shared" si="61"/>
        <v>5</v>
      </c>
      <c r="Z154" s="147">
        <f t="shared" si="62"/>
        <v>5</v>
      </c>
      <c r="AA154" s="147">
        <f t="shared" si="63"/>
        <v>5</v>
      </c>
      <c r="AB154" s="167">
        <f t="shared" si="64"/>
        <v>5</v>
      </c>
    </row>
    <row r="155" spans="1:28" x14ac:dyDescent="0.35">
      <c r="A155" s="175" t="str">
        <f>'Crisis Indicator Data'!A152</f>
        <v>Türkiye / Syria earthquake in Syria</v>
      </c>
      <c r="B155" s="176" t="str">
        <f>'Crisis Indicator Data'!B152</f>
        <v>Earthquake</v>
      </c>
      <c r="C155" s="176" t="str">
        <f>'Crisis Indicator Data'!C152</f>
        <v>SYR002</v>
      </c>
      <c r="D155" s="176" t="str">
        <f>'Crisis Indicator Data'!D152</f>
        <v>Syria</v>
      </c>
      <c r="E155" s="177" t="str">
        <f>'Crisis Indicator Data'!E152</f>
        <v>SYR</v>
      </c>
      <c r="F155" s="168">
        <f>IF('Crisis Indicator Data'!F152="x","x",IF(LOG('Crisis Indicator Data'!F152)&lt;F$4,0,IF(LOG('Crisis Indicator Data'!F152)&gt;F$3,5,ROUND(5-(F$3-LOG('Crisis Indicator Data'!F152))/(F$3-F$4)*5,1))))</f>
        <v>2.9</v>
      </c>
      <c r="G155" s="165">
        <f>IF('Crisis Indicator Data'!F152="x","x",IF(LEN(E155)&gt;3,('Crisis Indicator Data'!F152/VLOOKUP('Impact of the crisis'!$C155,'Regional Crises'!$B$1:$R$66,4,FALSE)),'Crisis Indicator Data'!F152/VLOOKUP('Impact of the crisis'!$E155,'Country Indicator Data'!$B$4:$P$300,15,FALSE)))</f>
        <v>0.31195883025649401</v>
      </c>
      <c r="H155" s="147">
        <f t="shared" si="52"/>
        <v>1.5</v>
      </c>
      <c r="I155" s="147">
        <f t="shared" si="53"/>
        <v>2.2000000000000002</v>
      </c>
      <c r="J155" s="147">
        <f>IF('Crisis Indicator Data'!G152="x","x",IF(LOG('Crisis Indicator Data'!G152)&lt;J$4,0,IF(LOG('Crisis Indicator Data'!G152)&gt;J$3,5,ROUND(5-(J$3-LOG('Crisis Indicator Data'!G152))/(J$3-J$4)*5,1))))</f>
        <v>3.8</v>
      </c>
      <c r="K155" s="165">
        <f>IF('Crisis Indicator Data'!G152="x","x",IF(LEN(E155)&gt;3,('Crisis Indicator Data'!G152/VLOOKUP('Impact of the crisis'!$C155,'Regional Crises'!$B$1:$R$66,5,FALSE)),'Crisis Indicator Data'!G152/VLOOKUP('Impact of the crisis'!$E155,'Country Indicator Data'!$B$4:$P$300,14,FALSE)))</f>
        <v>0.578772378516624</v>
      </c>
      <c r="L155" s="147">
        <f t="shared" si="54"/>
        <v>2.9</v>
      </c>
      <c r="M155" s="147">
        <f t="shared" si="55"/>
        <v>3.3499999999999996</v>
      </c>
      <c r="N155" s="147">
        <f t="shared" si="56"/>
        <v>2.8</v>
      </c>
      <c r="O155" s="147">
        <f>IF('Crisis Indicator Data'!H152="x","x",IF('Crisis Indicator Data'!H152=0,0,IF(LOG('Crisis Indicator Data'!H152)&lt;O$4,0,IF(LOG('Crisis Indicator Data'!H152)&gt;O$3,5,ROUND(5-(O$3-LOG('Crisis Indicator Data'!H152))/(O$3-O$4)*5,1)))))</f>
        <v>4.0999999999999996</v>
      </c>
      <c r="P155" s="165">
        <f>IF('Crisis Indicator Data'!H152="x","x",'Crisis Indicator Data'!H152/'Crisis Indicator Data'!G152)</f>
        <v>0.64810723228752398</v>
      </c>
      <c r="Q155" s="147">
        <f t="shared" si="57"/>
        <v>3.2</v>
      </c>
      <c r="R155" s="147">
        <f t="shared" si="58"/>
        <v>3.65</v>
      </c>
      <c r="S155" s="147">
        <f>IF('Crisis Indicator Data'!I152="x","x",IF('Crisis Indicator Data'!I152=0,0,IF(LOG('Crisis Indicator Data'!I152)&lt;S$4,0,IF(LOG('Crisis Indicator Data'!I152)&gt;S$3,5,ROUND(5-(S$3-LOG('Crisis Indicator Data'!I152))/(S$3-S$4)*5,1)))))</f>
        <v>3</v>
      </c>
      <c r="T155" s="165">
        <f>IF('Crisis Indicator Data'!H152="x","x",IF('Crisis Indicator Data'!I152="x","x",'Crisis Indicator Data'!I152/'Crisis Indicator Data'!H152))</f>
        <v>1.3977272727272727E-2</v>
      </c>
      <c r="U155" s="147">
        <f t="shared" si="59"/>
        <v>0.5</v>
      </c>
      <c r="V155" s="147">
        <f t="shared" si="60"/>
        <v>1.8</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1</v>
      </c>
      <c r="AB155" s="167">
        <f t="shared" si="64"/>
        <v>2.6</v>
      </c>
    </row>
    <row r="156" spans="1:28" x14ac:dyDescent="0.35">
      <c r="A156" s="175" t="str">
        <f>'Crisis Indicator Data'!A153</f>
        <v>Complex crisis in Chad</v>
      </c>
      <c r="B156" s="176" t="str">
        <f>'Crisis Indicator Data'!B153</f>
        <v>Conflict,Displacement</v>
      </c>
      <c r="C156" s="176" t="str">
        <f>'Crisis Indicator Data'!C153</f>
        <v>TCD001</v>
      </c>
      <c r="D156" s="176" t="str">
        <f>'Crisis Indicator Data'!D153</f>
        <v>Chad</v>
      </c>
      <c r="E156" s="177" t="str">
        <f>'Crisis Indicator Data'!E153</f>
        <v>TCD</v>
      </c>
      <c r="F156" s="168">
        <f>IF('Crisis Indicator Data'!F153="x","x",IF(LOG('Crisis Indicator Data'!F153)&lt;F$4,0,IF(LOG('Crisis Indicator Data'!F153)&gt;F$3,5,ROUND(5-(F$3-LOG('Crisis Indicator Data'!F153))/(F$3-F$4)*5,1))))</f>
        <v>5</v>
      </c>
      <c r="G156" s="165">
        <f>IF('Crisis Indicator Data'!F153="x","x",IF(LEN(E156)&gt;3,('Crisis Indicator Data'!F153/VLOOKUP('Impact of the crisis'!$C156,'Regional Crises'!$B$1:$R$66,4,FALSE)),'Crisis Indicator Data'!F153/VLOOKUP('Impact of the crisis'!$E156,'Country Indicator Data'!$B$4:$P$300,15,FALSE)))</f>
        <v>1.0196950444726811</v>
      </c>
      <c r="H156" s="147">
        <f t="shared" si="52"/>
        <v>5</v>
      </c>
      <c r="I156" s="147">
        <f t="shared" si="53"/>
        <v>5</v>
      </c>
      <c r="J156" s="147">
        <f>IF('Crisis Indicator Data'!G153="x","x",IF(LOG('Crisis Indicator Data'!G153)&lt;J$4,0,IF(LOG('Crisis Indicator Data'!G153)&gt;J$3,5,ROUND(5-(J$3-LOG('Crisis Indicator Data'!G153))/(J$3-J$4)*5,1))))</f>
        <v>4.3</v>
      </c>
      <c r="K156" s="165">
        <f>IF('Crisis Indicator Data'!G153="x","x",IF(LEN(E156)&gt;3,('Crisis Indicator Data'!G153/VLOOKUP('Impact of the crisis'!$C156,'Regional Crises'!$B$1:$R$66,5,FALSE)),'Crisis Indicator Data'!G153/VLOOKUP('Impact of the crisis'!$E156,'Country Indicator Data'!$B$4:$P$300,14,FALSE)))</f>
        <v>1</v>
      </c>
      <c r="L156" s="147">
        <f t="shared" si="54"/>
        <v>5</v>
      </c>
      <c r="M156" s="147">
        <f t="shared" si="55"/>
        <v>4.6500000000000004</v>
      </c>
      <c r="N156" s="147">
        <f t="shared" si="56"/>
        <v>4.8</v>
      </c>
      <c r="O156" s="147">
        <f>IF('Crisis Indicator Data'!H153="x","x",IF('Crisis Indicator Data'!H153=0,0,IF(LOG('Crisis Indicator Data'!H153)&lt;O$4,0,IF(LOG('Crisis Indicator Data'!H153)&gt;O$3,5,ROUND(5-(O$3-LOG('Crisis Indicator Data'!H153))/(O$3-O$4)*5,1)))))</f>
        <v>3.8</v>
      </c>
      <c r="P156" s="165">
        <f>IF('Crisis Indicator Data'!H153="x","x",'Crisis Indicator Data'!H153/'Crisis Indicator Data'!G153)</f>
        <v>0.31809039906848735</v>
      </c>
      <c r="Q156" s="147">
        <f t="shared" si="57"/>
        <v>1.6</v>
      </c>
      <c r="R156" s="147">
        <f t="shared" si="58"/>
        <v>2.7</v>
      </c>
      <c r="S156" s="147">
        <f>IF('Crisis Indicator Data'!I153="x","x",IF('Crisis Indicator Data'!I153=0,0,IF(LOG('Crisis Indicator Data'!I153)&lt;S$4,0,IF(LOG('Crisis Indicator Data'!I153)&gt;S$3,5,ROUND(5-(S$3-LOG('Crisis Indicator Data'!I153))/(S$3-S$4)*5,1)))))</f>
        <v>4.5999999999999996</v>
      </c>
      <c r="T156" s="165">
        <f>IF('Crisis Indicator Data'!H153="x","x",IF('Crisis Indicator Data'!I153="x","x",'Crisis Indicator Data'!I153/'Crisis Indicator Data'!H153))</f>
        <v>0.28435940099833612</v>
      </c>
      <c r="U156" s="147">
        <f t="shared" si="59"/>
        <v>5</v>
      </c>
      <c r="V156" s="147">
        <f t="shared" si="60"/>
        <v>4.8</v>
      </c>
      <c r="W156" s="147">
        <f>IF('Crisis Indicator Data'!L153="x","x",IF('Crisis Indicator Data'!L153=0,0,IF(LOG('Crisis Indicator Data'!L153)&lt;W$4,0,IF(LOG('Crisis Indicator Data'!L153)&gt;W$3,5,ROUND(5-(W$3-LOG('Crisis Indicator Data'!L153))/(W$3-W$4)*5,1)))))</f>
        <v>3.2</v>
      </c>
      <c r="X156" s="166">
        <f>IF(OR('Crisis Indicator Data'!L153="x",'Crisis Indicator Data'!H153="x"),"x",'Crisis Indicator Data'!L153/'Crisis Indicator Data'!H153)</f>
        <v>2.6955074875207988E-5</v>
      </c>
      <c r="Y156" s="147">
        <f t="shared" si="61"/>
        <v>1.3</v>
      </c>
      <c r="Z156" s="147">
        <f t="shared" si="62"/>
        <v>2.2999999999999998</v>
      </c>
      <c r="AA156" s="147">
        <f t="shared" si="63"/>
        <v>3.9</v>
      </c>
      <c r="AB156" s="167">
        <f t="shared" si="64"/>
        <v>3.4</v>
      </c>
    </row>
    <row r="157" spans="1:28" x14ac:dyDescent="0.35">
      <c r="A157" s="175" t="str">
        <f>'Crisis Indicator Data'!A154</f>
        <v>Lake Chad basin crisis</v>
      </c>
      <c r="B157" s="176" t="str">
        <f>'Crisis Indicator Data'!B154</f>
        <v>Conflict</v>
      </c>
      <c r="C157" s="176" t="str">
        <f>'Crisis Indicator Data'!C154</f>
        <v>TCD003</v>
      </c>
      <c r="D157" s="176" t="str">
        <f>'Crisis Indicator Data'!D154</f>
        <v>Chad</v>
      </c>
      <c r="E157" s="177" t="str">
        <f>'Crisis Indicator Data'!E154</f>
        <v>TCD</v>
      </c>
      <c r="F157" s="168">
        <f>IF('Crisis Indicator Data'!F154="x","x",IF(LOG('Crisis Indicator Data'!F154)&lt;F$4,0,IF(LOG('Crisis Indicator Data'!F154)&gt;F$3,5,ROUND(5-(F$3-LOG('Crisis Indicator Data'!F154))/(F$3-F$4)*5,1))))</f>
        <v>2.2000000000000002</v>
      </c>
      <c r="G157" s="165">
        <f>IF('Crisis Indicator Data'!F154="x","x",IF(LEN(E157)&gt;3,('Crisis Indicator Data'!F154/VLOOKUP('Impact of the crisis'!$C157,'Regional Crises'!$B$1:$R$66,4,FALSE)),'Crisis Indicator Data'!F154/VLOOKUP('Impact of the crisis'!$E157,'Country Indicator Data'!$B$4:$P$300,15,FALSE)))</f>
        <v>1.7725540025412961E-2</v>
      </c>
      <c r="H157" s="147">
        <f t="shared" si="52"/>
        <v>0</v>
      </c>
      <c r="I157" s="147">
        <f t="shared" si="53"/>
        <v>1.1000000000000001</v>
      </c>
      <c r="J157" s="147">
        <f>IF('Crisis Indicator Data'!G154="x","x",IF(LOG('Crisis Indicator Data'!G154)&lt;J$4,0,IF(LOG('Crisis Indicator Data'!G154)&gt;J$3,5,ROUND(5-(J$3-LOG('Crisis Indicator Data'!G154))/(J$3-J$4)*5,1))))</f>
        <v>0</v>
      </c>
      <c r="K157" s="165">
        <f>IF('Crisis Indicator Data'!G154="x","x",IF(LEN(E157)&gt;3,('Crisis Indicator Data'!G154/VLOOKUP('Impact of the crisis'!$C157,'Regional Crises'!$B$1:$R$66,5,FALSE)),'Crisis Indicator Data'!G154/VLOOKUP('Impact of the crisis'!$E157,'Country Indicator Data'!$B$4:$P$300,14,FALSE)))</f>
        <v>3.8636604212977668E-2</v>
      </c>
      <c r="L157" s="147">
        <f t="shared" si="54"/>
        <v>0.1</v>
      </c>
      <c r="M157" s="147">
        <f t="shared" si="55"/>
        <v>0.05</v>
      </c>
      <c r="N157" s="147">
        <f t="shared" si="56"/>
        <v>0.6</v>
      </c>
      <c r="O157" s="147">
        <f>IF('Crisis Indicator Data'!H154="x","x",IF('Crisis Indicator Data'!H154=0,0,IF(LOG('Crisis Indicator Data'!H154)&lt;O$4,0,IF(LOG('Crisis Indicator Data'!H154)&gt;O$3,5,ROUND(5-(O$3-LOG('Crisis Indicator Data'!H154))/(O$3-O$4)*5,1)))))</f>
        <v>2</v>
      </c>
      <c r="P157" s="165">
        <f>IF('Crisis Indicator Data'!H154="x","x",'Crisis Indicator Data'!H154/'Crisis Indicator Data'!G154)</f>
        <v>0.70136986301369864</v>
      </c>
      <c r="Q157" s="147">
        <f t="shared" si="57"/>
        <v>3.5</v>
      </c>
      <c r="R157" s="147">
        <f t="shared" si="58"/>
        <v>2.75</v>
      </c>
      <c r="S157" s="147">
        <f>IF('Crisis Indicator Data'!I154="x","x",IF('Crisis Indicator Data'!I154=0,0,IF(LOG('Crisis Indicator Data'!I154)&lt;S$4,0,IF(LOG('Crisis Indicator Data'!I154)&gt;S$3,5,ROUND(5-(S$3-LOG('Crisis Indicator Data'!I154))/(S$3-S$4)*5,1)))))</f>
        <v>3.5</v>
      </c>
      <c r="T157" s="165">
        <f>IF('Crisis Indicator Data'!H154="x","x",IF('Crisis Indicator Data'!I154="x","x",'Crisis Indicator Data'!I154/'Crisis Indicator Data'!H154))</f>
        <v>0.515625</v>
      </c>
      <c r="U157" s="147">
        <f t="shared" si="59"/>
        <v>5</v>
      </c>
      <c r="V157" s="147">
        <f t="shared" si="60"/>
        <v>4.3</v>
      </c>
      <c r="W157" s="147">
        <f>IF('Crisis Indicator Data'!L154="x","x",IF('Crisis Indicator Data'!L154=0,0,IF(LOG('Crisis Indicator Data'!L154)&lt;W$4,0,IF(LOG('Crisis Indicator Data'!L154)&gt;W$3,5,ROUND(5-(W$3-LOG('Crisis Indicator Data'!L154))/(W$3-W$4)*5,1)))))</f>
        <v>2.7</v>
      </c>
      <c r="X157" s="166">
        <f>IF(OR('Crisis Indicator Data'!L154="x",'Crisis Indicator Data'!H154="x"),"x",'Crisis Indicator Data'!L154/'Crisis Indicator Data'!H154)</f>
        <v>1.6406250000000001E-4</v>
      </c>
      <c r="Y157" s="147">
        <f t="shared" si="61"/>
        <v>5</v>
      </c>
      <c r="Z157" s="147">
        <f t="shared" si="62"/>
        <v>3.9</v>
      </c>
      <c r="AA157" s="147">
        <f t="shared" si="63"/>
        <v>4.0999999999999996</v>
      </c>
      <c r="AB157" s="167">
        <f t="shared" si="64"/>
        <v>3.5</v>
      </c>
    </row>
    <row r="158" spans="1:28" x14ac:dyDescent="0.35">
      <c r="A158" s="175" t="str">
        <f>'Crisis Indicator Data'!A155</f>
        <v>CAR refugees in Chad</v>
      </c>
      <c r="B158" s="176" t="str">
        <f>'Crisis Indicator Data'!B155</f>
        <v>Displacement</v>
      </c>
      <c r="C158" s="176" t="str">
        <f>'Crisis Indicator Data'!C155</f>
        <v>TCD004</v>
      </c>
      <c r="D158" s="176" t="str">
        <f>'Crisis Indicator Data'!D155</f>
        <v>Chad</v>
      </c>
      <c r="E158" s="177" t="str">
        <f>'Crisis Indicator Data'!E155</f>
        <v>TCD</v>
      </c>
      <c r="F158" s="168">
        <f>IF('Crisis Indicator Data'!F155="x","x",IF(LOG('Crisis Indicator Data'!F155)&lt;F$4,0,IF(LOG('Crisis Indicator Data'!F155)&gt;F$3,5,ROUND(5-(F$3-LOG('Crisis Indicator Data'!F155))/(F$3-F$4)*5,1))))</f>
        <v>3.6</v>
      </c>
      <c r="G158" s="165">
        <f>IF('Crisis Indicator Data'!F155="x","x",IF(LEN(E158)&gt;3,('Crisis Indicator Data'!F155/VLOOKUP('Impact of the crisis'!$C158,'Regional Crises'!$B$1:$R$66,4,FALSE)),'Crisis Indicator Data'!F155/VLOOKUP('Impact of the crisis'!$E158,'Country Indicator Data'!$B$4:$P$300,15,FALSE)))</f>
        <v>0.11814247141041931</v>
      </c>
      <c r="H158" s="147">
        <f t="shared" si="52"/>
        <v>0.5</v>
      </c>
      <c r="I158" s="147">
        <f t="shared" si="53"/>
        <v>2.0499999999999998</v>
      </c>
      <c r="J158" s="147">
        <f>IF('Crisis Indicator Data'!G155="x","x",IF(LOG('Crisis Indicator Data'!G155)&lt;J$4,0,IF(LOG('Crisis Indicator Data'!G155)&gt;J$3,5,ROUND(5-(J$3-LOG('Crisis Indicator Data'!G155))/(J$3-J$4)*5,1))))</f>
        <v>2</v>
      </c>
      <c r="K158" s="165">
        <f>IF('Crisis Indicator Data'!G155="x","x",IF(LEN(E158)&gt;3,('Crisis Indicator Data'!G155/VLOOKUP('Impact of the crisis'!$C158,'Regional Crises'!$B$1:$R$66,5,FALSE)),'Crisis Indicator Data'!G155/VLOOKUP('Impact of the crisis'!$E158,'Country Indicator Data'!$B$4:$P$300,14,FALSE)))</f>
        <v>0.20667936911188736</v>
      </c>
      <c r="L158" s="147">
        <f t="shared" si="54"/>
        <v>1</v>
      </c>
      <c r="M158" s="147">
        <f t="shared" si="55"/>
        <v>1.5</v>
      </c>
      <c r="N158" s="147">
        <f t="shared" si="56"/>
        <v>1.8</v>
      </c>
      <c r="O158" s="147">
        <f>IF('Crisis Indicator Data'!H155="x","x",IF('Crisis Indicator Data'!H155=0,0,IF(LOG('Crisis Indicator Data'!H155)&lt;O$4,0,IF(LOG('Crisis Indicator Data'!H155)&gt;O$3,5,ROUND(5-(O$3-LOG('Crisis Indicator Data'!H155))/(O$3-O$4)*5,1)))))</f>
        <v>2.6</v>
      </c>
      <c r="P158" s="165">
        <f>IF('Crisis Indicator Data'!H155="x","x",'Crisis Indicator Data'!H155/'Crisis Indicator Data'!G155)</f>
        <v>0.28092189500640202</v>
      </c>
      <c r="Q158" s="147">
        <f t="shared" si="57"/>
        <v>1.4</v>
      </c>
      <c r="R158" s="147">
        <f t="shared" si="58"/>
        <v>2</v>
      </c>
      <c r="S158" s="147">
        <f>IF('Crisis Indicator Data'!I155="x","x",IF('Crisis Indicator Data'!I155=0,0,IF(LOG('Crisis Indicator Data'!I155)&lt;S$4,0,IF(LOG('Crisis Indicator Data'!I155)&gt;S$3,5,ROUND(5-(S$3-LOG('Crisis Indicator Data'!I155))/(S$3-S$4)*5,1)))))</f>
        <v>3.3</v>
      </c>
      <c r="T158" s="165">
        <f>IF('Crisis Indicator Data'!H155="x","x",IF('Crisis Indicator Data'!I155="x","x",'Crisis Indicator Data'!I155/'Crisis Indicator Data'!H155))</f>
        <v>0.19234275296262535</v>
      </c>
      <c r="U158" s="147">
        <f t="shared" si="59"/>
        <v>5</v>
      </c>
      <c r="V158" s="147">
        <f t="shared" si="60"/>
        <v>4.2</v>
      </c>
      <c r="W158" s="147">
        <f>IF('Crisis Indicator Data'!L155="x","x",IF('Crisis Indicator Data'!L155=0,0,IF(LOG('Crisis Indicator Data'!L155)&lt;W$4,0,IF(LOG('Crisis Indicator Data'!L155)&gt;W$3,5,ROUND(5-(W$3-LOG('Crisis Indicator Data'!L155))/(W$3-W$4)*5,1)))))</f>
        <v>2.1</v>
      </c>
      <c r="X158" s="166">
        <f>IF(OR('Crisis Indicator Data'!L155="x",'Crisis Indicator Data'!H155="x"),"x",'Crisis Indicator Data'!L155/'Crisis Indicator Data'!H155)</f>
        <v>2.8258887876025526E-5</v>
      </c>
      <c r="Y158" s="147">
        <f t="shared" si="61"/>
        <v>1.4</v>
      </c>
      <c r="Z158" s="147">
        <f t="shared" si="62"/>
        <v>1.8</v>
      </c>
      <c r="AA158" s="147">
        <f t="shared" si="63"/>
        <v>3.2</v>
      </c>
      <c r="AB158" s="167">
        <f t="shared" si="64"/>
        <v>2.6</v>
      </c>
    </row>
    <row r="159" spans="1:28" x14ac:dyDescent="0.35">
      <c r="A159" s="175" t="str">
        <f>'Crisis Indicator Data'!A156</f>
        <v>Darfur refugees in Chad</v>
      </c>
      <c r="B159" s="176" t="str">
        <f>'Crisis Indicator Data'!B156</f>
        <v>Displacement</v>
      </c>
      <c r="C159" s="176" t="str">
        <f>'Crisis Indicator Data'!C156</f>
        <v>TCD005</v>
      </c>
      <c r="D159" s="176" t="str">
        <f>'Crisis Indicator Data'!D156</f>
        <v>Chad</v>
      </c>
      <c r="E159" s="177" t="str">
        <f>'Crisis Indicator Data'!E156</f>
        <v>TCD</v>
      </c>
      <c r="F159" s="168">
        <f>IF('Crisis Indicator Data'!F156="x","x",IF(LOG('Crisis Indicator Data'!F156)&lt;F$4,0,IF(LOG('Crisis Indicator Data'!F156)&gt;F$3,5,ROUND(5-(F$3-LOG('Crisis Indicator Data'!F156))/(F$3-F$4)*5,1))))</f>
        <v>4.3</v>
      </c>
      <c r="G159" s="165">
        <f>IF('Crisis Indicator Data'!F156="x","x",IF(LEN(E159)&gt;3,('Crisis Indicator Data'!F156/VLOOKUP('Impact of the crisis'!$C159,'Regional Crises'!$B$1:$R$66,4,FALSE)),'Crisis Indicator Data'!F156/VLOOKUP('Impact of the crisis'!$E159,'Country Indicator Data'!$B$4:$P$300,15,FALSE)))</f>
        <v>0.29709021601016516</v>
      </c>
      <c r="H159" s="147">
        <f t="shared" si="52"/>
        <v>1.4</v>
      </c>
      <c r="I159" s="147">
        <f t="shared" si="53"/>
        <v>2.8499999999999996</v>
      </c>
      <c r="J159" s="147">
        <f>IF('Crisis Indicator Data'!G156="x","x",IF(LOG('Crisis Indicator Data'!G156)&lt;J$4,0,IF(LOG('Crisis Indicator Data'!G156)&gt;J$3,5,ROUND(5-(J$3-LOG('Crisis Indicator Data'!G156))/(J$3-J$4)*5,1))))</f>
        <v>1.7</v>
      </c>
      <c r="K159" s="165">
        <f>IF('Crisis Indicator Data'!G156="x","x",IF(LEN(E159)&gt;3,('Crisis Indicator Data'!G156/VLOOKUP('Impact of the crisis'!$C159,'Regional Crises'!$B$1:$R$66,5,FALSE)),'Crisis Indicator Data'!G156/VLOOKUP('Impact of the crisis'!$E159,'Country Indicator Data'!$B$4:$P$300,14,FALSE)))</f>
        <v>0.1655022758547687</v>
      </c>
      <c r="L159" s="147">
        <f t="shared" si="54"/>
        <v>0.8</v>
      </c>
      <c r="M159" s="147">
        <f t="shared" si="55"/>
        <v>1.25</v>
      </c>
      <c r="N159" s="147">
        <f t="shared" si="56"/>
        <v>2.1</v>
      </c>
      <c r="O159" s="147">
        <f>IF('Crisis Indicator Data'!H156="x","x",IF('Crisis Indicator Data'!H156=0,0,IF(LOG('Crisis Indicator Data'!H156)&lt;O$4,0,IF(LOG('Crisis Indicator Data'!H156)&gt;O$3,5,ROUND(5-(O$3-LOG('Crisis Indicator Data'!H156))/(O$3-O$4)*5,1)))))</f>
        <v>3</v>
      </c>
      <c r="P159" s="165">
        <f>IF('Crisis Indicator Data'!H156="x","x",'Crisis Indicator Data'!H156/'Crisis Indicator Data'!G156)</f>
        <v>0.67604732970898629</v>
      </c>
      <c r="Q159" s="147">
        <f t="shared" si="57"/>
        <v>3.4</v>
      </c>
      <c r="R159" s="147">
        <f t="shared" si="58"/>
        <v>3.2</v>
      </c>
      <c r="S159" s="147">
        <f>IF('Crisis Indicator Data'!I156="x","x",IF('Crisis Indicator Data'!I156=0,0,IF(LOG('Crisis Indicator Data'!I156)&lt;S$4,0,IF(LOG('Crisis Indicator Data'!I156)&gt;S$3,5,ROUND(5-(S$3-LOG('Crisis Indicator Data'!I156))/(S$3-S$4)*5,1)))))</f>
        <v>4.4000000000000004</v>
      </c>
      <c r="T159" s="165">
        <f>IF('Crisis Indicator Data'!H156="x","x",IF('Crisis Indicator Data'!I156="x","x",'Crisis Indicator Data'!I156/'Crisis Indicator Data'!H156))</f>
        <v>0.58372753074739825</v>
      </c>
      <c r="U159" s="147">
        <f t="shared" si="59"/>
        <v>5</v>
      </c>
      <c r="V159" s="147">
        <f t="shared" si="60"/>
        <v>4.7</v>
      </c>
      <c r="W159" s="147">
        <f>IF('Crisis Indicator Data'!L156="x","x",IF('Crisis Indicator Data'!L156=0,0,IF(LOG('Crisis Indicator Data'!L156)&lt;W$4,0,IF(LOG('Crisis Indicator Data'!L156)&gt;W$3,5,ROUND(5-(W$3-LOG('Crisis Indicator Data'!L156))/(W$3-W$4)*5,1)))))</f>
        <v>2.4</v>
      </c>
      <c r="X159" s="166">
        <f>IF(OR('Crisis Indicator Data'!L156="x",'Crisis Indicator Data'!H156="x"),"x",'Crisis Indicator Data'!L156/'Crisis Indicator Data'!H156)</f>
        <v>2.2232734153263955E-5</v>
      </c>
      <c r="Y159" s="147">
        <f t="shared" si="61"/>
        <v>1.1000000000000001</v>
      </c>
      <c r="Z159" s="147">
        <f t="shared" si="62"/>
        <v>1.8</v>
      </c>
      <c r="AA159" s="147">
        <f t="shared" si="63"/>
        <v>3.6</v>
      </c>
      <c r="AB159" s="167">
        <f t="shared" si="64"/>
        <v>3.4</v>
      </c>
    </row>
    <row r="160" spans="1:28" x14ac:dyDescent="0.35">
      <c r="A160" s="175" t="str">
        <f>'Crisis Indicator Data'!A157</f>
        <v>Conflict in northern region</v>
      </c>
      <c r="B160" s="176" t="str">
        <f>'Crisis Indicator Data'!B157</f>
        <v>Conflict,Displacement,Violence</v>
      </c>
      <c r="C160" s="176" t="str">
        <f>'Crisis Indicator Data'!C157</f>
        <v>TGO002</v>
      </c>
      <c r="D160" s="176" t="str">
        <f>'Crisis Indicator Data'!D157</f>
        <v>Togo</v>
      </c>
      <c r="E160" s="177" t="str">
        <f>'Crisis Indicator Data'!E157</f>
        <v>TGO</v>
      </c>
      <c r="F160" s="168">
        <f>IF('Crisis Indicator Data'!F157="x","x",IF(LOG('Crisis Indicator Data'!F157)&lt;F$4,0,IF(LOG('Crisis Indicator Data'!F157)&gt;F$3,5,ROUND(5-(F$3-LOG('Crisis Indicator Data'!F157))/(F$3-F$4)*5,1))))</f>
        <v>1.6</v>
      </c>
      <c r="G160" s="165">
        <f>IF('Crisis Indicator Data'!F157="x","x",IF(LEN(E160)&gt;3,('Crisis Indicator Data'!F157/VLOOKUP('Impact of the crisis'!$C160,'Regional Crises'!$B$1:$R$66,4,FALSE)),'Crisis Indicator Data'!F157/VLOOKUP('Impact of the crisis'!$E160,'Country Indicator Data'!$B$4:$P$300,15,FALSE)))</f>
        <v>0.15738187166758597</v>
      </c>
      <c r="H160" s="147">
        <f t="shared" si="52"/>
        <v>0.7</v>
      </c>
      <c r="I160" s="147">
        <f t="shared" si="53"/>
        <v>1.1499999999999999</v>
      </c>
      <c r="J160" s="147">
        <f>IF('Crisis Indicator Data'!G157="x","x",IF(LOG('Crisis Indicator Data'!G157)&lt;J$4,0,IF(LOG('Crisis Indicator Data'!G157)&gt;J$3,5,ROUND(5-(J$3-LOG('Crisis Indicator Data'!G157))/(J$3-J$4)*5,1))))</f>
        <v>0.3</v>
      </c>
      <c r="K160" s="165">
        <f>IF('Crisis Indicator Data'!G157="x","x",IF(LEN(E160)&gt;3,('Crisis Indicator Data'!G157/VLOOKUP('Impact of the crisis'!$C160,'Regional Crises'!$B$1:$R$66,5,FALSE)),'Crisis Indicator Data'!G157/VLOOKUP('Impact of the crisis'!$E160,'Country Indicator Data'!$B$4:$P$300,14,FALSE)))</f>
        <v>0.14762198888202593</v>
      </c>
      <c r="L160" s="147">
        <f t="shared" si="54"/>
        <v>0.7</v>
      </c>
      <c r="M160" s="147">
        <f t="shared" si="55"/>
        <v>0.5</v>
      </c>
      <c r="N160" s="147">
        <f t="shared" si="56"/>
        <v>0.8</v>
      </c>
      <c r="O160" s="147">
        <f>IF('Crisis Indicator Data'!H157="x","x",IF('Crisis Indicator Data'!H157=0,0,IF(LOG('Crisis Indicator Data'!H157)&lt;O$4,0,IF(LOG('Crisis Indicator Data'!H157)&gt;O$3,5,ROUND(5-(O$3-LOG('Crisis Indicator Data'!H157))/(O$3-O$4)*5,1)))))</f>
        <v>1.8</v>
      </c>
      <c r="P160" s="165">
        <f>IF('Crisis Indicator Data'!H157="x","x",'Crisis Indicator Data'!H157/'Crisis Indicator Data'!G157)</f>
        <v>0.300418410041841</v>
      </c>
      <c r="Q160" s="147">
        <f t="shared" si="57"/>
        <v>1.5</v>
      </c>
      <c r="R160" s="147">
        <f t="shared" si="58"/>
        <v>1.65</v>
      </c>
      <c r="S160" s="147">
        <f>IF('Crisis Indicator Data'!I157="x","x",IF('Crisis Indicator Data'!I157=0,0,IF(LOG('Crisis Indicator Data'!I157)&lt;S$4,0,IF(LOG('Crisis Indicator Data'!I157)&gt;S$3,5,ROUND(5-(S$3-LOG('Crisis Indicator Data'!I157))/(S$3-S$4)*5,1)))))</f>
        <v>2.5</v>
      </c>
      <c r="T160" s="165">
        <f>IF('Crisis Indicator Data'!H157="x","x",IF('Crisis Indicator Data'!I157="x","x",'Crisis Indicator Data'!I157/'Crisis Indicator Data'!H157))</f>
        <v>0.16155988857938719</v>
      </c>
      <c r="U160" s="147">
        <f t="shared" si="59"/>
        <v>5</v>
      </c>
      <c r="V160" s="147">
        <f t="shared" si="60"/>
        <v>3.8</v>
      </c>
      <c r="W160" s="147">
        <f>IF('Crisis Indicator Data'!L157="x","x",IF('Crisis Indicator Data'!L157=0,0,IF(LOG('Crisis Indicator Data'!L157)&lt;W$4,0,IF(LOG('Crisis Indicator Data'!L157)&gt;W$3,5,ROUND(5-(W$3-LOG('Crisis Indicator Data'!L157))/(W$3-W$4)*5,1)))))</f>
        <v>2.7</v>
      </c>
      <c r="X160" s="166">
        <f>IF(OR('Crisis Indicator Data'!L157="x",'Crisis Indicator Data'!H157="x"),"x",'Crisis Indicator Data'!L157/'Crisis Indicator Data'!H157)</f>
        <v>2.033426183844011E-4</v>
      </c>
      <c r="Y160" s="147">
        <f t="shared" si="61"/>
        <v>5</v>
      </c>
      <c r="Z160" s="147">
        <f t="shared" si="62"/>
        <v>3.9</v>
      </c>
      <c r="AA160" s="147">
        <f t="shared" si="63"/>
        <v>3.9</v>
      </c>
      <c r="AB160" s="167">
        <f t="shared" si="64"/>
        <v>3</v>
      </c>
    </row>
    <row r="161" spans="1:28" x14ac:dyDescent="0.35">
      <c r="A161" s="175" t="str">
        <f>'Crisis Indicator Data'!A158</f>
        <v>Myanmar refugees in Thailand</v>
      </c>
      <c r="B161" s="176" t="str">
        <f>'Crisis Indicator Data'!B158</f>
        <v>Conflict</v>
      </c>
      <c r="C161" s="176" t="str">
        <f>'Crisis Indicator Data'!C158</f>
        <v>THA003</v>
      </c>
      <c r="D161" s="176" t="str">
        <f>'Crisis Indicator Data'!D158</f>
        <v>Thailand</v>
      </c>
      <c r="E161" s="177" t="str">
        <f>'Crisis Indicator Data'!E158</f>
        <v>THA</v>
      </c>
      <c r="F161" s="168">
        <f>IF('Crisis Indicator Data'!F158="x","x",IF(LOG('Crisis Indicator Data'!F158)&lt;F$4,0,IF(LOG('Crisis Indicator Data'!F158)&gt;F$3,5,ROUND(5-(F$3-LOG('Crisis Indicator Data'!F158))/(F$3-F$4)*5,1))))</f>
        <v>1.8</v>
      </c>
      <c r="G161" s="165">
        <f>IF('Crisis Indicator Data'!F158="x","x",IF(LEN(E161)&gt;3,('Crisis Indicator Data'!F158/VLOOKUP('Impact of the crisis'!$C161,'Regional Crises'!$B$1:$R$66,4,FALSE)),'Crisis Indicator Data'!F158/VLOOKUP('Impact of the crisis'!$E161,'Country Indicator Data'!$B$4:$P$300,15,FALSE)))</f>
        <v>2.3511910587406291E-2</v>
      </c>
      <c r="H161" s="147">
        <f t="shared" si="52"/>
        <v>0</v>
      </c>
      <c r="I161" s="147">
        <f t="shared" si="53"/>
        <v>0.9</v>
      </c>
      <c r="J161" s="147">
        <f>IF('Crisis Indicator Data'!G158="x","x",IF(LOG('Crisis Indicator Data'!G158)&lt;J$4,0,IF(LOG('Crisis Indicator Data'!G158)&gt;J$3,5,ROUND(5-(J$3-LOG('Crisis Indicator Data'!G158))/(J$3-J$4)*5,1))))</f>
        <v>0</v>
      </c>
      <c r="K161" s="165">
        <f>IF('Crisis Indicator Data'!G158="x","x",IF(LEN(E161)&gt;3,('Crisis Indicator Data'!G158/VLOOKUP('Impact of the crisis'!$C161,'Regional Crises'!$B$1:$R$66,5,FALSE)),'Crisis Indicator Data'!G158/VLOOKUP('Impact of the crisis'!$E161,'Country Indicator Data'!$B$4:$P$300,14,FALSE)))</f>
        <v>6.1675913250234171E-3</v>
      </c>
      <c r="L161" s="147">
        <f t="shared" si="54"/>
        <v>0</v>
      </c>
      <c r="M161" s="147">
        <f t="shared" si="55"/>
        <v>0</v>
      </c>
      <c r="N161" s="147">
        <f t="shared" si="56"/>
        <v>0.5</v>
      </c>
      <c r="O161" s="147">
        <f>IF('Crisis Indicator Data'!H158="x","x",IF('Crisis Indicator Data'!H158=0,0,IF(LOG('Crisis Indicator Data'!H158)&lt;O$4,0,IF(LOG('Crisis Indicator Data'!H158)&gt;O$3,5,ROUND(5-(O$3-LOG('Crisis Indicator Data'!H158))/(O$3-O$4)*5,1)))))</f>
        <v>1</v>
      </c>
      <c r="P161" s="165">
        <f>IF('Crisis Indicator Data'!H158="x","x",'Crisis Indicator Data'!H158/'Crisis Indicator Data'!G158)</f>
        <v>0.29205607476635514</v>
      </c>
      <c r="Q161" s="147">
        <f t="shared" si="57"/>
        <v>1.4</v>
      </c>
      <c r="R161" s="147">
        <f t="shared" si="58"/>
        <v>1.2</v>
      </c>
      <c r="S161" s="147">
        <f>IF('Crisis Indicator Data'!I158="x","x",IF('Crisis Indicator Data'!I158=0,0,IF(LOG('Crisis Indicator Data'!I158)&lt;S$4,0,IF(LOG('Crisis Indicator Data'!I158)&gt;S$3,5,ROUND(5-(S$3-LOG('Crisis Indicator Data'!I158))/(S$3-S$4)*5,1)))))</f>
        <v>3</v>
      </c>
      <c r="T161" s="165">
        <f>IF('Crisis Indicator Data'!H158="x","x",IF('Crisis Indicator Data'!I158="x","x",'Crisis Indicator Data'!I158/'Crisis Indicator Data'!H158))</f>
        <v>1</v>
      </c>
      <c r="U161" s="147">
        <f t="shared" si="59"/>
        <v>5</v>
      </c>
      <c r="V161" s="147">
        <f t="shared" si="60"/>
        <v>4</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2.5</v>
      </c>
      <c r="AB161" s="167">
        <f t="shared" si="64"/>
        <v>1.9</v>
      </c>
    </row>
    <row r="162" spans="1:28" x14ac:dyDescent="0.35">
      <c r="A162" s="175" t="str">
        <f>'Crisis Indicator Data'!A159</f>
        <v>Food Security Crisis in Timor-Leste</v>
      </c>
      <c r="B162" s="176" t="str">
        <f>'Crisis Indicator Data'!B159</f>
        <v>Food Security</v>
      </c>
      <c r="C162" s="176" t="str">
        <f>'Crisis Indicator Data'!C159</f>
        <v>TLS003</v>
      </c>
      <c r="D162" s="176" t="str">
        <f>'Crisis Indicator Data'!D159</f>
        <v>Timor Leste</v>
      </c>
      <c r="E162" s="177" t="str">
        <f>'Crisis Indicator Data'!E159</f>
        <v>TLS</v>
      </c>
      <c r="F162" s="168">
        <f>IF('Crisis Indicator Data'!F159="x","x",IF(LOG('Crisis Indicator Data'!F159)&lt;F$4,0,IF(LOG('Crisis Indicator Data'!F159)&gt;F$3,5,ROUND(5-(F$3-LOG('Crisis Indicator Data'!F159))/(F$3-F$4)*5,1))))</f>
        <v>2</v>
      </c>
      <c r="G162" s="165">
        <f>IF('Crisis Indicator Data'!F159="x","x",IF(LEN(E162)&gt;3,('Crisis Indicator Data'!F159/VLOOKUP('Impact of the crisis'!$C162,'Regional Crises'!$B$1:$R$66,4,FALSE)),'Crisis Indicator Data'!F159/VLOOKUP('Impact of the crisis'!$E162,'Country Indicator Data'!$B$4:$P$300,15,FALSE)))</f>
        <v>1.0053799596503026</v>
      </c>
      <c r="H162" s="147">
        <f t="shared" si="52"/>
        <v>5</v>
      </c>
      <c r="I162" s="147">
        <f t="shared" si="53"/>
        <v>3.5</v>
      </c>
      <c r="J162" s="147">
        <f>IF('Crisis Indicator Data'!G159="x","x",IF(LOG('Crisis Indicator Data'!G159)&lt;J$4,0,IF(LOG('Crisis Indicator Data'!G159)&gt;J$3,5,ROUND(5-(J$3-LOG('Crisis Indicator Data'!G159))/(J$3-J$4)*5,1))))</f>
        <v>0.4</v>
      </c>
      <c r="K162" s="165">
        <f>IF('Crisis Indicator Data'!G159="x","x",IF(LEN(E162)&gt;3,('Crisis Indicator Data'!G159/VLOOKUP('Impact of the crisis'!$C162,'Regional Crises'!$B$1:$R$66,5,FALSE)),'Crisis Indicator Data'!G159/VLOOKUP('Impact of the crisis'!$E162,'Country Indicator Data'!$B$4:$P$300,14,FALSE)))</f>
        <v>1</v>
      </c>
      <c r="L162" s="147">
        <f t="shared" si="54"/>
        <v>5</v>
      </c>
      <c r="M162" s="147">
        <f t="shared" si="55"/>
        <v>2.7</v>
      </c>
      <c r="N162" s="147">
        <f t="shared" si="56"/>
        <v>3.1</v>
      </c>
      <c r="O162" s="147">
        <f>IF('Crisis Indicator Data'!H159="x","x",IF('Crisis Indicator Data'!H159=0,0,IF(LOG('Crisis Indicator Data'!H159)&lt;O$4,0,IF(LOG('Crisis Indicator Data'!H159)&gt;O$3,5,ROUND(5-(O$3-LOG('Crisis Indicator Data'!H159))/(O$3-O$4)*5,1)))))</f>
        <v>2.4</v>
      </c>
      <c r="P162" s="165">
        <f>IF('Crisis Indicator Data'!H159="x","x",'Crisis Indicator Data'!H159/'Crisis Indicator Data'!G159)</f>
        <v>0.64029850746268657</v>
      </c>
      <c r="Q162" s="147">
        <f t="shared" si="57"/>
        <v>3.2</v>
      </c>
      <c r="R162" s="147">
        <f t="shared" si="58"/>
        <v>2.8</v>
      </c>
      <c r="S162" s="147">
        <f>IF('Crisis Indicator Data'!I159="x","x",IF('Crisis Indicator Data'!I159=0,0,IF(LOG('Crisis Indicator Data'!I159)&lt;S$4,0,IF(LOG('Crisis Indicator Data'!I159)&gt;S$3,5,ROUND(5-(S$3-LOG('Crisis Indicator Data'!I159))/(S$3-S$4)*5,1)))))</f>
        <v>0</v>
      </c>
      <c r="T162" s="165">
        <f>IF('Crisis Indicator Data'!H159="x","x",IF('Crisis Indicator Data'!I159="x","x",'Crisis Indicator Data'!I159/'Crisis Indicator Data'!H159))</f>
        <v>0</v>
      </c>
      <c r="U162" s="147">
        <f t="shared" si="59"/>
        <v>0</v>
      </c>
      <c r="V162" s="147">
        <f t="shared" si="60"/>
        <v>0</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0</v>
      </c>
      <c r="AB162" s="167">
        <f t="shared" si="64"/>
        <v>1.6</v>
      </c>
    </row>
    <row r="163" spans="1:28" x14ac:dyDescent="0.35">
      <c r="A163" s="175" t="str">
        <f>'Crisis Indicator Data'!A160</f>
        <v>Venezuelan refugees in Trinidad and Tobago</v>
      </c>
      <c r="B163" s="176" t="str">
        <f>'Crisis Indicator Data'!B160</f>
        <v>Displacement</v>
      </c>
      <c r="C163" s="176" t="str">
        <f>'Crisis Indicator Data'!C160</f>
        <v>TTO002</v>
      </c>
      <c r="D163" s="176" t="str">
        <f>'Crisis Indicator Data'!D160</f>
        <v>Trinidad and Tobago</v>
      </c>
      <c r="E163" s="177" t="str">
        <f>'Crisis Indicator Data'!E160</f>
        <v>TTO</v>
      </c>
      <c r="F163" s="168">
        <f>IF('Crisis Indicator Data'!F160="x","x",IF(LOG('Crisis Indicator Data'!F160)&lt;F$4,0,IF(LOG('Crisis Indicator Data'!F160)&gt;F$3,5,ROUND(5-(F$3-LOG('Crisis Indicator Data'!F160))/(F$3-F$4)*5,1))))</f>
        <v>1.2</v>
      </c>
      <c r="G163" s="165">
        <f>IF('Crisis Indicator Data'!F160="x","x",IF(LEN(E163)&gt;3,('Crisis Indicator Data'!F160/VLOOKUP('Impact of the crisis'!$C163,'Regional Crises'!$B$1:$R$66,4,FALSE)),'Crisis Indicator Data'!F160/VLOOKUP('Impact of the crisis'!$E163,'Country Indicator Data'!$B$4:$P$300,15,FALSE)))</f>
        <v>1</v>
      </c>
      <c r="H163" s="147">
        <f t="shared" si="52"/>
        <v>5</v>
      </c>
      <c r="I163" s="147">
        <f t="shared" si="53"/>
        <v>3.1</v>
      </c>
      <c r="J163" s="147">
        <f>IF('Crisis Indicator Data'!G160="x","x",IF(LOG('Crisis Indicator Data'!G160)&lt;J$4,0,IF(LOG('Crisis Indicator Data'!G160)&gt;J$3,5,ROUND(5-(J$3-LOG('Crisis Indicator Data'!G160))/(J$3-J$4)*5,1))))</f>
        <v>0.6</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2.8</v>
      </c>
      <c r="N163" s="147">
        <f t="shared" si="56"/>
        <v>3</v>
      </c>
      <c r="O163" s="147">
        <f>IF('Crisis Indicator Data'!H160="x","x",IF('Crisis Indicator Data'!H160=0,0,IF(LOG('Crisis Indicator Data'!H160)&lt;O$4,0,IF(LOG('Crisis Indicator Data'!H160)&gt;O$3,5,ROUND(5-(O$3-LOG('Crisis Indicator Data'!H160))/(O$3-O$4)*5,1)))))</f>
        <v>1.4</v>
      </c>
      <c r="P163" s="165">
        <f>IF('Crisis Indicator Data'!H160="x","x",'Crisis Indicator Data'!H160/'Crisis Indicator Data'!G160)</f>
        <v>0.13811074918566776</v>
      </c>
      <c r="Q163" s="147">
        <f t="shared" si="57"/>
        <v>0.6</v>
      </c>
      <c r="R163" s="147">
        <f t="shared" si="58"/>
        <v>1</v>
      </c>
      <c r="S163" s="147">
        <f>IF('Crisis Indicator Data'!I160="x","x",IF('Crisis Indicator Data'!I160=0,0,IF(LOG('Crisis Indicator Data'!I160)&lt;S$4,0,IF(LOG('Crisis Indicator Data'!I160)&gt;S$3,5,ROUND(5-(S$3-LOG('Crisis Indicator Data'!I160))/(S$3-S$4)*5,1)))))</f>
        <v>2.2000000000000002</v>
      </c>
      <c r="T163" s="165">
        <f>IF('Crisis Indicator Data'!H160="x","x",IF('Crisis Indicator Data'!I160="x","x",'Crisis Indicator Data'!I160/'Crisis Indicator Data'!H160))</f>
        <v>0.16981132075471697</v>
      </c>
      <c r="U163" s="147">
        <f t="shared" si="59"/>
        <v>5</v>
      </c>
      <c r="V163" s="147">
        <f t="shared" si="60"/>
        <v>3.6</v>
      </c>
      <c r="W163" s="147">
        <f>IF('Crisis Indicator Data'!L160="x","x",IF('Crisis Indicator Data'!L160=0,0,IF(LOG('Crisis Indicator Data'!L160)&lt;W$4,0,IF(LOG('Crisis Indicator Data'!L160)&gt;W$3,5,ROUND(5-(W$3-LOG('Crisis Indicator Data'!L160))/(W$3-W$4)*5,1)))))</f>
        <v>0</v>
      </c>
      <c r="X163" s="166">
        <f>IF(OR('Crisis Indicator Data'!L160="x",'Crisis Indicator Data'!H160="x"),"x",'Crisis Indicator Data'!L160/'Crisis Indicator Data'!H160)</f>
        <v>0</v>
      </c>
      <c r="Y163" s="147">
        <f t="shared" si="61"/>
        <v>0</v>
      </c>
      <c r="Z163" s="147">
        <f t="shared" si="62"/>
        <v>0</v>
      </c>
      <c r="AA163" s="147">
        <f t="shared" si="63"/>
        <v>2.2000000000000002</v>
      </c>
      <c r="AB163" s="167">
        <f t="shared" si="64"/>
        <v>1.6</v>
      </c>
    </row>
    <row r="164" spans="1:28" x14ac:dyDescent="0.35">
      <c r="A164" s="175" t="str">
        <f>'Crisis Indicator Data'!A161</f>
        <v>Mixed migration flows in Tunisia</v>
      </c>
      <c r="B164" s="176" t="str">
        <f>'Crisis Indicator Data'!B161</f>
        <v>Displacement</v>
      </c>
      <c r="C164" s="176" t="str">
        <f>'Crisis Indicator Data'!C161</f>
        <v>TUN002</v>
      </c>
      <c r="D164" s="176" t="str">
        <f>'Crisis Indicator Data'!D161</f>
        <v>Tunisia</v>
      </c>
      <c r="E164" s="177" t="str">
        <f>'Crisis Indicator Data'!E161</f>
        <v>TUN</v>
      </c>
      <c r="F164" s="168">
        <f>IF('Crisis Indicator Data'!F161="x","x",IF(LOG('Crisis Indicator Data'!F161)&lt;F$4,0,IF(LOG('Crisis Indicator Data'!F161)&gt;F$3,5,ROUND(5-(F$3-LOG('Crisis Indicator Data'!F161))/(F$3-F$4)*5,1))))</f>
        <v>3.7</v>
      </c>
      <c r="G164" s="165">
        <f>IF('Crisis Indicator Data'!F161="x","x",IF(LEN(E164)&gt;3,('Crisis Indicator Data'!F161/VLOOKUP('Impact of the crisis'!$C164,'Regional Crises'!$B$1:$R$66,4,FALSE)),'Crisis Indicator Data'!F161/VLOOKUP('Impact of the crisis'!$E164,'Country Indicator Data'!$B$4:$P$300,15,FALSE)))</f>
        <v>1.0531024716786819</v>
      </c>
      <c r="H164" s="147">
        <f t="shared" si="52"/>
        <v>5</v>
      </c>
      <c r="I164" s="147">
        <f t="shared" si="53"/>
        <v>4.3499999999999996</v>
      </c>
      <c r="J164" s="147">
        <f>IF('Crisis Indicator Data'!G161="x","x",IF(LOG('Crisis Indicator Data'!G161)&lt;J$4,0,IF(LOG('Crisis Indicator Data'!G161)&gt;J$3,5,ROUND(5-(J$3-LOG('Crisis Indicator Data'!G161))/(J$3-J$4)*5,1))))</f>
        <v>3.6</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4.3</v>
      </c>
      <c r="N164" s="147">
        <f t="shared" si="56"/>
        <v>4.3</v>
      </c>
      <c r="O164" s="147">
        <f>IF('Crisis Indicator Data'!H161="x","x",IF('Crisis Indicator Data'!H161=0,0,IF(LOG('Crisis Indicator Data'!H161)&lt;O$4,0,IF(LOG('Crisis Indicator Data'!H161)&gt;O$3,5,ROUND(5-(O$3-LOG('Crisis Indicator Data'!H161))/(O$3-O$4)*5,1)))))</f>
        <v>0.7</v>
      </c>
      <c r="P164" s="165">
        <f>IF('Crisis Indicator Data'!H161="x","x",'Crisis Indicator Data'!H161/'Crisis Indicator Data'!G161)</f>
        <v>6.9150667100553202E-3</v>
      </c>
      <c r="Q164" s="147">
        <f t="shared" si="57"/>
        <v>0</v>
      </c>
      <c r="R164" s="147">
        <f t="shared" si="58"/>
        <v>0.35</v>
      </c>
      <c r="S164" s="147">
        <f>IF('Crisis Indicator Data'!I161="x","x",IF('Crisis Indicator Data'!I161=0,0,IF(LOG('Crisis Indicator Data'!I161)&lt;S$4,0,IF(LOG('Crisis Indicator Data'!I161)&gt;S$3,5,ROUND(5-(S$3-LOG('Crisis Indicator Data'!I161))/(S$3-S$4)*5,1)))))</f>
        <v>2.8</v>
      </c>
      <c r="T164" s="165">
        <f>IF('Crisis Indicator Data'!H161="x","x",IF('Crisis Indicator Data'!I161="x","x",'Crisis Indicator Data'!I161/'Crisis Indicator Data'!H161))</f>
        <v>1</v>
      </c>
      <c r="U164" s="147">
        <f t="shared" si="59"/>
        <v>5</v>
      </c>
      <c r="V164" s="147">
        <f t="shared" si="60"/>
        <v>3.9</v>
      </c>
      <c r="W164" s="147">
        <f>IF('Crisis Indicator Data'!L161="x","x",IF('Crisis Indicator Data'!L161=0,0,IF(LOG('Crisis Indicator Data'!L161)&lt;W$4,0,IF(LOG('Crisis Indicator Data'!L161)&gt;W$3,5,ROUND(5-(W$3-LOG('Crisis Indicator Data'!L161))/(W$3-W$4)*5,1)))))</f>
        <v>4.2</v>
      </c>
      <c r="X164" s="166">
        <f>IF(OR('Crisis Indicator Data'!L161="x",'Crisis Indicator Data'!H161="x"),"x",'Crisis Indicator Data'!L161/'Crisis Indicator Data'!H161)</f>
        <v>9.8705882352941171E-3</v>
      </c>
      <c r="Y164" s="147">
        <f t="shared" si="61"/>
        <v>5</v>
      </c>
      <c r="Z164" s="147">
        <f t="shared" si="62"/>
        <v>4.5999999999999996</v>
      </c>
      <c r="AA164" s="147">
        <f t="shared" si="63"/>
        <v>4.3</v>
      </c>
      <c r="AB164" s="167">
        <f t="shared" si="64"/>
        <v>2.9</v>
      </c>
    </row>
    <row r="165" spans="1:28" x14ac:dyDescent="0.35">
      <c r="A165" s="175" t="str">
        <f>'Crisis Indicator Data'!A162</f>
        <v>Complex situation in Türkiye</v>
      </c>
      <c r="B165" s="176" t="str">
        <f>'Crisis Indicator Data'!B162</f>
        <v>Displacement,Conflict</v>
      </c>
      <c r="C165" s="176" t="str">
        <f>'Crisis Indicator Data'!C162</f>
        <v>TUR001</v>
      </c>
      <c r="D165" s="176" t="str">
        <f>'Crisis Indicator Data'!D162</f>
        <v>Türkiye</v>
      </c>
      <c r="E165" s="177" t="str">
        <f>'Crisis Indicator Data'!E162</f>
        <v>TUR</v>
      </c>
      <c r="F165" s="168">
        <f>IF('Crisis Indicator Data'!F162="x","x",IF(LOG('Crisis Indicator Data'!F162)&lt;F$4,0,IF(LOG('Crisis Indicator Data'!F162)&gt;F$3,5,ROUND(5-(F$3-LOG('Crisis Indicator Data'!F162))/(F$3-F$4)*5,1))))</f>
        <v>4.2</v>
      </c>
      <c r="G165" s="165">
        <f>IF('Crisis Indicator Data'!F162="x","x",IF(LEN(E165)&gt;3,('Crisis Indicator Data'!F162/VLOOKUP('Impact of the crisis'!$C165,'Regional Crises'!$B$1:$R$66,4,FALSE)),'Crisis Indicator Data'!F162/VLOOKUP('Impact of the crisis'!$E165,'Country Indicator Data'!$B$4:$P$300,15,FALSE)))</f>
        <v>0.43271182256408924</v>
      </c>
      <c r="H165" s="147">
        <f t="shared" si="52"/>
        <v>2.1</v>
      </c>
      <c r="I165" s="147">
        <f t="shared" si="53"/>
        <v>3.1500000000000004</v>
      </c>
      <c r="J165" s="147">
        <f>IF('Crisis Indicator Data'!G162="x","x",IF(LOG('Crisis Indicator Data'!G162)&lt;J$4,0,IF(LOG('Crisis Indicator Data'!G162)&gt;J$3,5,ROUND(5-(J$3-LOG('Crisis Indicator Data'!G162))/(J$3-J$4)*5,1))))</f>
        <v>5</v>
      </c>
      <c r="K165" s="165">
        <f>IF('Crisis Indicator Data'!G162="x","x",IF(LEN(E165)&gt;3,('Crisis Indicator Data'!G162/VLOOKUP('Impact of the crisis'!$C165,'Regional Crises'!$B$1:$R$66,5,FALSE)),'Crisis Indicator Data'!G162/VLOOKUP('Impact of the crisis'!$E165,'Country Indicator Data'!$B$4:$P$300,14,FALSE)))</f>
        <v>0.61249705813132505</v>
      </c>
      <c r="L165" s="147">
        <f t="shared" si="54"/>
        <v>3</v>
      </c>
      <c r="M165" s="147">
        <f t="shared" si="55"/>
        <v>4</v>
      </c>
      <c r="N165" s="147">
        <f t="shared" si="56"/>
        <v>3.6</v>
      </c>
      <c r="O165" s="147">
        <f>IF('Crisis Indicator Data'!H162="x","x",IF('Crisis Indicator Data'!H162=0,0,IF(LOG('Crisis Indicator Data'!H162)&lt;O$4,0,IF(LOG('Crisis Indicator Data'!H162)&gt;O$3,5,ROUND(5-(O$3-LOG('Crisis Indicator Data'!H162))/(O$3-O$4)*5,1)))))</f>
        <v>4.5</v>
      </c>
      <c r="P165" s="165">
        <f>IF('Crisis Indicator Data'!H162="x","x",'Crisis Indicator Data'!H162/'Crisis Indicator Data'!G162)</f>
        <v>0.32626320845341017</v>
      </c>
      <c r="Q165" s="147">
        <f t="shared" si="57"/>
        <v>1.6</v>
      </c>
      <c r="R165" s="147">
        <f t="shared" si="58"/>
        <v>3.05</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0.33034978212224708</v>
      </c>
      <c r="U165" s="147">
        <f t="shared" si="59"/>
        <v>5</v>
      </c>
      <c r="V165" s="147">
        <f t="shared" si="60"/>
        <v>5</v>
      </c>
      <c r="W165" s="147">
        <f>IF('Crisis Indicator Data'!L162="x","x",IF('Crisis Indicator Data'!L162=0,0,IF(LOG('Crisis Indicator Data'!L162)&lt;W$4,0,IF(LOG('Crisis Indicator Data'!L162)&gt;W$3,5,ROUND(5-(W$3-LOG('Crisis Indicator Data'!L162))/(W$3-W$4)*5,1)))))</f>
        <v>2.2000000000000002</v>
      </c>
      <c r="X165" s="166">
        <f>IF(OR('Crisis Indicator Data'!L162="x",'Crisis Indicator Data'!H162="x"),"x",'Crisis Indicator Data'!L162/'Crisis Indicator Data'!H162)</f>
        <v>2.0021198916499823E-6</v>
      </c>
      <c r="Y165" s="147">
        <f t="shared" si="61"/>
        <v>0.1</v>
      </c>
      <c r="Z165" s="147">
        <f t="shared" si="62"/>
        <v>1.2</v>
      </c>
      <c r="AA165" s="147">
        <f t="shared" si="63"/>
        <v>3.7</v>
      </c>
      <c r="AB165" s="167">
        <f t="shared" si="64"/>
        <v>3.4</v>
      </c>
    </row>
    <row r="166" spans="1:28" x14ac:dyDescent="0.35">
      <c r="A166" s="175" t="str">
        <f>'Crisis Indicator Data'!A163</f>
        <v>Syrian Refugees in Türkiye</v>
      </c>
      <c r="B166" s="176" t="str">
        <f>'Crisis Indicator Data'!B163</f>
        <v>Displacement</v>
      </c>
      <c r="C166" s="176" t="str">
        <f>'Crisis Indicator Data'!C163</f>
        <v>TUR002</v>
      </c>
      <c r="D166" s="176" t="str">
        <f>'Crisis Indicator Data'!D163</f>
        <v>Türkiye</v>
      </c>
      <c r="E166" s="177" t="str">
        <f>'Crisis Indicator Data'!E163</f>
        <v>TUR</v>
      </c>
      <c r="F166" s="168">
        <f>IF('Crisis Indicator Data'!F163="x","x",IF(LOG('Crisis Indicator Data'!F163)&lt;F$4,0,IF(LOG('Crisis Indicator Data'!F163)&gt;F$3,5,ROUND(5-(F$3-LOG('Crisis Indicator Data'!F163))/(F$3-F$4)*5,1))))</f>
        <v>3.8</v>
      </c>
      <c r="G166" s="165">
        <f>IF('Crisis Indicator Data'!F163="x","x",IF(LEN(E166)&gt;3,('Crisis Indicator Data'!F163/VLOOKUP('Impact of the crisis'!$C166,'Regional Crises'!$B$1:$R$66,4,FALSE)),'Crisis Indicator Data'!F163/VLOOKUP('Impact of the crisis'!$E166,'Country Indicator Data'!$B$4:$P$300,15,FALSE)))</f>
        <v>0.26388004625599315</v>
      </c>
      <c r="H166" s="147">
        <f t="shared" ref="H166:H180" si="65">IF(G166="x","x",IF(G166&lt;H$4,0,IF(G166&gt;H$3,5,ROUND(5-(H$3-G166)/(H$3-H$4)*5,1))))</f>
        <v>1.2</v>
      </c>
      <c r="I166" s="147">
        <f t="shared" ref="I166:I180" si="66">IF(AND(H166="x",F166="x"),"x",AVERAGE(F166,H166))</f>
        <v>2.5</v>
      </c>
      <c r="J166" s="147">
        <f>IF('Crisis Indicator Data'!G163="x","x",IF(LOG('Crisis Indicator Data'!G163)&lt;J$4,0,IF(LOG('Crisis Indicator Data'!G163)&gt;J$3,5,ROUND(5-(J$3-LOG('Crisis Indicator Data'!G163))/(J$3-J$4)*5,1))))</f>
        <v>5</v>
      </c>
      <c r="K166" s="165">
        <f>IF('Crisis Indicator Data'!G163="x","x",IF(LEN(E166)&gt;3,('Crisis Indicator Data'!G163/VLOOKUP('Impact of the crisis'!$C166,'Regional Crises'!$B$1:$R$66,5,FALSE)),'Crisis Indicator Data'!G163/VLOOKUP('Impact of the crisis'!$E166,'Country Indicator Data'!$B$4:$P$300,14,FALSE)))</f>
        <v>0.49764650506001412</v>
      </c>
      <c r="L166" s="147">
        <f t="shared" ref="L166:L180" si="67">IF(K166="x","x",IF(K166&lt;L$4,0,IF(K166&gt;L$3,5,ROUND(5-(L$3-K166)/(L$3-L$4)*5,1))))</f>
        <v>2.5</v>
      </c>
      <c r="M166" s="147">
        <f t="shared" ref="M166:M180" si="68">IF(AND(L166="x",J166="x"),"x",AVERAGE(J166,L166))</f>
        <v>3.75</v>
      </c>
      <c r="N166" s="147">
        <f t="shared" ref="N166:N180" si="69">IF(AND(M166="x",I166="x"),"x",IF(OR(M166="x",I166="x"),AVERAGE(I166,M166),ROUND((5-GEOMEAN(((5-I166)/5*4+1),((5-M166)/5*4+1)))/4*5,1)))</f>
        <v>3.2</v>
      </c>
      <c r="O166" s="147">
        <f>IF('Crisis Indicator Data'!H163="x","x",IF('Crisis Indicator Data'!H163=0,0,IF(LOG('Crisis Indicator Data'!H163)&lt;O$4,0,IF(LOG('Crisis Indicator Data'!H163)&gt;O$3,5,ROUND(5-(O$3-LOG('Crisis Indicator Data'!H163))/(O$3-O$4)*5,1)))))</f>
        <v>3.9</v>
      </c>
      <c r="P166" s="165">
        <f>IF('Crisis Indicator Data'!H163="x","x",'Crisis Indicator Data'!H163/'Crisis Indicator Data'!G163)</f>
        <v>0.17025301489713882</v>
      </c>
      <c r="Q166" s="147">
        <f t="shared" ref="Q166:Q180" si="70">IF(P166="x","x",IF(P166&lt;Q$4,0,IF(P166&gt;Q$3,5,ROUND(5-(Q$3-P166)/(Q$3-Q$4)*5,1))))</f>
        <v>0.8</v>
      </c>
      <c r="R166" s="147">
        <f t="shared" ref="R166:R180" si="71">IF(AND(Q166="x",O166="x"),"x",AVERAGE(O166,Q166))</f>
        <v>2.35</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0.46291666666666664</v>
      </c>
      <c r="U166" s="147">
        <f t="shared" ref="U166:U180" si="72">IF(T166="x","x",IF(T166&lt;U$4,0,IF(T166&gt;U$3,5,ROUND(5-(U$3-T166)/(U$3-U$4)*5,1))))</f>
        <v>5</v>
      </c>
      <c r="V166" s="147">
        <f t="shared" ref="V166:V180" si="73">IF(AND(U166="x",S166="x"),"x",ROUND(AVERAGE(S166,U166),1))</f>
        <v>5</v>
      </c>
      <c r="W166" s="147">
        <f>IF('Crisis Indicator Data'!L163="x","x",IF('Crisis Indicator Data'!L163=0,0,IF(LOG('Crisis Indicator Data'!L163)&lt;W$4,0,IF(LOG('Crisis Indicator Data'!L163)&gt;W$3,5,ROUND(5-(W$3-LOG('Crisis Indicator Data'!L163))/(W$3-W$4)*5,1)))))</f>
        <v>0</v>
      </c>
      <c r="X166" s="166">
        <f>IF(OR('Crisis Indicator Data'!L163="x",'Crisis Indicator Data'!H163="x"),"x",'Crisis Indicator Data'!L163/'Crisis Indicator Data'!H163)</f>
        <v>0</v>
      </c>
      <c r="Y166" s="147">
        <f t="shared" ref="Y166:Y180" si="74">IF(X166="x","x",IF(X166&lt;Y$4,0,IF(X166&gt;Y$3,5,ROUND(5-(Y$3-X166)/(Y$3-Y$4)*5,1))))</f>
        <v>0</v>
      </c>
      <c r="Z166" s="147">
        <f t="shared" ref="Z166:Z180" si="75">IF(AND(Y166="x",W166="x"),"x",ROUND(AVERAGE(W166,Y166),1))</f>
        <v>0</v>
      </c>
      <c r="AA166" s="147">
        <f t="shared" ref="AA166:AA180" si="76">IF(AND(V166="x",Z166="x"),"x",IF(OR(V166="x",Z166="x"),AVERAGE(V166,Z166),ROUND((5-GEOMEAN(((5-V166)/5*4+1),((5-Z166)/5*4+1)))/4*5,1)))</f>
        <v>3.5</v>
      </c>
      <c r="AB166" s="167">
        <f t="shared" ref="AB166:AB180" si="77">IF(AND(R166="x",AA166="x"),"x",IF(OR(R166="x",AA166="x"),AVERAGE(R166,AA166),ROUND((5-GEOMEAN(((5-R166)/5*4+1),((5-AA166)/5*4+1)))/4*5,1)))</f>
        <v>3</v>
      </c>
    </row>
    <row r="167" spans="1:28" x14ac:dyDescent="0.35">
      <c r="A167" s="175" t="str">
        <f>'Crisis Indicator Data'!A164</f>
        <v>Mixed Migration Flows in Türkiye</v>
      </c>
      <c r="B167" s="176" t="str">
        <f>'Crisis Indicator Data'!B164</f>
        <v>Displacement</v>
      </c>
      <c r="C167" s="176" t="str">
        <f>'Crisis Indicator Data'!C164</f>
        <v>TUR003</v>
      </c>
      <c r="D167" s="176" t="str">
        <f>'Crisis Indicator Data'!D164</f>
        <v>Türkiye</v>
      </c>
      <c r="E167" s="177" t="str">
        <f>'Crisis Indicator Data'!E164</f>
        <v>TUR</v>
      </c>
      <c r="F167" s="168">
        <f>IF('Crisis Indicator Data'!F164="x","x",IF(LOG('Crisis Indicator Data'!F164)&lt;F$4,0,IF(LOG('Crisis Indicator Data'!F164)&gt;F$3,5,ROUND(5-(F$3-LOG('Crisis Indicator Data'!F164))/(F$3-F$4)*5,1))))</f>
        <v>3.6</v>
      </c>
      <c r="G167" s="165">
        <f>IF('Crisis Indicator Data'!F164="x","x",IF(LEN(E167)&gt;3,('Crisis Indicator Data'!F164/VLOOKUP('Impact of the crisis'!$C167,'Regional Crises'!$B$1:$R$66,4,FALSE)),'Crisis Indicator Data'!F164/VLOOKUP('Impact of the crisis'!$E167,'Country Indicator Data'!$B$4:$P$300,15,FALSE)))</f>
        <v>0.18245000844561673</v>
      </c>
      <c r="H167" s="147">
        <f t="shared" si="65"/>
        <v>0.8</v>
      </c>
      <c r="I167" s="147">
        <f t="shared" si="66"/>
        <v>2.2000000000000002</v>
      </c>
      <c r="J167" s="147">
        <f>IF('Crisis Indicator Data'!G164="x","x",IF(LOG('Crisis Indicator Data'!G164)&lt;J$4,0,IF(LOG('Crisis Indicator Data'!G164)&gt;J$3,5,ROUND(5-(J$3-LOG('Crisis Indicator Data'!G164))/(J$3-J$4)*5,1))))</f>
        <v>4</v>
      </c>
      <c r="K167" s="165">
        <f>IF('Crisis Indicator Data'!G164="x","x",IF(LEN(E167)&gt;3,('Crisis Indicator Data'!G164/VLOOKUP('Impact of the crisis'!$C167,'Regional Crises'!$B$1:$R$66,5,FALSE)),'Crisis Indicator Data'!G164/VLOOKUP('Impact of the crisis'!$E167,'Country Indicator Data'!$B$4:$P$300,14,FALSE)))</f>
        <v>0.18517298187808895</v>
      </c>
      <c r="L167" s="147">
        <f t="shared" si="67"/>
        <v>0.9</v>
      </c>
      <c r="M167" s="147">
        <f t="shared" si="68"/>
        <v>2.4500000000000002</v>
      </c>
      <c r="N167" s="147">
        <f t="shared" si="69"/>
        <v>2.2999999999999998</v>
      </c>
      <c r="O167" s="147">
        <f>IF('Crisis Indicator Data'!H164="x","x",IF('Crisis Indicator Data'!H164=0,0,IF(LOG('Crisis Indicator Data'!H164)&lt;O$4,0,IF(LOG('Crisis Indicator Data'!H164)&gt;O$3,5,ROUND(5-(O$3-LOG('Crisis Indicator Data'!H164))/(O$3-O$4)*5,1)))))</f>
        <v>2.2000000000000002</v>
      </c>
      <c r="P167" s="165">
        <f>IF('Crisis Indicator Data'!H164="x","x",'Crisis Indicator Data'!H164/'Crisis Indicator Data'!G164)</f>
        <v>4.3340111845449926E-2</v>
      </c>
      <c r="Q167" s="147">
        <f t="shared" si="70"/>
        <v>0.2</v>
      </c>
      <c r="R167" s="147">
        <f t="shared" si="71"/>
        <v>1.2000000000000002</v>
      </c>
      <c r="S167" s="147">
        <f>IF('Crisis Indicator Data'!I164="x","x",IF('Crisis Indicator Data'!I164=0,0,IF(LOG('Crisis Indicator Data'!I164)&lt;S$4,0,IF(LOG('Crisis Indicator Data'!I164)&gt;S$3,5,ROUND(5-(S$3-LOG('Crisis Indicator Data'!I164))/(S$3-S$4)*5,1)))))</f>
        <v>3.6</v>
      </c>
      <c r="T167" s="165">
        <f>IF('Crisis Indicator Data'!H164="x","x",IF('Crisis Indicator Data'!I164="x","x",'Crisis Indicator Data'!I164/'Crisis Indicator Data'!H164))</f>
        <v>0.4633431085043988</v>
      </c>
      <c r="U167" s="147">
        <f t="shared" si="72"/>
        <v>5</v>
      </c>
      <c r="V167" s="147">
        <f t="shared" si="73"/>
        <v>4.3</v>
      </c>
      <c r="W167" s="147">
        <f>IF('Crisis Indicator Data'!L164="x","x",IF('Crisis Indicator Data'!L164=0,0,IF(LOG('Crisis Indicator Data'!L164)&lt;W$4,0,IF(LOG('Crisis Indicator Data'!L164)&gt;W$3,5,ROUND(5-(W$3-LOG('Crisis Indicator Data'!L164))/(W$3-W$4)*5,1)))))</f>
        <v>0.7</v>
      </c>
      <c r="X167" s="166">
        <f>IF(OR('Crisis Indicator Data'!L164="x",'Crisis Indicator Data'!H164="x"),"x",'Crisis Indicator Data'!L164/'Crisis Indicator Data'!H164)</f>
        <v>4.3988269794721411E-6</v>
      </c>
      <c r="Y167" s="147">
        <f t="shared" si="74"/>
        <v>0.2</v>
      </c>
      <c r="Z167" s="147">
        <f t="shared" si="75"/>
        <v>0.5</v>
      </c>
      <c r="AA167" s="147">
        <f t="shared" si="76"/>
        <v>2.9</v>
      </c>
      <c r="AB167" s="167">
        <f t="shared" si="77"/>
        <v>2.1</v>
      </c>
    </row>
    <row r="168" spans="1:28" x14ac:dyDescent="0.35">
      <c r="A168" s="175" t="str">
        <f>'Crisis Indicator Data'!A165</f>
        <v>Kurdish Conflict</v>
      </c>
      <c r="B168" s="176" t="str">
        <f>'Crisis Indicator Data'!B165</f>
        <v>Conflict</v>
      </c>
      <c r="C168" s="176" t="str">
        <f>'Crisis Indicator Data'!C165</f>
        <v>TUR004</v>
      </c>
      <c r="D168" s="176" t="str">
        <f>'Crisis Indicator Data'!D165</f>
        <v>Türkiye</v>
      </c>
      <c r="E168" s="177" t="str">
        <f>'Crisis Indicator Data'!E165</f>
        <v>TUR</v>
      </c>
      <c r="F168" s="168">
        <f>IF('Crisis Indicator Data'!F165="x","x",IF(LOG('Crisis Indicator Data'!F165)&lt;F$4,0,IF(LOG('Crisis Indicator Data'!F165)&gt;F$3,5,ROUND(5-(F$3-LOG('Crisis Indicator Data'!F165))/(F$3-F$4)*5,1))))</f>
        <v>3.2</v>
      </c>
      <c r="G168" s="165">
        <f>IF('Crisis Indicator Data'!F165="x","x",IF(LEN(E168)&gt;3,('Crisis Indicator Data'!F165/VLOOKUP('Impact of the crisis'!$C168,'Regional Crises'!$B$1:$R$66,4,FALSE)),'Crisis Indicator Data'!F165/VLOOKUP('Impact of the crisis'!$E168,'Country Indicator Data'!$B$4:$P$300,15,FALSE)))</f>
        <v>0.10584046879669451</v>
      </c>
      <c r="H168" s="147">
        <f t="shared" si="65"/>
        <v>0.4</v>
      </c>
      <c r="I168" s="147">
        <f t="shared" si="66"/>
        <v>1.8</v>
      </c>
      <c r="J168" s="147">
        <f>IF('Crisis Indicator Data'!G165="x","x",IF(LOG('Crisis Indicator Data'!G165)&lt;J$4,0,IF(LOG('Crisis Indicator Data'!G165)&gt;J$3,5,ROUND(5-(J$3-LOG('Crisis Indicator Data'!G165))/(J$3-J$4)*5,1))))</f>
        <v>2.6</v>
      </c>
      <c r="K168" s="165">
        <f>IF('Crisis Indicator Data'!G165="x","x",IF(LEN(E168)&gt;3,('Crisis Indicator Data'!G165/VLOOKUP('Impact of the crisis'!$C168,'Regional Crises'!$B$1:$R$66,5,FALSE)),'Crisis Indicator Data'!G165/VLOOKUP('Impact of the crisis'!$E168,'Country Indicator Data'!$B$4:$P$300,14,FALSE)))</f>
        <v>6.8639679924688168E-2</v>
      </c>
      <c r="L168" s="147">
        <f t="shared" si="67"/>
        <v>0.3</v>
      </c>
      <c r="M168" s="147">
        <f t="shared" si="68"/>
        <v>1.45</v>
      </c>
      <c r="N168" s="147">
        <f t="shared" si="69"/>
        <v>1.6</v>
      </c>
      <c r="O168" s="147" t="str">
        <f>IF('Crisis Indicator Data'!H165="x","x",IF('Crisis Indicator Data'!H165=0,0,IF(LOG('Crisis Indicator Data'!H165)&lt;O$4,0,IF(LOG('Crisis Indicator Data'!H165)&gt;O$3,5,ROUND(5-(O$3-LOG('Crisis Indicator Data'!H165))/(O$3-O$4)*5,1)))))</f>
        <v>x</v>
      </c>
      <c r="P168" s="165" t="str">
        <f>IF('Crisis Indicator Data'!H165="x","x",'Crisis Indicator Data'!H165/'Crisis Indicator Data'!G165)</f>
        <v>x</v>
      </c>
      <c r="Q168" s="147" t="str">
        <f t="shared" si="70"/>
        <v>x</v>
      </c>
      <c r="R168" s="147" t="str">
        <f t="shared" si="71"/>
        <v>x</v>
      </c>
      <c r="S168" s="147">
        <f>IF('Crisis Indicator Data'!I165="x","x",IF('Crisis Indicator Data'!I165=0,0,IF(LOG('Crisis Indicator Data'!I165)&lt;S$4,0,IF(LOG('Crisis Indicator Data'!I165)&gt;S$3,5,ROUND(5-(S$3-LOG('Crisis Indicator Data'!I165))/(S$3-S$4)*5,1)))))</f>
        <v>4.4000000000000004</v>
      </c>
      <c r="T168" s="165" t="str">
        <f>IF('Crisis Indicator Data'!H165="x","x",IF('Crisis Indicator Data'!I165="x","x",'Crisis Indicator Data'!I165/'Crisis Indicator Data'!H165))</f>
        <v>x</v>
      </c>
      <c r="U168" s="147" t="str">
        <f t="shared" si="72"/>
        <v>x</v>
      </c>
      <c r="V168" s="147">
        <f t="shared" si="73"/>
        <v>4.4000000000000004</v>
      </c>
      <c r="W168" s="147">
        <f>IF('Crisis Indicator Data'!L165="x","x",IF('Crisis Indicator Data'!L165=0,0,IF(LOG('Crisis Indicator Data'!L165)&lt;W$4,0,IF(LOG('Crisis Indicator Data'!L165)&gt;W$3,5,ROUND(5-(W$3-LOG('Crisis Indicator Data'!L165))/(W$3-W$4)*5,1)))))</f>
        <v>0</v>
      </c>
      <c r="X168" s="166" t="str">
        <f>IF(OR('Crisis Indicator Data'!L165="x",'Crisis Indicator Data'!H165="x"),"x",'Crisis Indicator Data'!L165/'Crisis Indicator Data'!H165)</f>
        <v>x</v>
      </c>
      <c r="Y168" s="147" t="str">
        <f t="shared" si="74"/>
        <v>x</v>
      </c>
      <c r="Z168" s="147">
        <f t="shared" si="75"/>
        <v>0</v>
      </c>
      <c r="AA168" s="147">
        <f t="shared" si="76"/>
        <v>2.8</v>
      </c>
      <c r="AB168" s="167">
        <f t="shared" si="77"/>
        <v>2.8</v>
      </c>
    </row>
    <row r="169" spans="1:28" x14ac:dyDescent="0.35">
      <c r="A169" s="175" t="str">
        <f>'Crisis Indicator Data'!A166</f>
        <v>Türkiye / Syria earthquake in Türkiye</v>
      </c>
      <c r="B169" s="176" t="str">
        <f>'Crisis Indicator Data'!B166</f>
        <v>Earthquake</v>
      </c>
      <c r="C169" s="176" t="str">
        <f>'Crisis Indicator Data'!C166</f>
        <v>TUR005</v>
      </c>
      <c r="D169" s="176" t="str">
        <f>'Crisis Indicator Data'!D166</f>
        <v>Türkiye</v>
      </c>
      <c r="E169" s="177" t="str">
        <f>'Crisis Indicator Data'!E166</f>
        <v>TUR</v>
      </c>
      <c r="F169" s="168">
        <f>IF('Crisis Indicator Data'!F166="x","x",IF(LOG('Crisis Indicator Data'!F166)&lt;F$4,0,IF(LOG('Crisis Indicator Data'!F166)&gt;F$3,5,ROUND(5-(F$3-LOG('Crisis Indicator Data'!F166))/(F$3-F$4)*5,1))))</f>
        <v>3.3</v>
      </c>
      <c r="G169" s="165">
        <f>IF('Crisis Indicator Data'!F166="x","x",IF(LEN(E169)&gt;3,('Crisis Indicator Data'!F166/VLOOKUP('Impact of the crisis'!$C169,'Regional Crises'!$B$1:$R$66,4,FALSE)),'Crisis Indicator Data'!F166/VLOOKUP('Impact of the crisis'!$E169,'Country Indicator Data'!$B$4:$P$300,15,FALSE)))</f>
        <v>0.12745345165858918</v>
      </c>
      <c r="H169" s="147">
        <f t="shared" si="65"/>
        <v>0.5</v>
      </c>
      <c r="I169" s="147">
        <f t="shared" si="66"/>
        <v>1.9</v>
      </c>
      <c r="J169" s="147">
        <f>IF('Crisis Indicator Data'!G166="x","x",IF(LOG('Crisis Indicator Data'!G166)&lt;J$4,0,IF(LOG('Crisis Indicator Data'!G166)&gt;J$3,5,ROUND(5-(J$3-LOG('Crisis Indicator Data'!G166))/(J$3-J$4)*5,1))))</f>
        <v>3.8</v>
      </c>
      <c r="K169" s="165">
        <f>IF('Crisis Indicator Data'!G166="x","x",IF(LEN(E169)&gt;3,('Crisis Indicator Data'!G166/VLOOKUP('Impact of the crisis'!$C169,'Regional Crises'!$B$1:$R$66,5,FALSE)),'Crisis Indicator Data'!G166/VLOOKUP('Impact of the crisis'!$E169,'Country Indicator Data'!$B$4:$P$300,14,FALSE)))</f>
        <v>0.15794304542245236</v>
      </c>
      <c r="L169" s="147">
        <f t="shared" si="67"/>
        <v>0.7</v>
      </c>
      <c r="M169" s="147">
        <f t="shared" si="68"/>
        <v>2.25</v>
      </c>
      <c r="N169" s="147">
        <f t="shared" si="69"/>
        <v>2.1</v>
      </c>
      <c r="O169" s="147">
        <f>IF('Crisis Indicator Data'!H166="x","x",IF('Crisis Indicator Data'!H166=0,0,IF(LOG('Crisis Indicator Data'!H166)&lt;O$4,0,IF(LOG('Crisis Indicator Data'!H166)&gt;O$3,5,ROUND(5-(O$3-LOG('Crisis Indicator Data'!H166))/(O$3-O$4)*5,1)))))</f>
        <v>4.0999999999999996</v>
      </c>
      <c r="P169" s="165">
        <f>IF('Crisis Indicator Data'!H166="x","x",'Crisis Indicator Data'!H166/'Crisis Indicator Data'!G166)</f>
        <v>0.67799135747280581</v>
      </c>
      <c r="Q169" s="147">
        <f t="shared" si="70"/>
        <v>3.4</v>
      </c>
      <c r="R169" s="147">
        <f t="shared" si="71"/>
        <v>3.75</v>
      </c>
      <c r="S169" s="147">
        <f>IF('Crisis Indicator Data'!I166="x","x",IF('Crisis Indicator Data'!I166=0,0,IF(LOG('Crisis Indicator Data'!I166)&lt;S$4,0,IF(LOG('Crisis Indicator Data'!I166)&gt;S$3,5,ROUND(5-(S$3-LOG('Crisis Indicator Data'!I166))/(S$3-S$4)*5,1)))))</f>
        <v>4.0999999999999996</v>
      </c>
      <c r="T169" s="165">
        <f>IF('Crisis Indicator Data'!H166="x","x",IF('Crisis Indicator Data'!I166="x","x",'Crisis Indicator Data'!I166/'Crisis Indicator Data'!H166))</f>
        <v>8.3626373626373623E-2</v>
      </c>
      <c r="U169" s="147">
        <f t="shared" si="72"/>
        <v>2.8</v>
      </c>
      <c r="V169" s="147">
        <f t="shared" si="73"/>
        <v>3.5</v>
      </c>
      <c r="W169" s="147">
        <f>IF('Crisis Indicator Data'!L166="x","x",IF('Crisis Indicator Data'!L166=0,0,IF(LOG('Crisis Indicator Data'!L166)&lt;W$4,0,IF(LOG('Crisis Indicator Data'!L166)&gt;W$3,5,ROUND(5-(W$3-LOG('Crisis Indicator Data'!L166))/(W$3-W$4)*5,1)))))</f>
        <v>0</v>
      </c>
      <c r="X169" s="166">
        <f>IF(OR('Crisis Indicator Data'!L166="x",'Crisis Indicator Data'!H166="x"),"x",'Crisis Indicator Data'!L166/'Crisis Indicator Data'!H166)</f>
        <v>0</v>
      </c>
      <c r="Y169" s="147">
        <f t="shared" si="74"/>
        <v>0</v>
      </c>
      <c r="Z169" s="147">
        <f t="shared" si="75"/>
        <v>0</v>
      </c>
      <c r="AA169" s="147">
        <f t="shared" si="76"/>
        <v>2.1</v>
      </c>
      <c r="AB169" s="167">
        <f t="shared" si="77"/>
        <v>3</v>
      </c>
    </row>
    <row r="170" spans="1:28" x14ac:dyDescent="0.35">
      <c r="A170" s="175" t="str">
        <f>'Crisis Indicator Data'!A167</f>
        <v>Multiple Crises in Tanzania</v>
      </c>
      <c r="B170" s="176" t="str">
        <f>'Crisis Indicator Data'!B167</f>
        <v>Displacement,Drought</v>
      </c>
      <c r="C170" s="176" t="str">
        <f>'Crisis Indicator Data'!C167</f>
        <v>TZA001</v>
      </c>
      <c r="D170" s="176" t="str">
        <f>'Crisis Indicator Data'!D167</f>
        <v>Tanzania</v>
      </c>
      <c r="E170" s="177" t="str">
        <f>'Crisis Indicator Data'!E167</f>
        <v>TZA</v>
      </c>
      <c r="F170" s="168">
        <f>IF('Crisis Indicator Data'!F167="x","x",IF(LOG('Crisis Indicator Data'!F167)&lt;F$4,0,IF(LOG('Crisis Indicator Data'!F167)&gt;F$3,5,ROUND(5-(F$3-LOG('Crisis Indicator Data'!F167))/(F$3-F$4)*5,1))))</f>
        <v>4.4000000000000004</v>
      </c>
      <c r="G170" s="165">
        <f>IF('Crisis Indicator Data'!F167="x","x",IF(LEN(E170)&gt;3,('Crisis Indicator Data'!F167/VLOOKUP('Impact of the crisis'!$C170,'Regional Crises'!$B$1:$R$66,4,FALSE)),'Crisis Indicator Data'!F167/VLOOKUP('Impact of the crisis'!$E170,'Country Indicator Data'!$B$4:$P$300,15,FALSE)))</f>
        <v>0.49834612779408444</v>
      </c>
      <c r="H170" s="147">
        <f t="shared" si="65"/>
        <v>2.4</v>
      </c>
      <c r="I170" s="147">
        <f t="shared" si="66"/>
        <v>3.4000000000000004</v>
      </c>
      <c r="J170" s="147">
        <f>IF('Crisis Indicator Data'!G167="x","x",IF(LOG('Crisis Indicator Data'!G167)&lt;J$4,0,IF(LOG('Crisis Indicator Data'!G167)&gt;J$3,5,ROUND(5-(J$3-LOG('Crisis Indicator Data'!G167))/(J$3-J$4)*5,1))))</f>
        <v>4.5</v>
      </c>
      <c r="K170" s="165">
        <f>IF('Crisis Indicator Data'!G167="x","x",IF(LEN(E170)&gt;3,('Crisis Indicator Data'!G167/VLOOKUP('Impact of the crisis'!$C170,'Regional Crises'!$B$1:$R$66,5,FALSE)),'Crisis Indicator Data'!G167/VLOOKUP('Impact of the crisis'!$E170,'Country Indicator Data'!$B$4:$P$300,14,FALSE)))</f>
        <v>0.32049069791047374</v>
      </c>
      <c r="L170" s="147">
        <f t="shared" si="67"/>
        <v>1.6</v>
      </c>
      <c r="M170" s="147">
        <f t="shared" si="68"/>
        <v>3.05</v>
      </c>
      <c r="N170" s="147">
        <f t="shared" si="69"/>
        <v>3.2</v>
      </c>
      <c r="O170" s="147">
        <f>IF('Crisis Indicator Data'!H167="x","x",IF('Crisis Indicator Data'!H167=0,0,IF(LOG('Crisis Indicator Data'!H167)&lt;O$4,0,IF(LOG('Crisis Indicator Data'!H167)&gt;O$3,5,ROUND(5-(O$3-LOG('Crisis Indicator Data'!H167))/(O$3-O$4)*5,1)))))</f>
        <v>4.5999999999999996</v>
      </c>
      <c r="P170" s="165">
        <f>IF('Crisis Indicator Data'!H167="x","x",'Crisis Indicator Data'!H167/'Crisis Indicator Data'!G167)</f>
        <v>0.77477151389014565</v>
      </c>
      <c r="Q170" s="147">
        <f t="shared" si="70"/>
        <v>3.9</v>
      </c>
      <c r="R170" s="147">
        <f t="shared" si="71"/>
        <v>4.25</v>
      </c>
      <c r="S170" s="147">
        <f>IF('Crisis Indicator Data'!I167="x","x",IF('Crisis Indicator Data'!I167=0,0,IF(LOG('Crisis Indicator Data'!I167)&lt;S$4,0,IF(LOG('Crisis Indicator Data'!I167)&gt;S$3,5,ROUND(5-(S$3-LOG('Crisis Indicator Data'!I167))/(S$3-S$4)*5,1)))))</f>
        <v>3.4</v>
      </c>
      <c r="T170" s="165">
        <f>IF('Crisis Indicator Data'!H167="x","x",IF('Crisis Indicator Data'!I167="x","x",'Crisis Indicator Data'!I167/'Crisis Indicator Data'!H167))</f>
        <v>1.3606633964027096E-2</v>
      </c>
      <c r="U170" s="147">
        <f t="shared" si="72"/>
        <v>0.5</v>
      </c>
      <c r="V170" s="147">
        <f t="shared" si="73"/>
        <v>2</v>
      </c>
      <c r="W170" s="147">
        <f>IF('Crisis Indicator Data'!L167="x","x",IF('Crisis Indicator Data'!L167=0,0,IF(LOG('Crisis Indicator Data'!L167)&lt;W$4,0,IF(LOG('Crisis Indicator Data'!L167)&gt;W$3,5,ROUND(5-(W$3-LOG('Crisis Indicator Data'!L167))/(W$3-W$4)*5,1)))))</f>
        <v>0</v>
      </c>
      <c r="X170" s="166">
        <f>IF(OR('Crisis Indicator Data'!L167="x",'Crisis Indicator Data'!H167="x"),"x",'Crisis Indicator Data'!L167/'Crisis Indicator Data'!H167)</f>
        <v>0</v>
      </c>
      <c r="Y170" s="147">
        <f t="shared" si="74"/>
        <v>0</v>
      </c>
      <c r="Z170" s="147">
        <f t="shared" si="75"/>
        <v>0</v>
      </c>
      <c r="AA170" s="147">
        <f t="shared" si="76"/>
        <v>1.1000000000000001</v>
      </c>
      <c r="AB170" s="167">
        <f t="shared" si="77"/>
        <v>3</v>
      </c>
    </row>
    <row r="171" spans="1:28" x14ac:dyDescent="0.35">
      <c r="A171" s="175" t="str">
        <f>'Crisis Indicator Data'!A168</f>
        <v>International Displacement in Tanzania</v>
      </c>
      <c r="B171" s="176" t="str">
        <f>'Crisis Indicator Data'!B168</f>
        <v>Displacement</v>
      </c>
      <c r="C171" s="176" t="str">
        <f>'Crisis Indicator Data'!C168</f>
        <v>TZA002</v>
      </c>
      <c r="D171" s="176" t="str">
        <f>'Crisis Indicator Data'!D168</f>
        <v>Tanzania</v>
      </c>
      <c r="E171" s="177" t="str">
        <f>'Crisis Indicator Data'!E168</f>
        <v>TZA</v>
      </c>
      <c r="F171" s="168">
        <f>IF('Crisis Indicator Data'!F168="x","x",IF(LOG('Crisis Indicator Data'!F168)&lt;F$4,0,IF(LOG('Crisis Indicator Data'!F168)&gt;F$3,5,ROUND(5-(F$3-LOG('Crisis Indicator Data'!F168))/(F$3-F$4)*5,1))))</f>
        <v>3.8</v>
      </c>
      <c r="G171" s="165">
        <f>IF('Crisis Indicator Data'!F168="x","x",IF(LEN(E171)&gt;3,('Crisis Indicator Data'!F168/VLOOKUP('Impact of the crisis'!$C171,'Regional Crises'!$B$1:$R$66,4,FALSE)),'Crisis Indicator Data'!F168/VLOOKUP('Impact of the crisis'!$E171,'Country Indicator Data'!$B$4:$P$300,15,FALSE)))</f>
        <v>0.21122488146308421</v>
      </c>
      <c r="H171" s="147">
        <f t="shared" si="65"/>
        <v>1</v>
      </c>
      <c r="I171" s="147">
        <f t="shared" si="66"/>
        <v>2.4</v>
      </c>
      <c r="J171" s="147">
        <f>IF('Crisis Indicator Data'!G168="x","x",IF(LOG('Crisis Indicator Data'!G168)&lt;J$4,0,IF(LOG('Crisis Indicator Data'!G168)&gt;J$3,5,ROUND(5-(J$3-LOG('Crisis Indicator Data'!G168))/(J$3-J$4)*5,1))))</f>
        <v>3.9</v>
      </c>
      <c r="K171" s="165">
        <f>IF('Crisis Indicator Data'!G168="x","x",IF(LEN(E171)&gt;3,('Crisis Indicator Data'!G168/VLOOKUP('Impact of the crisis'!$C171,'Regional Crises'!$B$1:$R$66,5,FALSE)),'Crisis Indicator Data'!G168/VLOOKUP('Impact of the crisis'!$E171,'Country Indicator Data'!$B$4:$P$300,14,FALSE)))</f>
        <v>0.21772544697881471</v>
      </c>
      <c r="L171" s="147">
        <f t="shared" si="67"/>
        <v>1</v>
      </c>
      <c r="M171" s="147">
        <f t="shared" si="68"/>
        <v>2.4500000000000002</v>
      </c>
      <c r="N171" s="147">
        <f t="shared" si="69"/>
        <v>2.4</v>
      </c>
      <c r="O171" s="147">
        <f>IF('Crisis Indicator Data'!H168="x","x",IF('Crisis Indicator Data'!H168=0,0,IF(LOG('Crisis Indicator Data'!H168)&lt;O$4,0,IF(LOG('Crisis Indicator Data'!H168)&gt;O$3,5,ROUND(5-(O$3-LOG('Crisis Indicator Data'!H168))/(O$3-O$4)*5,1)))))</f>
        <v>4.5</v>
      </c>
      <c r="P171" s="165">
        <f>IF('Crisis Indicator Data'!H168="x","x",'Crisis Indicator Data'!H168/'Crisis Indicator Data'!G168)</f>
        <v>1</v>
      </c>
      <c r="Q171" s="147">
        <f t="shared" si="70"/>
        <v>5</v>
      </c>
      <c r="R171" s="147">
        <f t="shared" si="71"/>
        <v>4.75</v>
      </c>
      <c r="S171" s="147">
        <f>IF('Crisis Indicator Data'!I168="x","x",IF('Crisis Indicator Data'!I168=0,0,IF(LOG('Crisis Indicator Data'!I168)&lt;S$4,0,IF(LOG('Crisis Indicator Data'!I168)&gt;S$3,5,ROUND(5-(S$3-LOG('Crisis Indicator Data'!I168))/(S$3-S$4)*5,1)))))</f>
        <v>3.4</v>
      </c>
      <c r="T171" s="165">
        <f>IF('Crisis Indicator Data'!H168="x","x",IF('Crisis Indicator Data'!I168="x","x",'Crisis Indicator Data'!I168/'Crisis Indicator Data'!H168))</f>
        <v>1.5517815517815519E-2</v>
      </c>
      <c r="U171" s="147">
        <f t="shared" si="72"/>
        <v>0.5</v>
      </c>
      <c r="V171" s="147">
        <f t="shared" si="73"/>
        <v>2</v>
      </c>
      <c r="W171" s="147">
        <f>IF('Crisis Indicator Data'!L168="x","x",IF('Crisis Indicator Data'!L168=0,0,IF(LOG('Crisis Indicator Data'!L168)&lt;W$4,0,IF(LOG('Crisis Indicator Data'!L168)&gt;W$3,5,ROUND(5-(W$3-LOG('Crisis Indicator Data'!L168))/(W$3-W$4)*5,1)))))</f>
        <v>0</v>
      </c>
      <c r="X171" s="166">
        <f>IF(OR('Crisis Indicator Data'!L168="x",'Crisis Indicator Data'!H168="x"),"x",'Crisis Indicator Data'!L168/'Crisis Indicator Data'!H168)</f>
        <v>0</v>
      </c>
      <c r="Y171" s="147">
        <f t="shared" si="74"/>
        <v>0</v>
      </c>
      <c r="Z171" s="147">
        <f t="shared" si="75"/>
        <v>0</v>
      </c>
      <c r="AA171" s="147">
        <f t="shared" si="76"/>
        <v>1.1000000000000001</v>
      </c>
      <c r="AB171" s="167">
        <f t="shared" si="77"/>
        <v>3.5</v>
      </c>
    </row>
    <row r="172" spans="1:28" x14ac:dyDescent="0.35">
      <c r="A172" s="175" t="str">
        <f>'Crisis Indicator Data'!A169</f>
        <v>Food Security Crisis in North-East Tanzania</v>
      </c>
      <c r="B172" s="176" t="str">
        <f>'Crisis Indicator Data'!B169</f>
        <v>Drought</v>
      </c>
      <c r="C172" s="176" t="str">
        <f>'Crisis Indicator Data'!C169</f>
        <v>TZA003</v>
      </c>
      <c r="D172" s="176" t="str">
        <f>'Crisis Indicator Data'!D169</f>
        <v>Tanzania</v>
      </c>
      <c r="E172" s="177" t="str">
        <f>'Crisis Indicator Data'!E169</f>
        <v>TZA</v>
      </c>
      <c r="F172" s="168">
        <f>IF('Crisis Indicator Data'!F169="x","x",IF(LOG('Crisis Indicator Data'!F169)&lt;F$4,0,IF(LOG('Crisis Indicator Data'!F169)&gt;F$3,5,ROUND(5-(F$3-LOG('Crisis Indicator Data'!F169))/(F$3-F$4)*5,1))))</f>
        <v>4.3</v>
      </c>
      <c r="G172" s="165">
        <f>IF('Crisis Indicator Data'!F169="x","x",IF(LEN(E172)&gt;3,('Crisis Indicator Data'!F169/VLOOKUP('Impact of the crisis'!$C172,'Regional Crises'!$B$1:$R$66,4,FALSE)),'Crisis Indicator Data'!F169/VLOOKUP('Impact of the crisis'!$E172,'Country Indicator Data'!$B$4:$P$300,15,FALSE)))</f>
        <v>0.4032050124181531</v>
      </c>
      <c r="H172" s="147">
        <f t="shared" si="65"/>
        <v>2</v>
      </c>
      <c r="I172" s="147">
        <f t="shared" si="66"/>
        <v>3.15</v>
      </c>
      <c r="J172" s="147">
        <f>IF('Crisis Indicator Data'!G169="x","x",IF(LOG('Crisis Indicator Data'!G169)&lt;J$4,0,IF(LOG('Crisis Indicator Data'!G169)&gt;J$3,5,ROUND(5-(J$3-LOG('Crisis Indicator Data'!G169))/(J$3-J$4)*5,1))))</f>
        <v>2.8</v>
      </c>
      <c r="K172" s="165">
        <f>IF('Crisis Indicator Data'!G169="x","x",IF(LEN(E172)&gt;3,('Crisis Indicator Data'!G169/VLOOKUP('Impact of the crisis'!$C172,'Regional Crises'!$B$1:$R$66,5,FALSE)),'Crisis Indicator Data'!G169/VLOOKUP('Impact of the crisis'!$E172,'Country Indicator Data'!$B$4:$P$300,14,FALSE)))</f>
        <v>0.102765250931659</v>
      </c>
      <c r="L172" s="147">
        <f t="shared" si="67"/>
        <v>0.5</v>
      </c>
      <c r="M172" s="147">
        <f t="shared" si="68"/>
        <v>1.65</v>
      </c>
      <c r="N172" s="147">
        <f t="shared" si="69"/>
        <v>2.5</v>
      </c>
      <c r="O172" s="147">
        <f>IF('Crisis Indicator Data'!H169="x","x",IF('Crisis Indicator Data'!H169=0,0,IF(LOG('Crisis Indicator Data'!H169)&lt;O$4,0,IF(LOG('Crisis Indicator Data'!H169)&gt;O$3,5,ROUND(5-(O$3-LOG('Crisis Indicator Data'!H169))/(O$3-O$4)*5,1)))))</f>
        <v>3</v>
      </c>
      <c r="P172" s="165">
        <f>IF('Crisis Indicator Data'!H169="x","x",'Crisis Indicator Data'!H169/'Crisis Indicator Data'!G169)</f>
        <v>0.2975871313672922</v>
      </c>
      <c r="Q172" s="147">
        <f t="shared" si="70"/>
        <v>1.5</v>
      </c>
      <c r="R172" s="147">
        <f t="shared" si="71"/>
        <v>2.25</v>
      </c>
      <c r="S172" s="147" t="str">
        <f>IF('Crisis Indicator Data'!I169="x","x",IF('Crisis Indicator Data'!I169=0,0,IF(LOG('Crisis Indicator Data'!I169)&lt;S$4,0,IF(LOG('Crisis Indicator Data'!I169)&gt;S$3,5,ROUND(5-(S$3-LOG('Crisis Indicator Data'!I169))/(S$3-S$4)*5,1)))))</f>
        <v>x</v>
      </c>
      <c r="T172" s="165" t="str">
        <f>IF('Crisis Indicator Data'!H169="x","x",IF('Crisis Indicator Data'!I169="x","x",'Crisis Indicator Data'!I169/'Crisis Indicator Data'!H169))</f>
        <v>x</v>
      </c>
      <c r="U172" s="147" t="str">
        <f t="shared" si="72"/>
        <v>x</v>
      </c>
      <c r="V172" s="147" t="str">
        <f t="shared" si="73"/>
        <v>x</v>
      </c>
      <c r="W172" s="147">
        <f>IF('Crisis Indicator Data'!L169="x","x",IF('Crisis Indicator Data'!L169=0,0,IF(LOG('Crisis Indicator Data'!L169)&lt;W$4,0,IF(LOG('Crisis Indicator Data'!L169)&gt;W$3,5,ROUND(5-(W$3-LOG('Crisis Indicator Data'!L169))/(W$3-W$4)*5,1)))))</f>
        <v>0</v>
      </c>
      <c r="X172" s="166">
        <f>IF(OR('Crisis Indicator Data'!L169="x",'Crisis Indicator Data'!H169="x"),"x",'Crisis Indicator Data'!L169/'Crisis Indicator Data'!H169)</f>
        <v>0</v>
      </c>
      <c r="Y172" s="147">
        <f t="shared" si="74"/>
        <v>0</v>
      </c>
      <c r="Z172" s="147">
        <f t="shared" si="75"/>
        <v>0</v>
      </c>
      <c r="AA172" s="147">
        <f t="shared" si="76"/>
        <v>0</v>
      </c>
      <c r="AB172" s="167">
        <f t="shared" si="77"/>
        <v>1.3</v>
      </c>
    </row>
    <row r="173" spans="1:28" x14ac:dyDescent="0.35">
      <c r="A173" s="175" t="str">
        <f>'Crisis Indicator Data'!A170</f>
        <v>International Displacement in Uganda</v>
      </c>
      <c r="B173" s="176" t="str">
        <f>'Crisis Indicator Data'!B170</f>
        <v>Displacement</v>
      </c>
      <c r="C173" s="176" t="str">
        <f>'Crisis Indicator Data'!C170</f>
        <v>UGA005</v>
      </c>
      <c r="D173" s="176" t="str">
        <f>'Crisis Indicator Data'!D170</f>
        <v>Uganda</v>
      </c>
      <c r="E173" s="177" t="str">
        <f>'Crisis Indicator Data'!E170</f>
        <v>UGA</v>
      </c>
      <c r="F173" s="168">
        <f>IF('Crisis Indicator Data'!F170="x","x",IF(LOG('Crisis Indicator Data'!F170)&lt;F$4,0,IF(LOG('Crisis Indicator Data'!F170)&gt;F$3,5,ROUND(5-(F$3-LOG('Crisis Indicator Data'!F170))/(F$3-F$4)*5,1))))</f>
        <v>2.4</v>
      </c>
      <c r="G173" s="165">
        <f>IF('Crisis Indicator Data'!F170="x","x",IF(LEN(E173)&gt;3,('Crisis Indicator Data'!F170/VLOOKUP('Impact of the crisis'!$C173,'Regional Crises'!$B$1:$R$66,4,FALSE)),'Crisis Indicator Data'!F170/VLOOKUP('Impact of the crisis'!$E173,'Country Indicator Data'!$B$4:$P$300,15,FALSE)))</f>
        <v>0.13222122481547977</v>
      </c>
      <c r="H173" s="147">
        <f t="shared" si="65"/>
        <v>0.6</v>
      </c>
      <c r="I173" s="147">
        <f t="shared" si="66"/>
        <v>1.5</v>
      </c>
      <c r="J173" s="147">
        <f>IF('Crisis Indicator Data'!G170="x","x",IF(LOG('Crisis Indicator Data'!G170)&lt;J$4,0,IF(LOG('Crisis Indicator Data'!G170)&gt;J$3,5,ROUND(5-(J$3-LOG('Crisis Indicator Data'!G170))/(J$3-J$4)*5,1))))</f>
        <v>3</v>
      </c>
      <c r="K173" s="165">
        <f>IF('Crisis Indicator Data'!G170="x","x",IF(LEN(E173)&gt;3,('Crisis Indicator Data'!G170/VLOOKUP('Impact of the crisis'!$C173,'Regional Crises'!$B$1:$R$66,5,FALSE)),'Crisis Indicator Data'!G170/VLOOKUP('Impact of the crisis'!$E173,'Country Indicator Data'!$B$4:$P$300,14,FALSE)))</f>
        <v>0.14941291773161405</v>
      </c>
      <c r="L173" s="147">
        <f t="shared" si="67"/>
        <v>0.7</v>
      </c>
      <c r="M173" s="147">
        <f t="shared" si="68"/>
        <v>1.85</v>
      </c>
      <c r="N173" s="147">
        <f t="shared" si="69"/>
        <v>1.7</v>
      </c>
      <c r="O173" s="147">
        <f>IF('Crisis Indicator Data'!H170="x","x",IF('Crisis Indicator Data'!H170=0,0,IF(LOG('Crisis Indicator Data'!H170)&lt;O$4,0,IF(LOG('Crisis Indicator Data'!H170)&gt;O$3,5,ROUND(5-(O$3-LOG('Crisis Indicator Data'!H170))/(O$3-O$4)*5,1)))))</f>
        <v>2.9</v>
      </c>
      <c r="P173" s="165">
        <f>IF('Crisis Indicator Data'!H170="x","x",'Crisis Indicator Data'!H170/'Crisis Indicator Data'!G170)</f>
        <v>0.22392282958199358</v>
      </c>
      <c r="Q173" s="147">
        <f t="shared" si="70"/>
        <v>1.1000000000000001</v>
      </c>
      <c r="R173" s="147">
        <f t="shared" si="71"/>
        <v>2</v>
      </c>
      <c r="S173" s="147">
        <f>IF('Crisis Indicator Data'!I170="x","x",IF('Crisis Indicator Data'!I170=0,0,IF(LOG('Crisis Indicator Data'!I170)&lt;S$4,0,IF(LOG('Crisis Indicator Data'!I170)&gt;S$3,5,ROUND(5-(S$3-LOG('Crisis Indicator Data'!I170))/(S$3-S$4)*5,1)))))</f>
        <v>4.5999999999999996</v>
      </c>
      <c r="T173" s="165">
        <f>IF('Crisis Indicator Data'!H170="x","x",IF('Crisis Indicator Data'!I170="x","x",'Crisis Indicator Data'!I170/'Crisis Indicator Data'!H170))</f>
        <v>1</v>
      </c>
      <c r="U173" s="147">
        <f t="shared" si="72"/>
        <v>5</v>
      </c>
      <c r="V173" s="147">
        <f t="shared" si="73"/>
        <v>4.8</v>
      </c>
      <c r="W173" s="147" t="str">
        <f>IF('Crisis Indicator Data'!L170="x","x",IF('Crisis Indicator Data'!L170=0,0,IF(LOG('Crisis Indicator Data'!L170)&lt;W$4,0,IF(LOG('Crisis Indicator Data'!L170)&gt;W$3,5,ROUND(5-(W$3-LOG('Crisis Indicator Data'!L170))/(W$3-W$4)*5,1)))))</f>
        <v>x</v>
      </c>
      <c r="X173" s="166" t="str">
        <f>IF(OR('Crisis Indicator Data'!L170="x",'Crisis Indicator Data'!H170="x"),"x",'Crisis Indicator Data'!L170/'Crisis Indicator Data'!H170)</f>
        <v>x</v>
      </c>
      <c r="Y173" s="147" t="str">
        <f t="shared" si="74"/>
        <v>x</v>
      </c>
      <c r="Z173" s="147" t="str">
        <f t="shared" si="75"/>
        <v>x</v>
      </c>
      <c r="AA173" s="147">
        <f t="shared" si="76"/>
        <v>4.8</v>
      </c>
      <c r="AB173" s="167">
        <f t="shared" si="77"/>
        <v>3.8</v>
      </c>
    </row>
    <row r="174" spans="1:28" x14ac:dyDescent="0.35">
      <c r="A174" s="175" t="str">
        <f>'Crisis Indicator Data'!A171</f>
        <v>Russia-Ukraine conflict</v>
      </c>
      <c r="B174" s="176" t="str">
        <f>'Crisis Indicator Data'!B171</f>
        <v>Conflict,Displacement</v>
      </c>
      <c r="C174" s="176" t="str">
        <f>'Crisis Indicator Data'!C171</f>
        <v>UKR002</v>
      </c>
      <c r="D174" s="176" t="str">
        <f>'Crisis Indicator Data'!D171</f>
        <v>Ukraine</v>
      </c>
      <c r="E174" s="177" t="str">
        <f>'Crisis Indicator Data'!E171</f>
        <v>UKR</v>
      </c>
      <c r="F174" s="168">
        <f>IF('Crisis Indicator Data'!F171="x","x",IF(LOG('Crisis Indicator Data'!F171)&lt;F$4,0,IF(LOG('Crisis Indicator Data'!F171)&gt;F$3,5,ROUND(5-(F$3-LOG('Crisis Indicator Data'!F171))/(F$3-F$4)*5,1))))</f>
        <v>4.5999999999999996</v>
      </c>
      <c r="G174" s="165">
        <f>IF('Crisis Indicator Data'!F171="x","x",IF(LEN(E174)&gt;3,('Crisis Indicator Data'!F171/VLOOKUP('Impact of the crisis'!$C174,'Regional Crises'!$B$1:$R$66,4,FALSE)),'Crisis Indicator Data'!F171/VLOOKUP('Impact of the crisis'!$E174,'Country Indicator Data'!$B$4:$P$300,15,FALSE)))</f>
        <v>1.0418156713841906</v>
      </c>
      <c r="H174" s="147">
        <f t="shared" si="65"/>
        <v>5</v>
      </c>
      <c r="I174" s="147">
        <f t="shared" si="66"/>
        <v>4.8</v>
      </c>
      <c r="J174" s="147">
        <f>IF('Crisis Indicator Data'!G171="x","x",IF(LOG('Crisis Indicator Data'!G171)&lt;J$4,0,IF(LOG('Crisis Indicator Data'!G171)&gt;J$3,5,ROUND(5-(J$3-LOG('Crisis Indicator Data'!G171))/(J$3-J$4)*5,1))))</f>
        <v>5</v>
      </c>
      <c r="K174" s="165">
        <f>IF('Crisis Indicator Data'!G171="x","x",IF(LEN(E174)&gt;3,('Crisis Indicator Data'!G171/VLOOKUP('Impact of the crisis'!$C174,'Regional Crises'!$B$1:$R$66,5,FALSE)),'Crisis Indicator Data'!G171/VLOOKUP('Impact of the crisis'!$E174,'Country Indicator Data'!$B$4:$P$300,14,FALSE)))</f>
        <v>1</v>
      </c>
      <c r="L174" s="147">
        <f t="shared" si="67"/>
        <v>5</v>
      </c>
      <c r="M174" s="147">
        <f t="shared" si="68"/>
        <v>5</v>
      </c>
      <c r="N174" s="147">
        <f t="shared" si="69"/>
        <v>4.9000000000000004</v>
      </c>
      <c r="O174" s="147">
        <f>IF('Crisis Indicator Data'!H171="x","x",IF('Crisis Indicator Data'!H171=0,0,IF(LOG('Crisis Indicator Data'!H171)&lt;O$4,0,IF(LOG('Crisis Indicator Data'!H171)&gt;O$3,5,ROUND(5-(O$3-LOG('Crisis Indicator Data'!H171))/(O$3-O$4)*5,1)))))</f>
        <v>4.5</v>
      </c>
      <c r="P174" s="165">
        <f>IF('Crisis Indicator Data'!H171="x","x",'Crisis Indicator Data'!H171/'Crisis Indicator Data'!G171)</f>
        <v>0.43894960295620727</v>
      </c>
      <c r="Q174" s="147">
        <f t="shared" si="70"/>
        <v>2.2000000000000002</v>
      </c>
      <c r="R174" s="147">
        <f t="shared" si="71"/>
        <v>3.35</v>
      </c>
      <c r="S174" s="147">
        <f>IF('Crisis Indicator Data'!I171="x","x",IF('Crisis Indicator Data'!I171=0,0,IF(LOG('Crisis Indicator Data'!I171)&lt;S$4,0,IF(LOG('Crisis Indicator Data'!I171)&gt;S$3,5,ROUND(5-(S$3-LOG('Crisis Indicator Data'!I171))/(S$3-S$4)*5,1)))))</f>
        <v>5</v>
      </c>
      <c r="T174" s="165">
        <f>IF('Crisis Indicator Data'!H171="x","x",IF('Crisis Indicator Data'!I171="x","x",'Crisis Indicator Data'!I171/'Crisis Indicator Data'!H171))</f>
        <v>0.85276732939279953</v>
      </c>
      <c r="U174" s="147">
        <f t="shared" si="72"/>
        <v>5</v>
      </c>
      <c r="V174" s="147">
        <f t="shared" si="73"/>
        <v>5</v>
      </c>
      <c r="W174" s="147">
        <f>IF('Crisis Indicator Data'!L171="x","x",IF('Crisis Indicator Data'!L171=0,0,IF(LOG('Crisis Indicator Data'!L171)&lt;W$4,0,IF(LOG('Crisis Indicator Data'!L171)&gt;W$3,5,ROUND(5-(W$3-LOG('Crisis Indicator Data'!L171))/(W$3-W$4)*5,1)))))</f>
        <v>5</v>
      </c>
      <c r="X174" s="166">
        <f>IF(OR('Crisis Indicator Data'!L171="x",'Crisis Indicator Data'!H171="x"),"x",'Crisis Indicator Data'!L171/'Crisis Indicator Data'!H171)</f>
        <v>2.0080004776404561E-3</v>
      </c>
      <c r="Y174" s="147">
        <f t="shared" si="74"/>
        <v>5</v>
      </c>
      <c r="Z174" s="147">
        <f t="shared" si="75"/>
        <v>5</v>
      </c>
      <c r="AA174" s="147">
        <f t="shared" si="76"/>
        <v>5</v>
      </c>
      <c r="AB174" s="167">
        <f t="shared" si="77"/>
        <v>4.3</v>
      </c>
    </row>
    <row r="175" spans="1:28" x14ac:dyDescent="0.35">
      <c r="A175" s="175" t="str">
        <f>'Crisis Indicator Data'!A172</f>
        <v>Complex crisis in Venezuela</v>
      </c>
      <c r="B175" s="176" t="str">
        <f>'Crisis Indicator Data'!B172</f>
        <v>Socio-political,Violence,Floods</v>
      </c>
      <c r="C175" s="176" t="str">
        <f>'Crisis Indicator Data'!C172</f>
        <v>VEN001</v>
      </c>
      <c r="D175" s="176" t="str">
        <f>'Crisis Indicator Data'!D172</f>
        <v>Venezuela</v>
      </c>
      <c r="E175" s="177" t="str">
        <f>'Crisis Indicator Data'!E172</f>
        <v>VEN</v>
      </c>
      <c r="F175" s="168">
        <f>IF('Crisis Indicator Data'!F172="x","x",IF(LOG('Crisis Indicator Data'!F172)&lt;F$4,0,IF(LOG('Crisis Indicator Data'!F172)&gt;F$3,5,ROUND(5-(F$3-LOG('Crisis Indicator Data'!F172))/(F$3-F$4)*5,1))))</f>
        <v>4.9000000000000004</v>
      </c>
      <c r="G175" s="165">
        <f>IF('Crisis Indicator Data'!F172="x","x",IF(LEN(E175)&gt;3,('Crisis Indicator Data'!F172/VLOOKUP('Impact of the crisis'!$C175,'Regional Crises'!$B$1:$R$66,4,FALSE)),'Crisis Indicator Data'!F172/VLOOKUP('Impact of the crisis'!$E175,'Country Indicator Data'!$B$4:$P$300,15,FALSE)))</f>
        <v>1</v>
      </c>
      <c r="H175" s="147">
        <f t="shared" si="65"/>
        <v>5</v>
      </c>
      <c r="I175" s="147">
        <f t="shared" si="66"/>
        <v>4.95</v>
      </c>
      <c r="J175" s="147">
        <f>IF('Crisis Indicator Data'!G172="x","x",IF(LOG('Crisis Indicator Data'!G172)&lt;J$4,0,IF(LOG('Crisis Indicator Data'!G172)&gt;J$3,5,ROUND(5-(J$3-LOG('Crisis Indicator Data'!G172))/(J$3-J$4)*5,1))))</f>
        <v>4.9000000000000004</v>
      </c>
      <c r="K175" s="165">
        <f>IF('Crisis Indicator Data'!G172="x","x",IF(LEN(E175)&gt;3,('Crisis Indicator Data'!G172/VLOOKUP('Impact of the crisis'!$C175,'Regional Crises'!$B$1:$R$66,5,FALSE)),'Crisis Indicator Data'!G172/VLOOKUP('Impact of the crisis'!$E175,'Country Indicator Data'!$B$4:$P$300,14,FALSE)))</f>
        <v>1</v>
      </c>
      <c r="L175" s="147">
        <f t="shared" si="67"/>
        <v>5</v>
      </c>
      <c r="M175" s="147">
        <f t="shared" si="68"/>
        <v>4.95</v>
      </c>
      <c r="N175" s="147">
        <f t="shared" si="69"/>
        <v>5</v>
      </c>
      <c r="O175" s="147">
        <f>IF('Crisis Indicator Data'!H172="x","x",IF('Crisis Indicator Data'!H172=0,0,IF(LOG('Crisis Indicator Data'!H172)&lt;O$4,0,IF(LOG('Crisis Indicator Data'!H172)&gt;O$3,5,ROUND(5-(O$3-LOG('Crisis Indicator Data'!H172))/(O$3-O$4)*5,1)))))</f>
        <v>4.7</v>
      </c>
      <c r="P175" s="165">
        <f>IF('Crisis Indicator Data'!H172="x","x",'Crisis Indicator Data'!H172/'Crisis Indicator Data'!G172)</f>
        <v>0.69002704764546774</v>
      </c>
      <c r="Q175" s="147">
        <f t="shared" si="70"/>
        <v>3.4</v>
      </c>
      <c r="R175" s="147">
        <f t="shared" si="71"/>
        <v>4.05</v>
      </c>
      <c r="S175" s="147">
        <f>IF('Crisis Indicator Data'!I172="x","x",IF('Crisis Indicator Data'!I172=0,0,IF(LOG('Crisis Indicator Data'!I172)&lt;S$4,0,IF(LOG('Crisis Indicator Data'!I172)&gt;S$3,5,ROUND(5-(S$3-LOG('Crisis Indicator Data'!I172))/(S$3-S$4)*5,1)))))</f>
        <v>5</v>
      </c>
      <c r="T175" s="165">
        <f>IF('Crisis Indicator Data'!H172="x","x",IF('Crisis Indicator Data'!I172="x","x",'Crisis Indicator Data'!I172/'Crisis Indicator Data'!H172))</f>
        <v>0.38695411829740189</v>
      </c>
      <c r="U175" s="147">
        <f t="shared" si="72"/>
        <v>5</v>
      </c>
      <c r="V175" s="147">
        <f t="shared" si="73"/>
        <v>5</v>
      </c>
      <c r="W175" s="147">
        <f>IF('Crisis Indicator Data'!L172="x","x",IF('Crisis Indicator Data'!L172=0,0,IF(LOG('Crisis Indicator Data'!L172)&lt;W$4,0,IF(LOG('Crisis Indicator Data'!L172)&gt;W$3,5,ROUND(5-(W$3-LOG('Crisis Indicator Data'!L172))/(W$3-W$4)*5,1)))))</f>
        <v>3.4</v>
      </c>
      <c r="X175" s="166">
        <f>IF(OR('Crisis Indicator Data'!L172="x",'Crisis Indicator Data'!H172="x"),"x",'Crisis Indicator Data'!L172/'Crisis Indicator Data'!H172)</f>
        <v>1.1859892456907383E-5</v>
      </c>
      <c r="Y175" s="147">
        <f t="shared" si="74"/>
        <v>0.6</v>
      </c>
      <c r="Z175" s="147">
        <f t="shared" si="75"/>
        <v>2</v>
      </c>
      <c r="AA175" s="147">
        <f t="shared" si="76"/>
        <v>3.9</v>
      </c>
      <c r="AB175" s="167">
        <f t="shared" si="77"/>
        <v>4</v>
      </c>
    </row>
    <row r="176" spans="1:28" x14ac:dyDescent="0.35">
      <c r="A176" s="175" t="str">
        <f>'Crisis Indicator Data'!A173</f>
        <v>Typhoon Yagi in Vietnam</v>
      </c>
      <c r="B176" s="176" t="str">
        <f>'Crisis Indicator Data'!B173</f>
        <v>Cyclone</v>
      </c>
      <c r="C176" s="176" t="str">
        <f>'Crisis Indicator Data'!C173</f>
        <v>VNM003</v>
      </c>
      <c r="D176" s="176" t="str">
        <f>'Crisis Indicator Data'!D173</f>
        <v>Vietnam</v>
      </c>
      <c r="E176" s="177" t="str">
        <f>'Crisis Indicator Data'!E173</f>
        <v>VNM</v>
      </c>
      <c r="F176" s="168">
        <f>IF('Crisis Indicator Data'!F173="x","x",IF(LOG('Crisis Indicator Data'!F173)&lt;F$4,0,IF(LOG('Crisis Indicator Data'!F173)&gt;F$3,5,ROUND(5-(F$3-LOG('Crisis Indicator Data'!F173))/(F$3-F$4)*5,1))))</f>
        <v>3.6</v>
      </c>
      <c r="G176" s="165">
        <f>IF('Crisis Indicator Data'!F173="x","x",IF(LEN(E176)&gt;3,('Crisis Indicator Data'!F173/VLOOKUP('Impact of the crisis'!$C176,'Regional Crises'!$B$1:$R$66,4,FALSE)),'Crisis Indicator Data'!F173/VLOOKUP('Impact of the crisis'!$E176,'Country Indicator Data'!$B$4:$P$300,15,FALSE)))</f>
        <v>0.47876233532953238</v>
      </c>
      <c r="H176" s="147">
        <f t="shared" si="65"/>
        <v>2.2999999999999998</v>
      </c>
      <c r="I176" s="147">
        <f t="shared" si="66"/>
        <v>2.95</v>
      </c>
      <c r="J176" s="147">
        <f>IF('Crisis Indicator Data'!G173="x","x",IF(LOG('Crisis Indicator Data'!G173)&lt;J$4,0,IF(LOG('Crisis Indicator Data'!G173)&gt;J$3,5,ROUND(5-(J$3-LOG('Crisis Indicator Data'!G173))/(J$3-J$4)*5,1))))</f>
        <v>5</v>
      </c>
      <c r="K176" s="165">
        <f>IF('Crisis Indicator Data'!G173="x","x",IF(LEN(E176)&gt;3,('Crisis Indicator Data'!G173/VLOOKUP('Impact of the crisis'!$C176,'Regional Crises'!$B$1:$R$66,5,FALSE)),'Crisis Indicator Data'!G173/VLOOKUP('Impact of the crisis'!$E176,'Country Indicator Data'!$B$4:$P$300,14,FALSE)))</f>
        <v>0.45260146148401442</v>
      </c>
      <c r="L176" s="147">
        <f t="shared" si="67"/>
        <v>2.2000000000000002</v>
      </c>
      <c r="M176" s="147">
        <f t="shared" si="68"/>
        <v>3.6</v>
      </c>
      <c r="N176" s="147">
        <f t="shared" si="69"/>
        <v>3.3</v>
      </c>
      <c r="O176" s="147">
        <f>IF('Crisis Indicator Data'!H173="x","x",IF('Crisis Indicator Data'!H173=0,0,IF(LOG('Crisis Indicator Data'!H173)&lt;O$4,0,IF(LOG('Crisis Indicator Data'!H173)&gt;O$3,5,ROUND(5-(O$3-LOG('Crisis Indicator Data'!H173))/(O$3-O$4)*5,1)))))</f>
        <v>3.4</v>
      </c>
      <c r="P176" s="165">
        <f>IF('Crisis Indicator Data'!H173="x","x",'Crisis Indicator Data'!H173/'Crisis Indicator Data'!G173)</f>
        <v>7.9295154185022032E-2</v>
      </c>
      <c r="Q176" s="147">
        <f t="shared" si="70"/>
        <v>0.3</v>
      </c>
      <c r="R176" s="147">
        <f t="shared" si="71"/>
        <v>1.8499999999999999</v>
      </c>
      <c r="S176" s="147">
        <f>IF('Crisis Indicator Data'!I173="x","x",IF('Crisis Indicator Data'!I173=0,0,IF(LOG('Crisis Indicator Data'!I173)&lt;S$4,0,IF(LOG('Crisis Indicator Data'!I173)&gt;S$3,5,ROUND(5-(S$3-LOG('Crisis Indicator Data'!I173))/(S$3-S$4)*5,1)))))</f>
        <v>3</v>
      </c>
      <c r="T176" s="165">
        <f>IF('Crisis Indicator Data'!H173="x","x",IF('Crisis Indicator Data'!I173="x","x",'Crisis Indicator Data'!I173/'Crisis Indicator Data'!H173))</f>
        <v>3.6111111111111108E-2</v>
      </c>
      <c r="U176" s="147">
        <f t="shared" si="72"/>
        <v>1.2</v>
      </c>
      <c r="V176" s="147">
        <f t="shared" si="73"/>
        <v>2.1</v>
      </c>
      <c r="W176" s="147">
        <f>IF('Crisis Indicator Data'!L173="x","x",IF('Crisis Indicator Data'!L173=0,0,IF(LOG('Crisis Indicator Data'!L173)&lt;W$4,0,IF(LOG('Crisis Indicator Data'!L173)&gt;W$3,5,ROUND(5-(W$3-LOG('Crisis Indicator Data'!L173))/(W$3-W$4)*5,1)))))</f>
        <v>3.6</v>
      </c>
      <c r="X176" s="166">
        <f>IF(OR('Crisis Indicator Data'!L173="x",'Crisis Indicator Data'!H173="x"),"x",'Crisis Indicator Data'!L173/'Crisis Indicator Data'!H173)</f>
        <v>8.5277777777777774E-5</v>
      </c>
      <c r="Y176" s="147">
        <f t="shared" si="74"/>
        <v>4.3</v>
      </c>
      <c r="Z176" s="147">
        <f t="shared" si="75"/>
        <v>4</v>
      </c>
      <c r="AA176" s="147">
        <f t="shared" si="76"/>
        <v>3.2</v>
      </c>
      <c r="AB176" s="167">
        <f t="shared" si="77"/>
        <v>2.6</v>
      </c>
    </row>
    <row r="177" spans="1:28" x14ac:dyDescent="0.35">
      <c r="A177" s="175" t="str">
        <f>'Crisis Indicator Data'!A174</f>
        <v>Conflict in Yemen</v>
      </c>
      <c r="B177" s="176" t="str">
        <f>'Crisis Indicator Data'!B174</f>
        <v>Conflict</v>
      </c>
      <c r="C177" s="176" t="str">
        <f>'Crisis Indicator Data'!C174</f>
        <v>YEM001</v>
      </c>
      <c r="D177" s="176" t="str">
        <f>'Crisis Indicator Data'!D174</f>
        <v>Yemen</v>
      </c>
      <c r="E177" s="177" t="str">
        <f>'Crisis Indicator Data'!E174</f>
        <v>YEM</v>
      </c>
      <c r="F177" s="168">
        <f>IF('Crisis Indicator Data'!F174="x","x",IF(LOG('Crisis Indicator Data'!F174)&lt;F$4,0,IF(LOG('Crisis Indicator Data'!F174)&gt;F$3,5,ROUND(5-(F$3-LOG('Crisis Indicator Data'!F174))/(F$3-F$4)*5,1))))</f>
        <v>4.5</v>
      </c>
      <c r="G177" s="165">
        <f>IF('Crisis Indicator Data'!F174="x","x",IF(LEN(E177)&gt;3,('Crisis Indicator Data'!F174/VLOOKUP('Impact of the crisis'!$C177,'Regional Crises'!$B$1:$R$66,4,FALSE)),'Crisis Indicator Data'!F174/VLOOKUP('Impact of the crisis'!$E177,'Country Indicator Data'!$B$4:$P$300,15,FALSE)))</f>
        <v>1</v>
      </c>
      <c r="H177" s="147">
        <f t="shared" si="65"/>
        <v>5</v>
      </c>
      <c r="I177" s="147">
        <f t="shared" si="66"/>
        <v>4.75</v>
      </c>
      <c r="J177" s="147">
        <f>IF('Crisis Indicator Data'!G174="x","x",IF(LOG('Crisis Indicator Data'!G174)&lt;J$4,0,IF(LOG('Crisis Indicator Data'!G174)&gt;J$3,5,ROUND(5-(J$3-LOG('Crisis Indicator Data'!G174))/(J$3-J$4)*5,1))))</f>
        <v>5</v>
      </c>
      <c r="K177" s="165">
        <f>IF('Crisis Indicator Data'!G174="x","x",IF(LEN(E177)&gt;3,('Crisis Indicator Data'!G174/VLOOKUP('Impact of the crisis'!$C177,'Regional Crises'!$B$1:$R$66,5,FALSE)),'Crisis Indicator Data'!G174/VLOOKUP('Impact of the crisis'!$E177,'Country Indicator Data'!$B$4:$P$300,14,FALSE)))</f>
        <v>1</v>
      </c>
      <c r="L177" s="147">
        <f t="shared" si="67"/>
        <v>5</v>
      </c>
      <c r="M177" s="147">
        <f t="shared" si="68"/>
        <v>5</v>
      </c>
      <c r="N177" s="147">
        <f t="shared" si="69"/>
        <v>4.9000000000000004</v>
      </c>
      <c r="O177" s="147">
        <f>IF('Crisis Indicator Data'!H174="x","x",IF('Crisis Indicator Data'!H174=0,0,IF(LOG('Crisis Indicator Data'!H174)&lt;O$4,0,IF(LOG('Crisis Indicator Data'!H174)&gt;O$3,5,ROUND(5-(O$3-LOG('Crisis Indicator Data'!H174))/(O$3-O$4)*5,1)))))</f>
        <v>5</v>
      </c>
      <c r="P177" s="165">
        <f>IF('Crisis Indicator Data'!H174="x","x",'Crisis Indicator Data'!H174/'Crisis Indicator Data'!G174)</f>
        <v>1</v>
      </c>
      <c r="Q177" s="147">
        <f t="shared" si="70"/>
        <v>5</v>
      </c>
      <c r="R177" s="147">
        <f t="shared" si="71"/>
        <v>5</v>
      </c>
      <c r="S177" s="147">
        <f>IF('Crisis Indicator Data'!I174="x","x",IF('Crisis Indicator Data'!I174=0,0,IF(LOG('Crisis Indicator Data'!I174)&lt;S$4,0,IF(LOG('Crisis Indicator Data'!I174)&gt;S$3,5,ROUND(5-(S$3-LOG('Crisis Indicator Data'!I174))/(S$3-S$4)*5,1)))))</f>
        <v>5</v>
      </c>
      <c r="T177" s="165">
        <f>IF('Crisis Indicator Data'!H174="x","x",IF('Crisis Indicator Data'!I174="x","x",'Crisis Indicator Data'!I174/'Crisis Indicator Data'!H174))</f>
        <v>0.16827285921625545</v>
      </c>
      <c r="U177" s="147">
        <f t="shared" si="72"/>
        <v>5</v>
      </c>
      <c r="V177" s="147">
        <f t="shared" si="73"/>
        <v>5</v>
      </c>
      <c r="W177" s="147">
        <f>IF('Crisis Indicator Data'!L174="x","x",IF('Crisis Indicator Data'!L174=0,0,IF(LOG('Crisis Indicator Data'!L174)&lt;W$4,0,IF(LOG('Crisis Indicator Data'!L174)&gt;W$3,5,ROUND(5-(W$3-LOG('Crisis Indicator Data'!L174))/(W$3-W$4)*5,1)))))</f>
        <v>4.3</v>
      </c>
      <c r="X177" s="166">
        <f>IF(OR('Crisis Indicator Data'!L174="x",'Crisis Indicator Data'!H174="x"),"x",'Crisis Indicator Data'!L174/'Crisis Indicator Data'!H174)</f>
        <v>2.9288824383164006E-5</v>
      </c>
      <c r="Y177" s="147">
        <f t="shared" si="74"/>
        <v>1.5</v>
      </c>
      <c r="Z177" s="147">
        <f t="shared" si="75"/>
        <v>2.9</v>
      </c>
      <c r="AA177" s="147">
        <f t="shared" si="76"/>
        <v>4.2</v>
      </c>
      <c r="AB177" s="167">
        <f t="shared" si="77"/>
        <v>4.5999999999999996</v>
      </c>
    </row>
    <row r="178" spans="1:28" x14ac:dyDescent="0.35">
      <c r="A178" s="175" t="str">
        <f>'Crisis Indicator Data'!A175</f>
        <v>Mixed migration flows in Yemen</v>
      </c>
      <c r="B178" s="176" t="str">
        <f>'Crisis Indicator Data'!B175</f>
        <v>Displacement</v>
      </c>
      <c r="C178" s="176" t="str">
        <f>'Crisis Indicator Data'!C175</f>
        <v>YEM002</v>
      </c>
      <c r="D178" s="176" t="str">
        <f>'Crisis Indicator Data'!D175</f>
        <v>Yemen</v>
      </c>
      <c r="E178" s="177" t="str">
        <f>'Crisis Indicator Data'!E175</f>
        <v>YEM</v>
      </c>
      <c r="F178" s="168">
        <f>IF('Crisis Indicator Data'!F175="x","x",IF(LOG('Crisis Indicator Data'!F175)&lt;F$4,0,IF(LOG('Crisis Indicator Data'!F175)&gt;F$3,5,ROUND(5-(F$3-LOG('Crisis Indicator Data'!F175))/(F$3-F$4)*5,1))))</f>
        <v>3.5</v>
      </c>
      <c r="G178" s="165">
        <f>IF('Crisis Indicator Data'!F175="x","x",IF(LEN(E178)&gt;3,('Crisis Indicator Data'!F175/VLOOKUP('Impact of the crisis'!$C178,'Regional Crises'!$B$1:$R$66,4,FALSE)),'Crisis Indicator Data'!F175/VLOOKUP('Impact of the crisis'!$E178,'Country Indicator Data'!$B$4:$P$300,15,FALSE)))</f>
        <v>0.24812015834233006</v>
      </c>
      <c r="H178" s="147">
        <f t="shared" si="65"/>
        <v>1.2</v>
      </c>
      <c r="I178" s="147">
        <f t="shared" si="66"/>
        <v>2.35</v>
      </c>
      <c r="J178" s="147">
        <f>IF('Crisis Indicator Data'!G175="x","x",IF(LOG('Crisis Indicator Data'!G175)&lt;J$4,0,IF(LOG('Crisis Indicator Data'!G175)&gt;J$3,5,ROUND(5-(J$3-LOG('Crisis Indicator Data'!G175))/(J$3-J$4)*5,1))))</f>
        <v>0</v>
      </c>
      <c r="K178" s="165">
        <f>IF('Crisis Indicator Data'!G175="x","x",IF(LEN(E178)&gt;3,('Crisis Indicator Data'!G175/VLOOKUP('Impact of the crisis'!$C178,'Regional Crises'!$B$1:$R$66,5,FALSE)),'Crisis Indicator Data'!G175/VLOOKUP('Impact of the crisis'!$E178,'Country Indicator Data'!$B$4:$P$300,14,FALSE)))</f>
        <v>1.0711175616835994E-2</v>
      </c>
      <c r="L178" s="147">
        <f t="shared" si="67"/>
        <v>0</v>
      </c>
      <c r="M178" s="147">
        <f t="shared" si="68"/>
        <v>0</v>
      </c>
      <c r="N178" s="147">
        <f t="shared" si="69"/>
        <v>1.3</v>
      </c>
      <c r="O178" s="147">
        <f>IF('Crisis Indicator Data'!H175="x","x",IF('Crisis Indicator Data'!H175=0,0,IF(LOG('Crisis Indicator Data'!H175)&lt;O$4,0,IF(LOG('Crisis Indicator Data'!H175)&gt;O$3,5,ROUND(5-(O$3-LOG('Crisis Indicator Data'!H175))/(O$3-O$4)*5,1)))))</f>
        <v>1.8</v>
      </c>
      <c r="P178" s="165">
        <f>IF('Crisis Indicator Data'!H175="x","x",'Crisis Indicator Data'!H175/'Crisis Indicator Data'!G175)</f>
        <v>1</v>
      </c>
      <c r="Q178" s="147">
        <f t="shared" si="70"/>
        <v>5</v>
      </c>
      <c r="R178" s="147">
        <f t="shared" si="71"/>
        <v>3.4</v>
      </c>
      <c r="S178" s="147">
        <f>IF('Crisis Indicator Data'!I175="x","x",IF('Crisis Indicator Data'!I175=0,0,IF(LOG('Crisis Indicator Data'!I175)&lt;S$4,0,IF(LOG('Crisis Indicator Data'!I175)&gt;S$3,5,ROUND(5-(S$3-LOG('Crisis Indicator Data'!I175))/(S$3-S$4)*5,1)))))</f>
        <v>3.7</v>
      </c>
      <c r="T178" s="165">
        <f>IF('Crisis Indicator Data'!H175="x","x",IF('Crisis Indicator Data'!I175="x","x",'Crisis Indicator Data'!I175/'Crisis Indicator Data'!H175))</f>
        <v>1</v>
      </c>
      <c r="U178" s="147">
        <f t="shared" si="72"/>
        <v>5</v>
      </c>
      <c r="V178" s="147">
        <f t="shared" si="73"/>
        <v>4.4000000000000004</v>
      </c>
      <c r="W178" s="147">
        <f>IF('Crisis Indicator Data'!L175="x","x",IF('Crisis Indicator Data'!L175=0,0,IF(LOG('Crisis Indicator Data'!L175)&lt;W$4,0,IF(LOG('Crisis Indicator Data'!L175)&gt;W$3,5,ROUND(5-(W$3-LOG('Crisis Indicator Data'!L175))/(W$3-W$4)*5,1)))))</f>
        <v>2.8</v>
      </c>
      <c r="X178" s="166">
        <f>IF(OR('Crisis Indicator Data'!L175="x",'Crisis Indicator Data'!H175="x"),"x",'Crisis Indicator Data'!L175/'Crisis Indicator Data'!H175)</f>
        <v>2.3306233062330624E-4</v>
      </c>
      <c r="Y178" s="147">
        <f t="shared" si="74"/>
        <v>5</v>
      </c>
      <c r="Z178" s="147">
        <f t="shared" si="75"/>
        <v>3.9</v>
      </c>
      <c r="AA178" s="147">
        <f t="shared" si="76"/>
        <v>4.2</v>
      </c>
      <c r="AB178" s="167">
        <f t="shared" si="77"/>
        <v>3.8</v>
      </c>
    </row>
    <row r="179" spans="1:28" x14ac:dyDescent="0.35">
      <c r="A179" s="175" t="str">
        <f>'Crisis Indicator Data'!A176</f>
        <v>Drought in Zambia</v>
      </c>
      <c r="B179" s="176" t="str">
        <f>'Crisis Indicator Data'!B176</f>
        <v>Drought,Food Security</v>
      </c>
      <c r="C179" s="176" t="str">
        <f>'Crisis Indicator Data'!C176</f>
        <v>ZMB002</v>
      </c>
      <c r="D179" s="176" t="str">
        <f>'Crisis Indicator Data'!D176</f>
        <v>Zambia</v>
      </c>
      <c r="E179" s="177" t="str">
        <f>'Crisis Indicator Data'!E176</f>
        <v>ZMB</v>
      </c>
      <c r="F179" s="168">
        <f>IF('Crisis Indicator Data'!F176="x","x",IF(LOG('Crisis Indicator Data'!F176)&lt;F$4,0,IF(LOG('Crisis Indicator Data'!F176)&gt;F$3,5,ROUND(5-(F$3-LOG('Crisis Indicator Data'!F176))/(F$3-F$4)*5,1))))</f>
        <v>4.8</v>
      </c>
      <c r="G179" s="165">
        <f>IF('Crisis Indicator Data'!F176="x","x",IF(LEN(E179)&gt;3,('Crisis Indicator Data'!F176/VLOOKUP('Impact of the crisis'!$C179,'Regional Crises'!$B$1:$R$66,4,FALSE)),'Crisis Indicator Data'!F176/VLOOKUP('Impact of the crisis'!$E179,'Country Indicator Data'!$B$4:$P$300,15,FALSE)))</f>
        <v>1.0124134034625163</v>
      </c>
      <c r="H179" s="147">
        <f t="shared" si="65"/>
        <v>5</v>
      </c>
      <c r="I179" s="147">
        <f t="shared" si="66"/>
        <v>4.9000000000000004</v>
      </c>
      <c r="J179" s="147">
        <f>IF('Crisis Indicator Data'!G176="x","x",IF(LOG('Crisis Indicator Data'!G176)&lt;J$4,0,IF(LOG('Crisis Indicator Data'!G176)&gt;J$3,5,ROUND(5-(J$3-LOG('Crisis Indicator Data'!G176))/(J$3-J$4)*5,1))))</f>
        <v>4.4000000000000004</v>
      </c>
      <c r="K179" s="165">
        <f>IF('Crisis Indicator Data'!G176="x","x",IF(LEN(E179)&gt;3,('Crisis Indicator Data'!G176/VLOOKUP('Impact of the crisis'!$C179,'Regional Crises'!$B$1:$R$66,5,FALSE)),'Crisis Indicator Data'!G176/VLOOKUP('Impact of the crisis'!$E179,'Country Indicator Data'!$B$4:$P$300,14,FALSE)))</f>
        <v>1</v>
      </c>
      <c r="L179" s="147">
        <f t="shared" si="67"/>
        <v>5</v>
      </c>
      <c r="M179" s="147">
        <f t="shared" si="68"/>
        <v>4.7</v>
      </c>
      <c r="N179" s="147">
        <f t="shared" si="69"/>
        <v>4.8</v>
      </c>
      <c r="O179" s="147">
        <f>IF('Crisis Indicator Data'!H176="x","x",IF('Crisis Indicator Data'!H176=0,0,IF(LOG('Crisis Indicator Data'!H176)&lt;O$4,0,IF(LOG('Crisis Indicator Data'!H176)&gt;O$3,5,ROUND(5-(O$3-LOG('Crisis Indicator Data'!H176))/(O$3-O$4)*5,1)))))</f>
        <v>4.5</v>
      </c>
      <c r="P179" s="165">
        <f>IF('Crisis Indicator Data'!H176="x","x",'Crisis Indicator Data'!H176/'Crisis Indicator Data'!G176)</f>
        <v>0.72412184540747304</v>
      </c>
      <c r="Q179" s="147">
        <f t="shared" si="70"/>
        <v>3.6</v>
      </c>
      <c r="R179" s="147">
        <f t="shared" si="71"/>
        <v>4.05</v>
      </c>
      <c r="S179" s="147">
        <f>IF('Crisis Indicator Data'!I176="x","x",IF('Crisis Indicator Data'!I176=0,0,IF(LOG('Crisis Indicator Data'!I176)&lt;S$4,0,IF(LOG('Crisis Indicator Data'!I176)&gt;S$3,5,ROUND(5-(S$3-LOG('Crisis Indicator Data'!I176))/(S$3-S$4)*5,1)))))</f>
        <v>2.9</v>
      </c>
      <c r="T179" s="165">
        <f>IF('Crisis Indicator Data'!H176="x","x",IF('Crisis Indicator Data'!I176="x","x",'Crisis Indicator Data'!I176/'Crisis Indicator Data'!H176))</f>
        <v>6.8285769503317658E-3</v>
      </c>
      <c r="U179" s="147">
        <f t="shared" si="72"/>
        <v>0.2</v>
      </c>
      <c r="V179" s="147">
        <f t="shared" si="73"/>
        <v>1.6</v>
      </c>
      <c r="W179" s="147">
        <f>IF('Crisis Indicator Data'!L176="x","x",IF('Crisis Indicator Data'!L176=0,0,IF(LOG('Crisis Indicator Data'!L176)&lt;W$4,0,IF(LOG('Crisis Indicator Data'!L176)&gt;W$3,5,ROUND(5-(W$3-LOG('Crisis Indicator Data'!L176))/(W$3-W$4)*5,1)))))</f>
        <v>4.0999999999999996</v>
      </c>
      <c r="X179" s="166">
        <f>IF(OR('Crisis Indicator Data'!L176="x",'Crisis Indicator Data'!H176="x"),"x",'Crisis Indicator Data'!L176/'Crisis Indicator Data'!H176)</f>
        <v>4.7671197577787801E-5</v>
      </c>
      <c r="Y179" s="147">
        <f t="shared" si="74"/>
        <v>2.4</v>
      </c>
      <c r="Z179" s="147">
        <f t="shared" si="75"/>
        <v>3.3</v>
      </c>
      <c r="AA179" s="147">
        <f t="shared" si="76"/>
        <v>2.5</v>
      </c>
      <c r="AB179" s="167">
        <f t="shared" si="77"/>
        <v>3.4</v>
      </c>
    </row>
    <row r="180" spans="1:28" x14ac:dyDescent="0.35">
      <c r="A180" s="175" t="str">
        <f>'Crisis Indicator Data'!A177</f>
        <v>Complex crisis in Zimbabwe</v>
      </c>
      <c r="B180" s="176" t="str">
        <f>'Crisis Indicator Data'!B177</f>
        <v>Socio-political,Drought,Food Security</v>
      </c>
      <c r="C180" s="176" t="str">
        <f>'Crisis Indicator Data'!C177</f>
        <v>ZWE001</v>
      </c>
      <c r="D180" s="176" t="str">
        <f>'Crisis Indicator Data'!D177</f>
        <v>Zimbabwe</v>
      </c>
      <c r="E180" s="177" t="str">
        <f>'Crisis Indicator Data'!E177</f>
        <v>ZWE</v>
      </c>
      <c r="F180" s="168">
        <f>IF('Crisis Indicator Data'!F177="x","x",IF(LOG('Crisis Indicator Data'!F177)&lt;F$4,0,IF(LOG('Crisis Indicator Data'!F177)&gt;F$3,5,ROUND(5-(F$3-LOG('Crisis Indicator Data'!F177))/(F$3-F$4)*5,1))))</f>
        <v>4.3</v>
      </c>
      <c r="G180" s="165">
        <f>IF('Crisis Indicator Data'!F177="x","x",IF(LEN(E180)&gt;3,('Crisis Indicator Data'!F177/VLOOKUP('Impact of the crisis'!$C180,'Regional Crises'!$B$1:$R$66,4,FALSE)),'Crisis Indicator Data'!F177/VLOOKUP('Impact of the crisis'!$E180,'Country Indicator Data'!$B$4:$P$300,15,FALSE)))</f>
        <v>1</v>
      </c>
      <c r="H180" s="147">
        <f t="shared" si="65"/>
        <v>5</v>
      </c>
      <c r="I180" s="147">
        <f t="shared" si="66"/>
        <v>4.6500000000000004</v>
      </c>
      <c r="J180" s="147">
        <f>IF('Crisis Indicator Data'!G177="x","x",IF(LOG('Crisis Indicator Data'!G177)&lt;J$4,0,IF(LOG('Crisis Indicator Data'!G177)&gt;J$3,5,ROUND(5-(J$3-LOG('Crisis Indicator Data'!G177))/(J$3-J$4)*5,1))))</f>
        <v>4.0999999999999996</v>
      </c>
      <c r="K180" s="165">
        <f>IF('Crisis Indicator Data'!G177="x","x",IF(LEN(E180)&gt;3,('Crisis Indicator Data'!G177/VLOOKUP('Impact of the crisis'!$C180,'Regional Crises'!$B$1:$R$66,5,FALSE)),'Crisis Indicator Data'!G177/VLOOKUP('Impact of the crisis'!$E180,'Country Indicator Data'!$B$4:$P$300,14,FALSE)))</f>
        <v>1</v>
      </c>
      <c r="L180" s="147">
        <f t="shared" si="67"/>
        <v>5</v>
      </c>
      <c r="M180" s="147">
        <f t="shared" si="68"/>
        <v>4.55</v>
      </c>
      <c r="N180" s="147">
        <f t="shared" si="69"/>
        <v>4.5999999999999996</v>
      </c>
      <c r="O180" s="147">
        <f>IF('Crisis Indicator Data'!H177="x","x",IF('Crisis Indicator Data'!H177=0,0,IF(LOG('Crisis Indicator Data'!H177)&lt;O$4,0,IF(LOG('Crisis Indicator Data'!H177)&gt;O$3,5,ROUND(5-(O$3-LOG('Crisis Indicator Data'!H177))/(O$3-O$4)*5,1)))))</f>
        <v>4.5</v>
      </c>
      <c r="P180" s="165">
        <f>IF('Crisis Indicator Data'!H177="x","x",'Crisis Indicator Data'!H177/'Crisis Indicator Data'!G177)</f>
        <v>1</v>
      </c>
      <c r="Q180" s="147">
        <f t="shared" si="70"/>
        <v>5</v>
      </c>
      <c r="R180" s="147">
        <f t="shared" si="71"/>
        <v>4.75</v>
      </c>
      <c r="S180" s="147">
        <f>IF('Crisis Indicator Data'!I177="x","x",IF('Crisis Indicator Data'!I177=0,0,IF(LOG('Crisis Indicator Data'!I177)&lt;S$4,0,IF(LOG('Crisis Indicator Data'!I177)&gt;S$3,5,ROUND(5-(S$3-LOG('Crisis Indicator Data'!I177))/(S$3-S$4)*5,1)))))</f>
        <v>1.9</v>
      </c>
      <c r="T180" s="165">
        <f>IF('Crisis Indicator Data'!H177="x","x",IF('Crisis Indicator Data'!I177="x","x",'Crisis Indicator Data'!I177/'Crisis Indicator Data'!H177))</f>
        <v>1.3774104683195593E-3</v>
      </c>
      <c r="U180" s="147">
        <f t="shared" si="72"/>
        <v>0</v>
      </c>
      <c r="V180" s="147">
        <f t="shared" si="73"/>
        <v>1</v>
      </c>
      <c r="W180" s="147">
        <f>IF('Crisis Indicator Data'!L177="x","x",IF('Crisis Indicator Data'!L177=0,0,IF(LOG('Crisis Indicator Data'!L177)&lt;W$4,0,IF(LOG('Crisis Indicator Data'!L177)&gt;W$3,5,ROUND(5-(W$3-LOG('Crisis Indicator Data'!L177))/(W$3-W$4)*5,1)))))</f>
        <v>4.0999999999999996</v>
      </c>
      <c r="X180" s="166">
        <f>IF(OR('Crisis Indicator Data'!L177="x",'Crisis Indicator Data'!H177="x"),"x",'Crisis Indicator Data'!L177/'Crisis Indicator Data'!H177)</f>
        <v>4.3059048987902746E-5</v>
      </c>
      <c r="Y180" s="147">
        <f t="shared" si="74"/>
        <v>2.2000000000000002</v>
      </c>
      <c r="Z180" s="147">
        <f t="shared" si="75"/>
        <v>3.2</v>
      </c>
      <c r="AA180" s="147">
        <f t="shared" si="76"/>
        <v>2.2000000000000002</v>
      </c>
      <c r="AB180"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80"/>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3">
      <c r="A2" s="3"/>
      <c r="B2" s="3"/>
      <c r="C2" s="15"/>
      <c r="D2" s="15"/>
      <c r="E2" s="15"/>
      <c r="F2" s="99" t="s">
        <v>10249</v>
      </c>
      <c r="G2" s="99" t="s">
        <v>10250</v>
      </c>
      <c r="H2" s="99" t="s">
        <v>10251</v>
      </c>
      <c r="I2" s="99" t="s">
        <v>10252</v>
      </c>
      <c r="J2" s="100" t="s">
        <v>10253</v>
      </c>
      <c r="K2" s="98" t="s">
        <v>986</v>
      </c>
      <c r="L2" s="101" t="s">
        <v>10254</v>
      </c>
      <c r="M2" s="101" t="s">
        <v>10255</v>
      </c>
      <c r="N2" s="101" t="s">
        <v>10256</v>
      </c>
      <c r="O2" s="101" t="s">
        <v>10257</v>
      </c>
      <c r="P2" s="101" t="s">
        <v>10258</v>
      </c>
      <c r="Q2" s="98" t="s">
        <v>10214</v>
      </c>
      <c r="R2" s="97" t="s">
        <v>10213</v>
      </c>
    </row>
    <row r="3" spans="1:18" x14ac:dyDescent="0.35">
      <c r="A3" s="1"/>
      <c r="B3" s="1"/>
      <c r="C3" s="15"/>
      <c r="D3" s="15"/>
      <c r="E3" s="8" t="s">
        <v>10246</v>
      </c>
      <c r="F3" s="79"/>
      <c r="G3" s="79"/>
      <c r="H3" s="79"/>
      <c r="I3" s="79"/>
      <c r="J3" s="79"/>
      <c r="K3" s="80">
        <v>7</v>
      </c>
      <c r="L3" s="35">
        <v>0.05</v>
      </c>
      <c r="M3" s="35">
        <v>0.05</v>
      </c>
      <c r="N3" s="35">
        <v>0.05</v>
      </c>
      <c r="O3" s="35">
        <v>0.05</v>
      </c>
      <c r="P3" s="35">
        <v>0.05</v>
      </c>
      <c r="Q3" s="79"/>
      <c r="R3" s="79"/>
    </row>
    <row r="4" spans="1:18" x14ac:dyDescent="0.35">
      <c r="A4" s="1"/>
      <c r="B4" s="1"/>
      <c r="C4" s="15"/>
      <c r="D4" s="15"/>
      <c r="E4" s="8" t="s">
        <v>10247</v>
      </c>
      <c r="F4" s="79"/>
      <c r="G4" s="79"/>
      <c r="H4" s="79"/>
      <c r="I4" s="79"/>
      <c r="J4" s="79"/>
      <c r="K4" s="80">
        <v>4</v>
      </c>
      <c r="L4" s="79"/>
      <c r="M4" s="79"/>
      <c r="N4" s="79"/>
      <c r="O4" s="79"/>
      <c r="P4" s="79"/>
      <c r="Q4" s="79"/>
      <c r="R4" s="79"/>
    </row>
    <row r="5" spans="1:18" x14ac:dyDescent="0.35">
      <c r="A5" s="29" t="s">
        <v>10201</v>
      </c>
      <c r="B5" s="29" t="s">
        <v>10206</v>
      </c>
      <c r="C5" s="29" t="s">
        <v>10203</v>
      </c>
      <c r="D5" s="29" t="s">
        <v>10204</v>
      </c>
      <c r="E5" s="30" t="s">
        <v>10248</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v>
      </c>
      <c r="I6" s="181">
        <f>IF('Crisis Indicator Data'!T3="x","x",('Crisis Indicator Data'!T3/1000000))</f>
        <v>12.3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0.25617977528089886</v>
      </c>
      <c r="O6" s="165">
        <f>IF(I6="x","x",(I6*1000000/VLOOKUP($C6,'Crisis Indicator Data'!$C$3:$H$198,5,FALSE)))</f>
        <v>0.27640449438202247</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3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4.5609999999999999</v>
      </c>
      <c r="G8" s="181">
        <f>IF('Crisis Indicator Data'!R5="x","x",('Crisis Indicator Data'!R5/1000000))</f>
        <v>0</v>
      </c>
      <c r="H8" s="181">
        <f>IF('Crisis Indicator Data'!S5="x","x",('Crisis Indicator Data'!S5/1000000))</f>
        <v>2.8</v>
      </c>
      <c r="I8" s="181">
        <f>IF('Crisis Indicator Data'!T5="x","x",('Crisis Indicator Data'!T5/1000000))</f>
        <v>0</v>
      </c>
      <c r="J8" s="181">
        <f>IF('Crisis Indicator Data'!U5="x","x",('Crisis Indicator Data'!U5/1000000))</f>
        <v>0</v>
      </c>
      <c r="K8" s="168">
        <f t="shared" si="0"/>
        <v>4.0999999999999996</v>
      </c>
      <c r="L8" s="165">
        <f>IF(F8="x","x",(F8*1000000/VLOOKUP($C8,'Crisis Indicator Data'!$C$3:$H$198,5,FALSE)))</f>
        <v>0.61961689987773405</v>
      </c>
      <c r="M8" s="165">
        <f>IF(G8="x","x",(G8*1000000/VLOOKUP($C8,'Crisis Indicator Data'!$C$3:$H$198,5,FALSE)))</f>
        <v>0</v>
      </c>
      <c r="N8" s="165">
        <f>IF(H8="x","x",(H8*1000000/VLOOKUP($C8,'Crisis Indicator Data'!$C$3:$H$198,5,FALSE)))</f>
        <v>0.380383100122266</v>
      </c>
      <c r="O8" s="165">
        <f>IF(I8="x","x",(I8*1000000/VLOOKUP($C8,'Crisis Indicator Data'!$C$3:$H$198,5,FALSE)))</f>
        <v>0</v>
      </c>
      <c r="P8" s="165">
        <f>IF(J8="x","x",(J8*1000000/VLOOKUP($C8,'Crisis Indicator Data'!$C$3:$H$198,5,FALSE)))</f>
        <v>0</v>
      </c>
      <c r="Q8" s="147">
        <f t="shared" si="1"/>
        <v>3</v>
      </c>
      <c r="R8" s="147">
        <f t="shared" si="2"/>
        <v>3.55</v>
      </c>
    </row>
    <row r="9" spans="1:18"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x14ac:dyDescent="0.3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6.2839999999999998</v>
      </c>
      <c r="G11" s="181">
        <f>IF('Crisis Indicator Data'!R8="x","x",('Crisis Indicator Data'!R8/1000000))</f>
        <v>4.82</v>
      </c>
      <c r="H11" s="181">
        <f>IF('Crisis Indicator Data'!S8="x","x",('Crisis Indicator Data'!S8/1000000))</f>
        <v>1.0629999999999999</v>
      </c>
      <c r="I11" s="181">
        <f>IF('Crisis Indicator Data'!T8="x","x",('Crisis Indicator Data'!T8/1000000))</f>
        <v>0.122</v>
      </c>
      <c r="J11" s="181">
        <f>IF('Crisis Indicator Data'!U8="x","x",('Crisis Indicator Data'!U8/1000000))</f>
        <v>0</v>
      </c>
      <c r="K11" s="168">
        <f t="shared" si="0"/>
        <v>3.5</v>
      </c>
      <c r="L11" s="165">
        <f>IF(F11="x","x",(F11*1000000/VLOOKUP($C11,'Crisis Indicator Data'!$C$3:$H$198,5,FALSE)))</f>
        <v>0.51135161526568473</v>
      </c>
      <c r="M11" s="165">
        <f>IF(G11="x","x",(G11*1000000/VLOOKUP($C11,'Crisis Indicator Data'!$C$3:$H$198,5,FALSE)))</f>
        <v>0.39222068516559527</v>
      </c>
      <c r="N11" s="165">
        <f>IF(H11="x","x",(H11*1000000/VLOOKUP($C11,'Crisis Indicator Data'!$C$3:$H$198,5,FALSE)))</f>
        <v>8.65001220603792E-2</v>
      </c>
      <c r="O11" s="165">
        <f>IF(I11="x","x",(I11*1000000/VLOOKUP($C11,'Crisis Indicator Data'!$C$3:$H$198,5,FALSE)))</f>
        <v>9.927577508340793E-3</v>
      </c>
      <c r="P11" s="165">
        <f>IF(J11="x","x",(J11*1000000/VLOOKUP($C11,'Crisis Indicator Data'!$C$3:$H$198,5,FALSE)))</f>
        <v>0</v>
      </c>
      <c r="Q11" s="147">
        <f t="shared" si="1"/>
        <v>3</v>
      </c>
      <c r="R11" s="147">
        <f t="shared" si="2"/>
        <v>3.25</v>
      </c>
    </row>
    <row r="12" spans="1:18"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0" t="str">
        <f>'Crisis Indicator Data'!E9</f>
        <v>BEN</v>
      </c>
      <c r="F12" s="181">
        <f>IF('Crisis Indicator Data'!Q9="x","x",('Crisis Indicator Data'!Q9/1000000))</f>
        <v>1.8069999999999999</v>
      </c>
      <c r="G12" s="181">
        <f>IF('Crisis Indicator Data'!R9="x","x",('Crisis Indicator Data'!R9/1000000))</f>
        <v>0.249</v>
      </c>
      <c r="H12" s="181">
        <f>IF('Crisis Indicator Data'!S9="x","x",('Crisis Indicator Data'!S9/1000000))</f>
        <v>5.8999999999999997E-2</v>
      </c>
      <c r="I12" s="181">
        <f>IF('Crisis Indicator Data'!T9="x","x",('Crisis Indicator Data'!T9/1000000))</f>
        <v>0</v>
      </c>
      <c r="J12" s="181">
        <f>IF('Crisis Indicator Data'!U9="x","x",('Crisis Indicator Data'!U9/1000000))</f>
        <v>0</v>
      </c>
      <c r="K12" s="168">
        <f t="shared" si="0"/>
        <v>1.3</v>
      </c>
      <c r="L12" s="165">
        <f>IF(F12="x","x",(F12*1000000/VLOOKUP($C12,'Crisis Indicator Data'!$C$3:$H$198,5,FALSE)))</f>
        <v>0.85437352245862885</v>
      </c>
      <c r="M12" s="165">
        <f>IF(G12="x","x",(G12*1000000/VLOOKUP($C12,'Crisis Indicator Data'!$C$3:$H$198,5,FALSE)))</f>
        <v>0.11773049645390071</v>
      </c>
      <c r="N12" s="165">
        <f>IF(H12="x","x",(H12*1000000/VLOOKUP($C12,'Crisis Indicator Data'!$C$3:$H$198,5,FALSE)))</f>
        <v>2.7895981087470448E-2</v>
      </c>
      <c r="O12" s="165">
        <f>IF(I12="x","x",(I12*1000000/VLOOKUP($C12,'Crisis Indicator Data'!$C$3:$H$198,5,FALSE)))</f>
        <v>0</v>
      </c>
      <c r="P12" s="165">
        <f>IF(J12="x","x",(J12*1000000/VLOOKUP($C12,'Crisis Indicator Data'!$C$3:$H$198,5,FALSE)))</f>
        <v>0</v>
      </c>
      <c r="Q12" s="147">
        <f t="shared" si="1"/>
        <v>2</v>
      </c>
      <c r="R12" s="147">
        <f t="shared" si="2"/>
        <v>1.65</v>
      </c>
    </row>
    <row r="13" spans="1:18"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0" t="str">
        <f>'Crisis Indicator Data'!E10</f>
        <v>BFA</v>
      </c>
      <c r="F13" s="181">
        <f>IF('Crisis Indicator Data'!Q10="x","x",('Crisis Indicator Data'!Q10/1000000))</f>
        <v>17</v>
      </c>
      <c r="G13" s="181">
        <f>IF('Crisis Indicator Data'!R10="x","x",('Crisis Indicator Data'!R10/1000000))</f>
        <v>0</v>
      </c>
      <c r="H13" s="181">
        <f>IF('Crisis Indicator Data'!S10="x","x",('Crisis Indicator Data'!S10/1000000))</f>
        <v>3.528</v>
      </c>
      <c r="I13" s="181">
        <f>IF('Crisis Indicator Data'!T10="x","x",('Crisis Indicator Data'!T10/1000000))</f>
        <v>2.6459999999999999</v>
      </c>
      <c r="J13" s="181">
        <f>IF('Crisis Indicator Data'!U10="x","x",('Crisis Indicator Data'!U10/1000000))</f>
        <v>0.126</v>
      </c>
      <c r="K13" s="168">
        <f t="shared" si="0"/>
        <v>4.7</v>
      </c>
      <c r="L13" s="165">
        <f>IF(F13="x","x",(F13*1000000/VLOOKUP($C13,'Crisis Indicator Data'!$C$3:$H$198,5,FALSE)))</f>
        <v>0.72961373390557938</v>
      </c>
      <c r="M13" s="165">
        <f>IF(G13="x","x",(G13*1000000/VLOOKUP($C13,'Crisis Indicator Data'!$C$3:$H$198,5,FALSE)))</f>
        <v>0</v>
      </c>
      <c r="N13" s="165">
        <f>IF(H13="x","x",(H13*1000000/VLOOKUP($C13,'Crisis Indicator Data'!$C$3:$H$198,5,FALSE)))</f>
        <v>0.15141630901287553</v>
      </c>
      <c r="O13" s="165">
        <f>IF(I13="x","x",(I13*1000000/VLOOKUP($C13,'Crisis Indicator Data'!$C$3:$H$198,5,FALSE)))</f>
        <v>0.11356223175965666</v>
      </c>
      <c r="P13" s="165">
        <f>IF(J13="x","x",(J13*1000000/VLOOKUP($C13,'Crisis Indicator Data'!$C$3:$H$198,5,FALSE)))</f>
        <v>5.4077253218884121E-3</v>
      </c>
      <c r="Q13" s="147">
        <f t="shared" si="1"/>
        <v>4</v>
      </c>
      <c r="R13" s="147">
        <f t="shared" si="2"/>
        <v>4.3499999999999996</v>
      </c>
    </row>
    <row r="14" spans="1:18"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0" t="str">
        <f>'Crisis Indicator Data'!E11</f>
        <v>BGD</v>
      </c>
      <c r="F14" s="181">
        <f>IF('Crisis Indicator Data'!Q11="x","x",('Crisis Indicator Data'!Q11/1000000))</f>
        <v>70.027000000000001</v>
      </c>
      <c r="G14" s="181">
        <f>IF('Crisis Indicator Data'!R11="x","x",('Crisis Indicator Data'!R11/1000000))</f>
        <v>60.094999999999999</v>
      </c>
      <c r="H14" s="181">
        <f>IF('Crisis Indicator Data'!S11="x","x",('Crisis Indicator Data'!S11/1000000))</f>
        <v>29.562999999999999</v>
      </c>
      <c r="I14" s="181">
        <f>IF('Crisis Indicator Data'!T11="x","x",('Crisis Indicator Data'!T11/1000000))</f>
        <v>11.138999999999999</v>
      </c>
      <c r="J14" s="181">
        <f>IF('Crisis Indicator Data'!U11="x","x",('Crisis Indicator Data'!U11/1000000))</f>
        <v>0</v>
      </c>
      <c r="K14" s="168">
        <f t="shared" si="0"/>
        <v>5</v>
      </c>
      <c r="L14" s="165">
        <f>IF(F14="x","x",(F14*1000000/VLOOKUP($C14,'Crisis Indicator Data'!$C$3:$H$198,5,FALSE)))</f>
        <v>0.40993894264823821</v>
      </c>
      <c r="M14" s="165">
        <f>IF(G14="x","x",(G14*1000000/VLOOKUP($C14,'Crisis Indicator Data'!$C$3:$H$198,5,FALSE)))</f>
        <v>0.35179688917768687</v>
      </c>
      <c r="N14" s="165">
        <f>IF(H14="x","x",(H14*1000000/VLOOKUP($C14,'Crisis Indicator Data'!$C$3:$H$198,5,FALSE)))</f>
        <v>0.17306217546817465</v>
      </c>
      <c r="O14" s="165">
        <f>IF(I14="x","x",(I14*1000000/VLOOKUP($C14,'Crisis Indicator Data'!$C$3:$H$198,5,FALSE)))</f>
        <v>6.5207846718533219E-2</v>
      </c>
      <c r="P14" s="165">
        <f>IF(J14="x","x",(J14*1000000/VLOOKUP($C14,'Crisis Indicator Data'!$C$3:$H$198,5,FALSE)))</f>
        <v>0</v>
      </c>
      <c r="Q14" s="147">
        <f t="shared" si="1"/>
        <v>4</v>
      </c>
      <c r="R14" s="147">
        <f t="shared" si="2"/>
        <v>4.5</v>
      </c>
    </row>
    <row r="15" spans="1:18"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v>
      </c>
      <c r="H15" s="181">
        <f>IF('Crisis Indicator Data'!S12="x","x",('Crisis Indicator Data'!S12/1000000))</f>
        <v>1.3160000000000001</v>
      </c>
      <c r="I15" s="181">
        <f>IF('Crisis Indicator Data'!T12="x","x",('Crisis Indicator Data'!T12/1000000))</f>
        <v>0.222</v>
      </c>
      <c r="J15" s="181" t="str">
        <f>IF('Crisis Indicator Data'!U12="x","x",('Crisis Indicator Data'!U12/1000000))</f>
        <v>x</v>
      </c>
      <c r="K15" s="168">
        <f t="shared" si="0"/>
        <v>3.6</v>
      </c>
      <c r="L15" s="165">
        <f>IF(F15="x","x",(F15*1000000/VLOOKUP($C15,'Crisis Indicator Data'!$C$3:$H$198,5,FALSE)))</f>
        <v>0</v>
      </c>
      <c r="M15" s="165">
        <f>IF(G15="x","x",(G15*1000000/VLOOKUP($C15,'Crisis Indicator Data'!$C$3:$H$198,5,FALSE)))</f>
        <v>0</v>
      </c>
      <c r="N15" s="165">
        <f>IF(H15="x","x",(H15*1000000/VLOOKUP($C15,'Crisis Indicator Data'!$C$3:$H$198,5,FALSE)))</f>
        <v>0.85565669700910274</v>
      </c>
      <c r="O15" s="165">
        <f>IF(I15="x","x",(I15*1000000/VLOOKUP($C15,'Crisis Indicator Data'!$C$3:$H$198,5,FALSE)))</f>
        <v>0.14434330299089726</v>
      </c>
      <c r="P15" s="165" t="str">
        <f>IF(J15="x","x",(J15*1000000/VLOOKUP($C15,'Crisis Indicator Data'!$C$3:$H$198,5,FALSE)))</f>
        <v>x</v>
      </c>
      <c r="Q15" s="147">
        <f t="shared" si="1"/>
        <v>4</v>
      </c>
      <c r="R15" s="147">
        <f t="shared" si="2"/>
        <v>3.8</v>
      </c>
    </row>
    <row r="16" spans="1:18"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0" t="str">
        <f>'Crisis Indicator Data'!E13</f>
        <v>BGD</v>
      </c>
      <c r="F16" s="181">
        <f>IF('Crisis Indicator Data'!Q13="x","x",('Crisis Indicator Data'!Q13/1000000))</f>
        <v>70.027000000000001</v>
      </c>
      <c r="G16" s="181">
        <f>IF('Crisis Indicator Data'!R13="x","x",('Crisis Indicator Data'!R13/1000000))</f>
        <v>60.895000000000003</v>
      </c>
      <c r="H16" s="181">
        <f>IF('Crisis Indicator Data'!S13="x","x",('Crisis Indicator Data'!S13/1000000))</f>
        <v>27.446000000000002</v>
      </c>
      <c r="I16" s="181">
        <f>IF('Crisis Indicator Data'!T13="x","x",('Crisis Indicator Data'!T13/1000000))</f>
        <v>10.917</v>
      </c>
      <c r="J16" s="181">
        <f>IF('Crisis Indicator Data'!U13="x","x",('Crisis Indicator Data'!U13/1000000))</f>
        <v>0</v>
      </c>
      <c r="K16" s="168">
        <f t="shared" si="0"/>
        <v>5</v>
      </c>
      <c r="L16" s="165">
        <f>IF(F16="x","x",(F16*1000000/VLOOKUP($C16,'Crisis Indicator Data'!$C$3:$H$198,5,FALSE)))</f>
        <v>0.41366334879050121</v>
      </c>
      <c r="M16" s="165">
        <f>IF(G16="x","x",(G16*1000000/VLOOKUP($C16,'Crisis Indicator Data'!$C$3:$H$198,5,FALSE)))</f>
        <v>0.35971881737897626</v>
      </c>
      <c r="N16" s="165">
        <f>IF(H16="x","x",(H16*1000000/VLOOKUP($C16,'Crisis Indicator Data'!$C$3:$H$198,5,FALSE)))</f>
        <v>0.16212895413060815</v>
      </c>
      <c r="O16" s="165">
        <f>IF(I16="x","x",(I16*1000000/VLOOKUP($C16,'Crisis Indicator Data'!$C$3:$H$198,5,FALSE)))</f>
        <v>6.4488879699914348E-2</v>
      </c>
      <c r="P16" s="165">
        <f>IF(J16="x","x",(J16*1000000/VLOOKUP($C16,'Crisis Indicator Data'!$C$3:$H$198,5,FALSE)))</f>
        <v>0</v>
      </c>
      <c r="Q16" s="147">
        <f t="shared" si="1"/>
        <v>4</v>
      </c>
      <c r="R16" s="147">
        <f t="shared" si="2"/>
        <v>4.5</v>
      </c>
    </row>
    <row r="17" spans="1:18" x14ac:dyDescent="0.35">
      <c r="A17" s="169" t="str">
        <f>'Crisis Indicator Data'!A14</f>
        <v>Cyclone Remal</v>
      </c>
      <c r="B17" s="170" t="str">
        <f>'Crisis Indicator Data'!B14</f>
        <v>Cyclone,Floods</v>
      </c>
      <c r="C17" s="170" t="str">
        <f>'Crisis Indicator Data'!C14</f>
        <v>BGD013</v>
      </c>
      <c r="D17" s="170" t="str">
        <f>'Crisis Indicator Data'!D14</f>
        <v>Bangladesh</v>
      </c>
      <c r="E17" s="170" t="str">
        <f>'Crisis Indicator Data'!E14</f>
        <v>BGD</v>
      </c>
      <c r="F17" s="181">
        <f>IF('Crisis Indicator Data'!Q14="x","x",('Crisis Indicator Data'!Q14/1000000))</f>
        <v>39.213999999999999</v>
      </c>
      <c r="G17" s="181">
        <f>IF('Crisis Indicator Data'!R14="x","x",('Crisis Indicator Data'!R14/1000000))</f>
        <v>3.2970000000000002</v>
      </c>
      <c r="H17" s="181">
        <f>IF('Crisis Indicator Data'!S14="x","x",('Crisis Indicator Data'!S14/1000000))</f>
        <v>1.3029999999999999</v>
      </c>
      <c r="I17" s="181" t="str">
        <f>IF('Crisis Indicator Data'!T14="x","x",('Crisis Indicator Data'!T14/1000000))</f>
        <v>x</v>
      </c>
      <c r="J17" s="181" t="str">
        <f>IF('Crisis Indicator Data'!U14="x","x",('Crisis Indicator Data'!U14/1000000))</f>
        <v>x</v>
      </c>
      <c r="K17" s="168">
        <f t="shared" si="0"/>
        <v>3.5</v>
      </c>
      <c r="L17" s="165">
        <f>IF(F17="x","x",(F17*1000000/VLOOKUP($C17,'Crisis Indicator Data'!$C$3:$H$198,5,FALSE)))</f>
        <v>0.89501072716483321</v>
      </c>
      <c r="M17" s="165">
        <f>IF(G17="x","x",(G17*1000000/VLOOKUP($C17,'Crisis Indicator Data'!$C$3:$H$198,5,FALSE)))</f>
        <v>7.5249920116857619E-2</v>
      </c>
      <c r="N17" s="165">
        <f>IF(H17="x","x",(H17*1000000/VLOOKUP($C17,'Crisis Indicator Data'!$C$3:$H$198,5,FALSE)))</f>
        <v>2.9739352718309218E-2</v>
      </c>
      <c r="O17" s="165" t="str">
        <f>IF(I17="x","x",(I17*1000000/VLOOKUP($C17,'Crisis Indicator Data'!$C$3:$H$198,5,FALSE)))</f>
        <v>x</v>
      </c>
      <c r="P17" s="165" t="str">
        <f>IF(J17="x","x",(J17*1000000/VLOOKUP($C17,'Crisis Indicator Data'!$C$3:$H$198,5,FALSE)))</f>
        <v>x</v>
      </c>
      <c r="Q17" s="147">
        <f t="shared" si="1"/>
        <v>2</v>
      </c>
      <c r="R17" s="147">
        <f t="shared" si="2"/>
        <v>2.75</v>
      </c>
    </row>
    <row r="18" spans="1:18" x14ac:dyDescent="0.35">
      <c r="A18" s="169" t="str">
        <f>'Crisis Indicator Data'!A15</f>
        <v>2024 Monsoon Floods in Bangladesh</v>
      </c>
      <c r="B18" s="170" t="str">
        <f>'Crisis Indicator Data'!B15</f>
        <v>Floods</v>
      </c>
      <c r="C18" s="170" t="str">
        <f>'Crisis Indicator Data'!C15</f>
        <v>BGD014</v>
      </c>
      <c r="D18" s="170" t="str">
        <f>'Crisis Indicator Data'!D15</f>
        <v>Bangladesh</v>
      </c>
      <c r="E18" s="170" t="str">
        <f>'Crisis Indicator Data'!E15</f>
        <v>BGD</v>
      </c>
      <c r="F18" s="181">
        <f>IF('Crisis Indicator Data'!Q15="x","x",('Crisis Indicator Data'!Q15/1000000))</f>
        <v>53.371000000000002</v>
      </c>
      <c r="G18" s="181">
        <f>IF('Crisis Indicator Data'!R15="x","x",('Crisis Indicator Data'!R15/1000000))</f>
        <v>8.8000000000000007</v>
      </c>
      <c r="H18" s="181">
        <f>IF('Crisis Indicator Data'!S15="x","x",('Crisis Indicator Data'!S15/1000000))</f>
        <v>5</v>
      </c>
      <c r="I18" s="181" t="str">
        <f>IF('Crisis Indicator Data'!T15="x","x",('Crisis Indicator Data'!T15/1000000))</f>
        <v>x</v>
      </c>
      <c r="J18" s="181" t="str">
        <f>IF('Crisis Indicator Data'!U15="x","x",('Crisis Indicator Data'!U15/1000000))</f>
        <v>x</v>
      </c>
      <c r="K18" s="168">
        <f t="shared" si="0"/>
        <v>4.5</v>
      </c>
      <c r="L18" s="165">
        <f>IF(F18="x","x",(F18*1000000/VLOOKUP($C18,'Crisis Indicator Data'!$C$3:$H$198,5,FALSE)))</f>
        <v>0.79455419749594314</v>
      </c>
      <c r="M18" s="165">
        <f>IF(G18="x","x",(G18*1000000/VLOOKUP($C18,'Crisis Indicator Data'!$C$3:$H$198,5,FALSE)))</f>
        <v>0.13100891753881883</v>
      </c>
      <c r="N18" s="165">
        <f>IF(H18="x","x",(H18*1000000/VLOOKUP($C18,'Crisis Indicator Data'!$C$3:$H$198,5,FALSE)))</f>
        <v>7.4436884965237982E-2</v>
      </c>
      <c r="O18" s="165" t="str">
        <f>IF(I18="x","x",(I18*1000000/VLOOKUP($C18,'Crisis Indicator Data'!$C$3:$H$198,5,FALSE)))</f>
        <v>x</v>
      </c>
      <c r="P18" s="165" t="str">
        <f>IF(J18="x","x",(J18*1000000/VLOOKUP($C18,'Crisis Indicator Data'!$C$3:$H$198,5,FALSE)))</f>
        <v>x</v>
      </c>
      <c r="Q18" s="147">
        <f t="shared" si="1"/>
        <v>3</v>
      </c>
      <c r="R18" s="147">
        <f t="shared" si="2"/>
        <v>3.75</v>
      </c>
    </row>
    <row r="19" spans="1:18" x14ac:dyDescent="0.35">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0" t="str">
        <f>'Crisis Indicator Data'!E16</f>
        <v>BGR</v>
      </c>
      <c r="F19" s="181">
        <f>IF('Crisis Indicator Data'!Q16="x","x",('Crisis Indicator Data'!Q16/1000000))</f>
        <v>6.4649999999999999</v>
      </c>
      <c r="G19" s="181">
        <f>IF('Crisis Indicator Data'!R16="x","x",('Crisis Indicator Data'!R16/1000000))</f>
        <v>0</v>
      </c>
      <c r="H19" s="181">
        <f>IF('Crisis Indicator Data'!S16="x","x",('Crisis Indicator Data'!S16/1000000))</f>
        <v>6.6000000000000003E-2</v>
      </c>
      <c r="I19" s="181">
        <f>IF('Crisis Indicator Data'!T16="x","x",('Crisis Indicator Data'!T16/1000000))</f>
        <v>0</v>
      </c>
      <c r="J19" s="181">
        <f>IF('Crisis Indicator Data'!U16="x","x",('Crisis Indicator Data'!U16/1000000))</f>
        <v>0</v>
      </c>
      <c r="K19" s="168">
        <f t="shared" si="0"/>
        <v>1.4</v>
      </c>
      <c r="L19" s="165">
        <f>IF(F19="x","x",(F19*1000000/VLOOKUP($C19,'Crisis Indicator Data'!$C$3:$H$198,5,FALSE)))</f>
        <v>0.98989435002296744</v>
      </c>
      <c r="M19" s="165">
        <f>IF(G19="x","x",(G19*1000000/VLOOKUP($C19,'Crisis Indicator Data'!$C$3:$H$198,5,FALSE)))</f>
        <v>0</v>
      </c>
      <c r="N19" s="165">
        <f>IF(H19="x","x",(H19*1000000/VLOOKUP($C19,'Crisis Indicator Data'!$C$3:$H$198,5,FALSE)))</f>
        <v>1.0105649977032614E-2</v>
      </c>
      <c r="O19" s="165">
        <f>IF(I19="x","x",(I19*1000000/VLOOKUP($C19,'Crisis Indicator Data'!$C$3:$H$198,5,FALSE)))</f>
        <v>0</v>
      </c>
      <c r="P19" s="165">
        <f>IF(J19="x","x",(J19*1000000/VLOOKUP($C19,'Crisis Indicator Data'!$C$3:$H$198,5,FALSE)))</f>
        <v>0</v>
      </c>
      <c r="Q19" s="147">
        <f t="shared" si="1"/>
        <v>1</v>
      </c>
      <c r="R19" s="147">
        <f t="shared" si="2"/>
        <v>1.2</v>
      </c>
    </row>
    <row r="20" spans="1:18" x14ac:dyDescent="0.35">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0" t="str">
        <f>'Crisis Indicator Data'!E17</f>
        <v>BLR</v>
      </c>
      <c r="F20" s="181">
        <f>IF('Crisis Indicator Data'!Q17="x","x",('Crisis Indicator Data'!Q17/1000000))</f>
        <v>9.2279999999999998</v>
      </c>
      <c r="G20" s="181">
        <f>IF('Crisis Indicator Data'!R17="x","x",('Crisis Indicator Data'!R17/1000000))</f>
        <v>0</v>
      </c>
      <c r="H20" s="181">
        <f>IF('Crisis Indicator Data'!S17="x","x",('Crisis Indicator Data'!S17/1000000))</f>
        <v>5.2999999999999999E-2</v>
      </c>
      <c r="I20" s="181">
        <f>IF('Crisis Indicator Data'!T17="x","x",('Crisis Indicator Data'!T17/1000000))</f>
        <v>0</v>
      </c>
      <c r="J20" s="181">
        <f>IF('Crisis Indicator Data'!U17="x","x",('Crisis Indicator Data'!U17/1000000))</f>
        <v>0</v>
      </c>
      <c r="K20" s="168">
        <f t="shared" si="0"/>
        <v>1.2</v>
      </c>
      <c r="L20" s="165">
        <f>IF(F20="x","x",(F20*1000000/VLOOKUP($C20,'Crisis Indicator Data'!$C$3:$H$198,5,FALSE)))</f>
        <v>0.994289408468915</v>
      </c>
      <c r="M20" s="165">
        <f>IF(G20="x","x",(G20*1000000/VLOOKUP($C20,'Crisis Indicator Data'!$C$3:$H$198,5,FALSE)))</f>
        <v>0</v>
      </c>
      <c r="N20" s="165">
        <f>IF(H20="x","x",(H20*1000000/VLOOKUP($C20,'Crisis Indicator Data'!$C$3:$H$198,5,FALSE)))</f>
        <v>5.710591531085012E-3</v>
      </c>
      <c r="O20" s="165">
        <f>IF(I20="x","x",(I20*1000000/VLOOKUP($C20,'Crisis Indicator Data'!$C$3:$H$198,5,FALSE)))</f>
        <v>0</v>
      </c>
      <c r="P20" s="165">
        <f>IF(J20="x","x",(J20*1000000/VLOOKUP($C20,'Crisis Indicator Data'!$C$3:$H$198,5,FALSE)))</f>
        <v>0</v>
      </c>
      <c r="Q20" s="147">
        <f t="shared" si="1"/>
        <v>1</v>
      </c>
      <c r="R20" s="147">
        <f t="shared" si="2"/>
        <v>1.1000000000000001</v>
      </c>
    </row>
    <row r="21" spans="1:18" x14ac:dyDescent="0.35">
      <c r="A21" s="169" t="str">
        <f>'Crisis Indicator Data'!A18</f>
        <v>Country level Brazil</v>
      </c>
      <c r="B21" s="170" t="str">
        <f>'Crisis Indicator Data'!B18</f>
        <v>Displacement,Floods</v>
      </c>
      <c r="C21" s="170" t="str">
        <f>'Crisis Indicator Data'!C18</f>
        <v>BRA001</v>
      </c>
      <c r="D21" s="170" t="str">
        <f>'Crisis Indicator Data'!D18</f>
        <v>Brazil</v>
      </c>
      <c r="E21" s="170" t="str">
        <f>'Crisis Indicator Data'!E18</f>
        <v>BRA</v>
      </c>
      <c r="F21" s="181">
        <f>IF('Crisis Indicator Data'!Q18="x","x",('Crisis Indicator Data'!Q18/1000000))</f>
        <v>117.126</v>
      </c>
      <c r="G21" s="181">
        <f>IF('Crisis Indicator Data'!R18="x","x",('Crisis Indicator Data'!R18/1000000))</f>
        <v>1.9870000000000001</v>
      </c>
      <c r="H21" s="181">
        <f>IF('Crisis Indicator Data'!S18="x","x",('Crisis Indicator Data'!S18/1000000))</f>
        <v>1.595</v>
      </c>
      <c r="I21" s="181" t="str">
        <f>IF('Crisis Indicator Data'!T18="x","x",('Crisis Indicator Data'!T18/1000000))</f>
        <v>x</v>
      </c>
      <c r="J21" s="181" t="str">
        <f>IF('Crisis Indicator Data'!U18="x","x",('Crisis Indicator Data'!U18/1000000))</f>
        <v>x</v>
      </c>
      <c r="K21" s="168">
        <f t="shared" si="0"/>
        <v>3.7</v>
      </c>
      <c r="L21" s="165">
        <f>IF(F21="x","x",(F21*1000000/VLOOKUP($C21,'Crisis Indicator Data'!$C$3:$H$198,5,FALSE)))</f>
        <v>0.97033312069722555</v>
      </c>
      <c r="M21" s="165">
        <f>IF(G21="x","x",(G21*1000000/VLOOKUP($C21,'Crisis Indicator Data'!$C$3:$H$198,5,FALSE)))</f>
        <v>1.6461348554764842E-2</v>
      </c>
      <c r="N21" s="165">
        <f>IF(H21="x","x",(H21*1000000/VLOOKUP($C21,'Crisis Indicator Data'!$C$3:$H$198,5,FALSE)))</f>
        <v>1.3213815271690955E-2</v>
      </c>
      <c r="O21" s="165" t="str">
        <f>IF(I21="x","x",(I21*1000000/VLOOKUP($C21,'Crisis Indicator Data'!$C$3:$H$198,5,FALSE)))</f>
        <v>x</v>
      </c>
      <c r="P21" s="165" t="str">
        <f>IF(J21="x","x",(J21*1000000/VLOOKUP($C21,'Crisis Indicator Data'!$C$3:$H$198,5,FALSE)))</f>
        <v>x</v>
      </c>
      <c r="Q21" s="147">
        <f t="shared" si="1"/>
        <v>1</v>
      </c>
      <c r="R21" s="147">
        <f t="shared" si="2"/>
        <v>2.35</v>
      </c>
    </row>
    <row r="22" spans="1:18" x14ac:dyDescent="0.35">
      <c r="A22" s="169" t="str">
        <f>'Crisis Indicator Data'!A19</f>
        <v>Venezuela displacement in Brazil</v>
      </c>
      <c r="B22" s="170" t="str">
        <f>'Crisis Indicator Data'!B19</f>
        <v>Displacement</v>
      </c>
      <c r="C22" s="170" t="str">
        <f>'Crisis Indicator Data'!C19</f>
        <v>BRA002</v>
      </c>
      <c r="D22" s="170" t="str">
        <f>'Crisis Indicator Data'!D19</f>
        <v>Brazil</v>
      </c>
      <c r="E22" s="170" t="str">
        <f>'Crisis Indicator Data'!E19</f>
        <v>BRA</v>
      </c>
      <c r="F22" s="181">
        <f>IF('Crisis Indicator Data'!Q19="x","x",('Crisis Indicator Data'!Q19/1000000))</f>
        <v>105.3</v>
      </c>
      <c r="G22" s="181">
        <f>IF('Crisis Indicator Data'!R19="x","x",('Crisis Indicator Data'!R19/1000000))</f>
        <v>1.0999999999999999E-2</v>
      </c>
      <c r="H22" s="181">
        <f>IF('Crisis Indicator Data'!S19="x","x",('Crisis Indicator Data'!S19/1000000))</f>
        <v>0.57199999999999995</v>
      </c>
      <c r="I22" s="181">
        <f>IF('Crisis Indicator Data'!T19="x","x",('Crisis Indicator Data'!T19/1000000))</f>
        <v>0</v>
      </c>
      <c r="J22" s="181">
        <f>IF('Crisis Indicator Data'!U19="x","x",('Crisis Indicator Data'!U19/1000000))</f>
        <v>0</v>
      </c>
      <c r="K22" s="168">
        <f t="shared" si="0"/>
        <v>2.9</v>
      </c>
      <c r="L22" s="165">
        <f>IF(F22="x","x",(F22*1000000/VLOOKUP($C22,'Crisis Indicator Data'!$C$3:$H$198,5,FALSE)))</f>
        <v>0.99449392253714008</v>
      </c>
      <c r="M22" s="165">
        <f>IF(G22="x","x",(G22*1000000/VLOOKUP($C22,'Crisis Indicator Data'!$C$3:$H$198,5,FALSE)))</f>
        <v>1.0388825401622546E-4</v>
      </c>
      <c r="N22" s="165">
        <f>IF(H22="x","x",(H22*1000000/VLOOKUP($C22,'Crisis Indicator Data'!$C$3:$H$198,5,FALSE)))</f>
        <v>5.4021892088437235E-3</v>
      </c>
      <c r="O22" s="165">
        <f>IF(I22="x","x",(I22*1000000/VLOOKUP($C22,'Crisis Indicator Data'!$C$3:$H$198,5,FALSE)))</f>
        <v>0</v>
      </c>
      <c r="P22" s="165">
        <f>IF(J22="x","x",(J22*1000000/VLOOKUP($C22,'Crisis Indicator Data'!$C$3:$H$198,5,FALSE)))</f>
        <v>0</v>
      </c>
      <c r="Q22" s="147">
        <f t="shared" si="1"/>
        <v>1</v>
      </c>
      <c r="R22" s="147">
        <f t="shared" si="2"/>
        <v>1.95</v>
      </c>
    </row>
    <row r="23" spans="1:18" x14ac:dyDescent="0.35">
      <c r="A23" s="169" t="str">
        <f>'Crisis Indicator Data'!A20</f>
        <v>Drought in the Amazonas</v>
      </c>
      <c r="B23" s="170" t="str">
        <f>'Crisis Indicator Data'!B20</f>
        <v>Drought</v>
      </c>
      <c r="C23" s="170" t="str">
        <f>'Crisis Indicator Data'!C20</f>
        <v>BRA004</v>
      </c>
      <c r="D23" s="170" t="str">
        <f>'Crisis Indicator Data'!D20</f>
        <v>Brazil</v>
      </c>
      <c r="E23" s="170" t="str">
        <f>'Crisis Indicator Data'!E20</f>
        <v>BRA</v>
      </c>
      <c r="F23" s="181">
        <f>IF('Crisis Indicator Data'!Q20="x","x",('Crisis Indicator Data'!Q20/1000000))</f>
        <v>3.3410000000000002</v>
      </c>
      <c r="G23" s="181">
        <f>IF('Crisis Indicator Data'!R20="x","x",('Crisis Indicator Data'!R20/1000000))</f>
        <v>0</v>
      </c>
      <c r="H23" s="181">
        <f>IF('Crisis Indicator Data'!S20="x","x",('Crisis Indicator Data'!S20/1000000))</f>
        <v>0.6</v>
      </c>
      <c r="I23" s="181" t="str">
        <f>IF('Crisis Indicator Data'!T20="x","x",('Crisis Indicator Data'!T20/1000000))</f>
        <v>x</v>
      </c>
      <c r="J23" s="181" t="str">
        <f>IF('Crisis Indicator Data'!U20="x","x",('Crisis Indicator Data'!U20/1000000))</f>
        <v>x</v>
      </c>
      <c r="K23" s="168">
        <f t="shared" si="0"/>
        <v>3</v>
      </c>
      <c r="L23" s="165">
        <f>IF(F23="x","x",(F23*1000000/VLOOKUP($C23,'Crisis Indicator Data'!$C$3:$H$198,5,FALSE)))</f>
        <v>0.84775437706165946</v>
      </c>
      <c r="M23" s="165">
        <f>IF(G23="x","x",(G23*1000000/VLOOKUP($C23,'Crisis Indicator Data'!$C$3:$H$198,5,FALSE)))</f>
        <v>0</v>
      </c>
      <c r="N23" s="165">
        <f>IF(H23="x","x",(H23*1000000/VLOOKUP($C23,'Crisis Indicator Data'!$C$3:$H$198,5,FALSE)))</f>
        <v>0.15224562293834051</v>
      </c>
      <c r="O23" s="165" t="str">
        <f>IF(I23="x","x",(I23*1000000/VLOOKUP($C23,'Crisis Indicator Data'!$C$3:$H$198,5,FALSE)))</f>
        <v>x</v>
      </c>
      <c r="P23" s="165" t="str">
        <f>IF(J23="x","x",(J23*1000000/VLOOKUP($C23,'Crisis Indicator Data'!$C$3:$H$198,5,FALSE)))</f>
        <v>x</v>
      </c>
      <c r="Q23" s="147">
        <f t="shared" si="1"/>
        <v>3</v>
      </c>
      <c r="R23" s="147">
        <f t="shared" si="2"/>
        <v>3</v>
      </c>
    </row>
    <row r="24" spans="1:18" x14ac:dyDescent="0.35">
      <c r="A24" s="169" t="str">
        <f>'Crisis Indicator Data'!A21</f>
        <v>Floods in Rio Grande do Sul</v>
      </c>
      <c r="B24" s="170" t="str">
        <f>'Crisis Indicator Data'!B21</f>
        <v>Floods</v>
      </c>
      <c r="C24" s="170" t="str">
        <f>'Crisis Indicator Data'!C21</f>
        <v>BRA005</v>
      </c>
      <c r="D24" s="170" t="str">
        <f>'Crisis Indicator Data'!D21</f>
        <v>Brazil</v>
      </c>
      <c r="E24" s="170" t="str">
        <f>'Crisis Indicator Data'!E21</f>
        <v>BRA</v>
      </c>
      <c r="F24" s="181">
        <f>IF('Crisis Indicator Data'!Q21="x","x",('Crisis Indicator Data'!Q21/1000000))</f>
        <v>8.4849999999999994</v>
      </c>
      <c r="G24" s="181">
        <f>IF('Crisis Indicator Data'!R21="x","x",('Crisis Indicator Data'!R21/1000000))</f>
        <v>1.976</v>
      </c>
      <c r="H24" s="181">
        <f>IF('Crisis Indicator Data'!S21="x","x",('Crisis Indicator Data'!S21/1000000))</f>
        <v>0.42299999999999999</v>
      </c>
      <c r="I24" s="181" t="str">
        <f>IF('Crisis Indicator Data'!T21="x","x",('Crisis Indicator Data'!T21/1000000))</f>
        <v>x</v>
      </c>
      <c r="J24" s="181" t="str">
        <f>IF('Crisis Indicator Data'!U21="x","x",('Crisis Indicator Data'!U21/1000000))</f>
        <v>x</v>
      </c>
      <c r="K24" s="168">
        <f t="shared" si="0"/>
        <v>2.7</v>
      </c>
      <c r="L24" s="165">
        <f>IF(F24="x","x",(F24*1000000/VLOOKUP($C24,'Crisis Indicator Data'!$C$3:$H$198,5,FALSE)))</f>
        <v>0.77965634475787926</v>
      </c>
      <c r="M24" s="165">
        <f>IF(G24="x","x",(G24*1000000/VLOOKUP($C24,'Crisis Indicator Data'!$C$3:$H$198,5,FALSE)))</f>
        <v>0.18156758246806948</v>
      </c>
      <c r="N24" s="165">
        <f>IF(H24="x","x",(H24*1000000/VLOOKUP($C24,'Crisis Indicator Data'!$C$3:$H$198,5,FALSE)))</f>
        <v>3.8867959202425799E-2</v>
      </c>
      <c r="O24" s="165" t="str">
        <f>IF(I24="x","x",(I24*1000000/VLOOKUP($C24,'Crisis Indicator Data'!$C$3:$H$198,5,FALSE)))</f>
        <v>x</v>
      </c>
      <c r="P24" s="165" t="str">
        <f>IF(J24="x","x",(J24*1000000/VLOOKUP($C24,'Crisis Indicator Data'!$C$3:$H$198,5,FALSE)))</f>
        <v>x</v>
      </c>
      <c r="Q24" s="147">
        <f t="shared" si="1"/>
        <v>2</v>
      </c>
      <c r="R24" s="147">
        <f t="shared" si="2"/>
        <v>2.35</v>
      </c>
    </row>
    <row r="25" spans="1:18" x14ac:dyDescent="0.35">
      <c r="A25" s="169" t="str">
        <f>'Crisis Indicator Data'!A22</f>
        <v>Complex crisis in CAR</v>
      </c>
      <c r="B25" s="170" t="str">
        <f>'Crisis Indicator Data'!B22</f>
        <v>Conflict,Displacement</v>
      </c>
      <c r="C25" s="170" t="str">
        <f>'Crisis Indicator Data'!C22</f>
        <v>CAF001</v>
      </c>
      <c r="D25" s="170" t="str">
        <f>'Crisis Indicator Data'!D22</f>
        <v>CAR</v>
      </c>
      <c r="E25" s="170" t="str">
        <f>'Crisis Indicator Data'!E22</f>
        <v>CAF</v>
      </c>
      <c r="F25" s="181">
        <f>IF('Crisis Indicator Data'!Q22="x","x",('Crisis Indicator Data'!Q22/1000000))</f>
        <v>0.98199999999999998</v>
      </c>
      <c r="G25" s="181">
        <f>IF('Crisis Indicator Data'!R22="x","x",('Crisis Indicator Data'!R22/1000000))</f>
        <v>2.3180000000000001</v>
      </c>
      <c r="H25" s="181">
        <f>IF('Crisis Indicator Data'!S22="x","x",('Crisis Indicator Data'!S22/1000000))</f>
        <v>2.2789999999999999</v>
      </c>
      <c r="I25" s="181">
        <f>IF('Crisis Indicator Data'!T22="x","x",('Crisis Indicator Data'!T22/1000000))</f>
        <v>0.52100000000000002</v>
      </c>
      <c r="J25" s="181">
        <f>IF('Crisis Indicator Data'!U22="x","x",('Crisis Indicator Data'!U22/1000000))</f>
        <v>0</v>
      </c>
      <c r="K25" s="168">
        <f t="shared" si="0"/>
        <v>4.0999999999999996</v>
      </c>
      <c r="L25" s="165">
        <f>IF(F25="x","x",(F25*1000000/VLOOKUP($C25,'Crisis Indicator Data'!$C$3:$H$198,5,FALSE)))</f>
        <v>0.16098360655737706</v>
      </c>
      <c r="M25" s="165">
        <f>IF(G25="x","x",(G25*1000000/VLOOKUP($C25,'Crisis Indicator Data'!$C$3:$H$198,5,FALSE)))</f>
        <v>0.38</v>
      </c>
      <c r="N25" s="165">
        <f>IF(H25="x","x",(H25*1000000/VLOOKUP($C25,'Crisis Indicator Data'!$C$3:$H$198,5,FALSE)))</f>
        <v>0.37360655737704918</v>
      </c>
      <c r="O25" s="165">
        <f>IF(I25="x","x",(I25*1000000/VLOOKUP($C25,'Crisis Indicator Data'!$C$3:$H$198,5,FALSE)))</f>
        <v>8.5409836065573772E-2</v>
      </c>
      <c r="P25" s="165">
        <f>IF(J25="x","x",(J25*1000000/VLOOKUP($C25,'Crisis Indicator Data'!$C$3:$H$198,5,FALSE)))</f>
        <v>0</v>
      </c>
      <c r="Q25" s="147">
        <f t="shared" si="1"/>
        <v>4</v>
      </c>
      <c r="R25" s="147">
        <f t="shared" si="2"/>
        <v>4.05</v>
      </c>
    </row>
    <row r="26" spans="1:18" x14ac:dyDescent="0.35">
      <c r="A26" s="169" t="str">
        <f>'Crisis Indicator Data'!A23</f>
        <v>Venezuela displacement in Chile</v>
      </c>
      <c r="B26" s="170" t="str">
        <f>'Crisis Indicator Data'!B23</f>
        <v>Displacement</v>
      </c>
      <c r="C26" s="170" t="str">
        <f>'Crisis Indicator Data'!C23</f>
        <v>CHL002</v>
      </c>
      <c r="D26" s="170" t="str">
        <f>'Crisis Indicator Data'!D23</f>
        <v>Chile</v>
      </c>
      <c r="E26" s="170" t="str">
        <f>'Crisis Indicator Data'!E23</f>
        <v>CHL</v>
      </c>
      <c r="F26" s="181">
        <f>IF('Crisis Indicator Data'!Q23="x","x",('Crisis Indicator Data'!Q23/1000000))</f>
        <v>6.4980000000000002</v>
      </c>
      <c r="G26" s="181">
        <f>IF('Crisis Indicator Data'!R23="x","x",('Crisis Indicator Data'!R23/1000000))</f>
        <v>12.853</v>
      </c>
      <c r="H26" s="181">
        <f>IF('Crisis Indicator Data'!S23="x","x",('Crisis Indicator Data'!S23/1000000))</f>
        <v>0.27800000000000002</v>
      </c>
      <c r="I26" s="181">
        <f>IF('Crisis Indicator Data'!T23="x","x",('Crisis Indicator Data'!T23/1000000))</f>
        <v>0</v>
      </c>
      <c r="J26" s="181">
        <f>IF('Crisis Indicator Data'!U23="x","x",('Crisis Indicator Data'!U23/1000000))</f>
        <v>0</v>
      </c>
      <c r="K26" s="168">
        <f t="shared" si="0"/>
        <v>2.4</v>
      </c>
      <c r="L26" s="165">
        <f>IF(F26="x","x",(F26*1000000/VLOOKUP($C26,'Crisis Indicator Data'!$C$3:$H$198,5,FALSE)))</f>
        <v>0.33102394294447274</v>
      </c>
      <c r="M26" s="165">
        <f>IF(G26="x","x",(G26*1000000/VLOOKUP($C26,'Crisis Indicator Data'!$C$3:$H$198,5,FALSE)))</f>
        <v>0.654763117677025</v>
      </c>
      <c r="N26" s="165">
        <f>IF(H26="x","x",(H26*1000000/VLOOKUP($C26,'Crisis Indicator Data'!$C$3:$H$198,5,FALSE)))</f>
        <v>1.4161996943453898E-2</v>
      </c>
      <c r="O26" s="165">
        <f>IF(I26="x","x",(I26*1000000/VLOOKUP($C26,'Crisis Indicator Data'!$C$3:$H$198,5,FALSE)))</f>
        <v>0</v>
      </c>
      <c r="P26" s="165">
        <f>IF(J26="x","x",(J26*1000000/VLOOKUP($C26,'Crisis Indicator Data'!$C$3:$H$198,5,FALSE)))</f>
        <v>0</v>
      </c>
      <c r="Q26" s="147">
        <f t="shared" si="1"/>
        <v>2</v>
      </c>
      <c r="R26" s="147">
        <f t="shared" si="2"/>
        <v>2.2000000000000002</v>
      </c>
    </row>
    <row r="27" spans="1:18" x14ac:dyDescent="0.35">
      <c r="A27" s="169" t="str">
        <f>'Crisis Indicator Data'!A24</f>
        <v>Multiple crises in Cameroon</v>
      </c>
      <c r="B27" s="170" t="str">
        <f>'Crisis Indicator Data'!B24</f>
        <v>Conflict,Displacement</v>
      </c>
      <c r="C27" s="170" t="str">
        <f>'Crisis Indicator Data'!C24</f>
        <v>CMR001</v>
      </c>
      <c r="D27" s="170" t="str">
        <f>'Crisis Indicator Data'!D24</f>
        <v>Cameroon</v>
      </c>
      <c r="E27" s="170" t="str">
        <f>'Crisis Indicator Data'!E24</f>
        <v>CMR</v>
      </c>
      <c r="F27" s="181">
        <f>IF('Crisis Indicator Data'!Q24="x","x",('Crisis Indicator Data'!Q24/1000000))</f>
        <v>19.742999999999999</v>
      </c>
      <c r="G27" s="181">
        <f>IF('Crisis Indicator Data'!R24="x","x",('Crisis Indicator Data'!R24/1000000))</f>
        <v>0</v>
      </c>
      <c r="H27" s="181">
        <f>IF('Crisis Indicator Data'!S24="x","x",('Crisis Indicator Data'!S24/1000000))</f>
        <v>2.2469999999999999</v>
      </c>
      <c r="I27" s="181">
        <f>IF('Crisis Indicator Data'!T24="x","x",('Crisis Indicator Data'!T24/1000000))</f>
        <v>1.133</v>
      </c>
      <c r="J27" s="181">
        <f>IF('Crisis Indicator Data'!U24="x","x",('Crisis Indicator Data'!U24/1000000))</f>
        <v>0</v>
      </c>
      <c r="K27" s="168">
        <f t="shared" si="0"/>
        <v>4.2</v>
      </c>
      <c r="L27" s="165">
        <f>IF(F27="x","x",(F27*1000000/VLOOKUP($C27,'Crisis Indicator Data'!$C$3:$H$198,5,FALSE)))</f>
        <v>0.8538251956926004</v>
      </c>
      <c r="M27" s="165">
        <f>IF(G27="x","x",(G27*1000000/VLOOKUP($C27,'Crisis Indicator Data'!$C$3:$H$198,5,FALSE)))</f>
        <v>0</v>
      </c>
      <c r="N27" s="165">
        <f>IF(H27="x","x",(H27*1000000/VLOOKUP($C27,'Crisis Indicator Data'!$C$3:$H$198,5,FALSE)))</f>
        <v>9.7175971975954678E-2</v>
      </c>
      <c r="O27" s="165">
        <f>IF(I27="x","x",(I27*1000000/VLOOKUP($C27,'Crisis Indicator Data'!$C$3:$H$198,5,FALSE)))</f>
        <v>4.8998832331444885E-2</v>
      </c>
      <c r="P27" s="165">
        <f>IF(J27="x","x",(J27*1000000/VLOOKUP($C27,'Crisis Indicator Data'!$C$3:$H$198,5,FALSE)))</f>
        <v>0</v>
      </c>
      <c r="Q27" s="147">
        <f t="shared" si="1"/>
        <v>3</v>
      </c>
      <c r="R27" s="147">
        <f t="shared" si="2"/>
        <v>3.6</v>
      </c>
    </row>
    <row r="28" spans="1:18" x14ac:dyDescent="0.35">
      <c r="A28" s="169" t="str">
        <f>'Crisis Indicator Data'!A25</f>
        <v>Lake Chad basin crisis in Cameroon</v>
      </c>
      <c r="B28" s="170" t="str">
        <f>'Crisis Indicator Data'!B25</f>
        <v>Conflict</v>
      </c>
      <c r="C28" s="170" t="str">
        <f>'Crisis Indicator Data'!C25</f>
        <v>CMR002</v>
      </c>
      <c r="D28" s="170" t="str">
        <f>'Crisis Indicator Data'!D25</f>
        <v>Cameroon</v>
      </c>
      <c r="E28" s="170" t="str">
        <f>'Crisis Indicator Data'!E25</f>
        <v>CMR</v>
      </c>
      <c r="F28" s="181">
        <f>IF('Crisis Indicator Data'!Q25="x","x",('Crisis Indicator Data'!Q25/1000000))</f>
        <v>3.9940000000000002</v>
      </c>
      <c r="G28" s="181">
        <f>IF('Crisis Indicator Data'!R25="x","x",('Crisis Indicator Data'!R25/1000000))</f>
        <v>0</v>
      </c>
      <c r="H28" s="181">
        <f>IF('Crisis Indicator Data'!S25="x","x",('Crisis Indicator Data'!S25/1000000))</f>
        <v>0.379</v>
      </c>
      <c r="I28" s="181">
        <f>IF('Crisis Indicator Data'!T25="x","x",('Crisis Indicator Data'!T25/1000000))</f>
        <v>0.80500000000000005</v>
      </c>
      <c r="J28" s="181">
        <f>IF('Crisis Indicator Data'!U25="x","x",('Crisis Indicator Data'!U25/1000000))</f>
        <v>0</v>
      </c>
      <c r="K28" s="168">
        <f t="shared" si="0"/>
        <v>3.5</v>
      </c>
      <c r="L28" s="165">
        <f>IF(F28="x","x",(F28*1000000/VLOOKUP($C28,'Crisis Indicator Data'!$C$3:$H$198,5,FALSE)))</f>
        <v>0.77119134968140568</v>
      </c>
      <c r="M28" s="165">
        <f>IF(G28="x","x",(G28*1000000/VLOOKUP($C28,'Crisis Indicator Data'!$C$3:$H$198,5,FALSE)))</f>
        <v>0</v>
      </c>
      <c r="N28" s="165">
        <f>IF(H28="x","x",(H28*1000000/VLOOKUP($C28,'Crisis Indicator Data'!$C$3:$H$198,5,FALSE)))</f>
        <v>7.3180150608225525E-2</v>
      </c>
      <c r="O28" s="165">
        <f>IF(I28="x","x",(I28*1000000/VLOOKUP($C28,'Crisis Indicator Data'!$C$3:$H$198,5,FALSE)))</f>
        <v>0.15543541224174551</v>
      </c>
      <c r="P28" s="165">
        <f>IF(J28="x","x",(J28*1000000/VLOOKUP($C28,'Crisis Indicator Data'!$C$3:$H$198,5,FALSE)))</f>
        <v>0</v>
      </c>
      <c r="Q28" s="147">
        <f t="shared" si="1"/>
        <v>4</v>
      </c>
      <c r="R28" s="147">
        <f t="shared" si="2"/>
        <v>3.75</v>
      </c>
    </row>
    <row r="29" spans="1:18" x14ac:dyDescent="0.35">
      <c r="A29" s="169" t="str">
        <f>'Crisis Indicator Data'!A26</f>
        <v>Anglophone Crisis in Cameroon</v>
      </c>
      <c r="B29" s="170" t="str">
        <f>'Crisis Indicator Data'!B26</f>
        <v>Conflict</v>
      </c>
      <c r="C29" s="170" t="str">
        <f>'Crisis Indicator Data'!C26</f>
        <v>CMR003</v>
      </c>
      <c r="D29" s="170" t="str">
        <f>'Crisis Indicator Data'!D26</f>
        <v>Cameroon</v>
      </c>
      <c r="E29" s="170" t="str">
        <f>'Crisis Indicator Data'!E26</f>
        <v>CMR</v>
      </c>
      <c r="F29" s="181">
        <f>IF('Crisis Indicator Data'!Q26="x","x",('Crisis Indicator Data'!Q26/1000000))</f>
        <v>10.842000000000001</v>
      </c>
      <c r="G29" s="181">
        <f>IF('Crisis Indicator Data'!R26="x","x",('Crisis Indicator Data'!R26/1000000))</f>
        <v>0</v>
      </c>
      <c r="H29" s="181">
        <f>IF('Crisis Indicator Data'!S26="x","x",('Crisis Indicator Data'!S26/1000000))</f>
        <v>1.492</v>
      </c>
      <c r="I29" s="181">
        <f>IF('Crisis Indicator Data'!T26="x","x",('Crisis Indicator Data'!T26/1000000))</f>
        <v>0.32800000000000001</v>
      </c>
      <c r="J29" s="181">
        <f>IF('Crisis Indicator Data'!U26="x","x",('Crisis Indicator Data'!U26/1000000))</f>
        <v>0</v>
      </c>
      <c r="K29" s="168">
        <f t="shared" si="0"/>
        <v>3.8</v>
      </c>
      <c r="L29" s="165">
        <f>IF(F29="x","x",(F29*1000000/VLOOKUP($C29,'Crisis Indicator Data'!$C$3:$H$198,5,FALSE)))</f>
        <v>0.85626283367556466</v>
      </c>
      <c r="M29" s="165">
        <f>IF(G29="x","x",(G29*1000000/VLOOKUP($C29,'Crisis Indicator Data'!$C$3:$H$198,5,FALSE)))</f>
        <v>0</v>
      </c>
      <c r="N29" s="165">
        <f>IF(H29="x","x",(H29*1000000/VLOOKUP($C29,'Crisis Indicator Data'!$C$3:$H$198,5,FALSE)))</f>
        <v>0.11783288580003159</v>
      </c>
      <c r="O29" s="165">
        <f>IF(I29="x","x",(I29*1000000/VLOOKUP($C29,'Crisis Indicator Data'!$C$3:$H$198,5,FALSE)))</f>
        <v>2.5904280524403727E-2</v>
      </c>
      <c r="P29" s="165">
        <f>IF(J29="x","x",(J29*1000000/VLOOKUP($C29,'Crisis Indicator Data'!$C$3:$H$198,5,FALSE)))</f>
        <v>0</v>
      </c>
      <c r="Q29" s="147">
        <f t="shared" si="1"/>
        <v>3</v>
      </c>
      <c r="R29" s="147">
        <f t="shared" si="2"/>
        <v>3.4</v>
      </c>
    </row>
    <row r="30" spans="1:18" x14ac:dyDescent="0.35">
      <c r="A30" s="169" t="str">
        <f>'Crisis Indicator Data'!A27</f>
        <v>CAR refugees in Cameroon</v>
      </c>
      <c r="B30" s="170" t="str">
        <f>'Crisis Indicator Data'!B27</f>
        <v>Conflict,Displacement</v>
      </c>
      <c r="C30" s="170" t="str">
        <f>'Crisis Indicator Data'!C27</f>
        <v>CMR004</v>
      </c>
      <c r="D30" s="170" t="str">
        <f>'Crisis Indicator Data'!D27</f>
        <v>Cameroon</v>
      </c>
      <c r="E30" s="170" t="str">
        <f>'Crisis Indicator Data'!E27</f>
        <v>CMR</v>
      </c>
      <c r="F30" s="181">
        <f>IF('Crisis Indicator Data'!Q27="x","x",('Crisis Indicator Data'!Q27/1000000))</f>
        <v>4.9059999999999997</v>
      </c>
      <c r="G30" s="181">
        <f>IF('Crisis Indicator Data'!R27="x","x",('Crisis Indicator Data'!R27/1000000))</f>
        <v>0</v>
      </c>
      <c r="H30" s="181">
        <f>IF('Crisis Indicator Data'!S27="x","x",('Crisis Indicator Data'!S27/1000000))</f>
        <v>0.376</v>
      </c>
      <c r="I30" s="181">
        <f>IF('Crisis Indicator Data'!T27="x","x",('Crisis Indicator Data'!T27/1000000))</f>
        <v>0</v>
      </c>
      <c r="J30" s="181">
        <f>IF('Crisis Indicator Data'!U27="x","x",('Crisis Indicator Data'!U27/1000000))</f>
        <v>0</v>
      </c>
      <c r="K30" s="168">
        <f t="shared" si="0"/>
        <v>2.6</v>
      </c>
      <c r="L30" s="165">
        <f>IF(F30="x","x",(F30*1000000/VLOOKUP($C30,'Crisis Indicator Data'!$C$3:$H$198,5,FALSE)))</f>
        <v>0.92881484286255211</v>
      </c>
      <c r="M30" s="165">
        <f>IF(G30="x","x",(G30*1000000/VLOOKUP($C30,'Crisis Indicator Data'!$C$3:$H$198,5,FALSE)))</f>
        <v>0</v>
      </c>
      <c r="N30" s="165">
        <f>IF(H30="x","x",(H30*1000000/VLOOKUP($C30,'Crisis Indicator Data'!$C$3:$H$198,5,FALSE)))</f>
        <v>7.1185157137447941E-2</v>
      </c>
      <c r="O30" s="165">
        <f>IF(I30="x","x",(I30*1000000/VLOOKUP($C30,'Crisis Indicator Data'!$C$3:$H$198,5,FALSE)))</f>
        <v>0</v>
      </c>
      <c r="P30" s="165">
        <f>IF(J30="x","x",(J30*1000000/VLOOKUP($C30,'Crisis Indicator Data'!$C$3:$H$198,5,FALSE)))</f>
        <v>0</v>
      </c>
      <c r="Q30" s="147">
        <f t="shared" si="1"/>
        <v>3</v>
      </c>
      <c r="R30" s="147">
        <f t="shared" si="2"/>
        <v>2.8</v>
      </c>
    </row>
    <row r="31" spans="1:18" x14ac:dyDescent="0.35">
      <c r="A31" s="169" t="str">
        <f>'Crisis Indicator Data'!A28</f>
        <v>Complex crisis in DRC</v>
      </c>
      <c r="B31" s="170" t="str">
        <f>'Crisis Indicator Data'!B28</f>
        <v>Conflict,Displacement,Socio-political</v>
      </c>
      <c r="C31" s="170" t="str">
        <f>'Crisis Indicator Data'!C28</f>
        <v>COD001</v>
      </c>
      <c r="D31" s="170" t="str">
        <f>'Crisis Indicator Data'!D28</f>
        <v>DRC</v>
      </c>
      <c r="E31" s="170" t="str">
        <f>'Crisis Indicator Data'!E28</f>
        <v>COD</v>
      </c>
      <c r="F31" s="181">
        <f>IF('Crisis Indicator Data'!Q28="x","x",('Crisis Indicator Data'!Q28/1000000))</f>
        <v>88.2</v>
      </c>
      <c r="G31" s="181">
        <f>IF('Crisis Indicator Data'!R28="x","x",('Crisis Indicator Data'!R28/1000000))</f>
        <v>0</v>
      </c>
      <c r="H31" s="181">
        <f>IF('Crisis Indicator Data'!S28="x","x",('Crisis Indicator Data'!S28/1000000))</f>
        <v>10.414</v>
      </c>
      <c r="I31" s="181">
        <f>IF('Crisis Indicator Data'!T28="x","x",('Crisis Indicator Data'!T28/1000000))</f>
        <v>10.414</v>
      </c>
      <c r="J31" s="181">
        <f>IF('Crisis Indicator Data'!U28="x","x",('Crisis Indicator Data'!U28/1000000))</f>
        <v>4.5720000000000001</v>
      </c>
      <c r="K31" s="168">
        <f t="shared" si="0"/>
        <v>5</v>
      </c>
      <c r="L31" s="165">
        <f>IF(F31="x","x",(F31*1000000/VLOOKUP($C31,'Crisis Indicator Data'!$C$3:$H$198,5,FALSE)))</f>
        <v>0.77640845070422537</v>
      </c>
      <c r="M31" s="165">
        <f>IF(G31="x","x",(G31*1000000/VLOOKUP($C31,'Crisis Indicator Data'!$C$3:$H$198,5,FALSE)))</f>
        <v>0</v>
      </c>
      <c r="N31" s="165">
        <f>IF(H31="x","x",(H31*1000000/VLOOKUP($C31,'Crisis Indicator Data'!$C$3:$H$198,5,FALSE)))</f>
        <v>9.16725352112676E-2</v>
      </c>
      <c r="O31" s="165">
        <f>IF(I31="x","x",(I31*1000000/VLOOKUP($C31,'Crisis Indicator Data'!$C$3:$H$198,5,FALSE)))</f>
        <v>9.16725352112676E-2</v>
      </c>
      <c r="P31" s="165">
        <f>IF(J31="x","x",(J31*1000000/VLOOKUP($C31,'Crisis Indicator Data'!$C$3:$H$198,5,FALSE)))</f>
        <v>4.0246478873239434E-2</v>
      </c>
      <c r="Q31" s="147">
        <f t="shared" si="1"/>
        <v>4</v>
      </c>
      <c r="R31" s="147">
        <f t="shared" si="2"/>
        <v>4.5</v>
      </c>
    </row>
    <row r="32" spans="1:18" x14ac:dyDescent="0.35">
      <c r="A32" s="169" t="str">
        <f>'Crisis Indicator Data'!A29</f>
        <v>Complex crisis in Congo</v>
      </c>
      <c r="B32" s="170" t="str">
        <f>'Crisis Indicator Data'!B29</f>
        <v>Conflict</v>
      </c>
      <c r="C32" s="170" t="str">
        <f>'Crisis Indicator Data'!C29</f>
        <v>COG001</v>
      </c>
      <c r="D32" s="170" t="str">
        <f>'Crisis Indicator Data'!D29</f>
        <v>Congo</v>
      </c>
      <c r="E32" s="170" t="str">
        <f>'Crisis Indicator Data'!E29</f>
        <v>COG</v>
      </c>
      <c r="F32" s="181">
        <f>IF('Crisis Indicator Data'!Q29="x","x",('Crisis Indicator Data'!Q29/1000000))</f>
        <v>5.4450000000000003</v>
      </c>
      <c r="G32" s="181">
        <f>IF('Crisis Indicator Data'!R29="x","x",('Crisis Indicator Data'!R29/1000000))</f>
        <v>0</v>
      </c>
      <c r="H32" s="181">
        <f>IF('Crisis Indicator Data'!S29="x","x",('Crisis Indicator Data'!S29/1000000))</f>
        <v>0.52500000000000002</v>
      </c>
      <c r="I32" s="181">
        <f>IF('Crisis Indicator Data'!T29="x","x",('Crisis Indicator Data'!T29/1000000))</f>
        <v>0</v>
      </c>
      <c r="J32" s="181">
        <f>IF('Crisis Indicator Data'!U29="x","x",('Crisis Indicator Data'!U29/1000000))</f>
        <v>0</v>
      </c>
      <c r="K32" s="168">
        <f t="shared" si="0"/>
        <v>2.9</v>
      </c>
      <c r="L32" s="165">
        <f>IF(F32="x","x",(F32*1000000/VLOOKUP($C32,'Crisis Indicator Data'!$C$3:$H$198,5,FALSE)))</f>
        <v>0.9120603015075377</v>
      </c>
      <c r="M32" s="165">
        <f>IF(G32="x","x",(G32*1000000/VLOOKUP($C32,'Crisis Indicator Data'!$C$3:$H$198,5,FALSE)))</f>
        <v>0</v>
      </c>
      <c r="N32" s="165">
        <f>IF(H32="x","x",(H32*1000000/VLOOKUP($C32,'Crisis Indicator Data'!$C$3:$H$198,5,FALSE)))</f>
        <v>8.7939698492462318E-2</v>
      </c>
      <c r="O32" s="165">
        <f>IF(I32="x","x",(I32*1000000/VLOOKUP($C32,'Crisis Indicator Data'!$C$3:$H$198,5,FALSE)))</f>
        <v>0</v>
      </c>
      <c r="P32" s="165">
        <f>IF(J32="x","x",(J32*1000000/VLOOKUP($C32,'Crisis Indicator Data'!$C$3:$H$198,5,FALSE)))</f>
        <v>0</v>
      </c>
      <c r="Q32" s="147">
        <f t="shared" si="1"/>
        <v>3</v>
      </c>
      <c r="R32" s="147">
        <f t="shared" si="2"/>
        <v>2.95</v>
      </c>
    </row>
    <row r="33" spans="1:18" x14ac:dyDescent="0.35">
      <c r="A33" s="169" t="str">
        <f>'Crisis Indicator Data'!A30</f>
        <v>Complex crisis in Colombia</v>
      </c>
      <c r="B33" s="170" t="str">
        <f>'Crisis Indicator Data'!B30</f>
        <v>Socio-political,Conflict,Violence,Floods,Displacement</v>
      </c>
      <c r="C33" s="170" t="str">
        <f>'Crisis Indicator Data'!C30</f>
        <v>COL001</v>
      </c>
      <c r="D33" s="170" t="str">
        <f>'Crisis Indicator Data'!D30</f>
        <v>Colombia</v>
      </c>
      <c r="E33" s="170" t="str">
        <f>'Crisis Indicator Data'!E30</f>
        <v>COL</v>
      </c>
      <c r="F33" s="181">
        <f>IF('Crisis Indicator Data'!Q30="x","x",('Crisis Indicator Data'!Q30/1000000))</f>
        <v>32.524000000000001</v>
      </c>
      <c r="G33" s="181">
        <f>IF('Crisis Indicator Data'!R30="x","x",('Crisis Indicator Data'!R30/1000000))</f>
        <v>9.7759999999999998</v>
      </c>
      <c r="H33" s="181">
        <f>IF('Crisis Indicator Data'!S30="x","x",('Crisis Indicator Data'!S30/1000000))</f>
        <v>6.08</v>
      </c>
      <c r="I33" s="181">
        <f>IF('Crisis Indicator Data'!T30="x","x",('Crisis Indicator Data'!T30/1000000))</f>
        <v>3.8</v>
      </c>
      <c r="J33" s="181">
        <f>IF('Crisis Indicator Data'!U30="x","x",('Crisis Indicator Data'!U30/1000000))</f>
        <v>0.52</v>
      </c>
      <c r="K33" s="168">
        <f t="shared" si="0"/>
        <v>5</v>
      </c>
      <c r="L33" s="165">
        <f>IF(F33="x","x",(F33*1000000/VLOOKUP($C33,'Crisis Indicator Data'!$C$3:$H$198,5,FALSE)))</f>
        <v>0.61715370018975335</v>
      </c>
      <c r="M33" s="165">
        <f>IF(G33="x","x",(G33*1000000/VLOOKUP($C33,'Crisis Indicator Data'!$C$3:$H$198,5,FALSE)))</f>
        <v>0.18550284629981026</v>
      </c>
      <c r="N33" s="165">
        <f>IF(H33="x","x",(H33*1000000/VLOOKUP($C33,'Crisis Indicator Data'!$C$3:$H$198,5,FALSE)))</f>
        <v>0.11537001897533207</v>
      </c>
      <c r="O33" s="165">
        <f>IF(I33="x","x",(I33*1000000/VLOOKUP($C33,'Crisis Indicator Data'!$C$3:$H$198,5,FALSE)))</f>
        <v>7.2106261859582549E-2</v>
      </c>
      <c r="P33" s="165">
        <f>IF(J33="x","x",(J33*1000000/VLOOKUP($C33,'Crisis Indicator Data'!$C$3:$H$198,5,FALSE)))</f>
        <v>9.8671726755218212E-3</v>
      </c>
      <c r="Q33" s="147">
        <f t="shared" si="1"/>
        <v>4</v>
      </c>
      <c r="R33" s="147">
        <f t="shared" si="2"/>
        <v>4.5</v>
      </c>
    </row>
    <row r="34" spans="1:18" x14ac:dyDescent="0.35">
      <c r="A34" s="169" t="str">
        <f>'Crisis Indicator Data'!A31</f>
        <v>Venezuela displacement in Colombia</v>
      </c>
      <c r="B34" s="170" t="str">
        <f>'Crisis Indicator Data'!B31</f>
        <v>Displacement</v>
      </c>
      <c r="C34" s="170" t="str">
        <f>'Crisis Indicator Data'!C31</f>
        <v>COL002</v>
      </c>
      <c r="D34" s="170" t="str">
        <f>'Crisis Indicator Data'!D31</f>
        <v>Colombia</v>
      </c>
      <c r="E34" s="170" t="str">
        <f>'Crisis Indicator Data'!E31</f>
        <v>COL</v>
      </c>
      <c r="F34" s="181">
        <f>IF('Crisis Indicator Data'!Q31="x","x",('Crisis Indicator Data'!Q31/1000000))</f>
        <v>16.027999999999999</v>
      </c>
      <c r="G34" s="181">
        <f>IF('Crisis Indicator Data'!R31="x","x",('Crisis Indicator Data'!R31/1000000))</f>
        <v>12.875999999999999</v>
      </c>
      <c r="H34" s="181">
        <f>IF('Crisis Indicator Data'!S31="x","x",('Crisis Indicator Data'!S31/1000000))</f>
        <v>1.155</v>
      </c>
      <c r="I34" s="181">
        <f>IF('Crisis Indicator Data'!T31="x","x",('Crisis Indicator Data'!T31/1000000))</f>
        <v>0.84</v>
      </c>
      <c r="J34" s="181">
        <f>IF('Crisis Indicator Data'!U31="x","x",('Crisis Indicator Data'!U31/1000000))</f>
        <v>0.105</v>
      </c>
      <c r="K34" s="168">
        <f t="shared" si="0"/>
        <v>3.9</v>
      </c>
      <c r="L34" s="165">
        <f>IF(F34="x","x",(F34*1000000/VLOOKUP($C34,'Crisis Indicator Data'!$C$3:$H$198,5,FALSE)))</f>
        <v>0.51694887921303012</v>
      </c>
      <c r="M34" s="165">
        <f>IF(G34="x","x",(G34*1000000/VLOOKUP($C34,'Crisis Indicator Data'!$C$3:$H$198,5,FALSE)))</f>
        <v>0.41528785679729074</v>
      </c>
      <c r="N34" s="165">
        <f>IF(H34="x","x",(H34*1000000/VLOOKUP($C34,'Crisis Indicator Data'!$C$3:$H$198,5,FALSE)))</f>
        <v>3.7252056119980649E-2</v>
      </c>
      <c r="O34" s="165">
        <f>IF(I34="x","x",(I34*1000000/VLOOKUP($C34,'Crisis Indicator Data'!$C$3:$H$198,5,FALSE)))</f>
        <v>2.7092404450895016E-2</v>
      </c>
      <c r="P34" s="165">
        <f>IF(J34="x","x",(J34*1000000/VLOOKUP($C34,'Crisis Indicator Data'!$C$3:$H$198,5,FALSE)))</f>
        <v>3.386550556361877E-3</v>
      </c>
      <c r="Q34" s="147">
        <f t="shared" si="1"/>
        <v>3</v>
      </c>
      <c r="R34" s="147">
        <f t="shared" si="2"/>
        <v>3.45</v>
      </c>
    </row>
    <row r="35" spans="1:18" x14ac:dyDescent="0.35">
      <c r="A35" s="169" t="str">
        <f>'Crisis Indicator Data'!A32</f>
        <v>Nicaraguan refugees in Costa Rica</v>
      </c>
      <c r="B35" s="170" t="str">
        <f>'Crisis Indicator Data'!B32</f>
        <v>Displacement</v>
      </c>
      <c r="C35" s="170" t="str">
        <f>'Crisis Indicator Data'!C32</f>
        <v>CRI002</v>
      </c>
      <c r="D35" s="170" t="str">
        <f>'Crisis Indicator Data'!D32</f>
        <v>Costa Rica</v>
      </c>
      <c r="E35" s="170" t="str">
        <f>'Crisis Indicator Data'!E32</f>
        <v>CRI</v>
      </c>
      <c r="F35" s="182">
        <f>IF('Crisis Indicator Data'!Q32="x","x",('Crisis Indicator Data'!Q32/1000000))</f>
        <v>2.2149999999999999</v>
      </c>
      <c r="G35" s="182">
        <f>IF('Crisis Indicator Data'!R32="x","x",('Crisis Indicator Data'!R32/1000000))</f>
        <v>0</v>
      </c>
      <c r="H35" s="182">
        <f>IF('Crisis Indicator Data'!S32="x","x",('Crisis Indicator Data'!S32/1000000))</f>
        <v>0.23499999999999999</v>
      </c>
      <c r="I35" s="182">
        <f>IF('Crisis Indicator Data'!T32="x","x",('Crisis Indicator Data'!T32/1000000))</f>
        <v>0</v>
      </c>
      <c r="J35" s="182">
        <f>IF('Crisis Indicator Data'!U32="x","x",('Crisis Indicator Data'!U32/1000000))</f>
        <v>0</v>
      </c>
      <c r="K35" s="168">
        <f t="shared" si="0"/>
        <v>2.2999999999999998</v>
      </c>
      <c r="L35" s="165">
        <f>IF(F35="x","x",(F35*1000000/VLOOKUP($C35,'Crisis Indicator Data'!$C$3:$H$198,5,FALSE)))</f>
        <v>0.90371277029783759</v>
      </c>
      <c r="M35" s="165">
        <f>IF(G35="x","x",(G35*1000000/VLOOKUP($C35,'Crisis Indicator Data'!$C$3:$H$198,5,FALSE)))</f>
        <v>0</v>
      </c>
      <c r="N35" s="165">
        <f>IF(H35="x","x",(H35*1000000/VLOOKUP($C35,'Crisis Indicator Data'!$C$3:$H$198,5,FALSE)))</f>
        <v>9.5879232966136277E-2</v>
      </c>
      <c r="O35" s="165">
        <f>IF(I35="x","x",(I35*1000000/VLOOKUP($C35,'Crisis Indicator Data'!$C$3:$H$198,5,FALSE)))</f>
        <v>0</v>
      </c>
      <c r="P35" s="165">
        <f>IF(J35="x","x",(J35*1000000/VLOOKUP($C35,'Crisis Indicator Data'!$C$3:$H$198,5,FALSE)))</f>
        <v>0</v>
      </c>
      <c r="Q35" s="147">
        <f t="shared" si="1"/>
        <v>3</v>
      </c>
      <c r="R35" s="147">
        <f t="shared" si="2"/>
        <v>2.65</v>
      </c>
    </row>
    <row r="36" spans="1:18" x14ac:dyDescent="0.35">
      <c r="A36" s="169" t="str">
        <f>'Crisis Indicator Data'!A33</f>
        <v>Displacement from Russia-Ukraine conflict in Czechia</v>
      </c>
      <c r="B36" s="170" t="str">
        <f>'Crisis Indicator Data'!B33</f>
        <v>Conflict,Displacement</v>
      </c>
      <c r="C36" s="170" t="str">
        <f>'Crisis Indicator Data'!C33</f>
        <v>CZE002</v>
      </c>
      <c r="D36" s="170" t="str">
        <f>'Crisis Indicator Data'!D33</f>
        <v>Czech Republic</v>
      </c>
      <c r="E36" s="170" t="str">
        <f>'Crisis Indicator Data'!E33</f>
        <v>CZE</v>
      </c>
      <c r="F36" s="182">
        <f>IF('Crisis Indicator Data'!Q33="x","x",('Crisis Indicator Data'!Q33/1000000))</f>
        <v>10.672000000000001</v>
      </c>
      <c r="G36" s="182">
        <f>IF('Crisis Indicator Data'!R33="x","x",('Crisis Indicator Data'!R33/1000000))</f>
        <v>0</v>
      </c>
      <c r="H36" s="182">
        <f>IF('Crisis Indicator Data'!S33="x","x",('Crisis Indicator Data'!S33/1000000))</f>
        <v>0.371</v>
      </c>
      <c r="I36" s="182">
        <f>IF('Crisis Indicator Data'!T33="x","x",('Crisis Indicator Data'!T33/1000000))</f>
        <v>0</v>
      </c>
      <c r="J36" s="182">
        <f>IF('Crisis Indicator Data'!U33="x","x",('Crisis Indicator Data'!U33/1000000))</f>
        <v>0</v>
      </c>
      <c r="K36" s="168">
        <f t="shared" si="0"/>
        <v>2.6</v>
      </c>
      <c r="L36" s="165">
        <f>IF(F36="x","x",(F36*1000000/VLOOKUP($C36,'Crisis Indicator Data'!$C$3:$H$198,5,FALSE)))</f>
        <v>0.96640405686860453</v>
      </c>
      <c r="M36" s="165">
        <f>IF(G36="x","x",(G36*1000000/VLOOKUP($C36,'Crisis Indicator Data'!$C$3:$H$198,5,FALSE)))</f>
        <v>0</v>
      </c>
      <c r="N36" s="165">
        <f>IF(H36="x","x",(H36*1000000/VLOOKUP($C36,'Crisis Indicator Data'!$C$3:$H$198,5,FALSE)))</f>
        <v>3.3595943131395453E-2</v>
      </c>
      <c r="O36" s="165">
        <f>IF(I36="x","x",(I36*1000000/VLOOKUP($C36,'Crisis Indicator Data'!$C$3:$H$198,5,FALSE)))</f>
        <v>0</v>
      </c>
      <c r="P36" s="165">
        <f>IF(J36="x","x",(J36*1000000/VLOOKUP($C36,'Crisis Indicator Data'!$C$3:$H$198,5,FALSE)))</f>
        <v>0</v>
      </c>
      <c r="Q36" s="147">
        <f t="shared" si="1"/>
        <v>1</v>
      </c>
      <c r="R36" s="147">
        <f t="shared" si="2"/>
        <v>1.8</v>
      </c>
    </row>
    <row r="37" spans="1:18" x14ac:dyDescent="0.35">
      <c r="A37" s="169" t="str">
        <f>'Crisis Indicator Data'!A34</f>
        <v>Multiple crises in Djibouti</v>
      </c>
      <c r="B37" s="170" t="str">
        <f>'Crisis Indicator Data'!B34</f>
        <v>Displacement,Drought</v>
      </c>
      <c r="C37" s="170" t="str">
        <f>'Crisis Indicator Data'!C34</f>
        <v>DJI001</v>
      </c>
      <c r="D37" s="170" t="str">
        <f>'Crisis Indicator Data'!D34</f>
        <v>Djibouti</v>
      </c>
      <c r="E37" s="170" t="str">
        <f>'Crisis Indicator Data'!E34</f>
        <v>DJI</v>
      </c>
      <c r="F37" s="182">
        <f>IF('Crisis Indicator Data'!Q34="x","x",('Crisis Indicator Data'!Q34/1000000))</f>
        <v>0.39</v>
      </c>
      <c r="G37" s="182">
        <f>IF('Crisis Indicator Data'!R34="x","x",('Crisis Indicator Data'!R34/1000000))</f>
        <v>0.47499999999999998</v>
      </c>
      <c r="H37" s="182">
        <f>IF('Crisis Indicator Data'!S34="x","x",('Crisis Indicator Data'!S34/1000000))</f>
        <v>0.26400000000000001</v>
      </c>
      <c r="I37" s="182">
        <f>IF('Crisis Indicator Data'!T34="x","x",('Crisis Indicator Data'!T34/1000000))</f>
        <v>5.2999999999999999E-2</v>
      </c>
      <c r="J37" s="182">
        <f>IF('Crisis Indicator Data'!U34="x","x",('Crisis Indicator Data'!U34/1000000))</f>
        <v>0</v>
      </c>
      <c r="K37" s="168">
        <f t="shared" si="0"/>
        <v>2.5</v>
      </c>
      <c r="L37" s="165">
        <f>IF(F37="x","x",(F37*1000000/VLOOKUP($C37,'Crisis Indicator Data'!$C$3:$H$198,5,FALSE)))</f>
        <v>0.32994923857868019</v>
      </c>
      <c r="M37" s="165">
        <f>IF(G37="x","x",(G37*1000000/VLOOKUP($C37,'Crisis Indicator Data'!$C$3:$H$198,5,FALSE)))</f>
        <v>0.40186125211505924</v>
      </c>
      <c r="N37" s="165">
        <f>IF(H37="x","x",(H37*1000000/VLOOKUP($C37,'Crisis Indicator Data'!$C$3:$H$198,5,FALSE)))</f>
        <v>0.2233502538071066</v>
      </c>
      <c r="O37" s="165">
        <f>IF(I37="x","x",(I37*1000000/VLOOKUP($C37,'Crisis Indicator Data'!$C$3:$H$198,5,FALSE)))</f>
        <v>4.4839255499153977E-2</v>
      </c>
      <c r="P37" s="165">
        <f>IF(J37="x","x",(J37*1000000/VLOOKUP($C37,'Crisis Indicator Data'!$C$3:$H$198,5,FALSE)))</f>
        <v>0</v>
      </c>
      <c r="Q37" s="147">
        <f t="shared" si="1"/>
        <v>3</v>
      </c>
      <c r="R37" s="147">
        <f t="shared" si="2"/>
        <v>2.75</v>
      </c>
    </row>
    <row r="38" spans="1:18" x14ac:dyDescent="0.35">
      <c r="A38" s="169" t="str">
        <f>'Crisis Indicator Data'!A35</f>
        <v>Mixed migration in Djibouti</v>
      </c>
      <c r="B38" s="170" t="str">
        <f>'Crisis Indicator Data'!B35</f>
        <v>Displacement</v>
      </c>
      <c r="C38" s="170" t="str">
        <f>'Crisis Indicator Data'!C35</f>
        <v>DJI002</v>
      </c>
      <c r="D38" s="170" t="str">
        <f>'Crisis Indicator Data'!D35</f>
        <v>Djibouti</v>
      </c>
      <c r="E38" s="170" t="str">
        <f>'Crisis Indicator Data'!E35</f>
        <v>DJI</v>
      </c>
      <c r="F38" s="182">
        <f>IF('Crisis Indicator Data'!Q35="x","x",('Crisis Indicator Data'!Q35/1000000))</f>
        <v>0.64400000000000002</v>
      </c>
      <c r="G38" s="182">
        <f>IF('Crisis Indicator Data'!R35="x","x",('Crisis Indicator Data'!R35/1000000))</f>
        <v>0</v>
      </c>
      <c r="H38" s="182">
        <f>IF('Crisis Indicator Data'!S35="x","x",('Crisis Indicator Data'!S35/1000000))</f>
        <v>3.2000000000000001E-2</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0.8</v>
      </c>
      <c r="L38" s="165">
        <f>IF(F38="x","x",(F38*1000000/VLOOKUP($C38,'Crisis Indicator Data'!$C$3:$H$198,5,FALSE)))</f>
        <v>0.9526627218934911</v>
      </c>
      <c r="M38" s="165">
        <f>IF(G38="x","x",(G38*1000000/VLOOKUP($C38,'Crisis Indicator Data'!$C$3:$H$198,5,FALSE)))</f>
        <v>0</v>
      </c>
      <c r="N38" s="165">
        <f>IF(H38="x","x",(H38*1000000/VLOOKUP($C38,'Crisis Indicator Data'!$C$3:$H$198,5,FALSE)))</f>
        <v>4.7337278106508875E-2</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0.9</v>
      </c>
    </row>
    <row r="39" spans="1:18" x14ac:dyDescent="0.35">
      <c r="A39" s="169" t="str">
        <f>'Crisis Indicator Data'!A36</f>
        <v>Drought in Djibouti</v>
      </c>
      <c r="B39" s="170" t="str">
        <f>'Crisis Indicator Data'!B36</f>
        <v>Drought</v>
      </c>
      <c r="C39" s="170" t="str">
        <f>'Crisis Indicator Data'!C36</f>
        <v>DJI003</v>
      </c>
      <c r="D39" s="170" t="str">
        <f>'Crisis Indicator Data'!D36</f>
        <v>Djibouti</v>
      </c>
      <c r="E39" s="170" t="str">
        <f>'Crisis Indicator Data'!E36</f>
        <v>DJI</v>
      </c>
      <c r="F39" s="182">
        <f>IF('Crisis Indicator Data'!Q36="x","x",('Crisis Indicator Data'!Q36/1000000))</f>
        <v>0.42199999999999999</v>
      </c>
      <c r="G39" s="182">
        <f>IF('Crisis Indicator Data'!R36="x","x",('Crisis Indicator Data'!R36/1000000))</f>
        <v>0.47499999999999998</v>
      </c>
      <c r="H39" s="182">
        <f>IF('Crisis Indicator Data'!S36="x","x",('Crisis Indicator Data'!S36/1000000))</f>
        <v>0.23200000000000001</v>
      </c>
      <c r="I39" s="182">
        <f>IF('Crisis Indicator Data'!T36="x","x",('Crisis Indicator Data'!T36/1000000))</f>
        <v>5.2999999999999999E-2</v>
      </c>
      <c r="J39" s="182">
        <f>IF('Crisis Indicator Data'!U36="x","x",('Crisis Indicator Data'!U36/1000000))</f>
        <v>0</v>
      </c>
      <c r="K39" s="168">
        <f t="shared" si="3"/>
        <v>2.4</v>
      </c>
      <c r="L39" s="165">
        <f>IF(F39="x","x",(F39*1000000/VLOOKUP($C39,'Crisis Indicator Data'!$C$3:$H$198,5,FALSE)))</f>
        <v>0.35702199661590522</v>
      </c>
      <c r="M39" s="165">
        <f>IF(G39="x","x",(G39*1000000/VLOOKUP($C39,'Crisis Indicator Data'!$C$3:$H$198,5,FALSE)))</f>
        <v>0.40186125211505924</v>
      </c>
      <c r="N39" s="165">
        <f>IF(H39="x","x",(H39*1000000/VLOOKUP($C39,'Crisis Indicator Data'!$C$3:$H$198,5,FALSE)))</f>
        <v>0.19627749576988154</v>
      </c>
      <c r="O39" s="165">
        <f>IF(I39="x","x",(I39*1000000/VLOOKUP($C39,'Crisis Indicator Data'!$C$3:$H$198,5,FALSE)))</f>
        <v>4.4839255499153977E-2</v>
      </c>
      <c r="P39" s="165">
        <f>IF(J39="x","x",(J39*1000000/VLOOKUP($C39,'Crisis Indicator Data'!$C$3:$H$198,5,FALSE)))</f>
        <v>0</v>
      </c>
      <c r="Q39" s="147">
        <f t="shared" si="4"/>
        <v>3</v>
      </c>
      <c r="R39" s="147">
        <f t="shared" si="5"/>
        <v>2.7</v>
      </c>
    </row>
    <row r="40" spans="1:18" x14ac:dyDescent="0.35">
      <c r="A40" s="169" t="str">
        <f>'Crisis Indicator Data'!A37</f>
        <v>Venezuela displacement in Dominican Republic</v>
      </c>
      <c r="B40" s="170" t="str">
        <f>'Crisis Indicator Data'!B37</f>
        <v>Displacement</v>
      </c>
      <c r="C40" s="170" t="str">
        <f>'Crisis Indicator Data'!C37</f>
        <v>DOM002</v>
      </c>
      <c r="D40" s="170" t="str">
        <f>'Crisis Indicator Data'!D37</f>
        <v>Dominican Republic</v>
      </c>
      <c r="E40" s="170" t="str">
        <f>'Crisis Indicator Data'!E37</f>
        <v>DOM</v>
      </c>
      <c r="F40" s="182">
        <f>IF('Crisis Indicator Data'!Q37="x","x",('Crisis Indicator Data'!Q37/1000000))</f>
        <v>11.105</v>
      </c>
      <c r="G40" s="182">
        <f>IF('Crisis Indicator Data'!R37="x","x",('Crisis Indicator Data'!R37/1000000))</f>
        <v>7.0000000000000001E-3</v>
      </c>
      <c r="H40" s="182">
        <f>IF('Crisis Indicator Data'!S37="x","x",('Crisis Indicator Data'!S37/1000000))</f>
        <v>0.11700000000000001</v>
      </c>
      <c r="I40" s="182">
        <f>IF('Crisis Indicator Data'!T37="x","x",('Crisis Indicator Data'!T37/1000000))</f>
        <v>0</v>
      </c>
      <c r="J40" s="182">
        <f>IF('Crisis Indicator Data'!U37="x","x",('Crisis Indicator Data'!U37/1000000))</f>
        <v>0</v>
      </c>
      <c r="K40" s="168">
        <f t="shared" si="3"/>
        <v>1.8</v>
      </c>
      <c r="L40" s="165">
        <f>IF(F40="x","x",(F40*1000000/VLOOKUP($C40,'Crisis Indicator Data'!$C$3:$H$198,5,FALSE)))</f>
        <v>0.98895716448481608</v>
      </c>
      <c r="M40" s="165">
        <f>IF(G40="x","x",(G40*1000000/VLOOKUP($C40,'Crisis Indicator Data'!$C$3:$H$198,5,FALSE)))</f>
        <v>6.2338587585715553E-4</v>
      </c>
      <c r="N40" s="165">
        <f>IF(H40="x","x",(H40*1000000/VLOOKUP($C40,'Crisis Indicator Data'!$C$3:$H$198,5,FALSE)))</f>
        <v>1.0419449639326743E-2</v>
      </c>
      <c r="O40" s="165">
        <f>IF(I40="x","x",(I40*1000000/VLOOKUP($C40,'Crisis Indicator Data'!$C$3:$H$198,5,FALSE)))</f>
        <v>0</v>
      </c>
      <c r="P40" s="165">
        <f>IF(J40="x","x",(J40*1000000/VLOOKUP($C40,'Crisis Indicator Data'!$C$3:$H$198,5,FALSE)))</f>
        <v>0</v>
      </c>
      <c r="Q40" s="147">
        <f t="shared" si="4"/>
        <v>1</v>
      </c>
      <c r="R40" s="147">
        <f t="shared" si="5"/>
        <v>1.4</v>
      </c>
    </row>
    <row r="41" spans="1:18" x14ac:dyDescent="0.35">
      <c r="A41" s="169" t="str">
        <f>'Crisis Indicator Data'!A38</f>
        <v>Mixed migration flows in Algeria</v>
      </c>
      <c r="B41" s="170" t="str">
        <f>'Crisis Indicator Data'!B38</f>
        <v>Displacement</v>
      </c>
      <c r="C41" s="170" t="str">
        <f>'Crisis Indicator Data'!C38</f>
        <v>DZA002</v>
      </c>
      <c r="D41" s="170" t="str">
        <f>'Crisis Indicator Data'!D38</f>
        <v>Algeria</v>
      </c>
      <c r="E41" s="170" t="str">
        <f>'Crisis Indicator Data'!E38</f>
        <v>DZA</v>
      </c>
      <c r="F41" s="182">
        <f>IF('Crisis Indicator Data'!Q38="x","x",('Crisis Indicator Data'!Q38/1000000))</f>
        <v>46.683999999999997</v>
      </c>
      <c r="G41" s="182">
        <f>IF('Crisis Indicator Data'!R38="x","x",('Crisis Indicator Data'!R38/1000000))</f>
        <v>0</v>
      </c>
      <c r="H41" s="182">
        <f>IF('Crisis Indicator Data'!S38="x","x",('Crisis Indicator Data'!S38/1000000))</f>
        <v>0.26100000000000001</v>
      </c>
      <c r="I41" s="182" t="str">
        <f>IF('Crisis Indicator Data'!T38="x","x",('Crisis Indicator Data'!T38/1000000))</f>
        <v>x</v>
      </c>
      <c r="J41" s="182" t="str">
        <f>IF('Crisis Indicator Data'!U38="x","x",('Crisis Indicator Data'!U38/1000000))</f>
        <v>x</v>
      </c>
      <c r="K41" s="168">
        <f t="shared" si="3"/>
        <v>2.4</v>
      </c>
      <c r="L41" s="165">
        <f>IF(F41="x","x",(F41*1000000/VLOOKUP($C41,'Crisis Indicator Data'!$C$3:$H$198,5,FALSE)))</f>
        <v>0.9944403024816274</v>
      </c>
      <c r="M41" s="165">
        <f>IF(G41="x","x",(G41*1000000/VLOOKUP($C41,'Crisis Indicator Data'!$C$3:$H$198,5,FALSE)))</f>
        <v>0</v>
      </c>
      <c r="N41" s="165">
        <f>IF(H41="x","x",(H41*1000000/VLOOKUP($C41,'Crisis Indicator Data'!$C$3:$H$198,5,FALSE)))</f>
        <v>5.5596975183725634E-3</v>
      </c>
      <c r="O41" s="165" t="str">
        <f>IF(I41="x","x",(I41*1000000/VLOOKUP($C41,'Crisis Indicator Data'!$C$3:$H$198,5,FALSE)))</f>
        <v>x</v>
      </c>
      <c r="P41" s="165" t="str">
        <f>IF(J41="x","x",(J41*1000000/VLOOKUP($C41,'Crisis Indicator Data'!$C$3:$H$198,5,FALSE)))</f>
        <v>x</v>
      </c>
      <c r="Q41" s="147">
        <f t="shared" si="4"/>
        <v>1</v>
      </c>
      <c r="R41" s="147">
        <f t="shared" si="5"/>
        <v>1.7</v>
      </c>
    </row>
    <row r="42" spans="1:18" x14ac:dyDescent="0.35">
      <c r="A42" s="169" t="str">
        <f>'Crisis Indicator Data'!A39</f>
        <v>Sahrawi refugees in Algeria</v>
      </c>
      <c r="B42" s="170" t="str">
        <f>'Crisis Indicator Data'!B39</f>
        <v>Displacement</v>
      </c>
      <c r="C42" s="170" t="str">
        <f>'Crisis Indicator Data'!C39</f>
        <v>DZA003</v>
      </c>
      <c r="D42" s="170" t="str">
        <f>'Crisis Indicator Data'!D39</f>
        <v>Algeria</v>
      </c>
      <c r="E42" s="170" t="str">
        <f>'Crisis Indicator Data'!E39</f>
        <v>DZA</v>
      </c>
      <c r="F42" s="182">
        <f>IF('Crisis Indicator Data'!Q39="x","x",('Crisis Indicator Data'!Q39/1000000))</f>
        <v>4.9000000000000002E-2</v>
      </c>
      <c r="G42" s="182">
        <f>IF('Crisis Indicator Data'!R39="x","x",('Crisis Indicator Data'!R39/1000000))</f>
        <v>0</v>
      </c>
      <c r="H42" s="182">
        <f>IF('Crisis Indicator Data'!S39="x","x",('Crisis Indicator Data'!S39/1000000))</f>
        <v>0.17399999999999999</v>
      </c>
      <c r="I42" s="182" t="str">
        <f>IF('Crisis Indicator Data'!T39="x","x",('Crisis Indicator Data'!T39/1000000))</f>
        <v>x</v>
      </c>
      <c r="J42" s="182" t="str">
        <f>IF('Crisis Indicator Data'!U39="x","x",('Crisis Indicator Data'!U39/1000000))</f>
        <v>x</v>
      </c>
      <c r="K42" s="168">
        <f t="shared" si="3"/>
        <v>2.1</v>
      </c>
      <c r="L42" s="165">
        <f>IF(F42="x","x",(F42*1000000/VLOOKUP($C42,'Crisis Indicator Data'!$C$3:$H$198,5,FALSE)))</f>
        <v>0.21973094170403587</v>
      </c>
      <c r="M42" s="165">
        <f>IF(G42="x","x",(G42*1000000/VLOOKUP($C42,'Crisis Indicator Data'!$C$3:$H$198,5,FALSE)))</f>
        <v>0</v>
      </c>
      <c r="N42" s="165">
        <f>IF(H42="x","x",(H42*1000000/VLOOKUP($C42,'Crisis Indicator Data'!$C$3:$H$198,5,FALSE)))</f>
        <v>0.78026905829596416</v>
      </c>
      <c r="O42" s="165" t="str">
        <f>IF(I42="x","x",(I42*1000000/VLOOKUP($C42,'Crisis Indicator Data'!$C$3:$H$198,5,FALSE)))</f>
        <v>x</v>
      </c>
      <c r="P42" s="165" t="str">
        <f>IF(J42="x","x",(J42*1000000/VLOOKUP($C42,'Crisis Indicator Data'!$C$3:$H$198,5,FALSE)))</f>
        <v>x</v>
      </c>
      <c r="Q42" s="147">
        <f t="shared" si="4"/>
        <v>3</v>
      </c>
      <c r="R42" s="147">
        <f t="shared" si="5"/>
        <v>2.5499999999999998</v>
      </c>
    </row>
    <row r="43" spans="1:18" x14ac:dyDescent="0.35">
      <c r="A43" s="169" t="str">
        <f>'Crisis Indicator Data'!A40</f>
        <v>Multiple crises in Algeria</v>
      </c>
      <c r="B43" s="170" t="str">
        <f>'Crisis Indicator Data'!B40</f>
        <v>Displacement</v>
      </c>
      <c r="C43" s="170" t="str">
        <f>'Crisis Indicator Data'!C40</f>
        <v>DZA004</v>
      </c>
      <c r="D43" s="170" t="str">
        <f>'Crisis Indicator Data'!D40</f>
        <v>Algeria</v>
      </c>
      <c r="E43" s="170" t="str">
        <f>'Crisis Indicator Data'!E40</f>
        <v>DZA</v>
      </c>
      <c r="F43" s="182">
        <f>IF('Crisis Indicator Data'!Q40="x","x",('Crisis Indicator Data'!Q40/1000000))</f>
        <v>46.51</v>
      </c>
      <c r="G43" s="182">
        <f>IF('Crisis Indicator Data'!R40="x","x",('Crisis Indicator Data'!R40/1000000))</f>
        <v>0</v>
      </c>
      <c r="H43" s="182">
        <f>IF('Crisis Indicator Data'!S40="x","x",('Crisis Indicator Data'!S40/1000000))</f>
        <v>0.435</v>
      </c>
      <c r="I43" s="182" t="str">
        <f>IF('Crisis Indicator Data'!T40="x","x",('Crisis Indicator Data'!T40/1000000))</f>
        <v>x</v>
      </c>
      <c r="J43" s="182" t="str">
        <f>IF('Crisis Indicator Data'!U40="x","x",('Crisis Indicator Data'!U40/1000000))</f>
        <v>x</v>
      </c>
      <c r="K43" s="168">
        <f t="shared" si="3"/>
        <v>2.7</v>
      </c>
      <c r="L43" s="165">
        <f>IF(F43="x","x",(F43*1000000/VLOOKUP($C43,'Crisis Indicator Data'!$C$3:$H$198,5,FALSE)))</f>
        <v>0.99073383746937904</v>
      </c>
      <c r="M43" s="165">
        <f>IF(G43="x","x",(G43*1000000/VLOOKUP($C43,'Crisis Indicator Data'!$C$3:$H$198,5,FALSE)))</f>
        <v>0</v>
      </c>
      <c r="N43" s="165">
        <f>IF(H43="x","x",(H43*1000000/VLOOKUP($C43,'Crisis Indicator Data'!$C$3:$H$198,5,FALSE)))</f>
        <v>9.2661625306209392E-3</v>
      </c>
      <c r="O43" s="165" t="str">
        <f>IF(I43="x","x",(I43*1000000/VLOOKUP($C43,'Crisis Indicator Data'!$C$3:$H$198,5,FALSE)))</f>
        <v>x</v>
      </c>
      <c r="P43" s="165" t="str">
        <f>IF(J43="x","x",(J43*1000000/VLOOKUP($C43,'Crisis Indicator Data'!$C$3:$H$198,5,FALSE)))</f>
        <v>x</v>
      </c>
      <c r="Q43" s="147">
        <f t="shared" si="4"/>
        <v>1</v>
      </c>
      <c r="R43" s="147">
        <f t="shared" si="5"/>
        <v>1.85</v>
      </c>
    </row>
    <row r="44" spans="1:18" x14ac:dyDescent="0.35">
      <c r="A44" s="169" t="str">
        <f>'Crisis Indicator Data'!A41</f>
        <v>Venezuela displacement in Ecuador</v>
      </c>
      <c r="B44" s="170" t="str">
        <f>'Crisis Indicator Data'!B41</f>
        <v>Displacement</v>
      </c>
      <c r="C44" s="170" t="str">
        <f>'Crisis Indicator Data'!C41</f>
        <v>ECU002</v>
      </c>
      <c r="D44" s="170" t="str">
        <f>'Crisis Indicator Data'!D41</f>
        <v>Ecuador</v>
      </c>
      <c r="E44" s="170" t="str">
        <f>'Crisis Indicator Data'!E41</f>
        <v>ECU</v>
      </c>
      <c r="F44" s="182">
        <f>IF('Crisis Indicator Data'!Q41="x","x",('Crisis Indicator Data'!Q41/1000000))</f>
        <v>10.599</v>
      </c>
      <c r="G44" s="182">
        <f>IF('Crisis Indicator Data'!R41="x","x",('Crisis Indicator Data'!R41/1000000))</f>
        <v>6.8620000000000001</v>
      </c>
      <c r="H44" s="182">
        <f>IF('Crisis Indicator Data'!S41="x","x",('Crisis Indicator Data'!S41/1000000))</f>
        <v>0.73</v>
      </c>
      <c r="I44" s="182" t="str">
        <f>IF('Crisis Indicator Data'!T41="x","x",('Crisis Indicator Data'!T41/1000000))</f>
        <v>x</v>
      </c>
      <c r="J44" s="182" t="str">
        <f>IF('Crisis Indicator Data'!U41="x","x",('Crisis Indicator Data'!U41/1000000))</f>
        <v>x</v>
      </c>
      <c r="K44" s="168">
        <f t="shared" si="3"/>
        <v>3.1</v>
      </c>
      <c r="L44" s="165">
        <f>IF(F44="x","x",(F44*1000000/VLOOKUP($C44,'Crisis Indicator Data'!$C$3:$H$198,5,FALSE)))</f>
        <v>0.58268279274326551</v>
      </c>
      <c r="M44" s="165">
        <f>IF(G44="x","x",(G44*1000000/VLOOKUP($C44,'Crisis Indicator Data'!$C$3:$H$198,5,FALSE)))</f>
        <v>0.37724024189114896</v>
      </c>
      <c r="N44" s="165">
        <f>IF(H44="x","x",(H44*1000000/VLOOKUP($C44,'Crisis Indicator Data'!$C$3:$H$198,5,FALSE)))</f>
        <v>4.0131940626717974E-2</v>
      </c>
      <c r="O44" s="165" t="str">
        <f>IF(I44="x","x",(I44*1000000/VLOOKUP($C44,'Crisis Indicator Data'!$C$3:$H$198,5,FALSE)))</f>
        <v>x</v>
      </c>
      <c r="P44" s="165" t="str">
        <f>IF(J44="x","x",(J44*1000000/VLOOKUP($C44,'Crisis Indicator Data'!$C$3:$H$198,5,FALSE)))</f>
        <v>x</v>
      </c>
      <c r="Q44" s="147">
        <f t="shared" si="4"/>
        <v>2</v>
      </c>
      <c r="R44" s="147">
        <f t="shared" si="5"/>
        <v>2.5499999999999998</v>
      </c>
    </row>
    <row r="45" spans="1:18" x14ac:dyDescent="0.35">
      <c r="A45" s="169" t="str">
        <f>'Crisis Indicator Data'!A42</f>
        <v>Refugees in Egypt</v>
      </c>
      <c r="B45" s="170" t="str">
        <f>'Crisis Indicator Data'!B42</f>
        <v>Displacement,Conflict</v>
      </c>
      <c r="C45" s="170" t="str">
        <f>'Crisis Indicator Data'!C42</f>
        <v>EGY004</v>
      </c>
      <c r="D45" s="170" t="str">
        <f>'Crisis Indicator Data'!D42</f>
        <v>Egypt</v>
      </c>
      <c r="E45" s="170" t="str">
        <f>'Crisis Indicator Data'!E42</f>
        <v>EGY</v>
      </c>
      <c r="F45" s="182">
        <f>IF('Crisis Indicator Data'!Q42="x","x",('Crisis Indicator Data'!Q42/1000000))</f>
        <v>116.17100000000001</v>
      </c>
      <c r="G45" s="182">
        <f>IF('Crisis Indicator Data'!R42="x","x",('Crisis Indicator Data'!R42/1000000))</f>
        <v>0</v>
      </c>
      <c r="H45" s="182">
        <f>IF('Crisis Indicator Data'!S42="x","x",('Crisis Indicator Data'!S42/1000000))</f>
        <v>0.76100000000000001</v>
      </c>
      <c r="I45" s="182" t="str">
        <f>IF('Crisis Indicator Data'!T42="x","x",('Crisis Indicator Data'!T42/1000000))</f>
        <v>x</v>
      </c>
      <c r="J45" s="182" t="str">
        <f>IF('Crisis Indicator Data'!U42="x","x",('Crisis Indicator Data'!U42/1000000))</f>
        <v>x</v>
      </c>
      <c r="K45" s="168">
        <f t="shared" si="3"/>
        <v>3.1</v>
      </c>
      <c r="L45" s="165">
        <f>IF(F45="x","x",(F45*1000000/VLOOKUP($C45,'Crisis Indicator Data'!$C$3:$H$198,5,FALSE)))</f>
        <v>0.99349194403584995</v>
      </c>
      <c r="M45" s="165">
        <f>IF(G45="x","x",(G45*1000000/VLOOKUP($C45,'Crisis Indicator Data'!$C$3:$H$198,5,FALSE)))</f>
        <v>0</v>
      </c>
      <c r="N45" s="165">
        <f>IF(H45="x","x",(H45*1000000/VLOOKUP($C45,'Crisis Indicator Data'!$C$3:$H$198,5,FALSE)))</f>
        <v>6.5080559641501039E-3</v>
      </c>
      <c r="O45" s="165" t="str">
        <f>IF(I45="x","x",(I45*1000000/VLOOKUP($C45,'Crisis Indicator Data'!$C$3:$H$198,5,FALSE)))</f>
        <v>x</v>
      </c>
      <c r="P45" s="165" t="str">
        <f>IF(J45="x","x",(J45*1000000/VLOOKUP($C45,'Crisis Indicator Data'!$C$3:$H$198,5,FALSE)))</f>
        <v>x</v>
      </c>
      <c r="Q45" s="147">
        <f t="shared" si="4"/>
        <v>1</v>
      </c>
      <c r="R45" s="147">
        <f t="shared" si="5"/>
        <v>2.0499999999999998</v>
      </c>
    </row>
    <row r="46" spans="1:18" x14ac:dyDescent="0.35">
      <c r="A46" s="169" t="str">
        <f>'Crisis Indicator Data'!A43</f>
        <v>Complex crisis in Eritrea</v>
      </c>
      <c r="B46" s="170" t="str">
        <f>'Crisis Indicator Data'!B43</f>
        <v>Socio-political,Displacement</v>
      </c>
      <c r="C46" s="170" t="str">
        <f>'Crisis Indicator Data'!C43</f>
        <v>ERI001</v>
      </c>
      <c r="D46" s="170" t="str">
        <f>'Crisis Indicator Data'!D43</f>
        <v>Eritrea</v>
      </c>
      <c r="E46" s="170" t="str">
        <f>'Crisis Indicator Data'!E43</f>
        <v>ERI</v>
      </c>
      <c r="F46" s="182">
        <f>IF('Crisis Indicator Data'!Q43="x","x",('Crisis Indicator Data'!Q43/1000000))</f>
        <v>2.649</v>
      </c>
      <c r="G46" s="182">
        <f>IF('Crisis Indicator Data'!R43="x","x",('Crisis Indicator Data'!R43/1000000))</f>
        <v>0</v>
      </c>
      <c r="H46" s="182">
        <f>IF('Crisis Indicator Data'!S43="x","x",('Crisis Indicator Data'!S43/1000000))</f>
        <v>1.1000000000000001</v>
      </c>
      <c r="I46" s="182" t="str">
        <f>IF('Crisis Indicator Data'!T43="x","x",('Crisis Indicator Data'!T43/1000000))</f>
        <v>x</v>
      </c>
      <c r="J46" s="182" t="str">
        <f>IF('Crisis Indicator Data'!U43="x","x",('Crisis Indicator Data'!U43/1000000))</f>
        <v>x</v>
      </c>
      <c r="K46" s="168">
        <f t="shared" si="3"/>
        <v>3.4</v>
      </c>
      <c r="L46" s="165">
        <f>IF(F46="x","x",(F46*1000000/VLOOKUP($C46,'Crisis Indicator Data'!$C$3:$H$198,5,FALSE)))</f>
        <v>0.70658842357962126</v>
      </c>
      <c r="M46" s="165">
        <f>IF(G46="x","x",(G46*1000000/VLOOKUP($C46,'Crisis Indicator Data'!$C$3:$H$198,5,FALSE)))</f>
        <v>0</v>
      </c>
      <c r="N46" s="165">
        <f>IF(H46="x","x",(H46*1000000/VLOOKUP($C46,'Crisis Indicator Data'!$C$3:$H$198,5,FALSE)))</f>
        <v>0.29341157642037879</v>
      </c>
      <c r="O46" s="165" t="str">
        <f>IF(I46="x","x",(I46*1000000/VLOOKUP($C46,'Crisis Indicator Data'!$C$3:$H$198,5,FALSE)))</f>
        <v>x</v>
      </c>
      <c r="P46" s="165" t="str">
        <f>IF(J46="x","x",(J46*1000000/VLOOKUP($C46,'Crisis Indicator Data'!$C$3:$H$198,5,FALSE)))</f>
        <v>x</v>
      </c>
      <c r="Q46" s="147">
        <f t="shared" si="4"/>
        <v>3</v>
      </c>
      <c r="R46" s="147">
        <f t="shared" si="5"/>
        <v>3.2</v>
      </c>
    </row>
    <row r="47" spans="1:18" x14ac:dyDescent="0.35">
      <c r="A47" s="169" t="str">
        <f>'Crisis Indicator Data'!A44</f>
        <v>Mixed migration flows in Spain</v>
      </c>
      <c r="B47" s="170" t="str">
        <f>'Crisis Indicator Data'!B44</f>
        <v>Displacement</v>
      </c>
      <c r="C47" s="170" t="str">
        <f>'Crisis Indicator Data'!C44</f>
        <v>ESP002</v>
      </c>
      <c r="D47" s="170" t="str">
        <f>'Crisis Indicator Data'!D44</f>
        <v>Spain</v>
      </c>
      <c r="E47" s="170" t="str">
        <f>'Crisis Indicator Data'!E44</f>
        <v>ESP</v>
      </c>
      <c r="F47" s="182">
        <f>IF('Crisis Indicator Data'!Q44="x","x",('Crisis Indicator Data'!Q44/1000000))</f>
        <v>47.808</v>
      </c>
      <c r="G47" s="182">
        <f>IF('Crisis Indicator Data'!R44="x","x",('Crisis Indicator Data'!R44/1000000))</f>
        <v>0</v>
      </c>
      <c r="H47" s="182">
        <f>IF('Crisis Indicator Data'!S44="x","x",('Crisis Indicator Data'!S44/1000000))</f>
        <v>9.8000000000000004E-2</v>
      </c>
      <c r="I47" s="182" t="str">
        <f>IF('Crisis Indicator Data'!T44="x","x",('Crisis Indicator Data'!T44/1000000))</f>
        <v>x</v>
      </c>
      <c r="J47" s="182" t="str">
        <f>IF('Crisis Indicator Data'!U44="x","x",('Crisis Indicator Data'!U44/1000000))</f>
        <v>x</v>
      </c>
      <c r="K47" s="168">
        <f t="shared" si="3"/>
        <v>1.7</v>
      </c>
      <c r="L47" s="165">
        <f>IF(F47="x","x",(F47*1000000/VLOOKUP($C47,'Crisis Indicator Data'!$C$3:$H$198,5,FALSE)))</f>
        <v>0.99795432722414734</v>
      </c>
      <c r="M47" s="165">
        <f>IF(G47="x","x",(G47*1000000/VLOOKUP($C47,'Crisis Indicator Data'!$C$3:$H$198,5,FALSE)))</f>
        <v>0</v>
      </c>
      <c r="N47" s="165">
        <f>IF(H47="x","x",(H47*1000000/VLOOKUP($C47,'Crisis Indicator Data'!$C$3:$H$198,5,FALSE)))</f>
        <v>2.0456727758527116E-3</v>
      </c>
      <c r="O47" s="165" t="str">
        <f>IF(I47="x","x",(I47*1000000/VLOOKUP($C47,'Crisis Indicator Data'!$C$3:$H$198,5,FALSE)))</f>
        <v>x</v>
      </c>
      <c r="P47" s="165" t="str">
        <f>IF(J47="x","x",(J47*1000000/VLOOKUP($C47,'Crisis Indicator Data'!$C$3:$H$198,5,FALSE)))</f>
        <v>x</v>
      </c>
      <c r="Q47" s="147">
        <f t="shared" si="4"/>
        <v>1</v>
      </c>
      <c r="R47" s="147">
        <f t="shared" si="5"/>
        <v>1.35</v>
      </c>
    </row>
    <row r="48" spans="1:18" x14ac:dyDescent="0.35">
      <c r="A48" s="169" t="str">
        <f>'Crisis Indicator Data'!A45</f>
        <v>Displacement from Russia-Ukraine conflict in Estonia</v>
      </c>
      <c r="B48" s="170" t="str">
        <f>'Crisis Indicator Data'!B45</f>
        <v>Conflict,Displacement</v>
      </c>
      <c r="C48" s="170" t="str">
        <f>'Crisis Indicator Data'!C45</f>
        <v>EST002</v>
      </c>
      <c r="D48" s="170" t="str">
        <f>'Crisis Indicator Data'!D45</f>
        <v>Estonia</v>
      </c>
      <c r="E48" s="170" t="str">
        <f>'Crisis Indicator Data'!E45</f>
        <v>EST</v>
      </c>
      <c r="F48" s="182">
        <f>IF('Crisis Indicator Data'!Q45="x","x",('Crisis Indicator Data'!Q45/1000000))</f>
        <v>1.349</v>
      </c>
      <c r="G48" s="182">
        <f>IF('Crisis Indicator Data'!R45="x","x",('Crisis Indicator Data'!R45/1000000))</f>
        <v>0</v>
      </c>
      <c r="H48" s="182">
        <f>IF('Crisis Indicator Data'!S45="x","x",('Crisis Indicator Data'!S45/1000000))</f>
        <v>3.5999999999999997E-2</v>
      </c>
      <c r="I48" s="182">
        <f>IF('Crisis Indicator Data'!T45="x","x",('Crisis Indicator Data'!T45/1000000))</f>
        <v>0</v>
      </c>
      <c r="J48" s="182">
        <f>IF('Crisis Indicator Data'!U45="x","x",('Crisis Indicator Data'!U45/1000000))</f>
        <v>0</v>
      </c>
      <c r="K48" s="168">
        <f t="shared" si="3"/>
        <v>0.9</v>
      </c>
      <c r="L48" s="165">
        <f>IF(F48="x","x",(F48*1000000/VLOOKUP($C48,'Crisis Indicator Data'!$C$3:$H$198,5,FALSE)))</f>
        <v>0.97400722021660646</v>
      </c>
      <c r="M48" s="165">
        <f>IF(G48="x","x",(G48*1000000/VLOOKUP($C48,'Crisis Indicator Data'!$C$3:$H$198,5,FALSE)))</f>
        <v>0</v>
      </c>
      <c r="N48" s="165">
        <f>IF(H48="x","x",(H48*1000000/VLOOKUP($C48,'Crisis Indicator Data'!$C$3:$H$198,5,FALSE)))</f>
        <v>2.5992779783393503E-2</v>
      </c>
      <c r="O48" s="165">
        <f>IF(I48="x","x",(I48*1000000/VLOOKUP($C48,'Crisis Indicator Data'!$C$3:$H$198,5,FALSE)))</f>
        <v>0</v>
      </c>
      <c r="P48" s="165">
        <f>IF(J48="x","x",(J48*1000000/VLOOKUP($C48,'Crisis Indicator Data'!$C$3:$H$198,5,FALSE)))</f>
        <v>0</v>
      </c>
      <c r="Q48" s="147">
        <f t="shared" si="4"/>
        <v>1</v>
      </c>
      <c r="R48" s="147">
        <f t="shared" si="5"/>
        <v>0.95</v>
      </c>
    </row>
    <row r="49" spans="1:18" x14ac:dyDescent="0.35">
      <c r="A49" s="169" t="str">
        <f>'Crisis Indicator Data'!A46</f>
        <v>Complex crisis in Ethiopia</v>
      </c>
      <c r="B49" s="170" t="str">
        <f>'Crisis Indicator Data'!B46</f>
        <v>Displacement,Floods,Conflict</v>
      </c>
      <c r="C49" s="170" t="str">
        <f>'Crisis Indicator Data'!C46</f>
        <v>ETH001</v>
      </c>
      <c r="D49" s="170" t="str">
        <f>'Crisis Indicator Data'!D46</f>
        <v>Ethiopia</v>
      </c>
      <c r="E49" s="170" t="str">
        <f>'Crisis Indicator Data'!E46</f>
        <v>ETH</v>
      </c>
      <c r="F49" s="182">
        <f>IF('Crisis Indicator Data'!Q46="x","x",('Crisis Indicator Data'!Q46/1000000))</f>
        <v>0</v>
      </c>
      <c r="G49" s="182">
        <f>IF('Crisis Indicator Data'!R46="x","x",('Crisis Indicator Data'!R46/1000000))</f>
        <v>111.4</v>
      </c>
      <c r="H49" s="182">
        <f>IF('Crisis Indicator Data'!S46="x","x",('Crisis Indicator Data'!S46/1000000))</f>
        <v>9.8740000000000006</v>
      </c>
      <c r="I49" s="182">
        <f>IF('Crisis Indicator Data'!T46="x","x",('Crisis Indicator Data'!T46/1000000))</f>
        <v>11.486000000000001</v>
      </c>
      <c r="J49" s="182">
        <f>IF('Crisis Indicator Data'!U46="x","x",('Crisis Indicator Data'!U46/1000000))</f>
        <v>0</v>
      </c>
      <c r="K49" s="168">
        <f t="shared" si="3"/>
        <v>5</v>
      </c>
      <c r="L49" s="165">
        <f>IF(F49="x","x",(F49*1000000/VLOOKUP($C49,'Crisis Indicator Data'!$C$3:$H$198,5,FALSE)))</f>
        <v>0</v>
      </c>
      <c r="M49" s="165">
        <f>IF(G49="x","x",(G49*1000000/VLOOKUP($C49,'Crisis Indicator Data'!$C$3:$H$198,5,FALSE)))</f>
        <v>0.83910816510997288</v>
      </c>
      <c r="N49" s="165">
        <f>IF(H49="x","x",(H49*1000000/VLOOKUP($C49,'Crisis Indicator Data'!$C$3:$H$198,5,FALSE)))</f>
        <v>7.4374811690268147E-2</v>
      </c>
      <c r="O49" s="165">
        <f>IF(I49="x","x",(I49*1000000/VLOOKUP($C49,'Crisis Indicator Data'!$C$3:$H$198,5,FALSE)))</f>
        <v>8.6517023199758958E-2</v>
      </c>
      <c r="P49" s="165">
        <f>IF(J49="x","x",(J49*1000000/VLOOKUP($C49,'Crisis Indicator Data'!$C$3:$H$198,5,FALSE)))</f>
        <v>0</v>
      </c>
      <c r="Q49" s="147">
        <f t="shared" si="4"/>
        <v>4</v>
      </c>
      <c r="R49" s="147">
        <f t="shared" si="5"/>
        <v>4.5</v>
      </c>
    </row>
    <row r="50" spans="1:18" x14ac:dyDescent="0.35">
      <c r="A50" s="169" t="str">
        <f>'Crisis Indicator Data'!A47</f>
        <v>International Displacement</v>
      </c>
      <c r="B50" s="170" t="str">
        <f>'Crisis Indicator Data'!B47</f>
        <v>Displacement</v>
      </c>
      <c r="C50" s="170" t="str">
        <f>'Crisis Indicator Data'!C47</f>
        <v>ETH003</v>
      </c>
      <c r="D50" s="170" t="str">
        <f>'Crisis Indicator Data'!D47</f>
        <v>Ethiopia</v>
      </c>
      <c r="E50" s="170" t="str">
        <f>'Crisis Indicator Data'!E47</f>
        <v>ETH</v>
      </c>
      <c r="F50" s="182">
        <f>IF('Crisis Indicator Data'!Q47="x","x",('Crisis Indicator Data'!Q47/1000000))</f>
        <v>95.557000000000002</v>
      </c>
      <c r="G50" s="182">
        <f>IF('Crisis Indicator Data'!R47="x","x",('Crisis Indicator Data'!R47/1000000))</f>
        <v>0</v>
      </c>
      <c r="H50" s="182">
        <f>IF('Crisis Indicator Data'!S47="x","x",('Crisis Indicator Data'!S47/1000000))</f>
        <v>1.0669999999999999</v>
      </c>
      <c r="I50" s="182" t="str">
        <f>IF('Crisis Indicator Data'!T47="x","x",('Crisis Indicator Data'!T47/1000000))</f>
        <v>x</v>
      </c>
      <c r="J50" s="182" t="str">
        <f>IF('Crisis Indicator Data'!U47="x","x",('Crisis Indicator Data'!U47/1000000))</f>
        <v>x</v>
      </c>
      <c r="K50" s="168">
        <f t="shared" si="3"/>
        <v>3.4</v>
      </c>
      <c r="L50" s="165">
        <f>IF(F50="x","x",(F50*1000000/VLOOKUP($C50,'Crisis Indicator Data'!$C$3:$H$198,5,FALSE)))</f>
        <v>0.98895719489981782</v>
      </c>
      <c r="M50" s="165">
        <f>IF(G50="x","x",(G50*1000000/VLOOKUP($C50,'Crisis Indicator Data'!$C$3:$H$198,5,FALSE)))</f>
        <v>0</v>
      </c>
      <c r="N50" s="165">
        <f>IF(H50="x","x",(H50*1000000/VLOOKUP($C50,'Crisis Indicator Data'!$C$3:$H$198,5,FALSE)))</f>
        <v>1.104280510018215E-2</v>
      </c>
      <c r="O50" s="165" t="str">
        <f>IF(I50="x","x",(I50*1000000/VLOOKUP($C50,'Crisis Indicator Data'!$C$3:$H$198,5,FALSE)))</f>
        <v>x</v>
      </c>
      <c r="P50" s="165" t="str">
        <f>IF(J50="x","x",(J50*1000000/VLOOKUP($C50,'Crisis Indicator Data'!$C$3:$H$198,5,FALSE)))</f>
        <v>x</v>
      </c>
      <c r="Q50" s="147">
        <f t="shared" si="4"/>
        <v>1</v>
      </c>
      <c r="R50" s="147">
        <f t="shared" si="5"/>
        <v>2.2000000000000002</v>
      </c>
    </row>
    <row r="51" spans="1:18" x14ac:dyDescent="0.35">
      <c r="A51" s="169" t="str">
        <f>'Crisis Indicator Data'!A48</f>
        <v>Northern Ethiopia Conflict</v>
      </c>
      <c r="B51" s="170" t="str">
        <f>'Crisis Indicator Data'!B48</f>
        <v>Conflict,Displacement</v>
      </c>
      <c r="C51" s="170" t="str">
        <f>'Crisis Indicator Data'!C48</f>
        <v>ETH004</v>
      </c>
      <c r="D51" s="170" t="str">
        <f>'Crisis Indicator Data'!D48</f>
        <v>Ethiopia</v>
      </c>
      <c r="E51" s="170" t="str">
        <f>'Crisis Indicator Data'!E48</f>
        <v>ETH</v>
      </c>
      <c r="F51" s="182">
        <f>IF('Crisis Indicator Data'!Q48="x","x",('Crisis Indicator Data'!Q48/1000000))</f>
        <v>0</v>
      </c>
      <c r="G51" s="182">
        <f>IF('Crisis Indicator Data'!R48="x","x",('Crisis Indicator Data'!R48/1000000))</f>
        <v>21.545999999999999</v>
      </c>
      <c r="H51" s="182">
        <f>IF('Crisis Indicator Data'!S48="x","x",('Crisis Indicator Data'!S48/1000000))</f>
        <v>3.4820000000000002</v>
      </c>
      <c r="I51" s="182">
        <f>IF('Crisis Indicator Data'!T48="x","x",('Crisis Indicator Data'!T48/1000000))</f>
        <v>5.6210000000000004</v>
      </c>
      <c r="J51" s="182" t="str">
        <f>IF('Crisis Indicator Data'!U48="x","x",('Crisis Indicator Data'!U48/1000000))</f>
        <v>x</v>
      </c>
      <c r="K51" s="168">
        <f t="shared" si="3"/>
        <v>4.9000000000000004</v>
      </c>
      <c r="L51" s="165">
        <f>IF(F51="x","x",(F51*1000000/VLOOKUP($C51,'Crisis Indicator Data'!$C$3:$H$198,5,FALSE)))</f>
        <v>0</v>
      </c>
      <c r="M51" s="165">
        <f>IF(G51="x","x",(G51*1000000/VLOOKUP($C51,'Crisis Indicator Data'!$C$3:$H$198,5,FALSE)))</f>
        <v>0.70299194100949458</v>
      </c>
      <c r="N51" s="165">
        <f>IF(H51="x","x",(H51*1000000/VLOOKUP($C51,'Crisis Indicator Data'!$C$3:$H$198,5,FALSE)))</f>
        <v>0.1136089268817906</v>
      </c>
      <c r="O51" s="165">
        <f>IF(I51="x","x",(I51*1000000/VLOOKUP($C51,'Crisis Indicator Data'!$C$3:$H$198,5,FALSE)))</f>
        <v>0.18339913210871481</v>
      </c>
      <c r="P51" s="165" t="str">
        <f>IF(J51="x","x",(J51*1000000/VLOOKUP($C51,'Crisis Indicator Data'!$C$3:$H$198,5,FALSE)))</f>
        <v>x</v>
      </c>
      <c r="Q51" s="147">
        <f t="shared" si="4"/>
        <v>4</v>
      </c>
      <c r="R51" s="147">
        <f t="shared" si="5"/>
        <v>4.45</v>
      </c>
    </row>
    <row r="52" spans="1:18" x14ac:dyDescent="0.35">
      <c r="A52" s="169" t="str">
        <f>'Crisis Indicator Data'!A49</f>
        <v>Drought in Ethiopia</v>
      </c>
      <c r="B52" s="170" t="str">
        <f>'Crisis Indicator Data'!B49</f>
        <v>Drought</v>
      </c>
      <c r="C52" s="170" t="str">
        <f>'Crisis Indicator Data'!C49</f>
        <v>ETH005</v>
      </c>
      <c r="D52" s="170" t="str">
        <f>'Crisis Indicator Data'!D49</f>
        <v>Ethiopia</v>
      </c>
      <c r="E52" s="170" t="str">
        <f>'Crisis Indicator Data'!E49</f>
        <v>ETH</v>
      </c>
      <c r="F52" s="182">
        <f>IF('Crisis Indicator Data'!Q49="x","x",('Crisis Indicator Data'!Q49/1000000))</f>
        <v>0</v>
      </c>
      <c r="G52" s="182">
        <f>IF('Crisis Indicator Data'!R49="x","x",('Crisis Indicator Data'!R49/1000000))</f>
        <v>75.117999999999995</v>
      </c>
      <c r="H52" s="182">
        <f>IF('Crisis Indicator Data'!S49="x","x",('Crisis Indicator Data'!S49/1000000))</f>
        <v>8.0830000000000002</v>
      </c>
      <c r="I52" s="182">
        <f>IF('Crisis Indicator Data'!T49="x","x",('Crisis Indicator Data'!T49/1000000))</f>
        <v>11.423</v>
      </c>
      <c r="J52" s="182">
        <f>IF('Crisis Indicator Data'!U49="x","x",('Crisis Indicator Data'!U49/1000000))</f>
        <v>0</v>
      </c>
      <c r="K52" s="168">
        <f t="shared" si="3"/>
        <v>5</v>
      </c>
      <c r="L52" s="165">
        <f>IF(F52="x","x",(F52*1000000/VLOOKUP($C52,'Crisis Indicator Data'!$C$3:$H$198,5,FALSE)))</f>
        <v>0</v>
      </c>
      <c r="M52" s="165">
        <f>IF(G52="x","x",(G52*1000000/VLOOKUP($C52,'Crisis Indicator Data'!$C$3:$H$198,5,FALSE)))</f>
        <v>0.79385779506256338</v>
      </c>
      <c r="N52" s="165">
        <f>IF(H52="x","x",(H52*1000000/VLOOKUP($C52,'Crisis Indicator Data'!$C$3:$H$198,5,FALSE)))</f>
        <v>8.5422303009807243E-2</v>
      </c>
      <c r="O52" s="165">
        <f>IF(I52="x","x",(I52*1000000/VLOOKUP($C52,'Crisis Indicator Data'!$C$3:$H$198,5,FALSE)))</f>
        <v>0.12071990192762935</v>
      </c>
      <c r="P52" s="165">
        <f>IF(J52="x","x",(J52*1000000/VLOOKUP($C52,'Crisis Indicator Data'!$C$3:$H$198,5,FALSE)))</f>
        <v>0</v>
      </c>
      <c r="Q52" s="147">
        <f t="shared" si="4"/>
        <v>4</v>
      </c>
      <c r="R52" s="147">
        <f t="shared" si="5"/>
        <v>4.5</v>
      </c>
    </row>
    <row r="53" spans="1:18" x14ac:dyDescent="0.35">
      <c r="A53" s="169" t="str">
        <f>'Crisis Indicator Data'!A50</f>
        <v>Mixed migration flows in Greece</v>
      </c>
      <c r="B53" s="170" t="str">
        <f>'Crisis Indicator Data'!B50</f>
        <v>Displacement</v>
      </c>
      <c r="C53" s="170" t="str">
        <f>'Crisis Indicator Data'!C50</f>
        <v>GRC002</v>
      </c>
      <c r="D53" s="170" t="str">
        <f>'Crisis Indicator Data'!D50</f>
        <v>Greece</v>
      </c>
      <c r="E53" s="170" t="str">
        <f>'Crisis Indicator Data'!E50</f>
        <v>GRC</v>
      </c>
      <c r="F53" s="182">
        <f>IF('Crisis Indicator Data'!Q50="x","x",('Crisis Indicator Data'!Q50/1000000))</f>
        <v>0.46300000000000002</v>
      </c>
      <c r="G53" s="182">
        <f>IF('Crisis Indicator Data'!R50="x","x",('Crisis Indicator Data'!R50/1000000))</f>
        <v>0</v>
      </c>
      <c r="H53" s="182">
        <f>IF('Crisis Indicator Data'!S50="x","x",('Crisis Indicator Data'!S50/1000000))</f>
        <v>0.187</v>
      </c>
      <c r="I53" s="182" t="str">
        <f>IF('Crisis Indicator Data'!T50="x","x",('Crisis Indicator Data'!T50/1000000))</f>
        <v>x</v>
      </c>
      <c r="J53" s="182" t="str">
        <f>IF('Crisis Indicator Data'!U50="x","x",('Crisis Indicator Data'!U50/1000000))</f>
        <v>x</v>
      </c>
      <c r="K53" s="168">
        <f t="shared" si="3"/>
        <v>2.1</v>
      </c>
      <c r="L53" s="165">
        <f>IF(F53="x","x",(F53*1000000/VLOOKUP($C53,'Crisis Indicator Data'!$C$3:$H$198,5,FALSE)))</f>
        <v>0.71230769230769231</v>
      </c>
      <c r="M53" s="165">
        <f>IF(G53="x","x",(G53*1000000/VLOOKUP($C53,'Crisis Indicator Data'!$C$3:$H$198,5,FALSE)))</f>
        <v>0</v>
      </c>
      <c r="N53" s="165">
        <f>IF(H53="x","x",(H53*1000000/VLOOKUP($C53,'Crisis Indicator Data'!$C$3:$H$198,5,FALSE)))</f>
        <v>0.28769230769230769</v>
      </c>
      <c r="O53" s="165" t="str">
        <f>IF(I53="x","x",(I53*1000000/VLOOKUP($C53,'Crisis Indicator Data'!$C$3:$H$198,5,FALSE)))</f>
        <v>x</v>
      </c>
      <c r="P53" s="165" t="str">
        <f>IF(J53="x","x",(J53*1000000/VLOOKUP($C53,'Crisis Indicator Data'!$C$3:$H$198,5,FALSE)))</f>
        <v>x</v>
      </c>
      <c r="Q53" s="147">
        <f t="shared" si="4"/>
        <v>3</v>
      </c>
      <c r="R53" s="147">
        <f t="shared" si="5"/>
        <v>2.5499999999999998</v>
      </c>
    </row>
    <row r="54" spans="1:18" x14ac:dyDescent="0.35">
      <c r="A54" s="172" t="str">
        <f>'Crisis Indicator Data'!A51</f>
        <v>Complex crisis in Guatemala</v>
      </c>
      <c r="B54" s="173" t="str">
        <f>'Crisis Indicator Data'!B51</f>
        <v>Violence,Socio-political,Other seasonal event</v>
      </c>
      <c r="C54" s="173" t="str">
        <f>'Crisis Indicator Data'!C51</f>
        <v>GTM001</v>
      </c>
      <c r="D54" s="173" t="str">
        <f>'Crisis Indicator Data'!D51</f>
        <v>Guatemala</v>
      </c>
      <c r="E54" s="173" t="str">
        <f>'Crisis Indicator Data'!E51</f>
        <v>GTM</v>
      </c>
      <c r="F54" s="182">
        <f>IF('Crisis Indicator Data'!Q51="x","x",('Crisis Indicator Data'!Q51/1000000))</f>
        <v>7.7439999999999998</v>
      </c>
      <c r="G54" s="182">
        <f>IF('Crisis Indicator Data'!R51="x","x",('Crisis Indicator Data'!R51/1000000))</f>
        <v>4.556</v>
      </c>
      <c r="H54" s="182">
        <f>IF('Crisis Indicator Data'!S51="x","x",('Crisis Indicator Data'!S51/1000000))</f>
        <v>4.9480000000000004</v>
      </c>
      <c r="I54" s="182">
        <f>IF('Crisis Indicator Data'!T51="x","x",('Crisis Indicator Data'!T51/1000000))</f>
        <v>0.35199999999999998</v>
      </c>
      <c r="J54" s="182">
        <f>IF('Crisis Indicator Data'!U51="x","x",('Crisis Indicator Data'!U51/1000000))</f>
        <v>0</v>
      </c>
      <c r="K54" s="168">
        <f t="shared" si="3"/>
        <v>4.5</v>
      </c>
      <c r="L54" s="165">
        <f>IF(F54="x","x",(F54*1000000/VLOOKUP($C54,'Crisis Indicator Data'!$C$3:$H$198,5,FALSE)))</f>
        <v>0.44</v>
      </c>
      <c r="M54" s="165">
        <f>IF(G54="x","x",(G54*1000000/VLOOKUP($C54,'Crisis Indicator Data'!$C$3:$H$198,5,FALSE)))</f>
        <v>0.25886363636363635</v>
      </c>
      <c r="N54" s="165">
        <f>IF(H54="x","x",(H54*1000000/VLOOKUP($C54,'Crisis Indicator Data'!$C$3:$H$198,5,FALSE)))</f>
        <v>0.28113636363636363</v>
      </c>
      <c r="O54" s="165">
        <f>IF(I54="x","x",(I54*1000000/VLOOKUP($C54,'Crisis Indicator Data'!$C$3:$H$198,5,FALSE)))</f>
        <v>0.02</v>
      </c>
      <c r="P54" s="165">
        <f>IF(J54="x","x",(J54*1000000/VLOOKUP($C54,'Crisis Indicator Data'!$C$3:$H$198,5,FALSE)))</f>
        <v>0</v>
      </c>
      <c r="Q54" s="147">
        <f t="shared" si="4"/>
        <v>3</v>
      </c>
      <c r="R54" s="147">
        <f t="shared" si="5"/>
        <v>3.75</v>
      </c>
    </row>
    <row r="55" spans="1:18" x14ac:dyDescent="0.35">
      <c r="A55" s="172" t="str">
        <f>'Crisis Indicator Data'!A52</f>
        <v>Complex crisis in Honduras</v>
      </c>
      <c r="B55" s="173" t="str">
        <f>'Crisis Indicator Data'!B52</f>
        <v>Violence,Socio-political,Other seasonal event</v>
      </c>
      <c r="C55" s="173" t="str">
        <f>'Crisis Indicator Data'!C52</f>
        <v>HND001</v>
      </c>
      <c r="D55" s="173" t="str">
        <f>'Crisis Indicator Data'!D52</f>
        <v>Honduras</v>
      </c>
      <c r="E55" s="173" t="str">
        <f>'Crisis Indicator Data'!E52</f>
        <v>HND</v>
      </c>
      <c r="F55" s="182">
        <f>IF('Crisis Indicator Data'!Q52="x","x",('Crisis Indicator Data'!Q52/1000000))</f>
        <v>4.2119999999999997</v>
      </c>
      <c r="G55" s="182">
        <f>IF('Crisis Indicator Data'!R52="x","x",('Crisis Indicator Data'!R52/1000000))</f>
        <v>2.7330000000000001</v>
      </c>
      <c r="H55" s="182">
        <f>IF('Crisis Indicator Data'!S52="x","x",('Crisis Indicator Data'!S52/1000000))</f>
        <v>1.4279999999999999</v>
      </c>
      <c r="I55" s="182">
        <f>IF('Crisis Indicator Data'!T52="x","x",('Crisis Indicator Data'!T52/1000000))</f>
        <v>1.3720000000000001</v>
      </c>
      <c r="J55" s="182">
        <f>IF('Crisis Indicator Data'!U52="x","x",('Crisis Indicator Data'!U52/1000000))</f>
        <v>0</v>
      </c>
      <c r="K55" s="168">
        <f t="shared" si="3"/>
        <v>4.0999999999999996</v>
      </c>
      <c r="L55" s="165">
        <f>IF(F55="x","x",(F55*1000000/VLOOKUP($C55,'Crisis Indicator Data'!$C$3:$H$198,5,FALSE)))</f>
        <v>0.43222165212929708</v>
      </c>
      <c r="M55" s="165">
        <f>IF(G55="x","x",(G55*1000000/VLOOKUP($C55,'Crisis Indicator Data'!$C$3:$H$198,5,FALSE)))</f>
        <v>0.28045151359671627</v>
      </c>
      <c r="N55" s="165">
        <f>IF(H55="x","x",(H55*1000000/VLOOKUP($C55,'Crisis Indicator Data'!$C$3:$H$198,5,FALSE)))</f>
        <v>0.1465366854797332</v>
      </c>
      <c r="O55" s="165">
        <f>IF(I55="x","x",(I55*1000000/VLOOKUP($C55,'Crisis Indicator Data'!$C$3:$H$198,5,FALSE)))</f>
        <v>0.14079014879425347</v>
      </c>
      <c r="P55" s="165">
        <f>IF(J55="x","x",(J55*1000000/VLOOKUP($C55,'Crisis Indicator Data'!$C$3:$H$198,5,FALSE)))</f>
        <v>0</v>
      </c>
      <c r="Q55" s="147">
        <f t="shared" si="4"/>
        <v>4</v>
      </c>
      <c r="R55" s="147">
        <f t="shared" si="5"/>
        <v>4.05</v>
      </c>
    </row>
    <row r="56" spans="1:18" x14ac:dyDescent="0.35">
      <c r="A56" s="172" t="str">
        <f>'Crisis Indicator Data'!A53</f>
        <v>Complex crisis in Haiti</v>
      </c>
      <c r="B56" s="173" t="str">
        <f>'Crisis Indicator Data'!B53</f>
        <v>Earthquake,Violence,Socio-political,Other seasonal event</v>
      </c>
      <c r="C56" s="173" t="str">
        <f>'Crisis Indicator Data'!C53</f>
        <v>HTI001</v>
      </c>
      <c r="D56" s="173" t="str">
        <f>'Crisis Indicator Data'!D53</f>
        <v>Haiti</v>
      </c>
      <c r="E56" s="173" t="str">
        <f>'Crisis Indicator Data'!E53</f>
        <v>HTI</v>
      </c>
      <c r="F56" s="182">
        <f>IF('Crisis Indicator Data'!Q53="x","x",('Crisis Indicator Data'!Q53/1000000))</f>
        <v>3.0419999999999998</v>
      </c>
      <c r="G56" s="182">
        <f>IF('Crisis Indicator Data'!R53="x","x",('Crisis Indicator Data'!R53/1000000))</f>
        <v>3.1579999999999999</v>
      </c>
      <c r="H56" s="182">
        <f>IF('Crisis Indicator Data'!S53="x","x",('Crisis Indicator Data'!S53/1000000))</f>
        <v>3.855</v>
      </c>
      <c r="I56" s="182">
        <f>IF('Crisis Indicator Data'!T53="x","x",('Crisis Indicator Data'!T53/1000000))</f>
        <v>1.645</v>
      </c>
      <c r="J56" s="182">
        <f>IF('Crisis Indicator Data'!U53="x","x",('Crisis Indicator Data'!U53/1000000))</f>
        <v>0</v>
      </c>
      <c r="K56" s="168">
        <f t="shared" si="3"/>
        <v>4.5999999999999996</v>
      </c>
      <c r="L56" s="165">
        <f>IF(F56="x","x",(F56*1000000/VLOOKUP($C56,'Crisis Indicator Data'!$C$3:$H$198,5,FALSE)))</f>
        <v>0.26</v>
      </c>
      <c r="M56" s="165">
        <f>IF(G56="x","x",(G56*1000000/VLOOKUP($C56,'Crisis Indicator Data'!$C$3:$H$198,5,FALSE)))</f>
        <v>0.26991452991452991</v>
      </c>
      <c r="N56" s="165">
        <f>IF(H56="x","x",(H56*1000000/VLOOKUP($C56,'Crisis Indicator Data'!$C$3:$H$198,5,FALSE)))</f>
        <v>0.32948717948717948</v>
      </c>
      <c r="O56" s="165">
        <f>IF(I56="x","x",(I56*1000000/VLOOKUP($C56,'Crisis Indicator Data'!$C$3:$H$198,5,FALSE)))</f>
        <v>0.1405982905982906</v>
      </c>
      <c r="P56" s="165">
        <f>IF(J56="x","x",(J56*1000000/VLOOKUP($C56,'Crisis Indicator Data'!$C$3:$H$198,5,FALSE)))</f>
        <v>0</v>
      </c>
      <c r="Q56" s="147">
        <f t="shared" si="4"/>
        <v>4</v>
      </c>
      <c r="R56" s="147">
        <f t="shared" si="5"/>
        <v>4.3</v>
      </c>
    </row>
    <row r="57" spans="1:18" x14ac:dyDescent="0.35">
      <c r="A57" s="172" t="str">
        <f>'Crisis Indicator Data'!A54</f>
        <v>Displacement from Russia-Ukraine conflict in Hungary</v>
      </c>
      <c r="B57" s="173" t="str">
        <f>'Crisis Indicator Data'!B54</f>
        <v>Conflict,Displacement</v>
      </c>
      <c r="C57" s="173" t="str">
        <f>'Crisis Indicator Data'!C54</f>
        <v>HUN002</v>
      </c>
      <c r="D57" s="173" t="str">
        <f>'Crisis Indicator Data'!D54</f>
        <v>Hungary</v>
      </c>
      <c r="E57" s="173" t="str">
        <f>'Crisis Indicator Data'!E54</f>
        <v>HUN</v>
      </c>
      <c r="F57" s="182">
        <f>IF('Crisis Indicator Data'!Q54="x","x",('Crisis Indicator Data'!Q54/1000000))</f>
        <v>9.6430000000000007</v>
      </c>
      <c r="G57" s="182">
        <f>IF('Crisis Indicator Data'!R54="x","x",('Crisis Indicator Data'!R54/1000000))</f>
        <v>0</v>
      </c>
      <c r="H57" s="182">
        <f>IF('Crisis Indicator Data'!S54="x","x",('Crisis Indicator Data'!S54/1000000))</f>
        <v>6.2E-2</v>
      </c>
      <c r="I57" s="182">
        <f>IF('Crisis Indicator Data'!T54="x","x",('Crisis Indicator Data'!T54/1000000))</f>
        <v>0</v>
      </c>
      <c r="J57" s="182">
        <f>IF('Crisis Indicator Data'!U54="x","x",('Crisis Indicator Data'!U54/1000000))</f>
        <v>0</v>
      </c>
      <c r="K57" s="168">
        <f t="shared" si="3"/>
        <v>1.3</v>
      </c>
      <c r="L57" s="165">
        <f>IF(F57="x","x",(F57*1000000/VLOOKUP($C57,'Crisis Indicator Data'!$C$3:$H$198,5,FALSE)))</f>
        <v>0.99350916958582325</v>
      </c>
      <c r="M57" s="165">
        <f>IF(G57="x","x",(G57*1000000/VLOOKUP($C57,'Crisis Indicator Data'!$C$3:$H$198,5,FALSE)))</f>
        <v>0</v>
      </c>
      <c r="N57" s="165">
        <f>IF(H57="x","x",(H57*1000000/VLOOKUP($C57,'Crisis Indicator Data'!$C$3:$H$198,5,FALSE)))</f>
        <v>6.3878013599835155E-3</v>
      </c>
      <c r="O57" s="165">
        <f>IF(I57="x","x",(I57*1000000/VLOOKUP($C57,'Crisis Indicator Data'!$C$3:$H$198,5,FALSE)))</f>
        <v>0</v>
      </c>
      <c r="P57" s="165">
        <f>IF(J57="x","x",(J57*1000000/VLOOKUP($C57,'Crisis Indicator Data'!$C$3:$H$198,5,FALSE)))</f>
        <v>0</v>
      </c>
      <c r="Q57" s="147">
        <f t="shared" si="4"/>
        <v>1</v>
      </c>
      <c r="R57" s="147">
        <f t="shared" si="5"/>
        <v>1.1499999999999999</v>
      </c>
    </row>
    <row r="58" spans="1:18" x14ac:dyDescent="0.35">
      <c r="A58" s="172" t="str">
        <f>'Crisis Indicator Data'!A55</f>
        <v>Papua Conflict</v>
      </c>
      <c r="B58" s="173" t="str">
        <f>'Crisis Indicator Data'!B55</f>
        <v>Socio-political,Violence,Conflict</v>
      </c>
      <c r="C58" s="173" t="str">
        <f>'Crisis Indicator Data'!C55</f>
        <v>IDN002</v>
      </c>
      <c r="D58" s="173" t="str">
        <f>'Crisis Indicator Data'!D55</f>
        <v>Indonesia</v>
      </c>
      <c r="E58" s="173" t="str">
        <f>'Crisis Indicator Data'!E55</f>
        <v>IDN</v>
      </c>
      <c r="F58" s="182">
        <f>IF('Crisis Indicator Data'!Q55="x","x",('Crisis Indicator Data'!Q55/1000000))</f>
        <v>0</v>
      </c>
      <c r="G58" s="182">
        <f>IF('Crisis Indicator Data'!R55="x","x",('Crisis Indicator Data'!R55/1000000))</f>
        <v>5.5019999999999998</v>
      </c>
      <c r="H58" s="182">
        <f>IF('Crisis Indicator Data'!S55="x","x",('Crisis Indicator Data'!S55/1000000))</f>
        <v>0.1</v>
      </c>
      <c r="I58" s="182" t="str">
        <f>IF('Crisis Indicator Data'!T55="x","x",('Crisis Indicator Data'!T55/1000000))</f>
        <v>x</v>
      </c>
      <c r="J58" s="182" t="str">
        <f>IF('Crisis Indicator Data'!U55="x","x",('Crisis Indicator Data'!U55/1000000))</f>
        <v>x</v>
      </c>
      <c r="K58" s="168">
        <f t="shared" si="3"/>
        <v>1.7</v>
      </c>
      <c r="L58" s="165">
        <f>IF(F58="x","x",(F58*1000000/VLOOKUP($C58,'Crisis Indicator Data'!$C$3:$H$198,5,FALSE)))</f>
        <v>0</v>
      </c>
      <c r="M58" s="165">
        <f>IF(G58="x","x",(G58*1000000/VLOOKUP($C58,'Crisis Indicator Data'!$C$3:$H$198,5,FALSE)))</f>
        <v>0.98214923241699392</v>
      </c>
      <c r="N58" s="165">
        <f>IF(H58="x","x",(H58*1000000/VLOOKUP($C58,'Crisis Indicator Data'!$C$3:$H$198,5,FALSE)))</f>
        <v>1.7850767583006071E-2</v>
      </c>
      <c r="O58" s="165" t="str">
        <f>IF(I58="x","x",(I58*1000000/VLOOKUP($C58,'Crisis Indicator Data'!$C$3:$H$198,5,FALSE)))</f>
        <v>x</v>
      </c>
      <c r="P58" s="165" t="str">
        <f>IF(J58="x","x",(J58*1000000/VLOOKUP($C58,'Crisis Indicator Data'!$C$3:$H$198,5,FALSE)))</f>
        <v>x</v>
      </c>
      <c r="Q58" s="147">
        <f t="shared" si="4"/>
        <v>2</v>
      </c>
      <c r="R58" s="147">
        <f t="shared" si="5"/>
        <v>1.85</v>
      </c>
    </row>
    <row r="59" spans="1:18" x14ac:dyDescent="0.35">
      <c r="A59" s="172" t="str">
        <f>'Crisis Indicator Data'!A56</f>
        <v>2024 Monsoon Floods in India</v>
      </c>
      <c r="B59" s="173" t="str">
        <f>'Crisis Indicator Data'!B56</f>
        <v>Floods</v>
      </c>
      <c r="C59" s="173" t="str">
        <f>'Crisis Indicator Data'!C56</f>
        <v>IND006</v>
      </c>
      <c r="D59" s="173" t="str">
        <f>'Crisis Indicator Data'!D56</f>
        <v>India</v>
      </c>
      <c r="E59" s="173" t="str">
        <f>'Crisis Indicator Data'!E56</f>
        <v>IND</v>
      </c>
      <c r="F59" s="182">
        <f>IF('Crisis Indicator Data'!Q56="x","x",('Crisis Indicator Data'!Q56/1000000))</f>
        <v>16.253</v>
      </c>
      <c r="G59" s="182">
        <f>IF('Crisis Indicator Data'!R56="x","x",('Crisis Indicator Data'!R56/1000000))</f>
        <v>0.96099999999999997</v>
      </c>
      <c r="H59" s="182">
        <f>IF('Crisis Indicator Data'!S56="x","x",('Crisis Indicator Data'!S56/1000000))</f>
        <v>7.9000000000000001E-2</v>
      </c>
      <c r="I59" s="182" t="str">
        <f>IF('Crisis Indicator Data'!T56="x","x",('Crisis Indicator Data'!T56/1000000))</f>
        <v>x</v>
      </c>
      <c r="J59" s="182" t="str">
        <f>IF('Crisis Indicator Data'!U56="x","x",('Crisis Indicator Data'!U56/1000000))</f>
        <v>x</v>
      </c>
      <c r="K59" s="168">
        <f t="shared" si="3"/>
        <v>1.5</v>
      </c>
      <c r="L59" s="165">
        <f>IF(F59="x","x",(F59*1000000/VLOOKUP($C59,'Crisis Indicator Data'!$C$3:$H$198,5,FALSE)))</f>
        <v>0.93986005898340363</v>
      </c>
      <c r="M59" s="165">
        <f>IF(G59="x","x",(G59*1000000/VLOOKUP($C59,'Crisis Indicator Data'!$C$3:$H$198,5,FALSE)))</f>
        <v>5.5571618573989477E-2</v>
      </c>
      <c r="N59" s="165">
        <f>IF(H59="x","x",(H59*1000000/VLOOKUP($C59,'Crisis Indicator Data'!$C$3:$H$198,5,FALSE)))</f>
        <v>4.5683224426068354E-3</v>
      </c>
      <c r="O59" s="165" t="str">
        <f>IF(I59="x","x",(I59*1000000/VLOOKUP($C59,'Crisis Indicator Data'!$C$3:$H$198,5,FALSE)))</f>
        <v>x</v>
      </c>
      <c r="P59" s="165" t="str">
        <f>IF(J59="x","x",(J59*1000000/VLOOKUP($C59,'Crisis Indicator Data'!$C$3:$H$198,5,FALSE)))</f>
        <v>x</v>
      </c>
      <c r="Q59" s="147">
        <f t="shared" si="4"/>
        <v>2</v>
      </c>
      <c r="R59" s="147">
        <f t="shared" si="5"/>
        <v>1.75</v>
      </c>
    </row>
    <row r="60" spans="1:18" x14ac:dyDescent="0.35">
      <c r="A60" s="172" t="str">
        <f>'Crisis Indicator Data'!A57</f>
        <v>Afghan Refugees in Iran</v>
      </c>
      <c r="B60" s="173" t="str">
        <f>'Crisis Indicator Data'!B57</f>
        <v>Displacement</v>
      </c>
      <c r="C60" s="173" t="str">
        <f>'Crisis Indicator Data'!C57</f>
        <v>IRN004</v>
      </c>
      <c r="D60" s="173" t="str">
        <f>'Crisis Indicator Data'!D57</f>
        <v>Iran</v>
      </c>
      <c r="E60" s="173" t="str">
        <f>'Crisis Indicator Data'!E57</f>
        <v>IRN</v>
      </c>
      <c r="F60" s="182">
        <f>IF('Crisis Indicator Data'!Q57="x","x",('Crisis Indicator Data'!Q57/1000000))</f>
        <v>20.346</v>
      </c>
      <c r="G60" s="182">
        <f>IF('Crisis Indicator Data'!R57="x","x",('Crisis Indicator Data'!R57/1000000))</f>
        <v>0</v>
      </c>
      <c r="H60" s="182">
        <f>IF('Crisis Indicator Data'!S57="x","x",('Crisis Indicator Data'!S57/1000000))</f>
        <v>1.377</v>
      </c>
      <c r="I60" s="182">
        <f>IF('Crisis Indicator Data'!T57="x","x",('Crisis Indicator Data'!T57/1000000))</f>
        <v>3.1</v>
      </c>
      <c r="J60" s="182">
        <f>IF('Crisis Indicator Data'!U57="x","x",('Crisis Indicator Data'!U57/1000000))</f>
        <v>0</v>
      </c>
      <c r="K60" s="168">
        <f t="shared" si="3"/>
        <v>4.4000000000000004</v>
      </c>
      <c r="L60" s="165">
        <f>IF(F60="x","x",(F60*1000000/VLOOKUP($C60,'Crisis Indicator Data'!$C$3:$H$198,5,FALSE)))</f>
        <v>0.81964307295653227</v>
      </c>
      <c r="M60" s="165">
        <f>IF(G60="x","x",(G60*1000000/VLOOKUP($C60,'Crisis Indicator Data'!$C$3:$H$198,5,FALSE)))</f>
        <v>0</v>
      </c>
      <c r="N60" s="165">
        <f>IF(H60="x","x",(H60*1000000/VLOOKUP($C60,'Crisis Indicator Data'!$C$3:$H$198,5,FALSE)))</f>
        <v>5.5472747049107679E-2</v>
      </c>
      <c r="O60" s="165">
        <f>IF(I60="x","x",(I60*1000000/VLOOKUP($C60,'Crisis Indicator Data'!$C$3:$H$198,5,FALSE)))</f>
        <v>0.12488417999436006</v>
      </c>
      <c r="P60" s="165">
        <f>IF(J60="x","x",(J60*1000000/VLOOKUP($C60,'Crisis Indicator Data'!$C$3:$H$198,5,FALSE)))</f>
        <v>0</v>
      </c>
      <c r="Q60" s="147">
        <f t="shared" si="4"/>
        <v>4</v>
      </c>
      <c r="R60" s="147">
        <f t="shared" si="5"/>
        <v>4.2</v>
      </c>
    </row>
    <row r="61" spans="1:18" x14ac:dyDescent="0.35">
      <c r="A61" s="172" t="str">
        <f>'Crisis Indicator Data'!A58</f>
        <v>Multiple crises in Iraq</v>
      </c>
      <c r="B61" s="173" t="str">
        <f>'Crisis Indicator Data'!B58</f>
        <v>Violence,Displacement,Socio-political,Conflict</v>
      </c>
      <c r="C61" s="173" t="str">
        <f>'Crisis Indicator Data'!C58</f>
        <v>IRQ001</v>
      </c>
      <c r="D61" s="173" t="str">
        <f>'Crisis Indicator Data'!D58</f>
        <v>Iraq</v>
      </c>
      <c r="E61" s="173" t="str">
        <f>'Crisis Indicator Data'!E58</f>
        <v>IRQ</v>
      </c>
      <c r="F61" s="182">
        <f>IF('Crisis Indicator Data'!Q58="x","x",('Crisis Indicator Data'!Q58/1000000))</f>
        <v>37.529000000000003</v>
      </c>
      <c r="G61" s="182">
        <f>IF('Crisis Indicator Data'!R58="x","x",('Crisis Indicator Data'!R58/1000000))</f>
        <v>7.335</v>
      </c>
      <c r="H61" s="182">
        <f>IF('Crisis Indicator Data'!S58="x","x",('Crisis Indicator Data'!S58/1000000))</f>
        <v>9.2999999999999999E-2</v>
      </c>
      <c r="I61" s="182">
        <f>IF('Crisis Indicator Data'!T58="x","x",('Crisis Indicator Data'!T58/1000000))</f>
        <v>3.3000000000000002E-2</v>
      </c>
      <c r="J61" s="182">
        <f>IF('Crisis Indicator Data'!U58="x","x",('Crisis Indicator Data'!U58/1000000))</f>
        <v>0</v>
      </c>
      <c r="K61" s="168">
        <f t="shared" si="3"/>
        <v>1.8</v>
      </c>
      <c r="L61" s="165">
        <f>IF(F61="x","x",(F61*1000000/VLOOKUP($C61,'Crisis Indicator Data'!$C$3:$H$198,5,FALSE)))</f>
        <v>0.83416314736608133</v>
      </c>
      <c r="M61" s="165">
        <f>IF(G61="x","x",(G61*1000000/VLOOKUP($C61,'Crisis Indicator Data'!$C$3:$H$198,5,FALSE)))</f>
        <v>0.16303623027339409</v>
      </c>
      <c r="N61" s="165">
        <f>IF(H61="x","x",(H61*1000000/VLOOKUP($C61,'Crisis Indicator Data'!$C$3:$H$198,5,FALSE)))</f>
        <v>2.0671260280062235E-3</v>
      </c>
      <c r="O61" s="165">
        <f>IF(I61="x","x",(I61*1000000/VLOOKUP($C61,'Crisis Indicator Data'!$C$3:$H$198,5,FALSE)))</f>
        <v>7.3349633251833745E-4</v>
      </c>
      <c r="P61" s="165">
        <f>IF(J61="x","x",(J61*1000000/VLOOKUP($C61,'Crisis Indicator Data'!$C$3:$H$198,5,FALSE)))</f>
        <v>0</v>
      </c>
      <c r="Q61" s="147">
        <f t="shared" si="4"/>
        <v>2</v>
      </c>
      <c r="R61" s="147">
        <f t="shared" si="5"/>
        <v>1.9</v>
      </c>
    </row>
    <row r="62" spans="1:18" x14ac:dyDescent="0.35">
      <c r="A62" s="172" t="str">
        <f>'Crisis Indicator Data'!A59</f>
        <v>Conflict  in Iraq</v>
      </c>
      <c r="B62" s="173" t="str">
        <f>'Crisis Indicator Data'!B59</f>
        <v>Conflict,Socio-political,Violence</v>
      </c>
      <c r="C62" s="173" t="str">
        <f>'Crisis Indicator Data'!C59</f>
        <v>IRQ002</v>
      </c>
      <c r="D62" s="173" t="str">
        <f>'Crisis Indicator Data'!D59</f>
        <v>Iraq</v>
      </c>
      <c r="E62" s="173" t="str">
        <f>'Crisis Indicator Data'!E59</f>
        <v>IRQ</v>
      </c>
      <c r="F62" s="182">
        <f>IF('Crisis Indicator Data'!Q59="x","x",('Crisis Indicator Data'!Q59/1000000))</f>
        <v>38.74</v>
      </c>
      <c r="G62" s="182">
        <f>IF('Crisis Indicator Data'!R59="x","x",('Crisis Indicator Data'!R59/1000000))</f>
        <v>5.8609999999999998</v>
      </c>
      <c r="H62" s="182">
        <f>IF('Crisis Indicator Data'!S59="x","x",('Crisis Indicator Data'!S59/1000000))</f>
        <v>0.06</v>
      </c>
      <c r="I62" s="182">
        <f>IF('Crisis Indicator Data'!T59="x","x",('Crisis Indicator Data'!T59/1000000))</f>
        <v>0.03</v>
      </c>
      <c r="J62" s="182">
        <f>IF('Crisis Indicator Data'!U59="x","x",('Crisis Indicator Data'!U59/1000000))</f>
        <v>0</v>
      </c>
      <c r="K62" s="168">
        <f t="shared" si="3"/>
        <v>1.6</v>
      </c>
      <c r="L62" s="165">
        <f>IF(F62="x","x",(F62*1000000/VLOOKUP($C62,'Crisis Indicator Data'!$C$3:$H$198,5,FALSE)))</f>
        <v>0.8668411984515898</v>
      </c>
      <c r="M62" s="165">
        <f>IF(G62="x","x",(G62*1000000/VLOOKUP($C62,'Crisis Indicator Data'!$C$3:$H$198,5,FALSE)))</f>
        <v>0.13114497326083552</v>
      </c>
      <c r="N62" s="165">
        <f>IF(H62="x","x",(H62*1000000/VLOOKUP($C62,'Crisis Indicator Data'!$C$3:$H$198,5,FALSE)))</f>
        <v>1.3425521917164529E-3</v>
      </c>
      <c r="O62" s="165">
        <f>IF(I62="x","x",(I62*1000000/VLOOKUP($C62,'Crisis Indicator Data'!$C$3:$H$198,5,FALSE)))</f>
        <v>6.7127609585822647E-4</v>
      </c>
      <c r="P62" s="165">
        <f>IF(J62="x","x",(J62*1000000/VLOOKUP($C62,'Crisis Indicator Data'!$C$3:$H$198,5,FALSE)))</f>
        <v>0</v>
      </c>
      <c r="Q62" s="147">
        <f t="shared" si="4"/>
        <v>2</v>
      </c>
      <c r="R62" s="147">
        <f t="shared" si="5"/>
        <v>1.8</v>
      </c>
    </row>
    <row r="63" spans="1:18" x14ac:dyDescent="0.35">
      <c r="A63" s="172" t="str">
        <f>'Crisis Indicator Data'!A60</f>
        <v>Syrian and Palestinian refugees in iraq</v>
      </c>
      <c r="B63" s="173" t="str">
        <f>'Crisis Indicator Data'!B60</f>
        <v>Displacement</v>
      </c>
      <c r="C63" s="173" t="str">
        <f>'Crisis Indicator Data'!C60</f>
        <v>IRQ003</v>
      </c>
      <c r="D63" s="173" t="str">
        <f>'Crisis Indicator Data'!D60</f>
        <v>Iraq</v>
      </c>
      <c r="E63" s="173" t="str">
        <f>'Crisis Indicator Data'!E60</f>
        <v>IRQ</v>
      </c>
      <c r="F63" s="182">
        <f>IF('Crisis Indicator Data'!Q60="x","x",('Crisis Indicator Data'!Q60/1000000))</f>
        <v>4.96</v>
      </c>
      <c r="G63" s="182">
        <f>IF('Crisis Indicator Data'!R60="x","x",('Crisis Indicator Data'!R60/1000000))</f>
        <v>1.474</v>
      </c>
      <c r="H63" s="182">
        <f>IF('Crisis Indicator Data'!S60="x","x",('Crisis Indicator Data'!S60/1000000))</f>
        <v>3.3000000000000002E-2</v>
      </c>
      <c r="I63" s="182">
        <f>IF('Crisis Indicator Data'!T60="x","x",('Crisis Indicator Data'!T60/1000000))</f>
        <v>3.0000000000000001E-3</v>
      </c>
      <c r="J63" s="182">
        <f>IF('Crisis Indicator Data'!U60="x","x",('Crisis Indicator Data'!U60/1000000))</f>
        <v>0</v>
      </c>
      <c r="K63" s="168">
        <f t="shared" si="3"/>
        <v>0.9</v>
      </c>
      <c r="L63" s="165">
        <f>IF(F63="x","x",(F63*1000000/VLOOKUP($C63,'Crisis Indicator Data'!$C$3:$H$198,5,FALSE)))</f>
        <v>0.76661514683153009</v>
      </c>
      <c r="M63" s="165">
        <f>IF(G63="x","x",(G63*1000000/VLOOKUP($C63,'Crisis Indicator Data'!$C$3:$H$198,5,FALSE)))</f>
        <v>0.22782071097372489</v>
      </c>
      <c r="N63" s="165">
        <f>IF(H63="x","x",(H63*1000000/VLOOKUP($C63,'Crisis Indicator Data'!$C$3:$H$198,5,FALSE)))</f>
        <v>5.1004636785162288E-3</v>
      </c>
      <c r="O63" s="165">
        <f>IF(I63="x","x",(I63*1000000/VLOOKUP($C63,'Crisis Indicator Data'!$C$3:$H$198,5,FALSE)))</f>
        <v>4.6367851622874809E-4</v>
      </c>
      <c r="P63" s="165">
        <f>IF(J63="x","x",(J63*1000000/VLOOKUP($C63,'Crisis Indicator Data'!$C$3:$H$198,5,FALSE)))</f>
        <v>0</v>
      </c>
      <c r="Q63" s="147">
        <f t="shared" si="4"/>
        <v>2</v>
      </c>
      <c r="R63" s="147">
        <f t="shared" si="5"/>
        <v>1.45</v>
      </c>
    </row>
    <row r="64" spans="1:18" x14ac:dyDescent="0.35">
      <c r="A64" s="172" t="str">
        <f>'Crisis Indicator Data'!A61</f>
        <v>Mixed migration flows in Italy</v>
      </c>
      <c r="B64" s="173" t="str">
        <f>'Crisis Indicator Data'!B61</f>
        <v>Displacement</v>
      </c>
      <c r="C64" s="173" t="str">
        <f>'Crisis Indicator Data'!C61</f>
        <v>ITA002</v>
      </c>
      <c r="D64" s="173" t="str">
        <f>'Crisis Indicator Data'!D61</f>
        <v>Italy</v>
      </c>
      <c r="E64" s="173" t="str">
        <f>'Crisis Indicator Data'!E61</f>
        <v>ITA</v>
      </c>
      <c r="F64" s="182">
        <f>IF('Crisis Indicator Data'!Q61="x","x",('Crisis Indicator Data'!Q61/1000000))</f>
        <v>59.095999999999997</v>
      </c>
      <c r="G64" s="182">
        <f>IF('Crisis Indicator Data'!R61="x","x",('Crisis Indicator Data'!R61/1000000))</f>
        <v>0</v>
      </c>
      <c r="H64" s="182">
        <f>IF('Crisis Indicator Data'!S61="x","x",('Crisis Indicator Data'!S61/1000000))</f>
        <v>0.20399999999999999</v>
      </c>
      <c r="I64" s="182" t="str">
        <f>IF('Crisis Indicator Data'!T61="x","x",('Crisis Indicator Data'!T61/1000000))</f>
        <v>x</v>
      </c>
      <c r="J64" s="182" t="str">
        <f>IF('Crisis Indicator Data'!U61="x","x",('Crisis Indicator Data'!U61/1000000))</f>
        <v>x</v>
      </c>
      <c r="K64" s="168">
        <f t="shared" si="3"/>
        <v>2.2000000000000002</v>
      </c>
      <c r="L64" s="165">
        <f>IF(F64="x","x",(F64*1000000/VLOOKUP($C64,'Crisis Indicator Data'!$C$3:$H$198,5,FALSE)))</f>
        <v>0.99655986509274874</v>
      </c>
      <c r="M64" s="165">
        <f>IF(G64="x","x",(G64*1000000/VLOOKUP($C64,'Crisis Indicator Data'!$C$3:$H$198,5,FALSE)))</f>
        <v>0</v>
      </c>
      <c r="N64" s="165">
        <f>IF(H64="x","x",(H64*1000000/VLOOKUP($C64,'Crisis Indicator Data'!$C$3:$H$198,5,FALSE)))</f>
        <v>3.4401349072512646E-3</v>
      </c>
      <c r="O64" s="165" t="str">
        <f>IF(I64="x","x",(I64*1000000/VLOOKUP($C64,'Crisis Indicator Data'!$C$3:$H$198,5,FALSE)))</f>
        <v>x</v>
      </c>
      <c r="P64" s="165" t="str">
        <f>IF(J64="x","x",(J64*1000000/VLOOKUP($C64,'Crisis Indicator Data'!$C$3:$H$198,5,FALSE)))</f>
        <v>x</v>
      </c>
      <c r="Q64" s="147">
        <f t="shared" si="4"/>
        <v>1</v>
      </c>
      <c r="R64" s="147">
        <f t="shared" si="5"/>
        <v>1.6</v>
      </c>
    </row>
    <row r="65" spans="1:18" x14ac:dyDescent="0.35">
      <c r="A65" s="172" t="str">
        <f>'Crisis Indicator Data'!A62</f>
        <v>Syrian refugees in Jordan</v>
      </c>
      <c r="B65" s="173" t="str">
        <f>'Crisis Indicator Data'!B62</f>
        <v>Displacement</v>
      </c>
      <c r="C65" s="173" t="str">
        <f>'Crisis Indicator Data'!C62</f>
        <v>JOR002</v>
      </c>
      <c r="D65" s="173" t="str">
        <f>'Crisis Indicator Data'!D62</f>
        <v>Jordan</v>
      </c>
      <c r="E65" s="173" t="str">
        <f>'Crisis Indicator Data'!E62</f>
        <v>JOR</v>
      </c>
      <c r="F65" s="182">
        <f>IF('Crisis Indicator Data'!Q62="x","x",('Crisis Indicator Data'!Q62/1000000))</f>
        <v>7.44</v>
      </c>
      <c r="G65" s="182">
        <f>IF('Crisis Indicator Data'!R62="x","x",('Crisis Indicator Data'!R62/1000000))</f>
        <v>0.48799999999999999</v>
      </c>
      <c r="H65" s="182">
        <f>IF('Crisis Indicator Data'!S62="x","x",('Crisis Indicator Data'!S62/1000000))</f>
        <v>1.325</v>
      </c>
      <c r="I65" s="182">
        <f>IF('Crisis Indicator Data'!T62="x","x",('Crisis Indicator Data'!T62/1000000))</f>
        <v>2.5999999999999999E-2</v>
      </c>
      <c r="J65" s="182">
        <f>IF('Crisis Indicator Data'!U62="x","x",('Crisis Indicator Data'!U62/1000000))</f>
        <v>0</v>
      </c>
      <c r="K65" s="168">
        <f t="shared" si="3"/>
        <v>3.6</v>
      </c>
      <c r="L65" s="165">
        <f>IF(F65="x","x",(F65*1000000/VLOOKUP($C65,'Crisis Indicator Data'!$C$3:$H$198,5,FALSE)))</f>
        <v>0.80172413793103448</v>
      </c>
      <c r="M65" s="165">
        <f>IF(G65="x","x",(G65*1000000/VLOOKUP($C65,'Crisis Indicator Data'!$C$3:$H$198,5,FALSE)))</f>
        <v>5.2586206896551725E-2</v>
      </c>
      <c r="N65" s="165">
        <f>IF(H65="x","x",(H65*1000000/VLOOKUP($C65,'Crisis Indicator Data'!$C$3:$H$198,5,FALSE)))</f>
        <v>0.14278017241379309</v>
      </c>
      <c r="O65" s="165">
        <f>IF(I65="x","x",(I65*1000000/VLOOKUP($C65,'Crisis Indicator Data'!$C$3:$H$198,5,FALSE)))</f>
        <v>2.8017241379310344E-3</v>
      </c>
      <c r="P65" s="165">
        <f>IF(J65="x","x",(J65*1000000/VLOOKUP($C65,'Crisis Indicator Data'!$C$3:$H$198,5,FALSE)))</f>
        <v>0</v>
      </c>
      <c r="Q65" s="147">
        <f t="shared" si="4"/>
        <v>3</v>
      </c>
      <c r="R65" s="147">
        <f t="shared" si="5"/>
        <v>3.3</v>
      </c>
    </row>
    <row r="66" spans="1:18" x14ac:dyDescent="0.35">
      <c r="A66" s="172" t="str">
        <f>'Crisis Indicator Data'!A63</f>
        <v xml:space="preserve">Multiple crisis in Kenya </v>
      </c>
      <c r="B66" s="173" t="str">
        <f>'Crisis Indicator Data'!B63</f>
        <v>Drought,Displacement</v>
      </c>
      <c r="C66" s="173" t="str">
        <f>'Crisis Indicator Data'!C63</f>
        <v>KEN001</v>
      </c>
      <c r="D66" s="173" t="str">
        <f>'Crisis Indicator Data'!D63</f>
        <v>Kenya</v>
      </c>
      <c r="E66" s="173" t="str">
        <f>'Crisis Indicator Data'!E63</f>
        <v>KEN</v>
      </c>
      <c r="F66" s="182">
        <f>IF('Crisis Indicator Data'!Q63="x","x",('Crisis Indicator Data'!Q63/1000000))</f>
        <v>0.55900000000000005</v>
      </c>
      <c r="G66" s="182">
        <f>IF('Crisis Indicator Data'!R63="x","x",('Crisis Indicator Data'!R63/1000000))</f>
        <v>27.841000000000001</v>
      </c>
      <c r="H66" s="182">
        <f>IF('Crisis Indicator Data'!S63="x","x",('Crisis Indicator Data'!S63/1000000))</f>
        <v>1.6910000000000001</v>
      </c>
      <c r="I66" s="182">
        <f>IF('Crisis Indicator Data'!T63="x","x",('Crisis Indicator Data'!T63/1000000))</f>
        <v>4.2999999999999997E-2</v>
      </c>
      <c r="J66" s="182">
        <f>IF('Crisis Indicator Data'!U63="x","x",('Crisis Indicator Data'!U63/1000000))</f>
        <v>0</v>
      </c>
      <c r="K66" s="168">
        <f t="shared" si="3"/>
        <v>3.7</v>
      </c>
      <c r="L66" s="165">
        <f>IF(F66="x","x",(F66*1000000/VLOOKUP($C66,'Crisis Indicator Data'!$C$3:$H$198,5,FALSE)))</f>
        <v>1.8551090166926625E-2</v>
      </c>
      <c r="M66" s="165">
        <f>IF(G66="x","x",(G66*1000000/VLOOKUP($C66,'Crisis Indicator Data'!$C$3:$H$198,5,FALSE)))</f>
        <v>0.92393721169481968</v>
      </c>
      <c r="N66" s="165">
        <f>IF(H66="x","x",(H66*1000000/VLOOKUP($C66,'Crisis Indicator Data'!$C$3:$H$198,5,FALSE)))</f>
        <v>5.6117877410148342E-2</v>
      </c>
      <c r="O66" s="165">
        <f>IF(I66="x","x",(I66*1000000/VLOOKUP($C66,'Crisis Indicator Data'!$C$3:$H$198,5,FALSE)))</f>
        <v>1.4270069359174327E-3</v>
      </c>
      <c r="P66" s="165">
        <f>IF(J66="x","x",(J66*1000000/VLOOKUP($C66,'Crisis Indicator Data'!$C$3:$H$198,5,FALSE)))</f>
        <v>0</v>
      </c>
      <c r="Q66" s="147">
        <f t="shared" si="4"/>
        <v>3</v>
      </c>
      <c r="R66" s="147">
        <f t="shared" si="5"/>
        <v>3.35</v>
      </c>
    </row>
    <row r="67" spans="1:18" x14ac:dyDescent="0.35">
      <c r="A67" s="172" t="str">
        <f>'Crisis Indicator Data'!A64</f>
        <v>Refugee situation in Kenya</v>
      </c>
      <c r="B67" s="173" t="str">
        <f>'Crisis Indicator Data'!B64</f>
        <v>Displacement</v>
      </c>
      <c r="C67" s="173" t="str">
        <f>'Crisis Indicator Data'!C64</f>
        <v>KEN002</v>
      </c>
      <c r="D67" s="173" t="str">
        <f>'Crisis Indicator Data'!D64</f>
        <v>Kenya</v>
      </c>
      <c r="E67" s="173" t="str">
        <f>'Crisis Indicator Data'!E64</f>
        <v>KEN</v>
      </c>
      <c r="F67" s="182">
        <f>IF('Crisis Indicator Data'!Q64="x","x",('Crisis Indicator Data'!Q64/1000000))</f>
        <v>0.55900000000000005</v>
      </c>
      <c r="G67" s="182">
        <f>IF('Crisis Indicator Data'!R64="x","x",('Crisis Indicator Data'!R64/1000000))</f>
        <v>0</v>
      </c>
      <c r="H67" s="182">
        <f>IF('Crisis Indicator Data'!S64="x","x",('Crisis Indicator Data'!S64/1000000))</f>
        <v>0.79600000000000004</v>
      </c>
      <c r="I67" s="182" t="str">
        <f>IF('Crisis Indicator Data'!T64="x","x",('Crisis Indicator Data'!T64/1000000))</f>
        <v>x</v>
      </c>
      <c r="J67" s="182" t="str">
        <f>IF('Crisis Indicator Data'!U64="x","x",('Crisis Indicator Data'!U64/1000000))</f>
        <v>x</v>
      </c>
      <c r="K67" s="168">
        <f t="shared" si="3"/>
        <v>3.2</v>
      </c>
      <c r="L67" s="165">
        <f>IF(F67="x","x",(F67*1000000/VLOOKUP($C67,'Crisis Indicator Data'!$C$3:$H$198,5,FALSE)))</f>
        <v>0.41254612546125463</v>
      </c>
      <c r="M67" s="165">
        <f>IF(G67="x","x",(G67*1000000/VLOOKUP($C67,'Crisis Indicator Data'!$C$3:$H$198,5,FALSE)))</f>
        <v>0</v>
      </c>
      <c r="N67" s="165">
        <f>IF(H67="x","x",(H67*1000000/VLOOKUP($C67,'Crisis Indicator Data'!$C$3:$H$198,5,FALSE)))</f>
        <v>0.58745387453874542</v>
      </c>
      <c r="O67" s="165" t="str">
        <f>IF(I67="x","x",(I67*1000000/VLOOKUP($C67,'Crisis Indicator Data'!$C$3:$H$198,5,FALSE)))</f>
        <v>x</v>
      </c>
      <c r="P67" s="165" t="str">
        <f>IF(J67="x","x",(J67*1000000/VLOOKUP($C67,'Crisis Indicator Data'!$C$3:$H$198,5,FALSE)))</f>
        <v>x</v>
      </c>
      <c r="Q67" s="147">
        <f t="shared" si="4"/>
        <v>3</v>
      </c>
      <c r="R67" s="147">
        <f t="shared" si="5"/>
        <v>3.1</v>
      </c>
    </row>
    <row r="68" spans="1:18" x14ac:dyDescent="0.35">
      <c r="A68" s="172" t="str">
        <f>'Crisis Indicator Data'!A65</f>
        <v>Drought in Kenya</v>
      </c>
      <c r="B68" s="173" t="str">
        <f>'Crisis Indicator Data'!B65</f>
        <v>Drought</v>
      </c>
      <c r="C68" s="173" t="str">
        <f>'Crisis Indicator Data'!C65</f>
        <v>KEN003</v>
      </c>
      <c r="D68" s="173" t="str">
        <f>'Crisis Indicator Data'!D65</f>
        <v>Kenya</v>
      </c>
      <c r="E68" s="173" t="str">
        <f>'Crisis Indicator Data'!E65</f>
        <v>KEN</v>
      </c>
      <c r="F68" s="182">
        <f>IF('Crisis Indicator Data'!Q65="x","x",('Crisis Indicator Data'!Q65/1000000))</f>
        <v>0</v>
      </c>
      <c r="G68" s="182">
        <f>IF('Crisis Indicator Data'!R65="x","x",('Crisis Indicator Data'!R65/1000000))</f>
        <v>27.841000000000001</v>
      </c>
      <c r="H68" s="182">
        <f>IF('Crisis Indicator Data'!S65="x","x",('Crisis Indicator Data'!S65/1000000))</f>
        <v>0.89500000000000002</v>
      </c>
      <c r="I68" s="182">
        <f>IF('Crisis Indicator Data'!T65="x","x",('Crisis Indicator Data'!T65/1000000))</f>
        <v>4.2999999999999997E-2</v>
      </c>
      <c r="J68" s="182">
        <f>IF('Crisis Indicator Data'!U65="x","x",('Crisis Indicator Data'!U65/1000000))</f>
        <v>0</v>
      </c>
      <c r="K68" s="168">
        <f t="shared" si="3"/>
        <v>3.3</v>
      </c>
      <c r="L68" s="165">
        <f>IF(F68="x","x",(F68*1000000/VLOOKUP($C68,'Crisis Indicator Data'!$C$3:$H$198,5,FALSE)))</f>
        <v>0</v>
      </c>
      <c r="M68" s="165">
        <f>IF(G68="x","x",(G68*1000000/VLOOKUP($C68,'Crisis Indicator Data'!$C$3:$H$198,5,FALSE)))</f>
        <v>0.96744040586559177</v>
      </c>
      <c r="N68" s="165">
        <f>IF(H68="x","x",(H68*1000000/VLOOKUP($C68,'Crisis Indicator Data'!$C$3:$H$198,5,FALSE)))</f>
        <v>3.1100145944818958E-2</v>
      </c>
      <c r="O68" s="165">
        <f>IF(I68="x","x",(I68*1000000/VLOOKUP($C68,'Crisis Indicator Data'!$C$3:$H$198,5,FALSE)))</f>
        <v>1.4941969560080617E-3</v>
      </c>
      <c r="P68" s="165">
        <f>IF(J68="x","x",(J68*1000000/VLOOKUP($C68,'Crisis Indicator Data'!$C$3:$H$198,5,FALSE)))</f>
        <v>0</v>
      </c>
      <c r="Q68" s="147">
        <f t="shared" si="4"/>
        <v>2</v>
      </c>
      <c r="R68" s="147">
        <f t="shared" si="5"/>
        <v>2.65</v>
      </c>
    </row>
    <row r="69" spans="1:18" x14ac:dyDescent="0.35">
      <c r="A69" s="172" t="str">
        <f>'Crisis Indicator Data'!A66</f>
        <v>Typhoon Yagi in Laos</v>
      </c>
      <c r="B69" s="173" t="str">
        <f>'Crisis Indicator Data'!B66</f>
        <v>Cyclone,Floods</v>
      </c>
      <c r="C69" s="173" t="str">
        <f>'Crisis Indicator Data'!C66</f>
        <v>LAO004</v>
      </c>
      <c r="D69" s="173" t="str">
        <f>'Crisis Indicator Data'!D66</f>
        <v>Laos</v>
      </c>
      <c r="E69" s="173" t="str">
        <f>'Crisis Indicator Data'!E66</f>
        <v>LAO</v>
      </c>
      <c r="F69" s="182">
        <f>IF('Crisis Indicator Data'!Q66="x","x",('Crisis Indicator Data'!Q66/1000000))</f>
        <v>2.9809999999999999</v>
      </c>
      <c r="G69" s="182">
        <f>IF('Crisis Indicator Data'!R66="x","x",('Crisis Indicator Data'!R66/1000000))</f>
        <v>0.108</v>
      </c>
      <c r="H69" s="182">
        <f>IF('Crisis Indicator Data'!S66="x","x",('Crisis Indicator Data'!S66/1000000))</f>
        <v>9.1999999999999998E-2</v>
      </c>
      <c r="I69" s="182" t="str">
        <f>IF('Crisis Indicator Data'!T66="x","x",('Crisis Indicator Data'!T66/1000000))</f>
        <v>x</v>
      </c>
      <c r="J69" s="182" t="str">
        <f>IF('Crisis Indicator Data'!U66="x","x",('Crisis Indicator Data'!U66/1000000))</f>
        <v>x</v>
      </c>
      <c r="K69" s="168">
        <f t="shared" si="3"/>
        <v>1.6</v>
      </c>
      <c r="L69" s="165">
        <f>IF(F69="x","x",(F69*1000000/VLOOKUP($C69,'Crisis Indicator Data'!$C$3:$H$198,5,FALSE)))</f>
        <v>0.93712668972021373</v>
      </c>
      <c r="M69" s="165">
        <f>IF(G69="x","x",(G69*1000000/VLOOKUP($C69,'Crisis Indicator Data'!$C$3:$H$198,5,FALSE)))</f>
        <v>3.3951587551084565E-2</v>
      </c>
      <c r="N69" s="165">
        <f>IF(H69="x","x",(H69*1000000/VLOOKUP($C69,'Crisis Indicator Data'!$C$3:$H$198,5,FALSE)))</f>
        <v>2.8921722728701665E-2</v>
      </c>
      <c r="O69" s="165" t="str">
        <f>IF(I69="x","x",(I69*1000000/VLOOKUP($C69,'Crisis Indicator Data'!$C$3:$H$198,5,FALSE)))</f>
        <v>x</v>
      </c>
      <c r="P69" s="165" t="str">
        <f>IF(J69="x","x",(J69*1000000/VLOOKUP($C69,'Crisis Indicator Data'!$C$3:$H$198,5,FALSE)))</f>
        <v>x</v>
      </c>
      <c r="Q69" s="147">
        <f t="shared" si="4"/>
        <v>2</v>
      </c>
      <c r="R69" s="147">
        <f t="shared" si="5"/>
        <v>1.8</v>
      </c>
    </row>
    <row r="70" spans="1:18" x14ac:dyDescent="0.35">
      <c r="A70" s="172" t="str">
        <f>'Crisis Indicator Data'!A67</f>
        <v>Syrian refugees in Lebanon</v>
      </c>
      <c r="B70" s="173" t="str">
        <f>'Crisis Indicator Data'!B67</f>
        <v>Displacement</v>
      </c>
      <c r="C70" s="173" t="str">
        <f>'Crisis Indicator Data'!C67</f>
        <v>LBN002</v>
      </c>
      <c r="D70" s="173" t="str">
        <f>'Crisis Indicator Data'!D67</f>
        <v>Lebanon</v>
      </c>
      <c r="E70" s="173" t="str">
        <f>'Crisis Indicator Data'!E67</f>
        <v>LBN</v>
      </c>
      <c r="F70" s="182">
        <f>IF('Crisis Indicator Data'!Q67="x","x",('Crisis Indicator Data'!Q67/1000000))</f>
        <v>0</v>
      </c>
      <c r="G70" s="182">
        <f>IF('Crisis Indicator Data'!R67="x","x",('Crisis Indicator Data'!R67/1000000))</f>
        <v>4.18</v>
      </c>
      <c r="H70" s="182">
        <f>IF('Crisis Indicator Data'!S67="x","x",('Crisis Indicator Data'!S67/1000000))</f>
        <v>1.48</v>
      </c>
      <c r="I70" s="182">
        <f>IF('Crisis Indicator Data'!T67="x","x",('Crisis Indicator Data'!T67/1000000))</f>
        <v>4.1000000000000002E-2</v>
      </c>
      <c r="J70" s="182">
        <f>IF('Crisis Indicator Data'!U67="x","x",('Crisis Indicator Data'!U67/1000000))</f>
        <v>0</v>
      </c>
      <c r="K70" s="168">
        <f t="shared" ref="K70:K101" si="6">IF(H70="x","x",IF(SUM(H70:J70)=0,0,IF(LOG(SUM(H70:J70)*1000000)&lt;$K$4,0,IF(LOG(SUM(H70:J70)*1000000)&gt;$K$3,5,ROUND(5-(K$3-LOG(SUM(H70:J70)*1000000))/(K$3-K$4)*5,1)))))</f>
        <v>3.6</v>
      </c>
      <c r="L70" s="165">
        <f>IF(F70="x","x",(F70*1000000/VLOOKUP($C70,'Crisis Indicator Data'!$C$3:$H$198,5,FALSE)))</f>
        <v>0</v>
      </c>
      <c r="M70" s="165">
        <f>IF(G70="x","x",(G70*1000000/VLOOKUP($C70,'Crisis Indicator Data'!$C$3:$H$198,5,FALSE)))</f>
        <v>0.73333333333333328</v>
      </c>
      <c r="N70" s="165">
        <f>IF(H70="x","x",(H70*1000000/VLOOKUP($C70,'Crisis Indicator Data'!$C$3:$H$198,5,FALSE)))</f>
        <v>0.25964912280701752</v>
      </c>
      <c r="O70" s="165">
        <f>IF(I70="x","x",(I70*1000000/VLOOKUP($C70,'Crisis Indicator Data'!$C$3:$H$198,5,FALSE)))</f>
        <v>7.1929824561403509E-3</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3.3</v>
      </c>
    </row>
    <row r="71" spans="1:18" x14ac:dyDescent="0.35">
      <c r="A71" s="172" t="str">
        <f>'Crisis Indicator Data'!A68</f>
        <v>Complex crisis in Lebanon</v>
      </c>
      <c r="B71" s="173" t="str">
        <f>'Crisis Indicator Data'!B68</f>
        <v>Socio-political,Violence,Tecnological Disaster,Displacement</v>
      </c>
      <c r="C71" s="173" t="str">
        <f>'Crisis Indicator Data'!C68</f>
        <v>LBN006</v>
      </c>
      <c r="D71" s="173" t="str">
        <f>'Crisis Indicator Data'!D68</f>
        <v>Lebanon</v>
      </c>
      <c r="E71" s="173" t="str">
        <f>'Crisis Indicator Data'!E68</f>
        <v>LBN</v>
      </c>
      <c r="F71" s="182">
        <f>IF('Crisis Indicator Data'!Q68="x","x",('Crisis Indicator Data'!Q68/1000000))</f>
        <v>0</v>
      </c>
      <c r="G71" s="182">
        <f>IF('Crisis Indicator Data'!R68="x","x",('Crisis Indicator Data'!R68/1000000))</f>
        <v>1.8</v>
      </c>
      <c r="H71" s="182">
        <f>IF('Crisis Indicator Data'!S68="x","x",('Crisis Indicator Data'!S68/1000000))</f>
        <v>3.427</v>
      </c>
      <c r="I71" s="182">
        <f>IF('Crisis Indicator Data'!T68="x","x",('Crisis Indicator Data'!T68/1000000))</f>
        <v>0.47299999999999998</v>
      </c>
      <c r="J71" s="182" t="str">
        <f>IF('Crisis Indicator Data'!U68="x","x",('Crisis Indicator Data'!U68/1000000))</f>
        <v>x</v>
      </c>
      <c r="K71" s="168">
        <f t="shared" si="6"/>
        <v>4.3</v>
      </c>
      <c r="L71" s="165">
        <f>IF(F71="x","x",(F71*1000000/VLOOKUP($C71,'Crisis Indicator Data'!$C$3:$H$198,5,FALSE)))</f>
        <v>0</v>
      </c>
      <c r="M71" s="165">
        <f>IF(G71="x","x",(G71*1000000/VLOOKUP($C71,'Crisis Indicator Data'!$C$3:$H$198,5,FALSE)))</f>
        <v>0.31578947368421051</v>
      </c>
      <c r="N71" s="165">
        <f>IF(H71="x","x",(H71*1000000/VLOOKUP($C71,'Crisis Indicator Data'!$C$3:$H$198,5,FALSE)))</f>
        <v>0.60122807017543856</v>
      </c>
      <c r="O71" s="165">
        <f>IF(I71="x","x",(I71*1000000/VLOOKUP($C71,'Crisis Indicator Data'!$C$3:$H$198,5,FALSE)))</f>
        <v>8.298245614035088E-2</v>
      </c>
      <c r="P71" s="165" t="str">
        <f>IF(J71="x","x",(J71*1000000/VLOOKUP($C71,'Crisis Indicator Data'!$C$3:$H$198,5,FALSE)))</f>
        <v>x</v>
      </c>
      <c r="Q71" s="147">
        <f t="shared" si="7"/>
        <v>4</v>
      </c>
      <c r="R71" s="147">
        <f t="shared" si="8"/>
        <v>4.1500000000000004</v>
      </c>
    </row>
    <row r="72" spans="1:18" x14ac:dyDescent="0.35">
      <c r="A72" s="172" t="str">
        <f>'Crisis Indicator Data'!A69</f>
        <v>Complex crisis in Libya</v>
      </c>
      <c r="B72" s="173" t="str">
        <f>'Crisis Indicator Data'!B69</f>
        <v>Conflict,Displacement,Socio-political</v>
      </c>
      <c r="C72" s="173" t="str">
        <f>'Crisis Indicator Data'!C69</f>
        <v>LBY001</v>
      </c>
      <c r="D72" s="173" t="str">
        <f>'Crisis Indicator Data'!D69</f>
        <v>Libya</v>
      </c>
      <c r="E72" s="173" t="str">
        <f>'Crisis Indicator Data'!E69</f>
        <v>LBY</v>
      </c>
      <c r="F72" s="182">
        <f>IF('Crisis Indicator Data'!Q69="x","x",('Crisis Indicator Data'!Q69/1000000))</f>
        <v>0</v>
      </c>
      <c r="G72" s="182">
        <f>IF('Crisis Indicator Data'!R69="x","x",('Crisis Indicator Data'!R69/1000000))</f>
        <v>6.2320000000000002</v>
      </c>
      <c r="H72" s="182">
        <f>IF('Crisis Indicator Data'!S69="x","x",('Crisis Indicator Data'!S69/1000000))</f>
        <v>0.29199999999999998</v>
      </c>
      <c r="I72" s="182">
        <f>IF('Crisis Indicator Data'!T69="x","x",('Crisis Indicator Data'!T69/1000000))</f>
        <v>0.873</v>
      </c>
      <c r="J72" s="182">
        <f>IF('Crisis Indicator Data'!U69="x","x",('Crisis Indicator Data'!U69/1000000))</f>
        <v>0</v>
      </c>
      <c r="K72" s="168">
        <f t="shared" si="6"/>
        <v>3.4</v>
      </c>
      <c r="L72" s="165">
        <f>IF(F72="x","x",(F72*1000000/VLOOKUP($C72,'Crisis Indicator Data'!$C$3:$H$198,5,FALSE)))</f>
        <v>0</v>
      </c>
      <c r="M72" s="165">
        <f>IF(G72="x","x",(G72*1000000/VLOOKUP($C72,'Crisis Indicator Data'!$C$3:$H$198,5,FALSE)))</f>
        <v>0.84250371772340138</v>
      </c>
      <c r="N72" s="165">
        <f>IF(H72="x","x",(H72*1000000/VLOOKUP($C72,'Crisis Indicator Data'!$C$3:$H$198,5,FALSE)))</f>
        <v>3.9475463025550897E-2</v>
      </c>
      <c r="O72" s="165">
        <f>IF(I72="x","x",(I72*1000000/VLOOKUP($C72,'Crisis Indicator Data'!$C$3:$H$198,5,FALSE)))</f>
        <v>0.11802081925104772</v>
      </c>
      <c r="P72" s="165">
        <f>IF(J72="x","x",(J72*1000000/VLOOKUP($C72,'Crisis Indicator Data'!$C$3:$H$198,5,FALSE)))</f>
        <v>0</v>
      </c>
      <c r="Q72" s="147">
        <f t="shared" si="7"/>
        <v>4</v>
      </c>
      <c r="R72" s="147">
        <f t="shared" si="8"/>
        <v>3.7</v>
      </c>
    </row>
    <row r="73" spans="1:18" x14ac:dyDescent="0.35">
      <c r="A73" s="172" t="str">
        <f>'Crisis Indicator Data'!A70</f>
        <v>Mixed migration flows in Libya</v>
      </c>
      <c r="B73" s="173" t="str">
        <f>'Crisis Indicator Data'!B70</f>
        <v>Displacement</v>
      </c>
      <c r="C73" s="173" t="str">
        <f>'Crisis Indicator Data'!C70</f>
        <v>LBY002</v>
      </c>
      <c r="D73" s="173" t="str">
        <f>'Crisis Indicator Data'!D70</f>
        <v>Libya</v>
      </c>
      <c r="E73" s="173" t="str">
        <f>'Crisis Indicator Data'!E70</f>
        <v>LBY</v>
      </c>
      <c r="F73" s="182">
        <f>IF('Crisis Indicator Data'!Q70="x","x",('Crisis Indicator Data'!Q70/1000000))</f>
        <v>6.569</v>
      </c>
      <c r="G73" s="182">
        <f>IF('Crisis Indicator Data'!R70="x","x",('Crisis Indicator Data'!R70/1000000))</f>
        <v>0</v>
      </c>
      <c r="H73" s="182">
        <f>IF('Crisis Indicator Data'!S70="x","x",('Crisis Indicator Data'!S70/1000000))</f>
        <v>0.82799999999999996</v>
      </c>
      <c r="I73" s="182" t="str">
        <f>IF('Crisis Indicator Data'!T70="x","x",('Crisis Indicator Data'!T70/1000000))</f>
        <v>x</v>
      </c>
      <c r="J73" s="182" t="str">
        <f>IF('Crisis Indicator Data'!U70="x","x",('Crisis Indicator Data'!U70/1000000))</f>
        <v>x</v>
      </c>
      <c r="K73" s="168">
        <f t="shared" si="6"/>
        <v>3.2</v>
      </c>
      <c r="L73" s="165">
        <f>IF(F73="x","x",(F73*1000000/VLOOKUP($C73,'Crisis Indicator Data'!$C$3:$H$198,5,FALSE)))</f>
        <v>0.88806272813302689</v>
      </c>
      <c r="M73" s="165">
        <f>IF(G73="x","x",(G73*1000000/VLOOKUP($C73,'Crisis Indicator Data'!$C$3:$H$198,5,FALSE)))</f>
        <v>0</v>
      </c>
      <c r="N73" s="165">
        <f>IF(H73="x","x",(H73*1000000/VLOOKUP($C73,'Crisis Indicator Data'!$C$3:$H$198,5,FALSE)))</f>
        <v>0.1119372718669731</v>
      </c>
      <c r="O73" s="165" t="str">
        <f>IF(I73="x","x",(I73*1000000/VLOOKUP($C73,'Crisis Indicator Data'!$C$3:$H$198,5,FALSE)))</f>
        <v>x</v>
      </c>
      <c r="P73" s="165" t="str">
        <f>IF(J73="x","x",(J73*1000000/VLOOKUP($C73,'Crisis Indicator Data'!$C$3:$H$198,5,FALSE)))</f>
        <v>x</v>
      </c>
      <c r="Q73" s="147">
        <f t="shared" si="7"/>
        <v>3</v>
      </c>
      <c r="R73" s="147">
        <f t="shared" si="8"/>
        <v>3.1</v>
      </c>
    </row>
    <row r="74" spans="1:18" x14ac:dyDescent="0.35">
      <c r="A74" s="172" t="str">
        <f>'Crisis Indicator Data'!A71</f>
        <v>Storm Daniel and floods in Libya</v>
      </c>
      <c r="B74" s="173" t="str">
        <f>'Crisis Indicator Data'!B71</f>
        <v>Floods,Other seasonal event</v>
      </c>
      <c r="C74" s="173" t="str">
        <f>'Crisis Indicator Data'!C71</f>
        <v>LBY003</v>
      </c>
      <c r="D74" s="173" t="str">
        <f>'Crisis Indicator Data'!D71</f>
        <v>Libya</v>
      </c>
      <c r="E74" s="173" t="str">
        <f>'Crisis Indicator Data'!E71</f>
        <v>LBY</v>
      </c>
      <c r="F74" s="182">
        <f>IF('Crisis Indicator Data'!Q71="x","x",('Crisis Indicator Data'!Q71/1000000))</f>
        <v>1.1259999999999999</v>
      </c>
      <c r="G74" s="182">
        <f>IF('Crisis Indicator Data'!R71="x","x",('Crisis Indicator Data'!R71/1000000))</f>
        <v>0</v>
      </c>
      <c r="H74" s="182">
        <f>IF('Crisis Indicator Data'!S71="x","x",('Crisis Indicator Data'!S71/1000000))</f>
        <v>0.88400000000000001</v>
      </c>
      <c r="I74" s="182">
        <f>IF('Crisis Indicator Data'!T71="x","x",('Crisis Indicator Data'!T71/1000000))</f>
        <v>0</v>
      </c>
      <c r="J74" s="182">
        <f>IF('Crisis Indicator Data'!U71="x","x",('Crisis Indicator Data'!U71/1000000))</f>
        <v>0</v>
      </c>
      <c r="K74" s="168">
        <f t="shared" si="6"/>
        <v>3.2</v>
      </c>
      <c r="L74" s="165">
        <f>IF(F74="x","x",(F74*1000000/VLOOKUP($C74,'Crisis Indicator Data'!$C$3:$H$198,5,FALSE)))</f>
        <v>0.56019900497512443</v>
      </c>
      <c r="M74" s="165">
        <f>IF(G74="x","x",(G74*1000000/VLOOKUP($C74,'Crisis Indicator Data'!$C$3:$H$198,5,FALSE)))</f>
        <v>0</v>
      </c>
      <c r="N74" s="165">
        <f>IF(H74="x","x",(H74*1000000/VLOOKUP($C74,'Crisis Indicator Data'!$C$3:$H$198,5,FALSE)))</f>
        <v>0.43980099502487563</v>
      </c>
      <c r="O74" s="165">
        <f>IF(I74="x","x",(I74*1000000/VLOOKUP($C74,'Crisis Indicator Data'!$C$3:$H$198,5,FALSE)))</f>
        <v>0</v>
      </c>
      <c r="P74" s="165">
        <f>IF(J74="x","x",(J74*1000000/VLOOKUP($C74,'Crisis Indicator Data'!$C$3:$H$198,5,FALSE)))</f>
        <v>0</v>
      </c>
      <c r="Q74" s="147">
        <f t="shared" si="7"/>
        <v>3</v>
      </c>
      <c r="R74" s="147">
        <f t="shared" si="8"/>
        <v>3.1</v>
      </c>
    </row>
    <row r="75" spans="1:18" x14ac:dyDescent="0.35">
      <c r="A75" s="172" t="str">
        <f>'Crisis Indicator Data'!A72</f>
        <v>Refugees from Sudan in Libya</v>
      </c>
      <c r="B75" s="173" t="str">
        <f>'Crisis Indicator Data'!B72</f>
        <v>Conflict</v>
      </c>
      <c r="C75" s="173" t="str">
        <f>'Crisis Indicator Data'!C72</f>
        <v>LBY004</v>
      </c>
      <c r="D75" s="173" t="str">
        <f>'Crisis Indicator Data'!D72</f>
        <v>Libya</v>
      </c>
      <c r="E75" s="173" t="str">
        <f>'Crisis Indicator Data'!E72</f>
        <v>LBY</v>
      </c>
      <c r="F75" s="182">
        <f>IF('Crisis Indicator Data'!Q72="x","x",('Crisis Indicator Data'!Q72/1000000))</f>
        <v>2.76</v>
      </c>
      <c r="G75" s="182">
        <f>IF('Crisis Indicator Data'!R72="x","x",('Crisis Indicator Data'!R72/1000000))</f>
        <v>0</v>
      </c>
      <c r="H75" s="182">
        <f>IF('Crisis Indicator Data'!S72="x","x",('Crisis Indicator Data'!S72/1000000))</f>
        <v>8.5000000000000006E-2</v>
      </c>
      <c r="I75" s="182">
        <f>IF('Crisis Indicator Data'!T72="x","x",('Crisis Indicator Data'!T72/1000000))</f>
        <v>0.11</v>
      </c>
      <c r="J75" s="182" t="str">
        <f>IF('Crisis Indicator Data'!U72="x","x",('Crisis Indicator Data'!U72/1000000))</f>
        <v>x</v>
      </c>
      <c r="K75" s="168">
        <f t="shared" si="6"/>
        <v>2.2000000000000002</v>
      </c>
      <c r="L75" s="165">
        <f>IF(F75="x","x",(F75*1000000/VLOOKUP($C75,'Crisis Indicator Data'!$C$3:$H$198,5,FALSE)))</f>
        <v>0.93401015228426398</v>
      </c>
      <c r="M75" s="165">
        <f>IF(G75="x","x",(G75*1000000/VLOOKUP($C75,'Crisis Indicator Data'!$C$3:$H$198,5,FALSE)))</f>
        <v>0</v>
      </c>
      <c r="N75" s="165">
        <f>IF(H75="x","x",(H75*1000000/VLOOKUP($C75,'Crisis Indicator Data'!$C$3:$H$198,5,FALSE)))</f>
        <v>2.8764805414551606E-2</v>
      </c>
      <c r="O75" s="165">
        <f>IF(I75="x","x",(I75*1000000/VLOOKUP($C75,'Crisis Indicator Data'!$C$3:$H$198,5,FALSE)))</f>
        <v>3.7225042301184431E-2</v>
      </c>
      <c r="P75" s="165" t="str">
        <f>IF(J75="x","x",(J75*1000000/VLOOKUP($C75,'Crisis Indicator Data'!$C$3:$H$198,5,FALSE)))</f>
        <v>x</v>
      </c>
      <c r="Q75" s="147">
        <f t="shared" si="7"/>
        <v>3</v>
      </c>
      <c r="R75" s="147">
        <f t="shared" si="8"/>
        <v>2.6</v>
      </c>
    </row>
    <row r="76" spans="1:18" x14ac:dyDescent="0.35">
      <c r="A76" s="172" t="str">
        <f>'Crisis Indicator Data'!A73</f>
        <v>2024 Floods and Monsoon Rain</v>
      </c>
      <c r="B76" s="173" t="str">
        <f>'Crisis Indicator Data'!B73</f>
        <v>Floods</v>
      </c>
      <c r="C76" s="173" t="str">
        <f>'Crisis Indicator Data'!C73</f>
        <v>LKA004</v>
      </c>
      <c r="D76" s="173" t="str">
        <f>'Crisis Indicator Data'!D73</f>
        <v>Sri Lanka</v>
      </c>
      <c r="E76" s="173" t="str">
        <f>'Crisis Indicator Data'!E73</f>
        <v>LKA</v>
      </c>
      <c r="F76" s="182">
        <f>IF('Crisis Indicator Data'!Q73="x","x",('Crisis Indicator Data'!Q73/1000000))</f>
        <v>9.9469999999999992</v>
      </c>
      <c r="G76" s="182">
        <f>IF('Crisis Indicator Data'!R73="x","x",('Crisis Indicator Data'!R73/1000000))</f>
        <v>0.17699999999999999</v>
      </c>
      <c r="H76" s="182">
        <f>IF('Crisis Indicator Data'!S73="x","x",('Crisis Indicator Data'!S73/1000000))</f>
        <v>7.6999999999999999E-2</v>
      </c>
      <c r="I76" s="182" t="str">
        <f>IF('Crisis Indicator Data'!T73="x","x",('Crisis Indicator Data'!T73/1000000))</f>
        <v>x</v>
      </c>
      <c r="J76" s="182" t="str">
        <f>IF('Crisis Indicator Data'!U73="x","x",('Crisis Indicator Data'!U73/1000000))</f>
        <v>x</v>
      </c>
      <c r="K76" s="168">
        <f t="shared" si="6"/>
        <v>1.5</v>
      </c>
      <c r="L76" s="165">
        <f>IF(F76="x","x",(F76*1000000/VLOOKUP($C76,'Crisis Indicator Data'!$C$3:$H$198,5,FALSE)))</f>
        <v>0.97510048034506425</v>
      </c>
      <c r="M76" s="165">
        <f>IF(G76="x","x",(G76*1000000/VLOOKUP($C76,'Crisis Indicator Data'!$C$3:$H$198,5,FALSE)))</f>
        <v>1.7351240074502498E-2</v>
      </c>
      <c r="N76" s="165">
        <f>IF(H76="x","x",(H76*1000000/VLOOKUP($C76,'Crisis Indicator Data'!$C$3:$H$198,5,FALSE)))</f>
        <v>7.5482795804332906E-3</v>
      </c>
      <c r="O76" s="165" t="str">
        <f>IF(I76="x","x",(I76*1000000/VLOOKUP($C76,'Crisis Indicator Data'!$C$3:$H$198,5,FALSE)))</f>
        <v>x</v>
      </c>
      <c r="P76" s="165" t="str">
        <f>IF(J76="x","x",(J76*1000000/VLOOKUP($C76,'Crisis Indicator Data'!$C$3:$H$198,5,FALSE)))</f>
        <v>x</v>
      </c>
      <c r="Q76" s="147">
        <f t="shared" si="7"/>
        <v>1</v>
      </c>
      <c r="R76" s="147">
        <f t="shared" si="8"/>
        <v>1.25</v>
      </c>
    </row>
    <row r="77" spans="1:18" x14ac:dyDescent="0.35">
      <c r="A77" s="172" t="str">
        <f>'Crisis Indicator Data'!A74</f>
        <v>Food security crisis in Lesotho</v>
      </c>
      <c r="B77" s="173" t="str">
        <f>'Crisis Indicator Data'!B74</f>
        <v>Drought</v>
      </c>
      <c r="C77" s="173" t="str">
        <f>'Crisis Indicator Data'!C74</f>
        <v>LSO004</v>
      </c>
      <c r="D77" s="173" t="str">
        <f>'Crisis Indicator Data'!D74</f>
        <v>Lesotho</v>
      </c>
      <c r="E77" s="173" t="str">
        <f>'Crisis Indicator Data'!E74</f>
        <v>LSO</v>
      </c>
      <c r="F77" s="182">
        <f>IF('Crisis Indicator Data'!Q74="x","x",('Crisis Indicator Data'!Q74/1000000))</f>
        <v>0.66500000000000004</v>
      </c>
      <c r="G77" s="182">
        <f>IF('Crisis Indicator Data'!R74="x","x",('Crisis Indicator Data'!R74/1000000))</f>
        <v>0.54700000000000004</v>
      </c>
      <c r="H77" s="182">
        <f>IF('Crisis Indicator Data'!S74="x","x",('Crisis Indicator Data'!S74/1000000))</f>
        <v>0.29299999999999998</v>
      </c>
      <c r="I77" s="182">
        <f>IF('Crisis Indicator Data'!T74="x","x",('Crisis Indicator Data'!T74/1000000))</f>
        <v>0</v>
      </c>
      <c r="J77" s="182">
        <f>IF('Crisis Indicator Data'!U74="x","x",('Crisis Indicator Data'!U74/1000000))</f>
        <v>0</v>
      </c>
      <c r="K77" s="168">
        <f t="shared" si="6"/>
        <v>2.4</v>
      </c>
      <c r="L77" s="165">
        <f>IF(F77="x","x",(F77*1000000/VLOOKUP($C77,'Crisis Indicator Data'!$C$3:$H$198,5,FALSE)))</f>
        <v>0.44186046511627908</v>
      </c>
      <c r="M77" s="165">
        <f>IF(G77="x","x",(G77*1000000/VLOOKUP($C77,'Crisis Indicator Data'!$C$3:$H$198,5,FALSE)))</f>
        <v>0.36345514950166113</v>
      </c>
      <c r="N77" s="165">
        <f>IF(H77="x","x",(H77*1000000/VLOOKUP($C77,'Crisis Indicator Data'!$C$3:$H$198,5,FALSE)))</f>
        <v>0.19468438538205979</v>
      </c>
      <c r="O77" s="165">
        <f>IF(I77="x","x",(I77*1000000/VLOOKUP($C77,'Crisis Indicator Data'!$C$3:$H$198,5,FALSE)))</f>
        <v>0</v>
      </c>
      <c r="P77" s="165">
        <f>IF(J77="x","x",(J77*1000000/VLOOKUP($C77,'Crisis Indicator Data'!$C$3:$H$198,5,FALSE)))</f>
        <v>0</v>
      </c>
      <c r="Q77" s="147">
        <f t="shared" si="7"/>
        <v>3</v>
      </c>
      <c r="R77" s="147">
        <f t="shared" si="8"/>
        <v>2.7</v>
      </c>
    </row>
    <row r="78" spans="1:18" x14ac:dyDescent="0.35">
      <c r="A78" s="172" t="str">
        <f>'Crisis Indicator Data'!A75</f>
        <v>Displacement from Russia-Ukraine conflict in Lithuania</v>
      </c>
      <c r="B78" s="173" t="str">
        <f>'Crisis Indicator Data'!B75</f>
        <v>Conflict,Displacement</v>
      </c>
      <c r="C78" s="173" t="str">
        <f>'Crisis Indicator Data'!C75</f>
        <v>LTU002</v>
      </c>
      <c r="D78" s="173" t="str">
        <f>'Crisis Indicator Data'!D75</f>
        <v>Lithuania</v>
      </c>
      <c r="E78" s="173" t="str">
        <f>'Crisis Indicator Data'!E75</f>
        <v>LTU</v>
      </c>
      <c r="F78" s="182">
        <f>IF('Crisis Indicator Data'!Q75="x","x",('Crisis Indicator Data'!Q75/1000000))</f>
        <v>2.8319999999999999</v>
      </c>
      <c r="G78" s="182">
        <f>IF('Crisis Indicator Data'!R75="x","x",('Crisis Indicator Data'!R75/1000000))</f>
        <v>0</v>
      </c>
      <c r="H78" s="182">
        <f>IF('Crisis Indicator Data'!S75="x","x",('Crisis Indicator Data'!S75/1000000))</f>
        <v>4.4999999999999998E-2</v>
      </c>
      <c r="I78" s="182">
        <f>IF('Crisis Indicator Data'!T75="x","x",('Crisis Indicator Data'!T75/1000000))</f>
        <v>0</v>
      </c>
      <c r="J78" s="182">
        <f>IF('Crisis Indicator Data'!U75="x","x",('Crisis Indicator Data'!U75/1000000))</f>
        <v>0</v>
      </c>
      <c r="K78" s="168">
        <f t="shared" si="6"/>
        <v>1.1000000000000001</v>
      </c>
      <c r="L78" s="165">
        <f>IF(F78="x","x",(F78*1000000/VLOOKUP($C78,'Crisis Indicator Data'!$C$3:$H$198,5,FALSE)))</f>
        <v>0.98435870698644423</v>
      </c>
      <c r="M78" s="165">
        <f>IF(G78="x","x",(G78*1000000/VLOOKUP($C78,'Crisis Indicator Data'!$C$3:$H$198,5,FALSE)))</f>
        <v>0</v>
      </c>
      <c r="N78" s="165">
        <f>IF(H78="x","x",(H78*1000000/VLOOKUP($C78,'Crisis Indicator Data'!$C$3:$H$198,5,FALSE)))</f>
        <v>1.5641293013555789E-2</v>
      </c>
      <c r="O78" s="165">
        <f>IF(I78="x","x",(I78*1000000/VLOOKUP($C78,'Crisis Indicator Data'!$C$3:$H$198,5,FALSE)))</f>
        <v>0</v>
      </c>
      <c r="P78" s="165">
        <f>IF(J78="x","x",(J78*1000000/VLOOKUP($C78,'Crisis Indicator Data'!$C$3:$H$198,5,FALSE)))</f>
        <v>0</v>
      </c>
      <c r="Q78" s="147">
        <f t="shared" si="7"/>
        <v>1</v>
      </c>
      <c r="R78" s="147">
        <f t="shared" si="8"/>
        <v>1.05</v>
      </c>
    </row>
    <row r="79" spans="1:18" x14ac:dyDescent="0.35">
      <c r="A79" s="172" t="str">
        <f>'Crisis Indicator Data'!A76</f>
        <v>Displacement from Russia-Ukraine conflict in Latvia</v>
      </c>
      <c r="B79" s="173" t="str">
        <f>'Crisis Indicator Data'!B76</f>
        <v>Conflict,Displacement</v>
      </c>
      <c r="C79" s="173" t="str">
        <f>'Crisis Indicator Data'!C76</f>
        <v>LVA002</v>
      </c>
      <c r="D79" s="173" t="str">
        <f>'Crisis Indicator Data'!D76</f>
        <v>Latvia</v>
      </c>
      <c r="E79" s="173" t="str">
        <f>'Crisis Indicator Data'!E76</f>
        <v>LVA</v>
      </c>
      <c r="F79" s="182">
        <f>IF('Crisis Indicator Data'!Q76="x","x",('Crisis Indicator Data'!Q76/1000000))</f>
        <v>1.879</v>
      </c>
      <c r="G79" s="182">
        <f>IF('Crisis Indicator Data'!R76="x","x",('Crisis Indicator Data'!R76/1000000))</f>
        <v>0</v>
      </c>
      <c r="H79" s="182">
        <f>IF('Crisis Indicator Data'!S76="x","x",('Crisis Indicator Data'!S76/1000000))</f>
        <v>4.7E-2</v>
      </c>
      <c r="I79" s="182">
        <f>IF('Crisis Indicator Data'!T76="x","x",('Crisis Indicator Data'!T76/1000000))</f>
        <v>0</v>
      </c>
      <c r="J79" s="182">
        <f>IF('Crisis Indicator Data'!U76="x","x",('Crisis Indicator Data'!U76/1000000))</f>
        <v>0</v>
      </c>
      <c r="K79" s="168">
        <f t="shared" si="6"/>
        <v>1.1000000000000001</v>
      </c>
      <c r="L79" s="165">
        <f>IF(F79="x","x",(F79*1000000/VLOOKUP($C79,'Crisis Indicator Data'!$C$3:$H$198,5,FALSE)))</f>
        <v>0.9755970924195223</v>
      </c>
      <c r="M79" s="165">
        <f>IF(G79="x","x",(G79*1000000/VLOOKUP($C79,'Crisis Indicator Data'!$C$3:$H$198,5,FALSE)))</f>
        <v>0</v>
      </c>
      <c r="N79" s="165">
        <f>IF(H79="x","x",(H79*1000000/VLOOKUP($C79,'Crisis Indicator Data'!$C$3:$H$198,5,FALSE)))</f>
        <v>2.4402907580477674E-2</v>
      </c>
      <c r="O79" s="165">
        <f>IF(I79="x","x",(I79*1000000/VLOOKUP($C79,'Crisis Indicator Data'!$C$3:$H$198,5,FALSE)))</f>
        <v>0</v>
      </c>
      <c r="P79" s="165">
        <f>IF(J79="x","x",(J79*1000000/VLOOKUP($C79,'Crisis Indicator Data'!$C$3:$H$198,5,FALSE)))</f>
        <v>0</v>
      </c>
      <c r="Q79" s="147">
        <f t="shared" si="7"/>
        <v>1</v>
      </c>
      <c r="R79" s="147">
        <f t="shared" si="8"/>
        <v>1.05</v>
      </c>
    </row>
    <row r="80" spans="1:18" x14ac:dyDescent="0.35">
      <c r="A80" s="172" t="str">
        <f>'Crisis Indicator Data'!A77</f>
        <v>Multiple crises in Morocco</v>
      </c>
      <c r="B80" s="173" t="str">
        <f>'Crisis Indicator Data'!B77</f>
        <v>Displacement,Earthquake</v>
      </c>
      <c r="C80" s="173" t="str">
        <f>'Crisis Indicator Data'!C77</f>
        <v>MAR001</v>
      </c>
      <c r="D80" s="173" t="str">
        <f>'Crisis Indicator Data'!D77</f>
        <v>Morocco</v>
      </c>
      <c r="E80" s="173" t="str">
        <f>'Crisis Indicator Data'!E77</f>
        <v>MAR</v>
      </c>
      <c r="F80" s="182">
        <f>IF('Crisis Indicator Data'!Q77="x","x",('Crisis Indicator Data'!Q77/1000000))</f>
        <v>35.337000000000003</v>
      </c>
      <c r="G80" s="182">
        <f>IF('Crisis Indicator Data'!R77="x","x",('Crisis Indicator Data'!R77/1000000))</f>
        <v>2.2999999999999998</v>
      </c>
      <c r="H80" s="182">
        <f>IF('Crisis Indicator Data'!S77="x","x",('Crisis Indicator Data'!S77/1000000))</f>
        <v>0.51800000000000002</v>
      </c>
      <c r="I80" s="182" t="str">
        <f>IF('Crisis Indicator Data'!T77="x","x",('Crisis Indicator Data'!T77/1000000))</f>
        <v>x</v>
      </c>
      <c r="J80" s="182" t="str">
        <f>IF('Crisis Indicator Data'!U77="x","x",('Crisis Indicator Data'!U77/1000000))</f>
        <v>x</v>
      </c>
      <c r="K80" s="168">
        <f t="shared" si="6"/>
        <v>2.9</v>
      </c>
      <c r="L80" s="165">
        <f>IF(F80="x","x",(F80*1000000/VLOOKUP($C80,'Crisis Indicator Data'!$C$3:$H$198,5,FALSE)))</f>
        <v>0.92614336259992136</v>
      </c>
      <c r="M80" s="165">
        <f>IF(G80="x","x",(G80*1000000/VLOOKUP($C80,'Crisis Indicator Data'!$C$3:$H$198,5,FALSE)))</f>
        <v>6.0280435067487877E-2</v>
      </c>
      <c r="N80" s="165">
        <f>IF(H80="x","x",(H80*1000000/VLOOKUP($C80,'Crisis Indicator Data'!$C$3:$H$198,5,FALSE)))</f>
        <v>1.3576202332590749E-2</v>
      </c>
      <c r="O80" s="165" t="str">
        <f>IF(I80="x","x",(I80*1000000/VLOOKUP($C80,'Crisis Indicator Data'!$C$3:$H$198,5,FALSE)))</f>
        <v>x</v>
      </c>
      <c r="P80" s="165" t="str">
        <f>IF(J80="x","x",(J80*1000000/VLOOKUP($C80,'Crisis Indicator Data'!$C$3:$H$198,5,FALSE)))</f>
        <v>x</v>
      </c>
      <c r="Q80" s="147">
        <f t="shared" si="7"/>
        <v>2</v>
      </c>
      <c r="R80" s="147">
        <f t="shared" si="8"/>
        <v>2.4500000000000002</v>
      </c>
    </row>
    <row r="81" spans="1:18" x14ac:dyDescent="0.35">
      <c r="A81" s="172" t="str">
        <f>'Crisis Indicator Data'!A78</f>
        <v>Mixed migration flows in Morocco</v>
      </c>
      <c r="B81" s="173" t="str">
        <f>'Crisis Indicator Data'!B78</f>
        <v>Displacement</v>
      </c>
      <c r="C81" s="173" t="str">
        <f>'Crisis Indicator Data'!C78</f>
        <v>MAR002</v>
      </c>
      <c r="D81" s="173" t="str">
        <f>'Crisis Indicator Data'!D78</f>
        <v>Morocco</v>
      </c>
      <c r="E81" s="173" t="str">
        <f>'Crisis Indicator Data'!E78</f>
        <v>MAR</v>
      </c>
      <c r="F81" s="182">
        <f>IF('Crisis Indicator Data'!Q78="x","x",('Crisis Indicator Data'!Q78/1000000))</f>
        <v>38.137</v>
      </c>
      <c r="G81" s="182">
        <f>IF('Crisis Indicator Data'!R78="x","x",('Crisis Indicator Data'!R78/1000000))</f>
        <v>0</v>
      </c>
      <c r="H81" s="182">
        <f>IF('Crisis Indicator Data'!S78="x","x",('Crisis Indicator Data'!S78/1000000))</f>
        <v>1.7999999999999999E-2</v>
      </c>
      <c r="I81" s="182" t="str">
        <f>IF('Crisis Indicator Data'!T78="x","x",('Crisis Indicator Data'!T78/1000000))</f>
        <v>x</v>
      </c>
      <c r="J81" s="182" t="str">
        <f>IF('Crisis Indicator Data'!U78="x","x",('Crisis Indicator Data'!U78/1000000))</f>
        <v>x</v>
      </c>
      <c r="K81" s="168">
        <f t="shared" si="6"/>
        <v>0.4</v>
      </c>
      <c r="L81" s="165">
        <f>IF(F81="x","x",(F81*1000000/VLOOKUP($C81,'Crisis Indicator Data'!$C$3:$H$198,5,FALSE)))</f>
        <v>0.99952824007338492</v>
      </c>
      <c r="M81" s="165">
        <f>IF(G81="x","x",(G81*1000000/VLOOKUP($C81,'Crisis Indicator Data'!$C$3:$H$198,5,FALSE)))</f>
        <v>0</v>
      </c>
      <c r="N81" s="165">
        <f>IF(H81="x","x",(H81*1000000/VLOOKUP($C81,'Crisis Indicator Data'!$C$3:$H$198,5,FALSE)))</f>
        <v>4.717599266151225E-4</v>
      </c>
      <c r="O81" s="165" t="str">
        <f>IF(I81="x","x",(I81*1000000/VLOOKUP($C81,'Crisis Indicator Data'!$C$3:$H$198,5,FALSE)))</f>
        <v>x</v>
      </c>
      <c r="P81" s="165" t="str">
        <f>IF(J81="x","x",(J81*1000000/VLOOKUP($C81,'Crisis Indicator Data'!$C$3:$H$198,5,FALSE)))</f>
        <v>x</v>
      </c>
      <c r="Q81" s="147">
        <f t="shared" si="7"/>
        <v>1</v>
      </c>
      <c r="R81" s="147">
        <f t="shared" si="8"/>
        <v>0.7</v>
      </c>
    </row>
    <row r="82" spans="1:18" x14ac:dyDescent="0.35">
      <c r="A82" s="172" t="str">
        <f>'Crisis Indicator Data'!A79</f>
        <v>Al Haouz Earthquake in Morocco</v>
      </c>
      <c r="B82" s="173" t="str">
        <f>'Crisis Indicator Data'!B79</f>
        <v>Earthquake</v>
      </c>
      <c r="C82" s="173" t="str">
        <f>'Crisis Indicator Data'!C79</f>
        <v>MAR003</v>
      </c>
      <c r="D82" s="173" t="str">
        <f>'Crisis Indicator Data'!D79</f>
        <v>Morocco</v>
      </c>
      <c r="E82" s="173" t="str">
        <f>'Crisis Indicator Data'!E79</f>
        <v>MAR</v>
      </c>
      <c r="F82" s="182">
        <f>IF('Crisis Indicator Data'!Q79="x","x",('Crisis Indicator Data'!Q79/1000000))</f>
        <v>3.8</v>
      </c>
      <c r="G82" s="182">
        <f>IF('Crisis Indicator Data'!R79="x","x",('Crisis Indicator Data'!R79/1000000))</f>
        <v>2.2999999999999998</v>
      </c>
      <c r="H82" s="182">
        <f>IF('Crisis Indicator Data'!S79="x","x",('Crisis Indicator Data'!S79/1000000))</f>
        <v>0.5</v>
      </c>
      <c r="I82" s="182" t="str">
        <f>IF('Crisis Indicator Data'!T79="x","x",('Crisis Indicator Data'!T79/1000000))</f>
        <v>x</v>
      </c>
      <c r="J82" s="182" t="str">
        <f>IF('Crisis Indicator Data'!U79="x","x",('Crisis Indicator Data'!U79/1000000))</f>
        <v>x</v>
      </c>
      <c r="K82" s="168">
        <f t="shared" si="6"/>
        <v>2.8</v>
      </c>
      <c r="L82" s="165">
        <f>IF(F82="x","x",(F82*1000000/VLOOKUP($C82,'Crisis Indicator Data'!$C$3:$H$198,5,FALSE)))</f>
        <v>0.5757575757575758</v>
      </c>
      <c r="M82" s="165">
        <f>IF(G82="x","x",(G82*1000000/VLOOKUP($C82,'Crisis Indicator Data'!$C$3:$H$198,5,FALSE)))</f>
        <v>0.34848484848484851</v>
      </c>
      <c r="N82" s="165">
        <f>IF(H82="x","x",(H82*1000000/VLOOKUP($C82,'Crisis Indicator Data'!$C$3:$H$198,5,FALSE)))</f>
        <v>7.575757575757576E-2</v>
      </c>
      <c r="O82" s="165" t="str">
        <f>IF(I82="x","x",(I82*1000000/VLOOKUP($C82,'Crisis Indicator Data'!$C$3:$H$198,5,FALSE)))</f>
        <v>x</v>
      </c>
      <c r="P82" s="165" t="str">
        <f>IF(J82="x","x",(J82*1000000/VLOOKUP($C82,'Crisis Indicator Data'!$C$3:$H$198,5,FALSE)))</f>
        <v>x</v>
      </c>
      <c r="Q82" s="147">
        <f t="shared" si="7"/>
        <v>3</v>
      </c>
      <c r="R82" s="147">
        <f t="shared" si="8"/>
        <v>2.9</v>
      </c>
    </row>
    <row r="83" spans="1:18" x14ac:dyDescent="0.35">
      <c r="A83" s="172" t="str">
        <f>'Crisis Indicator Data'!A80</f>
        <v>DIsplacement from Russia-Ukraine conflict in Moldova</v>
      </c>
      <c r="B83" s="173" t="str">
        <f>'Crisis Indicator Data'!B80</f>
        <v>Displacement,Conflict</v>
      </c>
      <c r="C83" s="173" t="str">
        <f>'Crisis Indicator Data'!C80</f>
        <v>MDA002</v>
      </c>
      <c r="D83" s="173" t="str">
        <f>'Crisis Indicator Data'!D80</f>
        <v>Moldova</v>
      </c>
      <c r="E83" s="173" t="str">
        <f>'Crisis Indicator Data'!E80</f>
        <v>MDA</v>
      </c>
      <c r="F83" s="182">
        <f>IF('Crisis Indicator Data'!Q80="x","x",('Crisis Indicator Data'!Q80/1000000))</f>
        <v>2.5390000000000001</v>
      </c>
      <c r="G83" s="182">
        <f>IF('Crisis Indicator Data'!R80="x","x",('Crisis Indicator Data'!R80/1000000))</f>
        <v>0</v>
      </c>
      <c r="H83" s="182">
        <f>IF('Crisis Indicator Data'!S80="x","x",('Crisis Indicator Data'!S80/1000000))</f>
        <v>0.123</v>
      </c>
      <c r="I83" s="182">
        <f>IF('Crisis Indicator Data'!T80="x","x",('Crisis Indicator Data'!T80/1000000))</f>
        <v>0</v>
      </c>
      <c r="J83" s="182">
        <f>IF('Crisis Indicator Data'!U80="x","x",('Crisis Indicator Data'!U80/1000000))</f>
        <v>0</v>
      </c>
      <c r="K83" s="168">
        <f t="shared" si="6"/>
        <v>1.8</v>
      </c>
      <c r="L83" s="165">
        <f>IF(F83="x","x",(F83*1000000/VLOOKUP($C83,'Crisis Indicator Data'!$C$3:$H$198,5,FALSE)))</f>
        <v>0.95379413974455296</v>
      </c>
      <c r="M83" s="165">
        <f>IF(G83="x","x",(G83*1000000/VLOOKUP($C83,'Crisis Indicator Data'!$C$3:$H$198,5,FALSE)))</f>
        <v>0</v>
      </c>
      <c r="N83" s="165">
        <f>IF(H83="x","x",(H83*1000000/VLOOKUP($C83,'Crisis Indicator Data'!$C$3:$H$198,5,FALSE)))</f>
        <v>4.6205860255447033E-2</v>
      </c>
      <c r="O83" s="165">
        <f>IF(I83="x","x",(I83*1000000/VLOOKUP($C83,'Crisis Indicator Data'!$C$3:$H$198,5,FALSE)))</f>
        <v>0</v>
      </c>
      <c r="P83" s="165">
        <f>IF(J83="x","x",(J83*1000000/VLOOKUP($C83,'Crisis Indicator Data'!$C$3:$H$198,5,FALSE)))</f>
        <v>0</v>
      </c>
      <c r="Q83" s="147">
        <f t="shared" si="7"/>
        <v>1</v>
      </c>
      <c r="R83" s="147">
        <f t="shared" si="8"/>
        <v>1.4</v>
      </c>
    </row>
    <row r="84" spans="1:18" x14ac:dyDescent="0.35">
      <c r="A84" s="172" t="str">
        <f>'Crisis Indicator Data'!A81</f>
        <v>Multiple crisis in Madagascar</v>
      </c>
      <c r="B84" s="173" t="str">
        <f>'Crisis Indicator Data'!B81</f>
        <v>Drought,Cyclone</v>
      </c>
      <c r="C84" s="173" t="str">
        <f>'Crisis Indicator Data'!C81</f>
        <v>MDG001</v>
      </c>
      <c r="D84" s="173" t="str">
        <f>'Crisis Indicator Data'!D81</f>
        <v>Madagascar</v>
      </c>
      <c r="E84" s="173" t="str">
        <f>'Crisis Indicator Data'!E81</f>
        <v>MDG</v>
      </c>
      <c r="F84" s="182">
        <f>IF('Crisis Indicator Data'!Q81="x","x",('Crisis Indicator Data'!Q81/1000000))</f>
        <v>8.2639999999999993</v>
      </c>
      <c r="G84" s="182">
        <f>IF('Crisis Indicator Data'!R81="x","x",('Crisis Indicator Data'!R81/1000000))</f>
        <v>5.2830000000000004</v>
      </c>
      <c r="H84" s="182">
        <f>IF('Crisis Indicator Data'!S81="x","x",('Crisis Indicator Data'!S81/1000000))</f>
        <v>1.3879999999999999</v>
      </c>
      <c r="I84" s="182">
        <f>IF('Crisis Indicator Data'!T81="x","x",('Crisis Indicator Data'!T81/1000000))</f>
        <v>0</v>
      </c>
      <c r="J84" s="182">
        <f>IF('Crisis Indicator Data'!U81="x","x",('Crisis Indicator Data'!U81/1000000))</f>
        <v>0</v>
      </c>
      <c r="K84" s="168">
        <f t="shared" si="6"/>
        <v>3.6</v>
      </c>
      <c r="L84" s="165">
        <f>IF(F84="x","x",(F84*1000000/VLOOKUP($C84,'Crisis Indicator Data'!$C$3:$H$198,5,FALSE)))</f>
        <v>0.55336815320744603</v>
      </c>
      <c r="M84" s="165">
        <f>IF(G84="x","x",(G84*1000000/VLOOKUP($C84,'Crisis Indicator Data'!$C$3:$H$198,5,FALSE)))</f>
        <v>0.35375652872639612</v>
      </c>
      <c r="N84" s="165">
        <f>IF(H84="x","x",(H84*1000000/VLOOKUP($C84,'Crisis Indicator Data'!$C$3:$H$198,5,FALSE)))</f>
        <v>9.2942279362528454E-2</v>
      </c>
      <c r="O84" s="165">
        <f>IF(I84="x","x",(I84*1000000/VLOOKUP($C84,'Crisis Indicator Data'!$C$3:$H$198,5,FALSE)))</f>
        <v>0</v>
      </c>
      <c r="P84" s="165">
        <f>IF(J84="x","x",(J84*1000000/VLOOKUP($C84,'Crisis Indicator Data'!$C$3:$H$198,5,FALSE)))</f>
        <v>0</v>
      </c>
      <c r="Q84" s="147">
        <f t="shared" si="7"/>
        <v>3</v>
      </c>
      <c r="R84" s="147">
        <f t="shared" si="8"/>
        <v>3.3</v>
      </c>
    </row>
    <row r="85" spans="1:18" x14ac:dyDescent="0.35">
      <c r="A85" s="172" t="str">
        <f>'Crisis Indicator Data'!A82</f>
        <v>Drought in Madagascar</v>
      </c>
      <c r="B85" s="173" t="str">
        <f>'Crisis Indicator Data'!B82</f>
        <v>Drought</v>
      </c>
      <c r="C85" s="173" t="str">
        <f>'Crisis Indicator Data'!C82</f>
        <v>MDG002</v>
      </c>
      <c r="D85" s="173" t="str">
        <f>'Crisis Indicator Data'!D82</f>
        <v>Madagascar</v>
      </c>
      <c r="E85" s="173" t="str">
        <f>'Crisis Indicator Data'!E82</f>
        <v>MDG</v>
      </c>
      <c r="F85" s="182">
        <f>IF('Crisis Indicator Data'!Q82="x","x",('Crisis Indicator Data'!Q82/1000000))</f>
        <v>4.1340000000000003</v>
      </c>
      <c r="G85" s="182">
        <f>IF('Crisis Indicator Data'!R82="x","x",('Crisis Indicator Data'!R82/1000000))</f>
        <v>4.9160000000000004</v>
      </c>
      <c r="H85" s="182">
        <f>IF('Crisis Indicator Data'!S82="x","x",('Crisis Indicator Data'!S82/1000000))</f>
        <v>1.22</v>
      </c>
      <c r="I85" s="182">
        <f>IF('Crisis Indicator Data'!T82="x","x",('Crisis Indicator Data'!T82/1000000))</f>
        <v>0</v>
      </c>
      <c r="J85" s="182">
        <f>IF('Crisis Indicator Data'!U82="x","x",('Crisis Indicator Data'!U82/1000000))</f>
        <v>0</v>
      </c>
      <c r="K85" s="168">
        <f t="shared" si="6"/>
        <v>3.5</v>
      </c>
      <c r="L85" s="165">
        <f>IF(F85="x","x",(F85*1000000/VLOOKUP($C85,'Crisis Indicator Data'!$C$3:$H$198,5,FALSE)))</f>
        <v>0.40253164556962029</v>
      </c>
      <c r="M85" s="165">
        <f>IF(G85="x","x",(G85*1000000/VLOOKUP($C85,'Crisis Indicator Data'!$C$3:$H$198,5,FALSE)))</f>
        <v>0.47867575462512174</v>
      </c>
      <c r="N85" s="165">
        <f>IF(H85="x","x",(H85*1000000/VLOOKUP($C85,'Crisis Indicator Data'!$C$3:$H$198,5,FALSE)))</f>
        <v>0.11879259980525804</v>
      </c>
      <c r="O85" s="165">
        <f>IF(I85="x","x",(I85*1000000/VLOOKUP($C85,'Crisis Indicator Data'!$C$3:$H$198,5,FALSE)))</f>
        <v>0</v>
      </c>
      <c r="P85" s="165">
        <f>IF(J85="x","x",(J85*1000000/VLOOKUP($C85,'Crisis Indicator Data'!$C$3:$H$198,5,FALSE)))</f>
        <v>0</v>
      </c>
      <c r="Q85" s="147">
        <f t="shared" si="7"/>
        <v>3</v>
      </c>
      <c r="R85" s="147">
        <f t="shared" si="8"/>
        <v>3.25</v>
      </c>
    </row>
    <row r="86" spans="1:18" x14ac:dyDescent="0.35">
      <c r="A86" s="172" t="str">
        <f>'Crisis Indicator Data'!A83</f>
        <v>Cyclone Gamane in Madagascar</v>
      </c>
      <c r="B86" s="173" t="str">
        <f>'Crisis Indicator Data'!B83</f>
        <v>Cyclone,Floods</v>
      </c>
      <c r="C86" s="173" t="str">
        <f>'Crisis Indicator Data'!C83</f>
        <v>MDG009</v>
      </c>
      <c r="D86" s="173" t="str">
        <f>'Crisis Indicator Data'!D83</f>
        <v>Madagascar</v>
      </c>
      <c r="E86" s="173" t="str">
        <f>'Crisis Indicator Data'!E83</f>
        <v>MDG</v>
      </c>
      <c r="F86" s="182">
        <f>IF('Crisis Indicator Data'!Q83="x","x",('Crisis Indicator Data'!Q83/1000000))</f>
        <v>4.13</v>
      </c>
      <c r="G86" s="182">
        <f>IF('Crisis Indicator Data'!R83="x","x",('Crisis Indicator Data'!R83/1000000))</f>
        <v>0.36699999999999999</v>
      </c>
      <c r="H86" s="182">
        <f>IF('Crisis Indicator Data'!S83="x","x",('Crisis Indicator Data'!S83/1000000))</f>
        <v>0.16800000000000001</v>
      </c>
      <c r="I86" s="182" t="str">
        <f>IF('Crisis Indicator Data'!T83="x","x",('Crisis Indicator Data'!T83/1000000))</f>
        <v>x</v>
      </c>
      <c r="J86" s="182" t="str">
        <f>IF('Crisis Indicator Data'!U83="x","x",('Crisis Indicator Data'!U83/1000000))</f>
        <v>x</v>
      </c>
      <c r="K86" s="168">
        <f t="shared" si="6"/>
        <v>2</v>
      </c>
      <c r="L86" s="165">
        <f>IF(F86="x","x",(F86*1000000/VLOOKUP($C86,'Crisis Indicator Data'!$C$3:$H$198,5,FALSE)))</f>
        <v>0.88531618435155413</v>
      </c>
      <c r="M86" s="165">
        <f>IF(G86="x","x",(G86*1000000/VLOOKUP($C86,'Crisis Indicator Data'!$C$3:$H$198,5,FALSE)))</f>
        <v>7.8670953912111471E-2</v>
      </c>
      <c r="N86" s="165">
        <f>IF(H86="x","x",(H86*1000000/VLOOKUP($C86,'Crisis Indicator Data'!$C$3:$H$198,5,FALSE)))</f>
        <v>3.6012861736334403E-2</v>
      </c>
      <c r="O86" s="165" t="str">
        <f>IF(I86="x","x",(I86*1000000/VLOOKUP($C86,'Crisis Indicator Data'!$C$3:$H$198,5,FALSE)))</f>
        <v>x</v>
      </c>
      <c r="P86" s="165" t="str">
        <f>IF(J86="x","x",(J86*1000000/VLOOKUP($C86,'Crisis Indicator Data'!$C$3:$H$198,5,FALSE)))</f>
        <v>x</v>
      </c>
      <c r="Q86" s="147">
        <f t="shared" si="7"/>
        <v>2</v>
      </c>
      <c r="R86" s="147">
        <f t="shared" si="8"/>
        <v>2</v>
      </c>
    </row>
    <row r="87" spans="1:18" x14ac:dyDescent="0.35">
      <c r="A87" s="172" t="str">
        <f>'Crisis Indicator Data'!A84</f>
        <v>Multiple crisis in Mexico</v>
      </c>
      <c r="B87" s="173" t="str">
        <f>'Crisis Indicator Data'!B84</f>
        <v>Violence,Displacement</v>
      </c>
      <c r="C87" s="173" t="str">
        <f>'Crisis Indicator Data'!C84</f>
        <v>MEX001</v>
      </c>
      <c r="D87" s="173" t="str">
        <f>'Crisis Indicator Data'!D84</f>
        <v>Mexico</v>
      </c>
      <c r="E87" s="173" t="str">
        <f>'Crisis Indicator Data'!E84</f>
        <v>MEX</v>
      </c>
      <c r="F87" s="182">
        <f>IF('Crisis Indicator Data'!Q84="x","x",('Crisis Indicator Data'!Q84/1000000))</f>
        <v>127.84099999999999</v>
      </c>
      <c r="G87" s="182">
        <f>IF('Crisis Indicator Data'!R84="x","x",('Crisis Indicator Data'!R84/1000000))</f>
        <v>0.47199999999999998</v>
      </c>
      <c r="H87" s="182">
        <f>IF('Crisis Indicator Data'!S84="x","x",('Crisis Indicator Data'!S84/1000000))</f>
        <v>0.14199999999999999</v>
      </c>
      <c r="I87" s="182" t="str">
        <f>IF('Crisis Indicator Data'!T84="x","x",('Crisis Indicator Data'!T84/1000000))</f>
        <v>x</v>
      </c>
      <c r="J87" s="182" t="str">
        <f>IF('Crisis Indicator Data'!U84="x","x",('Crisis Indicator Data'!U84/1000000))</f>
        <v>x</v>
      </c>
      <c r="K87" s="168">
        <f t="shared" si="6"/>
        <v>1.9</v>
      </c>
      <c r="L87" s="165">
        <f>IF(F87="x","x",(F87*1000000/VLOOKUP($C87,'Crisis Indicator Data'!$C$3:$H$198,5,FALSE)))</f>
        <v>0.99521236843744165</v>
      </c>
      <c r="M87" s="165">
        <f>IF(G87="x","x",(G87*1000000/VLOOKUP($C87,'Crisis Indicator Data'!$C$3:$H$198,5,FALSE)))</f>
        <v>3.6744099146789563E-3</v>
      </c>
      <c r="N87" s="165">
        <f>IF(H87="x","x",(H87*1000000/VLOOKUP($C87,'Crisis Indicator Data'!$C$3:$H$198,5,FALSE)))</f>
        <v>1.105436881111042E-3</v>
      </c>
      <c r="O87" s="165" t="str">
        <f>IF(I87="x","x",(I87*1000000/VLOOKUP($C87,'Crisis Indicator Data'!$C$3:$H$198,5,FALSE)))</f>
        <v>x</v>
      </c>
      <c r="P87" s="165" t="str">
        <f>IF(J87="x","x",(J87*1000000/VLOOKUP($C87,'Crisis Indicator Data'!$C$3:$H$198,5,FALSE)))</f>
        <v>x</v>
      </c>
      <c r="Q87" s="147">
        <f t="shared" si="7"/>
        <v>1</v>
      </c>
      <c r="R87" s="147">
        <f t="shared" si="8"/>
        <v>1.45</v>
      </c>
    </row>
    <row r="88" spans="1:18" x14ac:dyDescent="0.35">
      <c r="A88" s="172" t="str">
        <f>'Crisis Indicator Data'!A85</f>
        <v>Criminal Violence in Mexico</v>
      </c>
      <c r="B88" s="173" t="str">
        <f>'Crisis Indicator Data'!B85</f>
        <v>Violence,Displacement</v>
      </c>
      <c r="C88" s="173" t="str">
        <f>'Crisis Indicator Data'!C85</f>
        <v>MEX002</v>
      </c>
      <c r="D88" s="173" t="str">
        <f>'Crisis Indicator Data'!D85</f>
        <v>Mexico</v>
      </c>
      <c r="E88" s="173" t="str">
        <f>'Crisis Indicator Data'!E85</f>
        <v>MEX</v>
      </c>
      <c r="F88" s="182">
        <f>IF('Crisis Indicator Data'!Q85="x","x",('Crisis Indicator Data'!Q85/1000000))</f>
        <v>70.144999999999996</v>
      </c>
      <c r="G88" s="182">
        <f>IF('Crisis Indicator Data'!R85="x","x",('Crisis Indicator Data'!R85/1000000))</f>
        <v>0.38600000000000001</v>
      </c>
      <c r="H88" s="182" t="str">
        <f>IF('Crisis Indicator Data'!S85="x","x",('Crisis Indicator Data'!S85/1000000))</f>
        <v>x</v>
      </c>
      <c r="I88" s="182" t="str">
        <f>IF('Crisis Indicator Data'!T85="x","x",('Crisis Indicator Data'!T85/1000000))</f>
        <v>x</v>
      </c>
      <c r="J88" s="182" t="str">
        <f>IF('Crisis Indicator Data'!U85="x","x",('Crisis Indicator Data'!U85/1000000))</f>
        <v>x</v>
      </c>
      <c r="K88" s="168" t="str">
        <f t="shared" si="6"/>
        <v>x</v>
      </c>
      <c r="L88" s="165">
        <f>IF(F88="x","x",(F88*1000000/VLOOKUP($C88,'Crisis Indicator Data'!$C$3:$H$198,5,FALSE)))</f>
        <v>0.99452722916164527</v>
      </c>
      <c r="M88" s="165">
        <f>IF(G88="x","x",(G88*1000000/VLOOKUP($C88,'Crisis Indicator Data'!$C$3:$H$198,5,FALSE)))</f>
        <v>5.4727708383547659E-3</v>
      </c>
      <c r="N88" s="165" t="str">
        <f>IF(H88="x","x",(H88*1000000/VLOOKUP($C88,'Crisis Indicator Data'!$C$3:$H$198,5,FALSE)))</f>
        <v>x</v>
      </c>
      <c r="O88" s="165" t="str">
        <f>IF(I88="x","x",(I88*1000000/VLOOKUP($C88,'Crisis Indicator Data'!$C$3:$H$198,5,FALSE)))</f>
        <v>x</v>
      </c>
      <c r="P88" s="165" t="str">
        <f>IF(J88="x","x",(J88*1000000/VLOOKUP($C88,'Crisis Indicator Data'!$C$3:$H$198,5,FALSE)))</f>
        <v>x</v>
      </c>
      <c r="Q88" s="147" t="str">
        <f t="shared" si="7"/>
        <v>x</v>
      </c>
      <c r="R88" s="147" t="str">
        <f t="shared" si="8"/>
        <v>x</v>
      </c>
    </row>
    <row r="89" spans="1:18" x14ac:dyDescent="0.35">
      <c r="A89" s="172" t="str">
        <f>'Crisis Indicator Data'!A86</f>
        <v>Mixed Migration in Mexico</v>
      </c>
      <c r="B89" s="173" t="str">
        <f>'Crisis Indicator Data'!B86</f>
        <v>Displacement</v>
      </c>
      <c r="C89" s="173" t="str">
        <f>'Crisis Indicator Data'!C86</f>
        <v>MEX003</v>
      </c>
      <c r="D89" s="173" t="str">
        <f>'Crisis Indicator Data'!D86</f>
        <v>Mexico</v>
      </c>
      <c r="E89" s="173" t="str">
        <f>'Crisis Indicator Data'!E86</f>
        <v>MEX</v>
      </c>
      <c r="F89" s="182">
        <f>IF('Crisis Indicator Data'!Q86="x","x",('Crisis Indicator Data'!Q86/1000000))</f>
        <v>57.695999999999998</v>
      </c>
      <c r="G89" s="182">
        <f>IF('Crisis Indicator Data'!R86="x","x",('Crisis Indicator Data'!R86/1000000))</f>
        <v>9.2999999999999999E-2</v>
      </c>
      <c r="H89" s="182">
        <f>IF('Crisis Indicator Data'!S86="x","x",('Crisis Indicator Data'!S86/1000000))</f>
        <v>0.14199999999999999</v>
      </c>
      <c r="I89" s="182" t="str">
        <f>IF('Crisis Indicator Data'!T86="x","x",('Crisis Indicator Data'!T86/1000000))</f>
        <v>x</v>
      </c>
      <c r="J89" s="182" t="str">
        <f>IF('Crisis Indicator Data'!U86="x","x",('Crisis Indicator Data'!U86/1000000))</f>
        <v>x</v>
      </c>
      <c r="K89" s="168">
        <f t="shared" si="6"/>
        <v>1.9</v>
      </c>
      <c r="L89" s="165">
        <f>IF(F89="x","x",(F89*1000000/VLOOKUP($C89,'Crisis Indicator Data'!$C$3:$H$198,5,FALSE)))</f>
        <v>0.9960466119982736</v>
      </c>
      <c r="M89" s="165">
        <f>IF(G89="x","x",(G89*1000000/VLOOKUP($C89,'Crisis Indicator Data'!$C$3:$H$198,5,FALSE)))</f>
        <v>1.6055243849805783E-3</v>
      </c>
      <c r="N89" s="165">
        <f>IF(H89="x","x",(H89*1000000/VLOOKUP($C89,'Crisis Indicator Data'!$C$3:$H$198,5,FALSE)))</f>
        <v>2.4514458351316357E-3</v>
      </c>
      <c r="O89" s="165" t="str">
        <f>IF(I89="x","x",(I89*1000000/VLOOKUP($C89,'Crisis Indicator Data'!$C$3:$H$198,5,FALSE)))</f>
        <v>x</v>
      </c>
      <c r="P89" s="165" t="str">
        <f>IF(J89="x","x",(J89*1000000/VLOOKUP($C89,'Crisis Indicator Data'!$C$3:$H$198,5,FALSE)))</f>
        <v>x</v>
      </c>
      <c r="Q89" s="147">
        <f t="shared" si="7"/>
        <v>1</v>
      </c>
      <c r="R89" s="147">
        <f t="shared" si="8"/>
        <v>1.45</v>
      </c>
    </row>
    <row r="90" spans="1:18" x14ac:dyDescent="0.35">
      <c r="A90" s="172" t="str">
        <f>'Crisis Indicator Data'!A87</f>
        <v>Complex crisis in Mali</v>
      </c>
      <c r="B90" s="173" t="str">
        <f>'Crisis Indicator Data'!B87</f>
        <v>Conflict</v>
      </c>
      <c r="C90" s="173" t="str">
        <f>'Crisis Indicator Data'!C87</f>
        <v>MLI001</v>
      </c>
      <c r="D90" s="173" t="str">
        <f>'Crisis Indicator Data'!D87</f>
        <v>Mali</v>
      </c>
      <c r="E90" s="173" t="str">
        <f>'Crisis Indicator Data'!E87</f>
        <v>MLI</v>
      </c>
      <c r="F90" s="182">
        <f>IF('Crisis Indicator Data'!Q87="x","x",('Crisis Indicator Data'!Q87/1000000))</f>
        <v>15.295</v>
      </c>
      <c r="G90" s="182">
        <f>IF('Crisis Indicator Data'!R87="x","x",('Crisis Indicator Data'!R87/1000000))</f>
        <v>0</v>
      </c>
      <c r="H90" s="182">
        <f>IF('Crisis Indicator Data'!S87="x","x",('Crisis Indicator Data'!S87/1000000))</f>
        <v>5.4669999999999996</v>
      </c>
      <c r="I90" s="182">
        <f>IF('Crisis Indicator Data'!T87="x","x",('Crisis Indicator Data'!T87/1000000))</f>
        <v>1.4910000000000001</v>
      </c>
      <c r="J90" s="182">
        <f>IF('Crisis Indicator Data'!U87="x","x",('Crisis Indicator Data'!U87/1000000))</f>
        <v>0.14199999999999999</v>
      </c>
      <c r="K90" s="168">
        <f t="shared" si="6"/>
        <v>4.8</v>
      </c>
      <c r="L90" s="165">
        <f>IF(F90="x","x",(F90*1000000/VLOOKUP($C90,'Crisis Indicator Data'!$C$3:$H$198,5,FALSE)))</f>
        <v>0.68296494753293147</v>
      </c>
      <c r="M90" s="165">
        <f>IF(G90="x","x",(G90*1000000/VLOOKUP($C90,'Crisis Indicator Data'!$C$3:$H$198,5,FALSE)))</f>
        <v>0</v>
      </c>
      <c r="N90" s="165">
        <f>IF(H90="x","x",(H90*1000000/VLOOKUP($C90,'Crisis Indicator Data'!$C$3:$H$198,5,FALSE)))</f>
        <v>0.24411699039964277</v>
      </c>
      <c r="O90" s="165">
        <f>IF(I90="x","x",(I90*1000000/VLOOKUP($C90,'Crisis Indicator Data'!$C$3:$H$198,5,FALSE)))</f>
        <v>6.6577361018084397E-2</v>
      </c>
      <c r="P90" s="165">
        <f>IF(J90="x","x",(J90*1000000/VLOOKUP($C90,'Crisis Indicator Data'!$C$3:$H$198,5,FALSE)))</f>
        <v>6.3407010493413711E-3</v>
      </c>
      <c r="Q90" s="147">
        <f t="shared" si="7"/>
        <v>4</v>
      </c>
      <c r="R90" s="147">
        <f t="shared" si="8"/>
        <v>4.4000000000000004</v>
      </c>
    </row>
    <row r="91" spans="1:18" x14ac:dyDescent="0.35">
      <c r="A91" s="172" t="str">
        <f>'Crisis Indicator Data'!A88</f>
        <v>Multiple crises in Myanmar</v>
      </c>
      <c r="B91" s="173" t="str">
        <f>'Crisis Indicator Data'!B88</f>
        <v>Socio-political,Conflict,Violence</v>
      </c>
      <c r="C91" s="173" t="str">
        <f>'Crisis Indicator Data'!C88</f>
        <v>MMR001</v>
      </c>
      <c r="D91" s="173" t="str">
        <f>'Crisis Indicator Data'!D88</f>
        <v>Myanmar</v>
      </c>
      <c r="E91" s="173" t="str">
        <f>'Crisis Indicator Data'!E88</f>
        <v>MMR</v>
      </c>
      <c r="F91" s="182">
        <f>IF('Crisis Indicator Data'!Q88="x","x",('Crisis Indicator Data'!Q88/1000000))</f>
        <v>0</v>
      </c>
      <c r="G91" s="182">
        <f>IF('Crisis Indicator Data'!R88="x","x",('Crisis Indicator Data'!R88/1000000))</f>
        <v>37.293999999999997</v>
      </c>
      <c r="H91" s="182">
        <f>IF('Crisis Indicator Data'!S88="x","x",('Crisis Indicator Data'!S88/1000000))</f>
        <v>13.553000000000001</v>
      </c>
      <c r="I91" s="182">
        <f>IF('Crisis Indicator Data'!T88="x","x",('Crisis Indicator Data'!T88/1000000))</f>
        <v>5.1130000000000004</v>
      </c>
      <c r="J91" s="182" t="str">
        <f>IF('Crisis Indicator Data'!U88="x","x",('Crisis Indicator Data'!U88/1000000))</f>
        <v>x</v>
      </c>
      <c r="K91" s="168">
        <f t="shared" si="6"/>
        <v>5</v>
      </c>
      <c r="L91" s="165">
        <f>IF(F91="x","x",(F91*1000000/VLOOKUP($C91,'Crisis Indicator Data'!$C$3:$H$198,5,FALSE)))</f>
        <v>0</v>
      </c>
      <c r="M91" s="165">
        <f>IF(G91="x","x",(G91*1000000/VLOOKUP($C91,'Crisis Indicator Data'!$C$3:$H$198,5,FALSE)))</f>
        <v>0.66644031451036456</v>
      </c>
      <c r="N91" s="165">
        <f>IF(H91="x","x",(H91*1000000/VLOOKUP($C91,'Crisis Indicator Data'!$C$3:$H$198,5,FALSE)))</f>
        <v>0.24219085060757684</v>
      </c>
      <c r="O91" s="165">
        <f>IF(I91="x","x",(I91*1000000/VLOOKUP($C91,'Crisis Indicator Data'!$C$3:$H$198,5,FALSE)))</f>
        <v>9.1368834882058617E-2</v>
      </c>
      <c r="P91" s="165" t="str">
        <f>IF(J91="x","x",(J91*1000000/VLOOKUP($C91,'Crisis Indicator Data'!$C$3:$H$198,5,FALSE)))</f>
        <v>x</v>
      </c>
      <c r="Q91" s="147">
        <f t="shared" si="7"/>
        <v>4</v>
      </c>
      <c r="R91" s="147">
        <f t="shared" si="8"/>
        <v>4.5</v>
      </c>
    </row>
    <row r="92" spans="1:18" x14ac:dyDescent="0.35">
      <c r="A92" s="172" t="str">
        <f>'Crisis Indicator Data'!A89</f>
        <v>Rakhine Conflict</v>
      </c>
      <c r="B92" s="173" t="str">
        <f>'Crisis Indicator Data'!B89</f>
        <v>Conflict</v>
      </c>
      <c r="C92" s="173" t="str">
        <f>'Crisis Indicator Data'!C89</f>
        <v>MMR002</v>
      </c>
      <c r="D92" s="173" t="str">
        <f>'Crisis Indicator Data'!D89</f>
        <v>Myanmar</v>
      </c>
      <c r="E92" s="173" t="str">
        <f>'Crisis Indicator Data'!E89</f>
        <v>MMR</v>
      </c>
      <c r="F92" s="182">
        <f>IF('Crisis Indicator Data'!Q89="x","x",('Crisis Indicator Data'!Q89/1000000))</f>
        <v>0</v>
      </c>
      <c r="G92" s="182">
        <f>IF('Crisis Indicator Data'!R89="x","x",('Crisis Indicator Data'!R89/1000000))</f>
        <v>1.794</v>
      </c>
      <c r="H92" s="182">
        <f>IF('Crisis Indicator Data'!S89="x","x",('Crisis Indicator Data'!S89/1000000))</f>
        <v>0.436</v>
      </c>
      <c r="I92" s="182">
        <f>IF('Crisis Indicator Data'!T89="x","x",('Crisis Indicator Data'!T89/1000000))</f>
        <v>1.242</v>
      </c>
      <c r="J92" s="182" t="str">
        <f>IF('Crisis Indicator Data'!U89="x","x",('Crisis Indicator Data'!U89/1000000))</f>
        <v>x</v>
      </c>
      <c r="K92" s="168">
        <f t="shared" si="6"/>
        <v>3.7</v>
      </c>
      <c r="L92" s="165">
        <f>IF(F92="x","x",(F92*1000000/VLOOKUP($C92,'Crisis Indicator Data'!$C$3:$H$198,5,FALSE)))</f>
        <v>0</v>
      </c>
      <c r="M92" s="165">
        <f>IF(G92="x","x",(G92*1000000/VLOOKUP($C92,'Crisis Indicator Data'!$C$3:$H$198,5,FALSE)))</f>
        <v>0.51670506912442393</v>
      </c>
      <c r="N92" s="165">
        <f>IF(H92="x","x",(H92*1000000/VLOOKUP($C92,'Crisis Indicator Data'!$C$3:$H$198,5,FALSE)))</f>
        <v>0.12557603686635946</v>
      </c>
      <c r="O92" s="165">
        <f>IF(I92="x","x",(I92*1000000/VLOOKUP($C92,'Crisis Indicator Data'!$C$3:$H$198,5,FALSE)))</f>
        <v>0.35771889400921658</v>
      </c>
      <c r="P92" s="165" t="str">
        <f>IF(J92="x","x",(J92*1000000/VLOOKUP($C92,'Crisis Indicator Data'!$C$3:$H$198,5,FALSE)))</f>
        <v>x</v>
      </c>
      <c r="Q92" s="147">
        <f t="shared" si="7"/>
        <v>4</v>
      </c>
      <c r="R92" s="147">
        <f t="shared" si="8"/>
        <v>3.85</v>
      </c>
    </row>
    <row r="93" spans="1:18" x14ac:dyDescent="0.35">
      <c r="A93" s="172" t="str">
        <f>'Crisis Indicator Data'!A90</f>
        <v>Kachin and Shan Conflict</v>
      </c>
      <c r="B93" s="173" t="str">
        <f>'Crisis Indicator Data'!B90</f>
        <v>Conflict</v>
      </c>
      <c r="C93" s="173" t="str">
        <f>'Crisis Indicator Data'!C90</f>
        <v>MMR003</v>
      </c>
      <c r="D93" s="173" t="str">
        <f>'Crisis Indicator Data'!D90</f>
        <v>Myanmar</v>
      </c>
      <c r="E93" s="173" t="str">
        <f>'Crisis Indicator Data'!E90</f>
        <v>MMR</v>
      </c>
      <c r="F93" s="182">
        <f>IF('Crisis Indicator Data'!Q90="x","x",('Crisis Indicator Data'!Q90/1000000))</f>
        <v>0</v>
      </c>
      <c r="G93" s="182">
        <f>IF('Crisis Indicator Data'!R90="x","x",('Crisis Indicator Data'!R90/1000000))</f>
        <v>3.0649999999999999</v>
      </c>
      <c r="H93" s="182">
        <f>IF('Crisis Indicator Data'!S90="x","x",('Crisis Indicator Data'!S90/1000000))</f>
        <v>1.429</v>
      </c>
      <c r="I93" s="182">
        <f>IF('Crisis Indicator Data'!T90="x","x",('Crisis Indicator Data'!T90/1000000))</f>
        <v>0.379</v>
      </c>
      <c r="J93" s="182" t="str">
        <f>IF('Crisis Indicator Data'!U90="x","x",('Crisis Indicator Data'!U90/1000000))</f>
        <v>x</v>
      </c>
      <c r="K93" s="168">
        <f t="shared" si="6"/>
        <v>3.8</v>
      </c>
      <c r="L93" s="165">
        <f>IF(F93="x","x",(F93*1000000/VLOOKUP($C93,'Crisis Indicator Data'!$C$3:$H$198,5,FALSE)))</f>
        <v>0</v>
      </c>
      <c r="M93" s="165">
        <f>IF(G93="x","x",(G93*1000000/VLOOKUP($C93,'Crisis Indicator Data'!$C$3:$H$198,5,FALSE)))</f>
        <v>0.6289759901498051</v>
      </c>
      <c r="N93" s="165">
        <f>IF(H93="x","x",(H93*1000000/VLOOKUP($C93,'Crisis Indicator Data'!$C$3:$H$198,5,FALSE)))</f>
        <v>0.29324851221013748</v>
      </c>
      <c r="O93" s="165">
        <f>IF(I93="x","x",(I93*1000000/VLOOKUP($C93,'Crisis Indicator Data'!$C$3:$H$198,5,FALSE)))</f>
        <v>7.7775497640057464E-2</v>
      </c>
      <c r="P93" s="165" t="str">
        <f>IF(J93="x","x",(J93*1000000/VLOOKUP($C93,'Crisis Indicator Data'!$C$3:$H$198,5,FALSE)))</f>
        <v>x</v>
      </c>
      <c r="Q93" s="147">
        <f t="shared" si="7"/>
        <v>4</v>
      </c>
      <c r="R93" s="147">
        <f t="shared" si="8"/>
        <v>3.9</v>
      </c>
    </row>
    <row r="94" spans="1:18" x14ac:dyDescent="0.35">
      <c r="A94" s="172" t="str">
        <f>'Crisis Indicator Data'!A91</f>
        <v>Post-coup conflict in Myanmar</v>
      </c>
      <c r="B94" s="173" t="str">
        <f>'Crisis Indicator Data'!B91</f>
        <v>Violence,Socio-political,Conflict</v>
      </c>
      <c r="C94" s="173" t="str">
        <f>'Crisis Indicator Data'!C91</f>
        <v>MMR004</v>
      </c>
      <c r="D94" s="173" t="str">
        <f>'Crisis Indicator Data'!D91</f>
        <v>Myanmar</v>
      </c>
      <c r="E94" s="173" t="str">
        <f>'Crisis Indicator Data'!E91</f>
        <v>MMR</v>
      </c>
      <c r="F94" s="182">
        <f>IF('Crisis Indicator Data'!Q91="x","x",('Crisis Indicator Data'!Q91/1000000))</f>
        <v>0</v>
      </c>
      <c r="G94" s="182">
        <f>IF('Crisis Indicator Data'!R91="x","x",('Crisis Indicator Data'!R91/1000000))</f>
        <v>40.854999999999997</v>
      </c>
      <c r="H94" s="182">
        <f>IF('Crisis Indicator Data'!S91="x","x",('Crisis Indicator Data'!S91/1000000))</f>
        <v>11.613</v>
      </c>
      <c r="I94" s="182">
        <f>IF('Crisis Indicator Data'!T91="x","x",('Crisis Indicator Data'!T91/1000000))</f>
        <v>3.492</v>
      </c>
      <c r="J94" s="182" t="str">
        <f>IF('Crisis Indicator Data'!U91="x","x",('Crisis Indicator Data'!U91/1000000))</f>
        <v>x</v>
      </c>
      <c r="K94" s="168">
        <f t="shared" si="6"/>
        <v>5</v>
      </c>
      <c r="L94" s="165">
        <f>IF(F94="x","x",(F94*1000000/VLOOKUP($C94,'Crisis Indicator Data'!$C$3:$H$198,5,FALSE)))</f>
        <v>0</v>
      </c>
      <c r="M94" s="165">
        <f>IF(G94="x","x",(G94*1000000/VLOOKUP($C94,'Crisis Indicator Data'!$C$3:$H$198,5,FALSE)))</f>
        <v>0.73007505360972125</v>
      </c>
      <c r="N94" s="165">
        <f>IF(H94="x","x",(H94*1000000/VLOOKUP($C94,'Crisis Indicator Data'!$C$3:$H$198,5,FALSE)))</f>
        <v>0.20752323087919944</v>
      </c>
      <c r="O94" s="165">
        <f>IF(I94="x","x",(I94*1000000/VLOOKUP($C94,'Crisis Indicator Data'!$C$3:$H$198,5,FALSE)))</f>
        <v>6.2401715511079342E-2</v>
      </c>
      <c r="P94" s="165" t="str">
        <f>IF(J94="x","x",(J94*1000000/VLOOKUP($C94,'Crisis Indicator Data'!$C$3:$H$198,5,FALSE)))</f>
        <v>x</v>
      </c>
      <c r="Q94" s="147">
        <f t="shared" si="7"/>
        <v>4</v>
      </c>
      <c r="R94" s="147">
        <f t="shared" si="8"/>
        <v>4.5</v>
      </c>
    </row>
    <row r="95" spans="1:18" x14ac:dyDescent="0.35">
      <c r="A95" s="172" t="str">
        <f>'Crisis Indicator Data'!A92</f>
        <v>2024 Monsoon Floods</v>
      </c>
      <c r="B95" s="173" t="str">
        <f>'Crisis Indicator Data'!B92</f>
        <v>Floods</v>
      </c>
      <c r="C95" s="173" t="str">
        <f>'Crisis Indicator Data'!C92</f>
        <v>MMR006</v>
      </c>
      <c r="D95" s="173" t="str">
        <f>'Crisis Indicator Data'!D92</f>
        <v>Myanmar</v>
      </c>
      <c r="E95" s="173" t="str">
        <f>'Crisis Indicator Data'!E92</f>
        <v>MMR</v>
      </c>
      <c r="F95" s="182">
        <f>IF('Crisis Indicator Data'!Q92="x","x",('Crisis Indicator Data'!Q92/1000000))</f>
        <v>5.82</v>
      </c>
      <c r="G95" s="182">
        <f>IF('Crisis Indicator Data'!R92="x","x",('Crisis Indicator Data'!R92/1000000))</f>
        <v>1.2050000000000001</v>
      </c>
      <c r="H95" s="182">
        <f>IF('Crisis Indicator Data'!S92="x","x",('Crisis Indicator Data'!S92/1000000))</f>
        <v>7.4999999999999997E-2</v>
      </c>
      <c r="I95" s="182" t="str">
        <f>IF('Crisis Indicator Data'!T92="x","x",('Crisis Indicator Data'!T92/1000000))</f>
        <v>x</v>
      </c>
      <c r="J95" s="182" t="str">
        <f>IF('Crisis Indicator Data'!U92="x","x",('Crisis Indicator Data'!U92/1000000))</f>
        <v>x</v>
      </c>
      <c r="K95" s="168">
        <f t="shared" si="6"/>
        <v>1.5</v>
      </c>
      <c r="L95" s="165">
        <f>IF(F95="x","x",(F95*1000000/VLOOKUP($C95,'Crisis Indicator Data'!$C$3:$H$198,5,FALSE)))</f>
        <v>0.81971830985915495</v>
      </c>
      <c r="M95" s="165">
        <f>IF(G95="x","x",(G95*1000000/VLOOKUP($C95,'Crisis Indicator Data'!$C$3:$H$198,5,FALSE)))</f>
        <v>0.16971830985915493</v>
      </c>
      <c r="N95" s="165">
        <f>IF(H95="x","x",(H95*1000000/VLOOKUP($C95,'Crisis Indicator Data'!$C$3:$H$198,5,FALSE)))</f>
        <v>1.0563380281690141E-2</v>
      </c>
      <c r="O95" s="165" t="str">
        <f>IF(I95="x","x",(I95*1000000/VLOOKUP($C95,'Crisis Indicator Data'!$C$3:$H$198,5,FALSE)))</f>
        <v>x</v>
      </c>
      <c r="P95" s="165" t="str">
        <f>IF(J95="x","x",(J95*1000000/VLOOKUP($C95,'Crisis Indicator Data'!$C$3:$H$198,5,FALSE)))</f>
        <v>x</v>
      </c>
      <c r="Q95" s="147">
        <f t="shared" si="7"/>
        <v>2</v>
      </c>
      <c r="R95" s="147">
        <f t="shared" si="8"/>
        <v>1.75</v>
      </c>
    </row>
    <row r="96" spans="1:18" x14ac:dyDescent="0.35">
      <c r="A96" s="172" t="str">
        <f>'Crisis Indicator Data'!A93</f>
        <v>Multiple Crises in Mozambique</v>
      </c>
      <c r="B96" s="173" t="str">
        <f>'Crisis Indicator Data'!B93</f>
        <v>Conflict,Displacement,Cyclone</v>
      </c>
      <c r="C96" s="173" t="str">
        <f>'Crisis Indicator Data'!C93</f>
        <v>MOZ001</v>
      </c>
      <c r="D96" s="173" t="str">
        <f>'Crisis Indicator Data'!D93</f>
        <v>Mozambique</v>
      </c>
      <c r="E96" s="173" t="str">
        <f>'Crisis Indicator Data'!E93</f>
        <v>MOZ</v>
      </c>
      <c r="F96" s="182">
        <f>IF('Crisis Indicator Data'!Q93="x","x",('Crisis Indicator Data'!Q93/1000000))</f>
        <v>0</v>
      </c>
      <c r="G96" s="182">
        <f>IF('Crisis Indicator Data'!R93="x","x",('Crisis Indicator Data'!R93/1000000))</f>
        <v>29.283999999999999</v>
      </c>
      <c r="H96" s="182">
        <f>IF('Crisis Indicator Data'!S93="x","x",('Crisis Indicator Data'!S93/1000000))</f>
        <v>3.8759999999999999</v>
      </c>
      <c r="I96" s="182">
        <f>IF('Crisis Indicator Data'!T93="x","x",('Crisis Indicator Data'!T93/1000000))</f>
        <v>1.6779999999999999</v>
      </c>
      <c r="J96" s="182">
        <f>IF('Crisis Indicator Data'!U93="x","x",('Crisis Indicator Data'!U93/1000000))</f>
        <v>0</v>
      </c>
      <c r="K96" s="168">
        <f t="shared" si="6"/>
        <v>4.5999999999999996</v>
      </c>
      <c r="L96" s="165">
        <f>IF(F96="x","x",(F96*1000000/VLOOKUP($C96,'Crisis Indicator Data'!$C$3:$H$198,5,FALSE)))</f>
        <v>0</v>
      </c>
      <c r="M96" s="165">
        <f>IF(G96="x","x",(G96*1000000/VLOOKUP($C96,'Crisis Indicator Data'!$C$3:$H$198,5,FALSE)))</f>
        <v>0.84057638211148744</v>
      </c>
      <c r="N96" s="165">
        <f>IF(H96="x","x",(H96*1000000/VLOOKUP($C96,'Crisis Indicator Data'!$C$3:$H$198,5,FALSE)))</f>
        <v>0.11125782191859464</v>
      </c>
      <c r="O96" s="165">
        <f>IF(I96="x","x",(I96*1000000/VLOOKUP($C96,'Crisis Indicator Data'!$C$3:$H$198,5,FALSE)))</f>
        <v>4.8165795969917907E-2</v>
      </c>
      <c r="P96" s="165">
        <f>IF(J96="x","x",(J96*1000000/VLOOKUP($C96,'Crisis Indicator Data'!$C$3:$H$198,5,FALSE)))</f>
        <v>0</v>
      </c>
      <c r="Q96" s="147">
        <f t="shared" si="7"/>
        <v>3</v>
      </c>
      <c r="R96" s="147">
        <f t="shared" si="8"/>
        <v>3.8</v>
      </c>
    </row>
    <row r="97" spans="1:18" x14ac:dyDescent="0.35">
      <c r="A97" s="172" t="str">
        <f>'Crisis Indicator Data'!A94</f>
        <v>Cabo Delgado Islamist Insurgency</v>
      </c>
      <c r="B97" s="173" t="str">
        <f>'Crisis Indicator Data'!B94</f>
        <v>Conflict,Displacement</v>
      </c>
      <c r="C97" s="173" t="str">
        <f>'Crisis Indicator Data'!C94</f>
        <v>MOZ004</v>
      </c>
      <c r="D97" s="173" t="str">
        <f>'Crisis Indicator Data'!D94</f>
        <v>Mozambique</v>
      </c>
      <c r="E97" s="173" t="str">
        <f>'Crisis Indicator Data'!E94</f>
        <v>MOZ</v>
      </c>
      <c r="F97" s="182">
        <f>IF('Crisis Indicator Data'!Q94="x","x",('Crisis Indicator Data'!Q94/1000000))</f>
        <v>0</v>
      </c>
      <c r="G97" s="182">
        <f>IF('Crisis Indicator Data'!R94="x","x",('Crisis Indicator Data'!R94/1000000))</f>
        <v>9.8840000000000003</v>
      </c>
      <c r="H97" s="182">
        <f>IF('Crisis Indicator Data'!S94="x","x",('Crisis Indicator Data'!S94/1000000))</f>
        <v>0.54</v>
      </c>
      <c r="I97" s="182">
        <f>IF('Crisis Indicator Data'!T94="x","x",('Crisis Indicator Data'!T94/1000000))</f>
        <v>1.1599999999999999</v>
      </c>
      <c r="J97" s="182" t="str">
        <f>IF('Crisis Indicator Data'!U94="x","x",('Crisis Indicator Data'!U94/1000000))</f>
        <v>x</v>
      </c>
      <c r="K97" s="168">
        <f t="shared" si="6"/>
        <v>3.7</v>
      </c>
      <c r="L97" s="165">
        <f>IF(F97="x","x",(F97*1000000/VLOOKUP($C97,'Crisis Indicator Data'!$C$3:$H$198,5,FALSE)))</f>
        <v>0</v>
      </c>
      <c r="M97" s="165">
        <f>IF(G97="x","x",(G97*1000000/VLOOKUP($C97,'Crisis Indicator Data'!$C$3:$H$198,5,FALSE)))</f>
        <v>0.85324585635359118</v>
      </c>
      <c r="N97" s="165">
        <f>IF(H97="x","x",(H97*1000000/VLOOKUP($C97,'Crisis Indicator Data'!$C$3:$H$198,5,FALSE)))</f>
        <v>4.6616022099447513E-2</v>
      </c>
      <c r="O97" s="165">
        <f>IF(I97="x","x",(I97*1000000/VLOOKUP($C97,'Crisis Indicator Data'!$C$3:$H$198,5,FALSE)))</f>
        <v>0.10013812154696132</v>
      </c>
      <c r="P97" s="165" t="str">
        <f>IF(J97="x","x",(J97*1000000/VLOOKUP($C97,'Crisis Indicator Data'!$C$3:$H$198,5,FALSE)))</f>
        <v>x</v>
      </c>
      <c r="Q97" s="147">
        <f t="shared" si="7"/>
        <v>4</v>
      </c>
      <c r="R97" s="147">
        <f t="shared" si="8"/>
        <v>3.85</v>
      </c>
    </row>
    <row r="98" spans="1:18" x14ac:dyDescent="0.35">
      <c r="A98" s="172" t="str">
        <f>'Crisis Indicator Data'!A95</f>
        <v>2024 Rainy and Cyclone season</v>
      </c>
      <c r="B98" s="173" t="str">
        <f>'Crisis Indicator Data'!B95</f>
        <v>Floods,Displacement,Cyclone</v>
      </c>
      <c r="C98" s="173" t="str">
        <f>'Crisis Indicator Data'!C95</f>
        <v>MOZ011</v>
      </c>
      <c r="D98" s="173" t="str">
        <f>'Crisis Indicator Data'!D95</f>
        <v>Mozambique</v>
      </c>
      <c r="E98" s="173" t="str">
        <f>'Crisis Indicator Data'!E95</f>
        <v>MOZ</v>
      </c>
      <c r="F98" s="182">
        <f>IF('Crisis Indicator Data'!Q95="x","x",('Crisis Indicator Data'!Q95/1000000))</f>
        <v>0</v>
      </c>
      <c r="G98" s="182">
        <f>IF('Crisis Indicator Data'!R95="x","x",('Crisis Indicator Data'!R95/1000000))</f>
        <v>34.283999999999999</v>
      </c>
      <c r="H98" s="182">
        <f>IF('Crisis Indicator Data'!S95="x","x",('Crisis Indicator Data'!S95/1000000))</f>
        <v>0.54600000000000004</v>
      </c>
      <c r="I98" s="182">
        <f>IF('Crisis Indicator Data'!T95="x","x",('Crisis Indicator Data'!T95/1000000))</f>
        <v>8.0000000000000002E-3</v>
      </c>
      <c r="J98" s="182" t="str">
        <f>IF('Crisis Indicator Data'!U95="x","x",('Crisis Indicator Data'!U95/1000000))</f>
        <v>x</v>
      </c>
      <c r="K98" s="168">
        <f t="shared" si="6"/>
        <v>2.9</v>
      </c>
      <c r="L98" s="165">
        <f>IF(F98="x","x",(F98*1000000/VLOOKUP($C98,'Crisis Indicator Data'!$C$3:$H$198,5,FALSE)))</f>
        <v>0</v>
      </c>
      <c r="M98" s="165">
        <f>IF(G98="x","x",(G98*1000000/VLOOKUP($C98,'Crisis Indicator Data'!$C$3:$H$198,5,FALSE)))</f>
        <v>0.98409782421493774</v>
      </c>
      <c r="N98" s="165">
        <f>IF(H98="x","x",(H98*1000000/VLOOKUP($C98,'Crisis Indicator Data'!$C$3:$H$198,5,FALSE)))</f>
        <v>1.5672541477696769E-2</v>
      </c>
      <c r="O98" s="165">
        <f>IF(I98="x","x",(I98*1000000/VLOOKUP($C98,'Crisis Indicator Data'!$C$3:$H$198,5,FALSE)))</f>
        <v>2.296343073655204E-4</v>
      </c>
      <c r="P98" s="165" t="str">
        <f>IF(J98="x","x",(J98*1000000/VLOOKUP($C98,'Crisis Indicator Data'!$C$3:$H$198,5,FALSE)))</f>
        <v>x</v>
      </c>
      <c r="Q98" s="147">
        <f t="shared" si="7"/>
        <v>2</v>
      </c>
      <c r="R98" s="147">
        <f t="shared" si="8"/>
        <v>2.4500000000000002</v>
      </c>
    </row>
    <row r="99" spans="1:18" x14ac:dyDescent="0.35">
      <c r="A99" s="172" t="str">
        <f>'Crisis Indicator Data'!A96</f>
        <v>Drought in Mozambique</v>
      </c>
      <c r="B99" s="173" t="str">
        <f>'Crisis Indicator Data'!B96</f>
        <v>Drought</v>
      </c>
      <c r="C99" s="173" t="str">
        <f>'Crisis Indicator Data'!C96</f>
        <v>MOZ012</v>
      </c>
      <c r="D99" s="173" t="str">
        <f>'Crisis Indicator Data'!D96</f>
        <v>Mozambique</v>
      </c>
      <c r="E99" s="173" t="str">
        <f>'Crisis Indicator Data'!E96</f>
        <v>MOZ</v>
      </c>
      <c r="F99" s="182">
        <f>IF('Crisis Indicator Data'!Q96="x","x",('Crisis Indicator Data'!Q96/1000000))</f>
        <v>0</v>
      </c>
      <c r="G99" s="182">
        <f>IF('Crisis Indicator Data'!R96="x","x",('Crisis Indicator Data'!R96/1000000))</f>
        <v>14.654</v>
      </c>
      <c r="H99" s="182">
        <f>IF('Crisis Indicator Data'!S96="x","x",('Crisis Indicator Data'!S96/1000000))</f>
        <v>2.79</v>
      </c>
      <c r="I99" s="182">
        <f>IF('Crisis Indicator Data'!T96="x","x",('Crisis Indicator Data'!T96/1000000))</f>
        <v>0.51</v>
      </c>
      <c r="J99" s="182">
        <f>IF('Crisis Indicator Data'!U96="x","x",('Crisis Indicator Data'!U96/1000000))</f>
        <v>0</v>
      </c>
      <c r="K99" s="168">
        <f t="shared" si="6"/>
        <v>4.2</v>
      </c>
      <c r="L99" s="165">
        <f>IF(F99="x","x",(F99*1000000/VLOOKUP($C99,'Crisis Indicator Data'!$C$3:$H$198,5,FALSE)))</f>
        <v>0</v>
      </c>
      <c r="M99" s="165">
        <f>IF(G99="x","x",(G99*1000000/VLOOKUP($C99,'Crisis Indicator Data'!$C$3:$H$198,5,FALSE)))</f>
        <v>0.81619694775537488</v>
      </c>
      <c r="N99" s="165">
        <f>IF(H99="x","x",(H99*1000000/VLOOKUP($C99,'Crisis Indicator Data'!$C$3:$H$198,5,FALSE)))</f>
        <v>0.15539712598863764</v>
      </c>
      <c r="O99" s="165">
        <f>IF(I99="x","x",(I99*1000000/VLOOKUP($C99,'Crisis Indicator Data'!$C$3:$H$198,5,FALSE)))</f>
        <v>2.8405926255987524E-2</v>
      </c>
      <c r="P99" s="165">
        <f>IF(J99="x","x",(J99*1000000/VLOOKUP($C99,'Crisis Indicator Data'!$C$3:$H$198,5,FALSE)))</f>
        <v>0</v>
      </c>
      <c r="Q99" s="147">
        <f t="shared" si="7"/>
        <v>3</v>
      </c>
      <c r="R99" s="147">
        <f t="shared" si="8"/>
        <v>3.6</v>
      </c>
    </row>
    <row r="100" spans="1:18" x14ac:dyDescent="0.35">
      <c r="A100" s="172" t="str">
        <f>'Crisis Indicator Data'!A97</f>
        <v>Refugees from Mali in Mauritania</v>
      </c>
      <c r="B100" s="173" t="str">
        <f>'Crisis Indicator Data'!B97</f>
        <v>Displacement</v>
      </c>
      <c r="C100" s="173" t="str">
        <f>'Crisis Indicator Data'!C97</f>
        <v>MRT002</v>
      </c>
      <c r="D100" s="173" t="str">
        <f>'Crisis Indicator Data'!D97</f>
        <v>Mauritania</v>
      </c>
      <c r="E100" s="173" t="str">
        <f>'Crisis Indicator Data'!E97</f>
        <v>MRT</v>
      </c>
      <c r="F100" s="182">
        <f>IF('Crisis Indicator Data'!Q97="x","x",('Crisis Indicator Data'!Q97/1000000))</f>
        <v>1.887</v>
      </c>
      <c r="G100" s="182">
        <f>IF('Crisis Indicator Data'!R97="x","x",('Crisis Indicator Data'!R97/1000000))</f>
        <v>0</v>
      </c>
      <c r="H100" s="182">
        <f>IF('Crisis Indicator Data'!S97="x","x",('Crisis Indicator Data'!S97/1000000))</f>
        <v>0.13700000000000001</v>
      </c>
      <c r="I100" s="182" t="str">
        <f>IF('Crisis Indicator Data'!T97="x","x",('Crisis Indicator Data'!T97/1000000))</f>
        <v>x</v>
      </c>
      <c r="J100" s="182" t="str">
        <f>IF('Crisis Indicator Data'!U97="x","x",('Crisis Indicator Data'!U97/1000000))</f>
        <v>x</v>
      </c>
      <c r="K100" s="168">
        <f t="shared" si="6"/>
        <v>1.9</v>
      </c>
      <c r="L100" s="165">
        <f>IF(F100="x","x",(F100*1000000/VLOOKUP($C100,'Crisis Indicator Data'!$C$3:$H$198,5,FALSE)))</f>
        <v>0.93231225296442688</v>
      </c>
      <c r="M100" s="165">
        <f>IF(G100="x","x",(G100*1000000/VLOOKUP($C100,'Crisis Indicator Data'!$C$3:$H$198,5,FALSE)))</f>
        <v>0</v>
      </c>
      <c r="N100" s="165">
        <f>IF(H100="x","x",(H100*1000000/VLOOKUP($C100,'Crisis Indicator Data'!$C$3:$H$198,5,FALSE)))</f>
        <v>6.768774703557312E-2</v>
      </c>
      <c r="O100" s="165" t="str">
        <f>IF(I100="x","x",(I100*1000000/VLOOKUP($C100,'Crisis Indicator Data'!$C$3:$H$198,5,FALSE)))</f>
        <v>x</v>
      </c>
      <c r="P100" s="165" t="str">
        <f>IF(J100="x","x",(J100*1000000/VLOOKUP($C100,'Crisis Indicator Data'!$C$3:$H$198,5,FALSE)))</f>
        <v>x</v>
      </c>
      <c r="Q100" s="147">
        <f t="shared" si="7"/>
        <v>3</v>
      </c>
      <c r="R100" s="147">
        <f t="shared" si="8"/>
        <v>2.4500000000000002</v>
      </c>
    </row>
    <row r="101" spans="1:18" x14ac:dyDescent="0.35">
      <c r="A101" s="172" t="str">
        <f>'Crisis Indicator Data'!A98</f>
        <v>Food Security in Mauritania</v>
      </c>
      <c r="B101" s="173" t="str">
        <f>'Crisis Indicator Data'!B98</f>
        <v>Drought,Floods</v>
      </c>
      <c r="C101" s="173" t="str">
        <f>'Crisis Indicator Data'!C98</f>
        <v>MRT003</v>
      </c>
      <c r="D101" s="173" t="str">
        <f>'Crisis Indicator Data'!D98</f>
        <v>Mauritania</v>
      </c>
      <c r="E101" s="173" t="str">
        <f>'Crisis Indicator Data'!E98</f>
        <v>MRT</v>
      </c>
      <c r="F101" s="182">
        <f>IF('Crisis Indicator Data'!Q98="x","x",('Crisis Indicator Data'!Q98/1000000))</f>
        <v>3.194</v>
      </c>
      <c r="G101" s="182">
        <f>IF('Crisis Indicator Data'!R98="x","x",('Crisis Indicator Data'!R98/1000000))</f>
        <v>1.0229999999999999</v>
      </c>
      <c r="H101" s="182">
        <f>IF('Crisis Indicator Data'!S98="x","x",('Crisis Indicator Data'!S98/1000000))</f>
        <v>0.35799999999999998</v>
      </c>
      <c r="I101" s="182">
        <f>IF('Crisis Indicator Data'!T98="x","x",('Crisis Indicator Data'!T98/1000000))</f>
        <v>7.0000000000000001E-3</v>
      </c>
      <c r="J101" s="182">
        <f>IF('Crisis Indicator Data'!U98="x","x",('Crisis Indicator Data'!U98/1000000))</f>
        <v>0</v>
      </c>
      <c r="K101" s="168">
        <f t="shared" si="6"/>
        <v>2.6</v>
      </c>
      <c r="L101" s="165">
        <f>IF(F101="x","x",(F101*1000000/VLOOKUP($C101,'Crisis Indicator Data'!$C$3:$H$198,5,FALSE)))</f>
        <v>0.69707551287647318</v>
      </c>
      <c r="M101" s="165">
        <f>IF(G101="x","x",(G101*1000000/VLOOKUP($C101,'Crisis Indicator Data'!$C$3:$H$198,5,FALSE)))</f>
        <v>0.22326494980357919</v>
      </c>
      <c r="N101" s="165">
        <f>IF(H101="x","x",(H101*1000000/VLOOKUP($C101,'Crisis Indicator Data'!$C$3:$H$198,5,FALSE)))</f>
        <v>7.8131820165866436E-2</v>
      </c>
      <c r="O101" s="165">
        <f>IF(I101="x","x",(I101*1000000/VLOOKUP($C101,'Crisis Indicator Data'!$C$3:$H$198,5,FALSE)))</f>
        <v>1.5277171540811873E-3</v>
      </c>
      <c r="P101" s="165">
        <f>IF(J101="x","x",(J101*1000000/VLOOKUP($C101,'Crisis Indicator Data'!$C$3:$H$198,5,FALSE)))</f>
        <v>0</v>
      </c>
      <c r="Q101" s="147">
        <f t="shared" si="7"/>
        <v>3</v>
      </c>
      <c r="R101" s="147">
        <f t="shared" si="8"/>
        <v>2.8</v>
      </c>
    </row>
    <row r="102" spans="1:18" x14ac:dyDescent="0.35">
      <c r="A102" s="172" t="str">
        <f>'Crisis Indicator Data'!A99</f>
        <v>Complex crisis in Malawi</v>
      </c>
      <c r="B102" s="173" t="str">
        <f>'Crisis Indicator Data'!B99</f>
        <v>Drought,Socio-political,Cyclone</v>
      </c>
      <c r="C102" s="173" t="str">
        <f>'Crisis Indicator Data'!C99</f>
        <v>MWI002</v>
      </c>
      <c r="D102" s="173" t="str">
        <f>'Crisis Indicator Data'!D99</f>
        <v>Malawi</v>
      </c>
      <c r="E102" s="173" t="str">
        <f>'Crisis Indicator Data'!E99</f>
        <v>MWI</v>
      </c>
      <c r="F102" s="182">
        <f>IF('Crisis Indicator Data'!Q99="x","x",('Crisis Indicator Data'!Q99/1000000))</f>
        <v>12.77</v>
      </c>
      <c r="G102" s="182">
        <f>IF('Crisis Indicator Data'!R99="x","x",('Crisis Indicator Data'!R99/1000000))</f>
        <v>0</v>
      </c>
      <c r="H102" s="182">
        <f>IF('Crisis Indicator Data'!S99="x","x",('Crisis Indicator Data'!S99/1000000))</f>
        <v>8.9440000000000008</v>
      </c>
      <c r="I102" s="182">
        <f>IF('Crisis Indicator Data'!T99="x","x",('Crisis Indicator Data'!T99/1000000))</f>
        <v>5.6000000000000001E-2</v>
      </c>
      <c r="J102" s="182">
        <f>IF('Crisis Indicator Data'!U99="x","x",('Crisis Indicator Data'!U99/1000000))</f>
        <v>0</v>
      </c>
      <c r="K102" s="168">
        <f t="shared" ref="K102:K133" si="9">IF(H102="x","x",IF(SUM(H102:J102)=0,0,IF(LOG(SUM(H102:J102)*1000000)&lt;$K$4,0,IF(LOG(SUM(H102:J102)*1000000)&gt;$K$3,5,ROUND(5-(K$3-LOG(SUM(H102:J102)*1000000))/(K$3-K$4)*5,1)))))</f>
        <v>4.9000000000000004</v>
      </c>
      <c r="L102" s="165">
        <f>IF(F102="x","x",(F102*1000000/VLOOKUP($C102,'Crisis Indicator Data'!$C$3:$H$198,5,FALSE)))</f>
        <v>0.5865870463941204</v>
      </c>
      <c r="M102" s="165">
        <f>IF(G102="x","x",(G102*1000000/VLOOKUP($C102,'Crisis Indicator Data'!$C$3:$H$198,5,FALSE)))</f>
        <v>0</v>
      </c>
      <c r="N102" s="165">
        <f>IF(H102="x","x",(H102*1000000/VLOOKUP($C102,'Crisis Indicator Data'!$C$3:$H$198,5,FALSE)))</f>
        <v>0.4108406063389986</v>
      </c>
      <c r="O102" s="165">
        <f>IF(I102="x","x",(I102*1000000/VLOOKUP($C102,'Crisis Indicator Data'!$C$3:$H$198,5,FALSE)))</f>
        <v>2.572347266881029E-3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3.95</v>
      </c>
    </row>
    <row r="103" spans="1:18" x14ac:dyDescent="0.35">
      <c r="A103" s="172" t="str">
        <f>'Crisis Indicator Data'!A100</f>
        <v>International Refugees in Malaysia</v>
      </c>
      <c r="B103" s="173" t="str">
        <f>'Crisis Indicator Data'!B100</f>
        <v>Displacement</v>
      </c>
      <c r="C103" s="173" t="str">
        <f>'Crisis Indicator Data'!C100</f>
        <v>MYS001</v>
      </c>
      <c r="D103" s="173" t="str">
        <f>'Crisis Indicator Data'!D100</f>
        <v>Malaysia</v>
      </c>
      <c r="E103" s="173" t="str">
        <f>'Crisis Indicator Data'!E100</f>
        <v>MYS</v>
      </c>
      <c r="F103" s="182">
        <f>IF('Crisis Indicator Data'!Q100="x","x",('Crisis Indicator Data'!Q100/1000000))</f>
        <v>0</v>
      </c>
      <c r="G103" s="182">
        <f>IF('Crisis Indicator Data'!R100="x","x",('Crisis Indicator Data'!R100/1000000))</f>
        <v>11.041</v>
      </c>
      <c r="H103" s="182">
        <f>IF('Crisis Indicator Data'!S100="x","x",('Crisis Indicator Data'!S100/1000000))</f>
        <v>0.19</v>
      </c>
      <c r="I103" s="182" t="str">
        <f>IF('Crisis Indicator Data'!T100="x","x",('Crisis Indicator Data'!T100/1000000))</f>
        <v>x</v>
      </c>
      <c r="J103" s="182" t="str">
        <f>IF('Crisis Indicator Data'!U100="x","x",('Crisis Indicator Data'!U100/1000000))</f>
        <v>x</v>
      </c>
      <c r="K103" s="168">
        <f t="shared" si="9"/>
        <v>2.1</v>
      </c>
      <c r="L103" s="165">
        <f>IF(F103="x","x",(F103*1000000/VLOOKUP($C103,'Crisis Indicator Data'!$C$3:$H$198,5,FALSE)))</f>
        <v>0</v>
      </c>
      <c r="M103" s="165">
        <f>IF(G103="x","x",(G103*1000000/VLOOKUP($C103,'Crisis Indicator Data'!$C$3:$H$198,5,FALSE)))</f>
        <v>0.98308253939987533</v>
      </c>
      <c r="N103" s="165">
        <f>IF(H103="x","x",(H103*1000000/VLOOKUP($C103,'Crisis Indicator Data'!$C$3:$H$198,5,FALSE)))</f>
        <v>1.6917460600124654E-2</v>
      </c>
      <c r="O103" s="165" t="str">
        <f>IF(I103="x","x",(I103*1000000/VLOOKUP($C103,'Crisis Indicator Data'!$C$3:$H$198,5,FALSE)))</f>
        <v>x</v>
      </c>
      <c r="P103" s="165" t="str">
        <f>IF(J103="x","x",(J103*1000000/VLOOKUP($C103,'Crisis Indicator Data'!$C$3:$H$198,5,FALSE)))</f>
        <v>x</v>
      </c>
      <c r="Q103" s="147">
        <f t="shared" si="10"/>
        <v>2</v>
      </c>
      <c r="R103" s="147">
        <f t="shared" si="11"/>
        <v>2.0499999999999998</v>
      </c>
    </row>
    <row r="104" spans="1:18" x14ac:dyDescent="0.35">
      <c r="A104" s="172" t="str">
        <f>'Crisis Indicator Data'!A101</f>
        <v>Food Security Crisis in Namibia</v>
      </c>
      <c r="B104" s="173" t="str">
        <f>'Crisis Indicator Data'!B101</f>
        <v>Drought</v>
      </c>
      <c r="C104" s="173" t="str">
        <f>'Crisis Indicator Data'!C101</f>
        <v>NAM002</v>
      </c>
      <c r="D104" s="173" t="str">
        <f>'Crisis Indicator Data'!D101</f>
        <v>Namibia</v>
      </c>
      <c r="E104" s="173" t="str">
        <f>'Crisis Indicator Data'!E101</f>
        <v>NAM</v>
      </c>
      <c r="F104" s="182">
        <f>IF('Crisis Indicator Data'!Q101="x","x",('Crisis Indicator Data'!Q101/1000000))</f>
        <v>1.111</v>
      </c>
      <c r="G104" s="182">
        <f>IF('Crisis Indicator Data'!R101="x","x",('Crisis Indicator Data'!R101/1000000))</f>
        <v>0.76600000000000001</v>
      </c>
      <c r="H104" s="182">
        <f>IF('Crisis Indicator Data'!S101="x","x",('Crisis Indicator Data'!S101/1000000))</f>
        <v>1.0569999999999999</v>
      </c>
      <c r="I104" s="182">
        <f>IF('Crisis Indicator Data'!T101="x","x",('Crisis Indicator Data'!T101/1000000))</f>
        <v>8.7999999999999995E-2</v>
      </c>
      <c r="J104" s="182">
        <f>IF('Crisis Indicator Data'!U101="x","x",('Crisis Indicator Data'!U101/1000000))</f>
        <v>0</v>
      </c>
      <c r="K104" s="168">
        <f t="shared" si="9"/>
        <v>3.4</v>
      </c>
      <c r="L104" s="165">
        <f>IF(F104="x","x",(F104*1000000/VLOOKUP($C104,'Crisis Indicator Data'!$C$3:$H$198,5,FALSE)))</f>
        <v>0.36763732627399076</v>
      </c>
      <c r="M104" s="165">
        <f>IF(G104="x","x",(G104*1000000/VLOOKUP($C104,'Crisis Indicator Data'!$C$3:$H$198,5,FALSE)))</f>
        <v>0.25347452018530775</v>
      </c>
      <c r="N104" s="165">
        <f>IF(H104="x","x",(H104*1000000/VLOOKUP($C104,'Crisis Indicator Data'!$C$3:$H$198,5,FALSE)))</f>
        <v>0.34976836532097949</v>
      </c>
      <c r="O104" s="165">
        <f>IF(I104="x","x",(I104*1000000/VLOOKUP($C104,'Crisis Indicator Data'!$C$3:$H$198,5,FALSE)))</f>
        <v>2.911978821972204E-2</v>
      </c>
      <c r="P104" s="165">
        <f>IF(J104="x","x",(J104*1000000/VLOOKUP($C104,'Crisis Indicator Data'!$C$3:$H$198,5,FALSE)))</f>
        <v>0</v>
      </c>
      <c r="Q104" s="147">
        <f t="shared" si="10"/>
        <v>3</v>
      </c>
      <c r="R104" s="147">
        <f t="shared" si="11"/>
        <v>3.2</v>
      </c>
    </row>
    <row r="105" spans="1:18" x14ac:dyDescent="0.35">
      <c r="A105" s="172" t="str">
        <f>'Crisis Indicator Data'!A102</f>
        <v>Lake Chad basin crisis in Niger</v>
      </c>
      <c r="B105" s="173" t="str">
        <f>'Crisis Indicator Data'!B102</f>
        <v>Conflict</v>
      </c>
      <c r="C105" s="173" t="str">
        <f>'Crisis Indicator Data'!C102</f>
        <v>NER002</v>
      </c>
      <c r="D105" s="173" t="str">
        <f>'Crisis Indicator Data'!D102</f>
        <v>Niger</v>
      </c>
      <c r="E105" s="173" t="str">
        <f>'Crisis Indicator Data'!E102</f>
        <v>NER</v>
      </c>
      <c r="F105" s="182">
        <f>IF('Crisis Indicator Data'!Q102="x","x",('Crisis Indicator Data'!Q102/1000000))</f>
        <v>0.02</v>
      </c>
      <c r="G105" s="182">
        <f>IF('Crisis Indicator Data'!R102="x","x",('Crisis Indicator Data'!R102/1000000))</f>
        <v>0</v>
      </c>
      <c r="H105" s="182">
        <f>IF('Crisis Indicator Data'!S102="x","x",('Crisis Indicator Data'!S102/1000000))</f>
        <v>0.53200000000000003</v>
      </c>
      <c r="I105" s="182">
        <f>IF('Crisis Indicator Data'!T102="x","x",('Crisis Indicator Data'!T102/1000000))</f>
        <v>0.28799999999999998</v>
      </c>
      <c r="J105" s="182">
        <f>IF('Crisis Indicator Data'!U102="x","x",('Crisis Indicator Data'!U102/1000000))</f>
        <v>0</v>
      </c>
      <c r="K105" s="168">
        <f t="shared" si="9"/>
        <v>3.2</v>
      </c>
      <c r="L105" s="165">
        <f>IF(F105="x","x",(F105*1000000/VLOOKUP($C105,'Crisis Indicator Data'!$C$3:$H$198,5,FALSE)))</f>
        <v>2.3809523809523808E-2</v>
      </c>
      <c r="M105" s="165">
        <f>IF(G105="x","x",(G105*1000000/VLOOKUP($C105,'Crisis Indicator Data'!$C$3:$H$198,5,FALSE)))</f>
        <v>0</v>
      </c>
      <c r="N105" s="165">
        <f>IF(H105="x","x",(H105*1000000/VLOOKUP($C105,'Crisis Indicator Data'!$C$3:$H$198,5,FALSE)))</f>
        <v>0.6333333333333333</v>
      </c>
      <c r="O105" s="165">
        <f>IF(I105="x","x",(I105*1000000/VLOOKUP($C105,'Crisis Indicator Data'!$C$3:$H$198,5,FALSE)))</f>
        <v>0.34285714285714286</v>
      </c>
      <c r="P105" s="165">
        <f>IF(J105="x","x",(J105*1000000/VLOOKUP($C105,'Crisis Indicator Data'!$C$3:$H$198,5,FALSE)))</f>
        <v>0</v>
      </c>
      <c r="Q105" s="147">
        <f t="shared" si="10"/>
        <v>4</v>
      </c>
      <c r="R105" s="147">
        <f t="shared" si="11"/>
        <v>3.6</v>
      </c>
    </row>
    <row r="106" spans="1:18" x14ac:dyDescent="0.35">
      <c r="A106" s="172" t="str">
        <f>'Crisis Indicator Data'!A103</f>
        <v>Mali/Burkina Faso conflict</v>
      </c>
      <c r="B106" s="173" t="str">
        <f>'Crisis Indicator Data'!B103</f>
        <v>Conflict</v>
      </c>
      <c r="C106" s="173" t="str">
        <f>'Crisis Indicator Data'!C103</f>
        <v>NER003</v>
      </c>
      <c r="D106" s="173" t="str">
        <f>'Crisis Indicator Data'!D103</f>
        <v>Niger</v>
      </c>
      <c r="E106" s="173" t="str">
        <f>'Crisis Indicator Data'!E103</f>
        <v>NER</v>
      </c>
      <c r="F106" s="182">
        <f>IF('Crisis Indicator Data'!Q103="x","x",('Crisis Indicator Data'!Q103/1000000))</f>
        <v>7.1120000000000001</v>
      </c>
      <c r="G106" s="182">
        <f>IF('Crisis Indicator Data'!R103="x","x",('Crisis Indicator Data'!R103/1000000))</f>
        <v>0</v>
      </c>
      <c r="H106" s="182">
        <f>IF('Crisis Indicator Data'!S103="x","x",('Crisis Indicator Data'!S103/1000000))</f>
        <v>1.1779999999999999</v>
      </c>
      <c r="I106" s="182">
        <f>IF('Crisis Indicator Data'!T103="x","x",('Crisis Indicator Data'!T103/1000000))</f>
        <v>0.72499999999999998</v>
      </c>
      <c r="J106" s="182">
        <f>IF('Crisis Indicator Data'!U103="x","x",('Crisis Indicator Data'!U103/1000000))</f>
        <v>0</v>
      </c>
      <c r="K106" s="168">
        <f t="shared" si="9"/>
        <v>3.8</v>
      </c>
      <c r="L106" s="165">
        <f>IF(F106="x","x",(F106*1000000/VLOOKUP($C106,'Crisis Indicator Data'!$C$3:$H$198,5,FALSE)))</f>
        <v>0.78899489682715773</v>
      </c>
      <c r="M106" s="165">
        <f>IF(G106="x","x",(G106*1000000/VLOOKUP($C106,'Crisis Indicator Data'!$C$3:$H$198,5,FALSE)))</f>
        <v>0</v>
      </c>
      <c r="N106" s="165">
        <f>IF(H106="x","x",(H106*1000000/VLOOKUP($C106,'Crisis Indicator Data'!$C$3:$H$198,5,FALSE)))</f>
        <v>0.13068560017750167</v>
      </c>
      <c r="O106" s="165">
        <f>IF(I106="x","x",(I106*1000000/VLOOKUP($C106,'Crisis Indicator Data'!$C$3:$H$198,5,FALSE)))</f>
        <v>8.0430441535389391E-2</v>
      </c>
      <c r="P106" s="165">
        <f>IF(J106="x","x",(J106*1000000/VLOOKUP($C106,'Crisis Indicator Data'!$C$3:$H$198,5,FALSE)))</f>
        <v>0</v>
      </c>
      <c r="Q106" s="147">
        <f t="shared" si="10"/>
        <v>4</v>
      </c>
      <c r="R106" s="147">
        <f t="shared" si="11"/>
        <v>3.9</v>
      </c>
    </row>
    <row r="107" spans="1:18" x14ac:dyDescent="0.35">
      <c r="A107" s="172" t="str">
        <f>'Crisis Indicator Data'!A104</f>
        <v>Nigerian Refugees</v>
      </c>
      <c r="B107" s="173" t="str">
        <f>'Crisis Indicator Data'!B104</f>
        <v>Displacement</v>
      </c>
      <c r="C107" s="173" t="str">
        <f>'Crisis Indicator Data'!C104</f>
        <v>NER004</v>
      </c>
      <c r="D107" s="173" t="str">
        <f>'Crisis Indicator Data'!D104</f>
        <v>Niger</v>
      </c>
      <c r="E107" s="173" t="str">
        <f>'Crisis Indicator Data'!E104</f>
        <v>NER</v>
      </c>
      <c r="F107" s="182">
        <f>IF('Crisis Indicator Data'!Q104="x","x",('Crisis Indicator Data'!Q104/1000000))</f>
        <v>4.2610000000000001</v>
      </c>
      <c r="G107" s="182">
        <f>IF('Crisis Indicator Data'!R104="x","x",('Crisis Indicator Data'!R104/1000000))</f>
        <v>0</v>
      </c>
      <c r="H107" s="182">
        <f>IF('Crisis Indicator Data'!S104="x","x",('Crisis Indicator Data'!S104/1000000))</f>
        <v>0.53200000000000003</v>
      </c>
      <c r="I107" s="182">
        <f>IF('Crisis Indicator Data'!T104="x","x",('Crisis Indicator Data'!T104/1000000))</f>
        <v>0.26400000000000001</v>
      </c>
      <c r="J107" s="182">
        <f>IF('Crisis Indicator Data'!U104="x","x",('Crisis Indicator Data'!U104/1000000))</f>
        <v>0</v>
      </c>
      <c r="K107" s="168">
        <f t="shared" si="9"/>
        <v>3.2</v>
      </c>
      <c r="L107" s="165">
        <f>IF(F107="x","x",(F107*1000000/VLOOKUP($C107,'Crisis Indicator Data'!$C$3:$H$198,5,FALSE)))</f>
        <v>0.84259442357128733</v>
      </c>
      <c r="M107" s="165">
        <f>IF(G107="x","x",(G107*1000000/VLOOKUP($C107,'Crisis Indicator Data'!$C$3:$H$198,5,FALSE)))</f>
        <v>0</v>
      </c>
      <c r="N107" s="165">
        <f>IF(H107="x","x",(H107*1000000/VLOOKUP($C107,'Crisis Indicator Data'!$C$3:$H$198,5,FALSE)))</f>
        <v>0.10520071188451652</v>
      </c>
      <c r="O107" s="165">
        <f>IF(I107="x","x",(I107*1000000/VLOOKUP($C107,'Crisis Indicator Data'!$C$3:$H$198,5,FALSE)))</f>
        <v>5.2204864544196164E-2</v>
      </c>
      <c r="P107" s="165">
        <f>IF(J107="x","x",(J107*1000000/VLOOKUP($C107,'Crisis Indicator Data'!$C$3:$H$198,5,FALSE)))</f>
        <v>0</v>
      </c>
      <c r="Q107" s="147">
        <f t="shared" si="10"/>
        <v>4</v>
      </c>
      <c r="R107" s="147">
        <f t="shared" si="11"/>
        <v>3.6</v>
      </c>
    </row>
    <row r="108" spans="1:18" x14ac:dyDescent="0.35">
      <c r="A108" s="172" t="str">
        <f>'Crisis Indicator Data'!A105</f>
        <v>Complex crisis in Niger</v>
      </c>
      <c r="B108" s="173" t="str">
        <f>'Crisis Indicator Data'!B105</f>
        <v>Conflict,Displacement,Drought,Floods,Food Security,Violence</v>
      </c>
      <c r="C108" s="173" t="str">
        <f>'Crisis Indicator Data'!C105</f>
        <v>NER006</v>
      </c>
      <c r="D108" s="173" t="str">
        <f>'Crisis Indicator Data'!D105</f>
        <v>Niger</v>
      </c>
      <c r="E108" s="173" t="str">
        <f>'Crisis Indicator Data'!E105</f>
        <v>NER</v>
      </c>
      <c r="F108" s="182">
        <f>IF('Crisis Indicator Data'!Q105="x","x",('Crisis Indicator Data'!Q105/1000000))</f>
        <v>17.239000000000001</v>
      </c>
      <c r="G108" s="182">
        <f>IF('Crisis Indicator Data'!R105="x","x",('Crisis Indicator Data'!R105/1000000))</f>
        <v>5.6</v>
      </c>
      <c r="H108" s="182">
        <f>IF('Crisis Indicator Data'!S105="x","x",('Crisis Indicator Data'!S105/1000000))</f>
        <v>3.0230000000000001</v>
      </c>
      <c r="I108" s="182">
        <f>IF('Crisis Indicator Data'!T105="x","x",('Crisis Indicator Data'!T105/1000000))</f>
        <v>1.2769999999999999</v>
      </c>
      <c r="J108" s="182" t="str">
        <f>IF('Crisis Indicator Data'!U105="x","x",('Crisis Indicator Data'!U105/1000000))</f>
        <v>x</v>
      </c>
      <c r="K108" s="168">
        <f t="shared" si="9"/>
        <v>4.4000000000000004</v>
      </c>
      <c r="L108" s="165">
        <f>IF(F108="x","x",(F108*1000000/VLOOKUP($C108,'Crisis Indicator Data'!$C$3:$H$198,5,FALSE)))</f>
        <v>0.63521131950329779</v>
      </c>
      <c r="M108" s="165">
        <f>IF(G108="x","x",(G108*1000000/VLOOKUP($C108,'Crisis Indicator Data'!$C$3:$H$198,5,FALSE)))</f>
        <v>0.20634511220015475</v>
      </c>
      <c r="N108" s="165">
        <f>IF(H108="x","x",(H108*1000000/VLOOKUP($C108,'Crisis Indicator Data'!$C$3:$H$198,5,FALSE)))</f>
        <v>0.11138951324661926</v>
      </c>
      <c r="O108" s="165">
        <f>IF(I108="x","x",(I108*1000000/VLOOKUP($C108,'Crisis Indicator Data'!$C$3:$H$198,5,FALSE)))</f>
        <v>4.7054055049928149E-2</v>
      </c>
      <c r="P108" s="165" t="str">
        <f>IF(J108="x","x",(J108*1000000/VLOOKUP($C108,'Crisis Indicator Data'!$C$3:$H$198,5,FALSE)))</f>
        <v>x</v>
      </c>
      <c r="Q108" s="147">
        <f t="shared" si="10"/>
        <v>3</v>
      </c>
      <c r="R108" s="147">
        <f t="shared" si="11"/>
        <v>3.7</v>
      </c>
    </row>
    <row r="109" spans="1:18" x14ac:dyDescent="0.35">
      <c r="A109" s="172" t="str">
        <f>'Crisis Indicator Data'!A106</f>
        <v>Complex crisis in Nigeria</v>
      </c>
      <c r="B109" s="173" t="str">
        <f>'Crisis Indicator Data'!B106</f>
        <v>Conflict,Displacement,Violence,Epidemic,Floods</v>
      </c>
      <c r="C109" s="173" t="str">
        <f>'Crisis Indicator Data'!C106</f>
        <v>NGA001</v>
      </c>
      <c r="D109" s="173" t="str">
        <f>'Crisis Indicator Data'!D106</f>
        <v>Nigeria</v>
      </c>
      <c r="E109" s="173" t="str">
        <f>'Crisis Indicator Data'!E106</f>
        <v>NGA</v>
      </c>
      <c r="F109" s="182">
        <f>IF('Crisis Indicator Data'!Q106="x","x",('Crisis Indicator Data'!Q106/1000000))</f>
        <v>85.903000000000006</v>
      </c>
      <c r="G109" s="182">
        <f>IF('Crisis Indicator Data'!R106="x","x",('Crisis Indicator Data'!R106/1000000))</f>
        <v>82.685000000000002</v>
      </c>
      <c r="H109" s="182">
        <f>IF('Crisis Indicator Data'!S106="x","x",('Crisis Indicator Data'!S106/1000000))</f>
        <v>30.759</v>
      </c>
      <c r="I109" s="182">
        <f>IF('Crisis Indicator Data'!T106="x","x",('Crisis Indicator Data'!T106/1000000))</f>
        <v>0.999</v>
      </c>
      <c r="J109" s="182">
        <f>IF('Crisis Indicator Data'!U106="x","x",('Crisis Indicator Data'!U106/1000000))</f>
        <v>0</v>
      </c>
      <c r="K109" s="168">
        <f t="shared" si="9"/>
        <v>5</v>
      </c>
      <c r="L109" s="165">
        <f>IF(F109="x","x",(F109*1000000/VLOOKUP($C109,'Crisis Indicator Data'!$C$3:$H$198,5,FALSE)))</f>
        <v>0.42877322232537712</v>
      </c>
      <c r="M109" s="165">
        <f>IF(G109="x","x",(G109*1000000/VLOOKUP($C109,'Crisis Indicator Data'!$C$3:$H$198,5,FALSE)))</f>
        <v>0.4127110099527817</v>
      </c>
      <c r="N109" s="165">
        <f>IF(H109="x","x",(H109*1000000/VLOOKUP($C109,'Crisis Indicator Data'!$C$3:$H$198,5,FALSE)))</f>
        <v>0.15352939414812375</v>
      </c>
      <c r="O109" s="165">
        <f>IF(I109="x","x",(I109*1000000/VLOOKUP($C109,'Crisis Indicator Data'!$C$3:$H$198,5,FALSE)))</f>
        <v>4.986373573717469E-3</v>
      </c>
      <c r="P109" s="165">
        <f>IF(J109="x","x",(J109*1000000/VLOOKUP($C109,'Crisis Indicator Data'!$C$3:$H$198,5,FALSE)))</f>
        <v>0</v>
      </c>
      <c r="Q109" s="147">
        <f t="shared" si="10"/>
        <v>3</v>
      </c>
      <c r="R109" s="147">
        <f t="shared" si="11"/>
        <v>4</v>
      </c>
    </row>
    <row r="110" spans="1:18" x14ac:dyDescent="0.35">
      <c r="A110" s="172" t="str">
        <f>'Crisis Indicator Data'!A107</f>
        <v>Middle belt conflict</v>
      </c>
      <c r="B110" s="173" t="str">
        <f>'Crisis Indicator Data'!B107</f>
        <v>Violence,Conflict</v>
      </c>
      <c r="C110" s="173" t="str">
        <f>'Crisis Indicator Data'!C107</f>
        <v>NGA003</v>
      </c>
      <c r="D110" s="173" t="str">
        <f>'Crisis Indicator Data'!D107</f>
        <v>Nigeria</v>
      </c>
      <c r="E110" s="173" t="str">
        <f>'Crisis Indicator Data'!E107</f>
        <v>NGA</v>
      </c>
      <c r="F110" s="182">
        <f>IF('Crisis Indicator Data'!Q107="x","x",('Crisis Indicator Data'!Q107/1000000))</f>
        <v>7.7770000000000001</v>
      </c>
      <c r="G110" s="182">
        <f>IF('Crisis Indicator Data'!R107="x","x",('Crisis Indicator Data'!R107/1000000))</f>
        <v>7.6070000000000002</v>
      </c>
      <c r="H110" s="182">
        <f>IF('Crisis Indicator Data'!S107="x","x",('Crisis Indicator Data'!S107/1000000))</f>
        <v>3.105</v>
      </c>
      <c r="I110" s="182">
        <f>IF('Crisis Indicator Data'!T107="x","x",('Crisis Indicator Data'!T107/1000000))</f>
        <v>2.5999999999999999E-2</v>
      </c>
      <c r="J110" s="182">
        <f>IF('Crisis Indicator Data'!U107="x","x",('Crisis Indicator Data'!U107/1000000))</f>
        <v>0</v>
      </c>
      <c r="K110" s="168">
        <f t="shared" si="9"/>
        <v>4.2</v>
      </c>
      <c r="L110" s="165">
        <f>IF(F110="x","x",(F110*1000000/VLOOKUP($C110,'Crisis Indicator Data'!$C$3:$H$198,5,FALSE)))</f>
        <v>0.42003780718336486</v>
      </c>
      <c r="M110" s="165">
        <f>IF(G110="x","x",(G110*1000000/VLOOKUP($C110,'Crisis Indicator Data'!$C$3:$H$198,5,FALSE)))</f>
        <v>0.41085606265190389</v>
      </c>
      <c r="N110" s="165">
        <f>IF(H110="x","x",(H110*1000000/VLOOKUP($C110,'Crisis Indicator Data'!$C$3:$H$198,5,FALSE)))</f>
        <v>0.16770186335403728</v>
      </c>
      <c r="O110" s="165">
        <f>IF(I110="x","x",(I110*1000000/VLOOKUP($C110,'Crisis Indicator Data'!$C$3:$H$198,5,FALSE)))</f>
        <v>1.4042668106940318E-3</v>
      </c>
      <c r="P110" s="165">
        <f>IF(J110="x","x",(J110*1000000/VLOOKUP($C110,'Crisis Indicator Data'!$C$3:$H$198,5,FALSE)))</f>
        <v>0</v>
      </c>
      <c r="Q110" s="147">
        <f t="shared" si="10"/>
        <v>3</v>
      </c>
      <c r="R110" s="147">
        <f t="shared" si="11"/>
        <v>3.6</v>
      </c>
    </row>
    <row r="111" spans="1:18" x14ac:dyDescent="0.35">
      <c r="A111" s="172" t="str">
        <f>'Crisis Indicator Data'!A108</f>
        <v>Lake Chad basin crisis in Nigeria</v>
      </c>
      <c r="B111" s="173" t="str">
        <f>'Crisis Indicator Data'!B108</f>
        <v>Conflict,Displacement</v>
      </c>
      <c r="C111" s="173" t="str">
        <f>'Crisis Indicator Data'!C108</f>
        <v>NGA004</v>
      </c>
      <c r="D111" s="173" t="str">
        <f>'Crisis Indicator Data'!D108</f>
        <v>Nigeria</v>
      </c>
      <c r="E111" s="173" t="str">
        <f>'Crisis Indicator Data'!E108</f>
        <v>NGA</v>
      </c>
      <c r="F111" s="182">
        <f>IF('Crisis Indicator Data'!Q108="x","x",('Crisis Indicator Data'!Q108/1000000))</f>
        <v>0</v>
      </c>
      <c r="G111" s="182">
        <f>IF('Crisis Indicator Data'!R108="x","x",('Crisis Indicator Data'!R108/1000000))</f>
        <v>8.1999999999999993</v>
      </c>
      <c r="H111" s="182">
        <f>IF('Crisis Indicator Data'!S108="x","x",('Crisis Indicator Data'!S108/1000000))</f>
        <v>5.6</v>
      </c>
      <c r="I111" s="182">
        <f>IF('Crisis Indicator Data'!T108="x","x",('Crisis Indicator Data'!T108/1000000))</f>
        <v>2.1</v>
      </c>
      <c r="J111" s="182">
        <f>IF('Crisis Indicator Data'!U108="x","x",('Crisis Indicator Data'!U108/1000000))</f>
        <v>0.2</v>
      </c>
      <c r="K111" s="168">
        <f t="shared" si="9"/>
        <v>4.8</v>
      </c>
      <c r="L111" s="165">
        <f>IF(F111="x","x",(F111*1000000/VLOOKUP($C111,'Crisis Indicator Data'!$C$3:$H$198,5,FALSE)))</f>
        <v>0</v>
      </c>
      <c r="M111" s="165">
        <f>IF(G111="x","x",(G111*1000000/VLOOKUP($C111,'Crisis Indicator Data'!$C$3:$H$198,5,FALSE)))</f>
        <v>0.50931677018633537</v>
      </c>
      <c r="N111" s="165">
        <f>IF(H111="x","x",(H111*1000000/VLOOKUP($C111,'Crisis Indicator Data'!$C$3:$H$198,5,FALSE)))</f>
        <v>0.34782608695652173</v>
      </c>
      <c r="O111" s="165">
        <f>IF(I111="x","x",(I111*1000000/VLOOKUP($C111,'Crisis Indicator Data'!$C$3:$H$198,5,FALSE)))</f>
        <v>0.13043478260869565</v>
      </c>
      <c r="P111" s="165">
        <f>IF(J111="x","x",(J111*1000000/VLOOKUP($C111,'Crisis Indicator Data'!$C$3:$H$198,5,FALSE)))</f>
        <v>1.2422360248447204E-2</v>
      </c>
      <c r="Q111" s="147">
        <f t="shared" si="10"/>
        <v>4</v>
      </c>
      <c r="R111" s="147">
        <f t="shared" si="11"/>
        <v>4.4000000000000004</v>
      </c>
    </row>
    <row r="112" spans="1:18" x14ac:dyDescent="0.35">
      <c r="A112" s="172" t="str">
        <f>'Crisis Indicator Data'!A109</f>
        <v>Northwest Banditry</v>
      </c>
      <c r="B112" s="173" t="str">
        <f>'Crisis Indicator Data'!B109</f>
        <v>Violence,Displacement</v>
      </c>
      <c r="C112" s="173" t="str">
        <f>'Crisis Indicator Data'!C109</f>
        <v>NGA007</v>
      </c>
      <c r="D112" s="173" t="str">
        <f>'Crisis Indicator Data'!D109</f>
        <v>Nigeria</v>
      </c>
      <c r="E112" s="173" t="str">
        <f>'Crisis Indicator Data'!E109</f>
        <v>NGA</v>
      </c>
      <c r="F112" s="182">
        <f>IF('Crisis Indicator Data'!Q109="x","x",('Crisis Indicator Data'!Q109/1000000))</f>
        <v>15.897</v>
      </c>
      <c r="G112" s="182">
        <f>IF('Crisis Indicator Data'!R109="x","x",('Crisis Indicator Data'!R109/1000000))</f>
        <v>17.748000000000001</v>
      </c>
      <c r="H112" s="182">
        <f>IF('Crisis Indicator Data'!S109="x","x",('Crisis Indicator Data'!S109/1000000))</f>
        <v>9.7569999999999997</v>
      </c>
      <c r="I112" s="182">
        <f>IF('Crisis Indicator Data'!T109="x","x",('Crisis Indicator Data'!T109/1000000))</f>
        <v>0.48299999999999998</v>
      </c>
      <c r="J112" s="182">
        <f>IF('Crisis Indicator Data'!U109="x","x",('Crisis Indicator Data'!U109/1000000))</f>
        <v>0</v>
      </c>
      <c r="K112" s="168">
        <f t="shared" si="9"/>
        <v>5</v>
      </c>
      <c r="L112" s="165">
        <f>IF(F112="x","x",(F112*1000000/VLOOKUP($C112,'Crisis Indicator Data'!$C$3:$H$198,5,FALSE)))</f>
        <v>0.36224222399453115</v>
      </c>
      <c r="M112" s="165">
        <f>IF(G112="x","x",(G112*1000000/VLOOKUP($C112,'Crisis Indicator Data'!$C$3:$H$198,5,FALSE)))</f>
        <v>0.4044206448672667</v>
      </c>
      <c r="N112" s="165">
        <f>IF(H112="x","x",(H112*1000000/VLOOKUP($C112,'Crisis Indicator Data'!$C$3:$H$198,5,FALSE)))</f>
        <v>0.22233109262846074</v>
      </c>
      <c r="O112" s="165">
        <f>IF(I112="x","x",(I112*1000000/VLOOKUP($C112,'Crisis Indicator Data'!$C$3:$H$198,5,FALSE)))</f>
        <v>1.100603850974137E-2</v>
      </c>
      <c r="P112" s="165">
        <f>IF(J112="x","x",(J112*1000000/VLOOKUP($C112,'Crisis Indicator Data'!$C$3:$H$198,5,FALSE)))</f>
        <v>0</v>
      </c>
      <c r="Q112" s="147">
        <f t="shared" si="10"/>
        <v>3</v>
      </c>
      <c r="R112" s="147">
        <f t="shared" si="11"/>
        <v>4</v>
      </c>
    </row>
    <row r="113" spans="1:18" x14ac:dyDescent="0.35">
      <c r="A113" s="172" t="str">
        <f>'Crisis Indicator Data'!A110</f>
        <v>Cameroonian Refugees in Nigeria</v>
      </c>
      <c r="B113" s="173" t="str">
        <f>'Crisis Indicator Data'!B110</f>
        <v>Displacement</v>
      </c>
      <c r="C113" s="173" t="str">
        <f>'Crisis Indicator Data'!C110</f>
        <v>NGA008</v>
      </c>
      <c r="D113" s="173" t="str">
        <f>'Crisis Indicator Data'!D110</f>
        <v>Nigeria</v>
      </c>
      <c r="E113" s="173" t="str">
        <f>'Crisis Indicator Data'!E110</f>
        <v>NGA</v>
      </c>
      <c r="F113" s="182">
        <f>IF('Crisis Indicator Data'!Q110="x","x",('Crisis Indicator Data'!Q110/1000000))</f>
        <v>12.574999999999999</v>
      </c>
      <c r="G113" s="182">
        <f>IF('Crisis Indicator Data'!R110="x","x",('Crisis Indicator Data'!R110/1000000))</f>
        <v>0</v>
      </c>
      <c r="H113" s="182">
        <f>IF('Crisis Indicator Data'!S110="x","x",('Crisis Indicator Data'!S110/1000000))</f>
        <v>0.1</v>
      </c>
      <c r="I113" s="182" t="str">
        <f>IF('Crisis Indicator Data'!T110="x","x",('Crisis Indicator Data'!T110/1000000))</f>
        <v>x</v>
      </c>
      <c r="J113" s="182" t="str">
        <f>IF('Crisis Indicator Data'!U110="x","x",('Crisis Indicator Data'!U110/1000000))</f>
        <v>x</v>
      </c>
      <c r="K113" s="168">
        <f t="shared" si="9"/>
        <v>1.7</v>
      </c>
      <c r="L113" s="165">
        <f>IF(F113="x","x",(F113*1000000/VLOOKUP($C113,'Crisis Indicator Data'!$C$3:$H$198,5,FALSE)))</f>
        <v>0.99211045364891515</v>
      </c>
      <c r="M113" s="165">
        <f>IF(G113="x","x",(G113*1000000/VLOOKUP($C113,'Crisis Indicator Data'!$C$3:$H$198,5,FALSE)))</f>
        <v>0</v>
      </c>
      <c r="N113" s="165">
        <f>IF(H113="x","x",(H113*1000000/VLOOKUP($C113,'Crisis Indicator Data'!$C$3:$H$198,5,FALSE)))</f>
        <v>7.889546351084813E-3</v>
      </c>
      <c r="O113" s="165" t="str">
        <f>IF(I113="x","x",(I113*1000000/VLOOKUP($C113,'Crisis Indicator Data'!$C$3:$H$198,5,FALSE)))</f>
        <v>x</v>
      </c>
      <c r="P113" s="165" t="str">
        <f>IF(J113="x","x",(J113*1000000/VLOOKUP($C113,'Crisis Indicator Data'!$C$3:$H$198,5,FALSE)))</f>
        <v>x</v>
      </c>
      <c r="Q113" s="147">
        <f t="shared" si="10"/>
        <v>1</v>
      </c>
      <c r="R113" s="147">
        <f t="shared" si="11"/>
        <v>1.35</v>
      </c>
    </row>
    <row r="114" spans="1:18" x14ac:dyDescent="0.35">
      <c r="A114" s="172" t="str">
        <f>'Crisis Indicator Data'!A111</f>
        <v>Socioeconomic crisis in Nicaragua</v>
      </c>
      <c r="B114" s="173" t="str">
        <f>'Crisis Indicator Data'!B111</f>
        <v>Socio-political</v>
      </c>
      <c r="C114" s="173" t="str">
        <f>'Crisis Indicator Data'!C111</f>
        <v>NIC001</v>
      </c>
      <c r="D114" s="173" t="str">
        <f>'Crisis Indicator Data'!D111</f>
        <v>Nicaragua</v>
      </c>
      <c r="E114" s="173" t="str">
        <f>'Crisis Indicator Data'!E111</f>
        <v>NIC</v>
      </c>
      <c r="F114" s="182">
        <f>IF('Crisis Indicator Data'!Q111="x","x",('Crisis Indicator Data'!Q111/1000000))</f>
        <v>5.4249999999999998</v>
      </c>
      <c r="G114" s="182">
        <f>IF('Crisis Indicator Data'!R111="x","x",('Crisis Indicator Data'!R111/1000000))</f>
        <v>1.7729999999999999</v>
      </c>
      <c r="H114" s="182" t="str">
        <f>IF('Crisis Indicator Data'!S111="x","x",('Crisis Indicator Data'!S111/1000000))</f>
        <v>x</v>
      </c>
      <c r="I114" s="182" t="str">
        <f>IF('Crisis Indicator Data'!T111="x","x",('Crisis Indicator Data'!T111/1000000))</f>
        <v>x</v>
      </c>
      <c r="J114" s="182" t="str">
        <f>IF('Crisis Indicator Data'!U111="x","x",('Crisis Indicator Data'!U111/1000000))</f>
        <v>x</v>
      </c>
      <c r="K114" s="168" t="str">
        <f t="shared" si="9"/>
        <v>x</v>
      </c>
      <c r="L114" s="165">
        <f>IF(F114="x","x",(F114*1000000/VLOOKUP($C114,'Crisis Indicator Data'!$C$3:$H$198,5,FALSE)))</f>
        <v>0.75368157821617121</v>
      </c>
      <c r="M114" s="165">
        <f>IF(G114="x","x",(G114*1000000/VLOOKUP($C114,'Crisis Indicator Data'!$C$3:$H$198,5,FALSE)))</f>
        <v>0.24631842178382884</v>
      </c>
      <c r="N114" s="165" t="str">
        <f>IF(H114="x","x",(H114*1000000/VLOOKUP($C114,'Crisis Indicator Data'!$C$3:$H$198,5,FALSE)))</f>
        <v>x</v>
      </c>
      <c r="O114" s="165" t="str">
        <f>IF(I114="x","x",(I114*1000000/VLOOKUP($C114,'Crisis Indicator Data'!$C$3:$H$198,5,FALSE)))</f>
        <v>x</v>
      </c>
      <c r="P114" s="165" t="str">
        <f>IF(J114="x","x",(J114*1000000/VLOOKUP($C114,'Crisis Indicator Data'!$C$3:$H$198,5,FALSE)))</f>
        <v>x</v>
      </c>
      <c r="Q114" s="147" t="str">
        <f t="shared" si="10"/>
        <v>x</v>
      </c>
      <c r="R114" s="147" t="str">
        <f t="shared" si="11"/>
        <v>x</v>
      </c>
    </row>
    <row r="115" spans="1:18" x14ac:dyDescent="0.35">
      <c r="A115" s="172" t="str">
        <f>'Crisis Indicator Data'!A112</f>
        <v>Complex crisis in Pakistan</v>
      </c>
      <c r="B115" s="173" t="str">
        <f>'Crisis Indicator Data'!B112</f>
        <v>Displacement,Conflict</v>
      </c>
      <c r="C115" s="173" t="str">
        <f>'Crisis Indicator Data'!C112</f>
        <v>PAK001</v>
      </c>
      <c r="D115" s="173" t="str">
        <f>'Crisis Indicator Data'!D112</f>
        <v>Pakistan</v>
      </c>
      <c r="E115" s="173" t="str">
        <f>'Crisis Indicator Data'!E112</f>
        <v>PAK</v>
      </c>
      <c r="F115" s="182">
        <f>IF('Crisis Indicator Data'!Q112="x","x",('Crisis Indicator Data'!Q112/1000000))</f>
        <v>150.72999999999999</v>
      </c>
      <c r="G115" s="182">
        <f>IF('Crisis Indicator Data'!R112="x","x",('Crisis Indicator Data'!R112/1000000))</f>
        <v>73.814999999999998</v>
      </c>
      <c r="H115" s="182">
        <f>IF('Crisis Indicator Data'!S112="x","x",('Crisis Indicator Data'!S112/1000000))</f>
        <v>19</v>
      </c>
      <c r="I115" s="182">
        <f>IF('Crisis Indicator Data'!T112="x","x",('Crisis Indicator Data'!T112/1000000))</f>
        <v>1.6</v>
      </c>
      <c r="J115" s="182">
        <f>IF('Crisis Indicator Data'!U112="x","x",('Crisis Indicator Data'!U112/1000000))</f>
        <v>0</v>
      </c>
      <c r="K115" s="168">
        <f t="shared" si="9"/>
        <v>5</v>
      </c>
      <c r="L115" s="165">
        <f>IF(F115="x","x",(F115*1000000/VLOOKUP($C115,'Crisis Indicator Data'!$C$3:$H$198,5,FALSE)))</f>
        <v>0.61486059271043669</v>
      </c>
      <c r="M115" s="165">
        <f>IF(G115="x","x",(G115*1000000/VLOOKUP($C115,'Crisis Indicator Data'!$C$3:$H$198,5,FALSE)))</f>
        <v>0.30110750780150525</v>
      </c>
      <c r="N115" s="165">
        <f>IF(H115="x","x",(H115*1000000/VLOOKUP($C115,'Crisis Indicator Data'!$C$3:$H$198,5,FALSE)))</f>
        <v>7.7505150013257459E-2</v>
      </c>
      <c r="O115" s="165">
        <f>IF(I115="x","x",(I115*1000000/VLOOKUP($C115,'Crisis Indicator Data'!$C$3:$H$198,5,FALSE)))</f>
        <v>6.5267494748006286E-3</v>
      </c>
      <c r="P115" s="165">
        <f>IF(J115="x","x",(J115*1000000/VLOOKUP($C115,'Crisis Indicator Data'!$C$3:$H$198,5,FALSE)))</f>
        <v>0</v>
      </c>
      <c r="Q115" s="147">
        <f t="shared" si="10"/>
        <v>3</v>
      </c>
      <c r="R115" s="147">
        <f t="shared" si="11"/>
        <v>4</v>
      </c>
    </row>
    <row r="116" spans="1:18" x14ac:dyDescent="0.35">
      <c r="A116" s="172" t="str">
        <f>'Crisis Indicator Data'!A113</f>
        <v>Kashmir conflict in Pakistan</v>
      </c>
      <c r="B116" s="173" t="str">
        <f>'Crisis Indicator Data'!B113</f>
        <v>Conflict</v>
      </c>
      <c r="C116" s="173" t="str">
        <f>'Crisis Indicator Data'!C113</f>
        <v>PAK004</v>
      </c>
      <c r="D116" s="173" t="str">
        <f>'Crisis Indicator Data'!D113</f>
        <v>Pakistan</v>
      </c>
      <c r="E116" s="173" t="str">
        <f>'Crisis Indicator Data'!E113</f>
        <v>PAK</v>
      </c>
      <c r="F116" s="182">
        <f>IF('Crisis Indicator Data'!Q113="x","x",('Crisis Indicator Data'!Q113/1000000))</f>
        <v>4.1790000000000003</v>
      </c>
      <c r="G116" s="182" t="str">
        <f>IF('Crisis Indicator Data'!R113="x","x",('Crisis Indicator Data'!R113/1000000))</f>
        <v>x</v>
      </c>
      <c r="H116" s="182" t="str">
        <f>IF('Crisis Indicator Data'!S113="x","x",('Crisis Indicator Data'!S113/1000000))</f>
        <v>x</v>
      </c>
      <c r="I116" s="182" t="str">
        <f>IF('Crisis Indicator Data'!T113="x","x",('Crisis Indicator Data'!T113/1000000))</f>
        <v>x</v>
      </c>
      <c r="J116" s="182" t="str">
        <f>IF('Crisis Indicator Data'!U113="x","x",('Crisis Indicator Data'!U113/1000000))</f>
        <v>x</v>
      </c>
      <c r="K116" s="168" t="str">
        <f t="shared" si="9"/>
        <v>x</v>
      </c>
      <c r="L116" s="165">
        <f>IF(F116="x","x",(F116*1000000/VLOOKUP($C116,'Crisis Indicator Data'!$C$3:$H$198,5,FALSE)))</f>
        <v>1.0000000000000002</v>
      </c>
      <c r="M116" s="165" t="str">
        <f>IF(G116="x","x",(G116*1000000/VLOOKUP($C116,'Crisis Indicator Data'!$C$3:$H$198,5,FALSE)))</f>
        <v>x</v>
      </c>
      <c r="N116" s="165" t="str">
        <f>IF(H116="x","x",(H116*1000000/VLOOKUP($C116,'Crisis Indicator Data'!$C$3:$H$198,5,FALSE)))</f>
        <v>x</v>
      </c>
      <c r="O116" s="165" t="str">
        <f>IF(I116="x","x",(I116*1000000/VLOOKUP($C116,'Crisis Indicator Data'!$C$3:$H$198,5,FALSE)))</f>
        <v>x</v>
      </c>
      <c r="P116" s="165" t="str">
        <f>IF(J116="x","x",(J116*1000000/VLOOKUP($C116,'Crisis Indicator Data'!$C$3:$H$198,5,FALSE)))</f>
        <v>x</v>
      </c>
      <c r="Q116" s="147" t="str">
        <f t="shared" si="10"/>
        <v>x</v>
      </c>
      <c r="R116" s="147" t="str">
        <f t="shared" si="11"/>
        <v>x</v>
      </c>
    </row>
    <row r="117" spans="1:18" x14ac:dyDescent="0.35">
      <c r="A117" s="172" t="str">
        <f>'Crisis Indicator Data'!A114</f>
        <v xml:space="preserve">Floods in Pakistan </v>
      </c>
      <c r="B117" s="173" t="str">
        <f>'Crisis Indicator Data'!B114</f>
        <v>Other seasonal event</v>
      </c>
      <c r="C117" s="173" t="str">
        <f>'Crisis Indicator Data'!C114</f>
        <v>PAK005</v>
      </c>
      <c r="D117" s="173" t="str">
        <f>'Crisis Indicator Data'!D114</f>
        <v>Pakistan</v>
      </c>
      <c r="E117" s="173" t="str">
        <f>'Crisis Indicator Data'!E114</f>
        <v>PAK</v>
      </c>
      <c r="F117" s="182">
        <f>IF('Crisis Indicator Data'!Q114="x","x",('Crisis Indicator Data'!Q114/1000000))</f>
        <v>0</v>
      </c>
      <c r="G117" s="182">
        <f>IF('Crisis Indicator Data'!R114="x","x",('Crisis Indicator Data'!R114/1000000))</f>
        <v>12.4</v>
      </c>
      <c r="H117" s="182">
        <f>IF('Crisis Indicator Data'!S114="x","x",('Crisis Indicator Data'!S114/1000000))</f>
        <v>20.57</v>
      </c>
      <c r="I117" s="182">
        <f>IF('Crisis Indicator Data'!T114="x","x",('Crisis Indicator Data'!T114/1000000))</f>
        <v>0.03</v>
      </c>
      <c r="J117" s="182">
        <f>IF('Crisis Indicator Data'!U114="x","x",('Crisis Indicator Data'!U114/1000000))</f>
        <v>0</v>
      </c>
      <c r="K117" s="168">
        <f t="shared" si="9"/>
        <v>5</v>
      </c>
      <c r="L117" s="165">
        <f>IF(F117="x","x",(F117*1000000/VLOOKUP($C117,'Crisis Indicator Data'!$C$3:$H$198,5,FALSE)))</f>
        <v>0</v>
      </c>
      <c r="M117" s="165">
        <f>IF(G117="x","x",(G117*1000000/VLOOKUP($C117,'Crisis Indicator Data'!$C$3:$H$198,5,FALSE)))</f>
        <v>0.37575757575757573</v>
      </c>
      <c r="N117" s="165">
        <f>IF(H117="x","x",(H117*1000000/VLOOKUP($C117,'Crisis Indicator Data'!$C$3:$H$198,5,FALSE)))</f>
        <v>0.62333333333333329</v>
      </c>
      <c r="O117" s="165">
        <f>IF(I117="x","x",(I117*1000000/VLOOKUP($C117,'Crisis Indicator Data'!$C$3:$H$198,5,FALSE)))</f>
        <v>9.0909090909090909E-4</v>
      </c>
      <c r="P117" s="165">
        <f>IF(J117="x","x",(J117*1000000/VLOOKUP($C117,'Crisis Indicator Data'!$C$3:$H$198,5,FALSE)))</f>
        <v>0</v>
      </c>
      <c r="Q117" s="147">
        <f t="shared" si="10"/>
        <v>3</v>
      </c>
      <c r="R117" s="147">
        <f t="shared" si="11"/>
        <v>4</v>
      </c>
    </row>
    <row r="118" spans="1:18" x14ac:dyDescent="0.35">
      <c r="A118" s="172" t="str">
        <f>'Crisis Indicator Data'!A115</f>
        <v>Venezuela displacement in Panama</v>
      </c>
      <c r="B118" s="173" t="str">
        <f>'Crisis Indicator Data'!B115</f>
        <v>Displacement</v>
      </c>
      <c r="C118" s="173" t="str">
        <f>'Crisis Indicator Data'!C115</f>
        <v>PAN002</v>
      </c>
      <c r="D118" s="173" t="str">
        <f>'Crisis Indicator Data'!D115</f>
        <v>Panama</v>
      </c>
      <c r="E118" s="173" t="str">
        <f>'Crisis Indicator Data'!E115</f>
        <v>PAN</v>
      </c>
      <c r="F118" s="182">
        <f>IF('Crisis Indicator Data'!Q115="x","x",('Crisis Indicator Data'!Q115/1000000))</f>
        <v>0</v>
      </c>
      <c r="G118" s="182">
        <f>IF('Crisis Indicator Data'!R115="x","x",('Crisis Indicator Data'!R115/1000000))</f>
        <v>2.3E-2</v>
      </c>
      <c r="H118" s="182">
        <f>IF('Crisis Indicator Data'!S115="x","x",('Crisis Indicator Data'!S115/1000000))</f>
        <v>3.5999999999999997E-2</v>
      </c>
      <c r="I118" s="182">
        <f>IF('Crisis Indicator Data'!T115="x","x",('Crisis Indicator Data'!T115/1000000))</f>
        <v>0</v>
      </c>
      <c r="J118" s="182">
        <f>IF('Crisis Indicator Data'!U115="x","x",('Crisis Indicator Data'!U115/1000000))</f>
        <v>0</v>
      </c>
      <c r="K118" s="168">
        <f t="shared" si="9"/>
        <v>0.9</v>
      </c>
      <c r="L118" s="165">
        <f>IF(F118="x","x",(F118*1000000/VLOOKUP($C118,'Crisis Indicator Data'!$C$3:$H$198,5,FALSE)))</f>
        <v>0</v>
      </c>
      <c r="M118" s="165">
        <f>IF(G118="x","x",(G118*1000000/VLOOKUP($C118,'Crisis Indicator Data'!$C$3:$H$198,5,FALSE)))</f>
        <v>0.39655172413793105</v>
      </c>
      <c r="N118" s="165">
        <f>IF(H118="x","x",(H118*1000000/VLOOKUP($C118,'Crisis Indicator Data'!$C$3:$H$198,5,FALSE)))</f>
        <v>0.62068965517241381</v>
      </c>
      <c r="O118" s="165">
        <f>IF(I118="x","x",(I118*1000000/VLOOKUP($C118,'Crisis Indicator Data'!$C$3:$H$198,5,FALSE)))</f>
        <v>0</v>
      </c>
      <c r="P118" s="165">
        <f>IF(J118="x","x",(J118*1000000/VLOOKUP($C118,'Crisis Indicator Data'!$C$3:$H$198,5,FALSE)))</f>
        <v>0</v>
      </c>
      <c r="Q118" s="147">
        <f t="shared" si="10"/>
        <v>3</v>
      </c>
      <c r="R118" s="147">
        <f t="shared" si="11"/>
        <v>1.95</v>
      </c>
    </row>
    <row r="119" spans="1:18" x14ac:dyDescent="0.35">
      <c r="A119" s="172" t="str">
        <f>'Crisis Indicator Data'!A116</f>
        <v>Venezuela displacement in Peru</v>
      </c>
      <c r="B119" s="173" t="str">
        <f>'Crisis Indicator Data'!B116</f>
        <v>Displacement</v>
      </c>
      <c r="C119" s="173" t="str">
        <f>'Crisis Indicator Data'!C116</f>
        <v>PER002</v>
      </c>
      <c r="D119" s="173" t="str">
        <f>'Crisis Indicator Data'!D116</f>
        <v>Peru</v>
      </c>
      <c r="E119" s="173" t="str">
        <f>'Crisis Indicator Data'!E116</f>
        <v>PER</v>
      </c>
      <c r="F119" s="182">
        <f>IF('Crisis Indicator Data'!Q116="x","x",('Crisis Indicator Data'!Q116/1000000))</f>
        <v>19.731999999999999</v>
      </c>
      <c r="G119" s="182">
        <f>IF('Crisis Indicator Data'!R116="x","x",('Crisis Indicator Data'!R116/1000000))</f>
        <v>13.56</v>
      </c>
      <c r="H119" s="182">
        <f>IF('Crisis Indicator Data'!S116="x","x",('Crisis Indicator Data'!S116/1000000))</f>
        <v>1.06</v>
      </c>
      <c r="I119" s="182">
        <f>IF('Crisis Indicator Data'!T116="x","x",('Crisis Indicator Data'!T116/1000000))</f>
        <v>0</v>
      </c>
      <c r="J119" s="182">
        <f>IF('Crisis Indicator Data'!U116="x","x",('Crisis Indicator Data'!U116/1000000))</f>
        <v>0</v>
      </c>
      <c r="K119" s="168">
        <f t="shared" si="9"/>
        <v>3.4</v>
      </c>
      <c r="L119" s="165">
        <f>IF(F119="x","x",(F119*1000000/VLOOKUP($C119,'Crisis Indicator Data'!$C$3:$H$198,5,FALSE)))</f>
        <v>0.57438942741536403</v>
      </c>
      <c r="M119" s="165">
        <f>IF(G119="x","x",(G119*1000000/VLOOKUP($C119,'Crisis Indicator Data'!$C$3:$H$198,5,FALSE)))</f>
        <v>0.39472535149768578</v>
      </c>
      <c r="N119" s="165">
        <f>IF(H119="x","x",(H119*1000000/VLOOKUP($C119,'Crisis Indicator Data'!$C$3:$H$198,5,FALSE)))</f>
        <v>3.0856111547754198E-2</v>
      </c>
      <c r="O119" s="165">
        <f>IF(I119="x","x",(I119*1000000/VLOOKUP($C119,'Crisis Indicator Data'!$C$3:$H$198,5,FALSE)))</f>
        <v>0</v>
      </c>
      <c r="P119" s="165">
        <f>IF(J119="x","x",(J119*1000000/VLOOKUP($C119,'Crisis Indicator Data'!$C$3:$H$198,5,FALSE)))</f>
        <v>0</v>
      </c>
      <c r="Q119" s="147">
        <f t="shared" si="10"/>
        <v>2</v>
      </c>
      <c r="R119" s="147">
        <f t="shared" si="11"/>
        <v>2.7</v>
      </c>
    </row>
    <row r="120" spans="1:18" x14ac:dyDescent="0.35">
      <c r="A120" s="172" t="str">
        <f>'Crisis Indicator Data'!A117</f>
        <v>Multiple crises in the Philippines</v>
      </c>
      <c r="B120" s="173" t="str">
        <f>'Crisis Indicator Data'!B117</f>
        <v>Conflict,Cyclone,Violence,Floods,Other seasonal event</v>
      </c>
      <c r="C120" s="173" t="str">
        <f>'Crisis Indicator Data'!C117</f>
        <v>PHL001</v>
      </c>
      <c r="D120" s="173" t="str">
        <f>'Crisis Indicator Data'!D117</f>
        <v>Philippines</v>
      </c>
      <c r="E120" s="173" t="str">
        <f>'Crisis Indicator Data'!E117</f>
        <v>PHL</v>
      </c>
      <c r="F120" s="182">
        <f>IF('Crisis Indicator Data'!Q117="x","x",('Crisis Indicator Data'!Q117/1000000))</f>
        <v>83.631</v>
      </c>
      <c r="G120" s="182">
        <f>IF('Crisis Indicator Data'!R117="x","x",('Crisis Indicator Data'!R117/1000000))</f>
        <v>7.7309999999999999</v>
      </c>
      <c r="H120" s="182">
        <f>IF('Crisis Indicator Data'!S117="x","x",('Crisis Indicator Data'!S117/1000000))</f>
        <v>0.28399999999999997</v>
      </c>
      <c r="I120" s="182" t="str">
        <f>IF('Crisis Indicator Data'!T117="x","x",('Crisis Indicator Data'!T117/1000000))</f>
        <v>x</v>
      </c>
      <c r="J120" s="182" t="str">
        <f>IF('Crisis Indicator Data'!U117="x","x",('Crisis Indicator Data'!U117/1000000))</f>
        <v>x</v>
      </c>
      <c r="K120" s="168">
        <f t="shared" si="9"/>
        <v>2.4</v>
      </c>
      <c r="L120" s="165">
        <f>IF(F120="x","x",(F120*1000000/VLOOKUP($C120,'Crisis Indicator Data'!$C$3:$H$198,5,FALSE)))</f>
        <v>0.91254391899264564</v>
      </c>
      <c r="M120" s="165">
        <f>IF(G120="x","x",(G120*1000000/VLOOKUP($C120,'Crisis Indicator Data'!$C$3:$H$198,5,FALSE)))</f>
        <v>8.4357200532483689E-2</v>
      </c>
      <c r="N120" s="165">
        <f>IF(H120="x","x",(H120*1000000/VLOOKUP($C120,'Crisis Indicator Data'!$C$3:$H$198,5,FALSE)))</f>
        <v>3.0988804748706979E-3</v>
      </c>
      <c r="O120" s="165" t="str">
        <f>IF(I120="x","x",(I120*1000000/VLOOKUP($C120,'Crisis Indicator Data'!$C$3:$H$198,5,FALSE)))</f>
        <v>x</v>
      </c>
      <c r="P120" s="165" t="str">
        <f>IF(J120="x","x",(J120*1000000/VLOOKUP($C120,'Crisis Indicator Data'!$C$3:$H$198,5,FALSE)))</f>
        <v>x</v>
      </c>
      <c r="Q120" s="147">
        <f t="shared" si="10"/>
        <v>2</v>
      </c>
      <c r="R120" s="147">
        <f t="shared" si="11"/>
        <v>2.2000000000000002</v>
      </c>
    </row>
    <row r="121" spans="1:18" x14ac:dyDescent="0.35">
      <c r="A121" s="172" t="str">
        <f>'Crisis Indicator Data'!A118</f>
        <v>Mindanao conflict</v>
      </c>
      <c r="B121" s="173" t="str">
        <f>'Crisis Indicator Data'!B118</f>
        <v>Conflict,Violence</v>
      </c>
      <c r="C121" s="173" t="str">
        <f>'Crisis Indicator Data'!C118</f>
        <v>PHL003</v>
      </c>
      <c r="D121" s="173" t="str">
        <f>'Crisis Indicator Data'!D118</f>
        <v>Philippines</v>
      </c>
      <c r="E121" s="173" t="str">
        <f>'Crisis Indicator Data'!E118</f>
        <v>PHL</v>
      </c>
      <c r="F121" s="182">
        <f>IF('Crisis Indicator Data'!Q118="x","x",('Crisis Indicator Data'!Q118/1000000))</f>
        <v>26.143999999999998</v>
      </c>
      <c r="G121" s="182">
        <f>IF('Crisis Indicator Data'!R118="x","x",('Crisis Indicator Data'!R118/1000000))</f>
        <v>0</v>
      </c>
      <c r="H121" s="182">
        <f>IF('Crisis Indicator Data'!S118="x","x",('Crisis Indicator Data'!S118/1000000))</f>
        <v>0.108</v>
      </c>
      <c r="I121" s="182" t="str">
        <f>IF('Crisis Indicator Data'!T118="x","x",('Crisis Indicator Data'!T118/1000000))</f>
        <v>x</v>
      </c>
      <c r="J121" s="182" t="str">
        <f>IF('Crisis Indicator Data'!U118="x","x",('Crisis Indicator Data'!U118/1000000))</f>
        <v>x</v>
      </c>
      <c r="K121" s="168">
        <f t="shared" si="9"/>
        <v>1.7</v>
      </c>
      <c r="L121" s="165">
        <f>IF(F121="x","x",(F121*1000000/VLOOKUP($C121,'Crisis Indicator Data'!$C$3:$H$198,5,FALSE)))</f>
        <v>0.99588602773122048</v>
      </c>
      <c r="M121" s="165">
        <f>IF(G121="x","x",(G121*1000000/VLOOKUP($C121,'Crisis Indicator Data'!$C$3:$H$198,5,FALSE)))</f>
        <v>0</v>
      </c>
      <c r="N121" s="165">
        <f>IF(H121="x","x",(H121*1000000/VLOOKUP($C121,'Crisis Indicator Data'!$C$3:$H$198,5,FALSE)))</f>
        <v>4.1139722687795217E-3</v>
      </c>
      <c r="O121" s="165" t="str">
        <f>IF(I121="x","x",(I121*1000000/VLOOKUP($C121,'Crisis Indicator Data'!$C$3:$H$198,5,FALSE)))</f>
        <v>x</v>
      </c>
      <c r="P121" s="165" t="str">
        <f>IF(J121="x","x",(J121*1000000/VLOOKUP($C121,'Crisis Indicator Data'!$C$3:$H$198,5,FALSE)))</f>
        <v>x</v>
      </c>
      <c r="Q121" s="147">
        <f t="shared" si="10"/>
        <v>1</v>
      </c>
      <c r="R121" s="147">
        <f t="shared" si="11"/>
        <v>1.35</v>
      </c>
    </row>
    <row r="122" spans="1:18" x14ac:dyDescent="0.35">
      <c r="A122" s="172" t="str">
        <f>'Crisis Indicator Data'!A119</f>
        <v>2024 Southwest Monsoon</v>
      </c>
      <c r="B122" s="173" t="str">
        <f>'Crisis Indicator Data'!B119</f>
        <v>Cyclone,Floods</v>
      </c>
      <c r="C122" s="173" t="str">
        <f>'Crisis Indicator Data'!C119</f>
        <v>PHL015</v>
      </c>
      <c r="D122" s="173" t="str">
        <f>'Crisis Indicator Data'!D119</f>
        <v>Philippines</v>
      </c>
      <c r="E122" s="173" t="str">
        <f>'Crisis Indicator Data'!E119</f>
        <v>PHL</v>
      </c>
      <c r="F122" s="182">
        <f>IF('Crisis Indicator Data'!Q119="x","x",('Crisis Indicator Data'!Q119/1000000))</f>
        <v>57.487000000000002</v>
      </c>
      <c r="G122" s="182">
        <f>IF('Crisis Indicator Data'!R119="x","x",('Crisis Indicator Data'!R119/1000000))</f>
        <v>7.7309999999999999</v>
      </c>
      <c r="H122" s="182">
        <f>IF('Crisis Indicator Data'!S119="x","x",('Crisis Indicator Data'!S119/1000000))</f>
        <v>0.17499999999999999</v>
      </c>
      <c r="I122" s="182">
        <f>IF('Crisis Indicator Data'!T119="x","x",('Crisis Indicator Data'!T119/1000000))</f>
        <v>0</v>
      </c>
      <c r="J122" s="182">
        <f>IF('Crisis Indicator Data'!U119="x","x",('Crisis Indicator Data'!U119/1000000))</f>
        <v>0</v>
      </c>
      <c r="K122" s="168">
        <f t="shared" si="9"/>
        <v>2.1</v>
      </c>
      <c r="L122" s="165">
        <f>IF(F122="x","x",(F122*1000000/VLOOKUP($C122,'Crisis Indicator Data'!$C$3:$H$198,5,FALSE)))</f>
        <v>0.87910020950254619</v>
      </c>
      <c r="M122" s="165">
        <f>IF(G122="x","x",(G122*1000000/VLOOKUP($C122,'Crisis Indicator Data'!$C$3:$H$198,5,FALSE)))</f>
        <v>0.11822366308320463</v>
      </c>
      <c r="N122" s="165">
        <f>IF(H122="x","x",(H122*1000000/VLOOKUP($C122,'Crisis Indicator Data'!$C$3:$H$198,5,FALSE)))</f>
        <v>2.6761274142492316E-3</v>
      </c>
      <c r="O122" s="165">
        <f>IF(I122="x","x",(I122*1000000/VLOOKUP($C122,'Crisis Indicator Data'!$C$3:$H$198,5,FALSE)))</f>
        <v>0</v>
      </c>
      <c r="P122" s="165">
        <f>IF(J122="x","x",(J122*1000000/VLOOKUP($C122,'Crisis Indicator Data'!$C$3:$H$198,5,FALSE)))</f>
        <v>0</v>
      </c>
      <c r="Q122" s="147">
        <f t="shared" si="10"/>
        <v>2</v>
      </c>
      <c r="R122" s="147">
        <f t="shared" si="11"/>
        <v>2.0499999999999998</v>
      </c>
    </row>
    <row r="123" spans="1:18" x14ac:dyDescent="0.35">
      <c r="A123" s="172" t="str">
        <f>'Crisis Indicator Data'!A120</f>
        <v>Multiple crises in Papua New Guinea</v>
      </c>
      <c r="B123" s="173">
        <f>'Crisis Indicator Data'!B120</f>
        <v>0</v>
      </c>
      <c r="C123" s="173" t="str">
        <f>'Crisis Indicator Data'!C120</f>
        <v>PNG001</v>
      </c>
      <c r="D123" s="173" t="str">
        <f>'Crisis Indicator Data'!D120</f>
        <v>Papua New Guinea</v>
      </c>
      <c r="E123" s="173" t="str">
        <f>'Crisis Indicator Data'!E120</f>
        <v>PNG</v>
      </c>
      <c r="F123" s="182">
        <f>IF('Crisis Indicator Data'!Q120="x","x",('Crisis Indicator Data'!Q120/1000000))</f>
        <v>4.391</v>
      </c>
      <c r="G123" s="182">
        <f>IF('Crisis Indicator Data'!R120="x","x",('Crisis Indicator Data'!R120/1000000))</f>
        <v>0.255</v>
      </c>
      <c r="H123" s="182">
        <f>IF('Crisis Indicator Data'!S120="x","x",('Crisis Indicator Data'!S120/1000000))</f>
        <v>6.5000000000000002E-2</v>
      </c>
      <c r="I123" s="182" t="str">
        <f>IF('Crisis Indicator Data'!T120="x","x",('Crisis Indicator Data'!T120/1000000))</f>
        <v>x</v>
      </c>
      <c r="J123" s="182" t="str">
        <f>IF('Crisis Indicator Data'!U120="x","x",('Crisis Indicator Data'!U120/1000000))</f>
        <v>x</v>
      </c>
      <c r="K123" s="168">
        <f t="shared" si="9"/>
        <v>1.4</v>
      </c>
      <c r="L123" s="165">
        <f>IF(F123="x","x",(F123*1000000/VLOOKUP($C123,'Crisis Indicator Data'!$C$3:$H$198,5,FALSE)))</f>
        <v>0.93207386966673744</v>
      </c>
      <c r="M123" s="165">
        <f>IF(G123="x","x",(G123*1000000/VLOOKUP($C123,'Crisis Indicator Data'!$C$3:$H$198,5,FALSE)))</f>
        <v>5.4128635109318618E-2</v>
      </c>
      <c r="N123" s="165">
        <f>IF(H123="x","x",(H123*1000000/VLOOKUP($C123,'Crisis Indicator Data'!$C$3:$H$198,5,FALSE)))</f>
        <v>1.379749522394396E-2</v>
      </c>
      <c r="O123" s="165" t="str">
        <f>IF(I123="x","x",(I123*1000000/VLOOKUP($C123,'Crisis Indicator Data'!$C$3:$H$198,5,FALSE)))</f>
        <v>x</v>
      </c>
      <c r="P123" s="165" t="str">
        <f>IF(J123="x","x",(J123*1000000/VLOOKUP($C123,'Crisis Indicator Data'!$C$3:$H$198,5,FALSE)))</f>
        <v>x</v>
      </c>
      <c r="Q123" s="147">
        <f t="shared" si="10"/>
        <v>2</v>
      </c>
      <c r="R123" s="147">
        <f t="shared" si="11"/>
        <v>1.7</v>
      </c>
    </row>
    <row r="124" spans="1:18" x14ac:dyDescent="0.35">
      <c r="A124" s="172" t="str">
        <f>'Crisis Indicator Data'!A121</f>
        <v>Highlands Violence</v>
      </c>
      <c r="B124" s="173" t="str">
        <f>'Crisis Indicator Data'!B121</f>
        <v>Violence</v>
      </c>
      <c r="C124" s="173" t="str">
        <f>'Crisis Indicator Data'!C121</f>
        <v>PNG003</v>
      </c>
      <c r="D124" s="173" t="str">
        <f>'Crisis Indicator Data'!D121</f>
        <v>Papua New Guinea</v>
      </c>
      <c r="E124" s="173" t="str">
        <f>'Crisis Indicator Data'!E121</f>
        <v>PNG</v>
      </c>
      <c r="F124" s="182">
        <f>IF('Crisis Indicator Data'!Q121="x","x",('Crisis Indicator Data'!Q121/1000000))</f>
        <v>4.3019999999999996</v>
      </c>
      <c r="G124" s="182">
        <f>IF('Crisis Indicator Data'!R121="x","x",('Crisis Indicator Data'!R121/1000000))</f>
        <v>0.23300000000000001</v>
      </c>
      <c r="H124" s="182">
        <f>IF('Crisis Indicator Data'!S121="x","x",('Crisis Indicator Data'!S121/1000000))</f>
        <v>3.1E-2</v>
      </c>
      <c r="I124" s="182" t="str">
        <f>IF('Crisis Indicator Data'!T121="x","x",('Crisis Indicator Data'!T121/1000000))</f>
        <v>x</v>
      </c>
      <c r="J124" s="182" t="str">
        <f>IF('Crisis Indicator Data'!U121="x","x",('Crisis Indicator Data'!U121/1000000))</f>
        <v>x</v>
      </c>
      <c r="K124" s="168">
        <f t="shared" si="9"/>
        <v>0.8</v>
      </c>
      <c r="L124" s="165">
        <f>IF(F124="x","x",(F124*1000000/VLOOKUP($C124,'Crisis Indicator Data'!$C$3:$H$198,5,FALSE)))</f>
        <v>0.94218134034165568</v>
      </c>
      <c r="M124" s="165">
        <f>IF(G124="x","x",(G124*1000000/VLOOKUP($C124,'Crisis Indicator Data'!$C$3:$H$198,5,FALSE)))</f>
        <v>5.1029347349978098E-2</v>
      </c>
      <c r="N124" s="165">
        <f>IF(H124="x","x",(H124*1000000/VLOOKUP($C124,'Crisis Indicator Data'!$C$3:$H$198,5,FALSE)))</f>
        <v>6.7893123083661846E-3</v>
      </c>
      <c r="O124" s="165" t="str">
        <f>IF(I124="x","x",(I124*1000000/VLOOKUP($C124,'Crisis Indicator Data'!$C$3:$H$198,5,FALSE)))</f>
        <v>x</v>
      </c>
      <c r="P124" s="165" t="str">
        <f>IF(J124="x","x",(J124*1000000/VLOOKUP($C124,'Crisis Indicator Data'!$C$3:$H$198,5,FALSE)))</f>
        <v>x</v>
      </c>
      <c r="Q124" s="147">
        <f t="shared" si="10"/>
        <v>2</v>
      </c>
      <c r="R124" s="147">
        <f t="shared" si="11"/>
        <v>1.4</v>
      </c>
    </row>
    <row r="125" spans="1:18" x14ac:dyDescent="0.35">
      <c r="A125" s="172" t="str">
        <f>'Crisis Indicator Data'!A122</f>
        <v>2024 Monsoon Flooding in Western Province</v>
      </c>
      <c r="B125" s="173" t="str">
        <f>'Crisis Indicator Data'!B122</f>
        <v>Floods</v>
      </c>
      <c r="C125" s="173" t="str">
        <f>'Crisis Indicator Data'!C122</f>
        <v>PNG005</v>
      </c>
      <c r="D125" s="173" t="str">
        <f>'Crisis Indicator Data'!D122</f>
        <v>Papua New Guinea</v>
      </c>
      <c r="E125" s="173" t="str">
        <f>'Crisis Indicator Data'!E122</f>
        <v>PNG</v>
      </c>
      <c r="F125" s="182">
        <f>IF('Crisis Indicator Data'!Q122="x","x",('Crisis Indicator Data'!Q122/1000000))</f>
        <v>8.8999999999999996E-2</v>
      </c>
      <c r="G125" s="182">
        <f>IF('Crisis Indicator Data'!R122="x","x",('Crisis Indicator Data'!R122/1000000))</f>
        <v>2.1999999999999999E-2</v>
      </c>
      <c r="H125" s="182">
        <f>IF('Crisis Indicator Data'!S122="x","x",('Crisis Indicator Data'!S122/1000000))</f>
        <v>3.4000000000000002E-2</v>
      </c>
      <c r="I125" s="182" t="str">
        <f>IF('Crisis Indicator Data'!T122="x","x",('Crisis Indicator Data'!T122/1000000))</f>
        <v>x</v>
      </c>
      <c r="J125" s="182" t="str">
        <f>IF('Crisis Indicator Data'!U122="x","x",('Crisis Indicator Data'!U122/1000000))</f>
        <v>x</v>
      </c>
      <c r="K125" s="168">
        <f t="shared" si="9"/>
        <v>0.9</v>
      </c>
      <c r="L125" s="165">
        <f>IF(F125="x","x",(F125*1000000/VLOOKUP($C125,'Crisis Indicator Data'!$C$3:$H$198,5,FALSE)))</f>
        <v>0.61379310344827587</v>
      </c>
      <c r="M125" s="165">
        <f>IF(G125="x","x",(G125*1000000/VLOOKUP($C125,'Crisis Indicator Data'!$C$3:$H$198,5,FALSE)))</f>
        <v>0.15172413793103448</v>
      </c>
      <c r="N125" s="165">
        <f>IF(H125="x","x",(H125*1000000/VLOOKUP($C125,'Crisis Indicator Data'!$C$3:$H$198,5,FALSE)))</f>
        <v>0.23448275862068965</v>
      </c>
      <c r="O125" s="165" t="str">
        <f>IF(I125="x","x",(I125*1000000/VLOOKUP($C125,'Crisis Indicator Data'!$C$3:$H$198,5,FALSE)))</f>
        <v>x</v>
      </c>
      <c r="P125" s="165" t="str">
        <f>IF(J125="x","x",(J125*1000000/VLOOKUP($C125,'Crisis Indicator Data'!$C$3:$H$198,5,FALSE)))</f>
        <v>x</v>
      </c>
      <c r="Q125" s="147">
        <f t="shared" si="10"/>
        <v>3</v>
      </c>
      <c r="R125" s="147">
        <f t="shared" si="11"/>
        <v>1.95</v>
      </c>
    </row>
    <row r="126" spans="1:18" x14ac:dyDescent="0.35">
      <c r="A126" s="172" t="str">
        <f>'Crisis Indicator Data'!A123</f>
        <v>Displacement from Russia-Ukraine conflict in Poland</v>
      </c>
      <c r="B126" s="173" t="str">
        <f>'Crisis Indicator Data'!B123</f>
        <v>Displacement,Conflict</v>
      </c>
      <c r="C126" s="173" t="str">
        <f>'Crisis Indicator Data'!C123</f>
        <v>POL002</v>
      </c>
      <c r="D126" s="173" t="str">
        <f>'Crisis Indicator Data'!D123</f>
        <v>Poland</v>
      </c>
      <c r="E126" s="173" t="str">
        <f>'Crisis Indicator Data'!E123</f>
        <v>POL</v>
      </c>
      <c r="F126" s="182">
        <f>IF('Crisis Indicator Data'!Q123="x","x",('Crisis Indicator Data'!Q123/1000000))</f>
        <v>36.822000000000003</v>
      </c>
      <c r="G126" s="182">
        <f>IF('Crisis Indicator Data'!R123="x","x",('Crisis Indicator Data'!R123/1000000))</f>
        <v>0</v>
      </c>
      <c r="H126" s="182">
        <f>IF('Crisis Indicator Data'!S123="x","x",('Crisis Indicator Data'!S123/1000000))</f>
        <v>0.97</v>
      </c>
      <c r="I126" s="182">
        <f>IF('Crisis Indicator Data'!T123="x","x",('Crisis Indicator Data'!T123/1000000))</f>
        <v>0</v>
      </c>
      <c r="J126" s="182">
        <f>IF('Crisis Indicator Data'!U123="x","x",('Crisis Indicator Data'!U123/1000000))</f>
        <v>0</v>
      </c>
      <c r="K126" s="168">
        <f t="shared" si="9"/>
        <v>3.3</v>
      </c>
      <c r="L126" s="165">
        <f>IF(F126="x","x",(F126*1000000/VLOOKUP($C126,'Crisis Indicator Data'!$C$3:$H$198,5,FALSE)))</f>
        <v>0.97433319220999148</v>
      </c>
      <c r="M126" s="165">
        <f>IF(G126="x","x",(G126*1000000/VLOOKUP($C126,'Crisis Indicator Data'!$C$3:$H$198,5,FALSE)))</f>
        <v>0</v>
      </c>
      <c r="N126" s="165">
        <f>IF(H126="x","x",(H126*1000000/VLOOKUP($C126,'Crisis Indicator Data'!$C$3:$H$198,5,FALSE)))</f>
        <v>2.5666807790008468E-2</v>
      </c>
      <c r="O126" s="165">
        <f>IF(I126="x","x",(I126*1000000/VLOOKUP($C126,'Crisis Indicator Data'!$C$3:$H$198,5,FALSE)))</f>
        <v>0</v>
      </c>
      <c r="P126" s="165">
        <f>IF(J126="x","x",(J126*1000000/VLOOKUP($C126,'Crisis Indicator Data'!$C$3:$H$198,5,FALSE)))</f>
        <v>0</v>
      </c>
      <c r="Q126" s="147">
        <f t="shared" si="10"/>
        <v>1</v>
      </c>
      <c r="R126" s="147">
        <f t="shared" si="11"/>
        <v>2.15</v>
      </c>
    </row>
    <row r="127" spans="1:18" x14ac:dyDescent="0.35">
      <c r="A127" s="172" t="str">
        <f>'Crisis Indicator Data'!A124</f>
        <v>Complex crisis in DPRK</v>
      </c>
      <c r="B127" s="173" t="str">
        <f>'Crisis Indicator Data'!B124</f>
        <v>Socio-political,Floods,Other seasonal event,Food Security</v>
      </c>
      <c r="C127" s="173" t="str">
        <f>'Crisis Indicator Data'!C124</f>
        <v>PRK001</v>
      </c>
      <c r="D127" s="173" t="str">
        <f>'Crisis Indicator Data'!D124</f>
        <v>DPRK</v>
      </c>
      <c r="E127" s="173" t="str">
        <f>'Crisis Indicator Data'!E124</f>
        <v>PRK</v>
      </c>
      <c r="F127" s="182">
        <f>IF('Crisis Indicator Data'!Q124="x","x",('Crisis Indicator Data'!Q124/1000000))</f>
        <v>0</v>
      </c>
      <c r="G127" s="182">
        <f>IF('Crisis Indicator Data'!R124="x","x",('Crisis Indicator Data'!R124/1000000))</f>
        <v>15.254</v>
      </c>
      <c r="H127" s="182">
        <f>IF('Crisis Indicator Data'!S124="x","x",('Crisis Indicator Data'!S124/1000000))</f>
        <v>4.97</v>
      </c>
      <c r="I127" s="182">
        <f>IF('Crisis Indicator Data'!T124="x","x",('Crisis Indicator Data'!T124/1000000))</f>
        <v>5.4589999999999996</v>
      </c>
      <c r="J127" s="182">
        <f>IF('Crisis Indicator Data'!U124="x","x",('Crisis Indicator Data'!U124/1000000))</f>
        <v>0</v>
      </c>
      <c r="K127" s="168">
        <f t="shared" si="9"/>
        <v>5</v>
      </c>
      <c r="L127" s="165">
        <f>IF(F127="x","x",(F127*1000000/VLOOKUP($C127,'Crisis Indicator Data'!$C$3:$H$198,5,FALSE)))</f>
        <v>0</v>
      </c>
      <c r="M127" s="165">
        <f>IF(G127="x","x",(G127*1000000/VLOOKUP($C127,'Crisis Indicator Data'!$C$3:$H$198,5,FALSE)))</f>
        <v>0.58283661928778852</v>
      </c>
      <c r="N127" s="165">
        <f>IF(H127="x","x",(H127*1000000/VLOOKUP($C127,'Crisis Indicator Data'!$C$3:$H$198,5,FALSE)))</f>
        <v>0.18989760048907228</v>
      </c>
      <c r="O127" s="165">
        <f>IF(I127="x","x",(I127*1000000/VLOOKUP($C127,'Crisis Indicator Data'!$C$3:$H$198,5,FALSE)))</f>
        <v>0.20858169035610577</v>
      </c>
      <c r="P127" s="165">
        <f>IF(J127="x","x",(J127*1000000/VLOOKUP($C127,'Crisis Indicator Data'!$C$3:$H$198,5,FALSE)))</f>
        <v>0</v>
      </c>
      <c r="Q127" s="147">
        <f t="shared" si="10"/>
        <v>4</v>
      </c>
      <c r="R127" s="147">
        <f t="shared" si="11"/>
        <v>4.5</v>
      </c>
    </row>
    <row r="128" spans="1:18" x14ac:dyDescent="0.35">
      <c r="A128" s="172" t="str">
        <f>'Crisis Indicator Data'!A125</f>
        <v>Conflict in Palestine</v>
      </c>
      <c r="B128" s="173" t="str">
        <f>'Crisis Indicator Data'!B125</f>
        <v>Conflict,Socio-political,Violence</v>
      </c>
      <c r="C128" s="173" t="str">
        <f>'Crisis Indicator Data'!C125</f>
        <v>PSE002</v>
      </c>
      <c r="D128" s="173" t="str">
        <f>'Crisis Indicator Data'!D125</f>
        <v>Palestine</v>
      </c>
      <c r="E128" s="173" t="str">
        <f>'Crisis Indicator Data'!E125</f>
        <v>PSE</v>
      </c>
      <c r="F128" s="182">
        <f>IF('Crisis Indicator Data'!Q125="x","x",('Crisis Indicator Data'!Q125/1000000))</f>
        <v>0.748</v>
      </c>
      <c r="G128" s="182">
        <f>IF('Crisis Indicator Data'!R125="x","x",('Crisis Indicator Data'!R125/1000000))</f>
        <v>1.496</v>
      </c>
      <c r="H128" s="182">
        <f>IF('Crisis Indicator Data'!S125="x","x",('Crisis Indicator Data'!S125/1000000))</f>
        <v>1.875</v>
      </c>
      <c r="I128" s="182">
        <f>IF('Crisis Indicator Data'!T125="x","x",('Crisis Indicator Data'!T125/1000000))</f>
        <v>0.879</v>
      </c>
      <c r="J128" s="182">
        <f>IF('Crisis Indicator Data'!U125="x","x",('Crisis Indicator Data'!U125/1000000))</f>
        <v>0.54600000000000004</v>
      </c>
      <c r="K128" s="168">
        <f t="shared" si="9"/>
        <v>4.2</v>
      </c>
      <c r="L128" s="165">
        <f>IF(F128="x","x",(F128*1000000/VLOOKUP($C128,'Crisis Indicator Data'!$C$3:$H$198,5,FALSE)))</f>
        <v>0.13492063492063491</v>
      </c>
      <c r="M128" s="165">
        <f>IF(G128="x","x",(G128*1000000/VLOOKUP($C128,'Crisis Indicator Data'!$C$3:$H$198,5,FALSE)))</f>
        <v>0.26984126984126983</v>
      </c>
      <c r="N128" s="165">
        <f>IF(H128="x","x",(H128*1000000/VLOOKUP($C128,'Crisis Indicator Data'!$C$3:$H$198,5,FALSE)))</f>
        <v>0.33820346320346323</v>
      </c>
      <c r="O128" s="165">
        <f>IF(I128="x","x",(I128*1000000/VLOOKUP($C128,'Crisis Indicator Data'!$C$3:$H$198,5,FALSE)))</f>
        <v>0.15854978354978355</v>
      </c>
      <c r="P128" s="165">
        <f>IF(J128="x","x",(J128*1000000/VLOOKUP($C128,'Crisis Indicator Data'!$C$3:$H$198,5,FALSE)))</f>
        <v>9.8484848484848481E-2</v>
      </c>
      <c r="Q128" s="147">
        <f t="shared" si="10"/>
        <v>5</v>
      </c>
      <c r="R128" s="147">
        <f t="shared" si="11"/>
        <v>4.5999999999999996</v>
      </c>
    </row>
    <row r="129" spans="1:18" x14ac:dyDescent="0.35">
      <c r="A129" s="172" t="str">
        <f>'Crisis Indicator Data'!A126</f>
        <v>Conflict in West Bank</v>
      </c>
      <c r="B129" s="173" t="str">
        <f>'Crisis Indicator Data'!B126</f>
        <v>Conflict,Displacement,Socio-political,Violence</v>
      </c>
      <c r="C129" s="173" t="str">
        <f>'Crisis Indicator Data'!C126</f>
        <v>PSE003</v>
      </c>
      <c r="D129" s="173" t="str">
        <f>'Crisis Indicator Data'!D126</f>
        <v>Palestine</v>
      </c>
      <c r="E129" s="173" t="str">
        <f>'Crisis Indicator Data'!E126</f>
        <v>PSE</v>
      </c>
      <c r="F129" s="182">
        <f>IF('Crisis Indicator Data'!Q126="x","x",('Crisis Indicator Data'!Q126/1000000))</f>
        <v>0.748</v>
      </c>
      <c r="G129" s="182">
        <f>IF('Crisis Indicator Data'!R126="x","x",('Crisis Indicator Data'!R126/1000000))</f>
        <v>1.496</v>
      </c>
      <c r="H129" s="182">
        <f>IF('Crisis Indicator Data'!S126="x","x",('Crisis Indicator Data'!S126/1000000))</f>
        <v>0.84</v>
      </c>
      <c r="I129" s="182">
        <f>IF('Crisis Indicator Data'!T126="x","x",('Crisis Indicator Data'!T126/1000000))</f>
        <v>0.12</v>
      </c>
      <c r="J129" s="182">
        <f>IF('Crisis Indicator Data'!U126="x","x",('Crisis Indicator Data'!U126/1000000))</f>
        <v>0.04</v>
      </c>
      <c r="K129" s="168">
        <f t="shared" si="9"/>
        <v>3.3</v>
      </c>
      <c r="L129" s="165">
        <f>IF(F129="x","x",(F129*1000000/VLOOKUP($C129,'Crisis Indicator Data'!$C$3:$H$198,5,FALSE)))</f>
        <v>0.23057953144266338</v>
      </c>
      <c r="M129" s="165">
        <f>IF(G129="x","x",(G129*1000000/VLOOKUP($C129,'Crisis Indicator Data'!$C$3:$H$198,5,FALSE)))</f>
        <v>0.46115906288532676</v>
      </c>
      <c r="N129" s="165">
        <f>IF(H129="x","x",(H129*1000000/VLOOKUP($C129,'Crisis Indicator Data'!$C$3:$H$198,5,FALSE)))</f>
        <v>0.25893958076448831</v>
      </c>
      <c r="O129" s="165">
        <f>IF(I129="x","x",(I129*1000000/VLOOKUP($C129,'Crisis Indicator Data'!$C$3:$H$198,5,FALSE)))</f>
        <v>3.6991368680641186E-2</v>
      </c>
      <c r="P129" s="165">
        <f>IF(J129="x","x",(J129*1000000/VLOOKUP($C129,'Crisis Indicator Data'!$C$3:$H$198,5,FALSE)))</f>
        <v>1.2330456226880395E-2</v>
      </c>
      <c r="Q129" s="147">
        <f t="shared" si="10"/>
        <v>3</v>
      </c>
      <c r="R129" s="147">
        <f t="shared" si="11"/>
        <v>3.15</v>
      </c>
    </row>
    <row r="130" spans="1:18" x14ac:dyDescent="0.35">
      <c r="A130" s="172" t="str">
        <f>'Crisis Indicator Data'!A127</f>
        <v>Conflict in Gaza</v>
      </c>
      <c r="B130" s="173" t="str">
        <f>'Crisis Indicator Data'!B127</f>
        <v>Conflict,Displacement,Socio-political,Violence</v>
      </c>
      <c r="C130" s="173" t="str">
        <f>'Crisis Indicator Data'!C127</f>
        <v>PSE004</v>
      </c>
      <c r="D130" s="173" t="str">
        <f>'Crisis Indicator Data'!D127</f>
        <v>Palestine</v>
      </c>
      <c r="E130" s="173" t="str">
        <f>'Crisis Indicator Data'!E127</f>
        <v>PSE</v>
      </c>
      <c r="F130" s="182">
        <f>IF('Crisis Indicator Data'!Q127="x","x",('Crisis Indicator Data'!Q127/1000000))</f>
        <v>0</v>
      </c>
      <c r="G130" s="182">
        <f>IF('Crisis Indicator Data'!R127="x","x",('Crisis Indicator Data'!R127/1000000))</f>
        <v>0</v>
      </c>
      <c r="H130" s="182">
        <f>IF('Crisis Indicator Data'!S127="x","x",('Crisis Indicator Data'!S127/1000000))</f>
        <v>1.0349999999999999</v>
      </c>
      <c r="I130" s="182">
        <f>IF('Crisis Indicator Data'!T127="x","x",('Crisis Indicator Data'!T127/1000000))</f>
        <v>0.75900000000000001</v>
      </c>
      <c r="J130" s="182">
        <f>IF('Crisis Indicator Data'!U127="x","x",('Crisis Indicator Data'!U127/1000000))</f>
        <v>0.50600000000000001</v>
      </c>
      <c r="K130" s="168">
        <f t="shared" si="9"/>
        <v>3.9</v>
      </c>
      <c r="L130" s="165">
        <f>IF(F130="x","x",(F130*1000000/VLOOKUP($C130,'Crisis Indicator Data'!$C$3:$H$198,5,FALSE)))</f>
        <v>0</v>
      </c>
      <c r="M130" s="165">
        <f>IF(G130="x","x",(G130*1000000/VLOOKUP($C130,'Crisis Indicator Data'!$C$3:$H$198,5,FALSE)))</f>
        <v>0</v>
      </c>
      <c r="N130" s="165">
        <f>IF(H130="x","x",(H130*1000000/VLOOKUP($C130,'Crisis Indicator Data'!$C$3:$H$198,5,FALSE)))</f>
        <v>0.44999999999999996</v>
      </c>
      <c r="O130" s="165">
        <f>IF(I130="x","x",(I130*1000000/VLOOKUP($C130,'Crisis Indicator Data'!$C$3:$H$198,5,FALSE)))</f>
        <v>0.33</v>
      </c>
      <c r="P130" s="165">
        <f>IF(J130="x","x",(J130*1000000/VLOOKUP($C130,'Crisis Indicator Data'!$C$3:$H$198,5,FALSE)))</f>
        <v>0.22</v>
      </c>
      <c r="Q130" s="147">
        <f t="shared" si="10"/>
        <v>5</v>
      </c>
      <c r="R130" s="147">
        <f t="shared" si="11"/>
        <v>4.45</v>
      </c>
    </row>
    <row r="131" spans="1:18" x14ac:dyDescent="0.35">
      <c r="A131" s="172" t="str">
        <f>'Crisis Indicator Data'!A128</f>
        <v>Lake Chad basin regional crisis</v>
      </c>
      <c r="B131" s="173">
        <f>'Crisis Indicator Data'!B128</f>
        <v>0</v>
      </c>
      <c r="C131" s="173" t="str">
        <f>'Crisis Indicator Data'!C128</f>
        <v>REG001</v>
      </c>
      <c r="D131" s="173" t="str">
        <f>'Crisis Indicator Data'!D128</f>
        <v>Nigeria,Niger,Chad,Cameroon</v>
      </c>
      <c r="E131" s="173" t="str">
        <f>'Crisis Indicator Data'!E128</f>
        <v>NGA,NER,TCD,CMR</v>
      </c>
      <c r="F131" s="182">
        <f>IF('Crisis Indicator Data'!Q128="x","x",('Crisis Indicator Data'!Q128/1000000))</f>
        <v>10.439</v>
      </c>
      <c r="G131" s="182">
        <f>IF('Crisis Indicator Data'!R128="x","x",('Crisis Indicator Data'!R128/1000000))</f>
        <v>0</v>
      </c>
      <c r="H131" s="182">
        <f>IF('Crisis Indicator Data'!S128="x","x",('Crisis Indicator Data'!S128/1000000))</f>
        <v>5.819</v>
      </c>
      <c r="I131" s="182">
        <f>IF('Crisis Indicator Data'!T128="x","x",('Crisis Indicator Data'!T128/1000000))</f>
        <v>4.4059999999999997</v>
      </c>
      <c r="J131" s="182">
        <f>IF('Crisis Indicator Data'!U128="x","x",('Crisis Indicator Data'!U128/1000000))</f>
        <v>0.874</v>
      </c>
      <c r="K131" s="168">
        <f t="shared" si="9"/>
        <v>5</v>
      </c>
      <c r="L131" s="165">
        <f>IF(F131="x","x",(F131*1000000/VLOOKUP($C131,'Crisis Indicator Data'!$C$3:$H$198,5,FALSE)))</f>
        <v>0.48467824310520941</v>
      </c>
      <c r="M131" s="165">
        <f>IF(G131="x","x",(G131*1000000/VLOOKUP($C131,'Crisis Indicator Data'!$C$3:$H$198,5,FALSE)))</f>
        <v>0</v>
      </c>
      <c r="N131" s="165">
        <f>IF(H131="x","x",(H131*1000000/VLOOKUP($C131,'Crisis Indicator Data'!$C$3:$H$198,5,FALSE)))</f>
        <v>0.27017364657814097</v>
      </c>
      <c r="O131" s="165">
        <f>IF(I131="x","x",(I131*1000000/VLOOKUP($C131,'Crisis Indicator Data'!$C$3:$H$198,5,FALSE)))</f>
        <v>0.20456866932862847</v>
      </c>
      <c r="P131" s="165">
        <f>IF(J131="x","x",(J131*1000000/VLOOKUP($C131,'Crisis Indicator Data'!$C$3:$H$198,5,FALSE)))</f>
        <v>4.0579440988021173E-2</v>
      </c>
      <c r="Q131" s="147">
        <f t="shared" si="10"/>
        <v>4</v>
      </c>
      <c r="R131" s="147">
        <f t="shared" si="11"/>
        <v>4.5</v>
      </c>
    </row>
    <row r="132" spans="1:18" x14ac:dyDescent="0.35">
      <c r="A132" s="172" t="str">
        <f>'Crisis Indicator Data'!A129</f>
        <v>Venezuela Regional Crisis</v>
      </c>
      <c r="B132" s="173">
        <f>'Crisis Indicator Data'!B129</f>
        <v>0</v>
      </c>
      <c r="C132" s="173" t="str">
        <f>'Crisis Indicator Data'!C129</f>
        <v>REG002</v>
      </c>
      <c r="D132" s="173" t="str">
        <f>'Crisis Indicator Data'!D129</f>
        <v>Venezuela,Brazil,Colombia,Ecuador,Peru,Trinidad and Tobago,Chile,Dominican Republic,Panama</v>
      </c>
      <c r="E132" s="173" t="str">
        <f>'Crisis Indicator Data'!E129</f>
        <v>VEN,BRA,COL,ECU,PER,TTO,CHL,DOM,PAN</v>
      </c>
      <c r="F132" s="182">
        <f>IF('Crisis Indicator Data'!Q129="x","x",('Crisis Indicator Data'!Q129/1000000))</f>
        <v>149.809</v>
      </c>
      <c r="G132" s="182">
        <f>IF('Crisis Indicator Data'!R129="x","x",('Crisis Indicator Data'!R129/1000000))</f>
        <v>37.651000000000003</v>
      </c>
      <c r="H132" s="182">
        <f>IF('Crisis Indicator Data'!S129="x","x",('Crisis Indicator Data'!S129/1000000))</f>
        <v>26.943000000000001</v>
      </c>
      <c r="I132" s="182">
        <f>IF('Crisis Indicator Data'!T129="x","x",('Crisis Indicator Data'!T129/1000000))</f>
        <v>0</v>
      </c>
      <c r="J132" s="182">
        <f>IF('Crisis Indicator Data'!U129="x","x",('Crisis Indicator Data'!U129/1000000))</f>
        <v>0</v>
      </c>
      <c r="K132" s="168">
        <f t="shared" si="9"/>
        <v>5</v>
      </c>
      <c r="L132" s="165">
        <f>IF(F132="x","x",(F132*1000000/VLOOKUP($C132,'Crisis Indicator Data'!$C$3:$H$198,5,FALSE)))</f>
        <v>0.69872948946371771</v>
      </c>
      <c r="M132" s="165">
        <f>IF(G132="x","x",(G132*1000000/VLOOKUP($C132,'Crisis Indicator Data'!$C$3:$H$198,5,FALSE)))</f>
        <v>0.17560936931558474</v>
      </c>
      <c r="N132" s="165">
        <f>IF(H132="x","x",(H132*1000000/VLOOKUP($C132,'Crisis Indicator Data'!$C$3:$H$198,5,FALSE)))</f>
        <v>0.12566580535629332</v>
      </c>
      <c r="O132" s="165">
        <f>IF(I132="x","x",(I132*1000000/VLOOKUP($C132,'Crisis Indicator Data'!$C$3:$H$198,5,FALSE)))</f>
        <v>0</v>
      </c>
      <c r="P132" s="165">
        <f>IF(J132="x","x",(J132*1000000/VLOOKUP($C132,'Crisis Indicator Data'!$C$3:$H$198,5,FALSE)))</f>
        <v>0</v>
      </c>
      <c r="Q132" s="147">
        <f t="shared" si="10"/>
        <v>3</v>
      </c>
      <c r="R132" s="147">
        <f t="shared" si="11"/>
        <v>4</v>
      </c>
    </row>
    <row r="133" spans="1:18" x14ac:dyDescent="0.35">
      <c r="A133" s="172" t="str">
        <f>'Crisis Indicator Data'!A130</f>
        <v>Syrian Regional Crisis</v>
      </c>
      <c r="B133" s="173">
        <f>'Crisis Indicator Data'!B130</f>
        <v>0</v>
      </c>
      <c r="C133" s="173" t="str">
        <f>'Crisis Indicator Data'!C130</f>
        <v>REG004</v>
      </c>
      <c r="D133" s="173" t="str">
        <f>'Crisis Indicator Data'!D130</f>
        <v>Syria,Türkiye,Iraq,Egypt,Jordan,Lebanon</v>
      </c>
      <c r="E133" s="173" t="str">
        <f>'Crisis Indicator Data'!E130</f>
        <v>SYR,TUR,IRQ,EGY,JOR,LBN</v>
      </c>
      <c r="F133" s="182">
        <f>IF('Crisis Indicator Data'!Q130="x","x",('Crisis Indicator Data'!Q130/1000000))</f>
        <v>162.023</v>
      </c>
      <c r="G133" s="182">
        <f>IF('Crisis Indicator Data'!R130="x","x",('Crisis Indicator Data'!R130/1000000))</f>
        <v>17.456</v>
      </c>
      <c r="H133" s="182">
        <f>IF('Crisis Indicator Data'!S130="x","x",('Crisis Indicator Data'!S130/1000000))</f>
        <v>13.401</v>
      </c>
      <c r="I133" s="182">
        <f>IF('Crisis Indicator Data'!T130="x","x",('Crisis Indicator Data'!T130/1000000))</f>
        <v>8.6769999999999996</v>
      </c>
      <c r="J133" s="182">
        <f>IF('Crisis Indicator Data'!U130="x","x",('Crisis Indicator Data'!U130/1000000))</f>
        <v>6.7000000000000004E-2</v>
      </c>
      <c r="K133" s="168">
        <f t="shared" si="9"/>
        <v>5</v>
      </c>
      <c r="L133" s="165">
        <f>IF(F133="x","x",(F133*1000000/VLOOKUP($C133,'Crisis Indicator Data'!$C$3:$H$198,5,FALSE)))</f>
        <v>0.80358985041463316</v>
      </c>
      <c r="M133" s="165">
        <f>IF(G133="x","x",(G133*1000000/VLOOKUP($C133,'Crisis Indicator Data'!$C$3:$H$198,5,FALSE)))</f>
        <v>8.6576994802206084E-2</v>
      </c>
      <c r="N133" s="165">
        <f>IF(H133="x","x",(H133*1000000/VLOOKUP($C133,'Crisis Indicator Data'!$C$3:$H$198,5,FALSE)))</f>
        <v>6.6465301749791691E-2</v>
      </c>
      <c r="O133" s="165">
        <f>IF(I133="x","x",(I133*1000000/VLOOKUP($C133,'Crisis Indicator Data'!$C$3:$H$198,5,FALSE)))</f>
        <v>4.3035551323255171E-2</v>
      </c>
      <c r="P133" s="165">
        <f>IF(J133="x","x",(J133*1000000/VLOOKUP($C133,'Crisis Indicator Data'!$C$3:$H$198,5,FALSE)))</f>
        <v>3.3230171011387532E-4</v>
      </c>
      <c r="Q133" s="147">
        <f t="shared" si="10"/>
        <v>3</v>
      </c>
      <c r="R133" s="147">
        <f t="shared" si="11"/>
        <v>4</v>
      </c>
    </row>
    <row r="134" spans="1:18" x14ac:dyDescent="0.35">
      <c r="A134" s="172" t="str">
        <f>'Crisis Indicator Data'!A131</f>
        <v xml:space="preserve">Eastern Mediterranean Route </v>
      </c>
      <c r="B134" s="173">
        <f>'Crisis Indicator Data'!B131</f>
        <v>0</v>
      </c>
      <c r="C134" s="173" t="str">
        <f>'Crisis Indicator Data'!C131</f>
        <v>REG006</v>
      </c>
      <c r="D134" s="173" t="str">
        <f>'Crisis Indicator Data'!D131</f>
        <v>Türkiye,Greece</v>
      </c>
      <c r="E134" s="173" t="str">
        <f>'Crisis Indicator Data'!E131</f>
        <v>TUR,GRC</v>
      </c>
      <c r="F134" s="182">
        <f>IF('Crisis Indicator Data'!Q131="x","x",('Crisis Indicator Data'!Q131/1000000))</f>
        <v>15.532</v>
      </c>
      <c r="G134" s="182">
        <f>IF('Crisis Indicator Data'!R131="x","x",('Crisis Indicator Data'!R131/1000000))</f>
        <v>0.434</v>
      </c>
      <c r="H134" s="182">
        <f>IF('Crisis Indicator Data'!S131="x","x",('Crisis Indicator Data'!S131/1000000))</f>
        <v>0.36199999999999999</v>
      </c>
      <c r="I134" s="182">
        <f>IF('Crisis Indicator Data'!T131="x","x",('Crisis Indicator Data'!T131/1000000))</f>
        <v>5.0999999999999997E-2</v>
      </c>
      <c r="J134" s="182">
        <f>IF('Crisis Indicator Data'!U131="x","x",('Crisis Indicator Data'!U131/1000000))</f>
        <v>6.0000000000000001E-3</v>
      </c>
      <c r="K134" s="168">
        <f t="shared" ref="K134:K165" si="12">IF(H134="x","x",IF(SUM(H134:J134)=0,0,IF(LOG(SUM(H134:J134)*1000000)&lt;$K$4,0,IF(LOG(SUM(H134:J134)*1000000)&gt;$K$3,5,ROUND(5-(K$3-LOG(SUM(H134:J134)*1000000))/(K$3-K$4)*5,1)))))</f>
        <v>2.7</v>
      </c>
      <c r="L134" s="165">
        <f>IF(F134="x","x",(F134*1000000/VLOOKUP($C134,'Crisis Indicator Data'!$C$3:$H$198,5,FALSE)))</f>
        <v>0.94788233858171611</v>
      </c>
      <c r="M134" s="165">
        <f>IF(G134="x","x",(G134*1000000/VLOOKUP($C134,'Crisis Indicator Data'!$C$3:$H$198,5,FALSE)))</f>
        <v>2.6486024655193459E-2</v>
      </c>
      <c r="N134" s="165">
        <f>IF(H134="x","x",(H134*1000000/VLOOKUP($C134,'Crisis Indicator Data'!$C$3:$H$198,5,FALSE)))</f>
        <v>2.2092029781520809E-2</v>
      </c>
      <c r="O134" s="165">
        <f>IF(I134="x","x",(I134*1000000/VLOOKUP($C134,'Crisis Indicator Data'!$C$3:$H$198,5,FALSE)))</f>
        <v>3.1124130355181254E-3</v>
      </c>
      <c r="P134" s="165">
        <f>IF(J134="x","x",(J134*1000000/VLOOKUP($C134,'Crisis Indicator Data'!$C$3:$H$198,5,FALSE)))</f>
        <v>3.6616623947272064E-4</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2</v>
      </c>
      <c r="R134" s="147">
        <f t="shared" ref="R134:R165" si="14">IF(Q134="x","x",(AVERAGE(K134,Q134)))</f>
        <v>2.35</v>
      </c>
    </row>
    <row r="135" spans="1:18" x14ac:dyDescent="0.35">
      <c r="A135" s="172" t="str">
        <f>'Crisis Indicator Data'!A132</f>
        <v>Central Mediterranean Route</v>
      </c>
      <c r="B135" s="173">
        <f>'Crisis Indicator Data'!B132</f>
        <v>0</v>
      </c>
      <c r="C135" s="173" t="str">
        <f>'Crisis Indicator Data'!C132</f>
        <v>REG007</v>
      </c>
      <c r="D135" s="173" t="str">
        <f>'Crisis Indicator Data'!D132</f>
        <v>Algeria,Tunisia,Libya,Italy</v>
      </c>
      <c r="E135" s="173" t="str">
        <f>'Crisis Indicator Data'!E132</f>
        <v>DZA,TUN,LBY,ITA</v>
      </c>
      <c r="F135" s="182">
        <f>IF('Crisis Indicator Data'!Q132="x","x",('Crisis Indicator Data'!Q132/1000000))</f>
        <v>124.556</v>
      </c>
      <c r="G135" s="182">
        <f>IF('Crisis Indicator Data'!R132="x","x",('Crisis Indicator Data'!R132/1000000))</f>
        <v>0</v>
      </c>
      <c r="H135" s="182">
        <f>IF('Crisis Indicator Data'!S132="x","x",('Crisis Indicator Data'!S132/1000000))</f>
        <v>1.3779999999999999</v>
      </c>
      <c r="I135" s="182" t="str">
        <f>IF('Crisis Indicator Data'!T132="x","x",('Crisis Indicator Data'!T132/1000000))</f>
        <v>x</v>
      </c>
      <c r="J135" s="182" t="str">
        <f>IF('Crisis Indicator Data'!U132="x","x",('Crisis Indicator Data'!U132/1000000))</f>
        <v>x</v>
      </c>
      <c r="K135" s="168">
        <f t="shared" si="12"/>
        <v>3.6</v>
      </c>
      <c r="L135" s="165">
        <f>IF(F135="x","x",(F135*1000000/VLOOKUP($C135,'Crisis Indicator Data'!$C$3:$H$198,5,FALSE)))</f>
        <v>0.98905776041418525</v>
      </c>
      <c r="M135" s="165">
        <f>IF(G135="x","x",(G135*1000000/VLOOKUP($C135,'Crisis Indicator Data'!$C$3:$H$198,5,FALSE)))</f>
        <v>0</v>
      </c>
      <c r="N135" s="165">
        <f>IF(H135="x","x",(H135*1000000/VLOOKUP($C135,'Crisis Indicator Data'!$C$3:$H$198,5,FALSE)))</f>
        <v>1.0942239585814792E-2</v>
      </c>
      <c r="O135" s="165" t="str">
        <f>IF(I135="x","x",(I135*1000000/VLOOKUP($C135,'Crisis Indicator Data'!$C$3:$H$198,5,FALSE)))</f>
        <v>x</v>
      </c>
      <c r="P135" s="165" t="str">
        <f>IF(J135="x","x",(J135*1000000/VLOOKUP($C135,'Crisis Indicator Data'!$C$3:$H$198,5,FALSE)))</f>
        <v>x</v>
      </c>
      <c r="Q135" s="147">
        <f t="shared" si="13"/>
        <v>1</v>
      </c>
      <c r="R135" s="147">
        <f t="shared" si="14"/>
        <v>2.2999999999999998</v>
      </c>
    </row>
    <row r="136" spans="1:18" x14ac:dyDescent="0.35">
      <c r="A136" s="172" t="str">
        <f>'Crisis Indicator Data'!A133</f>
        <v>Western Mediterranean Route</v>
      </c>
      <c r="B136" s="173">
        <f>'Crisis Indicator Data'!B133</f>
        <v>0</v>
      </c>
      <c r="C136" s="173" t="str">
        <f>'Crisis Indicator Data'!C133</f>
        <v>REG008</v>
      </c>
      <c r="D136" s="173" t="str">
        <f>'Crisis Indicator Data'!D133</f>
        <v>Algeria,Morocco,Spain</v>
      </c>
      <c r="E136" s="173" t="str">
        <f>'Crisis Indicator Data'!E133</f>
        <v>DZA,MAR,ESP</v>
      </c>
      <c r="F136" s="182">
        <f>IF('Crisis Indicator Data'!Q133="x","x",('Crisis Indicator Data'!Q133/1000000))</f>
        <v>132.62799999999999</v>
      </c>
      <c r="G136" s="182">
        <f>IF('Crisis Indicator Data'!R133="x","x",('Crisis Indicator Data'!R133/1000000))</f>
        <v>0</v>
      </c>
      <c r="H136" s="182">
        <f>IF('Crisis Indicator Data'!S133="x","x",('Crisis Indicator Data'!S133/1000000))</f>
        <v>0.378</v>
      </c>
      <c r="I136" s="182" t="str">
        <f>IF('Crisis Indicator Data'!T133="x","x",('Crisis Indicator Data'!T133/1000000))</f>
        <v>x</v>
      </c>
      <c r="J136" s="182" t="str">
        <f>IF('Crisis Indicator Data'!U133="x","x",('Crisis Indicator Data'!U133/1000000))</f>
        <v>x</v>
      </c>
      <c r="K136" s="168">
        <f t="shared" si="12"/>
        <v>2.6</v>
      </c>
      <c r="L136" s="165">
        <f>IF(F136="x","x",(F136*1000000/VLOOKUP($C136,'Crisis Indicator Data'!$C$3:$H$198,5,FALSE)))</f>
        <v>0.99715802294633316</v>
      </c>
      <c r="M136" s="165">
        <f>IF(G136="x","x",(G136*1000000/VLOOKUP($C136,'Crisis Indicator Data'!$C$3:$H$198,5,FALSE)))</f>
        <v>0</v>
      </c>
      <c r="N136" s="165">
        <f>IF(H136="x","x",(H136*1000000/VLOOKUP($C136,'Crisis Indicator Data'!$C$3:$H$198,5,FALSE)))</f>
        <v>2.8419770536667519E-3</v>
      </c>
      <c r="O136" s="165" t="str">
        <f>IF(I136="x","x",(I136*1000000/VLOOKUP($C136,'Crisis Indicator Data'!$C$3:$H$198,5,FALSE)))</f>
        <v>x</v>
      </c>
      <c r="P136" s="165" t="str">
        <f>IF(J136="x","x",(J136*1000000/VLOOKUP($C136,'Crisis Indicator Data'!$C$3:$H$198,5,FALSE)))</f>
        <v>x</v>
      </c>
      <c r="Q136" s="147">
        <f t="shared" si="13"/>
        <v>1</v>
      </c>
      <c r="R136" s="147">
        <f t="shared" si="14"/>
        <v>1.8</v>
      </c>
    </row>
    <row r="137" spans="1:18" x14ac:dyDescent="0.35">
      <c r="A137" s="172" t="str">
        <f>'Crisis Indicator Data'!A134</f>
        <v>Rohingya Regional Crisis</v>
      </c>
      <c r="B137" s="173">
        <f>'Crisis Indicator Data'!B134</f>
        <v>0</v>
      </c>
      <c r="C137" s="173" t="str">
        <f>'Crisis Indicator Data'!C134</f>
        <v>REG011</v>
      </c>
      <c r="D137" s="173" t="str">
        <f>'Crisis Indicator Data'!D134</f>
        <v>Bangladesh,Myanmar</v>
      </c>
      <c r="E137" s="173" t="str">
        <f>'Crisis Indicator Data'!E134</f>
        <v>BGD,MMR</v>
      </c>
      <c r="F137" s="182">
        <f>IF('Crisis Indicator Data'!Q134="x","x",('Crisis Indicator Data'!Q134/1000000))</f>
        <v>0</v>
      </c>
      <c r="G137" s="182">
        <f>IF('Crisis Indicator Data'!R134="x","x",('Crisis Indicator Data'!R134/1000000))</f>
        <v>1.794</v>
      </c>
      <c r="H137" s="182">
        <f>IF('Crisis Indicator Data'!S134="x","x",('Crisis Indicator Data'!S134/1000000))</f>
        <v>1.752</v>
      </c>
      <c r="I137" s="182">
        <f>IF('Crisis Indicator Data'!T134="x","x",('Crisis Indicator Data'!T134/1000000))</f>
        <v>1.464</v>
      </c>
      <c r="J137" s="182" t="str">
        <f>IF('Crisis Indicator Data'!U134="x","x",('Crisis Indicator Data'!U134/1000000))</f>
        <v>x</v>
      </c>
      <c r="K137" s="168">
        <f t="shared" si="12"/>
        <v>4.2</v>
      </c>
      <c r="L137" s="165">
        <f>IF(F137="x","x",(F137*1000000/VLOOKUP($C137,'Crisis Indicator Data'!$C$3:$H$198,5,FALSE)))</f>
        <v>0</v>
      </c>
      <c r="M137" s="165">
        <f>IF(G137="x","x",(G137*1000000/VLOOKUP($C137,'Crisis Indicator Data'!$C$3:$H$198,5,FALSE)))</f>
        <v>0.35808383233532937</v>
      </c>
      <c r="N137" s="165">
        <f>IF(H137="x","x",(H137*1000000/VLOOKUP($C137,'Crisis Indicator Data'!$C$3:$H$198,5,FALSE)))</f>
        <v>0.34970059880239523</v>
      </c>
      <c r="O137" s="165">
        <f>IF(I137="x","x",(I137*1000000/VLOOKUP($C137,'Crisis Indicator Data'!$C$3:$H$198,5,FALSE)))</f>
        <v>0.29221556886227545</v>
      </c>
      <c r="P137" s="165" t="str">
        <f>IF(J137="x","x",(J137*1000000/VLOOKUP($C137,'Crisis Indicator Data'!$C$3:$H$198,5,FALSE)))</f>
        <v>x</v>
      </c>
      <c r="Q137" s="147">
        <f t="shared" si="13"/>
        <v>4</v>
      </c>
      <c r="R137" s="147">
        <f t="shared" si="14"/>
        <v>4.0999999999999996</v>
      </c>
    </row>
    <row r="138" spans="1:18" x14ac:dyDescent="0.35">
      <c r="A138" s="172" t="str">
        <f>'Crisis Indicator Data'!A135</f>
        <v>Southern Africa Regional Food Security Crisis</v>
      </c>
      <c r="B138" s="173">
        <f>'Crisis Indicator Data'!B135</f>
        <v>0</v>
      </c>
      <c r="C138" s="173" t="str">
        <f>'Crisis Indicator Data'!C135</f>
        <v>REG012</v>
      </c>
      <c r="D138" s="173" t="str">
        <f>'Crisis Indicator Data'!D135</f>
        <v>Madagascar,Malawi,Namibia,Eswatini,Zambia,Zimbabwe,Tanzania</v>
      </c>
      <c r="E138" s="173" t="str">
        <f>'Crisis Indicator Data'!E135</f>
        <v>MDG,MWI,NAM,SWZ,ZMB,ZWE,TZA</v>
      </c>
      <c r="F138" s="182">
        <f>IF('Crisis Indicator Data'!Q135="x","x",('Crisis Indicator Data'!Q135/1000000))</f>
        <v>33.534999999999997</v>
      </c>
      <c r="G138" s="182">
        <f>IF('Crisis Indicator Data'!R135="x","x",('Crisis Indicator Data'!R135/1000000))</f>
        <v>37.844999999999999</v>
      </c>
      <c r="H138" s="182">
        <f>IF('Crisis Indicator Data'!S135="x","x",('Crisis Indicator Data'!S135/1000000))</f>
        <v>29.606999999999999</v>
      </c>
      <c r="I138" s="182">
        <f>IF('Crisis Indicator Data'!T135="x","x",('Crisis Indicator Data'!T135/1000000))</f>
        <v>0.183</v>
      </c>
      <c r="J138" s="182">
        <f>IF('Crisis Indicator Data'!U135="x","x",('Crisis Indicator Data'!U135/1000000))</f>
        <v>0</v>
      </c>
      <c r="K138" s="168">
        <f t="shared" si="12"/>
        <v>5</v>
      </c>
      <c r="L138" s="165">
        <f>IF(F138="x","x",(F138*1000000/VLOOKUP($C138,'Crisis Indicator Data'!$C$3:$H$198,5,FALSE)))</f>
        <v>0.33147505658848064</v>
      </c>
      <c r="M138" s="165">
        <f>IF(G138="x","x",(G138*1000000/VLOOKUP($C138,'Crisis Indicator Data'!$C$3:$H$198,5,FALSE)))</f>
        <v>0.3740770394093052</v>
      </c>
      <c r="N138" s="165">
        <f>IF(H138="x","x",(H138*1000000/VLOOKUP($C138,'Crisis Indicator Data'!$C$3:$H$198,5,FALSE)))</f>
        <v>0.29264893396198438</v>
      </c>
      <c r="O138" s="165">
        <f>IF(I138="x","x",(I138*1000000/VLOOKUP($C138,'Crisis Indicator Data'!$C$3:$H$198,5,FALSE)))</f>
        <v>1.8088544910002077E-3</v>
      </c>
      <c r="P138" s="165">
        <f>IF(J138="x","x",(J138*1000000/VLOOKUP($C138,'Crisis Indicator Data'!$C$3:$H$198,5,FALSE)))</f>
        <v>0</v>
      </c>
      <c r="Q138" s="147">
        <f t="shared" si="13"/>
        <v>3</v>
      </c>
      <c r="R138" s="147">
        <f t="shared" si="14"/>
        <v>4</v>
      </c>
    </row>
    <row r="139" spans="1:18" x14ac:dyDescent="0.35">
      <c r="A139" s="172" t="str">
        <f>'Crisis Indicator Data'!A136</f>
        <v>Nagorno-Karabakh Conflict</v>
      </c>
      <c r="B139" s="173">
        <f>'Crisis Indicator Data'!B136</f>
        <v>0</v>
      </c>
      <c r="C139" s="173" t="str">
        <f>'Crisis Indicator Data'!C136</f>
        <v>REG013</v>
      </c>
      <c r="D139" s="173" t="str">
        <f>'Crisis Indicator Data'!D136</f>
        <v>Armenia,Azerbaijan</v>
      </c>
      <c r="E139" s="173" t="str">
        <f>'Crisis Indicator Data'!E136</f>
        <v>ARM,AZE</v>
      </c>
      <c r="F139" s="182">
        <f>IF('Crisis Indicator Data'!Q136="x","x",('Crisis Indicator Data'!Q136/1000000))</f>
        <v>2.552</v>
      </c>
      <c r="G139" s="182">
        <f>IF('Crisis Indicator Data'!R136="x","x",('Crisis Indicator Data'!R136/1000000))</f>
        <v>0.35299999999999998</v>
      </c>
      <c r="H139" s="182">
        <f>IF('Crisis Indicator Data'!S136="x","x",('Crisis Indicator Data'!S136/1000000))</f>
        <v>0.154</v>
      </c>
      <c r="I139" s="182">
        <f>IF('Crisis Indicator Data'!T136="x","x",('Crisis Indicator Data'!T136/1000000))</f>
        <v>0</v>
      </c>
      <c r="J139" s="182">
        <f>IF('Crisis Indicator Data'!U136="x","x",('Crisis Indicator Data'!U136/1000000))</f>
        <v>0</v>
      </c>
      <c r="K139" s="168">
        <f t="shared" si="12"/>
        <v>2</v>
      </c>
      <c r="L139" s="165">
        <f>IF(F139="x","x",(F139*1000000/VLOOKUP($C139,'Crisis Indicator Data'!$C$3:$H$198,5,FALSE)))</f>
        <v>0.8339869281045752</v>
      </c>
      <c r="M139" s="165">
        <f>IF(G139="x","x",(G139*1000000/VLOOKUP($C139,'Crisis Indicator Data'!$C$3:$H$198,5,FALSE)))</f>
        <v>0.11535947712418301</v>
      </c>
      <c r="N139" s="165">
        <f>IF(H139="x","x",(H139*1000000/VLOOKUP($C139,'Crisis Indicator Data'!$C$3:$H$198,5,FALSE)))</f>
        <v>5.0326797385620917E-2</v>
      </c>
      <c r="O139" s="165">
        <f>IF(I139="x","x",(I139*1000000/VLOOKUP($C139,'Crisis Indicator Data'!$C$3:$H$198,5,FALSE)))</f>
        <v>0</v>
      </c>
      <c r="P139" s="165">
        <f>IF(J139="x","x",(J139*1000000/VLOOKUP($C139,'Crisis Indicator Data'!$C$3:$H$198,5,FALSE)))</f>
        <v>0</v>
      </c>
      <c r="Q139" s="147">
        <f t="shared" si="13"/>
        <v>3</v>
      </c>
      <c r="R139" s="147">
        <f t="shared" si="14"/>
        <v>2.5</v>
      </c>
    </row>
    <row r="140" spans="1:18" x14ac:dyDescent="0.35">
      <c r="A140" s="172" t="str">
        <f>'Crisis Indicator Data'!A137</f>
        <v>Eastern Africa Regional Drought Crisis</v>
      </c>
      <c r="B140" s="173" t="str">
        <f>'Crisis Indicator Data'!B137</f>
        <v>Drought</v>
      </c>
      <c r="C140" s="173" t="str">
        <f>'Crisis Indicator Data'!C137</f>
        <v>REG014</v>
      </c>
      <c r="D140" s="173" t="str">
        <f>'Crisis Indicator Data'!D137</f>
        <v>Ethiopia,Somalia,Kenya</v>
      </c>
      <c r="E140" s="173" t="str">
        <f>'Crisis Indicator Data'!E137</f>
        <v>ETH,SOM,KEN</v>
      </c>
      <c r="F140" s="182">
        <f>IF('Crisis Indicator Data'!Q137="x","x",('Crisis Indicator Data'!Q137/1000000))</f>
        <v>9.0739999999999998</v>
      </c>
      <c r="G140" s="182">
        <f>IF('Crisis Indicator Data'!R137="x","x",('Crisis Indicator Data'!R137/1000000))</f>
        <v>109.012</v>
      </c>
      <c r="H140" s="182">
        <f>IF('Crisis Indicator Data'!S137="x","x",('Crisis Indicator Data'!S137/1000000))</f>
        <v>11.833</v>
      </c>
      <c r="I140" s="182">
        <f>IF('Crisis Indicator Data'!T137="x","x",('Crisis Indicator Data'!T137/1000000))</f>
        <v>12.19</v>
      </c>
      <c r="J140" s="182">
        <f>IF('Crisis Indicator Data'!U137="x","x",('Crisis Indicator Data'!U137/1000000))</f>
        <v>0</v>
      </c>
      <c r="K140" s="168">
        <f t="shared" si="12"/>
        <v>5</v>
      </c>
      <c r="L140" s="165">
        <f>IF(F140="x","x",(F140*1000000/VLOOKUP($C140,'Crisis Indicator Data'!$C$3:$H$198,5,FALSE)))</f>
        <v>6.3852394992576125E-2</v>
      </c>
      <c r="M140" s="165">
        <f>IF(G140="x","x",(G140*1000000/VLOOKUP($C140,'Crisis Indicator Data'!$C$3:$H$198,5,FALSE)))</f>
        <v>0.76710130955815603</v>
      </c>
      <c r="N140" s="165">
        <f>IF(H140="x","x",(H140*1000000/VLOOKUP($C140,'Crisis Indicator Data'!$C$3:$H$198,5,FALSE)))</f>
        <v>8.3267069643724184E-2</v>
      </c>
      <c r="O140" s="165">
        <f>IF(I140="x","x",(I140*1000000/VLOOKUP($C140,'Crisis Indicator Data'!$C$3:$H$198,5,FALSE)))</f>
        <v>8.5779225805543632E-2</v>
      </c>
      <c r="P140" s="165">
        <f>IF(J140="x","x",(J140*1000000/VLOOKUP($C140,'Crisis Indicator Data'!$C$3:$H$198,5,FALSE)))</f>
        <v>0</v>
      </c>
      <c r="Q140" s="147">
        <f t="shared" si="13"/>
        <v>4</v>
      </c>
      <c r="R140" s="147">
        <f t="shared" si="14"/>
        <v>4.5</v>
      </c>
    </row>
    <row r="141" spans="1:18" x14ac:dyDescent="0.35">
      <c r="A141" s="172" t="str">
        <f>'Crisis Indicator Data'!A138</f>
        <v>Turkiye / Syria earthquake</v>
      </c>
      <c r="B141" s="173" t="str">
        <f>'Crisis Indicator Data'!B138</f>
        <v>Earthquake</v>
      </c>
      <c r="C141" s="173" t="str">
        <f>'Crisis Indicator Data'!C138</f>
        <v>REG015</v>
      </c>
      <c r="D141" s="173" t="str">
        <f>'Crisis Indicator Data'!D138</f>
        <v>Türkiye,Syria</v>
      </c>
      <c r="E141" s="173" t="str">
        <f>'Crisis Indicator Data'!E138</f>
        <v>TUR,SYR</v>
      </c>
      <c r="F141" s="182">
        <f>IF('Crisis Indicator Data'!Q138="x","x",('Crisis Indicator Data'!Q138/1000000))</f>
        <v>9.1</v>
      </c>
      <c r="G141" s="182">
        <f>IF('Crisis Indicator Data'!R138="x","x",('Crisis Indicator Data'!R138/1000000))</f>
        <v>14.723000000000001</v>
      </c>
      <c r="H141" s="182">
        <f>IF('Crisis Indicator Data'!S138="x","x",('Crisis Indicator Data'!S138/1000000))</f>
        <v>3.0209999999999999</v>
      </c>
      <c r="I141" s="182">
        <f>IF('Crisis Indicator Data'!T138="x","x",('Crisis Indicator Data'!T138/1000000))</f>
        <v>0.15</v>
      </c>
      <c r="J141" s="182">
        <f>IF('Crisis Indicator Data'!U138="x","x",('Crisis Indicator Data'!U138/1000000))</f>
        <v>6.0000000000000001E-3</v>
      </c>
      <c r="K141" s="168">
        <f t="shared" si="12"/>
        <v>4.2</v>
      </c>
      <c r="L141" s="165">
        <f>IF(F141="x","x",(F141*1000000/VLOOKUP($C141,'Crisis Indicator Data'!$C$3:$H$198,5,FALSE)))</f>
        <v>0.33703703703703702</v>
      </c>
      <c r="M141" s="165">
        <f>IF(G141="x","x",(G141*1000000/VLOOKUP($C141,'Crisis Indicator Data'!$C$3:$H$198,5,FALSE)))</f>
        <v>0.54529629629629628</v>
      </c>
      <c r="N141" s="165">
        <f>IF(H141="x","x",(H141*1000000/VLOOKUP($C141,'Crisis Indicator Data'!$C$3:$H$198,5,FALSE)))</f>
        <v>0.11188888888888888</v>
      </c>
      <c r="O141" s="165">
        <f>IF(I141="x","x",(I141*1000000/VLOOKUP($C141,'Crisis Indicator Data'!$C$3:$H$198,5,FALSE)))</f>
        <v>5.5555555555555558E-3</v>
      </c>
      <c r="P141" s="165">
        <f>IF(J141="x","x",(J141*1000000/VLOOKUP($C141,'Crisis Indicator Data'!$C$3:$H$198,5,FALSE)))</f>
        <v>2.2222222222222223E-4</v>
      </c>
      <c r="Q141" s="147">
        <f t="shared" si="13"/>
        <v>3</v>
      </c>
      <c r="R141" s="147">
        <f t="shared" si="14"/>
        <v>3.6</v>
      </c>
    </row>
    <row r="142" spans="1:18" x14ac:dyDescent="0.35">
      <c r="A142" s="172" t="str">
        <f>'Crisis Indicator Data'!A139</f>
        <v>Displacement from Russia-Ukraine conflict in Romania</v>
      </c>
      <c r="B142" s="173" t="str">
        <f>'Crisis Indicator Data'!B139</f>
        <v>Conflict,Displacement</v>
      </c>
      <c r="C142" s="173" t="str">
        <f>'Crisis Indicator Data'!C139</f>
        <v>ROU002</v>
      </c>
      <c r="D142" s="173" t="str">
        <f>'Crisis Indicator Data'!D139</f>
        <v>Romania</v>
      </c>
      <c r="E142" s="173" t="str">
        <f>'Crisis Indicator Data'!E139</f>
        <v>ROU</v>
      </c>
      <c r="F142" s="182">
        <f>IF('Crisis Indicator Data'!Q139="x","x",('Crisis Indicator Data'!Q139/1000000))</f>
        <v>19.047000000000001</v>
      </c>
      <c r="G142" s="182">
        <f>IF('Crisis Indicator Data'!R139="x","x",('Crisis Indicator Data'!R139/1000000))</f>
        <v>0</v>
      </c>
      <c r="H142" s="182">
        <f>IF('Crisis Indicator Data'!S139="x","x",('Crisis Indicator Data'!S139/1000000))</f>
        <v>0.16200000000000001</v>
      </c>
      <c r="I142" s="182" t="str">
        <f>IF('Crisis Indicator Data'!T139="x","x",('Crisis Indicator Data'!T139/1000000))</f>
        <v>x</v>
      </c>
      <c r="J142" s="182" t="str">
        <f>IF('Crisis Indicator Data'!U139="x","x",('Crisis Indicator Data'!U139/1000000))</f>
        <v>x</v>
      </c>
      <c r="K142" s="168">
        <f t="shared" si="12"/>
        <v>2</v>
      </c>
      <c r="L142" s="165">
        <f>IF(F142="x","x",(F142*1000000/VLOOKUP($C142,'Crisis Indicator Data'!$C$3:$H$198,5,FALSE)))</f>
        <v>0.99156645322505077</v>
      </c>
      <c r="M142" s="165">
        <f>IF(G142="x","x",(G142*1000000/VLOOKUP($C142,'Crisis Indicator Data'!$C$3:$H$198,5,FALSE)))</f>
        <v>0</v>
      </c>
      <c r="N142" s="165">
        <f>IF(H142="x","x",(H142*1000000/VLOOKUP($C142,'Crisis Indicator Data'!$C$3:$H$198,5,FALSE)))</f>
        <v>8.433546774949242E-3</v>
      </c>
      <c r="O142" s="165" t="str">
        <f>IF(I142="x","x",(I142*1000000/VLOOKUP($C142,'Crisis Indicator Data'!$C$3:$H$198,5,FALSE)))</f>
        <v>x</v>
      </c>
      <c r="P142" s="165" t="str">
        <f>IF(J142="x","x",(J142*1000000/VLOOKUP($C142,'Crisis Indicator Data'!$C$3:$H$198,5,FALSE)))</f>
        <v>x</v>
      </c>
      <c r="Q142" s="147">
        <f t="shared" si="13"/>
        <v>1</v>
      </c>
      <c r="R142" s="147">
        <f t="shared" si="14"/>
        <v>1.5</v>
      </c>
    </row>
    <row r="143" spans="1:18" x14ac:dyDescent="0.35">
      <c r="A143" s="172" t="str">
        <f>'Crisis Indicator Data'!A140</f>
        <v>Displacement from Russia-Ukraine conflict in Russia</v>
      </c>
      <c r="B143" s="173" t="str">
        <f>'Crisis Indicator Data'!B140</f>
        <v>Conflict,Displacement</v>
      </c>
      <c r="C143" s="173" t="str">
        <f>'Crisis Indicator Data'!C140</f>
        <v>RUS002</v>
      </c>
      <c r="D143" s="173" t="str">
        <f>'Crisis Indicator Data'!D140</f>
        <v>Russia</v>
      </c>
      <c r="E143" s="173" t="str">
        <f>'Crisis Indicator Data'!E140</f>
        <v>RUS</v>
      </c>
      <c r="F143" s="183">
        <f>IF('Crisis Indicator Data'!Q140="x","x",('Crisis Indicator Data'!Q140/1000000))</f>
        <v>144.23699999999999</v>
      </c>
      <c r="G143" s="183">
        <f>IF('Crisis Indicator Data'!R140="x","x",('Crisis Indicator Data'!R140/1000000))</f>
        <v>0</v>
      </c>
      <c r="H143" s="183">
        <f>IF('Crisis Indicator Data'!S140="x","x",('Crisis Indicator Data'!S140/1000000))</f>
        <v>1.228</v>
      </c>
      <c r="I143" s="183">
        <f>IF('Crisis Indicator Data'!T140="x","x",('Crisis Indicator Data'!T140/1000000))</f>
        <v>0</v>
      </c>
      <c r="J143" s="183">
        <f>IF('Crisis Indicator Data'!U140="x","x",('Crisis Indicator Data'!U140/1000000))</f>
        <v>0</v>
      </c>
      <c r="K143" s="168">
        <f t="shared" si="12"/>
        <v>3.5</v>
      </c>
      <c r="L143" s="165">
        <f>IF(F143="x","x",(F143*1000000/VLOOKUP($C143,'Crisis Indicator Data'!$C$3:$H$198,5,FALSE)))</f>
        <v>0.9915649232799868</v>
      </c>
      <c r="M143" s="165">
        <f>IF(G143="x","x",(G143*1000000/VLOOKUP($C143,'Crisis Indicator Data'!$C$3:$H$198,5,FALSE)))</f>
        <v>0</v>
      </c>
      <c r="N143" s="165">
        <f>IF(H143="x","x",(H143*1000000/VLOOKUP($C143,'Crisis Indicator Data'!$C$3:$H$198,5,FALSE)))</f>
        <v>8.4419512731672437E-3</v>
      </c>
      <c r="O143" s="165">
        <f>IF(I143="x","x",(I143*1000000/VLOOKUP($C143,'Crisis Indicator Data'!$C$3:$H$198,5,FALSE)))</f>
        <v>0</v>
      </c>
      <c r="P143" s="165">
        <f>IF(J143="x","x",(J143*1000000/VLOOKUP($C143,'Crisis Indicator Data'!$C$3:$H$198,5,FALSE)))</f>
        <v>0</v>
      </c>
      <c r="Q143" s="147">
        <f t="shared" si="13"/>
        <v>1</v>
      </c>
      <c r="R143" s="147">
        <f t="shared" si="14"/>
        <v>2.25</v>
      </c>
    </row>
    <row r="144" spans="1:18" x14ac:dyDescent="0.35">
      <c r="A144" s="175" t="str">
        <f>'Crisis Indicator Data'!A141</f>
        <v>Burundi and DRC refugees in Rwanda</v>
      </c>
      <c r="B144" s="176" t="str">
        <f>'Crisis Indicator Data'!B141</f>
        <v>Displacement</v>
      </c>
      <c r="C144" s="176" t="str">
        <f>'Crisis Indicator Data'!C141</f>
        <v>RWA002</v>
      </c>
      <c r="D144" s="176" t="str">
        <f>'Crisis Indicator Data'!D141</f>
        <v>Rwanda</v>
      </c>
      <c r="E144" s="176" t="str">
        <f>'Crisis Indicator Data'!E141</f>
        <v>RWA</v>
      </c>
      <c r="F144" s="183">
        <f>IF('Crisis Indicator Data'!Q141="x","x",('Crisis Indicator Data'!Q141/1000000))</f>
        <v>2.3820000000000001</v>
      </c>
      <c r="G144" s="183">
        <f>IF('Crisis Indicator Data'!R141="x","x",('Crisis Indicator Data'!R141/1000000))</f>
        <v>0</v>
      </c>
      <c r="H144" s="183">
        <f>IF('Crisis Indicator Data'!S141="x","x",('Crisis Indicator Data'!S141/1000000))</f>
        <v>0.13500000000000001</v>
      </c>
      <c r="I144" s="183">
        <f>IF('Crisis Indicator Data'!T141="x","x",('Crisis Indicator Data'!T141/1000000))</f>
        <v>0</v>
      </c>
      <c r="J144" s="183">
        <f>IF('Crisis Indicator Data'!U141="x","x",('Crisis Indicator Data'!U141/1000000))</f>
        <v>0</v>
      </c>
      <c r="K144" s="168">
        <f t="shared" si="12"/>
        <v>1.9</v>
      </c>
      <c r="L144" s="165">
        <f>IF(F144="x","x",(F144*1000000/VLOOKUP($C144,'Crisis Indicator Data'!$C$3:$H$198,5,FALSE)))</f>
        <v>0.94636471990464843</v>
      </c>
      <c r="M144" s="165">
        <f>IF(G144="x","x",(G144*1000000/VLOOKUP($C144,'Crisis Indicator Data'!$C$3:$H$198,5,FALSE)))</f>
        <v>0</v>
      </c>
      <c r="N144" s="165">
        <f>IF(H144="x","x",(H144*1000000/VLOOKUP($C144,'Crisis Indicator Data'!$C$3:$H$198,5,FALSE)))</f>
        <v>5.3635280095351609E-2</v>
      </c>
      <c r="O144" s="165">
        <f>IF(I144="x","x",(I144*1000000/VLOOKUP($C144,'Crisis Indicator Data'!$C$3:$H$198,5,FALSE)))</f>
        <v>0</v>
      </c>
      <c r="P144" s="165">
        <f>IF(J144="x","x",(J144*1000000/VLOOKUP($C144,'Crisis Indicator Data'!$C$3:$H$198,5,FALSE)))</f>
        <v>0</v>
      </c>
      <c r="Q144" s="147">
        <f t="shared" si="13"/>
        <v>3</v>
      </c>
      <c r="R144" s="147">
        <f t="shared" si="14"/>
        <v>2.4500000000000002</v>
      </c>
    </row>
    <row r="145" spans="1:18" x14ac:dyDescent="0.35">
      <c r="A145" s="175" t="str">
        <f>'Crisis Indicator Data'!A142</f>
        <v>Complex crisis in Sudan</v>
      </c>
      <c r="B145" s="176" t="str">
        <f>'Crisis Indicator Data'!B142</f>
        <v>Displacement,Violence,Floods</v>
      </c>
      <c r="C145" s="176" t="str">
        <f>'Crisis Indicator Data'!C142</f>
        <v>SDN001</v>
      </c>
      <c r="D145" s="176" t="str">
        <f>'Crisis Indicator Data'!D142</f>
        <v>Sudan</v>
      </c>
      <c r="E145" s="176" t="str">
        <f>'Crisis Indicator Data'!E142</f>
        <v>SDN</v>
      </c>
      <c r="F145" s="183">
        <f>IF('Crisis Indicator Data'!Q142="x","x",('Crisis Indicator Data'!Q142/1000000))</f>
        <v>0</v>
      </c>
      <c r="G145" s="183">
        <f>IF('Crisis Indicator Data'!R142="x","x",('Crisis Indicator Data'!R142/1000000))</f>
        <v>24.213999999999999</v>
      </c>
      <c r="H145" s="183">
        <f>IF('Crisis Indicator Data'!S142="x","x",('Crisis Indicator Data'!S142/1000000))</f>
        <v>10.547000000000001</v>
      </c>
      <c r="I145" s="183">
        <f>IF('Crisis Indicator Data'!T142="x","x",('Crisis Indicator Data'!T142/1000000))</f>
        <v>10.651</v>
      </c>
      <c r="J145" s="183">
        <f>IF('Crisis Indicator Data'!U142="x","x",('Crisis Indicator Data'!U142/1000000))</f>
        <v>3.5880000000000001</v>
      </c>
      <c r="K145" s="168">
        <f t="shared" si="12"/>
        <v>5</v>
      </c>
      <c r="L145" s="165">
        <f>IF(F145="x","x",(F145*1000000/VLOOKUP($C145,'Crisis Indicator Data'!$C$3:$H$198,5,FALSE)))</f>
        <v>0</v>
      </c>
      <c r="M145" s="165">
        <f>IF(G145="x","x",(G145*1000000/VLOOKUP($C145,'Crisis Indicator Data'!$C$3:$H$198,5,FALSE)))</f>
        <v>0.49416326530612242</v>
      </c>
      <c r="N145" s="165">
        <f>IF(H145="x","x",(H145*1000000/VLOOKUP($C145,'Crisis Indicator Data'!$C$3:$H$198,5,FALSE)))</f>
        <v>0.21524489795918367</v>
      </c>
      <c r="O145" s="165">
        <f>IF(I145="x","x",(I145*1000000/VLOOKUP($C145,'Crisis Indicator Data'!$C$3:$H$198,5,FALSE)))</f>
        <v>0.21736734693877552</v>
      </c>
      <c r="P145" s="165">
        <f>IF(J145="x","x",(J145*1000000/VLOOKUP($C145,'Crisis Indicator Data'!$C$3:$H$198,5,FALSE)))</f>
        <v>7.3224489795918363E-2</v>
      </c>
      <c r="Q145" s="147">
        <f t="shared" si="13"/>
        <v>5</v>
      </c>
      <c r="R145" s="147">
        <f t="shared" si="14"/>
        <v>5</v>
      </c>
    </row>
    <row r="146" spans="1:18" x14ac:dyDescent="0.35">
      <c r="A146" s="175" t="str">
        <f>'Crisis Indicator Data'!A143</f>
        <v>Refugees in Sudan</v>
      </c>
      <c r="B146" s="176" t="str">
        <f>'Crisis Indicator Data'!B143</f>
        <v>Displacement</v>
      </c>
      <c r="C146" s="176" t="str">
        <f>'Crisis Indicator Data'!C143</f>
        <v>SDN005</v>
      </c>
      <c r="D146" s="176" t="str">
        <f>'Crisis Indicator Data'!D143</f>
        <v>Sudan</v>
      </c>
      <c r="E146" s="176" t="str">
        <f>'Crisis Indicator Data'!E143</f>
        <v>SDN</v>
      </c>
      <c r="F146" s="183">
        <f>IF('Crisis Indicator Data'!Q143="x","x",('Crisis Indicator Data'!Q143/1000000))</f>
        <v>35.993000000000002</v>
      </c>
      <c r="G146" s="183">
        <f>IF('Crisis Indicator Data'!R143="x","x",('Crisis Indicator Data'!R143/1000000))</f>
        <v>12.098000000000001</v>
      </c>
      <c r="H146" s="183">
        <f>IF('Crisis Indicator Data'!S143="x","x",('Crisis Indicator Data'!S143/1000000))</f>
        <v>0.90900000000000003</v>
      </c>
      <c r="I146" s="183" t="str">
        <f>IF('Crisis Indicator Data'!T143="x","x",('Crisis Indicator Data'!T143/1000000))</f>
        <v>x</v>
      </c>
      <c r="J146" s="183" t="str">
        <f>IF('Crisis Indicator Data'!U143="x","x",('Crisis Indicator Data'!U143/1000000))</f>
        <v>x</v>
      </c>
      <c r="K146" s="168">
        <f t="shared" si="12"/>
        <v>3.3</v>
      </c>
      <c r="L146" s="165">
        <f>IF(F146="x","x",(F146*1000000/VLOOKUP($C146,'Crisis Indicator Data'!$C$3:$H$198,5,FALSE)))</f>
        <v>0.73455102040816322</v>
      </c>
      <c r="M146" s="165">
        <f>IF(G146="x","x",(G146*1000000/VLOOKUP($C146,'Crisis Indicator Data'!$C$3:$H$198,5,FALSE)))</f>
        <v>0.24689795918367347</v>
      </c>
      <c r="N146" s="165">
        <f>IF(H146="x","x",(H146*1000000/VLOOKUP($C146,'Crisis Indicator Data'!$C$3:$H$198,5,FALSE)))</f>
        <v>1.8551020408163265E-2</v>
      </c>
      <c r="O146" s="165" t="str">
        <f>IF(I146="x","x",(I146*1000000/VLOOKUP($C146,'Crisis Indicator Data'!$C$3:$H$198,5,FALSE)))</f>
        <v>x</v>
      </c>
      <c r="P146" s="165" t="str">
        <f>IF(J146="x","x",(J146*1000000/VLOOKUP($C146,'Crisis Indicator Data'!$C$3:$H$198,5,FALSE)))</f>
        <v>x</v>
      </c>
      <c r="Q146" s="147">
        <f t="shared" si="13"/>
        <v>2</v>
      </c>
      <c r="R146" s="147">
        <f t="shared" si="14"/>
        <v>2.65</v>
      </c>
    </row>
    <row r="147" spans="1:18" x14ac:dyDescent="0.35">
      <c r="A147" s="175" t="str">
        <f>'Crisis Indicator Data'!A144</f>
        <v>Drought in Senegal</v>
      </c>
      <c r="B147" s="176" t="str">
        <f>'Crisis Indicator Data'!B144</f>
        <v>Drought</v>
      </c>
      <c r="C147" s="176" t="str">
        <f>'Crisis Indicator Data'!C144</f>
        <v>SEN002</v>
      </c>
      <c r="D147" s="176" t="str">
        <f>'Crisis Indicator Data'!D144</f>
        <v>Senegal</v>
      </c>
      <c r="E147" s="176" t="str">
        <f>'Crisis Indicator Data'!E144</f>
        <v>SEN</v>
      </c>
      <c r="F147" s="183">
        <f>IF('Crisis Indicator Data'!Q144="x","x",('Crisis Indicator Data'!Q144/1000000))</f>
        <v>14.638</v>
      </c>
      <c r="G147" s="183">
        <f>IF('Crisis Indicator Data'!R144="x","x",('Crisis Indicator Data'!R144/1000000))</f>
        <v>2.8759999999999999</v>
      </c>
      <c r="H147" s="183">
        <f>IF('Crisis Indicator Data'!S144="x","x",('Crisis Indicator Data'!S144/1000000))</f>
        <v>0.50700000000000001</v>
      </c>
      <c r="I147" s="183">
        <f>IF('Crisis Indicator Data'!T144="x","x",('Crisis Indicator Data'!T144/1000000))</f>
        <v>1.2E-2</v>
      </c>
      <c r="J147" s="183">
        <f>IF('Crisis Indicator Data'!U144="x","x",('Crisis Indicator Data'!U144/1000000))</f>
        <v>0</v>
      </c>
      <c r="K147" s="168">
        <f t="shared" si="12"/>
        <v>2.9</v>
      </c>
      <c r="L147" s="165">
        <f>IF(F147="x","x",(F147*1000000/VLOOKUP($C147,'Crisis Indicator Data'!$C$3:$H$198,5,FALSE)))</f>
        <v>0.81177905944986695</v>
      </c>
      <c r="M147" s="165">
        <f>IF(G147="x","x",(G147*1000000/VLOOKUP($C147,'Crisis Indicator Data'!$C$3:$H$198,5,FALSE)))</f>
        <v>0.15949423247559893</v>
      </c>
      <c r="N147" s="165">
        <f>IF(H147="x","x",(H147*1000000/VLOOKUP($C147,'Crisis Indicator Data'!$C$3:$H$198,5,FALSE)))</f>
        <v>2.8116681455190771E-2</v>
      </c>
      <c r="O147" s="165">
        <f>IF(I147="x","x",(I147*1000000/VLOOKUP($C147,'Crisis Indicator Data'!$C$3:$H$198,5,FALSE)))</f>
        <v>6.6548358473824309E-4</v>
      </c>
      <c r="P147" s="165">
        <f>IF(J147="x","x",(J147*1000000/VLOOKUP($C147,'Crisis Indicator Data'!$C$3:$H$198,5,FALSE)))</f>
        <v>0</v>
      </c>
      <c r="Q147" s="147">
        <f t="shared" si="13"/>
        <v>2</v>
      </c>
      <c r="R147" s="147">
        <f t="shared" si="14"/>
        <v>2.4500000000000002</v>
      </c>
    </row>
    <row r="148" spans="1:18" x14ac:dyDescent="0.35">
      <c r="A148" s="175" t="str">
        <f>'Crisis Indicator Data'!A145</f>
        <v>Complex crisis in El Salvador</v>
      </c>
      <c r="B148" s="176" t="str">
        <f>'Crisis Indicator Data'!B145</f>
        <v>Displacement,Violence,Floods,Drought</v>
      </c>
      <c r="C148" s="176" t="str">
        <f>'Crisis Indicator Data'!C145</f>
        <v>SLV001</v>
      </c>
      <c r="D148" s="176" t="str">
        <f>'Crisis Indicator Data'!D145</f>
        <v>El Salvador</v>
      </c>
      <c r="E148" s="176" t="str">
        <f>'Crisis Indicator Data'!E145</f>
        <v>SLV</v>
      </c>
      <c r="F148" s="183">
        <f>IF('Crisis Indicator Data'!Q145="x","x",('Crisis Indicator Data'!Q145/1000000))</f>
        <v>2.222</v>
      </c>
      <c r="G148" s="183">
        <f>IF('Crisis Indicator Data'!R145="x","x",('Crisis Indicator Data'!R145/1000000))</f>
        <v>2.9630000000000001</v>
      </c>
      <c r="H148" s="183">
        <f>IF('Crisis Indicator Data'!S145="x","x",('Crisis Indicator Data'!S145/1000000))</f>
        <v>0.44600000000000001</v>
      </c>
      <c r="I148" s="183">
        <f>IF('Crisis Indicator Data'!T145="x","x",('Crisis Indicator Data'!T145/1000000))</f>
        <v>0.66900000000000004</v>
      </c>
      <c r="J148" s="183">
        <f>IF('Crisis Indicator Data'!U145="x","x",('Crisis Indicator Data'!U145/1000000))</f>
        <v>0</v>
      </c>
      <c r="K148" s="168">
        <f t="shared" si="12"/>
        <v>3.4</v>
      </c>
      <c r="L148" s="165">
        <f>IF(F148="x","x",(F148*1000000/VLOOKUP($C148,'Crisis Indicator Data'!$C$3:$H$198,5,FALSE)))</f>
        <v>0.35269841269841268</v>
      </c>
      <c r="M148" s="165">
        <f>IF(G148="x","x",(G148*1000000/VLOOKUP($C148,'Crisis Indicator Data'!$C$3:$H$198,5,FALSE)))</f>
        <v>0.4703174603174603</v>
      </c>
      <c r="N148" s="165">
        <f>IF(H148="x","x",(H148*1000000/VLOOKUP($C148,'Crisis Indicator Data'!$C$3:$H$198,5,FALSE)))</f>
        <v>7.0793650793650797E-2</v>
      </c>
      <c r="O148" s="165">
        <f>IF(I148="x","x",(I148*1000000/VLOOKUP($C148,'Crisis Indicator Data'!$C$3:$H$198,5,FALSE)))</f>
        <v>0.1061904761904762</v>
      </c>
      <c r="P148" s="165">
        <f>IF(J148="x","x",(J148*1000000/VLOOKUP($C148,'Crisis Indicator Data'!$C$3:$H$198,5,FALSE)))</f>
        <v>0</v>
      </c>
      <c r="Q148" s="147">
        <f t="shared" si="13"/>
        <v>4</v>
      </c>
      <c r="R148" s="147">
        <f t="shared" si="14"/>
        <v>3.7</v>
      </c>
    </row>
    <row r="149" spans="1:18" x14ac:dyDescent="0.35">
      <c r="A149" s="175" t="str">
        <f>'Crisis Indicator Data'!A146</f>
        <v>Complex crisis in Somalia</v>
      </c>
      <c r="B149" s="176" t="str">
        <f>'Crisis Indicator Data'!B146</f>
        <v>Conflict,Displacement,Floods,Drought</v>
      </c>
      <c r="C149" s="176" t="str">
        <f>'Crisis Indicator Data'!C146</f>
        <v>SOM001</v>
      </c>
      <c r="D149" s="176" t="str">
        <f>'Crisis Indicator Data'!D146</f>
        <v>Somalia</v>
      </c>
      <c r="E149" s="176" t="str">
        <f>'Crisis Indicator Data'!E146</f>
        <v>SOM</v>
      </c>
      <c r="F149" s="183">
        <f>IF('Crisis Indicator Data'!Q146="x","x",('Crisis Indicator Data'!Q146/1000000))</f>
        <v>0</v>
      </c>
      <c r="G149" s="183">
        <f>IF('Crisis Indicator Data'!R146="x","x",('Crisis Indicator Data'!R146/1000000))</f>
        <v>11.83</v>
      </c>
      <c r="H149" s="183">
        <f>IF('Crisis Indicator Data'!S146="x","x",('Crisis Indicator Data'!S146/1000000))</f>
        <v>3.504</v>
      </c>
      <c r="I149" s="183">
        <f>IF('Crisis Indicator Data'!T146="x","x",('Crisis Indicator Data'!T146/1000000))</f>
        <v>2.13</v>
      </c>
      <c r="J149" s="183">
        <f>IF('Crisis Indicator Data'!U146="x","x",('Crisis Indicator Data'!U146/1000000))</f>
        <v>1.2370000000000001</v>
      </c>
      <c r="K149" s="168">
        <f t="shared" si="12"/>
        <v>4.7</v>
      </c>
      <c r="L149" s="165">
        <f>IF(F149="x","x",(F149*1000000/VLOOKUP($C149,'Crisis Indicator Data'!$C$3:$H$198,5,FALSE)))</f>
        <v>0</v>
      </c>
      <c r="M149" s="165">
        <f>IF(G149="x","x",(G149*1000000/VLOOKUP($C149,'Crisis Indicator Data'!$C$3:$H$198,5,FALSE)))</f>
        <v>0.63262032085561493</v>
      </c>
      <c r="N149" s="165">
        <f>IF(H149="x","x",(H149*1000000/VLOOKUP($C149,'Crisis Indicator Data'!$C$3:$H$198,5,FALSE)))</f>
        <v>0.18737967914438503</v>
      </c>
      <c r="O149" s="165">
        <f>IF(I149="x","x",(I149*1000000/VLOOKUP($C149,'Crisis Indicator Data'!$C$3:$H$198,5,FALSE)))</f>
        <v>0.11390374331550802</v>
      </c>
      <c r="P149" s="165">
        <f>IF(J149="x","x",(J149*1000000/VLOOKUP($C149,'Crisis Indicator Data'!$C$3:$H$198,5,FALSE)))</f>
        <v>6.6149732620320853E-2</v>
      </c>
      <c r="Q149" s="147">
        <f t="shared" si="13"/>
        <v>5</v>
      </c>
      <c r="R149" s="147">
        <f t="shared" si="14"/>
        <v>4.8499999999999996</v>
      </c>
    </row>
    <row r="150" spans="1:18" x14ac:dyDescent="0.35">
      <c r="A150" s="175" t="str">
        <f>'Crisis Indicator Data'!A147</f>
        <v>Mixed Migration Flows in Somalia</v>
      </c>
      <c r="B150" s="176" t="str">
        <f>'Crisis Indicator Data'!B147</f>
        <v>Displacement</v>
      </c>
      <c r="C150" s="176" t="str">
        <f>'Crisis Indicator Data'!C147</f>
        <v>SOM002</v>
      </c>
      <c r="D150" s="176" t="str">
        <f>'Crisis Indicator Data'!D147</f>
        <v>Somalia</v>
      </c>
      <c r="E150" s="176" t="str">
        <f>'Crisis Indicator Data'!E147</f>
        <v>SOM</v>
      </c>
      <c r="F150" s="183">
        <f>IF('Crisis Indicator Data'!Q147="x","x",('Crisis Indicator Data'!Q147/1000000))</f>
        <v>2.6539999999999999</v>
      </c>
      <c r="G150" s="183">
        <f>IF('Crisis Indicator Data'!R147="x","x",('Crisis Indicator Data'!R147/1000000))</f>
        <v>0</v>
      </c>
      <c r="H150" s="183">
        <f>IF('Crisis Indicator Data'!S147="x","x",('Crisis Indicator Data'!S147/1000000))</f>
        <v>0.04</v>
      </c>
      <c r="I150" s="183" t="str">
        <f>IF('Crisis Indicator Data'!T147="x","x",('Crisis Indicator Data'!T147/1000000))</f>
        <v>x</v>
      </c>
      <c r="J150" s="183" t="str">
        <f>IF('Crisis Indicator Data'!U147="x","x",('Crisis Indicator Data'!U147/1000000))</f>
        <v>x</v>
      </c>
      <c r="K150" s="168">
        <f t="shared" si="12"/>
        <v>1</v>
      </c>
      <c r="L150" s="165">
        <f>IF(F150="x","x",(F150*1000000/VLOOKUP($C150,'Crisis Indicator Data'!$C$3:$H$198,5,FALSE)))</f>
        <v>0.9851521900519673</v>
      </c>
      <c r="M150" s="165">
        <f>IF(G150="x","x",(G150*1000000/VLOOKUP($C150,'Crisis Indicator Data'!$C$3:$H$198,5,FALSE)))</f>
        <v>0</v>
      </c>
      <c r="N150" s="165">
        <f>IF(H150="x","x",(H150*1000000/VLOOKUP($C150,'Crisis Indicator Data'!$C$3:$H$198,5,FALSE)))</f>
        <v>1.4847809948032665E-2</v>
      </c>
      <c r="O150" s="165" t="str">
        <f>IF(I150="x","x",(I150*1000000/VLOOKUP($C150,'Crisis Indicator Data'!$C$3:$H$198,5,FALSE)))</f>
        <v>x</v>
      </c>
      <c r="P150" s="165" t="str">
        <f>IF(J150="x","x",(J150*1000000/VLOOKUP($C150,'Crisis Indicator Data'!$C$3:$H$198,5,FALSE)))</f>
        <v>x</v>
      </c>
      <c r="Q150" s="147">
        <f t="shared" si="13"/>
        <v>1</v>
      </c>
      <c r="R150" s="147">
        <f t="shared" si="14"/>
        <v>1</v>
      </c>
    </row>
    <row r="151" spans="1:18" x14ac:dyDescent="0.35">
      <c r="A151" s="175" t="str">
        <f>'Crisis Indicator Data'!A148</f>
        <v>Complex crisis in South Sudan</v>
      </c>
      <c r="B151" s="176" t="str">
        <f>'Crisis Indicator Data'!B148</f>
        <v>Conflict,Floods,Displacement</v>
      </c>
      <c r="C151" s="176" t="str">
        <f>'Crisis Indicator Data'!C148</f>
        <v>SSD001</v>
      </c>
      <c r="D151" s="176" t="str">
        <f>'Crisis Indicator Data'!D148</f>
        <v>South Sudan</v>
      </c>
      <c r="E151" s="176" t="str">
        <f>'Crisis Indicator Data'!E148</f>
        <v>SSD</v>
      </c>
      <c r="F151" s="183">
        <f>IF('Crisis Indicator Data'!Q148="x","x",('Crisis Indicator Data'!Q148/1000000))</f>
        <v>0</v>
      </c>
      <c r="G151" s="183">
        <f>IF('Crisis Indicator Data'!R148="x","x",('Crisis Indicator Data'!R148/1000000))</f>
        <v>3.8530000000000002</v>
      </c>
      <c r="H151" s="183">
        <f>IF('Crisis Indicator Data'!S148="x","x",('Crisis Indicator Data'!S148/1000000))</f>
        <v>1.282</v>
      </c>
      <c r="I151" s="183">
        <f>IF('Crisis Indicator Data'!T148="x","x",('Crisis Indicator Data'!T148/1000000))</f>
        <v>7.1790000000000003</v>
      </c>
      <c r="J151" s="183">
        <f>IF('Crisis Indicator Data'!U148="x","x",('Crisis Indicator Data'!U148/1000000))</f>
        <v>8.5000000000000006E-2</v>
      </c>
      <c r="K151" s="168">
        <f t="shared" si="12"/>
        <v>4.9000000000000004</v>
      </c>
      <c r="L151" s="165">
        <f>IF(F151="x","x",(F151*1000000/VLOOKUP($C151,'Crisis Indicator Data'!$C$3:$H$198,5,FALSE)))</f>
        <v>0</v>
      </c>
      <c r="M151" s="165">
        <f>IF(G151="x","x",(G151*1000000/VLOOKUP($C151,'Crisis Indicator Data'!$C$3:$H$198,5,FALSE)))</f>
        <v>0.31072580645161291</v>
      </c>
      <c r="N151" s="165">
        <f>IF(H151="x","x",(H151*1000000/VLOOKUP($C151,'Crisis Indicator Data'!$C$3:$H$198,5,FALSE)))</f>
        <v>0.10338709677419355</v>
      </c>
      <c r="O151" s="165">
        <f>IF(I151="x","x",(I151*1000000/VLOOKUP($C151,'Crisis Indicator Data'!$C$3:$H$198,5,FALSE)))</f>
        <v>0.57895161290322583</v>
      </c>
      <c r="P151" s="165">
        <f>IF(J151="x","x",(J151*1000000/VLOOKUP($C151,'Crisis Indicator Data'!$C$3:$H$198,5,FALSE)))</f>
        <v>6.8548387096774195E-3</v>
      </c>
      <c r="Q151" s="147">
        <f t="shared" si="13"/>
        <v>4</v>
      </c>
      <c r="R151" s="147">
        <f t="shared" si="14"/>
        <v>4.45</v>
      </c>
    </row>
    <row r="152" spans="1:18" x14ac:dyDescent="0.35">
      <c r="A152" s="175" t="str">
        <f>'Crisis Indicator Data'!A149</f>
        <v>Displacement from Russia-Ukraine conflict in Slovakia</v>
      </c>
      <c r="B152" s="176" t="str">
        <f>'Crisis Indicator Data'!B149</f>
        <v>Displacement,Conflict</v>
      </c>
      <c r="C152" s="176" t="str">
        <f>'Crisis Indicator Data'!C149</f>
        <v>SVK002</v>
      </c>
      <c r="D152" s="176" t="str">
        <f>'Crisis Indicator Data'!D149</f>
        <v>Slovakia</v>
      </c>
      <c r="E152" s="176" t="str">
        <f>'Crisis Indicator Data'!E149</f>
        <v>SVK</v>
      </c>
      <c r="F152" s="183">
        <f>IF('Crisis Indicator Data'!Q149="x","x",('Crisis Indicator Data'!Q149/1000000))</f>
        <v>5.4320000000000004</v>
      </c>
      <c r="G152" s="183">
        <f>IF('Crisis Indicator Data'!R149="x","x",('Crisis Indicator Data'!R149/1000000))</f>
        <v>0</v>
      </c>
      <c r="H152" s="183">
        <f>IF('Crisis Indicator Data'!S149="x","x",('Crisis Indicator Data'!S149/1000000))</f>
        <v>0.126</v>
      </c>
      <c r="I152" s="183">
        <f>IF('Crisis Indicator Data'!T149="x","x",('Crisis Indicator Data'!T149/1000000))</f>
        <v>0</v>
      </c>
      <c r="J152" s="183">
        <f>IF('Crisis Indicator Data'!U149="x","x",('Crisis Indicator Data'!U149/1000000))</f>
        <v>0</v>
      </c>
      <c r="K152" s="168">
        <f t="shared" si="12"/>
        <v>1.8</v>
      </c>
      <c r="L152" s="165">
        <f>IF(F152="x","x",(F152*1000000/VLOOKUP($C152,'Crisis Indicator Data'!$C$3:$H$198,5,FALSE)))</f>
        <v>0.97732997481108308</v>
      </c>
      <c r="M152" s="165">
        <f>IF(G152="x","x",(G152*1000000/VLOOKUP($C152,'Crisis Indicator Data'!$C$3:$H$198,5,FALSE)))</f>
        <v>0</v>
      </c>
      <c r="N152" s="165">
        <f>IF(H152="x","x",(H152*1000000/VLOOKUP($C152,'Crisis Indicator Data'!$C$3:$H$198,5,FALSE)))</f>
        <v>2.2670025188916875E-2</v>
      </c>
      <c r="O152" s="165">
        <f>IF(I152="x","x",(I152*1000000/VLOOKUP($C152,'Crisis Indicator Data'!$C$3:$H$198,5,FALSE)))</f>
        <v>0</v>
      </c>
      <c r="P152" s="165">
        <f>IF(J152="x","x",(J152*1000000/VLOOKUP($C152,'Crisis Indicator Data'!$C$3:$H$198,5,FALSE)))</f>
        <v>0</v>
      </c>
      <c r="Q152" s="147">
        <f t="shared" si="13"/>
        <v>1</v>
      </c>
      <c r="R152" s="147">
        <f t="shared" si="14"/>
        <v>1.4</v>
      </c>
    </row>
    <row r="153" spans="1:18" x14ac:dyDescent="0.35">
      <c r="A153" s="175" t="str">
        <f>'Crisis Indicator Data'!A150</f>
        <v>Food Security Crisis in Eswatini</v>
      </c>
      <c r="B153" s="176" t="str">
        <f>'Crisis Indicator Data'!B150</f>
        <v>Drought</v>
      </c>
      <c r="C153" s="176" t="str">
        <f>'Crisis Indicator Data'!C150</f>
        <v>SWZ001</v>
      </c>
      <c r="D153" s="176" t="str">
        <f>'Crisis Indicator Data'!D150</f>
        <v>Eswatini</v>
      </c>
      <c r="E153" s="176" t="str">
        <f>'Crisis Indicator Data'!E150</f>
        <v>SWZ</v>
      </c>
      <c r="F153" s="183">
        <f>IF('Crisis Indicator Data'!Q150="x","x",('Crisis Indicator Data'!Q150/1000000))</f>
        <v>0.499</v>
      </c>
      <c r="G153" s="183">
        <f>IF('Crisis Indicator Data'!R150="x","x",('Crisis Indicator Data'!R150/1000000))</f>
        <v>0.46300000000000002</v>
      </c>
      <c r="H153" s="183">
        <f>IF('Crisis Indicator Data'!S150="x","x",('Crisis Indicator Data'!S150/1000000))</f>
        <v>0.24299999999999999</v>
      </c>
      <c r="I153" s="183">
        <f>IF('Crisis Indicator Data'!T150="x","x",('Crisis Indicator Data'!T150/1000000))</f>
        <v>0</v>
      </c>
      <c r="J153" s="183">
        <f>IF('Crisis Indicator Data'!U150="x","x",('Crisis Indicator Data'!U150/1000000))</f>
        <v>0</v>
      </c>
      <c r="K153" s="168">
        <f t="shared" si="12"/>
        <v>2.2999999999999998</v>
      </c>
      <c r="L153" s="165">
        <f>IF(F153="x","x",(F153*1000000/VLOOKUP($C153,'Crisis Indicator Data'!$C$3:$H$198,5,FALSE)))</f>
        <v>0.41410788381742741</v>
      </c>
      <c r="M153" s="165">
        <f>IF(G153="x","x",(G153*1000000/VLOOKUP($C153,'Crisis Indicator Data'!$C$3:$H$198,5,FALSE)))</f>
        <v>0.38423236514522824</v>
      </c>
      <c r="N153" s="165">
        <f>IF(H153="x","x",(H153*1000000/VLOOKUP($C153,'Crisis Indicator Data'!$C$3:$H$198,5,FALSE)))</f>
        <v>0.2016597510373444</v>
      </c>
      <c r="O153" s="165">
        <f>IF(I153="x","x",(I153*1000000/VLOOKUP($C153,'Crisis Indicator Data'!$C$3:$H$198,5,FALSE)))</f>
        <v>0</v>
      </c>
      <c r="P153" s="165">
        <f>IF(J153="x","x",(J153*1000000/VLOOKUP($C153,'Crisis Indicator Data'!$C$3:$H$198,5,FALSE)))</f>
        <v>0</v>
      </c>
      <c r="Q153" s="147">
        <f t="shared" si="13"/>
        <v>3</v>
      </c>
      <c r="R153" s="147">
        <f t="shared" si="14"/>
        <v>2.65</v>
      </c>
    </row>
    <row r="154" spans="1:18" x14ac:dyDescent="0.35">
      <c r="A154" s="175" t="str">
        <f>'Crisis Indicator Data'!A151</f>
        <v>Syrian conflict</v>
      </c>
      <c r="B154" s="176" t="str">
        <f>'Crisis Indicator Data'!B151</f>
        <v>Conflict,Displacement,Violence</v>
      </c>
      <c r="C154" s="176" t="str">
        <f>'Crisis Indicator Data'!C151</f>
        <v>SYR001</v>
      </c>
      <c r="D154" s="176" t="str">
        <f>'Crisis Indicator Data'!D151</f>
        <v>Syria</v>
      </c>
      <c r="E154" s="176" t="str">
        <f>'Crisis Indicator Data'!E151</f>
        <v>SYR</v>
      </c>
      <c r="F154" s="183">
        <f>IF('Crisis Indicator Data'!Q151="x","x",('Crisis Indicator Data'!Q151/1000000))</f>
        <v>0</v>
      </c>
      <c r="G154" s="183">
        <f>IF('Crisis Indicator Data'!R151="x","x",('Crisis Indicator Data'!R151/1000000))</f>
        <v>6.7990000000000004</v>
      </c>
      <c r="H154" s="183">
        <f>IF('Crisis Indicator Data'!S151="x","x",('Crisis Indicator Data'!S151/1000000))</f>
        <v>8.5879999999999992</v>
      </c>
      <c r="I154" s="183">
        <f>IF('Crisis Indicator Data'!T151="x","x",('Crisis Indicator Data'!T151/1000000))</f>
        <v>8.0739999999999998</v>
      </c>
      <c r="J154" s="183">
        <f>IF('Crisis Indicator Data'!U151="x","x",('Crisis Indicator Data'!U151/1000000))</f>
        <v>0</v>
      </c>
      <c r="K154" s="168">
        <f t="shared" si="12"/>
        <v>5</v>
      </c>
      <c r="L154" s="165">
        <f>IF(F154="x","x",(F154*1000000/VLOOKUP($C154,'Crisis Indicator Data'!$C$3:$H$198,5,FALSE)))</f>
        <v>0</v>
      </c>
      <c r="M154" s="165">
        <f>IF(G154="x","x",(G154*1000000/VLOOKUP($C154,'Crisis Indicator Data'!$C$3:$H$198,5,FALSE)))</f>
        <v>0.28981244671781758</v>
      </c>
      <c r="N154" s="165">
        <f>IF(H154="x","x",(H154*1000000/VLOOKUP($C154,'Crisis Indicator Data'!$C$3:$H$198,5,FALSE)))</f>
        <v>0.36606990622335889</v>
      </c>
      <c r="O154" s="165">
        <f>IF(I154="x","x",(I154*1000000/VLOOKUP($C154,'Crisis Indicator Data'!$C$3:$H$198,5,FALSE)))</f>
        <v>0.34416027280477407</v>
      </c>
      <c r="P154" s="165">
        <f>IF(J154="x","x",(J154*1000000/VLOOKUP($C154,'Crisis Indicator Data'!$C$3:$H$198,5,FALSE)))</f>
        <v>0</v>
      </c>
      <c r="Q154" s="147">
        <f t="shared" si="13"/>
        <v>4</v>
      </c>
      <c r="R154" s="147">
        <f t="shared" si="14"/>
        <v>4.5</v>
      </c>
    </row>
    <row r="155" spans="1:18" x14ac:dyDescent="0.35">
      <c r="A155" s="175" t="str">
        <f>'Crisis Indicator Data'!A152</f>
        <v>Türkiye / Syria earthquake in Syria</v>
      </c>
      <c r="B155" s="176" t="str">
        <f>'Crisis Indicator Data'!B152</f>
        <v>Earthquake</v>
      </c>
      <c r="C155" s="176" t="str">
        <f>'Crisis Indicator Data'!C152</f>
        <v>SYR002</v>
      </c>
      <c r="D155" s="176" t="str">
        <f>'Crisis Indicator Data'!D152</f>
        <v>Syria</v>
      </c>
      <c r="E155" s="176" t="str">
        <f>'Crisis Indicator Data'!E152</f>
        <v>SYR</v>
      </c>
      <c r="F155" s="183">
        <f>IF('Crisis Indicator Data'!Q152="x","x",('Crisis Indicator Data'!Q152/1000000))</f>
        <v>4.7779999999999996</v>
      </c>
      <c r="G155" s="183">
        <f>IF('Crisis Indicator Data'!R152="x","x",('Crisis Indicator Data'!R152/1000000))</f>
        <v>8.2230000000000008</v>
      </c>
      <c r="H155" s="183">
        <f>IF('Crisis Indicator Data'!S152="x","x",('Crisis Indicator Data'!S152/1000000))</f>
        <v>0.29699999999999999</v>
      </c>
      <c r="I155" s="183">
        <f>IF('Crisis Indicator Data'!T152="x","x",('Crisis Indicator Data'!T152/1000000))</f>
        <v>0.28000000000000003</v>
      </c>
      <c r="J155" s="183">
        <f>IF('Crisis Indicator Data'!U152="x","x",('Crisis Indicator Data'!U152/1000000))</f>
        <v>0</v>
      </c>
      <c r="K155" s="168">
        <f t="shared" si="12"/>
        <v>2.9</v>
      </c>
      <c r="L155" s="165">
        <f>IF(F155="x","x",(F155*1000000/VLOOKUP($C155,'Crisis Indicator Data'!$C$3:$H$198,5,FALSE)))</f>
        <v>0.35189276771247607</v>
      </c>
      <c r="M155" s="165">
        <f>IF(G155="x","x",(G155*1000000/VLOOKUP($C155,'Crisis Indicator Data'!$C$3:$H$198,5,FALSE)))</f>
        <v>0.60561201944321708</v>
      </c>
      <c r="N155" s="165">
        <f>IF(H155="x","x",(H155*1000000/VLOOKUP($C155,'Crisis Indicator Data'!$C$3:$H$198,5,FALSE)))</f>
        <v>2.1873619089703932E-2</v>
      </c>
      <c r="O155" s="165">
        <f>IF(I155="x","x",(I155*1000000/VLOOKUP($C155,'Crisis Indicator Data'!$C$3:$H$198,5,FALSE)))</f>
        <v>2.0621593754603033E-2</v>
      </c>
      <c r="P155" s="165">
        <f>IF(J155="x","x",(J155*1000000/VLOOKUP($C155,'Crisis Indicator Data'!$C$3:$H$198,5,FALSE)))</f>
        <v>0</v>
      </c>
      <c r="Q155" s="147">
        <f t="shared" si="13"/>
        <v>2</v>
      </c>
      <c r="R155" s="147">
        <f t="shared" si="14"/>
        <v>2.4500000000000002</v>
      </c>
    </row>
    <row r="156" spans="1:18" x14ac:dyDescent="0.35">
      <c r="A156" s="175" t="str">
        <f>'Crisis Indicator Data'!A153</f>
        <v>Complex crisis in Chad</v>
      </c>
      <c r="B156" s="176" t="str">
        <f>'Crisis Indicator Data'!B153</f>
        <v>Conflict,Displacement</v>
      </c>
      <c r="C156" s="176" t="str">
        <f>'Crisis Indicator Data'!C153</f>
        <v>TCD001</v>
      </c>
      <c r="D156" s="176" t="str">
        <f>'Crisis Indicator Data'!D153</f>
        <v>Chad</v>
      </c>
      <c r="E156" s="176" t="str">
        <f>'Crisis Indicator Data'!E153</f>
        <v>TCD</v>
      </c>
      <c r="F156" s="183">
        <f>IF('Crisis Indicator Data'!Q153="x","x",('Crisis Indicator Data'!Q153/1000000))</f>
        <v>12.884</v>
      </c>
      <c r="G156" s="183">
        <f>IF('Crisis Indicator Data'!R153="x","x",('Crisis Indicator Data'!R153/1000000))</f>
        <v>0</v>
      </c>
      <c r="H156" s="183">
        <f>IF('Crisis Indicator Data'!S153="x","x",('Crisis Indicator Data'!S153/1000000))</f>
        <v>5.4749999999999996</v>
      </c>
      <c r="I156" s="183">
        <f>IF('Crisis Indicator Data'!T153="x","x",('Crisis Indicator Data'!T153/1000000))</f>
        <v>0.53400000000000003</v>
      </c>
      <c r="J156" s="183">
        <f>IF('Crisis Indicator Data'!U153="x","x",('Crisis Indicator Data'!U153/1000000))</f>
        <v>0</v>
      </c>
      <c r="K156" s="168">
        <f t="shared" si="12"/>
        <v>4.5999999999999996</v>
      </c>
      <c r="L156" s="165">
        <f>IF(F156="x","x",(F156*1000000/VLOOKUP($C156,'Crisis Indicator Data'!$C$3:$H$198,5,FALSE)))</f>
        <v>0.68190960093151265</v>
      </c>
      <c r="M156" s="165">
        <f>IF(G156="x","x",(G156*1000000/VLOOKUP($C156,'Crisis Indicator Data'!$C$3:$H$198,5,FALSE)))</f>
        <v>0</v>
      </c>
      <c r="N156" s="165">
        <f>IF(H156="x","x",(H156*1000000/VLOOKUP($C156,'Crisis Indicator Data'!$C$3:$H$198,5,FALSE)))</f>
        <v>0.28977453159733246</v>
      </c>
      <c r="O156" s="165">
        <f>IF(I156="x","x",(I156*1000000/VLOOKUP($C156,'Crisis Indicator Data'!$C$3:$H$198,5,FALSE)))</f>
        <v>2.8262940616068592E-2</v>
      </c>
      <c r="P156" s="165">
        <f>IF(J156="x","x",(J156*1000000/VLOOKUP($C156,'Crisis Indicator Data'!$C$3:$H$198,5,FALSE)))</f>
        <v>0</v>
      </c>
      <c r="Q156" s="147">
        <f t="shared" si="13"/>
        <v>3</v>
      </c>
      <c r="R156" s="147">
        <f t="shared" si="14"/>
        <v>3.8</v>
      </c>
    </row>
    <row r="157" spans="1:18" x14ac:dyDescent="0.35">
      <c r="A157" s="175" t="str">
        <f>'Crisis Indicator Data'!A154</f>
        <v>Lake Chad basin crisis</v>
      </c>
      <c r="B157" s="176" t="str">
        <f>'Crisis Indicator Data'!B154</f>
        <v>Conflict</v>
      </c>
      <c r="C157" s="176" t="str">
        <f>'Crisis Indicator Data'!C154</f>
        <v>TCD003</v>
      </c>
      <c r="D157" s="176" t="str">
        <f>'Crisis Indicator Data'!D154</f>
        <v>Chad</v>
      </c>
      <c r="E157" s="176" t="str">
        <f>'Crisis Indicator Data'!E154</f>
        <v>TCD</v>
      </c>
      <c r="F157" s="183">
        <f>IF('Crisis Indicator Data'!Q154="x","x",('Crisis Indicator Data'!Q154/1000000))</f>
        <v>0.218</v>
      </c>
      <c r="G157" s="183">
        <f>IF('Crisis Indicator Data'!R154="x","x",('Crisis Indicator Data'!R154/1000000))</f>
        <v>0</v>
      </c>
      <c r="H157" s="183">
        <f>IF('Crisis Indicator Data'!S154="x","x",('Crisis Indicator Data'!S154/1000000))</f>
        <v>0.45</v>
      </c>
      <c r="I157" s="183">
        <f>IF('Crisis Indicator Data'!T154="x","x",('Crisis Indicator Data'!T154/1000000))</f>
        <v>6.2E-2</v>
      </c>
      <c r="J157" s="183">
        <f>IF('Crisis Indicator Data'!U154="x","x",('Crisis Indicator Data'!U154/1000000))</f>
        <v>0</v>
      </c>
      <c r="K157" s="168">
        <f t="shared" si="12"/>
        <v>2.8</v>
      </c>
      <c r="L157" s="165">
        <f>IF(F157="x","x",(F157*1000000/VLOOKUP($C157,'Crisis Indicator Data'!$C$3:$H$198,5,FALSE)))</f>
        <v>0.29863013698630136</v>
      </c>
      <c r="M157" s="165">
        <f>IF(G157="x","x",(G157*1000000/VLOOKUP($C157,'Crisis Indicator Data'!$C$3:$H$198,5,FALSE)))</f>
        <v>0</v>
      </c>
      <c r="N157" s="165">
        <f>IF(H157="x","x",(H157*1000000/VLOOKUP($C157,'Crisis Indicator Data'!$C$3:$H$198,5,FALSE)))</f>
        <v>0.61643835616438358</v>
      </c>
      <c r="O157" s="165">
        <f>IF(I157="x","x",(I157*1000000/VLOOKUP($C157,'Crisis Indicator Data'!$C$3:$H$198,5,FALSE)))</f>
        <v>8.4931506849315067E-2</v>
      </c>
      <c r="P157" s="165">
        <f>IF(J157="x","x",(J157*1000000/VLOOKUP($C157,'Crisis Indicator Data'!$C$3:$H$198,5,FALSE)))</f>
        <v>0</v>
      </c>
      <c r="Q157" s="147">
        <f t="shared" si="13"/>
        <v>4</v>
      </c>
      <c r="R157" s="147">
        <f t="shared" si="14"/>
        <v>3.4</v>
      </c>
    </row>
    <row r="158" spans="1:18" x14ac:dyDescent="0.35">
      <c r="A158" s="175" t="str">
        <f>'Crisis Indicator Data'!A155</f>
        <v>CAR refugees in Chad</v>
      </c>
      <c r="B158" s="176" t="str">
        <f>'Crisis Indicator Data'!B155</f>
        <v>Displacement</v>
      </c>
      <c r="C158" s="176" t="str">
        <f>'Crisis Indicator Data'!C155</f>
        <v>TCD004</v>
      </c>
      <c r="D158" s="176" t="str">
        <f>'Crisis Indicator Data'!D155</f>
        <v>Chad</v>
      </c>
      <c r="E158" s="176" t="str">
        <f>'Crisis Indicator Data'!E155</f>
        <v>TCD</v>
      </c>
      <c r="F158" s="183">
        <f>IF('Crisis Indicator Data'!Q155="x","x",('Crisis Indicator Data'!Q155/1000000))</f>
        <v>2.8079999999999998</v>
      </c>
      <c r="G158" s="183">
        <f>IF('Crisis Indicator Data'!R155="x","x",('Crisis Indicator Data'!R155/1000000))</f>
        <v>0</v>
      </c>
      <c r="H158" s="183">
        <f>IF('Crisis Indicator Data'!S155="x","x",('Crisis Indicator Data'!S155/1000000))</f>
        <v>1.0940000000000001</v>
      </c>
      <c r="I158" s="183">
        <f>IF('Crisis Indicator Data'!T155="x","x",('Crisis Indicator Data'!T155/1000000))</f>
        <v>2E-3</v>
      </c>
      <c r="J158" s="183">
        <f>IF('Crisis Indicator Data'!U155="x","x",('Crisis Indicator Data'!U155/1000000))</f>
        <v>0</v>
      </c>
      <c r="K158" s="168">
        <f t="shared" si="12"/>
        <v>3.4</v>
      </c>
      <c r="L158" s="165">
        <f>IF(F158="x","x",(F158*1000000/VLOOKUP($C158,'Crisis Indicator Data'!$C$3:$H$198,5,FALSE)))</f>
        <v>0.71907810499359792</v>
      </c>
      <c r="M158" s="165">
        <f>IF(G158="x","x",(G158*1000000/VLOOKUP($C158,'Crisis Indicator Data'!$C$3:$H$198,5,FALSE)))</f>
        <v>0</v>
      </c>
      <c r="N158" s="165">
        <f>IF(H158="x","x",(H158*1000000/VLOOKUP($C158,'Crisis Indicator Data'!$C$3:$H$198,5,FALSE)))</f>
        <v>0.28015364916773366</v>
      </c>
      <c r="O158" s="165">
        <f>IF(I158="x","x",(I158*1000000/VLOOKUP($C158,'Crisis Indicator Data'!$C$3:$H$198,5,FALSE)))</f>
        <v>5.1216389244558254E-4</v>
      </c>
      <c r="P158" s="165">
        <f>IF(J158="x","x",(J158*1000000/VLOOKUP($C158,'Crisis Indicator Data'!$C$3:$H$198,5,FALSE)))</f>
        <v>0</v>
      </c>
      <c r="Q158" s="147">
        <f t="shared" si="13"/>
        <v>3</v>
      </c>
      <c r="R158" s="147">
        <f t="shared" si="14"/>
        <v>3.2</v>
      </c>
    </row>
    <row r="159" spans="1:18" x14ac:dyDescent="0.35">
      <c r="A159" s="175" t="str">
        <f>'Crisis Indicator Data'!A156</f>
        <v>Darfur refugees in Chad</v>
      </c>
      <c r="B159" s="176" t="str">
        <f>'Crisis Indicator Data'!B156</f>
        <v>Displacement</v>
      </c>
      <c r="C159" s="176" t="str">
        <f>'Crisis Indicator Data'!C156</f>
        <v>TCD005</v>
      </c>
      <c r="D159" s="176" t="str">
        <f>'Crisis Indicator Data'!D156</f>
        <v>Chad</v>
      </c>
      <c r="E159" s="176" t="str">
        <f>'Crisis Indicator Data'!E156</f>
        <v>TCD</v>
      </c>
      <c r="F159" s="183">
        <f>IF('Crisis Indicator Data'!Q156="x","x",('Crisis Indicator Data'!Q156/1000000))</f>
        <v>1.0129999999999999</v>
      </c>
      <c r="G159" s="183">
        <f>IF('Crisis Indicator Data'!R156="x","x",('Crisis Indicator Data'!R156/1000000))</f>
        <v>0</v>
      </c>
      <c r="H159" s="183">
        <f>IF('Crisis Indicator Data'!S156="x","x",('Crisis Indicator Data'!S156/1000000))</f>
        <v>2.0049999999999999</v>
      </c>
      <c r="I159" s="183">
        <f>IF('Crisis Indicator Data'!T156="x","x",('Crisis Indicator Data'!T156/1000000))</f>
        <v>0.109</v>
      </c>
      <c r="J159" s="183">
        <f>IF('Crisis Indicator Data'!U156="x","x",('Crisis Indicator Data'!U156/1000000))</f>
        <v>0</v>
      </c>
      <c r="K159" s="168">
        <f t="shared" si="12"/>
        <v>3.9</v>
      </c>
      <c r="L159" s="165">
        <f>IF(F159="x","x",(F159*1000000/VLOOKUP($C159,'Crisis Indicator Data'!$C$3:$H$198,5,FALSE)))</f>
        <v>0.32395267029101371</v>
      </c>
      <c r="M159" s="165">
        <f>IF(G159="x","x",(G159*1000000/VLOOKUP($C159,'Crisis Indicator Data'!$C$3:$H$198,5,FALSE)))</f>
        <v>0</v>
      </c>
      <c r="N159" s="165">
        <f>IF(H159="x","x",(H159*1000000/VLOOKUP($C159,'Crisis Indicator Data'!$C$3:$H$198,5,FALSE)))</f>
        <v>0.64118963863127598</v>
      </c>
      <c r="O159" s="165">
        <f>IF(I159="x","x",(I159*1000000/VLOOKUP($C159,'Crisis Indicator Data'!$C$3:$H$198,5,FALSE)))</f>
        <v>3.4857691077710265E-2</v>
      </c>
      <c r="P159" s="165">
        <f>IF(J159="x","x",(J159*1000000/VLOOKUP($C159,'Crisis Indicator Data'!$C$3:$H$198,5,FALSE)))</f>
        <v>0</v>
      </c>
      <c r="Q159" s="147">
        <f t="shared" si="13"/>
        <v>3</v>
      </c>
      <c r="R159" s="147">
        <f t="shared" si="14"/>
        <v>3.45</v>
      </c>
    </row>
    <row r="160" spans="1:18" x14ac:dyDescent="0.35">
      <c r="A160" s="175" t="str">
        <f>'Crisis Indicator Data'!A157</f>
        <v>Conflict in northern region</v>
      </c>
      <c r="B160" s="176" t="str">
        <f>'Crisis Indicator Data'!B157</f>
        <v>Conflict,Displacement,Violence</v>
      </c>
      <c r="C160" s="176" t="str">
        <f>'Crisis Indicator Data'!C157</f>
        <v>TGO002</v>
      </c>
      <c r="D160" s="176" t="str">
        <f>'Crisis Indicator Data'!D157</f>
        <v>Togo</v>
      </c>
      <c r="E160" s="176" t="str">
        <f>'Crisis Indicator Data'!E157</f>
        <v>TGO</v>
      </c>
      <c r="F160" s="183">
        <f>IF('Crisis Indicator Data'!Q157="x","x",('Crisis Indicator Data'!Q157/1000000))</f>
        <v>0.83599999999999997</v>
      </c>
      <c r="G160" s="183">
        <f>IF('Crisis Indicator Data'!R157="x","x",('Crisis Indicator Data'!R157/1000000))</f>
        <v>0.23899999999999999</v>
      </c>
      <c r="H160" s="183">
        <f>IF('Crisis Indicator Data'!S157="x","x",('Crisis Indicator Data'!S157/1000000))</f>
        <v>0.12</v>
      </c>
      <c r="I160" s="183">
        <f>IF('Crisis Indicator Data'!T157="x","x",('Crisis Indicator Data'!T157/1000000))</f>
        <v>0</v>
      </c>
      <c r="J160" s="183">
        <f>IF('Crisis Indicator Data'!U157="x","x",('Crisis Indicator Data'!U157/1000000))</f>
        <v>0</v>
      </c>
      <c r="K160" s="168">
        <f t="shared" si="12"/>
        <v>1.8</v>
      </c>
      <c r="L160" s="165">
        <f>IF(F160="x","x",(F160*1000000/VLOOKUP($C160,'Crisis Indicator Data'!$C$3:$H$198,5,FALSE)))</f>
        <v>0.699581589958159</v>
      </c>
      <c r="M160" s="165">
        <f>IF(G160="x","x",(G160*1000000/VLOOKUP($C160,'Crisis Indicator Data'!$C$3:$H$198,5,FALSE)))</f>
        <v>0.2</v>
      </c>
      <c r="N160" s="165">
        <f>IF(H160="x","x",(H160*1000000/VLOOKUP($C160,'Crisis Indicator Data'!$C$3:$H$198,5,FALSE)))</f>
        <v>0.100418410041841</v>
      </c>
      <c r="O160" s="165">
        <f>IF(I160="x","x",(I160*1000000/VLOOKUP($C160,'Crisis Indicator Data'!$C$3:$H$198,5,FALSE)))</f>
        <v>0</v>
      </c>
      <c r="P160" s="165">
        <f>IF(J160="x","x",(J160*1000000/VLOOKUP($C160,'Crisis Indicator Data'!$C$3:$H$198,5,FALSE)))</f>
        <v>0</v>
      </c>
      <c r="Q160" s="147">
        <f t="shared" si="13"/>
        <v>3</v>
      </c>
      <c r="R160" s="147">
        <f t="shared" si="14"/>
        <v>2.4</v>
      </c>
    </row>
    <row r="161" spans="1:18" x14ac:dyDescent="0.35">
      <c r="A161" s="175" t="str">
        <f>'Crisis Indicator Data'!A158</f>
        <v>Myanmar refugees in Thailand</v>
      </c>
      <c r="B161" s="176" t="str">
        <f>'Crisis Indicator Data'!B158</f>
        <v>Conflict</v>
      </c>
      <c r="C161" s="176" t="str">
        <f>'Crisis Indicator Data'!C158</f>
        <v>THA003</v>
      </c>
      <c r="D161" s="176" t="str">
        <f>'Crisis Indicator Data'!D158</f>
        <v>Thailand</v>
      </c>
      <c r="E161" s="176" t="str">
        <f>'Crisis Indicator Data'!E158</f>
        <v>THA</v>
      </c>
      <c r="F161" s="183">
        <f>IF('Crisis Indicator Data'!Q158="x","x",('Crisis Indicator Data'!Q158/1000000))</f>
        <v>0.30299999999999999</v>
      </c>
      <c r="G161" s="183">
        <f>IF('Crisis Indicator Data'!R158="x","x",('Crisis Indicator Data'!R158/1000000))</f>
        <v>0</v>
      </c>
      <c r="H161" s="183">
        <f>IF('Crisis Indicator Data'!S158="x","x",('Crisis Indicator Data'!S158/1000000))</f>
        <v>0.125</v>
      </c>
      <c r="I161" s="183" t="str">
        <f>IF('Crisis Indicator Data'!T158="x","x",('Crisis Indicator Data'!T158/1000000))</f>
        <v>x</v>
      </c>
      <c r="J161" s="183" t="str">
        <f>IF('Crisis Indicator Data'!U158="x","x",('Crisis Indicator Data'!U158/1000000))</f>
        <v>x</v>
      </c>
      <c r="K161" s="168">
        <f t="shared" si="12"/>
        <v>1.8</v>
      </c>
      <c r="L161" s="165">
        <f>IF(F161="x","x",(F161*1000000/VLOOKUP($C161,'Crisis Indicator Data'!$C$3:$H$198,5,FALSE)))</f>
        <v>0.70794392523364491</v>
      </c>
      <c r="M161" s="165">
        <f>IF(G161="x","x",(G161*1000000/VLOOKUP($C161,'Crisis Indicator Data'!$C$3:$H$198,5,FALSE)))</f>
        <v>0</v>
      </c>
      <c r="N161" s="165">
        <f>IF(H161="x","x",(H161*1000000/VLOOKUP($C161,'Crisis Indicator Data'!$C$3:$H$198,5,FALSE)))</f>
        <v>0.29205607476635514</v>
      </c>
      <c r="O161" s="165" t="str">
        <f>IF(I161="x","x",(I161*1000000/VLOOKUP($C161,'Crisis Indicator Data'!$C$3:$H$198,5,FALSE)))</f>
        <v>x</v>
      </c>
      <c r="P161" s="165" t="str">
        <f>IF(J161="x","x",(J161*1000000/VLOOKUP($C161,'Crisis Indicator Data'!$C$3:$H$198,5,FALSE)))</f>
        <v>x</v>
      </c>
      <c r="Q161" s="147">
        <f t="shared" si="13"/>
        <v>3</v>
      </c>
      <c r="R161" s="147">
        <f t="shared" si="14"/>
        <v>2.4</v>
      </c>
    </row>
    <row r="162" spans="1:18" x14ac:dyDescent="0.35">
      <c r="A162" s="175" t="str">
        <f>'Crisis Indicator Data'!A159</f>
        <v>Food Security Crisis in Timor-Leste</v>
      </c>
      <c r="B162" s="176" t="str">
        <f>'Crisis Indicator Data'!B159</f>
        <v>Food Security</v>
      </c>
      <c r="C162" s="176" t="str">
        <f>'Crisis Indicator Data'!C159</f>
        <v>TLS003</v>
      </c>
      <c r="D162" s="176" t="str">
        <f>'Crisis Indicator Data'!D159</f>
        <v>Timor Leste</v>
      </c>
      <c r="E162" s="176" t="str">
        <f>'Crisis Indicator Data'!E159</f>
        <v>TLS</v>
      </c>
      <c r="F162" s="183">
        <f>IF('Crisis Indicator Data'!Q159="x","x",('Crisis Indicator Data'!Q159/1000000))</f>
        <v>0.48299999999999998</v>
      </c>
      <c r="G162" s="183">
        <f>IF('Crisis Indicator Data'!R159="x","x",('Crisis Indicator Data'!R159/1000000))</f>
        <v>0.49399999999999999</v>
      </c>
      <c r="H162" s="183">
        <f>IF('Crisis Indicator Data'!S159="x","x",('Crisis Indicator Data'!S159/1000000))</f>
        <v>0.34200000000000003</v>
      </c>
      <c r="I162" s="183">
        <f>IF('Crisis Indicator Data'!T159="x","x",('Crisis Indicator Data'!T159/1000000))</f>
        <v>2.1999999999999999E-2</v>
      </c>
      <c r="J162" s="183">
        <f>IF('Crisis Indicator Data'!U159="x","x",('Crisis Indicator Data'!U159/1000000))</f>
        <v>0</v>
      </c>
      <c r="K162" s="168">
        <f t="shared" si="12"/>
        <v>2.6</v>
      </c>
      <c r="L162" s="165">
        <f>IF(F162="x","x",(F162*1000000/VLOOKUP($C162,'Crisis Indicator Data'!$C$3:$H$198,5,FALSE)))</f>
        <v>0.36044776119402983</v>
      </c>
      <c r="M162" s="165">
        <f>IF(G162="x","x",(G162*1000000/VLOOKUP($C162,'Crisis Indicator Data'!$C$3:$H$198,5,FALSE)))</f>
        <v>0.36865671641791042</v>
      </c>
      <c r="N162" s="165">
        <f>IF(H162="x","x",(H162*1000000/VLOOKUP($C162,'Crisis Indicator Data'!$C$3:$H$198,5,FALSE)))</f>
        <v>0.25522388059701495</v>
      </c>
      <c r="O162" s="165">
        <f>IF(I162="x","x",(I162*1000000/VLOOKUP($C162,'Crisis Indicator Data'!$C$3:$H$198,5,FALSE)))</f>
        <v>1.6417910447761194E-2</v>
      </c>
      <c r="P162" s="165">
        <f>IF(J162="x","x",(J162*1000000/VLOOKUP($C162,'Crisis Indicator Data'!$C$3:$H$198,5,FALSE)))</f>
        <v>0</v>
      </c>
      <c r="Q162" s="147">
        <f t="shared" si="13"/>
        <v>3</v>
      </c>
      <c r="R162" s="147">
        <f t="shared" si="14"/>
        <v>2.8</v>
      </c>
    </row>
    <row r="163" spans="1:18" x14ac:dyDescent="0.35">
      <c r="A163" s="175" t="str">
        <f>'Crisis Indicator Data'!A160</f>
        <v>Venezuelan refugees in Trinidad and Tobago</v>
      </c>
      <c r="B163" s="176" t="str">
        <f>'Crisis Indicator Data'!B160</f>
        <v>Displacement</v>
      </c>
      <c r="C163" s="176" t="str">
        <f>'Crisis Indicator Data'!C160</f>
        <v>TTO002</v>
      </c>
      <c r="D163" s="176" t="str">
        <f>'Crisis Indicator Data'!D160</f>
        <v>Trinidad and Tobago</v>
      </c>
      <c r="E163" s="176" t="str">
        <f>'Crisis Indicator Data'!E160</f>
        <v>TTO</v>
      </c>
      <c r="F163" s="183">
        <f>IF('Crisis Indicator Data'!Q160="x","x",('Crisis Indicator Data'!Q160/1000000))</f>
        <v>1.323</v>
      </c>
      <c r="G163" s="183">
        <f>IF('Crisis Indicator Data'!R160="x","x",('Crisis Indicator Data'!R160/1000000))</f>
        <v>0.17399999999999999</v>
      </c>
      <c r="H163" s="183">
        <f>IF('Crisis Indicator Data'!S160="x","x",('Crisis Indicator Data'!S160/1000000))</f>
        <v>3.9E-2</v>
      </c>
      <c r="I163" s="183">
        <f>IF('Crisis Indicator Data'!T160="x","x",('Crisis Indicator Data'!T160/1000000))</f>
        <v>0</v>
      </c>
      <c r="J163" s="183">
        <f>IF('Crisis Indicator Data'!U160="x","x",('Crisis Indicator Data'!U160/1000000))</f>
        <v>0</v>
      </c>
      <c r="K163" s="168">
        <f t="shared" si="12"/>
        <v>1</v>
      </c>
      <c r="L163" s="165">
        <f>IF(F163="x","x",(F163*1000000/VLOOKUP($C163,'Crisis Indicator Data'!$C$3:$H$198,5,FALSE)))</f>
        <v>0.86188925081433221</v>
      </c>
      <c r="M163" s="165">
        <f>IF(G163="x","x",(G163*1000000/VLOOKUP($C163,'Crisis Indicator Data'!$C$3:$H$198,5,FALSE)))</f>
        <v>0.11335504885993486</v>
      </c>
      <c r="N163" s="165">
        <f>IF(H163="x","x",(H163*1000000/VLOOKUP($C163,'Crisis Indicator Data'!$C$3:$H$198,5,FALSE)))</f>
        <v>2.5407166123778503E-2</v>
      </c>
      <c r="O163" s="165">
        <f>IF(I163="x","x",(I163*1000000/VLOOKUP($C163,'Crisis Indicator Data'!$C$3:$H$198,5,FALSE)))</f>
        <v>0</v>
      </c>
      <c r="P163" s="165">
        <f>IF(J163="x","x",(J163*1000000/VLOOKUP($C163,'Crisis Indicator Data'!$C$3:$H$198,5,FALSE)))</f>
        <v>0</v>
      </c>
      <c r="Q163" s="147">
        <f t="shared" si="13"/>
        <v>2</v>
      </c>
      <c r="R163" s="147">
        <f t="shared" si="14"/>
        <v>1.5</v>
      </c>
    </row>
    <row r="164" spans="1:18" x14ac:dyDescent="0.35">
      <c r="A164" s="175" t="str">
        <f>'Crisis Indicator Data'!A161</f>
        <v>Mixed migration flows in Tunisia</v>
      </c>
      <c r="B164" s="176" t="str">
        <f>'Crisis Indicator Data'!B161</f>
        <v>Displacement</v>
      </c>
      <c r="C164" s="176" t="str">
        <f>'Crisis Indicator Data'!C161</f>
        <v>TUN002</v>
      </c>
      <c r="D164" s="176" t="str">
        <f>'Crisis Indicator Data'!D161</f>
        <v>Tunisia</v>
      </c>
      <c r="E164" s="176" t="str">
        <f>'Crisis Indicator Data'!E161</f>
        <v>TUN</v>
      </c>
      <c r="F164" s="183">
        <f>IF('Crisis Indicator Data'!Q161="x","x",('Crisis Indicator Data'!Q161/1000000))</f>
        <v>12.207000000000001</v>
      </c>
      <c r="G164" s="183">
        <f>IF('Crisis Indicator Data'!R161="x","x",('Crisis Indicator Data'!R161/1000000))</f>
        <v>0</v>
      </c>
      <c r="H164" s="183">
        <f>IF('Crisis Indicator Data'!S161="x","x",('Crisis Indicator Data'!S161/1000000))</f>
        <v>8.5000000000000006E-2</v>
      </c>
      <c r="I164" s="183" t="str">
        <f>IF('Crisis Indicator Data'!T161="x","x",('Crisis Indicator Data'!T161/1000000))</f>
        <v>x</v>
      </c>
      <c r="J164" s="183" t="str">
        <f>IF('Crisis Indicator Data'!U161="x","x",('Crisis Indicator Data'!U161/1000000))</f>
        <v>x</v>
      </c>
      <c r="K164" s="168">
        <f t="shared" si="12"/>
        <v>1.5</v>
      </c>
      <c r="L164" s="165">
        <f>IF(F164="x","x",(F164*1000000/VLOOKUP($C164,'Crisis Indicator Data'!$C$3:$H$198,5,FALSE)))</f>
        <v>0.99308493328994463</v>
      </c>
      <c r="M164" s="165">
        <f>IF(G164="x","x",(G164*1000000/VLOOKUP($C164,'Crisis Indicator Data'!$C$3:$H$198,5,FALSE)))</f>
        <v>0</v>
      </c>
      <c r="N164" s="165">
        <f>IF(H164="x","x",(H164*1000000/VLOOKUP($C164,'Crisis Indicator Data'!$C$3:$H$198,5,FALSE)))</f>
        <v>6.9150667100553202E-3</v>
      </c>
      <c r="O164" s="165" t="str">
        <f>IF(I164="x","x",(I164*1000000/VLOOKUP($C164,'Crisis Indicator Data'!$C$3:$H$198,5,FALSE)))</f>
        <v>x</v>
      </c>
      <c r="P164" s="165" t="str">
        <f>IF(J164="x","x",(J164*1000000/VLOOKUP($C164,'Crisis Indicator Data'!$C$3:$H$198,5,FALSE)))</f>
        <v>x</v>
      </c>
      <c r="Q164" s="147">
        <f t="shared" si="13"/>
        <v>1</v>
      </c>
      <c r="R164" s="147">
        <f t="shared" si="14"/>
        <v>1.25</v>
      </c>
    </row>
    <row r="165" spans="1:18" x14ac:dyDescent="0.35">
      <c r="A165" s="175" t="str">
        <f>'Crisis Indicator Data'!A162</f>
        <v>Complex situation in Türkiye</v>
      </c>
      <c r="B165" s="176" t="str">
        <f>'Crisis Indicator Data'!B162</f>
        <v>Displacement,Conflict</v>
      </c>
      <c r="C165" s="176" t="str">
        <f>'Crisis Indicator Data'!C162</f>
        <v>TUR001</v>
      </c>
      <c r="D165" s="176" t="str">
        <f>'Crisis Indicator Data'!D162</f>
        <v>Türkiye</v>
      </c>
      <c r="E165" s="176" t="str">
        <f>'Crisis Indicator Data'!E162</f>
        <v>TUR</v>
      </c>
      <c r="F165" s="183">
        <f>IF('Crisis Indicator Data'!Q162="x","x",('Crisis Indicator Data'!Q162/1000000))</f>
        <v>35.067999999999998</v>
      </c>
      <c r="G165" s="183">
        <f>IF('Crisis Indicator Data'!R162="x","x",('Crisis Indicator Data'!R162/1000000))</f>
        <v>12.047000000000001</v>
      </c>
      <c r="H165" s="183">
        <f>IF('Crisis Indicator Data'!S162="x","x",('Crisis Indicator Data'!S162/1000000))</f>
        <v>4.2779999999999996</v>
      </c>
      <c r="I165" s="183">
        <f>IF('Crisis Indicator Data'!T162="x","x",('Crisis Indicator Data'!T162/1000000))</f>
        <v>0.58399999999999996</v>
      </c>
      <c r="J165" s="183">
        <f>IF('Crisis Indicator Data'!U162="x","x",('Crisis Indicator Data'!U162/1000000))</f>
        <v>7.2999999999999995E-2</v>
      </c>
      <c r="K165" s="168">
        <f t="shared" si="12"/>
        <v>4.5</v>
      </c>
      <c r="L165" s="165">
        <f>IF(F165="x","x",(F165*1000000/VLOOKUP($C165,'Crisis Indicator Data'!$C$3:$H$198,5,FALSE)))</f>
        <v>0.67373679154658983</v>
      </c>
      <c r="M165" s="165">
        <f>IF(G165="x","x",(G165*1000000/VLOOKUP($C165,'Crisis Indicator Data'!$C$3:$H$198,5,FALSE)))</f>
        <v>0.2314505283381364</v>
      </c>
      <c r="N165" s="165">
        <f>IF(H165="x","x",(H165*1000000/VLOOKUP($C165,'Crisis Indicator Data'!$C$3:$H$198,5,FALSE)))</f>
        <v>8.2190201729106627E-2</v>
      </c>
      <c r="O165" s="165">
        <f>IF(I165="x","x",(I165*1000000/VLOOKUP($C165,'Crisis Indicator Data'!$C$3:$H$198,5,FALSE)))</f>
        <v>1.121998078770413E-2</v>
      </c>
      <c r="P165" s="165">
        <f>IF(J165="x","x",(J165*1000000/VLOOKUP($C165,'Crisis Indicator Data'!$C$3:$H$198,5,FALSE)))</f>
        <v>1.4024975984630163E-3</v>
      </c>
      <c r="Q165" s="147">
        <f t="shared" si="13"/>
        <v>3</v>
      </c>
      <c r="R165" s="147">
        <f t="shared" si="14"/>
        <v>3.75</v>
      </c>
    </row>
    <row r="166" spans="1:18" x14ac:dyDescent="0.35">
      <c r="A166" s="175" t="str">
        <f>'Crisis Indicator Data'!A163</f>
        <v>Syrian Refugees in Türkiye</v>
      </c>
      <c r="B166" s="176" t="str">
        <f>'Crisis Indicator Data'!B163</f>
        <v>Displacement</v>
      </c>
      <c r="C166" s="176" t="str">
        <f>'Crisis Indicator Data'!C163</f>
        <v>TUR002</v>
      </c>
      <c r="D166" s="176" t="str">
        <f>'Crisis Indicator Data'!D163</f>
        <v>Türkiye</v>
      </c>
      <c r="E166" s="176" t="str">
        <f>'Crisis Indicator Data'!E163</f>
        <v>TUR</v>
      </c>
      <c r="F166" s="183">
        <f>IF('Crisis Indicator Data'!Q163="x","x",('Crisis Indicator Data'!Q163/1000000))</f>
        <v>35.090000000000003</v>
      </c>
      <c r="G166" s="183">
        <f>IF('Crisis Indicator Data'!R163="x","x",('Crisis Indicator Data'!R163/1000000))</f>
        <v>4.7439999999999998</v>
      </c>
      <c r="H166" s="183">
        <f>IF('Crisis Indicator Data'!S163="x","x",('Crisis Indicator Data'!S163/1000000))</f>
        <v>1.857</v>
      </c>
      <c r="I166" s="183">
        <f>IF('Crisis Indicator Data'!T163="x","x",('Crisis Indicator Data'!T163/1000000))</f>
        <v>0.53300000000000003</v>
      </c>
      <c r="J166" s="183">
        <f>IF('Crisis Indicator Data'!U163="x","x",('Crisis Indicator Data'!U163/1000000))</f>
        <v>6.7000000000000004E-2</v>
      </c>
      <c r="K166" s="168">
        <f t="shared" ref="K166:K180" si="15">IF(H166="x","x",IF(SUM(H166:J166)=0,0,IF(LOG(SUM(H166:J166)*1000000)&lt;$K$4,0,IF(LOG(SUM(H166:J166)*1000000)&gt;$K$3,5,ROUND(5-(K$3-LOG(SUM(H166:J166)*1000000))/(K$3-K$4)*5,1)))))</f>
        <v>4</v>
      </c>
      <c r="L166" s="165">
        <f>IF(F166="x","x",(F166*1000000/VLOOKUP($C166,'Crisis Indicator Data'!$C$3:$H$198,5,FALSE)))</f>
        <v>0.82974698510286116</v>
      </c>
      <c r="M166" s="165">
        <f>IF(G166="x","x",(G166*1000000/VLOOKUP($C166,'Crisis Indicator Data'!$C$3:$H$198,5,FALSE)))</f>
        <v>0.11217781981555923</v>
      </c>
      <c r="N166" s="165">
        <f>IF(H166="x","x",(H166*1000000/VLOOKUP($C166,'Crisis Indicator Data'!$C$3:$H$198,5,FALSE)))</f>
        <v>4.3911090092220384E-2</v>
      </c>
      <c r="O166" s="165">
        <f>IF(I166="x","x",(I166*1000000/VLOOKUP($C166,'Crisis Indicator Data'!$C$3:$H$198,5,FALSE)))</f>
        <v>1.260345235280208E-2</v>
      </c>
      <c r="P166" s="165">
        <f>IF(J166="x","x",(J166*1000000/VLOOKUP($C166,'Crisis Indicator Data'!$C$3:$H$198,5,FALSE)))</f>
        <v>1.5842988886261527E-3</v>
      </c>
      <c r="Q166" s="147">
        <f t="shared" ref="Q166:Q180"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R180" si="17">IF(Q166="x","x",(AVERAGE(K166,Q166)))</f>
        <v>3.5</v>
      </c>
    </row>
    <row r="167" spans="1:18" x14ac:dyDescent="0.35">
      <c r="A167" s="175" t="str">
        <f>'Crisis Indicator Data'!A164</f>
        <v>Mixed Migration Flows in Türkiye</v>
      </c>
      <c r="B167" s="176" t="str">
        <f>'Crisis Indicator Data'!B164</f>
        <v>Displacement</v>
      </c>
      <c r="C167" s="176" t="str">
        <f>'Crisis Indicator Data'!C164</f>
        <v>TUR003</v>
      </c>
      <c r="D167" s="176" t="str">
        <f>'Crisis Indicator Data'!D164</f>
        <v>Türkiye</v>
      </c>
      <c r="E167" s="176" t="str">
        <f>'Crisis Indicator Data'!E164</f>
        <v>TUR</v>
      </c>
      <c r="F167" s="183">
        <f>IF('Crisis Indicator Data'!Q164="x","x",('Crisis Indicator Data'!Q164/1000000))</f>
        <v>15.054</v>
      </c>
      <c r="G167" s="183">
        <f>IF('Crisis Indicator Data'!R164="x","x",('Crisis Indicator Data'!R164/1000000))</f>
        <v>0.44900000000000001</v>
      </c>
      <c r="H167" s="183">
        <f>IF('Crisis Indicator Data'!S164="x","x",('Crisis Indicator Data'!S164/1000000))</f>
        <v>0.17599999999999999</v>
      </c>
      <c r="I167" s="183">
        <f>IF('Crisis Indicator Data'!T164="x","x",('Crisis Indicator Data'!T164/1000000))</f>
        <v>5.0999999999999997E-2</v>
      </c>
      <c r="J167" s="183">
        <f>IF('Crisis Indicator Data'!U164="x","x",('Crisis Indicator Data'!U164/1000000))</f>
        <v>6.0000000000000001E-3</v>
      </c>
      <c r="K167" s="168">
        <f t="shared" si="15"/>
        <v>2.2999999999999998</v>
      </c>
      <c r="L167" s="165">
        <f>IF(F167="x","x",(F167*1000000/VLOOKUP($C167,'Crisis Indicator Data'!$C$3:$H$198,5,FALSE)))</f>
        <v>0.95665988815455005</v>
      </c>
      <c r="M167" s="165">
        <f>IF(G167="x","x",(G167*1000000/VLOOKUP($C167,'Crisis Indicator Data'!$C$3:$H$198,5,FALSE)))</f>
        <v>2.853329944077275E-2</v>
      </c>
      <c r="N167" s="165">
        <f>IF(H167="x","x",(H167*1000000/VLOOKUP($C167,'Crisis Indicator Data'!$C$3:$H$198,5,FALSE)))</f>
        <v>1.1184544992374174E-2</v>
      </c>
      <c r="O167" s="165">
        <f>IF(I167="x","x",(I167*1000000/VLOOKUP($C167,'Crisis Indicator Data'!$C$3:$H$198,5,FALSE)))</f>
        <v>3.2409761057447888E-3</v>
      </c>
      <c r="P167" s="165">
        <f>IF(J167="x","x",(J167*1000000/VLOOKUP($C167,'Crisis Indicator Data'!$C$3:$H$198,5,FALSE)))</f>
        <v>3.8129130655821048E-4</v>
      </c>
      <c r="Q167" s="147">
        <f t="shared" si="16"/>
        <v>1</v>
      </c>
      <c r="R167" s="147">
        <f t="shared" si="17"/>
        <v>1.65</v>
      </c>
    </row>
    <row r="168" spans="1:18" x14ac:dyDescent="0.35">
      <c r="A168" s="175" t="str">
        <f>'Crisis Indicator Data'!A165</f>
        <v>Kurdish Conflict</v>
      </c>
      <c r="B168" s="176" t="str">
        <f>'Crisis Indicator Data'!B165</f>
        <v>Conflict</v>
      </c>
      <c r="C168" s="176" t="str">
        <f>'Crisis Indicator Data'!C165</f>
        <v>TUR004</v>
      </c>
      <c r="D168" s="176" t="str">
        <f>'Crisis Indicator Data'!D165</f>
        <v>Türkiye</v>
      </c>
      <c r="E168" s="176" t="str">
        <f>'Crisis Indicator Data'!E165</f>
        <v>TUR</v>
      </c>
      <c r="F168" s="183" t="str">
        <f>IF('Crisis Indicator Data'!Q165="x","x",('Crisis Indicator Data'!Q165/1000000))</f>
        <v>x</v>
      </c>
      <c r="G168" s="183" t="str">
        <f>IF('Crisis Indicator Data'!R165="x","x",('Crisis Indicator Data'!R165/1000000))</f>
        <v>x</v>
      </c>
      <c r="H168" s="183" t="str">
        <f>IF('Crisis Indicator Data'!S165="x","x",('Crisis Indicator Data'!S165/1000000))</f>
        <v>x</v>
      </c>
      <c r="I168" s="183" t="str">
        <f>IF('Crisis Indicator Data'!T165="x","x",('Crisis Indicator Data'!T165/1000000))</f>
        <v>x</v>
      </c>
      <c r="J168" s="183" t="str">
        <f>IF('Crisis Indicator Data'!U165="x","x",('Crisis Indicator Data'!U165/1000000))</f>
        <v>x</v>
      </c>
      <c r="K168" s="168" t="str">
        <f t="shared" si="15"/>
        <v>x</v>
      </c>
      <c r="L168" s="165" t="str">
        <f>IF(F168="x","x",(F168*1000000/VLOOKUP($C168,'Crisis Indicator Data'!$C$3:$H$198,5,FALSE)))</f>
        <v>x</v>
      </c>
      <c r="M168" s="165" t="str">
        <f>IF(G168="x","x",(G168*1000000/VLOOKUP($C168,'Crisis Indicator Data'!$C$3:$H$198,5,FALSE)))</f>
        <v>x</v>
      </c>
      <c r="N168" s="165" t="str">
        <f>IF(H168="x","x",(H168*1000000/VLOOKUP($C168,'Crisis Indicator Data'!$C$3:$H$198,5,FALSE)))</f>
        <v>x</v>
      </c>
      <c r="O168" s="165" t="str">
        <f>IF(I168="x","x",(I168*1000000/VLOOKUP($C168,'Crisis Indicator Data'!$C$3:$H$198,5,FALSE)))</f>
        <v>x</v>
      </c>
      <c r="P168" s="165" t="str">
        <f>IF(J168="x","x",(J168*1000000/VLOOKUP($C168,'Crisis Indicator Data'!$C$3:$H$198,5,FALSE)))</f>
        <v>x</v>
      </c>
      <c r="Q168" s="147" t="str">
        <f t="shared" si="16"/>
        <v>x</v>
      </c>
      <c r="R168" s="147" t="str">
        <f t="shared" si="17"/>
        <v>x</v>
      </c>
    </row>
    <row r="169" spans="1:18" x14ac:dyDescent="0.35">
      <c r="A169" s="175" t="str">
        <f>'Crisis Indicator Data'!A166</f>
        <v>Türkiye / Syria earthquake in Türkiye</v>
      </c>
      <c r="B169" s="176" t="str">
        <f>'Crisis Indicator Data'!B166</f>
        <v>Earthquake</v>
      </c>
      <c r="C169" s="176" t="str">
        <f>'Crisis Indicator Data'!C166</f>
        <v>TUR005</v>
      </c>
      <c r="D169" s="176" t="str">
        <f>'Crisis Indicator Data'!D166</f>
        <v>Türkiye</v>
      </c>
      <c r="E169" s="176" t="str">
        <f>'Crisis Indicator Data'!E166</f>
        <v>TUR</v>
      </c>
      <c r="F169" s="183">
        <f>IF('Crisis Indicator Data'!Q166="x","x",('Crisis Indicator Data'!Q166/1000000))</f>
        <v>4.3220000000000001</v>
      </c>
      <c r="G169" s="183">
        <f>IF('Crisis Indicator Data'!R166="x","x",('Crisis Indicator Data'!R166/1000000))</f>
        <v>6.8540000000000001</v>
      </c>
      <c r="H169" s="183">
        <f>IF('Crisis Indicator Data'!S166="x","x",('Crisis Indicator Data'!S166/1000000))</f>
        <v>2.246</v>
      </c>
      <c r="I169" s="183" t="str">
        <f>IF('Crisis Indicator Data'!T166="x","x",('Crisis Indicator Data'!T166/1000000))</f>
        <v>x</v>
      </c>
      <c r="J169" s="183" t="str">
        <f>IF('Crisis Indicator Data'!U166="x","x",('Crisis Indicator Data'!U166/1000000))</f>
        <v>x</v>
      </c>
      <c r="K169" s="168">
        <f t="shared" si="15"/>
        <v>3.9</v>
      </c>
      <c r="L169" s="165">
        <f>IF(F169="x","x",(F169*1000000/VLOOKUP($C169,'Crisis Indicator Data'!$C$3:$H$198,5,FALSE)))</f>
        <v>0.32200864252719413</v>
      </c>
      <c r="M169" s="165">
        <f>IF(G169="x","x",(G169*1000000/VLOOKUP($C169,'Crisis Indicator Data'!$C$3:$H$198,5,FALSE)))</f>
        <v>0.51065414990314406</v>
      </c>
      <c r="N169" s="165">
        <f>IF(H169="x","x",(H169*1000000/VLOOKUP($C169,'Crisis Indicator Data'!$C$3:$H$198,5,FALSE)))</f>
        <v>0.16733720756966175</v>
      </c>
      <c r="O169" s="165" t="str">
        <f>IF(I169="x","x",(I169*1000000/VLOOKUP($C169,'Crisis Indicator Data'!$C$3:$H$198,5,FALSE)))</f>
        <v>x</v>
      </c>
      <c r="P169" s="165" t="str">
        <f>IF(J169="x","x",(J169*1000000/VLOOKUP($C169,'Crisis Indicator Data'!$C$3:$H$198,5,FALSE)))</f>
        <v>x</v>
      </c>
      <c r="Q169" s="147">
        <f t="shared" si="16"/>
        <v>3</v>
      </c>
      <c r="R169" s="147">
        <f t="shared" si="17"/>
        <v>3.45</v>
      </c>
    </row>
    <row r="170" spans="1:18" x14ac:dyDescent="0.35">
      <c r="A170" s="175" t="str">
        <f>'Crisis Indicator Data'!A167</f>
        <v>Multiple Crises in Tanzania</v>
      </c>
      <c r="B170" s="176" t="str">
        <f>'Crisis Indicator Data'!B167</f>
        <v>Displacement,Drought</v>
      </c>
      <c r="C170" s="176" t="str">
        <f>'Crisis Indicator Data'!C167</f>
        <v>TZA001</v>
      </c>
      <c r="D170" s="176" t="str">
        <f>'Crisis Indicator Data'!D167</f>
        <v>Tanzania</v>
      </c>
      <c r="E170" s="176" t="str">
        <f>'Crisis Indicator Data'!E167</f>
        <v>TZA</v>
      </c>
      <c r="F170" s="183">
        <f>IF('Crisis Indicator Data'!Q167="x","x",('Crisis Indicator Data'!Q167/1000000))</f>
        <v>4.9779999999999998</v>
      </c>
      <c r="G170" s="183">
        <f>IF('Crisis Indicator Data'!R167="x","x",('Crisis Indicator Data'!R167/1000000))</f>
        <v>16.512</v>
      </c>
      <c r="H170" s="183">
        <f>IF('Crisis Indicator Data'!S167="x","x",('Crisis Indicator Data'!S167/1000000))</f>
        <v>0.61299999999999999</v>
      </c>
      <c r="I170" s="183">
        <f>IF('Crisis Indicator Data'!T167="x","x",('Crisis Indicator Data'!T167/1000000))</f>
        <v>0</v>
      </c>
      <c r="J170" s="183">
        <f>IF('Crisis Indicator Data'!U167="x","x",('Crisis Indicator Data'!U167/1000000))</f>
        <v>0</v>
      </c>
      <c r="K170" s="168">
        <f t="shared" si="15"/>
        <v>3</v>
      </c>
      <c r="L170" s="165">
        <f>IF(F170="x","x",(F170*1000000/VLOOKUP($C170,'Crisis Indicator Data'!$C$3:$H$198,5,FALSE)))</f>
        <v>0.22522848610985433</v>
      </c>
      <c r="M170" s="165">
        <f>IF(G170="x","x",(G170*1000000/VLOOKUP($C170,'Crisis Indicator Data'!$C$3:$H$198,5,FALSE)))</f>
        <v>0.74708171206225682</v>
      </c>
      <c r="N170" s="165">
        <f>IF(H170="x","x",(H170*1000000/VLOOKUP($C170,'Crisis Indicator Data'!$C$3:$H$198,5,FALSE)))</f>
        <v>2.7735046602117456E-2</v>
      </c>
      <c r="O170" s="165">
        <f>IF(I170="x","x",(I170*1000000/VLOOKUP($C170,'Crisis Indicator Data'!$C$3:$H$198,5,FALSE)))</f>
        <v>0</v>
      </c>
      <c r="P170" s="165">
        <f>IF(J170="x","x",(J170*1000000/VLOOKUP($C170,'Crisis Indicator Data'!$C$3:$H$198,5,FALSE)))</f>
        <v>0</v>
      </c>
      <c r="Q170" s="147">
        <f t="shared" si="16"/>
        <v>2</v>
      </c>
      <c r="R170" s="147">
        <f t="shared" si="17"/>
        <v>2.5</v>
      </c>
    </row>
    <row r="171" spans="1:18" x14ac:dyDescent="0.35">
      <c r="A171" s="175" t="str">
        <f>'Crisis Indicator Data'!A168</f>
        <v>International Displacement in Tanzania</v>
      </c>
      <c r="B171" s="176" t="str">
        <f>'Crisis Indicator Data'!B168</f>
        <v>Displacement</v>
      </c>
      <c r="C171" s="176" t="str">
        <f>'Crisis Indicator Data'!C168</f>
        <v>TZA002</v>
      </c>
      <c r="D171" s="176" t="str">
        <f>'Crisis Indicator Data'!D168</f>
        <v>Tanzania</v>
      </c>
      <c r="E171" s="176" t="str">
        <f>'Crisis Indicator Data'!E168</f>
        <v>TZA</v>
      </c>
      <c r="F171" s="183">
        <f>IF('Crisis Indicator Data'!Q168="x","x",('Crisis Indicator Data'!Q168/1000000))</f>
        <v>0</v>
      </c>
      <c r="G171" s="183">
        <f>IF('Crisis Indicator Data'!R168="x","x",('Crisis Indicator Data'!R168/1000000))</f>
        <v>14.782</v>
      </c>
      <c r="H171" s="183">
        <f>IF('Crisis Indicator Data'!S168="x","x",('Crisis Indicator Data'!S168/1000000))</f>
        <v>0.23300000000000001</v>
      </c>
      <c r="I171" s="183" t="str">
        <f>IF('Crisis Indicator Data'!T168="x","x",('Crisis Indicator Data'!T168/1000000))</f>
        <v>x</v>
      </c>
      <c r="J171" s="183" t="str">
        <f>IF('Crisis Indicator Data'!U168="x","x",('Crisis Indicator Data'!U168/1000000))</f>
        <v>x</v>
      </c>
      <c r="K171" s="168">
        <f t="shared" si="15"/>
        <v>2.2999999999999998</v>
      </c>
      <c r="L171" s="165">
        <f>IF(F171="x","x",(F171*1000000/VLOOKUP($C171,'Crisis Indicator Data'!$C$3:$H$198,5,FALSE)))</f>
        <v>0</v>
      </c>
      <c r="M171" s="165">
        <f>IF(G171="x","x",(G171*1000000/VLOOKUP($C171,'Crisis Indicator Data'!$C$3:$H$198,5,FALSE)))</f>
        <v>0.9844821844821845</v>
      </c>
      <c r="N171" s="165">
        <f>IF(H171="x","x",(H171*1000000/VLOOKUP($C171,'Crisis Indicator Data'!$C$3:$H$198,5,FALSE)))</f>
        <v>1.5517815517815519E-2</v>
      </c>
      <c r="O171" s="165" t="str">
        <f>IF(I171="x","x",(I171*1000000/VLOOKUP($C171,'Crisis Indicator Data'!$C$3:$H$198,5,FALSE)))</f>
        <v>x</v>
      </c>
      <c r="P171" s="165" t="str">
        <f>IF(J171="x","x",(J171*1000000/VLOOKUP($C171,'Crisis Indicator Data'!$C$3:$H$198,5,FALSE)))</f>
        <v>x</v>
      </c>
      <c r="Q171" s="147">
        <f t="shared" si="16"/>
        <v>2</v>
      </c>
      <c r="R171" s="147">
        <f t="shared" si="17"/>
        <v>2.15</v>
      </c>
    </row>
    <row r="172" spans="1:18" x14ac:dyDescent="0.35">
      <c r="A172" s="175" t="str">
        <f>'Crisis Indicator Data'!A169</f>
        <v>Food Security Crisis in North-East Tanzania</v>
      </c>
      <c r="B172" s="176" t="str">
        <f>'Crisis Indicator Data'!B169</f>
        <v>Drought</v>
      </c>
      <c r="C172" s="176" t="str">
        <f>'Crisis Indicator Data'!C169</f>
        <v>TZA003</v>
      </c>
      <c r="D172" s="176" t="str">
        <f>'Crisis Indicator Data'!D169</f>
        <v>Tanzania</v>
      </c>
      <c r="E172" s="176" t="str">
        <f>'Crisis Indicator Data'!E169</f>
        <v>TZA</v>
      </c>
      <c r="F172" s="183">
        <f>IF('Crisis Indicator Data'!Q169="x","x",('Crisis Indicator Data'!Q169/1000000))</f>
        <v>4.9779999999999998</v>
      </c>
      <c r="G172" s="183">
        <f>IF('Crisis Indicator Data'!R169="x","x",('Crisis Indicator Data'!R169/1000000))</f>
        <v>1.73</v>
      </c>
      <c r="H172" s="183">
        <f>IF('Crisis Indicator Data'!S169="x","x",('Crisis Indicator Data'!S169/1000000))</f>
        <v>0.379</v>
      </c>
      <c r="I172" s="183">
        <f>IF('Crisis Indicator Data'!T169="x","x",('Crisis Indicator Data'!T169/1000000))</f>
        <v>0</v>
      </c>
      <c r="J172" s="183">
        <f>IF('Crisis Indicator Data'!U169="x","x",('Crisis Indicator Data'!U169/1000000))</f>
        <v>0</v>
      </c>
      <c r="K172" s="168">
        <f t="shared" si="15"/>
        <v>2.6</v>
      </c>
      <c r="L172" s="165">
        <f>IF(F172="x","x",(F172*1000000/VLOOKUP($C172,'Crisis Indicator Data'!$C$3:$H$198,5,FALSE)))</f>
        <v>0.7024128686327078</v>
      </c>
      <c r="M172" s="165">
        <f>IF(G172="x","x",(G172*1000000/VLOOKUP($C172,'Crisis Indicator Data'!$C$3:$H$198,5,FALSE)))</f>
        <v>0.24410893184704388</v>
      </c>
      <c r="N172" s="165">
        <f>IF(H172="x","x",(H172*1000000/VLOOKUP($C172,'Crisis Indicator Data'!$C$3:$H$198,5,FALSE)))</f>
        <v>5.3478199520248342E-2</v>
      </c>
      <c r="O172" s="165">
        <f>IF(I172="x","x",(I172*1000000/VLOOKUP($C172,'Crisis Indicator Data'!$C$3:$H$198,5,FALSE)))</f>
        <v>0</v>
      </c>
      <c r="P172" s="165">
        <f>IF(J172="x","x",(J172*1000000/VLOOKUP($C172,'Crisis Indicator Data'!$C$3:$H$198,5,FALSE)))</f>
        <v>0</v>
      </c>
      <c r="Q172" s="147">
        <f t="shared" si="16"/>
        <v>3</v>
      </c>
      <c r="R172" s="147">
        <f t="shared" si="17"/>
        <v>2.8</v>
      </c>
    </row>
    <row r="173" spans="1:18" x14ac:dyDescent="0.35">
      <c r="A173" s="175" t="str">
        <f>'Crisis Indicator Data'!A170</f>
        <v>International Displacement in Uganda</v>
      </c>
      <c r="B173" s="176" t="str">
        <f>'Crisis Indicator Data'!B170</f>
        <v>Displacement</v>
      </c>
      <c r="C173" s="176" t="str">
        <f>'Crisis Indicator Data'!C170</f>
        <v>UGA005</v>
      </c>
      <c r="D173" s="176" t="str">
        <f>'Crisis Indicator Data'!D170</f>
        <v>Uganda</v>
      </c>
      <c r="E173" s="176" t="str">
        <f>'Crisis Indicator Data'!E170</f>
        <v>UGA</v>
      </c>
      <c r="F173" s="183">
        <f>IF('Crisis Indicator Data'!Q170="x","x",('Crisis Indicator Data'!Q170/1000000))</f>
        <v>6.0330000000000004</v>
      </c>
      <c r="G173" s="183">
        <f>IF('Crisis Indicator Data'!R170="x","x",('Crisis Indicator Data'!R170/1000000))</f>
        <v>0</v>
      </c>
      <c r="H173" s="183">
        <f>IF('Crisis Indicator Data'!S170="x","x",('Crisis Indicator Data'!S170/1000000))</f>
        <v>1.7410000000000001</v>
      </c>
      <c r="I173" s="183" t="str">
        <f>IF('Crisis Indicator Data'!T170="x","x",('Crisis Indicator Data'!T170/1000000))</f>
        <v>x</v>
      </c>
      <c r="J173" s="183" t="str">
        <f>IF('Crisis Indicator Data'!U170="x","x",('Crisis Indicator Data'!U170/1000000))</f>
        <v>x</v>
      </c>
      <c r="K173" s="168">
        <f t="shared" si="15"/>
        <v>3.7</v>
      </c>
      <c r="L173" s="165">
        <f>IF(F173="x","x",(F173*1000000/VLOOKUP($C173,'Crisis Indicator Data'!$C$3:$H$198,5,FALSE)))</f>
        <v>0.77594855305466237</v>
      </c>
      <c r="M173" s="165">
        <f>IF(G173="x","x",(G173*1000000/VLOOKUP($C173,'Crisis Indicator Data'!$C$3:$H$198,5,FALSE)))</f>
        <v>0</v>
      </c>
      <c r="N173" s="165">
        <f>IF(H173="x","x",(H173*1000000/VLOOKUP($C173,'Crisis Indicator Data'!$C$3:$H$198,5,FALSE)))</f>
        <v>0.22392282958199358</v>
      </c>
      <c r="O173" s="165" t="str">
        <f>IF(I173="x","x",(I173*1000000/VLOOKUP($C173,'Crisis Indicator Data'!$C$3:$H$198,5,FALSE)))</f>
        <v>x</v>
      </c>
      <c r="P173" s="165" t="str">
        <f>IF(J173="x","x",(J173*1000000/VLOOKUP($C173,'Crisis Indicator Data'!$C$3:$H$198,5,FALSE)))</f>
        <v>x</v>
      </c>
      <c r="Q173" s="147">
        <f t="shared" si="16"/>
        <v>3</v>
      </c>
      <c r="R173" s="147">
        <f t="shared" si="17"/>
        <v>3.35</v>
      </c>
    </row>
    <row r="174" spans="1:18" x14ac:dyDescent="0.35">
      <c r="A174" s="175" t="str">
        <f>'Crisis Indicator Data'!A171</f>
        <v>Russia-Ukraine conflict</v>
      </c>
      <c r="B174" s="176" t="str">
        <f>'Crisis Indicator Data'!B171</f>
        <v>Conflict,Displacement</v>
      </c>
      <c r="C174" s="176" t="str">
        <f>'Crisis Indicator Data'!C171</f>
        <v>UKR002</v>
      </c>
      <c r="D174" s="176" t="str">
        <f>'Crisis Indicator Data'!D171</f>
        <v>Ukraine</v>
      </c>
      <c r="E174" s="176" t="str">
        <f>'Crisis Indicator Data'!E171</f>
        <v>UKR</v>
      </c>
      <c r="F174" s="183">
        <f>IF('Crisis Indicator Data'!Q171="x","x",('Crisis Indicator Data'!Q171/1000000))</f>
        <v>21.408000000000001</v>
      </c>
      <c r="G174" s="183">
        <f>IF('Crisis Indicator Data'!R171="x","x",('Crisis Indicator Data'!R171/1000000))</f>
        <v>2.1269999999999998</v>
      </c>
      <c r="H174" s="183">
        <f>IF('Crisis Indicator Data'!S171="x","x",('Crisis Indicator Data'!S171/1000000))</f>
        <v>9.5039999999999996</v>
      </c>
      <c r="I174" s="183">
        <f>IF('Crisis Indicator Data'!T171="x","x",('Crisis Indicator Data'!T171/1000000))</f>
        <v>1.17</v>
      </c>
      <c r="J174" s="183">
        <f>IF('Crisis Indicator Data'!U171="x","x",('Crisis Indicator Data'!U171/1000000))</f>
        <v>3.948</v>
      </c>
      <c r="K174" s="168">
        <f t="shared" si="15"/>
        <v>5</v>
      </c>
      <c r="L174" s="165">
        <f>IF(F174="x","x",(F174*1000000/VLOOKUP($C174,'Crisis Indicator Data'!$C$3:$H$198,5,FALSE)))</f>
        <v>0.56105039704379278</v>
      </c>
      <c r="M174" s="165">
        <f>IF(G174="x","x",(G174*1000000/VLOOKUP($C174,'Crisis Indicator Data'!$C$3:$H$198,5,FALSE)))</f>
        <v>5.5743376051576379E-2</v>
      </c>
      <c r="N174" s="165">
        <f>IF(H174="x","x",(H174*1000000/VLOOKUP($C174,'Crisis Indicator Data'!$C$3:$H$198,5,FALSE)))</f>
        <v>0.24907618523468827</v>
      </c>
      <c r="O174" s="165">
        <f>IF(I174="x","x",(I174*1000000/VLOOKUP($C174,'Crisis Indicator Data'!$C$3:$H$198,5,FALSE)))</f>
        <v>3.0662787955027911E-2</v>
      </c>
      <c r="P174" s="165">
        <f>IF(J174="x","x",(J174*1000000/VLOOKUP($C174,'Crisis Indicator Data'!$C$3:$H$198,5,FALSE)))</f>
        <v>0.10346725371491469</v>
      </c>
      <c r="Q174" s="147">
        <f t="shared" si="16"/>
        <v>5</v>
      </c>
      <c r="R174" s="147">
        <f t="shared" si="17"/>
        <v>5</v>
      </c>
    </row>
    <row r="175" spans="1:18" x14ac:dyDescent="0.35">
      <c r="A175" s="175" t="str">
        <f>'Crisis Indicator Data'!A172</f>
        <v>Complex crisis in Venezuela</v>
      </c>
      <c r="B175" s="176" t="str">
        <f>'Crisis Indicator Data'!B172</f>
        <v>Socio-political,Violence,Floods</v>
      </c>
      <c r="C175" s="176" t="str">
        <f>'Crisis Indicator Data'!C172</f>
        <v>VEN001</v>
      </c>
      <c r="D175" s="176" t="str">
        <f>'Crisis Indicator Data'!D172</f>
        <v>Venezuela</v>
      </c>
      <c r="E175" s="176" t="str">
        <f>'Crisis Indicator Data'!E172</f>
        <v>VEN</v>
      </c>
      <c r="F175" s="183">
        <f>IF('Crisis Indicator Data'!Q172="x","x",('Crisis Indicator Data'!Q172/1000000))</f>
        <v>8.94</v>
      </c>
      <c r="G175" s="183">
        <f>IF('Crisis Indicator Data'!R172="x","x",('Crisis Indicator Data'!R172/1000000))</f>
        <v>12.298999999999999</v>
      </c>
      <c r="H175" s="183">
        <f>IF('Crisis Indicator Data'!S172="x","x",('Crisis Indicator Data'!S172/1000000))</f>
        <v>7.6</v>
      </c>
      <c r="I175" s="183">
        <f>IF('Crisis Indicator Data'!T172="x","x",('Crisis Indicator Data'!T172/1000000))</f>
        <v>0</v>
      </c>
      <c r="J175" s="183">
        <f>IF('Crisis Indicator Data'!U172="x","x",('Crisis Indicator Data'!U172/1000000))</f>
        <v>0</v>
      </c>
      <c r="K175" s="168">
        <f t="shared" si="15"/>
        <v>4.8</v>
      </c>
      <c r="L175" s="165">
        <f>IF(F175="x","x",(F175*1000000/VLOOKUP($C175,'Crisis Indicator Data'!$C$3:$H$198,5,FALSE)))</f>
        <v>0.31000762882308064</v>
      </c>
      <c r="M175" s="165">
        <f>IF(G175="x","x",(G175*1000000/VLOOKUP($C175,'Crisis Indicator Data'!$C$3:$H$198,5,FALSE)))</f>
        <v>0.42648588667730081</v>
      </c>
      <c r="N175" s="165">
        <f>IF(H175="x","x",(H175*1000000/VLOOKUP($C175,'Crisis Indicator Data'!$C$3:$H$198,5,FALSE)))</f>
        <v>0.26354116096816699</v>
      </c>
      <c r="O175" s="165">
        <f>IF(I175="x","x",(I175*1000000/VLOOKUP($C175,'Crisis Indicator Data'!$C$3:$H$198,5,FALSE)))</f>
        <v>0</v>
      </c>
      <c r="P175" s="165">
        <f>IF(J175="x","x",(J175*1000000/VLOOKUP($C175,'Crisis Indicator Data'!$C$3:$H$198,5,FALSE)))</f>
        <v>0</v>
      </c>
      <c r="Q175" s="147">
        <f t="shared" si="16"/>
        <v>3</v>
      </c>
      <c r="R175" s="147">
        <f t="shared" si="17"/>
        <v>3.9</v>
      </c>
    </row>
    <row r="176" spans="1:18" x14ac:dyDescent="0.35">
      <c r="A176" s="175" t="str">
        <f>'Crisis Indicator Data'!A173</f>
        <v>Typhoon Yagi in Vietnam</v>
      </c>
      <c r="B176" s="176" t="str">
        <f>'Crisis Indicator Data'!B173</f>
        <v>Cyclone</v>
      </c>
      <c r="C176" s="176" t="str">
        <f>'Crisis Indicator Data'!C173</f>
        <v>VNM003</v>
      </c>
      <c r="D176" s="176" t="str">
        <f>'Crisis Indicator Data'!D173</f>
        <v>Vietnam</v>
      </c>
      <c r="E176" s="176" t="str">
        <f>'Crisis Indicator Data'!E173</f>
        <v>VNM</v>
      </c>
      <c r="F176" s="183">
        <f>IF('Crisis Indicator Data'!Q173="x","x",('Crisis Indicator Data'!Q173/1000000))</f>
        <v>41.8</v>
      </c>
      <c r="G176" s="183">
        <f>IF('Crisis Indicator Data'!R173="x","x",('Crisis Indicator Data'!R173/1000000))</f>
        <v>3.03</v>
      </c>
      <c r="H176" s="183">
        <f>IF('Crisis Indicator Data'!S173="x","x",('Crisis Indicator Data'!S173/1000000))</f>
        <v>0.56999999999999995</v>
      </c>
      <c r="I176" s="183" t="str">
        <f>IF('Crisis Indicator Data'!T173="x","x",('Crisis Indicator Data'!T173/1000000))</f>
        <v>x</v>
      </c>
      <c r="J176" s="183" t="str">
        <f>IF('Crisis Indicator Data'!U173="x","x",('Crisis Indicator Data'!U173/1000000))</f>
        <v>x</v>
      </c>
      <c r="K176" s="168">
        <f t="shared" si="15"/>
        <v>2.9</v>
      </c>
      <c r="L176" s="165">
        <f>IF(F176="x","x",(F176*1000000/VLOOKUP($C176,'Crisis Indicator Data'!$C$3:$H$198,5,FALSE)))</f>
        <v>0.92070484581497802</v>
      </c>
      <c r="M176" s="165">
        <f>IF(G176="x","x",(G176*1000000/VLOOKUP($C176,'Crisis Indicator Data'!$C$3:$H$198,5,FALSE)))</f>
        <v>6.6740088105726875E-2</v>
      </c>
      <c r="N176" s="165">
        <f>IF(H176="x","x",(H176*1000000/VLOOKUP($C176,'Crisis Indicator Data'!$C$3:$H$198,5,FALSE)))</f>
        <v>1.2555066079295154E-2</v>
      </c>
      <c r="O176" s="165" t="str">
        <f>IF(I176="x","x",(I176*1000000/VLOOKUP($C176,'Crisis Indicator Data'!$C$3:$H$198,5,FALSE)))</f>
        <v>x</v>
      </c>
      <c r="P176" s="165" t="str">
        <f>IF(J176="x","x",(J176*1000000/VLOOKUP($C176,'Crisis Indicator Data'!$C$3:$H$198,5,FALSE)))</f>
        <v>x</v>
      </c>
      <c r="Q176" s="147">
        <f t="shared" si="16"/>
        <v>2</v>
      </c>
      <c r="R176" s="147">
        <f t="shared" si="17"/>
        <v>2.4500000000000002</v>
      </c>
    </row>
    <row r="177" spans="1:18" x14ac:dyDescent="0.35">
      <c r="A177" s="175" t="str">
        <f>'Crisis Indicator Data'!A174</f>
        <v>Conflict in Yemen</v>
      </c>
      <c r="B177" s="176" t="str">
        <f>'Crisis Indicator Data'!B174</f>
        <v>Conflict</v>
      </c>
      <c r="C177" s="176" t="str">
        <f>'Crisis Indicator Data'!C174</f>
        <v>YEM001</v>
      </c>
      <c r="D177" s="176" t="str">
        <f>'Crisis Indicator Data'!D174</f>
        <v>Yemen</v>
      </c>
      <c r="E177" s="176" t="str">
        <f>'Crisis Indicator Data'!E174</f>
        <v>YEM</v>
      </c>
      <c r="F177" s="183">
        <f>IF('Crisis Indicator Data'!Q174="x","x",('Crisis Indicator Data'!Q174/1000000))</f>
        <v>0</v>
      </c>
      <c r="G177" s="183">
        <f>IF('Crisis Indicator Data'!R174="x","x",('Crisis Indicator Data'!R174/1000000))</f>
        <v>16.25</v>
      </c>
      <c r="H177" s="183">
        <f>IF('Crisis Indicator Data'!S174="x","x",('Crisis Indicator Data'!S174/1000000))</f>
        <v>6.9160000000000004</v>
      </c>
      <c r="I177" s="183">
        <f>IF('Crisis Indicator Data'!T174="x","x",('Crisis Indicator Data'!T174/1000000))</f>
        <v>6.1879999999999997</v>
      </c>
      <c r="J177" s="183">
        <f>IF('Crisis Indicator Data'!U174="x","x",('Crisis Indicator Data'!U174/1000000))</f>
        <v>5.0960000000000001</v>
      </c>
      <c r="K177" s="168">
        <f t="shared" si="15"/>
        <v>5</v>
      </c>
      <c r="L177" s="165">
        <f>IF(F177="x","x",(F177*1000000/VLOOKUP($C177,'Crisis Indicator Data'!$C$3:$H$198,5,FALSE)))</f>
        <v>0</v>
      </c>
      <c r="M177" s="165">
        <f>IF(G177="x","x",(G177*1000000/VLOOKUP($C177,'Crisis Indicator Data'!$C$3:$H$198,5,FALSE)))</f>
        <v>0.47169811320754718</v>
      </c>
      <c r="N177" s="165">
        <f>IF(H177="x","x",(H177*1000000/VLOOKUP($C177,'Crisis Indicator Data'!$C$3:$H$198,5,FALSE)))</f>
        <v>0.20075471698113206</v>
      </c>
      <c r="O177" s="165">
        <f>IF(I177="x","x",(I177*1000000/VLOOKUP($C177,'Crisis Indicator Data'!$C$3:$H$198,5,FALSE)))</f>
        <v>0.17962264150943397</v>
      </c>
      <c r="P177" s="165">
        <f>IF(J177="x","x",(J177*1000000/VLOOKUP($C177,'Crisis Indicator Data'!$C$3:$H$198,5,FALSE)))</f>
        <v>0.14792452830188679</v>
      </c>
      <c r="Q177" s="147">
        <f t="shared" si="16"/>
        <v>5</v>
      </c>
      <c r="R177" s="147">
        <f t="shared" si="17"/>
        <v>5</v>
      </c>
    </row>
    <row r="178" spans="1:18" x14ac:dyDescent="0.35">
      <c r="A178" s="175" t="str">
        <f>'Crisis Indicator Data'!A175</f>
        <v>Mixed migration flows in Yemen</v>
      </c>
      <c r="B178" s="176" t="str">
        <f>'Crisis Indicator Data'!B175</f>
        <v>Displacement</v>
      </c>
      <c r="C178" s="176" t="str">
        <f>'Crisis Indicator Data'!C175</f>
        <v>YEM002</v>
      </c>
      <c r="D178" s="176" t="str">
        <f>'Crisis Indicator Data'!D175</f>
        <v>Yemen</v>
      </c>
      <c r="E178" s="176" t="str">
        <f>'Crisis Indicator Data'!E175</f>
        <v>YEM</v>
      </c>
      <c r="F178" s="183">
        <f>IF('Crisis Indicator Data'!Q175="x","x",('Crisis Indicator Data'!Q175/1000000))</f>
        <v>0</v>
      </c>
      <c r="G178" s="183">
        <f>IF('Crisis Indicator Data'!R175="x","x",('Crisis Indicator Data'!R175/1000000))</f>
        <v>0</v>
      </c>
      <c r="H178" s="183">
        <f>IF('Crisis Indicator Data'!S175="x","x",('Crisis Indicator Data'!S175/1000000))</f>
        <v>0</v>
      </c>
      <c r="I178" s="183">
        <f>IF('Crisis Indicator Data'!T175="x","x",('Crisis Indicator Data'!T175/1000000))</f>
        <v>0.36899999999999999</v>
      </c>
      <c r="J178" s="183">
        <f>IF('Crisis Indicator Data'!U175="x","x",('Crisis Indicator Data'!U175/1000000))</f>
        <v>0</v>
      </c>
      <c r="K178" s="168">
        <f t="shared" si="15"/>
        <v>2.6</v>
      </c>
      <c r="L178" s="165">
        <f>IF(F178="x","x",(F178*1000000/VLOOKUP($C178,'Crisis Indicator Data'!$C$3:$H$198,5,FALSE)))</f>
        <v>0</v>
      </c>
      <c r="M178" s="165">
        <f>IF(G178="x","x",(G178*1000000/VLOOKUP($C178,'Crisis Indicator Data'!$C$3:$H$198,5,FALSE)))</f>
        <v>0</v>
      </c>
      <c r="N178" s="165">
        <f>IF(H178="x","x",(H178*1000000/VLOOKUP($C178,'Crisis Indicator Data'!$C$3:$H$198,5,FALSE)))</f>
        <v>0</v>
      </c>
      <c r="O178" s="165">
        <f>IF(I178="x","x",(I178*1000000/VLOOKUP($C178,'Crisis Indicator Data'!$C$3:$H$198,5,FALSE)))</f>
        <v>1</v>
      </c>
      <c r="P178" s="165">
        <f>IF(J178="x","x",(J178*1000000/VLOOKUP($C178,'Crisis Indicator Data'!$C$3:$H$198,5,FALSE)))</f>
        <v>0</v>
      </c>
      <c r="Q178" s="147">
        <f t="shared" si="16"/>
        <v>4</v>
      </c>
      <c r="R178" s="147">
        <f t="shared" si="17"/>
        <v>3.3</v>
      </c>
    </row>
    <row r="179" spans="1:18" x14ac:dyDescent="0.35">
      <c r="A179" s="175" t="str">
        <f>'Crisis Indicator Data'!A176</f>
        <v>Drought in Zambia</v>
      </c>
      <c r="B179" s="176" t="str">
        <f>'Crisis Indicator Data'!B176</f>
        <v>Drought,Food Security</v>
      </c>
      <c r="C179" s="176" t="str">
        <f>'Crisis Indicator Data'!C176</f>
        <v>ZMB002</v>
      </c>
      <c r="D179" s="176" t="str">
        <f>'Crisis Indicator Data'!D176</f>
        <v>Zambia</v>
      </c>
      <c r="E179" s="176" t="str">
        <f>'Crisis Indicator Data'!E176</f>
        <v>ZMB</v>
      </c>
      <c r="F179" s="183">
        <f>IF('Crisis Indicator Data'!Q176="x","x",('Crisis Indicator Data'!Q176/1000000))</f>
        <v>5.9139999999999997</v>
      </c>
      <c r="G179" s="183">
        <f>IF('Crisis Indicator Data'!R176="x","x",('Crisis Indicator Data'!R176/1000000))</f>
        <v>5.7229999999999999</v>
      </c>
      <c r="H179" s="183">
        <f>IF('Crisis Indicator Data'!S176="x","x",('Crisis Indicator Data'!S176/1000000))</f>
        <v>9.7620000000000005</v>
      </c>
      <c r="I179" s="183">
        <f>IF('Crisis Indicator Data'!T176="x","x",('Crisis Indicator Data'!T176/1000000))</f>
        <v>3.7999999999999999E-2</v>
      </c>
      <c r="J179" s="183">
        <f>IF('Crisis Indicator Data'!U176="x","x",('Crisis Indicator Data'!U176/1000000))</f>
        <v>0</v>
      </c>
      <c r="K179" s="168">
        <f t="shared" si="15"/>
        <v>5</v>
      </c>
      <c r="L179" s="165">
        <f>IF(F179="x","x",(F179*1000000/VLOOKUP($C179,'Crisis Indicator Data'!$C$3:$H$198,5,FALSE)))</f>
        <v>0.27587815459252696</v>
      </c>
      <c r="M179" s="165">
        <f>IF(G179="x","x",(G179*1000000/VLOOKUP($C179,'Crisis Indicator Data'!$C$3:$H$198,5,FALSE)))</f>
        <v>0.2669683257918552</v>
      </c>
      <c r="N179" s="165">
        <f>IF(H179="x","x",(H179*1000000/VLOOKUP($C179,'Crisis Indicator Data'!$C$3:$H$198,5,FALSE)))</f>
        <v>0.45538088351914913</v>
      </c>
      <c r="O179" s="165">
        <f>IF(I179="x","x",(I179*1000000/VLOOKUP($C179,'Crisis Indicator Data'!$C$3:$H$198,5,FALSE)))</f>
        <v>1.7726360964687223E-3</v>
      </c>
      <c r="P179" s="165">
        <f>IF(J179="x","x",(J179*1000000/VLOOKUP($C179,'Crisis Indicator Data'!$C$3:$H$198,5,FALSE)))</f>
        <v>0</v>
      </c>
      <c r="Q179" s="147">
        <f t="shared" si="16"/>
        <v>3</v>
      </c>
      <c r="R179" s="147">
        <f t="shared" si="17"/>
        <v>4</v>
      </c>
    </row>
    <row r="180" spans="1:18" x14ac:dyDescent="0.35">
      <c r="A180" s="175" t="str">
        <f>'Crisis Indicator Data'!A177</f>
        <v>Complex crisis in Zimbabwe</v>
      </c>
      <c r="B180" s="176" t="str">
        <f>'Crisis Indicator Data'!B177</f>
        <v>Socio-political,Drought,Food Security</v>
      </c>
      <c r="C180" s="176" t="str">
        <f>'Crisis Indicator Data'!C177</f>
        <v>ZWE001</v>
      </c>
      <c r="D180" s="176" t="str">
        <f>'Crisis Indicator Data'!D177</f>
        <v>Zimbabwe</v>
      </c>
      <c r="E180" s="176" t="str">
        <f>'Crisis Indicator Data'!E177</f>
        <v>ZWE</v>
      </c>
      <c r="F180" s="183">
        <f>IF('Crisis Indicator Data'!Q177="x","x",('Crisis Indicator Data'!Q177/1000000))</f>
        <v>0</v>
      </c>
      <c r="G180" s="183">
        <f>IF('Crisis Indicator Data'!R177="x","x",('Crisis Indicator Data'!R177/1000000))</f>
        <v>9.0980000000000008</v>
      </c>
      <c r="H180" s="183">
        <f>IF('Crisis Indicator Data'!S177="x","x",('Crisis Indicator Data'!S177/1000000))</f>
        <v>7.6</v>
      </c>
      <c r="I180" s="183" t="str">
        <f>IF('Crisis Indicator Data'!T177="x","x",('Crisis Indicator Data'!T177/1000000))</f>
        <v>x</v>
      </c>
      <c r="J180" s="183" t="str">
        <f>IF('Crisis Indicator Data'!U177="x","x",('Crisis Indicator Data'!U177/1000000))</f>
        <v>x</v>
      </c>
      <c r="K180" s="168">
        <f t="shared" si="15"/>
        <v>4.8</v>
      </c>
      <c r="L180" s="165">
        <f>IF(F180="x","x",(F180*1000000/VLOOKUP($C180,'Crisis Indicator Data'!$C$3:$H$198,5,FALSE)))</f>
        <v>0</v>
      </c>
      <c r="M180" s="165">
        <f>IF(G180="x","x",(G180*1000000/VLOOKUP($C180,'Crisis Indicator Data'!$C$3:$H$198,5,FALSE)))</f>
        <v>0.54485567133788482</v>
      </c>
      <c r="N180" s="165">
        <f>IF(H180="x","x",(H180*1000000/VLOOKUP($C180,'Crisis Indicator Data'!$C$3:$H$198,5,FALSE)))</f>
        <v>0.45514432866211524</v>
      </c>
      <c r="O180" s="165" t="str">
        <f>IF(I180="x","x",(I180*1000000/VLOOKUP($C180,'Crisis Indicator Data'!$C$3:$H$198,5,FALSE)))</f>
        <v>x</v>
      </c>
      <c r="P180" s="165" t="str">
        <f>IF(J180="x","x",(J180*1000000/VLOOKUP($C180,'Crisis Indicator Data'!$C$3:$H$198,5,FALSE)))</f>
        <v>x</v>
      </c>
      <c r="Q180" s="147">
        <f t="shared" si="16"/>
        <v>3</v>
      </c>
      <c r="R180" s="147">
        <f t="shared" si="17"/>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80"/>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4">
      <c r="A2" s="1"/>
      <c r="B2" s="1"/>
      <c r="C2" s="15"/>
      <c r="D2" s="15"/>
      <c r="E2" s="9"/>
      <c r="F2" s="96" t="s">
        <v>10259</v>
      </c>
      <c r="G2" s="96" t="s">
        <v>10260</v>
      </c>
      <c r="H2" s="95" t="s">
        <v>10261</v>
      </c>
      <c r="I2" s="96" t="s">
        <v>10262</v>
      </c>
      <c r="J2" s="96" t="s">
        <v>10263</v>
      </c>
      <c r="K2" s="95" t="s">
        <v>10264</v>
      </c>
      <c r="L2" s="96" t="s">
        <v>10265</v>
      </c>
      <c r="M2" s="96" t="s">
        <v>10266</v>
      </c>
      <c r="N2" s="95" t="s">
        <v>10267</v>
      </c>
      <c r="O2" s="94" t="s">
        <v>10268</v>
      </c>
      <c r="P2" s="96" t="s">
        <v>10269</v>
      </c>
      <c r="Q2" s="96" t="s">
        <v>10270</v>
      </c>
      <c r="R2" s="94" t="s">
        <v>10271</v>
      </c>
      <c r="S2" s="96" t="s">
        <v>10272</v>
      </c>
      <c r="T2" s="96" t="s">
        <v>10273</v>
      </c>
      <c r="U2" s="96" t="s">
        <v>10274</v>
      </c>
      <c r="V2" s="96" t="s">
        <v>10275</v>
      </c>
      <c r="W2" s="94" t="s">
        <v>10276</v>
      </c>
      <c r="X2" s="93" t="s">
        <v>10216</v>
      </c>
      <c r="Y2" s="96" t="s">
        <v>10277</v>
      </c>
      <c r="Z2" s="94" t="s">
        <v>10278</v>
      </c>
      <c r="AA2" s="96" t="s">
        <v>2179</v>
      </c>
      <c r="AB2" s="96" t="s">
        <v>2191</v>
      </c>
      <c r="AC2" s="96" t="s">
        <v>2181</v>
      </c>
      <c r="AD2" s="96" t="s">
        <v>2193</v>
      </c>
      <c r="AE2" s="95" t="s">
        <v>10279</v>
      </c>
      <c r="AF2" s="96" t="s">
        <v>2176</v>
      </c>
      <c r="AG2" s="96" t="s">
        <v>2189</v>
      </c>
      <c r="AH2" s="95" t="s">
        <v>10280</v>
      </c>
      <c r="AI2" s="96" t="s">
        <v>2183</v>
      </c>
      <c r="AJ2" s="96" t="s">
        <v>10281</v>
      </c>
      <c r="AK2" s="96" t="s">
        <v>2185</v>
      </c>
      <c r="AL2" s="95" t="s">
        <v>10282</v>
      </c>
      <c r="AM2" s="94" t="s">
        <v>10283</v>
      </c>
      <c r="AN2" s="93" t="s">
        <v>10217</v>
      </c>
    </row>
    <row r="3" spans="1:40" x14ac:dyDescent="0.35">
      <c r="A3" s="1"/>
      <c r="B3" s="1"/>
      <c r="C3" s="15"/>
      <c r="D3" s="15"/>
      <c r="E3" s="8" t="s">
        <v>10246</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10247</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10201</v>
      </c>
      <c r="B5" s="29" t="s">
        <v>10206</v>
      </c>
      <c r="C5" s="29" t="s">
        <v>10203</v>
      </c>
      <c r="D5" s="29" t="s">
        <v>10204</v>
      </c>
      <c r="E5" s="30" t="s">
        <v>10248</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4.4000000000000004</v>
      </c>
      <c r="R6" s="163">
        <f t="shared" ref="R6:R37" si="4">AVERAGE(P6:Q6)</f>
        <v>4.7</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4</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0</v>
      </c>
      <c r="AJ6" s="184">
        <f>'Crisis Indicator Data'!AF3</f>
        <v>3</v>
      </c>
      <c r="AK6" s="184">
        <f>'Crisis Indicator Data'!AG3</f>
        <v>3</v>
      </c>
      <c r="AL6" s="184">
        <f t="shared" ref="AL6:AL37" si="10">IF(SUM(AI6:AK6)=0,0,IF(SUM(AI6:AK6)=1,1,IF(SUM(AI6:AK6)&lt;3,2,IF(SUM(AI6:AK6)&lt;5,3,IF(SUM(AI6:AK6)&lt;7,4,5)))))</f>
        <v>4</v>
      </c>
      <c r="AM6" s="163">
        <f t="shared" ref="AM6:AM37" si="11">IF(AA6=3,5,ROUND(AVERAGE(AE6,AH6,AL6),0))</f>
        <v>4</v>
      </c>
      <c r="AN6" s="163">
        <f t="shared" ref="AN6:AN37" si="12">IF(AND(Z6="x",AM6="x"),"x",ROUND(AVERAGE(Z6,AM6),1))</f>
        <v>4</v>
      </c>
    </row>
    <row r="7" spans="1:40" ht="13.5" customHeight="1" x14ac:dyDescent="0.3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4.0999999999999996</v>
      </c>
      <c r="H7" s="163">
        <f t="shared" si="0"/>
        <v>3.8499999999999996</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3.1666666666666665</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4.4000000000000004</v>
      </c>
      <c r="R7" s="163">
        <f t="shared" si="4"/>
        <v>4.7</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4</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4.7</v>
      </c>
      <c r="W7" s="163">
        <f t="shared" si="5"/>
        <v>4.2</v>
      </c>
      <c r="X7" s="163">
        <f t="shared" si="6"/>
        <v>4</v>
      </c>
      <c r="Y7" s="184">
        <f>IF('Core Indicators'!FC4="x","x",IF('Core Indicators'!FC4&gt;=5,5,IF('Core Indicators'!FC4&gt;=4,4,IF('Core Indicators'!FC4&gt;=3,3,IF('Core Indicators'!FC4&gt;=2,2,IF('Core Indicators'!FC4&gt;=1,1,0))))))</f>
        <v>2</v>
      </c>
      <c r="Z7" s="163">
        <f t="shared" si="7"/>
        <v>2</v>
      </c>
      <c r="AA7" s="184">
        <f>'Crisis Indicator Data'!Y4</f>
        <v>1</v>
      </c>
      <c r="AB7" s="184">
        <f>'Crisis Indicator Data'!Z4</f>
        <v>0</v>
      </c>
      <c r="AC7" s="184">
        <f>'Crisis Indicator Data'!AA4</f>
        <v>1</v>
      </c>
      <c r="AD7" s="184">
        <f>'Crisis Indicator Data'!AB4</f>
        <v>3</v>
      </c>
      <c r="AE7" s="184">
        <f t="shared" si="8"/>
        <v>2</v>
      </c>
      <c r="AF7" s="184">
        <f>'Crisis Indicator Data'!AC4</f>
        <v>0</v>
      </c>
      <c r="AG7" s="184">
        <f>'Crisis Indicator Data'!AD4</f>
        <v>2</v>
      </c>
      <c r="AH7" s="184">
        <f t="shared" si="9"/>
        <v>2</v>
      </c>
      <c r="AI7" s="184">
        <f>'Crisis Indicator Data'!AE4</f>
        <v>0</v>
      </c>
      <c r="AJ7" s="184">
        <f>'Crisis Indicator Data'!AF4</f>
        <v>3</v>
      </c>
      <c r="AK7" s="184">
        <f>'Crisis Indicator Data'!AG4</f>
        <v>3</v>
      </c>
      <c r="AL7" s="184">
        <f t="shared" si="10"/>
        <v>4</v>
      </c>
      <c r="AM7" s="163">
        <f t="shared" si="11"/>
        <v>3</v>
      </c>
      <c r="AN7" s="163">
        <f t="shared" si="12"/>
        <v>2.5</v>
      </c>
    </row>
    <row r="8" spans="1:40" ht="13.5" customHeight="1" x14ac:dyDescent="0.3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2.8</v>
      </c>
      <c r="H8" s="163">
        <f t="shared" si="0"/>
        <v>3.2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3.7333333333333329</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3.4</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3.5</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2.7</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3.6</v>
      </c>
      <c r="W8" s="163">
        <f t="shared" si="5"/>
        <v>3.3</v>
      </c>
      <c r="X8" s="163">
        <f t="shared" si="6"/>
        <v>3</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2</v>
      </c>
      <c r="AK8" s="184">
        <f>'Crisis Indicator Data'!AG5</f>
        <v>3</v>
      </c>
      <c r="AL8" s="184">
        <f t="shared" si="10"/>
        <v>4</v>
      </c>
      <c r="AM8" s="163">
        <f t="shared" si="11"/>
        <v>1</v>
      </c>
      <c r="AN8" s="163">
        <f t="shared" si="12"/>
        <v>1</v>
      </c>
    </row>
    <row r="9" spans="1:40" ht="13.5" customHeight="1"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1.6</v>
      </c>
      <c r="H9" s="163">
        <f t="shared" si="0"/>
        <v>2.25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0.4</v>
      </c>
      <c r="N9" s="163">
        <f t="shared" si="2"/>
        <v>1.05</v>
      </c>
      <c r="O9" s="163">
        <f t="shared" si="3"/>
        <v>1.1666666666666667</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v>
      </c>
      <c r="R9" s="163">
        <f t="shared" si="4"/>
        <v>1.5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2.7</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2.7</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1.7</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2.2999999999999998</v>
      </c>
      <c r="W9" s="163">
        <f t="shared" si="5"/>
        <v>2.4</v>
      </c>
      <c r="X9" s="163">
        <f t="shared" si="6"/>
        <v>1.7</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0</v>
      </c>
      <c r="AH9" s="184">
        <f t="shared" si="9"/>
        <v>0</v>
      </c>
      <c r="AI9" s="184">
        <f>'Crisis Indicator Data'!AE6</f>
        <v>0</v>
      </c>
      <c r="AJ9" s="184">
        <f>'Crisis Indicator Data'!AF6</f>
        <v>1</v>
      </c>
      <c r="AK9" s="184">
        <f>'Crisis Indicator Data'!AG6</f>
        <v>0</v>
      </c>
      <c r="AL9" s="184">
        <f t="shared" si="10"/>
        <v>1</v>
      </c>
      <c r="AM9" s="163">
        <f t="shared" si="11"/>
        <v>1</v>
      </c>
      <c r="AN9" s="163">
        <f t="shared" si="12"/>
        <v>1.5</v>
      </c>
    </row>
    <row r="10" spans="1:40" ht="13.5" customHeight="1"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3.4000000000000004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1.7500000000000002</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0.4</v>
      </c>
      <c r="R10" s="163">
        <f t="shared" si="4"/>
        <v>1.7</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3.9</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2.7</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4.7</v>
      </c>
      <c r="W10" s="163">
        <f t="shared" si="5"/>
        <v>3.6</v>
      </c>
      <c r="X10" s="163">
        <f t="shared" si="6"/>
        <v>2.4</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0</v>
      </c>
      <c r="AC10" s="184">
        <f>'Crisis Indicator Data'!AA7</f>
        <v>2</v>
      </c>
      <c r="AD10" s="184">
        <f>'Crisis Indicator Data'!AB7</f>
        <v>0</v>
      </c>
      <c r="AE10" s="184">
        <f t="shared" si="8"/>
        <v>2</v>
      </c>
      <c r="AF10" s="184">
        <f>'Crisis Indicator Data'!AC7</f>
        <v>2</v>
      </c>
      <c r="AG10" s="184">
        <f>'Crisis Indicator Data'!AD7</f>
        <v>1</v>
      </c>
      <c r="AH10" s="184">
        <f t="shared" si="9"/>
        <v>3</v>
      </c>
      <c r="AI10" s="184">
        <f>'Crisis Indicator Data'!AE7</f>
        <v>0</v>
      </c>
      <c r="AJ10" s="184">
        <f>'Crisis Indicator Data'!AF7</f>
        <v>2</v>
      </c>
      <c r="AK10" s="184">
        <f>'Crisis Indicator Data'!AG7</f>
        <v>0</v>
      </c>
      <c r="AL10" s="184">
        <f t="shared" si="10"/>
        <v>2</v>
      </c>
      <c r="AM10" s="163">
        <f t="shared" si="11"/>
        <v>2</v>
      </c>
      <c r="AN10" s="163">
        <f t="shared" si="12"/>
        <v>2.5</v>
      </c>
    </row>
    <row r="11" spans="1:40" ht="13.5" customHeight="1" x14ac:dyDescent="0.3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2.6</v>
      </c>
      <c r="R11" s="163">
        <f t="shared" si="4"/>
        <v>2.8</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3.8</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3.2</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4.3</v>
      </c>
      <c r="W11" s="163">
        <f t="shared" si="5"/>
        <v>3.8</v>
      </c>
      <c r="X11" s="163">
        <f t="shared" si="6"/>
        <v>2.9</v>
      </c>
      <c r="Y11" s="184">
        <f>IF('Core Indicators'!FC8="x","x",IF('Core Indicators'!FC8&gt;=5,5,IF('Core Indicators'!FC8&gt;=4,4,IF('Core Indicators'!FC8&gt;=3,3,IF('Core Indicators'!FC8&gt;=2,2,IF('Core Indicators'!FC8&gt;=1,1,0))))))</f>
        <v>5</v>
      </c>
      <c r="Z11" s="163">
        <f t="shared" si="7"/>
        <v>5</v>
      </c>
      <c r="AA11" s="184">
        <f>'Crisis Indicator Data'!Y8</f>
        <v>0</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1</v>
      </c>
      <c r="AJ11" s="184">
        <f>'Crisis Indicator Data'!AF8</f>
        <v>0</v>
      </c>
      <c r="AK11" s="184">
        <f>'Crisis Indicator Data'!AG8</f>
        <v>3</v>
      </c>
      <c r="AL11" s="184">
        <f t="shared" si="10"/>
        <v>3</v>
      </c>
      <c r="AM11" s="163">
        <f t="shared" si="11"/>
        <v>2</v>
      </c>
      <c r="AN11" s="163">
        <f t="shared" si="12"/>
        <v>3.5</v>
      </c>
    </row>
    <row r="12" spans="1:40" ht="13.5" customHeight="1"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1.8</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2.2999999999999998</v>
      </c>
      <c r="H12" s="163">
        <f t="shared" si="0"/>
        <v>2.0499999999999998</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2.9</v>
      </c>
      <c r="N12" s="163">
        <f t="shared" si="2"/>
        <v>3.5</v>
      </c>
      <c r="O12" s="163">
        <f t="shared" si="3"/>
        <v>3.0833333333333335</v>
      </c>
      <c r="P12" s="163">
        <f>IF(LEN(E12)&gt;3,VLOOKUP(C12,'Regional Crises'!$B$1:$R$69,12,FALSE),VLOOKUP(E12,'Country Indicator Data'!$B$4:$I$300,8,FALSE))</f>
        <v>0</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2.8</v>
      </c>
      <c r="R12" s="163">
        <f t="shared" si="4"/>
        <v>1.4</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2.9</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2.2999999999999998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v>
      </c>
      <c r="W12" s="163">
        <f t="shared" si="5"/>
        <v>2.6</v>
      </c>
      <c r="X12" s="163">
        <f t="shared" si="6"/>
        <v>2.4</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1</v>
      </c>
      <c r="AC12" s="184">
        <f>'Crisis Indicator Data'!AA9</f>
        <v>0</v>
      </c>
      <c r="AD12" s="184">
        <f>'Crisis Indicator Data'!AB9</f>
        <v>0</v>
      </c>
      <c r="AE12" s="184">
        <f t="shared" si="8"/>
        <v>1</v>
      </c>
      <c r="AF12" s="184">
        <f>'Crisis Indicator Data'!AC9</f>
        <v>0</v>
      </c>
      <c r="AG12" s="184">
        <f>'Crisis Indicator Data'!AD9</f>
        <v>1</v>
      </c>
      <c r="AH12" s="184">
        <f t="shared" si="9"/>
        <v>1</v>
      </c>
      <c r="AI12" s="184">
        <f>'Crisis Indicator Data'!AE9</f>
        <v>2</v>
      </c>
      <c r="AJ12" s="184">
        <f>'Crisis Indicator Data'!AF9</f>
        <v>0</v>
      </c>
      <c r="AK12" s="184">
        <f>'Crisis Indicator Data'!AG9</f>
        <v>3</v>
      </c>
      <c r="AL12" s="184">
        <f t="shared" si="10"/>
        <v>4</v>
      </c>
      <c r="AM12" s="163">
        <f t="shared" si="11"/>
        <v>2</v>
      </c>
      <c r="AN12" s="163">
        <f t="shared" si="12"/>
        <v>2.5</v>
      </c>
    </row>
    <row r="13" spans="1:40" ht="13.5" customHeight="1"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3.1</v>
      </c>
      <c r="H13" s="163">
        <f t="shared" si="0"/>
        <v>2.1</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2.8</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4.0999999999999996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1.3</v>
      </c>
      <c r="N13" s="163">
        <f t="shared" si="2"/>
        <v>2.6999999999999997</v>
      </c>
      <c r="O13" s="163">
        <f t="shared" si="3"/>
        <v>2.0666666666666664</v>
      </c>
      <c r="P13" s="163">
        <f>IF(LEN(E13)&gt;3,VLOOKUP(C13,'Regional Crises'!$B$1:$R$69,12,FALSE),VLOOKUP(E13,'Country Indicator Data'!$B$4:$I$300,8,FALSE))</f>
        <v>5</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2.9</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3.7</v>
      </c>
      <c r="W13" s="163">
        <f t="shared" si="5"/>
        <v>3.2</v>
      </c>
      <c r="X13" s="163">
        <f t="shared" si="6"/>
        <v>3.4</v>
      </c>
      <c r="Y13" s="184">
        <f>IF('Core Indicators'!FC10="x","x",IF('Core Indicators'!FC10&gt;=5,5,IF('Core Indicators'!FC10&gt;=4,4,IF('Core Indicators'!FC10&gt;=3,3,IF('Core Indicators'!FC10&gt;=2,2,IF('Core Indicators'!FC10&gt;=1,1,0))))))</f>
        <v>4</v>
      </c>
      <c r="Z13" s="163">
        <f t="shared" si="7"/>
        <v>4</v>
      </c>
      <c r="AA13" s="184">
        <f>'Crisis Indicator Data'!Y10</f>
        <v>1</v>
      </c>
      <c r="AB13" s="184">
        <f>'Crisis Indicator Data'!Z10</f>
        <v>3</v>
      </c>
      <c r="AC13" s="184">
        <f>'Crisis Indicator Data'!AA10</f>
        <v>3</v>
      </c>
      <c r="AD13" s="184">
        <f>'Crisis Indicator Data'!AB10</f>
        <v>3</v>
      </c>
      <c r="AE13" s="184">
        <f t="shared" si="8"/>
        <v>5</v>
      </c>
      <c r="AF13" s="184">
        <f>'Crisis Indicator Data'!AC10</f>
        <v>2</v>
      </c>
      <c r="AG13" s="184">
        <f>'Crisis Indicator Data'!AD10</f>
        <v>2</v>
      </c>
      <c r="AH13" s="184">
        <f t="shared" si="9"/>
        <v>4</v>
      </c>
      <c r="AI13" s="184">
        <f>'Crisis Indicator Data'!AE10</f>
        <v>3</v>
      </c>
      <c r="AJ13" s="184">
        <f>'Crisis Indicator Data'!AF10</f>
        <v>1</v>
      </c>
      <c r="AK13" s="184">
        <f>'Crisis Indicator Data'!AG10</f>
        <v>3</v>
      </c>
      <c r="AL13" s="184">
        <f t="shared" si="10"/>
        <v>5</v>
      </c>
      <c r="AM13" s="163">
        <f t="shared" si="11"/>
        <v>5</v>
      </c>
      <c r="AN13" s="163">
        <f t="shared" si="12"/>
        <v>4.5</v>
      </c>
    </row>
    <row r="14" spans="1:40" ht="13.5" customHeight="1"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1.1000000000000001</v>
      </c>
      <c r="N14" s="163">
        <f t="shared" si="2"/>
        <v>2.35</v>
      </c>
      <c r="O14" s="163">
        <f t="shared" si="3"/>
        <v>2.0500000000000003</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2.9</v>
      </c>
      <c r="R14" s="163">
        <f t="shared" si="4"/>
        <v>2.95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2.8</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v>
      </c>
      <c r="W14" s="163">
        <f t="shared" si="5"/>
        <v>3.2</v>
      </c>
      <c r="X14" s="163">
        <f t="shared" si="6"/>
        <v>2.7</v>
      </c>
      <c r="Y14" s="184">
        <f>IF('Core Indicators'!FC11="x","x",IF('Core Indicators'!FC11&gt;=5,5,IF('Core Indicators'!FC11&gt;=4,4,IF('Core Indicators'!FC11&gt;=3,3,IF('Core Indicators'!FC11&gt;=2,2,IF('Core Indicators'!FC11&gt;=1,1,0))))))</f>
        <v>5</v>
      </c>
      <c r="Z14" s="163">
        <f t="shared" si="7"/>
        <v>5</v>
      </c>
      <c r="AA14" s="184">
        <f>'Crisis Indicator Data'!Y11</f>
        <v>2</v>
      </c>
      <c r="AB14" s="184">
        <f>'Crisis Indicator Data'!Z11</f>
        <v>2</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0</v>
      </c>
      <c r="AJ14" s="184">
        <f>'Crisis Indicator Data'!AF11</f>
        <v>1</v>
      </c>
      <c r="AK14" s="184">
        <f>'Crisis Indicator Data'!AG11</f>
        <v>3</v>
      </c>
      <c r="AL14" s="184">
        <f t="shared" si="10"/>
        <v>3</v>
      </c>
      <c r="AM14" s="163">
        <f t="shared" si="11"/>
        <v>3</v>
      </c>
      <c r="AN14" s="163">
        <f t="shared" si="12"/>
        <v>4</v>
      </c>
    </row>
    <row r="15" spans="1:40" ht="13.5" customHeight="1"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1.1000000000000001</v>
      </c>
      <c r="N15" s="163">
        <f t="shared" si="2"/>
        <v>2.35</v>
      </c>
      <c r="O15" s="163">
        <f t="shared" si="3"/>
        <v>2.0500000000000003</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2.9</v>
      </c>
      <c r="R15" s="163">
        <f t="shared" si="4"/>
        <v>2.95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2.8</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v>
      </c>
      <c r="W15" s="163">
        <f t="shared" si="5"/>
        <v>3.2</v>
      </c>
      <c r="X15" s="163">
        <f t="shared" si="6"/>
        <v>2.7</v>
      </c>
      <c r="Y15" s="184">
        <f>IF('Core Indicators'!FC12="x","x",IF('Core Indicators'!FC12&gt;=5,5,IF('Core Indicators'!FC12&gt;=4,4,IF('Core Indicators'!FC12&gt;=3,3,IF('Core Indicators'!FC12&gt;=2,2,IF('Core Indicators'!FC12&gt;=1,1,0))))))</f>
        <v>3</v>
      </c>
      <c r="Z15" s="163">
        <f t="shared" si="7"/>
        <v>3</v>
      </c>
      <c r="AA15" s="184">
        <f>'Crisis Indicator Data'!Y12</f>
        <v>2</v>
      </c>
      <c r="AB15" s="184">
        <f>'Crisis Indicator Data'!Z12</f>
        <v>2</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1</v>
      </c>
      <c r="AL15" s="184">
        <f t="shared" si="10"/>
        <v>3</v>
      </c>
      <c r="AM15" s="163">
        <f t="shared" si="11"/>
        <v>3</v>
      </c>
      <c r="AN15" s="163">
        <f t="shared" si="12"/>
        <v>3</v>
      </c>
    </row>
    <row r="16" spans="1:40" ht="13.5" customHeight="1"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1.1000000000000001</v>
      </c>
      <c r="N16" s="163">
        <f t="shared" si="2"/>
        <v>2.35</v>
      </c>
      <c r="O16" s="163">
        <f t="shared" si="3"/>
        <v>2.0500000000000003</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2.9</v>
      </c>
      <c r="R16" s="163">
        <f t="shared" si="4"/>
        <v>2.95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2.8</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v>
      </c>
      <c r="W16" s="163">
        <f t="shared" si="5"/>
        <v>3.2</v>
      </c>
      <c r="X16" s="163">
        <f t="shared" si="6"/>
        <v>2.7</v>
      </c>
      <c r="Y16" s="184">
        <f>IF('Core Indicators'!FC13="x","x",IF('Core Indicators'!FC13&gt;=5,5,IF('Core Indicators'!FC13&gt;=4,4,IF('Core Indicators'!FC13&gt;=3,3,IF('Core Indicators'!FC13&gt;=2,2,IF('Core Indicators'!FC13&gt;=1,1,0))))))</f>
        <v>1</v>
      </c>
      <c r="Z16" s="163">
        <f t="shared" si="7"/>
        <v>1</v>
      </c>
      <c r="AA16" s="184">
        <f>'Crisis Indicator Data'!Y13</f>
        <v>2</v>
      </c>
      <c r="AB16" s="184">
        <f>'Crisis Indicator Data'!Z13</f>
        <v>0</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0</v>
      </c>
      <c r="AJ16" s="184">
        <f>'Crisis Indicator Data'!AF13</f>
        <v>1</v>
      </c>
      <c r="AK16" s="184">
        <f>'Crisis Indicator Data'!AG13</f>
        <v>3</v>
      </c>
      <c r="AL16" s="184">
        <f t="shared" si="10"/>
        <v>3</v>
      </c>
      <c r="AM16" s="163">
        <f t="shared" si="11"/>
        <v>2</v>
      </c>
      <c r="AN16" s="163">
        <f t="shared" si="12"/>
        <v>1.5</v>
      </c>
    </row>
    <row r="17" spans="1:40" ht="13.5" customHeight="1" x14ac:dyDescent="0.35">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2.5</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v>
      </c>
      <c r="H17" s="163">
        <f t="shared" si="0"/>
        <v>2.75</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0.9</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1.2</v>
      </c>
      <c r="K17" s="163">
        <f t="shared" si="1"/>
        <v>1.05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1.1000000000000001</v>
      </c>
      <c r="N17" s="163">
        <f t="shared" si="2"/>
        <v>2.35</v>
      </c>
      <c r="O17" s="163">
        <f t="shared" si="3"/>
        <v>2.0500000000000003</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2.9</v>
      </c>
      <c r="R17" s="163">
        <f t="shared" si="4"/>
        <v>2.95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3.1</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2.8</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3</v>
      </c>
      <c r="W17" s="163">
        <f t="shared" si="5"/>
        <v>3.2</v>
      </c>
      <c r="X17" s="163">
        <f t="shared" si="6"/>
        <v>2.7</v>
      </c>
      <c r="Y17" s="184">
        <f>IF('Core Indicators'!FC14="x","x",IF('Core Indicators'!FC14&gt;=5,5,IF('Core Indicators'!FC14&gt;=4,4,IF('Core Indicators'!FC14&gt;=3,3,IF('Core Indicators'!FC14&gt;=2,2,IF('Core Indicators'!FC14&gt;=1,1,0))))))</f>
        <v>4</v>
      </c>
      <c r="Z17" s="163">
        <f t="shared" si="7"/>
        <v>4</v>
      </c>
      <c r="AA17" s="184">
        <f>'Crisis Indicator Data'!Y14</f>
        <v>2</v>
      </c>
      <c r="AB17" s="184">
        <f>'Crisis Indicator Data'!Z14</f>
        <v>0</v>
      </c>
      <c r="AC17" s="184">
        <f>'Crisis Indicator Data'!AA14</f>
        <v>0</v>
      </c>
      <c r="AD17" s="184">
        <f>'Crisis Indicator Data'!AB14</f>
        <v>0</v>
      </c>
      <c r="AE17" s="184">
        <f t="shared" si="8"/>
        <v>2</v>
      </c>
      <c r="AF17" s="184">
        <f>'Crisis Indicator Data'!AC14</f>
        <v>0</v>
      </c>
      <c r="AG17" s="184">
        <f>'Crisis Indicator Data'!AD14</f>
        <v>0</v>
      </c>
      <c r="AH17" s="184">
        <f t="shared" si="9"/>
        <v>0</v>
      </c>
      <c r="AI17" s="184">
        <f>'Crisis Indicator Data'!AE14</f>
        <v>0</v>
      </c>
      <c r="AJ17" s="184">
        <f>'Crisis Indicator Data'!AF14</f>
        <v>1</v>
      </c>
      <c r="AK17" s="184">
        <f>'Crisis Indicator Data'!AG14</f>
        <v>3</v>
      </c>
      <c r="AL17" s="184">
        <f t="shared" si="10"/>
        <v>3</v>
      </c>
      <c r="AM17" s="163">
        <f t="shared" si="11"/>
        <v>2</v>
      </c>
      <c r="AN17" s="163">
        <f t="shared" si="12"/>
        <v>3</v>
      </c>
    </row>
    <row r="18" spans="1:40" ht="13.5" customHeight="1" x14ac:dyDescent="0.35">
      <c r="A18" s="169" t="str">
        <f>'Crisis Indicator Data'!A15</f>
        <v>2024 Monsoon Floods in Bangladesh</v>
      </c>
      <c r="B18" s="170" t="str">
        <f>'Crisis Indicator Data'!B15</f>
        <v>Floods</v>
      </c>
      <c r="C18" s="170" t="str">
        <f>'Crisis Indicator Data'!C15</f>
        <v>BGD014</v>
      </c>
      <c r="D18" s="170" t="str">
        <f>'Crisis Indicator Data'!D15</f>
        <v>Bangladesh</v>
      </c>
      <c r="E18" s="171" t="str">
        <f>'Crisis Indicator Data'!E15</f>
        <v>BGD</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2.5</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v>
      </c>
      <c r="H18" s="163">
        <f t="shared" si="0"/>
        <v>2.75</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0.9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1.2</v>
      </c>
      <c r="K18" s="163">
        <f t="shared" si="1"/>
        <v>1.05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1.1000000000000001</v>
      </c>
      <c r="N18" s="163">
        <f t="shared" si="2"/>
        <v>2.35</v>
      </c>
      <c r="O18" s="163">
        <f t="shared" si="3"/>
        <v>2.0500000000000003</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2.9</v>
      </c>
      <c r="R18" s="163">
        <f t="shared" si="4"/>
        <v>2.95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3.1</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2.8</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3</v>
      </c>
      <c r="W18" s="163">
        <f t="shared" si="5"/>
        <v>3.2</v>
      </c>
      <c r="X18" s="163">
        <f t="shared" si="6"/>
        <v>2.7</v>
      </c>
      <c r="Y18" s="184">
        <f>IF('Core Indicators'!FC15="x","x",IF('Core Indicators'!FC15&gt;=5,5,IF('Core Indicators'!FC15&gt;=4,4,IF('Core Indicators'!FC15&gt;=3,3,IF('Core Indicators'!FC15&gt;=2,2,IF('Core Indicators'!FC15&gt;=1,1,0))))))</f>
        <v>4</v>
      </c>
      <c r="Z18" s="163">
        <f t="shared" si="7"/>
        <v>4</v>
      </c>
      <c r="AA18" s="184">
        <f>'Crisis Indicator Data'!Y15</f>
        <v>2</v>
      </c>
      <c r="AB18" s="184">
        <f>'Crisis Indicator Data'!Z15</f>
        <v>0</v>
      </c>
      <c r="AC18" s="184">
        <f>'Crisis Indicator Data'!AA15</f>
        <v>0</v>
      </c>
      <c r="AD18" s="184">
        <f>'Crisis Indicator Data'!AB15</f>
        <v>0</v>
      </c>
      <c r="AE18" s="184">
        <f t="shared" si="8"/>
        <v>2</v>
      </c>
      <c r="AF18" s="184">
        <f>'Crisis Indicator Data'!AC15</f>
        <v>0</v>
      </c>
      <c r="AG18" s="184">
        <f>'Crisis Indicator Data'!AD15</f>
        <v>0</v>
      </c>
      <c r="AH18" s="184">
        <f t="shared" si="9"/>
        <v>0</v>
      </c>
      <c r="AI18" s="184">
        <f>'Crisis Indicator Data'!AE15</f>
        <v>0</v>
      </c>
      <c r="AJ18" s="184">
        <f>'Crisis Indicator Data'!AF15</f>
        <v>1</v>
      </c>
      <c r="AK18" s="184">
        <f>'Crisis Indicator Data'!AG15</f>
        <v>3</v>
      </c>
      <c r="AL18" s="184">
        <f t="shared" si="10"/>
        <v>3</v>
      </c>
      <c r="AM18" s="163">
        <f t="shared" si="11"/>
        <v>2</v>
      </c>
      <c r="AN18" s="163">
        <f t="shared" si="12"/>
        <v>3</v>
      </c>
    </row>
    <row r="19" spans="1:40" ht="13.5" customHeight="1" x14ac:dyDescent="0.35">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1" t="str">
        <f>'Crisis Indicator Data'!E16</f>
        <v>BGR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1.8</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1.4</v>
      </c>
      <c r="H19" s="163">
        <f t="shared" si="0"/>
        <v>1.6</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1.5</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0.5</v>
      </c>
      <c r="K19" s="163">
        <f t="shared" si="1"/>
        <v>1</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1.5</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v>
      </c>
      <c r="N19" s="163">
        <f t="shared" si="2"/>
        <v>1.75</v>
      </c>
      <c r="O19" s="163">
        <f t="shared" si="3"/>
        <v>1.45</v>
      </c>
      <c r="P19" s="163">
        <f>IF(LEN(E19)&gt;3,VLOOKUP(C19,'Regional Crises'!$B$1:$R$69,12,FALSE),VLOOKUP(E19,'Country Indicator Data'!$B$4:$I$300,8,FALSE))</f>
        <v>2</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2.8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2.6</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1.1000000000000001</v>
      </c>
      <c r="W19" s="163">
        <f t="shared" si="5"/>
        <v>2</v>
      </c>
      <c r="X19" s="163">
        <f t="shared" si="6"/>
        <v>1.5</v>
      </c>
      <c r="Y19" s="184">
        <f>IF('Core Indicators'!FC16="x","x",IF('Core Indicators'!FC16&gt;=5,5,IF('Core Indicators'!FC16&gt;=4,4,IF('Core Indicators'!FC16&gt;=3,3,IF('Core Indicators'!FC16&gt;=2,2,IF('Core Indicators'!FC16&gt;=1,1,0))))))</f>
        <v>2</v>
      </c>
      <c r="Z19" s="163">
        <f t="shared" si="7"/>
        <v>2</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0</v>
      </c>
      <c r="AL19" s="184">
        <f t="shared" si="10"/>
        <v>0</v>
      </c>
      <c r="AM19" s="163">
        <f t="shared" si="11"/>
        <v>0</v>
      </c>
      <c r="AN19" s="163">
        <f t="shared" si="12"/>
        <v>1</v>
      </c>
    </row>
    <row r="20" spans="1:40" ht="13.5" customHeight="1" x14ac:dyDescent="0.35">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1" t="str">
        <f>'Crisis Indicator Data'!E17</f>
        <v>BLR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4.3</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3.3</v>
      </c>
      <c r="H20" s="163">
        <f t="shared" si="0"/>
        <v>3.8</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1.9</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163">
        <f t="shared" si="1"/>
        <v>1.1499999999999999</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0.8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0</v>
      </c>
      <c r="N20" s="163">
        <f t="shared" si="2"/>
        <v>0.4</v>
      </c>
      <c r="O20" s="163">
        <f t="shared" si="3"/>
        <v>1.7833333333333332</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v>
      </c>
      <c r="R20" s="163">
        <f t="shared" si="4"/>
        <v>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2.9</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4.5999999999999996</v>
      </c>
      <c r="W20" s="163">
        <f t="shared" si="5"/>
        <v>3.6</v>
      </c>
      <c r="X20" s="163">
        <f t="shared" si="6"/>
        <v>2.2999999999999998</v>
      </c>
      <c r="Y20" s="184">
        <f>IF('Core Indicators'!FC17="x","x",IF('Core Indicators'!FC17&gt;=5,5,IF('Core Indicators'!FC17&gt;=4,4,IF('Core Indicators'!FC17&gt;=3,3,IF('Core Indicators'!FC17&gt;=2,2,IF('Core Indicators'!FC17&gt;=1,1,0))))))</f>
        <v>2</v>
      </c>
      <c r="Z20" s="163">
        <f t="shared" si="7"/>
        <v>2</v>
      </c>
      <c r="AA20" s="184">
        <f>'Crisis Indicator Data'!Y17</f>
        <v>0</v>
      </c>
      <c r="AB20" s="184">
        <f>'Crisis Indicator Data'!Z17</f>
        <v>0</v>
      </c>
      <c r="AC20" s="184">
        <f>'Crisis Indicator Data'!AA17</f>
        <v>0</v>
      </c>
      <c r="AD20" s="184">
        <f>'Crisis Indicator Data'!AB17</f>
        <v>0</v>
      </c>
      <c r="AE20" s="184">
        <f t="shared" si="8"/>
        <v>0</v>
      </c>
      <c r="AF20" s="184">
        <f>'Crisis Indicator Data'!AC17</f>
        <v>2</v>
      </c>
      <c r="AG20" s="184">
        <f>'Crisis Indicator Data'!AD17</f>
        <v>2</v>
      </c>
      <c r="AH20" s="184">
        <f t="shared" si="9"/>
        <v>4</v>
      </c>
      <c r="AI20" s="184">
        <f>'Crisis Indicator Data'!AE17</f>
        <v>0</v>
      </c>
      <c r="AJ20" s="184">
        <f>'Crisis Indicator Data'!AF17</f>
        <v>3</v>
      </c>
      <c r="AK20" s="184">
        <f>'Crisis Indicator Data'!AG17</f>
        <v>0</v>
      </c>
      <c r="AL20" s="184">
        <f t="shared" si="10"/>
        <v>3</v>
      </c>
      <c r="AM20" s="163">
        <f t="shared" si="11"/>
        <v>2</v>
      </c>
      <c r="AN20" s="163">
        <f t="shared" si="12"/>
        <v>2</v>
      </c>
    </row>
    <row r="21" spans="1:40" ht="13.5" customHeight="1" x14ac:dyDescent="0.35">
      <c r="A21" s="169" t="str">
        <f>'Crisis Indicator Data'!A18</f>
        <v>Country level Brazil</v>
      </c>
      <c r="B21" s="170" t="str">
        <f>'Crisis Indicator Data'!B18</f>
        <v>Displacement,Floods</v>
      </c>
      <c r="C21" s="170" t="str">
        <f>'Crisis Indicator Data'!C18</f>
        <v>BRA001</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1.6</v>
      </c>
      <c r="H21" s="163">
        <f t="shared" si="0"/>
        <v>1.1499999999999999</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3.4</v>
      </c>
      <c r="N21" s="163">
        <f t="shared" si="2"/>
        <v>3</v>
      </c>
      <c r="O21" s="163">
        <f t="shared" si="3"/>
        <v>1.9333333333333333</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3.3</v>
      </c>
      <c r="R21" s="163">
        <f t="shared" si="4"/>
        <v>3.15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2.8</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1.6</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1.4</v>
      </c>
      <c r="W21" s="163">
        <f t="shared" si="5"/>
        <v>2.2999999999999998</v>
      </c>
      <c r="X21" s="163">
        <f t="shared" si="6"/>
        <v>2.5</v>
      </c>
      <c r="Y21" s="184" t="str">
        <f>IF('Core Indicators'!FC18="x","x",IF('Core Indicators'!FC18&gt;=5,5,IF('Core Indicators'!FC18&gt;=4,4,IF('Core Indicators'!FC18&gt;=3,3,IF('Core Indicators'!FC18&gt;=2,2,IF('Core Indicators'!FC18&gt;=1,1,0))))))</f>
        <v>x</v>
      </c>
      <c r="Z21" s="163" t="str">
        <f t="shared" si="7"/>
        <v>x</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2</v>
      </c>
      <c r="AL21" s="184">
        <f t="shared" si="10"/>
        <v>2</v>
      </c>
      <c r="AM21" s="163">
        <f t="shared" si="11"/>
        <v>1</v>
      </c>
      <c r="AN21" s="163">
        <f t="shared" si="12"/>
        <v>1</v>
      </c>
    </row>
    <row r="22" spans="1:40" ht="13.5" customHeight="1" x14ac:dyDescent="0.35">
      <c r="A22" s="169" t="str">
        <f>'Crisis Indicator Data'!A19</f>
        <v>Venezuela displacement in Brazil</v>
      </c>
      <c r="B22" s="170" t="str">
        <f>'Crisis Indicator Data'!B19</f>
        <v>Displacement</v>
      </c>
      <c r="C22" s="170" t="str">
        <f>'Crisis Indicator Data'!C19</f>
        <v>BRA002</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1.6</v>
      </c>
      <c r="H22" s="163">
        <f t="shared" si="0"/>
        <v>1.1499999999999999</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3.4</v>
      </c>
      <c r="N22" s="163">
        <f t="shared" si="2"/>
        <v>3</v>
      </c>
      <c r="O22" s="163">
        <f t="shared" si="3"/>
        <v>1.9333333333333333</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3.3</v>
      </c>
      <c r="R22" s="163">
        <f t="shared" si="4"/>
        <v>3.15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3.2</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2.8</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1.4</v>
      </c>
      <c r="W22" s="163">
        <f t="shared" si="5"/>
        <v>2.2999999999999998</v>
      </c>
      <c r="X22" s="163">
        <f t="shared" si="6"/>
        <v>2.5</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2</v>
      </c>
      <c r="AL22" s="184">
        <f t="shared" si="10"/>
        <v>2</v>
      </c>
      <c r="AM22" s="163">
        <f t="shared" si="11"/>
        <v>1</v>
      </c>
      <c r="AN22" s="163">
        <f t="shared" si="12"/>
        <v>2</v>
      </c>
    </row>
    <row r="23" spans="1:40" ht="13.5" customHeight="1" x14ac:dyDescent="0.35">
      <c r="A23" s="169" t="str">
        <f>'Crisis Indicator Data'!A20</f>
        <v>Drought in the Amazonas</v>
      </c>
      <c r="B23" s="170" t="str">
        <f>'Crisis Indicator Data'!B20</f>
        <v>Drought</v>
      </c>
      <c r="C23" s="170" t="str">
        <f>'Crisis Indicator Data'!C20</f>
        <v>BRA004</v>
      </c>
      <c r="D23" s="170" t="str">
        <f>'Crisis Indicator Data'!D20</f>
        <v>Brazil</v>
      </c>
      <c r="E23" s="171" t="str">
        <f>'Crisis Indicator Data'!E20</f>
        <v>BRA</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0.7</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1.6</v>
      </c>
      <c r="H23" s="163">
        <f t="shared" si="0"/>
        <v>1.1499999999999999</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2.6</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0.7</v>
      </c>
      <c r="K23" s="163">
        <f t="shared" si="1"/>
        <v>1.65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2.6</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3.4</v>
      </c>
      <c r="N23" s="163">
        <f t="shared" si="2"/>
        <v>3</v>
      </c>
      <c r="O23" s="163">
        <f t="shared" si="3"/>
        <v>1.9333333333333333</v>
      </c>
      <c r="P23" s="163">
        <f>IF(LEN(E23)&gt;3,VLOOKUP(C23,'Regional Crises'!$B$1:$R$69,12,FALSE),VLOOKUP(E23,'Country Indicator Data'!$B$4:$I$300,8,FALSE))</f>
        <v>3</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3.3</v>
      </c>
      <c r="R23" s="163">
        <f t="shared" si="4"/>
        <v>3.15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3.2</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2.8</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1.6</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1.4</v>
      </c>
      <c r="W23" s="163">
        <f t="shared" si="5"/>
        <v>2.2999999999999998</v>
      </c>
      <c r="X23" s="163">
        <f t="shared" si="6"/>
        <v>2.5</v>
      </c>
      <c r="Y23" s="184">
        <f>IF('Core Indicators'!FC20="x","x",IF('Core Indicators'!FC20&gt;=5,5,IF('Core Indicators'!FC20&gt;=4,4,IF('Core Indicators'!FC20&gt;=3,3,IF('Core Indicators'!FC20&gt;=2,2,IF('Core Indicators'!FC20&gt;=1,1,0))))))</f>
        <v>3</v>
      </c>
      <c r="Z23" s="163">
        <f t="shared" si="7"/>
        <v>3</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1</v>
      </c>
      <c r="AL23" s="184">
        <f t="shared" si="10"/>
        <v>1</v>
      </c>
      <c r="AM23" s="163">
        <f t="shared" si="11"/>
        <v>0</v>
      </c>
      <c r="AN23" s="163">
        <f t="shared" si="12"/>
        <v>1.5</v>
      </c>
    </row>
    <row r="24" spans="1:40" ht="13.5" customHeight="1" x14ac:dyDescent="0.35">
      <c r="A24" s="169" t="str">
        <f>'Crisis Indicator Data'!A21</f>
        <v>Floods in Rio Grande do Sul</v>
      </c>
      <c r="B24" s="170" t="str">
        <f>'Crisis Indicator Data'!B21</f>
        <v>Floods</v>
      </c>
      <c r="C24" s="170" t="str">
        <f>'Crisis Indicator Data'!C21</f>
        <v>BRA005</v>
      </c>
      <c r="D24" s="170" t="str">
        <f>'Crisis Indicator Data'!D21</f>
        <v>Brazil</v>
      </c>
      <c r="E24" s="171" t="str">
        <f>'Crisis Indicator Data'!E21</f>
        <v>BRA</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1.6</v>
      </c>
      <c r="H24" s="163">
        <f t="shared" si="0"/>
        <v>1.1499999999999999</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2.6</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0.7</v>
      </c>
      <c r="K24" s="163">
        <f t="shared" si="1"/>
        <v>1.65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2.6</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3.4</v>
      </c>
      <c r="N24" s="163">
        <f t="shared" si="2"/>
        <v>3</v>
      </c>
      <c r="O24" s="163">
        <f t="shared" si="3"/>
        <v>1.9333333333333333</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3.3</v>
      </c>
      <c r="R24" s="163">
        <f t="shared" si="4"/>
        <v>3.15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2.8</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1.6</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1.4</v>
      </c>
      <c r="W24" s="163">
        <f t="shared" si="5"/>
        <v>2.2999999999999998</v>
      </c>
      <c r="X24" s="163">
        <f t="shared" si="6"/>
        <v>2.5</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0</v>
      </c>
      <c r="AH24" s="184">
        <f t="shared" si="9"/>
        <v>0</v>
      </c>
      <c r="AI24" s="184">
        <f>'Crisis Indicator Data'!AE21</f>
        <v>0</v>
      </c>
      <c r="AJ24" s="184">
        <f>'Crisis Indicator Data'!AF21</f>
        <v>0</v>
      </c>
      <c r="AK24" s="184">
        <f>'Crisis Indicator Data'!AG21</f>
        <v>1</v>
      </c>
      <c r="AL24" s="184">
        <f t="shared" si="10"/>
        <v>1</v>
      </c>
      <c r="AM24" s="163">
        <f t="shared" si="11"/>
        <v>0</v>
      </c>
      <c r="AN24" s="163">
        <f t="shared" si="12"/>
        <v>1.5</v>
      </c>
    </row>
    <row r="25" spans="1:40" ht="13.5" customHeight="1" x14ac:dyDescent="0.35">
      <c r="A25" s="169" t="str">
        <f>'Crisis Indicator Data'!A22</f>
        <v>Complex crisis in CAR</v>
      </c>
      <c r="B25" s="170" t="str">
        <f>'Crisis Indicator Data'!B22</f>
        <v>Conflict,Displacement</v>
      </c>
      <c r="C25" s="170" t="str">
        <f>'Crisis Indicator Data'!C22</f>
        <v>CAF001</v>
      </c>
      <c r="D25" s="170" t="str">
        <f>'Crisis Indicator Data'!D22</f>
        <v>CAR</v>
      </c>
      <c r="E25" s="171" t="str">
        <f>'Crisis Indicator Data'!E22</f>
        <v>CAF</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3.6</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3.4000000000000004</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4.4000000000000004</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1.8</v>
      </c>
      <c r="K25" s="163">
        <f t="shared" si="1"/>
        <v>3.1</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4.5</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3.9</v>
      </c>
      <c r="N25" s="163">
        <f t="shared" si="2"/>
        <v>4.2</v>
      </c>
      <c r="O25" s="163">
        <f t="shared" si="3"/>
        <v>3.5666666666666664</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3.8</v>
      </c>
      <c r="R25" s="163">
        <f t="shared" si="4"/>
        <v>4.4000000000000004</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4.2</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4.8</v>
      </c>
      <c r="W25" s="163">
        <f t="shared" si="5"/>
        <v>4.0999999999999996</v>
      </c>
      <c r="X25" s="163">
        <f t="shared" si="6"/>
        <v>4</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1</v>
      </c>
      <c r="AD25" s="184">
        <f>'Crisis Indicator Data'!AB22</f>
        <v>3</v>
      </c>
      <c r="AE25" s="184">
        <f t="shared" si="8"/>
        <v>4</v>
      </c>
      <c r="AF25" s="184">
        <f>'Crisis Indicator Data'!AC22</f>
        <v>0</v>
      </c>
      <c r="AG25" s="184">
        <f>'Crisis Indicator Data'!AD22</f>
        <v>2</v>
      </c>
      <c r="AH25" s="184">
        <f t="shared" si="9"/>
        <v>2</v>
      </c>
      <c r="AI25" s="184">
        <f>'Crisis Indicator Data'!AE22</f>
        <v>3</v>
      </c>
      <c r="AJ25" s="184">
        <f>'Crisis Indicator Data'!AF22</f>
        <v>1</v>
      </c>
      <c r="AK25" s="184">
        <f>'Crisis Indicator Data'!AG22</f>
        <v>3</v>
      </c>
      <c r="AL25" s="184">
        <f t="shared" si="10"/>
        <v>5</v>
      </c>
      <c r="AM25" s="163">
        <f t="shared" si="11"/>
        <v>4</v>
      </c>
      <c r="AN25" s="163">
        <f t="shared" si="12"/>
        <v>4</v>
      </c>
    </row>
    <row r="26" spans="1:40" ht="13.5" customHeight="1" x14ac:dyDescent="0.35">
      <c r="A26" s="169" t="str">
        <f>'Crisis Indicator Data'!A23</f>
        <v>Venezuela displacement in Chile</v>
      </c>
      <c r="B26" s="170" t="str">
        <f>'Crisis Indicator Data'!B23</f>
        <v>Displacement</v>
      </c>
      <c r="C26" s="170" t="str">
        <f>'Crisis Indicator Data'!C23</f>
        <v>CHL002</v>
      </c>
      <c r="D26" s="170" t="str">
        <f>'Crisis Indicator Data'!D23</f>
        <v>Chile</v>
      </c>
      <c r="E26" s="171" t="str">
        <f>'Crisis Indicator Data'!E23</f>
        <v>CHL</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0.7</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0.4</v>
      </c>
      <c r="H26" s="163">
        <f t="shared" si="0"/>
        <v>0.55000000000000004</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0.8</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0.4</v>
      </c>
      <c r="K26" s="163">
        <f t="shared" si="1"/>
        <v>0.60000000000000009</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2.2999999999999998</v>
      </c>
      <c r="N26" s="163">
        <f t="shared" si="2"/>
        <v>2.0999999999999996</v>
      </c>
      <c r="O26" s="163">
        <f t="shared" si="3"/>
        <v>1.0833333333333333</v>
      </c>
      <c r="P26" s="163">
        <f>IF(LEN(E26)&gt;3,VLOOKUP(C26,'Regional Crises'!$B$1:$R$69,12,FALSE),VLOOKUP(E26,'Country Indicator Data'!$B$4:$I$300,8,FALSE))</f>
        <v>3</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0.4</v>
      </c>
      <c r="R26" s="163">
        <f t="shared" si="4"/>
        <v>1.7</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1.7</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1.8</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0.6</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0.3</v>
      </c>
      <c r="W26" s="163">
        <f t="shared" si="5"/>
        <v>1.1000000000000001</v>
      </c>
      <c r="X26" s="163">
        <f t="shared" si="6"/>
        <v>1.3</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2</v>
      </c>
      <c r="AH26" s="184">
        <f t="shared" si="9"/>
        <v>2</v>
      </c>
      <c r="AI26" s="184">
        <f>'Crisis Indicator Data'!AE23</f>
        <v>0</v>
      </c>
      <c r="AJ26" s="184">
        <f>'Crisis Indicator Data'!AF23</f>
        <v>2</v>
      </c>
      <c r="AK26" s="184">
        <f>'Crisis Indicator Data'!AG23</f>
        <v>2</v>
      </c>
      <c r="AL26" s="184">
        <f t="shared" si="10"/>
        <v>3</v>
      </c>
      <c r="AM26" s="163">
        <f t="shared" si="11"/>
        <v>2</v>
      </c>
      <c r="AN26" s="163">
        <f t="shared" si="12"/>
        <v>2.5</v>
      </c>
    </row>
    <row r="27" spans="1:40" ht="13.5" customHeight="1" x14ac:dyDescent="0.35">
      <c r="A27" s="169" t="str">
        <f>'Crisis Indicator Data'!A24</f>
        <v>Multiple crises in Cameroon</v>
      </c>
      <c r="B27" s="170" t="str">
        <f>'Crisis Indicator Data'!B24</f>
        <v>Conflict,Displacement</v>
      </c>
      <c r="C27" s="170" t="str">
        <f>'Crisis Indicator Data'!C24</f>
        <v>CMR001</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4.4000000000000004</v>
      </c>
      <c r="R27" s="163">
        <f t="shared" si="4"/>
        <v>4.7</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3.7</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3.5</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4.3</v>
      </c>
      <c r="W27" s="163">
        <f t="shared" si="5"/>
        <v>3.6</v>
      </c>
      <c r="X27" s="163">
        <f t="shared" si="6"/>
        <v>3.7</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2</v>
      </c>
      <c r="AD27" s="184">
        <f>'Crisis Indicator Data'!AB24</f>
        <v>2</v>
      </c>
      <c r="AE27" s="184">
        <f t="shared" si="8"/>
        <v>4</v>
      </c>
      <c r="AF27" s="184">
        <f>'Crisis Indicator Data'!AC24</f>
        <v>0</v>
      </c>
      <c r="AG27" s="184">
        <f>'Crisis Indicator Data'!AD24</f>
        <v>2</v>
      </c>
      <c r="AH27" s="184">
        <f t="shared" si="9"/>
        <v>2</v>
      </c>
      <c r="AI27" s="184">
        <f>'Crisis Indicator Data'!AE24</f>
        <v>3</v>
      </c>
      <c r="AJ27" s="184">
        <f>'Crisis Indicator Data'!AF24</f>
        <v>1</v>
      </c>
      <c r="AK27" s="184">
        <f>'Crisis Indicator Data'!AG24</f>
        <v>3</v>
      </c>
      <c r="AL27" s="184">
        <f t="shared" si="10"/>
        <v>5</v>
      </c>
      <c r="AM27" s="163">
        <f t="shared" si="11"/>
        <v>4</v>
      </c>
      <c r="AN27" s="163">
        <f t="shared" si="12"/>
        <v>4</v>
      </c>
    </row>
    <row r="28" spans="1:40" ht="13.5" customHeight="1" x14ac:dyDescent="0.35">
      <c r="A28" s="169" t="str">
        <f>'Crisis Indicator Data'!A25</f>
        <v>Lake Chad basin crisis in Cameroon</v>
      </c>
      <c r="B28" s="170" t="str">
        <f>'Crisis Indicator Data'!B25</f>
        <v>Conflict</v>
      </c>
      <c r="C28" s="170" t="str">
        <f>'Crisis Indicator Data'!C25</f>
        <v>CMR002</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4.4000000000000004</v>
      </c>
      <c r="R28" s="163">
        <f t="shared" si="4"/>
        <v>4.7</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3.7</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3.5</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4.3</v>
      </c>
      <c r="W28" s="163">
        <f t="shared" si="5"/>
        <v>3.6</v>
      </c>
      <c r="X28" s="163">
        <f t="shared" si="6"/>
        <v>3.7</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2</v>
      </c>
      <c r="AC28" s="184">
        <f>'Crisis Indicator Data'!AA25</f>
        <v>0</v>
      </c>
      <c r="AD28" s="184">
        <f>'Crisis Indicator Data'!AB25</f>
        <v>2</v>
      </c>
      <c r="AE28" s="184">
        <f t="shared" si="8"/>
        <v>2</v>
      </c>
      <c r="AF28" s="184">
        <f>'Crisis Indicator Data'!AC25</f>
        <v>0</v>
      </c>
      <c r="AG28" s="184">
        <f>'Crisis Indicator Data'!AD25</f>
        <v>3</v>
      </c>
      <c r="AH28" s="184">
        <f t="shared" si="9"/>
        <v>3</v>
      </c>
      <c r="AI28" s="184">
        <f>'Crisis Indicator Data'!AE25</f>
        <v>2</v>
      </c>
      <c r="AJ28" s="184">
        <f>'Crisis Indicator Data'!AF25</f>
        <v>1</v>
      </c>
      <c r="AK28" s="184">
        <f>'Crisis Indicator Data'!AG25</f>
        <v>3</v>
      </c>
      <c r="AL28" s="184">
        <f t="shared" si="10"/>
        <v>4</v>
      </c>
      <c r="AM28" s="163">
        <f t="shared" si="11"/>
        <v>3</v>
      </c>
      <c r="AN28" s="163">
        <f t="shared" si="12"/>
        <v>3</v>
      </c>
    </row>
    <row r="29" spans="1:40" ht="13.5" customHeight="1" x14ac:dyDescent="0.35">
      <c r="A29" s="169" t="str">
        <f>'Crisis Indicator Data'!A26</f>
        <v>Anglophone Crisis in Cameroon</v>
      </c>
      <c r="B29" s="170" t="str">
        <f>'Crisis Indicator Data'!B26</f>
        <v>Conflict</v>
      </c>
      <c r="C29" s="170" t="str">
        <f>'Crisis Indicator Data'!C26</f>
        <v>CMR003</v>
      </c>
      <c r="D29" s="170" t="str">
        <f>'Crisis Indicator Data'!D26</f>
        <v>Cameroon</v>
      </c>
      <c r="E29" s="171" t="str">
        <f>'Crisis Indicator Data'!E26</f>
        <v>CMR</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3.2</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3.2</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4.3</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2.15</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3.8</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2.7</v>
      </c>
      <c r="N29" s="163">
        <f t="shared" si="2"/>
        <v>3.25</v>
      </c>
      <c r="O29" s="163">
        <f t="shared" si="3"/>
        <v>2.8666666666666667</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4.4000000000000004</v>
      </c>
      <c r="R29" s="163">
        <f t="shared" si="4"/>
        <v>4.7</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3.7</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3.5</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4.3</v>
      </c>
      <c r="W29" s="163">
        <f t="shared" si="5"/>
        <v>3.6</v>
      </c>
      <c r="X29" s="163">
        <f t="shared" si="6"/>
        <v>3.7</v>
      </c>
      <c r="Y29" s="184">
        <f>IF('Core Indicators'!FC26="x","x",IF('Core Indicators'!FC26&gt;=5,5,IF('Core Indicators'!FC26&gt;=4,4,IF('Core Indicators'!FC26&gt;=3,3,IF('Core Indicators'!FC26&gt;=2,2,IF('Core Indicators'!FC26&gt;=1,1,0))))))</f>
        <v>4</v>
      </c>
      <c r="Z29" s="163">
        <f t="shared" si="7"/>
        <v>4</v>
      </c>
      <c r="AA29" s="184">
        <f>'Crisis Indicator Data'!Y26</f>
        <v>1</v>
      </c>
      <c r="AB29" s="184">
        <f>'Crisis Indicator Data'!Z26</f>
        <v>2</v>
      </c>
      <c r="AC29" s="184">
        <f>'Crisis Indicator Data'!AA26</f>
        <v>2</v>
      </c>
      <c r="AD29" s="184">
        <f>'Crisis Indicator Data'!AB26</f>
        <v>2</v>
      </c>
      <c r="AE29" s="184">
        <f t="shared" si="8"/>
        <v>3</v>
      </c>
      <c r="AF29" s="184">
        <f>'Crisis Indicator Data'!AC26</f>
        <v>0</v>
      </c>
      <c r="AG29" s="184">
        <f>'Crisis Indicator Data'!AD26</f>
        <v>3</v>
      </c>
      <c r="AH29" s="184">
        <f t="shared" si="9"/>
        <v>3</v>
      </c>
      <c r="AI29" s="184">
        <f>'Crisis Indicator Data'!AE26</f>
        <v>3</v>
      </c>
      <c r="AJ29" s="184">
        <f>'Crisis Indicator Data'!AF26</f>
        <v>1</v>
      </c>
      <c r="AK29" s="184">
        <f>'Crisis Indicator Data'!AG26</f>
        <v>3</v>
      </c>
      <c r="AL29" s="184">
        <f t="shared" si="10"/>
        <v>5</v>
      </c>
      <c r="AM29" s="163">
        <f t="shared" si="11"/>
        <v>4</v>
      </c>
      <c r="AN29" s="163">
        <f t="shared" si="12"/>
        <v>4</v>
      </c>
    </row>
    <row r="30" spans="1:40" ht="13.5" customHeight="1" x14ac:dyDescent="0.35">
      <c r="A30" s="169" t="str">
        <f>'Crisis Indicator Data'!A27</f>
        <v>CAR refugees in Cameroon</v>
      </c>
      <c r="B30" s="170" t="str">
        <f>'Crisis Indicator Data'!B27</f>
        <v>Conflict,Displacement</v>
      </c>
      <c r="C30" s="170" t="str">
        <f>'Crisis Indicator Data'!C27</f>
        <v>CMR004</v>
      </c>
      <c r="D30" s="170" t="str">
        <f>'Crisis Indicator Data'!D27</f>
        <v>Cameroon</v>
      </c>
      <c r="E30" s="171" t="str">
        <f>'Crisis Indicator Data'!E27</f>
        <v>CMR</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3.2</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3.2</v>
      </c>
      <c r="H30" s="163">
        <f t="shared" si="0"/>
        <v>3.2</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4.3</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163">
        <f t="shared" si="1"/>
        <v>2.15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3.8</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2.7</v>
      </c>
      <c r="N30" s="163">
        <f t="shared" si="2"/>
        <v>3.25</v>
      </c>
      <c r="O30" s="163">
        <f t="shared" si="3"/>
        <v>2.8666666666666667</v>
      </c>
      <c r="P30" s="163">
        <f>IF(LEN(E30)&gt;3,VLOOKUP(C30,'Regional Crises'!$B$1:$R$69,12,FALSE),VLOOKUP(E30,'Country Indicator Data'!$B$4:$I$300,8,FALSE))</f>
        <v>5</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4.4000000000000004</v>
      </c>
      <c r="R30" s="163">
        <f t="shared" si="4"/>
        <v>4.7</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3.7</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3.5</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4.3</v>
      </c>
      <c r="W30" s="163">
        <f t="shared" si="5"/>
        <v>3.6</v>
      </c>
      <c r="X30" s="163">
        <f t="shared" si="6"/>
        <v>3.7</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2</v>
      </c>
      <c r="AE30" s="184">
        <f t="shared" si="8"/>
        <v>2</v>
      </c>
      <c r="AF30" s="184">
        <f>'Crisis Indicator Data'!AC27</f>
        <v>0</v>
      </c>
      <c r="AG30" s="184">
        <f>'Crisis Indicator Data'!AD27</f>
        <v>0</v>
      </c>
      <c r="AH30" s="184">
        <f t="shared" si="9"/>
        <v>0</v>
      </c>
      <c r="AI30" s="184">
        <f>'Crisis Indicator Data'!AE27</f>
        <v>0</v>
      </c>
      <c r="AJ30" s="184">
        <f>'Crisis Indicator Data'!AF27</f>
        <v>1</v>
      </c>
      <c r="AK30" s="184">
        <f>'Crisis Indicator Data'!AG27</f>
        <v>3</v>
      </c>
      <c r="AL30" s="184">
        <f t="shared" si="10"/>
        <v>3</v>
      </c>
      <c r="AM30" s="163">
        <f t="shared" si="11"/>
        <v>2</v>
      </c>
      <c r="AN30" s="163">
        <f t="shared" si="12"/>
        <v>2.5</v>
      </c>
    </row>
    <row r="31" spans="1:40" ht="13.5" customHeight="1" x14ac:dyDescent="0.35">
      <c r="A31" s="169" t="str">
        <f>'Crisis Indicator Data'!A28</f>
        <v>Complex crisis in DRC</v>
      </c>
      <c r="B31" s="170" t="str">
        <f>'Crisis Indicator Data'!B28</f>
        <v>Conflict,Displacement,Socio-political</v>
      </c>
      <c r="C31" s="170" t="str">
        <f>'Crisis Indicator Data'!C28</f>
        <v>COD001</v>
      </c>
      <c r="D31" s="170" t="str">
        <f>'Crisis Indicator Data'!D28</f>
        <v>DRC</v>
      </c>
      <c r="E31" s="171" t="str">
        <f>'Crisis Indicator Data'!E28</f>
        <v>COD</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3.2</v>
      </c>
      <c r="H31" s="163">
        <f t="shared" si="0"/>
        <v>3.55</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4.7</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5</v>
      </c>
      <c r="K31" s="163">
        <f t="shared" si="1"/>
        <v>4.8499999999999996</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4.4000000000000004</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163">
        <f t="shared" si="2"/>
        <v>3.25</v>
      </c>
      <c r="O31" s="163">
        <f t="shared" si="3"/>
        <v>3.8833333333333329</v>
      </c>
      <c r="P31" s="163">
        <f>IF(LEN(E31)&gt;3,VLOOKUP(C31,'Regional Crises'!$B$1:$R$69,12,FALSE),VLOOKUP(E31,'Country Indicator Data'!$B$4:$I$300,8,FALSE))</f>
        <v>5</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4.8</v>
      </c>
      <c r="R31" s="163">
        <f t="shared" si="4"/>
        <v>4.9000000000000004</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4</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4.2</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3.6</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4.0999999999999996</v>
      </c>
      <c r="W31" s="163">
        <f t="shared" si="5"/>
        <v>4</v>
      </c>
      <c r="X31" s="163">
        <f t="shared" si="6"/>
        <v>4.3</v>
      </c>
      <c r="Y31" s="184">
        <f>IF('Core Indicators'!FC28="x","x",IF('Core Indicators'!FC28&gt;=5,5,IF('Core Indicators'!FC28&gt;=4,4,IF('Core Indicators'!FC28&gt;=3,3,IF('Core Indicators'!FC28&gt;=2,2,IF('Core Indicators'!FC28&gt;=1,1,0))))))</f>
        <v>4</v>
      </c>
      <c r="Z31" s="163">
        <f t="shared" si="7"/>
        <v>4</v>
      </c>
      <c r="AA31" s="184">
        <f>'Crisis Indicator Data'!Y28</f>
        <v>0</v>
      </c>
      <c r="AB31" s="184">
        <f>'Crisis Indicator Data'!Z28</f>
        <v>3</v>
      </c>
      <c r="AC31" s="184">
        <f>'Crisis Indicator Data'!AA28</f>
        <v>2</v>
      </c>
      <c r="AD31" s="184">
        <f>'Crisis Indicator Data'!AB28</f>
        <v>3</v>
      </c>
      <c r="AE31" s="184">
        <f t="shared" si="8"/>
        <v>4</v>
      </c>
      <c r="AF31" s="184">
        <f>'Crisis Indicator Data'!AC28</f>
        <v>0</v>
      </c>
      <c r="AG31" s="184">
        <f>'Crisis Indicator Data'!AD28</f>
        <v>2</v>
      </c>
      <c r="AH31" s="184">
        <f t="shared" si="9"/>
        <v>2</v>
      </c>
      <c r="AI31" s="184">
        <f>'Crisis Indicator Data'!AE28</f>
        <v>3</v>
      </c>
      <c r="AJ31" s="184">
        <f>'Crisis Indicator Data'!AF28</f>
        <v>2</v>
      </c>
      <c r="AK31" s="184">
        <f>'Crisis Indicator Data'!AG28</f>
        <v>3</v>
      </c>
      <c r="AL31" s="184">
        <f t="shared" si="10"/>
        <v>5</v>
      </c>
      <c r="AM31" s="163">
        <f t="shared" si="11"/>
        <v>4</v>
      </c>
      <c r="AN31" s="163">
        <f t="shared" si="12"/>
        <v>4</v>
      </c>
    </row>
    <row r="32" spans="1:40" ht="13.5" customHeight="1" x14ac:dyDescent="0.35">
      <c r="A32" s="169" t="str">
        <f>'Crisis Indicator Data'!A29</f>
        <v>Complex crisis in Congo</v>
      </c>
      <c r="B32" s="170" t="str">
        <f>'Crisis Indicator Data'!B29</f>
        <v>Conflict</v>
      </c>
      <c r="C32" s="170" t="str">
        <f>'Crisis Indicator Data'!C29</f>
        <v>COG001</v>
      </c>
      <c r="D32" s="170" t="str">
        <f>'Crisis Indicator Data'!D29</f>
        <v>Congo</v>
      </c>
      <c r="E32" s="171" t="str">
        <f>'Crisis Indicator Data'!E29</f>
        <v>COG</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3.3</v>
      </c>
      <c r="H32" s="163">
        <f t="shared" si="0"/>
        <v>2.3499999999999996</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4.4000000000000004</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5</v>
      </c>
      <c r="K32" s="163">
        <f t="shared" si="1"/>
        <v>4.7</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3.9</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v>
      </c>
      <c r="N32" s="163">
        <f t="shared" si="2"/>
        <v>3.45</v>
      </c>
      <c r="O32" s="163">
        <f t="shared" si="3"/>
        <v>3.5</v>
      </c>
      <c r="P32" s="163">
        <f>IF(LEN(E32)&gt;3,VLOOKUP(C32,'Regional Crises'!$B$1:$R$69,12,FALSE),VLOOKUP(E32,'Country Indicator Data'!$B$4:$I$300,8,FALSE))</f>
        <v>1</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163">
        <f t="shared" si="4"/>
        <v>0.5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3.9</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3.6</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1.7</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4.2</v>
      </c>
      <c r="W32" s="163">
        <f t="shared" si="5"/>
        <v>3.4</v>
      </c>
      <c r="X32" s="163">
        <f t="shared" si="6"/>
        <v>2.5</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3</v>
      </c>
      <c r="AL32" s="184">
        <f t="shared" si="10"/>
        <v>3</v>
      </c>
      <c r="AM32" s="163">
        <f t="shared" si="11"/>
        <v>1</v>
      </c>
      <c r="AN32" s="163">
        <f t="shared" si="12"/>
        <v>2</v>
      </c>
    </row>
    <row r="33" spans="1:40" ht="13.5" customHeight="1" x14ac:dyDescent="0.35">
      <c r="A33" s="169" t="str">
        <f>'Crisis Indicator Data'!A30</f>
        <v>Complex crisis in Colombia</v>
      </c>
      <c r="B33" s="170" t="str">
        <f>'Crisis Indicator Data'!B30</f>
        <v>Socio-political,Conflict,Violence,Floods,Displacement</v>
      </c>
      <c r="C33" s="170" t="str">
        <f>'Crisis Indicator Data'!C30</f>
        <v>COL001</v>
      </c>
      <c r="D33" s="170" t="str">
        <f>'Crisis Indicator Data'!D30</f>
        <v>Colombia</v>
      </c>
      <c r="E33" s="171" t="str">
        <f>'Crisis Indicator Data'!E30</f>
        <v>COL</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1.4</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1.8</v>
      </c>
      <c r="H33" s="163">
        <f t="shared" si="0"/>
        <v>1.6</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2.1</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2.5</v>
      </c>
      <c r="K33" s="163">
        <f t="shared" si="1"/>
        <v>2.2999999999999998</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2.7</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3.7</v>
      </c>
      <c r="N33" s="163">
        <f t="shared" si="2"/>
        <v>3.2</v>
      </c>
      <c r="O33" s="163">
        <f t="shared" si="3"/>
        <v>2.3666666666666667</v>
      </c>
      <c r="P33" s="163">
        <f>IF(LEN(E33)&gt;3,VLOOKUP(C33,'Regional Crises'!$B$1:$R$69,12,FALSE),VLOOKUP(E33,'Country Indicator Data'!$B$4:$I$300,8,FALSE))</f>
        <v>4</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4.2</v>
      </c>
      <c r="R33" s="163">
        <f t="shared" si="4"/>
        <v>4.0999999999999996</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2.9</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1.7</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1.5</v>
      </c>
      <c r="W33" s="163">
        <f t="shared" si="5"/>
        <v>2.2999999999999998</v>
      </c>
      <c r="X33" s="163">
        <f t="shared" si="6"/>
        <v>2.9</v>
      </c>
      <c r="Y33" s="184">
        <f>IF('Core Indicators'!FC30="x","x",IF('Core Indicators'!FC30&gt;=5,5,IF('Core Indicators'!FC30&gt;=4,4,IF('Core Indicators'!FC30&gt;=3,3,IF('Core Indicators'!FC30&gt;=2,2,IF('Core Indicators'!FC30&gt;=1,1,0))))))</f>
        <v>4</v>
      </c>
      <c r="Z33" s="163">
        <f t="shared" si="7"/>
        <v>4</v>
      </c>
      <c r="AA33" s="184">
        <f>'Crisis Indicator Data'!Y30</f>
        <v>1</v>
      </c>
      <c r="AB33" s="184">
        <f>'Crisis Indicator Data'!Z30</f>
        <v>3</v>
      </c>
      <c r="AC33" s="184">
        <f>'Crisis Indicator Data'!AA30</f>
        <v>1</v>
      </c>
      <c r="AD33" s="184">
        <f>'Crisis Indicator Data'!AB30</f>
        <v>0</v>
      </c>
      <c r="AE33" s="184">
        <f t="shared" si="8"/>
        <v>2</v>
      </c>
      <c r="AF33" s="184">
        <f>'Crisis Indicator Data'!AC30</f>
        <v>0</v>
      </c>
      <c r="AG33" s="184">
        <f>'Crisis Indicator Data'!AD30</f>
        <v>2</v>
      </c>
      <c r="AH33" s="184">
        <f t="shared" si="9"/>
        <v>2</v>
      </c>
      <c r="AI33" s="184">
        <f>'Crisis Indicator Data'!AE30</f>
        <v>1</v>
      </c>
      <c r="AJ33" s="184">
        <f>'Crisis Indicator Data'!AF30</f>
        <v>2</v>
      </c>
      <c r="AK33" s="184">
        <f>'Crisis Indicator Data'!AG30</f>
        <v>3</v>
      </c>
      <c r="AL33" s="184">
        <f t="shared" si="10"/>
        <v>4</v>
      </c>
      <c r="AM33" s="163">
        <f t="shared" si="11"/>
        <v>3</v>
      </c>
      <c r="AN33" s="163">
        <f t="shared" si="12"/>
        <v>3.5</v>
      </c>
    </row>
    <row r="34" spans="1:40" ht="13.5" customHeight="1" x14ac:dyDescent="0.35">
      <c r="A34" s="169" t="str">
        <f>'Crisis Indicator Data'!A31</f>
        <v>Venezuela displacement in Colombia</v>
      </c>
      <c r="B34" s="170" t="str">
        <f>'Crisis Indicator Data'!B31</f>
        <v>Displacement</v>
      </c>
      <c r="C34" s="170" t="str">
        <f>'Crisis Indicator Data'!C31</f>
        <v>COL002</v>
      </c>
      <c r="D34" s="170" t="str">
        <f>'Crisis Indicator Data'!D31</f>
        <v>Colombia</v>
      </c>
      <c r="E34" s="171" t="str">
        <f>'Crisis Indicator Data'!E31</f>
        <v>COL</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1.4</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1.8</v>
      </c>
      <c r="H34" s="163">
        <f t="shared" si="0"/>
        <v>1.6</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2.1</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2.5</v>
      </c>
      <c r="K34" s="163">
        <f t="shared" si="1"/>
        <v>2.2999999999999998</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2.7</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3.7</v>
      </c>
      <c r="N34" s="163">
        <f t="shared" si="2"/>
        <v>3.2</v>
      </c>
      <c r="O34" s="163">
        <f t="shared" si="3"/>
        <v>2.3666666666666667</v>
      </c>
      <c r="P34" s="163">
        <f>IF(LEN(E34)&gt;3,VLOOKUP(C34,'Regional Crises'!$B$1:$R$69,12,FALSE),VLOOKUP(E34,'Country Indicator Data'!$B$4:$I$300,8,FALSE))</f>
        <v>4</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4.2</v>
      </c>
      <c r="R34" s="163">
        <f t="shared" si="4"/>
        <v>4.0999999999999996</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2.9</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1.7</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1.5</v>
      </c>
      <c r="W34" s="163">
        <f t="shared" si="5"/>
        <v>2.2999999999999998</v>
      </c>
      <c r="X34" s="163">
        <f t="shared" si="6"/>
        <v>2.9</v>
      </c>
      <c r="Y34" s="184">
        <f>IF('Core Indicators'!FC31="x","x",IF('Core Indicators'!FC31&gt;=5,5,IF('Core Indicators'!FC31&gt;=4,4,IF('Core Indicators'!FC31&gt;=3,3,IF('Core Indicators'!FC31&gt;=2,2,IF('Core Indicators'!FC31&gt;=1,1,0))))))</f>
        <v>3</v>
      </c>
      <c r="Z34" s="163">
        <f t="shared" si="7"/>
        <v>3</v>
      </c>
      <c r="AA34" s="184">
        <f>'Crisis Indicator Data'!Y31</f>
        <v>1</v>
      </c>
      <c r="AB34" s="184">
        <f>'Crisis Indicator Data'!Z31</f>
        <v>3</v>
      </c>
      <c r="AC34" s="184">
        <f>'Crisis Indicator Data'!AA31</f>
        <v>1</v>
      </c>
      <c r="AD34" s="184">
        <f>'Crisis Indicator Data'!AB31</f>
        <v>0</v>
      </c>
      <c r="AE34" s="184">
        <f t="shared" si="8"/>
        <v>2</v>
      </c>
      <c r="AF34" s="184">
        <f>'Crisis Indicator Data'!AC31</f>
        <v>0</v>
      </c>
      <c r="AG34" s="184">
        <f>'Crisis Indicator Data'!AD31</f>
        <v>0</v>
      </c>
      <c r="AH34" s="184">
        <f t="shared" si="9"/>
        <v>0</v>
      </c>
      <c r="AI34" s="184">
        <f>'Crisis Indicator Data'!AE31</f>
        <v>1</v>
      </c>
      <c r="AJ34" s="184">
        <f>'Crisis Indicator Data'!AF31</f>
        <v>2</v>
      </c>
      <c r="AK34" s="184">
        <f>'Crisis Indicator Data'!AG31</f>
        <v>3</v>
      </c>
      <c r="AL34" s="184">
        <f t="shared" si="10"/>
        <v>4</v>
      </c>
      <c r="AM34" s="163">
        <f t="shared" si="11"/>
        <v>2</v>
      </c>
      <c r="AN34" s="163">
        <f t="shared" si="12"/>
        <v>2.5</v>
      </c>
    </row>
    <row r="35" spans="1:40" ht="13.5" customHeight="1" x14ac:dyDescent="0.35">
      <c r="A35" s="169" t="str">
        <f>'Crisis Indicator Data'!A32</f>
        <v>Nicaraguan refugees in Costa Rica</v>
      </c>
      <c r="B35" s="170" t="str">
        <f>'Crisis Indicator Data'!B32</f>
        <v>Displacement</v>
      </c>
      <c r="C35" s="170" t="str">
        <f>'Crisis Indicator Data'!C32</f>
        <v>CRI002</v>
      </c>
      <c r="D35" s="170" t="str">
        <f>'Crisis Indicator Data'!D32</f>
        <v>Costa Rica</v>
      </c>
      <c r="E35" s="171" t="str">
        <f>'Crisis Indicator Data'!E32</f>
        <v>CRI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1.1000000000000001</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0.5</v>
      </c>
      <c r="H35" s="163">
        <f t="shared" si="0"/>
        <v>0.8</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1.5</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0.2</v>
      </c>
      <c r="K35" s="163">
        <f t="shared" si="1"/>
        <v>0.85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1.9</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2.8</v>
      </c>
      <c r="N35" s="163">
        <f t="shared" si="2"/>
        <v>2.3499999999999996</v>
      </c>
      <c r="O35" s="163">
        <f t="shared" si="3"/>
        <v>1.3333333333333333</v>
      </c>
      <c r="P35" s="163">
        <f>IF(LEN(E35)&gt;3,VLOOKUP(C35,'Regional Crises'!$B$1:$R$69,12,FALSE),VLOOKUP(E35,'Country Indicator Data'!$B$4:$I$300,8,FALSE))</f>
        <v>0</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2.9</v>
      </c>
      <c r="R35" s="163">
        <f t="shared" si="4"/>
        <v>1.45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2.2999999999999998</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2.1</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0.8</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0.5</v>
      </c>
      <c r="W35" s="163">
        <f t="shared" si="5"/>
        <v>1.4</v>
      </c>
      <c r="X35" s="163">
        <f t="shared" si="6"/>
        <v>1.4</v>
      </c>
      <c r="Y35" s="184">
        <f>IF('Core Indicators'!FC32="x","x",IF('Core Indicators'!FC32&gt;=5,5,IF('Core Indicators'!FC32&gt;=4,4,IF('Core Indicators'!FC32&gt;=3,3,IF('Core Indicators'!FC32&gt;=2,2,IF('Core Indicators'!FC32&gt;=1,1,0))))))</f>
        <v>3</v>
      </c>
      <c r="Z35" s="163">
        <f t="shared" si="7"/>
        <v>3</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1</v>
      </c>
      <c r="AL35" s="184">
        <f t="shared" si="10"/>
        <v>1</v>
      </c>
      <c r="AM35" s="163">
        <f t="shared" si="11"/>
        <v>0</v>
      </c>
      <c r="AN35" s="163">
        <f t="shared" si="12"/>
        <v>1.5</v>
      </c>
    </row>
    <row r="36" spans="1:40" ht="13.5" customHeight="1" x14ac:dyDescent="0.35">
      <c r="A36" s="169" t="str">
        <f>'Crisis Indicator Data'!A33</f>
        <v>Displacement from Russia-Ukraine conflict in Czechia</v>
      </c>
      <c r="B36" s="170" t="str">
        <f>'Crisis Indicator Data'!B33</f>
        <v>Conflict,Displacement</v>
      </c>
      <c r="C36" s="170" t="str">
        <f>'Crisis Indicator Data'!C33</f>
        <v>CZE002</v>
      </c>
      <c r="D36" s="170" t="str">
        <f>'Crisis Indicator Data'!D33</f>
        <v>Czech Republic</v>
      </c>
      <c r="E36" s="171" t="str">
        <f>'Crisis Indicator Data'!E33</f>
        <v>CZE</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1.1000000000000001</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0.4</v>
      </c>
      <c r="H36" s="163">
        <f t="shared" si="0"/>
        <v>0.75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0.3</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0.6</v>
      </c>
      <c r="K36" s="163">
        <f t="shared" si="1"/>
        <v>0.44999999999999996</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0.9</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v>
      </c>
      <c r="N36" s="163">
        <f t="shared" si="2"/>
        <v>0.45</v>
      </c>
      <c r="O36" s="163">
        <f t="shared" si="3"/>
        <v>0.54999999999999993</v>
      </c>
      <c r="P36" s="163">
        <f>IF(LEN(E36)&gt;3,VLOOKUP(C36,'Regional Crises'!$B$1:$R$69,12,FALSE),VLOOKUP(E36,'Country Indicator Data'!$B$4:$I$300,8,FALSE))</f>
        <v>0</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0</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2.2000000000000002</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1.4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0.4</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0.3</v>
      </c>
      <c r="W36" s="163">
        <f t="shared" si="5"/>
        <v>1.1000000000000001</v>
      </c>
      <c r="X36" s="163">
        <f t="shared" si="6"/>
        <v>0.6</v>
      </c>
      <c r="Y36" s="184">
        <f>IF('Core Indicators'!FC33="x","x",IF('Core Indicators'!FC33&gt;=5,5,IF('Core Indicators'!FC33&gt;=4,4,IF('Core Indicators'!FC33&gt;=3,3,IF('Core Indicators'!FC33&gt;=2,2,IF('Core Indicators'!FC33&gt;=1,1,0))))))</f>
        <v>2</v>
      </c>
      <c r="Z36" s="163">
        <f t="shared" si="7"/>
        <v>2</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0</v>
      </c>
      <c r="AL36" s="184">
        <f t="shared" si="10"/>
        <v>0</v>
      </c>
      <c r="AM36" s="163">
        <f t="shared" si="11"/>
        <v>0</v>
      </c>
      <c r="AN36" s="163">
        <f t="shared" si="12"/>
        <v>1</v>
      </c>
    </row>
    <row r="37" spans="1:40" ht="13.5" customHeight="1" x14ac:dyDescent="0.35">
      <c r="A37" s="169" t="str">
        <f>'Crisis Indicator Data'!A34</f>
        <v>Multiple crises in Djibouti</v>
      </c>
      <c r="B37" s="170" t="str">
        <f>'Crisis Indicator Data'!B34</f>
        <v>Displacement,Drought</v>
      </c>
      <c r="C37" s="170" t="str">
        <f>'Crisis Indicator Data'!C34</f>
        <v>DJI001</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3.2</v>
      </c>
      <c r="H37" s="163">
        <f t="shared" si="0"/>
        <v>3.05</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2.1833333333333331</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2.2999999999999998</v>
      </c>
      <c r="R37" s="163">
        <f t="shared" si="4"/>
        <v>1.65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3.6</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3.5</v>
      </c>
      <c r="X37" s="163">
        <f t="shared" si="6"/>
        <v>2.4</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1</v>
      </c>
      <c r="AH37" s="184">
        <f t="shared" si="9"/>
        <v>1</v>
      </c>
      <c r="AI37" s="184">
        <f>'Crisis Indicator Data'!AE34</f>
        <v>0</v>
      </c>
      <c r="AJ37" s="184">
        <f>'Crisis Indicator Data'!AF34</f>
        <v>0</v>
      </c>
      <c r="AK37" s="184">
        <f>'Crisis Indicator Data'!AG34</f>
        <v>2</v>
      </c>
      <c r="AL37" s="184">
        <f t="shared" si="10"/>
        <v>2</v>
      </c>
      <c r="AM37" s="163">
        <f t="shared" si="11"/>
        <v>1</v>
      </c>
      <c r="AN37" s="163">
        <f t="shared" si="12"/>
        <v>3</v>
      </c>
    </row>
    <row r="38" spans="1:40" ht="13.5" customHeight="1" x14ac:dyDescent="0.35">
      <c r="A38" s="169" t="str">
        <f>'Crisis Indicator Data'!A35</f>
        <v>Mixed migration in Djibouti</v>
      </c>
      <c r="B38" s="170" t="str">
        <f>'Crisis Indicator Data'!B35</f>
        <v>Displacement</v>
      </c>
      <c r="C38" s="170" t="str">
        <f>'Crisis Indicator Data'!C35</f>
        <v>DJI002</v>
      </c>
      <c r="D38" s="170" t="str">
        <f>'Crisis Indicator Data'!D35</f>
        <v>Djibouti</v>
      </c>
      <c r="E38" s="171" t="str">
        <f>'Crisis Indicator Data'!E35</f>
        <v>DJI</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3.2</v>
      </c>
      <c r="H38" s="163">
        <f t="shared" ref="H38:H69" si="13">IF(AND(F38="x",G38="x"),"x",AVERAGE(F38,G38))</f>
        <v>3.05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v>
      </c>
      <c r="K38" s="163">
        <f t="shared" ref="K38:K69" si="14">IF(AND(I38="x",J38="x"),"x",AVERAGE(I38,J38))</f>
        <v>1.4</v>
      </c>
      <c r="L38" s="163" t="str">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x</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2.1</v>
      </c>
      <c r="O38" s="163">
        <f t="shared" ref="O38:O69" si="16">AVERAGE(H38,K38,N38)</f>
        <v>2.1833333333333331</v>
      </c>
      <c r="P38" s="163">
        <f>IF(LEN(E38)&gt;3,VLOOKUP(C38,'Regional Crises'!$B$1:$R$69,12,FALSE),VLOOKUP(E38,'Country Indicator Data'!$B$4:$I$300,8,FALSE))</f>
        <v>1</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2.2999999999999998</v>
      </c>
      <c r="R38" s="163">
        <f t="shared" ref="R38:R69" si="17">AVERAGE(P38:Q38)</f>
        <v>1.65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3.5</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163">
        <f t="shared" ref="W38:W69" si="18">IF(AND(S38="x",V38="x"),"x",ROUND(AVERAGE(S38,V38,T38,U38),1))</f>
        <v>3.5</v>
      </c>
      <c r="X38" s="163">
        <f t="shared" ref="X38:X69" si="19">ROUND(AVERAGE(O38,W38,R38),1)</f>
        <v>2.4</v>
      </c>
      <c r="Y38" s="184">
        <f>IF('Core Indicators'!FC35="x","x",IF('Core Indicators'!FC35&gt;=5,5,IF('Core Indicators'!FC35&gt;=4,4,IF('Core Indicators'!FC35&gt;=3,3,IF('Core Indicators'!FC35&gt;=2,2,IF('Core Indicators'!FC35&gt;=1,1,0))))))</f>
        <v>1</v>
      </c>
      <c r="Z38" s="163">
        <f t="shared" ref="Z38:Z69" si="20">Y38</f>
        <v>1</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1</v>
      </c>
      <c r="AH38" s="184">
        <f t="shared" ref="AH38:AH69" si="22">IF(SUM(AF38:AG38)=0,0,IF(SUM(AF38,AG38)=1,1,IF(SUM(AF38:AG38)&lt;3,2,IF(SUM(AF38:AG38)&lt;4,3,IF(SUM(AF38:AG38)&lt;5,4,5)))))</f>
        <v>1</v>
      </c>
      <c r="AI38" s="184">
        <f>'Crisis Indicator Data'!AE35</f>
        <v>0</v>
      </c>
      <c r="AJ38" s="184">
        <f>'Crisis Indicator Data'!AF35</f>
        <v>0</v>
      </c>
      <c r="AK38" s="184">
        <f>'Crisis Indicator Data'!AG35</f>
        <v>2</v>
      </c>
      <c r="AL38" s="184">
        <f t="shared" ref="AL38:AL69" si="23">IF(SUM(AI38:AK38)=0,0,IF(SUM(AI38:AK38)=1,1,IF(SUM(AI38:AK38)&lt;3,2,IF(SUM(AI38:AK38)&lt;5,3,IF(SUM(AI38:AK38)&lt;7,4,5)))))</f>
        <v>2</v>
      </c>
      <c r="AM38" s="163">
        <f t="shared" ref="AM38:AM69" si="24">IF(AA38=3,5,ROUND(AVERAGE(AE38,AH38,AL38),0))</f>
        <v>1</v>
      </c>
      <c r="AN38" s="163">
        <f t="shared" ref="AN38:AN69" si="25">IF(AND(Z38="x",AM38="x"),"x",ROUND(AVERAGE(Z38,AM38),1))</f>
        <v>1</v>
      </c>
    </row>
    <row r="39" spans="1:40" ht="13.5" customHeight="1" x14ac:dyDescent="0.35">
      <c r="A39" s="169" t="str">
        <f>'Crisis Indicator Data'!A36</f>
        <v>Drought in Djibouti</v>
      </c>
      <c r="B39" s="170" t="str">
        <f>'Crisis Indicator Data'!B36</f>
        <v>Drought</v>
      </c>
      <c r="C39" s="170" t="str">
        <f>'Crisis Indicator Data'!C36</f>
        <v>DJI003</v>
      </c>
      <c r="D39" s="170" t="str">
        <f>'Crisis Indicator Data'!D36</f>
        <v>Djibouti</v>
      </c>
      <c r="E39" s="171" t="str">
        <f>'Crisis Indicator Data'!E36</f>
        <v>DJI</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2.9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3.2</v>
      </c>
      <c r="H39" s="163">
        <f t="shared" si="13"/>
        <v>3.05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2.8</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163">
        <f t="shared" si="14"/>
        <v>1.4</v>
      </c>
      <c r="L39" s="163" t="str">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2.1</v>
      </c>
      <c r="N39" s="163">
        <f t="shared" si="15"/>
        <v>2.1</v>
      </c>
      <c r="O39" s="163">
        <f t="shared" si="16"/>
        <v>2.1833333333333331</v>
      </c>
      <c r="P39" s="163">
        <f>IF(LEN(E39)&gt;3,VLOOKUP(C39,'Regional Crises'!$B$1:$R$69,12,FALSE),VLOOKUP(E39,'Country Indicator Data'!$B$4:$I$300,8,FALSE))</f>
        <v>1</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2.2999999999999998</v>
      </c>
      <c r="R39" s="163">
        <f t="shared" si="17"/>
        <v>1.65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3.5</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3.6</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163">
        <f t="shared" si="18"/>
        <v>3.5</v>
      </c>
      <c r="X39" s="163">
        <f t="shared" si="19"/>
        <v>2.4</v>
      </c>
      <c r="Y39" s="184">
        <f>IF('Core Indicators'!FC36="x","x",IF('Core Indicators'!FC36&gt;=5,5,IF('Core Indicators'!FC36&gt;=4,4,IF('Core Indicators'!FC36&gt;=3,3,IF('Core Indicators'!FC36&gt;=2,2,IF('Core Indicators'!FC36&gt;=1,1,0))))))</f>
        <v>5</v>
      </c>
      <c r="Z39" s="163">
        <f t="shared" si="20"/>
        <v>5</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1</v>
      </c>
      <c r="AH39" s="184">
        <f t="shared" si="22"/>
        <v>1</v>
      </c>
      <c r="AI39" s="184">
        <f>'Crisis Indicator Data'!AE36</f>
        <v>0</v>
      </c>
      <c r="AJ39" s="184">
        <f>'Crisis Indicator Data'!AF36</f>
        <v>0</v>
      </c>
      <c r="AK39" s="184">
        <f>'Crisis Indicator Data'!AG36</f>
        <v>2</v>
      </c>
      <c r="AL39" s="184">
        <f t="shared" si="23"/>
        <v>2</v>
      </c>
      <c r="AM39" s="163">
        <f t="shared" si="24"/>
        <v>1</v>
      </c>
      <c r="AN39" s="163">
        <f t="shared" si="25"/>
        <v>3</v>
      </c>
    </row>
    <row r="40" spans="1:40" ht="13.5" customHeight="1" x14ac:dyDescent="0.35">
      <c r="A40" s="169" t="str">
        <f>'Crisis Indicator Data'!A37</f>
        <v>Venezuela displacement in Dominican Republic</v>
      </c>
      <c r="B40" s="170" t="str">
        <f>'Crisis Indicator Data'!B37</f>
        <v>Displacement</v>
      </c>
      <c r="C40" s="170" t="str">
        <f>'Crisis Indicator Data'!C37</f>
        <v>DOM002</v>
      </c>
      <c r="D40" s="170" t="str">
        <f>'Crisis Indicator Data'!D37</f>
        <v>Dominican Republic</v>
      </c>
      <c r="E40" s="171" t="str">
        <f>'Crisis Indicator Data'!E37</f>
        <v>DOM</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2.5</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1.4</v>
      </c>
      <c r="H40" s="163">
        <f t="shared" si="13"/>
        <v>1.95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0.7</v>
      </c>
      <c r="K40" s="163">
        <f t="shared" si="14"/>
        <v>0.35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1.5</v>
      </c>
      <c r="N40" s="163">
        <f t="shared" si="15"/>
        <v>2.25</v>
      </c>
      <c r="O40" s="163">
        <f t="shared" si="16"/>
        <v>1.5166666666666666</v>
      </c>
      <c r="P40" s="163">
        <f>IF(LEN(E40)&gt;3,VLOOKUP(C40,'Regional Crises'!$B$1:$R$69,12,FALSE),VLOOKUP(E40,'Country Indicator Data'!$B$4:$I$300,8,FALSE))</f>
        <v>0</v>
      </c>
      <c r="Q40" s="163" t="str">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x</v>
      </c>
      <c r="R40" s="163">
        <f t="shared" si="17"/>
        <v>0</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2.6</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1.6</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1.6</v>
      </c>
      <c r="W40" s="163">
        <f t="shared" si="18"/>
        <v>2.2999999999999998</v>
      </c>
      <c r="X40" s="163">
        <f t="shared" si="19"/>
        <v>1.3</v>
      </c>
      <c r="Y40" s="184">
        <f>IF('Core Indicators'!FC37="x","x",IF('Core Indicators'!FC37&gt;=5,5,IF('Core Indicators'!FC37&gt;=4,4,IF('Core Indicators'!FC37&gt;=3,3,IF('Core Indicators'!FC37&gt;=2,2,IF('Core Indicators'!FC37&gt;=1,1,0))))))</f>
        <v>2</v>
      </c>
      <c r="Z40" s="163">
        <f t="shared" si="20"/>
        <v>2</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0</v>
      </c>
      <c r="AH40" s="184">
        <f t="shared" si="22"/>
        <v>0</v>
      </c>
      <c r="AI40" s="184">
        <f>'Crisis Indicator Data'!AE37</f>
        <v>0</v>
      </c>
      <c r="AJ40" s="184">
        <f>'Crisis Indicator Data'!AF37</f>
        <v>0</v>
      </c>
      <c r="AK40" s="184">
        <f>'Crisis Indicator Data'!AG37</f>
        <v>0</v>
      </c>
      <c r="AL40" s="184">
        <f t="shared" si="23"/>
        <v>0</v>
      </c>
      <c r="AM40" s="163">
        <f t="shared" si="24"/>
        <v>0</v>
      </c>
      <c r="AN40" s="163">
        <f t="shared" si="25"/>
        <v>1</v>
      </c>
    </row>
    <row r="41" spans="1:40" ht="13.5" customHeight="1" x14ac:dyDescent="0.35">
      <c r="A41" s="169" t="str">
        <f>'Crisis Indicator Data'!A38</f>
        <v>Mixed migration flows in Algeria</v>
      </c>
      <c r="B41" s="170" t="str">
        <f>'Crisis Indicator Data'!B38</f>
        <v>Displacement</v>
      </c>
      <c r="C41" s="170" t="str">
        <f>'Crisis Indicator Data'!C38</f>
        <v>DZA002</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4.3</v>
      </c>
      <c r="R41" s="163">
        <f t="shared" si="17"/>
        <v>3.15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2.5</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3.4</v>
      </c>
      <c r="W41" s="163">
        <f t="shared" si="18"/>
        <v>3.1</v>
      </c>
      <c r="X41" s="163">
        <f t="shared" si="19"/>
        <v>2.9</v>
      </c>
      <c r="Y41" s="184">
        <f>IF('Core Indicators'!FC38="x","x",IF('Core Indicators'!FC38&gt;=5,5,IF('Core Indicators'!FC38&gt;=4,4,IF('Core Indicators'!FC38&gt;=3,3,IF('Core Indicators'!FC38&gt;=2,2,IF('Core Indicators'!FC38&gt;=1,1,0))))))</f>
        <v>4</v>
      </c>
      <c r="Z41" s="163">
        <f t="shared" si="20"/>
        <v>4</v>
      </c>
      <c r="AA41" s="184">
        <f>'Crisis Indicator Data'!Y38</f>
        <v>2</v>
      </c>
      <c r="AB41" s="184">
        <f>'Crisis Indicator Data'!Z38</f>
        <v>0</v>
      </c>
      <c r="AC41" s="184">
        <f>'Crisis Indicator Data'!AA38</f>
        <v>0</v>
      </c>
      <c r="AD41" s="184">
        <f>'Crisis Indicator Data'!AB38</f>
        <v>0</v>
      </c>
      <c r="AE41" s="184">
        <f t="shared" si="21"/>
        <v>2</v>
      </c>
      <c r="AF41" s="184">
        <f>'Crisis Indicator Data'!AC38</f>
        <v>0</v>
      </c>
      <c r="AG41" s="184">
        <f>'Crisis Indicator Data'!AD38</f>
        <v>1</v>
      </c>
      <c r="AH41" s="184">
        <f t="shared" si="22"/>
        <v>1</v>
      </c>
      <c r="AI41" s="184">
        <f>'Crisis Indicator Data'!AE38</f>
        <v>0</v>
      </c>
      <c r="AJ41" s="184">
        <f>'Crisis Indicator Data'!AF38</f>
        <v>1</v>
      </c>
      <c r="AK41" s="184">
        <f>'Crisis Indicator Data'!AG38</f>
        <v>0</v>
      </c>
      <c r="AL41" s="184">
        <f t="shared" si="23"/>
        <v>1</v>
      </c>
      <c r="AM41" s="163">
        <f t="shared" si="24"/>
        <v>1</v>
      </c>
      <c r="AN41" s="163">
        <f t="shared" si="25"/>
        <v>2.5</v>
      </c>
    </row>
    <row r="42" spans="1:40" ht="13.5" customHeight="1" x14ac:dyDescent="0.35">
      <c r="A42" s="169" t="str">
        <f>'Crisis Indicator Data'!A39</f>
        <v>Sahrawi refugees in Algeria</v>
      </c>
      <c r="B42" s="170" t="str">
        <f>'Crisis Indicator Data'!B39</f>
        <v>Displacement</v>
      </c>
      <c r="C42" s="170" t="str">
        <f>'Crisis Indicator Data'!C39</f>
        <v>DZA003</v>
      </c>
      <c r="D42" s="170" t="str">
        <f>'Crisis Indicator Data'!D39</f>
        <v>Algeria</v>
      </c>
      <c r="E42" s="171" t="str">
        <f>'Crisis Indicator Data'!E39</f>
        <v>DZA</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2.7</v>
      </c>
      <c r="H42" s="163">
        <f t="shared" si="13"/>
        <v>3.3</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2</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0.3</v>
      </c>
      <c r="N42" s="163">
        <f t="shared" si="15"/>
        <v>1.65</v>
      </c>
      <c r="O42" s="163">
        <f t="shared" si="16"/>
        <v>2.4333333333333336</v>
      </c>
      <c r="P42" s="163">
        <f>IF(LEN(E42)&gt;3,VLOOKUP(C42,'Regional Crises'!$B$1:$R$69,12,FALSE),VLOOKUP(E42,'Country Indicator Data'!$B$4:$I$300,8,FALSE))</f>
        <v>2</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4.3</v>
      </c>
      <c r="R42" s="163">
        <f t="shared" si="17"/>
        <v>3.15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2.5</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3.4</v>
      </c>
      <c r="W42" s="163">
        <f t="shared" si="18"/>
        <v>3.1</v>
      </c>
      <c r="X42" s="163">
        <f t="shared" si="19"/>
        <v>2.9</v>
      </c>
      <c r="Y42" s="184">
        <f>IF('Core Indicators'!FC39="x","x",IF('Core Indicators'!FC39&gt;=5,5,IF('Core Indicators'!FC39&gt;=4,4,IF('Core Indicators'!FC39&gt;=3,3,IF('Core Indicators'!FC39&gt;=2,2,IF('Core Indicators'!FC39&gt;=1,1,0))))))</f>
        <v>2</v>
      </c>
      <c r="Z42" s="163">
        <f t="shared" si="20"/>
        <v>2</v>
      </c>
      <c r="AA42" s="184">
        <f>'Crisis Indicator Data'!Y39</f>
        <v>2</v>
      </c>
      <c r="AB42" s="184">
        <f>'Crisis Indicator Data'!Z39</f>
        <v>1</v>
      </c>
      <c r="AC42" s="184">
        <f>'Crisis Indicator Data'!AA39</f>
        <v>2</v>
      </c>
      <c r="AD42" s="184">
        <f>'Crisis Indicator Data'!AB39</f>
        <v>0</v>
      </c>
      <c r="AE42" s="184">
        <f t="shared" si="21"/>
        <v>2</v>
      </c>
      <c r="AF42" s="184">
        <f>'Crisis Indicator Data'!AC39</f>
        <v>0</v>
      </c>
      <c r="AG42" s="184">
        <f>'Crisis Indicator Data'!AD39</f>
        <v>0</v>
      </c>
      <c r="AH42" s="184">
        <f t="shared" si="22"/>
        <v>0</v>
      </c>
      <c r="AI42" s="184">
        <f>'Crisis Indicator Data'!AE39</f>
        <v>0</v>
      </c>
      <c r="AJ42" s="184">
        <f>'Crisis Indicator Data'!AF39</f>
        <v>1</v>
      </c>
      <c r="AK42" s="184">
        <f>'Crisis Indicator Data'!AG39</f>
        <v>1</v>
      </c>
      <c r="AL42" s="184">
        <f t="shared" si="23"/>
        <v>2</v>
      </c>
      <c r="AM42" s="163">
        <f t="shared" si="24"/>
        <v>1</v>
      </c>
      <c r="AN42" s="163">
        <f t="shared" si="25"/>
        <v>1.5</v>
      </c>
    </row>
    <row r="43" spans="1:40" ht="13.5" customHeight="1" x14ac:dyDescent="0.35">
      <c r="A43" s="169" t="str">
        <f>'Crisis Indicator Data'!A40</f>
        <v>Multiple crises in Algeria</v>
      </c>
      <c r="B43" s="170" t="str">
        <f>'Crisis Indicator Data'!B40</f>
        <v>Displacement</v>
      </c>
      <c r="C43" s="170" t="str">
        <f>'Crisis Indicator Data'!C40</f>
        <v>DZA004</v>
      </c>
      <c r="D43" s="170" t="str">
        <f>'Crisis Indicator Data'!D40</f>
        <v>Algeria</v>
      </c>
      <c r="E43" s="171" t="str">
        <f>'Crisis Indicator Data'!E40</f>
        <v>DZA</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2.7</v>
      </c>
      <c r="H43" s="163">
        <f t="shared" si="13"/>
        <v>3.3</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2.35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0.3</v>
      </c>
      <c r="N43" s="163">
        <f t="shared" si="15"/>
        <v>1.65</v>
      </c>
      <c r="O43" s="163">
        <f t="shared" si="16"/>
        <v>2.4333333333333336</v>
      </c>
      <c r="P43" s="163">
        <f>IF(LEN(E43)&gt;3,VLOOKUP(C43,'Regional Crises'!$B$1:$R$69,12,FALSE),VLOOKUP(E43,'Country Indicator Data'!$B$4:$I$300,8,FALSE))</f>
        <v>2</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4.3</v>
      </c>
      <c r="R43" s="163">
        <f t="shared" si="17"/>
        <v>3.15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3.3</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2.5</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3.4</v>
      </c>
      <c r="W43" s="163">
        <f t="shared" si="18"/>
        <v>3.1</v>
      </c>
      <c r="X43" s="163">
        <f t="shared" si="19"/>
        <v>2.9</v>
      </c>
      <c r="Y43" s="184">
        <f>IF('Core Indicators'!FC40="x","x",IF('Core Indicators'!FC40&gt;=5,5,IF('Core Indicators'!FC40&gt;=4,4,IF('Core Indicators'!FC40&gt;=3,3,IF('Core Indicators'!FC40&gt;=2,2,IF('Core Indicators'!FC40&gt;=1,1,0))))))</f>
        <v>3</v>
      </c>
      <c r="Z43" s="163">
        <f t="shared" si="20"/>
        <v>3</v>
      </c>
      <c r="AA43" s="184">
        <f>'Crisis Indicator Data'!Y40</f>
        <v>2</v>
      </c>
      <c r="AB43" s="184">
        <f>'Crisis Indicator Data'!Z40</f>
        <v>1</v>
      </c>
      <c r="AC43" s="184">
        <f>'Crisis Indicator Data'!AA40</f>
        <v>2</v>
      </c>
      <c r="AD43" s="184">
        <f>'Crisis Indicator Data'!AB40</f>
        <v>0</v>
      </c>
      <c r="AE43" s="184">
        <f t="shared" si="21"/>
        <v>2</v>
      </c>
      <c r="AF43" s="184">
        <f>'Crisis Indicator Data'!AC40</f>
        <v>0</v>
      </c>
      <c r="AG43" s="184">
        <f>'Crisis Indicator Data'!AD40</f>
        <v>1</v>
      </c>
      <c r="AH43" s="184">
        <f t="shared" si="22"/>
        <v>1</v>
      </c>
      <c r="AI43" s="184">
        <f>'Crisis Indicator Data'!AE40</f>
        <v>0</v>
      </c>
      <c r="AJ43" s="184">
        <f>'Crisis Indicator Data'!AF40</f>
        <v>1</v>
      </c>
      <c r="AK43" s="184">
        <f>'Crisis Indicator Data'!AG40</f>
        <v>1</v>
      </c>
      <c r="AL43" s="184">
        <f t="shared" si="23"/>
        <v>2</v>
      </c>
      <c r="AM43" s="163">
        <f t="shared" si="24"/>
        <v>2</v>
      </c>
      <c r="AN43" s="163">
        <f t="shared" si="25"/>
        <v>2.5</v>
      </c>
    </row>
    <row r="44" spans="1:40" ht="13.5" customHeight="1" x14ac:dyDescent="0.35">
      <c r="A44" s="169" t="str">
        <f>'Crisis Indicator Data'!A41</f>
        <v>Venezuela displacement in Ecuador</v>
      </c>
      <c r="B44" s="170" t="str">
        <f>'Crisis Indicator Data'!B41</f>
        <v>Displacement</v>
      </c>
      <c r="C44" s="170" t="str">
        <f>'Crisis Indicator Data'!C41</f>
        <v>ECU002</v>
      </c>
      <c r="D44" s="170" t="str">
        <f>'Crisis Indicator Data'!D41</f>
        <v>Ecuador</v>
      </c>
      <c r="E44" s="171" t="str">
        <f>'Crisis Indicator Data'!E41</f>
        <v>ECU</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1.7</v>
      </c>
      <c r="H44" s="163">
        <f t="shared" si="13"/>
        <v>1.75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1.6</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3.1</v>
      </c>
      <c r="K44" s="163">
        <f t="shared" si="14"/>
        <v>2.35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2.6</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2.6</v>
      </c>
      <c r="N44" s="163">
        <f t="shared" si="15"/>
        <v>2.6</v>
      </c>
      <c r="O44" s="163">
        <f t="shared" si="16"/>
        <v>2.2333333333333329</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1.5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3.3</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3.1</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1.9</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1.7</v>
      </c>
      <c r="W44" s="163">
        <f t="shared" si="18"/>
        <v>2.5</v>
      </c>
      <c r="X44" s="163">
        <f t="shared" si="19"/>
        <v>2.1</v>
      </c>
      <c r="Y44" s="184">
        <f>IF('Core Indicators'!FC41="x","x",IF('Core Indicators'!FC41&gt;=5,5,IF('Core Indicators'!FC41&gt;=4,4,IF('Core Indicators'!FC41&gt;=3,3,IF('Core Indicators'!FC41&gt;=2,2,IF('Core Indicators'!FC41&gt;=1,1,0))))))</f>
        <v>3</v>
      </c>
      <c r="Z44" s="163">
        <f t="shared" si="20"/>
        <v>3</v>
      </c>
      <c r="AA44" s="184">
        <f>'Crisis Indicator Data'!Y41</f>
        <v>0</v>
      </c>
      <c r="AB44" s="184">
        <f>'Crisis Indicator Data'!Z41</f>
        <v>0</v>
      </c>
      <c r="AC44" s="184">
        <f>'Crisis Indicator Data'!AA41</f>
        <v>0</v>
      </c>
      <c r="AD44" s="184">
        <f>'Crisis Indicator Data'!AB41</f>
        <v>0</v>
      </c>
      <c r="AE44" s="184">
        <f t="shared" si="21"/>
        <v>0</v>
      </c>
      <c r="AF44" s="184">
        <f>'Crisis Indicator Data'!AC41</f>
        <v>0</v>
      </c>
      <c r="AG44" s="184">
        <f>'Crisis Indicator Data'!AD41</f>
        <v>2</v>
      </c>
      <c r="AH44" s="184">
        <f t="shared" si="22"/>
        <v>2</v>
      </c>
      <c r="AI44" s="184">
        <f>'Crisis Indicator Data'!AE41</f>
        <v>1</v>
      </c>
      <c r="AJ44" s="184">
        <f>'Crisis Indicator Data'!AF41</f>
        <v>0</v>
      </c>
      <c r="AK44" s="184">
        <f>'Crisis Indicator Data'!AG41</f>
        <v>3</v>
      </c>
      <c r="AL44" s="184">
        <f t="shared" si="23"/>
        <v>3</v>
      </c>
      <c r="AM44" s="163">
        <f t="shared" si="24"/>
        <v>2</v>
      </c>
      <c r="AN44" s="163">
        <f t="shared" si="25"/>
        <v>2.5</v>
      </c>
    </row>
    <row r="45" spans="1:40" ht="13.5" customHeight="1" x14ac:dyDescent="0.35">
      <c r="A45" s="169" t="str">
        <f>'Crisis Indicator Data'!A42</f>
        <v>Refugees in Egypt</v>
      </c>
      <c r="B45" s="170" t="str">
        <f>'Crisis Indicator Data'!B42</f>
        <v>Displacement,Conflict</v>
      </c>
      <c r="C45" s="170" t="str">
        <f>'Crisis Indicator Data'!C42</f>
        <v>EGY004</v>
      </c>
      <c r="D45" s="170" t="str">
        <f>'Crisis Indicator Data'!D42</f>
        <v>Egypt</v>
      </c>
      <c r="E45" s="171" t="str">
        <f>'Crisis Indicator Data'!E42</f>
        <v>EGY</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3.9</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3.3</v>
      </c>
      <c r="H45" s="163">
        <f t="shared" si="13"/>
        <v>3.5999999999999996</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0.9</v>
      </c>
      <c r="K45" s="163">
        <f t="shared" si="14"/>
        <v>0.85000000000000009</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0.8</v>
      </c>
      <c r="N45" s="163">
        <f t="shared" si="15"/>
        <v>1.9</v>
      </c>
      <c r="O45" s="163">
        <f t="shared" si="16"/>
        <v>2.1166666666666667</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0.9</v>
      </c>
      <c r="R45" s="163">
        <f t="shared" si="17"/>
        <v>1.95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3.3</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2.8</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4.0999999999999996</v>
      </c>
      <c r="W45" s="163">
        <f t="shared" si="18"/>
        <v>3.3</v>
      </c>
      <c r="X45" s="163">
        <f t="shared" si="19"/>
        <v>2.5</v>
      </c>
      <c r="Y45" s="184">
        <f>IF('Core Indicators'!FC42="x","x",IF('Core Indicators'!FC42&gt;=5,5,IF('Core Indicators'!FC42&gt;=4,4,IF('Core Indicators'!FC42&gt;=3,3,IF('Core Indicators'!FC42&gt;=2,2,IF('Core Indicators'!FC42&gt;=1,1,0))))))</f>
        <v>2</v>
      </c>
      <c r="Z45" s="163">
        <f t="shared" si="20"/>
        <v>2</v>
      </c>
      <c r="AA45" s="184">
        <f>'Crisis Indicator Data'!Y42</f>
        <v>1</v>
      </c>
      <c r="AB45" s="184">
        <f>'Crisis Indicator Data'!Z42</f>
        <v>0</v>
      </c>
      <c r="AC45" s="184">
        <f>'Crisis Indicator Data'!AA42</f>
        <v>0</v>
      </c>
      <c r="AD45" s="184">
        <f>'Crisis Indicator Data'!AB42</f>
        <v>0</v>
      </c>
      <c r="AE45" s="184">
        <f t="shared" si="21"/>
        <v>1</v>
      </c>
      <c r="AF45" s="184">
        <f>'Crisis Indicator Data'!AC42</f>
        <v>0</v>
      </c>
      <c r="AG45" s="184">
        <f>'Crisis Indicator Data'!AD42</f>
        <v>3</v>
      </c>
      <c r="AH45" s="184">
        <f t="shared" si="22"/>
        <v>3</v>
      </c>
      <c r="AI45" s="184">
        <f>'Crisis Indicator Data'!AE42</f>
        <v>0</v>
      </c>
      <c r="AJ45" s="184">
        <f>'Crisis Indicator Data'!AF42</f>
        <v>3</v>
      </c>
      <c r="AK45" s="184">
        <f>'Crisis Indicator Data'!AG42</f>
        <v>0</v>
      </c>
      <c r="AL45" s="184">
        <f t="shared" si="23"/>
        <v>3</v>
      </c>
      <c r="AM45" s="163">
        <f t="shared" si="24"/>
        <v>2</v>
      </c>
      <c r="AN45" s="163">
        <f t="shared" si="25"/>
        <v>2</v>
      </c>
    </row>
    <row r="46" spans="1:40" ht="13.5" customHeight="1" x14ac:dyDescent="0.35">
      <c r="A46" s="169" t="str">
        <f>'Crisis Indicator Data'!A43</f>
        <v>Complex crisis in Eritrea</v>
      </c>
      <c r="B46" s="170" t="str">
        <f>'Crisis Indicator Data'!B43</f>
        <v>Socio-political,Displacement</v>
      </c>
      <c r="C46" s="170" t="str">
        <f>'Crisis Indicator Data'!C43</f>
        <v>ERI001</v>
      </c>
      <c r="D46" s="170" t="str">
        <f>'Crisis Indicator Data'!D43</f>
        <v>Eritrea</v>
      </c>
      <c r="E46" s="171" t="str">
        <f>'Crisis Indicator Data'!E43</f>
        <v>ERI</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5</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4</v>
      </c>
      <c r="H46" s="163">
        <f t="shared" si="13"/>
        <v>4.5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3.1</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163">
        <f t="shared" si="14"/>
        <v>1.55</v>
      </c>
      <c r="L46" s="163" t="str">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x</v>
      </c>
      <c r="M46" s="163" t="str">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x</v>
      </c>
      <c r="N46" s="163" t="str">
        <f t="shared" si="15"/>
        <v>x</v>
      </c>
      <c r="O46" s="163">
        <f t="shared" si="16"/>
        <v>3.0249999999999999</v>
      </c>
      <c r="P46" s="163">
        <f>IF(LEN(E46)&gt;3,VLOOKUP(C46,'Regional Crises'!$B$1:$R$69,12,FALSE),VLOOKUP(E46,'Country Indicator Data'!$B$4:$I$300,8,FALSE))</f>
        <v>5</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2.5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4.3</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4.2</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4.9000000000000004</v>
      </c>
      <c r="W46" s="163">
        <f t="shared" si="18"/>
        <v>4.4000000000000004</v>
      </c>
      <c r="X46" s="163">
        <f t="shared" si="19"/>
        <v>3.3</v>
      </c>
      <c r="Y46" s="184">
        <f>IF('Core Indicators'!FC43="x","x",IF('Core Indicators'!FC43&gt;=5,5,IF('Core Indicators'!FC43&gt;=4,4,IF('Core Indicators'!FC43&gt;=3,3,IF('Core Indicators'!FC43&gt;=2,2,IF('Core Indicators'!FC43&gt;=1,1,0))))))</f>
        <v>5</v>
      </c>
      <c r="Z46" s="163">
        <f t="shared" si="20"/>
        <v>5</v>
      </c>
      <c r="AA46" s="184">
        <f>'Crisis Indicator Data'!Y43</f>
        <v>1</v>
      </c>
      <c r="AB46" s="184">
        <f>'Crisis Indicator Data'!Z43</f>
        <v>1</v>
      </c>
      <c r="AC46" s="184">
        <f>'Crisis Indicator Data'!AA43</f>
        <v>2</v>
      </c>
      <c r="AD46" s="184">
        <f>'Crisis Indicator Data'!AB43</f>
        <v>0</v>
      </c>
      <c r="AE46" s="184">
        <f t="shared" si="21"/>
        <v>2</v>
      </c>
      <c r="AF46" s="184">
        <f>'Crisis Indicator Data'!AC43</f>
        <v>0</v>
      </c>
      <c r="AG46" s="184">
        <f>'Crisis Indicator Data'!AD43</f>
        <v>2</v>
      </c>
      <c r="AH46" s="184">
        <f t="shared" si="22"/>
        <v>2</v>
      </c>
      <c r="AI46" s="184">
        <f>'Crisis Indicator Data'!AE43</f>
        <v>0</v>
      </c>
      <c r="AJ46" s="184">
        <f>'Crisis Indicator Data'!AF43</f>
        <v>2</v>
      </c>
      <c r="AK46" s="184">
        <f>'Crisis Indicator Data'!AG43</f>
        <v>2</v>
      </c>
      <c r="AL46" s="184">
        <f t="shared" si="23"/>
        <v>3</v>
      </c>
      <c r="AM46" s="163">
        <f t="shared" si="24"/>
        <v>2</v>
      </c>
      <c r="AN46" s="163">
        <f t="shared" si="25"/>
        <v>3.5</v>
      </c>
    </row>
    <row r="47" spans="1:40" ht="13.5" customHeight="1" x14ac:dyDescent="0.35">
      <c r="A47" s="169" t="str">
        <f>'Crisis Indicator Data'!A44</f>
        <v>Mixed migration flows in Spain</v>
      </c>
      <c r="B47" s="170" t="str">
        <f>'Crisis Indicator Data'!B44</f>
        <v>Displacement</v>
      </c>
      <c r="C47" s="170" t="str">
        <f>'Crisis Indicator Data'!C44</f>
        <v>ESP002</v>
      </c>
      <c r="D47" s="170" t="str">
        <f>'Crisis Indicator Data'!D44</f>
        <v>Spain</v>
      </c>
      <c r="E47" s="171" t="str">
        <f>'Crisis Indicator Data'!E44</f>
        <v>ESP</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163" t="str">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x</v>
      </c>
      <c r="H47" s="163">
        <f t="shared" si="13"/>
        <v>1.1000000000000001</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2.5</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3</v>
      </c>
      <c r="K47" s="163">
        <f t="shared" si="14"/>
        <v>2.75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0.5</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1.2</v>
      </c>
      <c r="N47" s="163">
        <f t="shared" si="15"/>
        <v>0.85</v>
      </c>
      <c r="O47" s="163">
        <f t="shared" si="16"/>
        <v>1.5666666666666667</v>
      </c>
      <c r="P47" s="163">
        <f>IF(LEN(E47)&gt;3,VLOOKUP(C47,'Regional Crises'!$B$1:$R$69,12,FALSE),VLOOKUP(E47,'Country Indicator Data'!$B$4:$I$300,8,FALSE))</f>
        <v>1</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2.7</v>
      </c>
      <c r="R47" s="163">
        <f t="shared" si="17"/>
        <v>1.85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1.7</v>
      </c>
      <c r="U47" s="163" t="str">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x</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0.5</v>
      </c>
      <c r="W47" s="163">
        <f t="shared" si="18"/>
        <v>1.4</v>
      </c>
      <c r="X47" s="163">
        <f t="shared" si="19"/>
        <v>1.6</v>
      </c>
      <c r="Y47" s="184">
        <f>IF('Core Indicators'!FC44="x","x",IF('Core Indicators'!FC44&gt;=5,5,IF('Core Indicators'!FC44&gt;=4,4,IF('Core Indicators'!FC44&gt;=3,3,IF('Core Indicators'!FC44&gt;=2,2,IF('Core Indicators'!FC44&gt;=1,1,0))))))</f>
        <v>3</v>
      </c>
      <c r="Z47" s="163">
        <f t="shared" si="20"/>
        <v>3</v>
      </c>
      <c r="AA47" s="184">
        <f>'Crisis Indicator Data'!Y44</f>
        <v>0</v>
      </c>
      <c r="AB47" s="184">
        <f>'Crisis Indicator Data'!Z44</f>
        <v>0</v>
      </c>
      <c r="AC47" s="184">
        <f>'Crisis Indicator Data'!AA44</f>
        <v>0</v>
      </c>
      <c r="AD47" s="184">
        <f>'Crisis Indicator Data'!AB44</f>
        <v>0</v>
      </c>
      <c r="AE47" s="184">
        <f t="shared" si="21"/>
        <v>0</v>
      </c>
      <c r="AF47" s="184">
        <f>'Crisis Indicator Data'!AC44</f>
        <v>0</v>
      </c>
      <c r="AG47" s="184">
        <f>'Crisis Indicator Data'!AD44</f>
        <v>0</v>
      </c>
      <c r="AH47" s="184">
        <f t="shared" si="22"/>
        <v>0</v>
      </c>
      <c r="AI47" s="184">
        <f>'Crisis Indicator Data'!AE44</f>
        <v>0</v>
      </c>
      <c r="AJ47" s="184">
        <f>'Crisis Indicator Data'!AF44</f>
        <v>0</v>
      </c>
      <c r="AK47" s="184">
        <f>'Crisis Indicator Data'!AG44</f>
        <v>1</v>
      </c>
      <c r="AL47" s="184">
        <f t="shared" si="23"/>
        <v>1</v>
      </c>
      <c r="AM47" s="163">
        <f t="shared" si="24"/>
        <v>0</v>
      </c>
      <c r="AN47" s="163">
        <f t="shared" si="25"/>
        <v>1.5</v>
      </c>
    </row>
    <row r="48" spans="1:40" ht="13.5" customHeight="1" x14ac:dyDescent="0.35">
      <c r="A48" s="169" t="str">
        <f>'Crisis Indicator Data'!A45</f>
        <v>Displacement from Russia-Ukraine conflict in Estonia</v>
      </c>
      <c r="B48" s="170" t="str">
        <f>'Crisis Indicator Data'!B45</f>
        <v>Conflict,Displacement</v>
      </c>
      <c r="C48" s="170" t="str">
        <f>'Crisis Indicator Data'!C45</f>
        <v>EST002</v>
      </c>
      <c r="D48" s="170" t="str">
        <f>'Crisis Indicator Data'!D45</f>
        <v>Estonia</v>
      </c>
      <c r="E48" s="171" t="str">
        <f>'Crisis Indicator Data'!E45</f>
        <v>EST</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0.4</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0.1</v>
      </c>
      <c r="H48" s="163">
        <f t="shared" si="13"/>
        <v>0.25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2.4</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2.9</v>
      </c>
      <c r="K48" s="163">
        <f t="shared" si="14"/>
        <v>2.65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0.6</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0.7</v>
      </c>
      <c r="N48" s="163">
        <f t="shared" si="15"/>
        <v>0.64999999999999991</v>
      </c>
      <c r="O48" s="163">
        <f t="shared" si="16"/>
        <v>1.1833333333333333</v>
      </c>
      <c r="P48" s="163">
        <f>IF(LEN(E48)&gt;3,VLOOKUP(C48,'Regional Crises'!$B$1:$R$69,12,FALSE),VLOOKUP(E48,'Country Indicator Data'!$B$4:$I$300,8,FALSE))</f>
        <v>0</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0</v>
      </c>
      <c r="R48" s="163">
        <f t="shared" si="17"/>
        <v>0</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1.2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1.1000000000000001</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0.2</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0.3</v>
      </c>
      <c r="W48" s="163">
        <f t="shared" si="18"/>
        <v>0.7</v>
      </c>
      <c r="X48" s="163">
        <f t="shared" si="19"/>
        <v>0.6</v>
      </c>
      <c r="Y48" s="184">
        <f>IF('Core Indicators'!FC45="x","x",IF('Core Indicators'!FC45&gt;=5,5,IF('Core Indicators'!FC45&gt;=4,4,IF('Core Indicators'!FC45&gt;=3,3,IF('Core Indicators'!FC45&gt;=2,2,IF('Core Indicators'!FC45&gt;=1,1,0))))))</f>
        <v>2</v>
      </c>
      <c r="Z48" s="163">
        <f t="shared" si="20"/>
        <v>2</v>
      </c>
      <c r="AA48" s="184">
        <f>'Crisis Indicator Data'!Y45</f>
        <v>0</v>
      </c>
      <c r="AB48" s="184">
        <f>'Crisis Indicator Data'!Z45</f>
        <v>0</v>
      </c>
      <c r="AC48" s="184">
        <f>'Crisis Indicator Data'!AA45</f>
        <v>0</v>
      </c>
      <c r="AD48" s="184">
        <f>'Crisis Indicator Data'!AB45</f>
        <v>0</v>
      </c>
      <c r="AE48" s="184">
        <f t="shared" si="21"/>
        <v>0</v>
      </c>
      <c r="AF48" s="184">
        <f>'Crisis Indicator Data'!AC45</f>
        <v>0</v>
      </c>
      <c r="AG48" s="184">
        <f>'Crisis Indicator Data'!AD45</f>
        <v>0</v>
      </c>
      <c r="AH48" s="184">
        <f t="shared" si="22"/>
        <v>0</v>
      </c>
      <c r="AI48" s="184">
        <f>'Crisis Indicator Data'!AE45</f>
        <v>0</v>
      </c>
      <c r="AJ48" s="184">
        <f>'Crisis Indicator Data'!AF45</f>
        <v>0</v>
      </c>
      <c r="AK48" s="184">
        <f>'Crisis Indicator Data'!AG45</f>
        <v>0</v>
      </c>
      <c r="AL48" s="184">
        <f t="shared" si="23"/>
        <v>0</v>
      </c>
      <c r="AM48" s="163">
        <f t="shared" si="24"/>
        <v>0</v>
      </c>
      <c r="AN48" s="163">
        <f t="shared" si="25"/>
        <v>1</v>
      </c>
    </row>
    <row r="49" spans="1:40" ht="13.5" customHeight="1" x14ac:dyDescent="0.35">
      <c r="A49" s="169" t="str">
        <f>'Crisis Indicator Data'!A46</f>
        <v>Complex crisis in Ethiopia</v>
      </c>
      <c r="B49" s="170" t="str">
        <f>'Crisis Indicator Data'!B46</f>
        <v>Displacement,Floods,Conflict</v>
      </c>
      <c r="C49" s="170" t="str">
        <f>'Crisis Indicator Data'!C46</f>
        <v>ETH001</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3.0333333333333332</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3.1</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4</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3</v>
      </c>
      <c r="AC49" s="184">
        <f>'Crisis Indicator Data'!AA46</f>
        <v>2</v>
      </c>
      <c r="AD49" s="184">
        <f>'Crisis Indicator Data'!AB46</f>
        <v>2</v>
      </c>
      <c r="AE49" s="184">
        <f t="shared" si="21"/>
        <v>4</v>
      </c>
      <c r="AF49" s="184">
        <f>'Crisis Indicator Data'!AC46</f>
        <v>2</v>
      </c>
      <c r="AG49" s="184">
        <f>'Crisis Indicator Data'!AD46</f>
        <v>2</v>
      </c>
      <c r="AH49" s="184">
        <f t="shared" si="22"/>
        <v>4</v>
      </c>
      <c r="AI49" s="184">
        <f>'Crisis Indicator Data'!AE46</f>
        <v>3</v>
      </c>
      <c r="AJ49" s="184">
        <f>'Crisis Indicator Data'!AF46</f>
        <v>2</v>
      </c>
      <c r="AK49" s="184">
        <f>'Crisis Indicator Data'!AG46</f>
        <v>3</v>
      </c>
      <c r="AL49" s="184">
        <f t="shared" si="23"/>
        <v>5</v>
      </c>
      <c r="AM49" s="163">
        <f t="shared" si="24"/>
        <v>4</v>
      </c>
      <c r="AN49" s="163">
        <f t="shared" si="25"/>
        <v>4</v>
      </c>
    </row>
    <row r="50" spans="1:40" ht="13.5" customHeight="1" x14ac:dyDescent="0.35">
      <c r="A50" s="169" t="str">
        <f>'Crisis Indicator Data'!A47</f>
        <v>International Displacement</v>
      </c>
      <c r="B50" s="170" t="str">
        <f>'Crisis Indicator Data'!B47</f>
        <v>Displacement</v>
      </c>
      <c r="C50" s="170" t="str">
        <f>'Crisis Indicator Data'!C47</f>
        <v>ETH003</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3.1</v>
      </c>
      <c r="H50" s="163">
        <f t="shared" si="13"/>
        <v>3.5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3.0333333333333332</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3.1</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3.1</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v>
      </c>
      <c r="W50" s="163">
        <f t="shared" si="18"/>
        <v>3.4</v>
      </c>
      <c r="X50" s="163">
        <f t="shared" si="19"/>
        <v>3.8</v>
      </c>
      <c r="Y50" s="184">
        <f>IF('Core Indicators'!FC47="x","x",IF('Core Indicators'!FC47&gt;=5,5,IF('Core Indicators'!FC47&gt;=4,4,IF('Core Indicators'!FC47&gt;=3,3,IF('Core Indicators'!FC47&gt;=2,2,IF('Core Indicators'!FC47&gt;=1,1,0))))))</f>
        <v>2</v>
      </c>
      <c r="Z50" s="163">
        <f t="shared" si="20"/>
        <v>2</v>
      </c>
      <c r="AA50" s="184">
        <f>'Crisis Indicator Data'!Y47</f>
        <v>2</v>
      </c>
      <c r="AB50" s="184">
        <f>'Crisis Indicator Data'!Z47</f>
        <v>3</v>
      </c>
      <c r="AC50" s="184">
        <f>'Crisis Indicator Data'!AA47</f>
        <v>2</v>
      </c>
      <c r="AD50" s="184">
        <f>'Crisis Indicator Data'!AB47</f>
        <v>2</v>
      </c>
      <c r="AE50" s="184">
        <f t="shared" si="21"/>
        <v>4</v>
      </c>
      <c r="AF50" s="184">
        <f>'Crisis Indicator Data'!AC47</f>
        <v>1</v>
      </c>
      <c r="AG50" s="184">
        <f>'Crisis Indicator Data'!AD47</f>
        <v>2</v>
      </c>
      <c r="AH50" s="184">
        <f t="shared" si="22"/>
        <v>3</v>
      </c>
      <c r="AI50" s="184">
        <f>'Crisis Indicator Data'!AE47</f>
        <v>3</v>
      </c>
      <c r="AJ50" s="184">
        <f>'Crisis Indicator Data'!AF47</f>
        <v>2</v>
      </c>
      <c r="AK50" s="184">
        <f>'Crisis Indicator Data'!AG47</f>
        <v>3</v>
      </c>
      <c r="AL50" s="184">
        <f t="shared" si="23"/>
        <v>5</v>
      </c>
      <c r="AM50" s="163">
        <f t="shared" si="24"/>
        <v>4</v>
      </c>
      <c r="AN50" s="163">
        <f t="shared" si="25"/>
        <v>3</v>
      </c>
    </row>
    <row r="51" spans="1:40" ht="13.5" customHeight="1" x14ac:dyDescent="0.35">
      <c r="A51" s="169" t="str">
        <f>'Crisis Indicator Data'!A48</f>
        <v>Northern Ethiopia Conflict</v>
      </c>
      <c r="B51" s="170" t="str">
        <f>'Crisis Indicator Data'!B48</f>
        <v>Conflict,Displacement</v>
      </c>
      <c r="C51" s="170" t="str">
        <f>'Crisis Indicator Data'!C48</f>
        <v>ETH004</v>
      </c>
      <c r="D51" s="170" t="str">
        <f>'Crisis Indicator Data'!D48</f>
        <v>Ethiopia</v>
      </c>
      <c r="E51" s="171" t="str">
        <f>'Crisis Indicator Data'!E48</f>
        <v>ETH</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3.9</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3.1</v>
      </c>
      <c r="H51" s="163">
        <f t="shared" si="13"/>
        <v>3.5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3.8</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2.7</v>
      </c>
      <c r="K51" s="163">
        <f t="shared" si="14"/>
        <v>3.25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3.4</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1.3</v>
      </c>
      <c r="N51" s="163">
        <f t="shared" si="15"/>
        <v>2.35</v>
      </c>
      <c r="O51" s="163">
        <f t="shared" si="16"/>
        <v>3.0333333333333332</v>
      </c>
      <c r="P51" s="163">
        <f>IF(LEN(E51)&gt;3,VLOOKUP(C51,'Regional Crises'!$B$1:$R$69,12,FALSE),VLOOKUP(E51,'Country Indicator Data'!$B$4:$I$300,8,FALSE))</f>
        <v>5</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5</v>
      </c>
      <c r="R51" s="163">
        <f t="shared" si="17"/>
        <v>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3.2</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3.1</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3.1</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4</v>
      </c>
      <c r="W51" s="163">
        <f t="shared" si="18"/>
        <v>3.4</v>
      </c>
      <c r="X51" s="163">
        <f t="shared" si="19"/>
        <v>3.8</v>
      </c>
      <c r="Y51" s="184">
        <f>IF('Core Indicators'!FC48="x","x",IF('Core Indicators'!FC48&gt;=5,5,IF('Core Indicators'!FC48&gt;=4,4,IF('Core Indicators'!FC48&gt;=3,3,IF('Core Indicators'!FC48&gt;=2,2,IF('Core Indicators'!FC48&gt;=1,1,0))))))</f>
        <v>4</v>
      </c>
      <c r="Z51" s="163">
        <f t="shared" si="20"/>
        <v>4</v>
      </c>
      <c r="AA51" s="184">
        <f>'Crisis Indicator Data'!Y48</f>
        <v>2</v>
      </c>
      <c r="AB51" s="184">
        <f>'Crisis Indicator Data'!Z48</f>
        <v>3</v>
      </c>
      <c r="AC51" s="184">
        <f>'Crisis Indicator Data'!AA48</f>
        <v>2</v>
      </c>
      <c r="AD51" s="184">
        <f>'Crisis Indicator Data'!AB48</f>
        <v>2</v>
      </c>
      <c r="AE51" s="184">
        <f t="shared" si="21"/>
        <v>4</v>
      </c>
      <c r="AF51" s="184">
        <f>'Crisis Indicator Data'!AC48</f>
        <v>1</v>
      </c>
      <c r="AG51" s="184">
        <f>'Crisis Indicator Data'!AD48</f>
        <v>2</v>
      </c>
      <c r="AH51" s="184">
        <f t="shared" si="22"/>
        <v>3</v>
      </c>
      <c r="AI51" s="184">
        <f>'Crisis Indicator Data'!AE48</f>
        <v>2</v>
      </c>
      <c r="AJ51" s="184">
        <f>'Crisis Indicator Data'!AF48</f>
        <v>2</v>
      </c>
      <c r="AK51" s="184">
        <f>'Crisis Indicator Data'!AG48</f>
        <v>3</v>
      </c>
      <c r="AL51" s="184">
        <f t="shared" si="23"/>
        <v>5</v>
      </c>
      <c r="AM51" s="163">
        <f t="shared" si="24"/>
        <v>4</v>
      </c>
      <c r="AN51" s="163">
        <f t="shared" si="25"/>
        <v>4</v>
      </c>
    </row>
    <row r="52" spans="1:40" ht="13.5" customHeight="1" x14ac:dyDescent="0.35">
      <c r="A52" s="169" t="str">
        <f>'Crisis Indicator Data'!A49</f>
        <v>Drought in Ethiopia</v>
      </c>
      <c r="B52" s="170" t="str">
        <f>'Crisis Indicator Data'!B49</f>
        <v>Drought</v>
      </c>
      <c r="C52" s="170" t="str">
        <f>'Crisis Indicator Data'!C49</f>
        <v>ETH005</v>
      </c>
      <c r="D52" s="170" t="str">
        <f>'Crisis Indicator Data'!D49</f>
        <v>Ethiopia</v>
      </c>
      <c r="E52" s="171" t="str">
        <f>'Crisis Indicator Data'!E49</f>
        <v>ETH</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3.9</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3.1</v>
      </c>
      <c r="H52" s="163">
        <f t="shared" si="13"/>
        <v>3.5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3.8</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2.7</v>
      </c>
      <c r="K52" s="163">
        <f t="shared" si="14"/>
        <v>3.25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3.4</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1.3</v>
      </c>
      <c r="N52" s="163">
        <f t="shared" si="15"/>
        <v>2.35</v>
      </c>
      <c r="O52" s="163">
        <f t="shared" si="16"/>
        <v>3.0333333333333332</v>
      </c>
      <c r="P52" s="163">
        <f>IF(LEN(E52)&gt;3,VLOOKUP(C52,'Regional Crises'!$B$1:$R$69,12,FALSE),VLOOKUP(E52,'Country Indicator Data'!$B$4:$I$300,8,FALSE))</f>
        <v>5</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5</v>
      </c>
      <c r="R52" s="163">
        <f t="shared" si="17"/>
        <v>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3.2</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3.1</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3.1</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4</v>
      </c>
      <c r="W52" s="163">
        <f t="shared" si="18"/>
        <v>3.4</v>
      </c>
      <c r="X52" s="163">
        <f t="shared" si="19"/>
        <v>3.8</v>
      </c>
      <c r="Y52" s="184">
        <f>IF('Core Indicators'!FC49="x","x",IF('Core Indicators'!FC49&gt;=5,5,IF('Core Indicators'!FC49&gt;=4,4,IF('Core Indicators'!FC49&gt;=3,3,IF('Core Indicators'!FC49&gt;=2,2,IF('Core Indicators'!FC49&gt;=1,1,0))))))</f>
        <v>4</v>
      </c>
      <c r="Z52" s="163">
        <f t="shared" si="20"/>
        <v>4</v>
      </c>
      <c r="AA52" s="184">
        <f>'Crisis Indicator Data'!Y49</f>
        <v>2</v>
      </c>
      <c r="AB52" s="184">
        <f>'Crisis Indicator Data'!Z49</f>
        <v>2</v>
      </c>
      <c r="AC52" s="184">
        <f>'Crisis Indicator Data'!AA49</f>
        <v>2</v>
      </c>
      <c r="AD52" s="184">
        <f>'Crisis Indicator Data'!AB49</f>
        <v>2</v>
      </c>
      <c r="AE52" s="184">
        <f t="shared" si="21"/>
        <v>4</v>
      </c>
      <c r="AF52" s="184">
        <f>'Crisis Indicator Data'!AC49</f>
        <v>1</v>
      </c>
      <c r="AG52" s="184">
        <f>'Crisis Indicator Data'!AD49</f>
        <v>2</v>
      </c>
      <c r="AH52" s="184">
        <f t="shared" si="22"/>
        <v>3</v>
      </c>
      <c r="AI52" s="184">
        <f>'Crisis Indicator Data'!AE49</f>
        <v>3</v>
      </c>
      <c r="AJ52" s="184">
        <f>'Crisis Indicator Data'!AF49</f>
        <v>2</v>
      </c>
      <c r="AK52" s="184">
        <f>'Crisis Indicator Data'!AG49</f>
        <v>3</v>
      </c>
      <c r="AL52" s="184">
        <f t="shared" si="23"/>
        <v>5</v>
      </c>
      <c r="AM52" s="163">
        <f t="shared" si="24"/>
        <v>4</v>
      </c>
      <c r="AN52" s="163">
        <f t="shared" si="25"/>
        <v>4</v>
      </c>
    </row>
    <row r="53" spans="1:40" ht="13.5" customHeight="1" x14ac:dyDescent="0.35">
      <c r="A53" s="169" t="str">
        <f>'Crisis Indicator Data'!A50</f>
        <v>Mixed migration flows in Greece</v>
      </c>
      <c r="B53" s="170" t="str">
        <f>'Crisis Indicator Data'!B50</f>
        <v>Displacement</v>
      </c>
      <c r="C53" s="170" t="str">
        <f>'Crisis Indicator Data'!C50</f>
        <v>GRC002</v>
      </c>
      <c r="D53" s="170" t="str">
        <f>'Crisis Indicator Data'!D50</f>
        <v>Greece</v>
      </c>
      <c r="E53" s="171" t="str">
        <f>'Crisis Indicator Data'!E50</f>
        <v>GRC</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t="str">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x</v>
      </c>
      <c r="H53" s="163">
        <f t="shared" si="13"/>
        <v>1.8</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0.4</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0.3</v>
      </c>
      <c r="K53" s="163">
        <f t="shared" si="14"/>
        <v>0.35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0.8</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v>
      </c>
      <c r="N53" s="163">
        <f t="shared" si="15"/>
        <v>0.9</v>
      </c>
      <c r="O53" s="163">
        <f t="shared" si="16"/>
        <v>1.0166666666666666</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1.6</v>
      </c>
      <c r="R53" s="163">
        <f t="shared" si="17"/>
        <v>2.2999999999999998</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2.6</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2.2000000000000002</v>
      </c>
      <c r="U53" s="163" t="str">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x</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0.8</v>
      </c>
      <c r="W53" s="163">
        <f t="shared" si="18"/>
        <v>1.9</v>
      </c>
      <c r="X53" s="163">
        <f t="shared" si="19"/>
        <v>1.7</v>
      </c>
      <c r="Y53" s="184">
        <f>IF('Core Indicators'!FC50="x","x",IF('Core Indicators'!FC50&gt;=5,5,IF('Core Indicators'!FC50&gt;=4,4,IF('Core Indicators'!FC50&gt;=3,3,IF('Core Indicators'!FC50&gt;=2,2,IF('Core Indicators'!FC50&gt;=1,1,0))))))</f>
        <v>1</v>
      </c>
      <c r="Z53" s="163">
        <f t="shared" si="20"/>
        <v>1</v>
      </c>
      <c r="AA53" s="184">
        <f>'Crisis Indicator Data'!Y50</f>
        <v>1</v>
      </c>
      <c r="AB53" s="184">
        <f>'Crisis Indicator Data'!Z50</f>
        <v>1</v>
      </c>
      <c r="AC53" s="184">
        <f>'Crisis Indicator Data'!AA50</f>
        <v>1</v>
      </c>
      <c r="AD53" s="184">
        <f>'Crisis Indicator Data'!AB50</f>
        <v>0</v>
      </c>
      <c r="AE53" s="184">
        <f t="shared" si="21"/>
        <v>2</v>
      </c>
      <c r="AF53" s="184">
        <f>'Crisis Indicator Data'!AC50</f>
        <v>2</v>
      </c>
      <c r="AG53" s="184">
        <f>'Crisis Indicator Data'!AD50</f>
        <v>2</v>
      </c>
      <c r="AH53" s="184">
        <f t="shared" si="22"/>
        <v>4</v>
      </c>
      <c r="AI53" s="184">
        <f>'Crisis Indicator Data'!AE50</f>
        <v>0</v>
      </c>
      <c r="AJ53" s="184">
        <f>'Crisis Indicator Data'!AF50</f>
        <v>0</v>
      </c>
      <c r="AK53" s="184">
        <f>'Crisis Indicator Data'!AG50</f>
        <v>0</v>
      </c>
      <c r="AL53" s="184">
        <f t="shared" si="23"/>
        <v>0</v>
      </c>
      <c r="AM53" s="163">
        <f t="shared" si="24"/>
        <v>2</v>
      </c>
      <c r="AN53" s="163">
        <f t="shared" si="25"/>
        <v>1.5</v>
      </c>
    </row>
    <row r="54" spans="1:40" ht="13.5" customHeight="1" x14ac:dyDescent="0.35">
      <c r="A54" s="172" t="str">
        <f>'Crisis Indicator Data'!A51</f>
        <v>Complex crisis in Guatemala</v>
      </c>
      <c r="B54" s="173" t="str">
        <f>'Crisis Indicator Data'!B51</f>
        <v>Violence,Socio-political,Other seasonal event</v>
      </c>
      <c r="C54" s="173" t="str">
        <f>'Crisis Indicator Data'!C51</f>
        <v>GTM001</v>
      </c>
      <c r="D54" s="173" t="str">
        <f>'Crisis Indicator Data'!D51</f>
        <v>Guatemala</v>
      </c>
      <c r="E54" s="174" t="str">
        <f>'Crisis Indicator Data'!E51</f>
        <v>GTM</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1.1000000000000001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3.1</v>
      </c>
      <c r="H54" s="163">
        <f t="shared" si="13"/>
        <v>2.1</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2.5</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3.9</v>
      </c>
      <c r="K54" s="163">
        <f t="shared" si="14"/>
        <v>3.2</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2.9</v>
      </c>
      <c r="N54" s="163">
        <f t="shared" si="15"/>
        <v>3.0999999999999996</v>
      </c>
      <c r="O54" s="163">
        <f t="shared" si="16"/>
        <v>2.8000000000000003</v>
      </c>
      <c r="P54" s="163">
        <f>IF(LEN(E54)&gt;3,VLOOKUP(C54,'Regional Crises'!$B$1:$R$69,12,FALSE),VLOOKUP(E54,'Country Indicator Data'!$B$4:$I$300,8,FALSE))</f>
        <v>3</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2.7</v>
      </c>
      <c r="R54" s="163">
        <f t="shared" si="17"/>
        <v>2.85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3.9</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3.6</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2.8</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2.7</v>
      </c>
      <c r="W54" s="163">
        <f t="shared" si="18"/>
        <v>3.3</v>
      </c>
      <c r="X54" s="163">
        <f t="shared" si="19"/>
        <v>3</v>
      </c>
      <c r="Y54" s="184">
        <f>IF('Core Indicators'!FC51="x","x",IF('Core Indicators'!FC51&gt;=5,5,IF('Core Indicators'!FC51&gt;=4,4,IF('Core Indicators'!FC51&gt;=3,3,IF('Core Indicators'!FC51&gt;=2,2,IF('Core Indicators'!FC51&gt;=1,1,0))))))</f>
        <v>5</v>
      </c>
      <c r="Z54" s="163">
        <f t="shared" si="20"/>
        <v>5</v>
      </c>
      <c r="AA54" s="184">
        <f>'Crisis Indicator Data'!Y51</f>
        <v>2</v>
      </c>
      <c r="AB54" s="184">
        <f>'Crisis Indicator Data'!Z51</f>
        <v>1</v>
      </c>
      <c r="AC54" s="184">
        <f>'Crisis Indicator Data'!AA51</f>
        <v>0</v>
      </c>
      <c r="AD54" s="184">
        <f>'Crisis Indicator Data'!AB51</f>
        <v>0</v>
      </c>
      <c r="AE54" s="184">
        <f t="shared" si="21"/>
        <v>2</v>
      </c>
      <c r="AF54" s="184">
        <f>'Crisis Indicator Data'!AC51</f>
        <v>0</v>
      </c>
      <c r="AG54" s="184">
        <f>'Crisis Indicator Data'!AD51</f>
        <v>0</v>
      </c>
      <c r="AH54" s="184">
        <f t="shared" si="22"/>
        <v>0</v>
      </c>
      <c r="AI54" s="184">
        <f>'Crisis Indicator Data'!AE51</f>
        <v>0</v>
      </c>
      <c r="AJ54" s="184">
        <f>'Crisis Indicator Data'!AF51</f>
        <v>0</v>
      </c>
      <c r="AK54" s="184">
        <f>'Crisis Indicator Data'!AG51</f>
        <v>3</v>
      </c>
      <c r="AL54" s="184">
        <f t="shared" si="23"/>
        <v>3</v>
      </c>
      <c r="AM54" s="163">
        <f t="shared" si="24"/>
        <v>2</v>
      </c>
      <c r="AN54" s="163">
        <f t="shared" si="25"/>
        <v>3.5</v>
      </c>
    </row>
    <row r="55" spans="1:40" ht="13.5" customHeight="1" x14ac:dyDescent="0.35">
      <c r="A55" s="172" t="str">
        <f>'Crisis Indicator Data'!A52</f>
        <v>Complex crisis in Honduras</v>
      </c>
      <c r="B55" s="173" t="str">
        <f>'Crisis Indicator Data'!B52</f>
        <v>Violence,Socio-political,Other seasonal event</v>
      </c>
      <c r="C55" s="173" t="str">
        <f>'Crisis Indicator Data'!C52</f>
        <v>HND001</v>
      </c>
      <c r="D55" s="173" t="str">
        <f>'Crisis Indicator Data'!D52</f>
        <v>Honduras</v>
      </c>
      <c r="E55" s="174" t="str">
        <f>'Crisis Indicator Data'!E52</f>
        <v>HND</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1.8</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2.6</v>
      </c>
      <c r="H55" s="163">
        <f t="shared" si="13"/>
        <v>2.2000000000000002</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0.8</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0.7</v>
      </c>
      <c r="K55" s="163">
        <f t="shared" si="14"/>
        <v>0.75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3.2</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2.9</v>
      </c>
      <c r="N55" s="163">
        <f t="shared" si="15"/>
        <v>3.05</v>
      </c>
      <c r="O55" s="163">
        <f t="shared" si="16"/>
        <v>2</v>
      </c>
      <c r="P55" s="163">
        <f>IF(LEN(E55)&gt;3,VLOOKUP(C55,'Regional Crises'!$B$1:$R$69,12,FALSE),VLOOKUP(E55,'Country Indicator Data'!$B$4:$I$300,8,FALSE))</f>
        <v>3</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3.4</v>
      </c>
      <c r="R55" s="163">
        <f t="shared" si="17"/>
        <v>3.2</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3.9</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3.5</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2.5</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2.6</v>
      </c>
      <c r="W55" s="163">
        <f t="shared" si="18"/>
        <v>3.1</v>
      </c>
      <c r="X55" s="163">
        <f t="shared" si="19"/>
        <v>2.8</v>
      </c>
      <c r="Y55" s="184">
        <f>IF('Core Indicators'!FC52="x","x",IF('Core Indicators'!FC52&gt;=5,5,IF('Core Indicators'!FC52&gt;=4,4,IF('Core Indicators'!FC52&gt;=3,3,IF('Core Indicators'!FC52&gt;=2,2,IF('Core Indicators'!FC52&gt;=1,1,0))))))</f>
        <v>2</v>
      </c>
      <c r="Z55" s="163">
        <f t="shared" si="20"/>
        <v>2</v>
      </c>
      <c r="AA55" s="184">
        <f>'Crisis Indicator Data'!Y52</f>
        <v>0</v>
      </c>
      <c r="AB55" s="184">
        <f>'Crisis Indicator Data'!Z52</f>
        <v>1</v>
      </c>
      <c r="AC55" s="184">
        <f>'Crisis Indicator Data'!AA52</f>
        <v>0</v>
      </c>
      <c r="AD55" s="184">
        <f>'Crisis Indicator Data'!AB52</f>
        <v>0</v>
      </c>
      <c r="AE55" s="184">
        <f t="shared" si="21"/>
        <v>1</v>
      </c>
      <c r="AF55" s="184">
        <f>'Crisis Indicator Data'!AC52</f>
        <v>0</v>
      </c>
      <c r="AG55" s="184">
        <f>'Crisis Indicator Data'!AD52</f>
        <v>2</v>
      </c>
      <c r="AH55" s="184">
        <f t="shared" si="22"/>
        <v>2</v>
      </c>
      <c r="AI55" s="184">
        <f>'Crisis Indicator Data'!AE52</f>
        <v>3</v>
      </c>
      <c r="AJ55" s="184">
        <f>'Crisis Indicator Data'!AF52</f>
        <v>0</v>
      </c>
      <c r="AK55" s="184">
        <f>'Crisis Indicator Data'!AG52</f>
        <v>3</v>
      </c>
      <c r="AL55" s="184">
        <f t="shared" si="23"/>
        <v>4</v>
      </c>
      <c r="AM55" s="163">
        <f t="shared" si="24"/>
        <v>2</v>
      </c>
      <c r="AN55" s="163">
        <f t="shared" si="25"/>
        <v>2</v>
      </c>
    </row>
    <row r="56" spans="1:40" ht="13.5" customHeight="1" x14ac:dyDescent="0.35">
      <c r="A56" s="172" t="str">
        <f>'Crisis Indicator Data'!A53</f>
        <v>Complex crisis in Haiti</v>
      </c>
      <c r="B56" s="173" t="str">
        <f>'Crisis Indicator Data'!B53</f>
        <v>Earthquake,Violence,Socio-political,Other seasonal event</v>
      </c>
      <c r="C56" s="173" t="str">
        <f>'Crisis Indicator Data'!C53</f>
        <v>HTI001</v>
      </c>
      <c r="D56" s="173" t="str">
        <f>'Crisis Indicator Data'!D53</f>
        <v>Haiti</v>
      </c>
      <c r="E56" s="174" t="str">
        <f>'Crisis Indicator Data'!E53</f>
        <v>HTI</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2.1</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3.8</v>
      </c>
      <c r="H56" s="163">
        <f t="shared" si="13"/>
        <v>2.95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0</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4.0999999999999996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v>
      </c>
      <c r="N56" s="163">
        <f t="shared" si="15"/>
        <v>3.05</v>
      </c>
      <c r="O56" s="163">
        <f t="shared" si="16"/>
        <v>2</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3.9</v>
      </c>
      <c r="R56" s="163">
        <f t="shared" si="17"/>
        <v>4.45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4.2</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3.9</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3.8</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3.9</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1</v>
      </c>
      <c r="AB56" s="184">
        <f>'Crisis Indicator Data'!Z53</f>
        <v>3</v>
      </c>
      <c r="AC56" s="184">
        <f>'Crisis Indicator Data'!AA53</f>
        <v>3</v>
      </c>
      <c r="AD56" s="184">
        <f>'Crisis Indicator Data'!AB53</f>
        <v>0</v>
      </c>
      <c r="AE56" s="184">
        <f t="shared" si="21"/>
        <v>3</v>
      </c>
      <c r="AF56" s="184">
        <f>'Crisis Indicator Data'!AC53</f>
        <v>0</v>
      </c>
      <c r="AG56" s="184">
        <f>'Crisis Indicator Data'!AD53</f>
        <v>2</v>
      </c>
      <c r="AH56" s="184">
        <f t="shared" si="22"/>
        <v>2</v>
      </c>
      <c r="AI56" s="184">
        <f>'Crisis Indicator Data'!AE53</f>
        <v>3</v>
      </c>
      <c r="AJ56" s="184">
        <f>'Crisis Indicator Data'!AF53</f>
        <v>0</v>
      </c>
      <c r="AK56" s="184">
        <f>'Crisis Indicator Data'!AG53</f>
        <v>3</v>
      </c>
      <c r="AL56" s="184">
        <f t="shared" si="23"/>
        <v>4</v>
      </c>
      <c r="AM56" s="163">
        <f t="shared" si="24"/>
        <v>3</v>
      </c>
      <c r="AN56" s="163">
        <f t="shared" si="25"/>
        <v>4</v>
      </c>
    </row>
    <row r="57" spans="1:40" ht="13.5" customHeight="1" x14ac:dyDescent="0.35">
      <c r="A57" s="172" t="str">
        <f>'Crisis Indicator Data'!A54</f>
        <v>Displacement from Russia-Ukraine conflict in Hungary</v>
      </c>
      <c r="B57" s="173" t="str">
        <f>'Crisis Indicator Data'!B54</f>
        <v>Conflict,Displacement</v>
      </c>
      <c r="C57" s="173" t="str">
        <f>'Crisis Indicator Data'!C54</f>
        <v>HUN002</v>
      </c>
      <c r="D57" s="173" t="str">
        <f>'Crisis Indicator Data'!D54</f>
        <v>Hungary</v>
      </c>
      <c r="E57" s="174" t="str">
        <f>'Crisis Indicator Data'!E54</f>
        <v>HUN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1.1000000000000001</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1.9</v>
      </c>
      <c r="H57" s="163">
        <f t="shared" si="13"/>
        <v>1.5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0.9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0.5</v>
      </c>
      <c r="K57" s="163">
        <f t="shared" si="14"/>
        <v>0.7</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1.7</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1.1499999999999999</v>
      </c>
      <c r="O57" s="163">
        <f t="shared" si="16"/>
        <v>1.1166666666666667</v>
      </c>
      <c r="P57" s="163">
        <f>IF(LEN(E57)&gt;3,VLOOKUP(C57,'Regional Crises'!$B$1:$R$69,12,FALSE),VLOOKUP(E57,'Country Indicator Data'!$B$4:$I$300,8,FALSE))</f>
        <v>1</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163">
        <f t="shared" si="17"/>
        <v>0.5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2.9</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2.1</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1.7</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1.8</v>
      </c>
      <c r="W57" s="163">
        <f t="shared" si="18"/>
        <v>2.1</v>
      </c>
      <c r="X57" s="163">
        <f t="shared" si="19"/>
        <v>1.2</v>
      </c>
      <c r="Y57" s="184">
        <f>IF('Core Indicators'!FC54="x","x",IF('Core Indicators'!FC54&gt;=5,5,IF('Core Indicators'!FC54&gt;=4,4,IF('Core Indicators'!FC54&gt;=3,3,IF('Core Indicators'!FC54&gt;=2,2,IF('Core Indicators'!FC54&gt;=1,1,0))))))</f>
        <v>2</v>
      </c>
      <c r="Z57" s="163">
        <f t="shared" si="20"/>
        <v>2</v>
      </c>
      <c r="AA57" s="184">
        <f>'Crisis Indicator Data'!Y54</f>
        <v>1</v>
      </c>
      <c r="AB57" s="184">
        <f>'Crisis Indicator Data'!Z54</f>
        <v>0</v>
      </c>
      <c r="AC57" s="184">
        <f>'Crisis Indicator Data'!AA54</f>
        <v>0</v>
      </c>
      <c r="AD57" s="184">
        <f>'Crisis Indicator Data'!AB54</f>
        <v>0</v>
      </c>
      <c r="AE57" s="184">
        <f t="shared" si="21"/>
        <v>1</v>
      </c>
      <c r="AF57" s="184">
        <f>'Crisis Indicator Data'!AC54</f>
        <v>0</v>
      </c>
      <c r="AG57" s="184">
        <f>'Crisis Indicator Data'!AD54</f>
        <v>0</v>
      </c>
      <c r="AH57" s="184">
        <f t="shared" si="22"/>
        <v>0</v>
      </c>
      <c r="AI57" s="184">
        <f>'Crisis Indicator Data'!AE54</f>
        <v>0</v>
      </c>
      <c r="AJ57" s="184">
        <f>'Crisis Indicator Data'!AF54</f>
        <v>0</v>
      </c>
      <c r="AK57" s="184">
        <f>'Crisis Indicator Data'!AG54</f>
        <v>0</v>
      </c>
      <c r="AL57" s="184">
        <f t="shared" si="23"/>
        <v>0</v>
      </c>
      <c r="AM57" s="163">
        <f t="shared" si="24"/>
        <v>0</v>
      </c>
      <c r="AN57" s="163">
        <f t="shared" si="25"/>
        <v>1</v>
      </c>
    </row>
    <row r="58" spans="1:40" ht="13.5" customHeight="1" x14ac:dyDescent="0.35">
      <c r="A58" s="172" t="str">
        <f>'Crisis Indicator Data'!A55</f>
        <v>Papua Conflict</v>
      </c>
      <c r="B58" s="173" t="str">
        <f>'Crisis Indicator Data'!B55</f>
        <v>Socio-political,Violence,Conflict</v>
      </c>
      <c r="C58" s="173" t="str">
        <f>'Crisis Indicator Data'!C55</f>
        <v>IDN002</v>
      </c>
      <c r="D58" s="173" t="str">
        <f>'Crisis Indicator Data'!D55</f>
        <v>Indonesia</v>
      </c>
      <c r="E58" s="174" t="str">
        <f>'Crisis Indicator Data'!E55</f>
        <v>IDN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3.2</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1.9</v>
      </c>
      <c r="H58" s="163">
        <f t="shared" si="13"/>
        <v>2.5499999999999998</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3.9</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1.1000000000000001</v>
      </c>
      <c r="K58" s="163">
        <f t="shared" si="14"/>
        <v>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1.6</v>
      </c>
      <c r="N58" s="163">
        <f t="shared" si="15"/>
        <v>2.2999999999999998</v>
      </c>
      <c r="O58" s="163">
        <f t="shared" si="16"/>
        <v>2.4499999999999997</v>
      </c>
      <c r="P58" s="163">
        <f>IF(LEN(E58)&gt;3,VLOOKUP(C58,'Regional Crises'!$B$1:$R$69,12,FALSE),VLOOKUP(E58,'Country Indicator Data'!$B$4:$I$300,8,FALSE))</f>
        <v>3</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2.4</v>
      </c>
      <c r="R58" s="163">
        <f t="shared" si="17"/>
        <v>2.7</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3.3</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2.7</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1.9</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2.2000000000000002</v>
      </c>
      <c r="W58" s="163">
        <f t="shared" si="18"/>
        <v>2.5</v>
      </c>
      <c r="X58" s="163">
        <f t="shared" si="19"/>
        <v>2.6</v>
      </c>
      <c r="Y58" s="184">
        <f>IF('Core Indicators'!FC55="x","x",IF('Core Indicators'!FC55&gt;=5,5,IF('Core Indicators'!FC55&gt;=4,4,IF('Core Indicators'!FC55&gt;=3,3,IF('Core Indicators'!FC55&gt;=2,2,IF('Core Indicators'!FC55&gt;=1,1,0))))))</f>
        <v>4</v>
      </c>
      <c r="Z58" s="163">
        <f t="shared" si="20"/>
        <v>4</v>
      </c>
      <c r="AA58" s="184">
        <f>'Crisis Indicator Data'!Y55</f>
        <v>1</v>
      </c>
      <c r="AB58" s="184">
        <f>'Crisis Indicator Data'!Z55</f>
        <v>2</v>
      </c>
      <c r="AC58" s="184">
        <f>'Crisis Indicator Data'!AA55</f>
        <v>1</v>
      </c>
      <c r="AD58" s="184">
        <f>'Crisis Indicator Data'!AB55</f>
        <v>0</v>
      </c>
      <c r="AE58" s="184">
        <f t="shared" si="21"/>
        <v>2</v>
      </c>
      <c r="AF58" s="184">
        <f>'Crisis Indicator Data'!AC55</f>
        <v>2</v>
      </c>
      <c r="AG58" s="184">
        <f>'Crisis Indicator Data'!AD55</f>
        <v>2</v>
      </c>
      <c r="AH58" s="184">
        <f t="shared" si="22"/>
        <v>4</v>
      </c>
      <c r="AI58" s="184">
        <f>'Crisis Indicator Data'!AE55</f>
        <v>2</v>
      </c>
      <c r="AJ58" s="184">
        <f>'Crisis Indicator Data'!AF55</f>
        <v>0</v>
      </c>
      <c r="AK58" s="184">
        <f>'Crisis Indicator Data'!AG55</f>
        <v>2</v>
      </c>
      <c r="AL58" s="184">
        <f t="shared" si="23"/>
        <v>3</v>
      </c>
      <c r="AM58" s="163">
        <f t="shared" si="24"/>
        <v>3</v>
      </c>
      <c r="AN58" s="163">
        <f t="shared" si="25"/>
        <v>3.5</v>
      </c>
    </row>
    <row r="59" spans="1:40" ht="13.5" customHeight="1" x14ac:dyDescent="0.35">
      <c r="A59" s="172" t="str">
        <f>'Crisis Indicator Data'!A56</f>
        <v>2024 Monsoon Floods in India</v>
      </c>
      <c r="B59" s="173" t="str">
        <f>'Crisis Indicator Data'!B56</f>
        <v>Floods</v>
      </c>
      <c r="C59" s="173" t="str">
        <f>'Crisis Indicator Data'!C56</f>
        <v>IND006</v>
      </c>
      <c r="D59" s="173" t="str">
        <f>'Crisis Indicator Data'!D56</f>
        <v>India</v>
      </c>
      <c r="E59" s="174" t="str">
        <f>'Crisis Indicator Data'!E56</f>
        <v>IND</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2.5</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v>
      </c>
      <c r="H59" s="163">
        <f t="shared" si="13"/>
        <v>2.25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4.4000000000000004</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0.1</v>
      </c>
      <c r="K59" s="163">
        <f t="shared" si="14"/>
        <v>2.25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3.3</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1.3</v>
      </c>
      <c r="N59" s="163">
        <f t="shared" si="15"/>
        <v>2.2999999999999998</v>
      </c>
      <c r="O59" s="163">
        <f t="shared" si="16"/>
        <v>2.2666666666666666</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2.9</v>
      </c>
      <c r="R59" s="163">
        <f t="shared" si="17"/>
        <v>2.95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3.1</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2.1</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1.7</v>
      </c>
      <c r="W59" s="163">
        <f t="shared" si="18"/>
        <v>2.2999999999999998</v>
      </c>
      <c r="X59" s="163">
        <f t="shared" si="19"/>
        <v>2.5</v>
      </c>
      <c r="Y59" s="184">
        <f>IF('Core Indicators'!FC56="x","x",IF('Core Indicators'!FC56&gt;=5,5,IF('Core Indicators'!FC56&gt;=4,4,IF('Core Indicators'!FC56&gt;=3,3,IF('Core Indicators'!FC56&gt;=2,2,IF('Core Indicators'!FC56&gt;=1,1,0))))))</f>
        <v>4</v>
      </c>
      <c r="Z59" s="163">
        <f t="shared" si="20"/>
        <v>4</v>
      </c>
      <c r="AA59" s="184">
        <f>'Crisis Indicator Data'!Y56</f>
        <v>2</v>
      </c>
      <c r="AB59" s="184">
        <f>'Crisis Indicator Data'!Z56</f>
        <v>0</v>
      </c>
      <c r="AC59" s="184">
        <f>'Crisis Indicator Data'!AA56</f>
        <v>0</v>
      </c>
      <c r="AD59" s="184">
        <f>'Crisis Indicator Data'!AB56</f>
        <v>0</v>
      </c>
      <c r="AE59" s="184">
        <f t="shared" si="21"/>
        <v>2</v>
      </c>
      <c r="AF59" s="184">
        <f>'Crisis Indicator Data'!AC56</f>
        <v>2</v>
      </c>
      <c r="AG59" s="184">
        <f>'Crisis Indicator Data'!AD56</f>
        <v>0</v>
      </c>
      <c r="AH59" s="184">
        <f t="shared" si="22"/>
        <v>2</v>
      </c>
      <c r="AI59" s="184">
        <f>'Crisis Indicator Data'!AE56</f>
        <v>0</v>
      </c>
      <c r="AJ59" s="184">
        <f>'Crisis Indicator Data'!AF56</f>
        <v>1</v>
      </c>
      <c r="AK59" s="184">
        <f>'Crisis Indicator Data'!AG56</f>
        <v>3</v>
      </c>
      <c r="AL59" s="184">
        <f t="shared" si="23"/>
        <v>3</v>
      </c>
      <c r="AM59" s="163">
        <f t="shared" si="24"/>
        <v>2</v>
      </c>
      <c r="AN59" s="163">
        <f t="shared" si="25"/>
        <v>3</v>
      </c>
    </row>
    <row r="60" spans="1:40" ht="13.5" customHeight="1" x14ac:dyDescent="0.35">
      <c r="A60" s="172" t="str">
        <f>'Crisis Indicator Data'!A57</f>
        <v>Afghan Refugees in Iran</v>
      </c>
      <c r="B60" s="173" t="str">
        <f>'Crisis Indicator Data'!B57</f>
        <v>Displacement</v>
      </c>
      <c r="C60" s="173" t="str">
        <f>'Crisis Indicator Data'!C57</f>
        <v>IRN004</v>
      </c>
      <c r="D60" s="173" t="str">
        <f>'Crisis Indicator Data'!D57</f>
        <v>Iran</v>
      </c>
      <c r="E60" s="174" t="str">
        <f>'Crisis Indicator Data'!E57</f>
        <v>IRN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5</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3.6</v>
      </c>
      <c r="H60" s="163">
        <f t="shared" si="13"/>
        <v>4.3</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3.4</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1.6</v>
      </c>
      <c r="K60" s="163">
        <f t="shared" si="14"/>
        <v>2.5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3.3</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1.2</v>
      </c>
      <c r="N60" s="163">
        <f t="shared" si="15"/>
        <v>2.25</v>
      </c>
      <c r="O60" s="163">
        <f t="shared" si="16"/>
        <v>3.0166666666666671</v>
      </c>
      <c r="P60" s="163">
        <f>IF(LEN(E60)&gt;3,VLOOKUP(C60,'Regional Crises'!$B$1:$R$69,12,FALSE),VLOOKUP(E60,'Country Indicator Data'!$B$4:$I$300,8,FALSE))</f>
        <v>4</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4</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3.8</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3.5</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3.7</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4.5</v>
      </c>
      <c r="W60" s="163">
        <f t="shared" si="18"/>
        <v>3.9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0</v>
      </c>
      <c r="AC60" s="184">
        <f>'Crisis Indicator Data'!AA57</f>
        <v>0</v>
      </c>
      <c r="AD60" s="184">
        <f>'Crisis Indicator Data'!AB57</f>
        <v>0</v>
      </c>
      <c r="AE60" s="184">
        <f t="shared" si="21"/>
        <v>1</v>
      </c>
      <c r="AF60" s="184">
        <f>'Crisis Indicator Data'!AC57</f>
        <v>2</v>
      </c>
      <c r="AG60" s="184">
        <f>'Crisis Indicator Data'!AD57</f>
        <v>2</v>
      </c>
      <c r="AH60" s="184">
        <f t="shared" si="22"/>
        <v>4</v>
      </c>
      <c r="AI60" s="184">
        <f>'Crisis Indicator Data'!AE57</f>
        <v>0</v>
      </c>
      <c r="AJ60" s="184">
        <f>'Crisis Indicator Data'!AF57</f>
        <v>1</v>
      </c>
      <c r="AK60" s="184">
        <f>'Crisis Indicator Data'!AG57</f>
        <v>2</v>
      </c>
      <c r="AL60" s="184">
        <f t="shared" si="23"/>
        <v>3</v>
      </c>
      <c r="AM60" s="163">
        <f t="shared" si="24"/>
        <v>3</v>
      </c>
      <c r="AN60" s="163">
        <f t="shared" si="25"/>
        <v>2.5</v>
      </c>
    </row>
    <row r="61" spans="1:40" ht="13.5" customHeight="1" x14ac:dyDescent="0.35">
      <c r="A61" s="172" t="str">
        <f>'Crisis Indicator Data'!A58</f>
        <v>Multiple crises in Iraq</v>
      </c>
      <c r="B61" s="173" t="str">
        <f>'Crisis Indicator Data'!B58</f>
        <v>Violence,Displacement,Socio-political,Conflict</v>
      </c>
      <c r="C61" s="173" t="str">
        <f>'Crisis Indicator Data'!C58</f>
        <v>IRQ001</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163">
        <f t="shared" si="13"/>
        <v>3.55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2.3333333333333335</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3.8</v>
      </c>
      <c r="R61" s="163">
        <f t="shared" si="17"/>
        <v>4.4000000000000004</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3.9</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3.5</v>
      </c>
      <c r="Y61" s="184">
        <f>IF('Core Indicators'!FC58="x","x",IF('Core Indicators'!FC58&gt;=5,5,IF('Core Indicators'!FC58&gt;=4,4,IF('Core Indicators'!FC58&gt;=3,3,IF('Core Indicators'!FC58&gt;=2,2,IF('Core Indicators'!FC58&gt;=1,1,0))))))</f>
        <v>4</v>
      </c>
      <c r="Z61" s="163">
        <f t="shared" si="20"/>
        <v>4</v>
      </c>
      <c r="AA61" s="184">
        <f>'Crisis Indicator Data'!Y58</f>
        <v>1</v>
      </c>
      <c r="AB61" s="184">
        <f>'Crisis Indicator Data'!Z58</f>
        <v>2</v>
      </c>
      <c r="AC61" s="184">
        <f>'Crisis Indicator Data'!AA58</f>
        <v>1</v>
      </c>
      <c r="AD61" s="184">
        <f>'Crisis Indicator Data'!AB58</f>
        <v>0</v>
      </c>
      <c r="AE61" s="184">
        <f t="shared" si="21"/>
        <v>2</v>
      </c>
      <c r="AF61" s="184">
        <f>'Crisis Indicator Data'!AC58</f>
        <v>2</v>
      </c>
      <c r="AG61" s="184">
        <f>'Crisis Indicator Data'!AD58</f>
        <v>2</v>
      </c>
      <c r="AH61" s="184">
        <f t="shared" si="22"/>
        <v>4</v>
      </c>
      <c r="AI61" s="184">
        <f>'Crisis Indicator Data'!AE58</f>
        <v>1</v>
      </c>
      <c r="AJ61" s="184">
        <f>'Crisis Indicator Data'!AF58</f>
        <v>3</v>
      </c>
      <c r="AK61" s="184">
        <f>'Crisis Indicator Data'!AG58</f>
        <v>1</v>
      </c>
      <c r="AL61" s="184">
        <f t="shared" si="23"/>
        <v>4</v>
      </c>
      <c r="AM61" s="163">
        <f t="shared" si="24"/>
        <v>3</v>
      </c>
      <c r="AN61" s="163">
        <f t="shared" si="25"/>
        <v>3.5</v>
      </c>
    </row>
    <row r="62" spans="1:40" ht="13.5" customHeight="1" x14ac:dyDescent="0.35">
      <c r="A62" s="172" t="str">
        <f>'Crisis Indicator Data'!A59</f>
        <v>Conflict  in Iraq</v>
      </c>
      <c r="B62" s="173" t="str">
        <f>'Crisis Indicator Data'!B59</f>
        <v>Conflict,Socio-political,Violence</v>
      </c>
      <c r="C62" s="173" t="str">
        <f>'Crisis Indicator Data'!C59</f>
        <v>IRQ002</v>
      </c>
      <c r="D62" s="173" t="str">
        <f>'Crisis Indicator Data'!D59</f>
        <v>Iraq</v>
      </c>
      <c r="E62" s="174" t="str">
        <f>'Crisis Indicator Data'!E59</f>
        <v>IRQ</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4.3</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2.8</v>
      </c>
      <c r="H62" s="163">
        <f t="shared" si="13"/>
        <v>3.55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2.7</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163">
        <f t="shared" si="14"/>
        <v>1.35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0.6</v>
      </c>
      <c r="N62" s="163">
        <f t="shared" si="15"/>
        <v>2.1</v>
      </c>
      <c r="O62" s="163">
        <f t="shared" si="16"/>
        <v>2.3333333333333335</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3.8</v>
      </c>
      <c r="R62" s="163">
        <f t="shared" si="17"/>
        <v>4.4000000000000004</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3.9</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3.5</v>
      </c>
      <c r="W62" s="163">
        <f t="shared" si="18"/>
        <v>3.7</v>
      </c>
      <c r="X62" s="163">
        <f t="shared" si="19"/>
        <v>3.5</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1</v>
      </c>
      <c r="AC62" s="184">
        <f>'Crisis Indicator Data'!AA59</f>
        <v>1</v>
      </c>
      <c r="AD62" s="184">
        <f>'Crisis Indicator Data'!AB59</f>
        <v>0</v>
      </c>
      <c r="AE62" s="184">
        <f t="shared" si="21"/>
        <v>2</v>
      </c>
      <c r="AF62" s="184">
        <f>'Crisis Indicator Data'!AC59</f>
        <v>2</v>
      </c>
      <c r="AG62" s="184">
        <f>'Crisis Indicator Data'!AD59</f>
        <v>2</v>
      </c>
      <c r="AH62" s="184">
        <f t="shared" si="22"/>
        <v>4</v>
      </c>
      <c r="AI62" s="184">
        <f>'Crisis Indicator Data'!AE59</f>
        <v>1</v>
      </c>
      <c r="AJ62" s="184">
        <f>'Crisis Indicator Data'!AF59</f>
        <v>3</v>
      </c>
      <c r="AK62" s="184">
        <f>'Crisis Indicator Data'!AG59</f>
        <v>1</v>
      </c>
      <c r="AL62" s="184">
        <f t="shared" si="23"/>
        <v>4</v>
      </c>
      <c r="AM62" s="163">
        <f t="shared" si="24"/>
        <v>3</v>
      </c>
      <c r="AN62" s="163">
        <f t="shared" si="25"/>
        <v>2.5</v>
      </c>
    </row>
    <row r="63" spans="1:40" ht="13.5" customHeight="1" x14ac:dyDescent="0.35">
      <c r="A63" s="172" t="str">
        <f>'Crisis Indicator Data'!A60</f>
        <v>Syrian and Palestinian refugees in iraq</v>
      </c>
      <c r="B63" s="173" t="str">
        <f>'Crisis Indicator Data'!B60</f>
        <v>Displacement</v>
      </c>
      <c r="C63" s="173" t="str">
        <f>'Crisis Indicator Data'!C60</f>
        <v>IRQ003</v>
      </c>
      <c r="D63" s="173" t="str">
        <f>'Crisis Indicator Data'!D60</f>
        <v>Iraq</v>
      </c>
      <c r="E63" s="174" t="str">
        <f>'Crisis Indicator Data'!E60</f>
        <v>IRQ</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4.3</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2.8</v>
      </c>
      <c r="H63" s="163">
        <f t="shared" si="13"/>
        <v>3.55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2.7</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163">
        <f t="shared" si="14"/>
        <v>1.35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0.6</v>
      </c>
      <c r="N63" s="163">
        <f t="shared" si="15"/>
        <v>2.1</v>
      </c>
      <c r="O63" s="163">
        <f t="shared" si="16"/>
        <v>2.3333333333333335</v>
      </c>
      <c r="P63" s="163">
        <f>IF(LEN(E63)&gt;3,VLOOKUP(C63,'Regional Crises'!$B$1:$R$69,12,FALSE),VLOOKUP(E63,'Country Indicator Data'!$B$4:$I$300,8,FALSE))</f>
        <v>5</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3.8</v>
      </c>
      <c r="R63" s="163">
        <f t="shared" si="17"/>
        <v>4.4000000000000004</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3.9</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4.3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3</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3.5</v>
      </c>
      <c r="W63" s="163">
        <f t="shared" si="18"/>
        <v>3.7</v>
      </c>
      <c r="X63" s="163">
        <f t="shared" si="19"/>
        <v>3.5</v>
      </c>
      <c r="Y63" s="184">
        <f>IF('Core Indicators'!FC60="x","x",IF('Core Indicators'!FC60&gt;=5,5,IF('Core Indicators'!FC60&gt;=4,4,IF('Core Indicators'!FC60&gt;=3,3,IF('Core Indicators'!FC60&gt;=2,2,IF('Core Indicators'!FC60&gt;=1,1,0))))))</f>
        <v>2</v>
      </c>
      <c r="Z63" s="163">
        <f t="shared" si="20"/>
        <v>2</v>
      </c>
      <c r="AA63" s="184">
        <f>'Crisis Indicator Data'!Y60</f>
        <v>1</v>
      </c>
      <c r="AB63" s="184">
        <f>'Crisis Indicator Data'!Z60</f>
        <v>2</v>
      </c>
      <c r="AC63" s="184">
        <f>'Crisis Indicator Data'!AA60</f>
        <v>1</v>
      </c>
      <c r="AD63" s="184">
        <f>'Crisis Indicator Data'!AB60</f>
        <v>0</v>
      </c>
      <c r="AE63" s="184">
        <f t="shared" si="21"/>
        <v>2</v>
      </c>
      <c r="AF63" s="184">
        <f>'Crisis Indicator Data'!AC60</f>
        <v>0</v>
      </c>
      <c r="AG63" s="184">
        <f>'Crisis Indicator Data'!AD60</f>
        <v>1</v>
      </c>
      <c r="AH63" s="184">
        <f t="shared" si="22"/>
        <v>1</v>
      </c>
      <c r="AI63" s="184">
        <f>'Crisis Indicator Data'!AE60</f>
        <v>0</v>
      </c>
      <c r="AJ63" s="184">
        <f>'Crisis Indicator Data'!AF60</f>
        <v>3</v>
      </c>
      <c r="AK63" s="184">
        <f>'Crisis Indicator Data'!AG60</f>
        <v>0</v>
      </c>
      <c r="AL63" s="184">
        <f t="shared" si="23"/>
        <v>3</v>
      </c>
      <c r="AM63" s="163">
        <f t="shared" si="24"/>
        <v>2</v>
      </c>
      <c r="AN63" s="163">
        <f t="shared" si="25"/>
        <v>2</v>
      </c>
    </row>
    <row r="64" spans="1:40" ht="13.5" customHeight="1" x14ac:dyDescent="0.35">
      <c r="A64" s="172" t="str">
        <f>'Crisis Indicator Data'!A61</f>
        <v>Mixed migration flows in Italy</v>
      </c>
      <c r="B64" s="173" t="str">
        <f>'Crisis Indicator Data'!B61</f>
        <v>Displacement</v>
      </c>
      <c r="C64" s="173" t="str">
        <f>'Crisis Indicator Data'!C61</f>
        <v>ITA002</v>
      </c>
      <c r="D64" s="173" t="str">
        <f>'Crisis Indicator Data'!D61</f>
        <v>Italy</v>
      </c>
      <c r="E64" s="174" t="str">
        <f>'Crisis Indicator Data'!E61</f>
        <v>ITA</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0.7</v>
      </c>
      <c r="G64" s="163" t="str">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x</v>
      </c>
      <c r="H64" s="163">
        <f t="shared" si="13"/>
        <v>0.7</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0.6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0.1</v>
      </c>
      <c r="K64" s="163">
        <f t="shared" si="14"/>
        <v>0.35</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0.5</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1.4</v>
      </c>
      <c r="N64" s="163">
        <f t="shared" si="15"/>
        <v>0.95</v>
      </c>
      <c r="O64" s="163">
        <f t="shared" si="16"/>
        <v>0.66666666666666663</v>
      </c>
      <c r="P64" s="163">
        <f>IF(LEN(E64)&gt;3,VLOOKUP(C64,'Regional Crises'!$B$1:$R$69,12,FALSE),VLOOKUP(E64,'Country Indicator Data'!$B$4:$I$300,8,FALSE))</f>
        <v>0</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4.2</v>
      </c>
      <c r="R64" s="163">
        <f t="shared" si="17"/>
        <v>2.1</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2.2000000000000002</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2.2000000000000002</v>
      </c>
      <c r="U64" s="163" t="str">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x</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0.5</v>
      </c>
      <c r="W64" s="163">
        <f t="shared" si="18"/>
        <v>1.6</v>
      </c>
      <c r="X64" s="163">
        <f t="shared" si="19"/>
        <v>1.5</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0</v>
      </c>
      <c r="AG64" s="184">
        <f>'Crisis Indicator Data'!AD61</f>
        <v>2</v>
      </c>
      <c r="AH64" s="184">
        <f t="shared" si="22"/>
        <v>2</v>
      </c>
      <c r="AI64" s="184">
        <f>'Crisis Indicator Data'!AE61</f>
        <v>0</v>
      </c>
      <c r="AJ64" s="184">
        <f>'Crisis Indicator Data'!AF61</f>
        <v>0</v>
      </c>
      <c r="AK64" s="184">
        <f>'Crisis Indicator Data'!AG61</f>
        <v>1</v>
      </c>
      <c r="AL64" s="184">
        <f t="shared" si="23"/>
        <v>1</v>
      </c>
      <c r="AM64" s="163">
        <f t="shared" si="24"/>
        <v>2</v>
      </c>
      <c r="AN64" s="163">
        <f t="shared" si="25"/>
        <v>2.5</v>
      </c>
    </row>
    <row r="65" spans="1:40" ht="13.5" customHeight="1" x14ac:dyDescent="0.35">
      <c r="A65" s="172" t="str">
        <f>'Crisis Indicator Data'!A62</f>
        <v>Syrian refugees in Jordan</v>
      </c>
      <c r="B65" s="173" t="str">
        <f>'Crisis Indicator Data'!B62</f>
        <v>Displacement</v>
      </c>
      <c r="C65" s="173" t="str">
        <f>'Crisis Indicator Data'!C62</f>
        <v>JOR002</v>
      </c>
      <c r="D65" s="173" t="str">
        <f>'Crisis Indicator Data'!D62</f>
        <v>Jordan</v>
      </c>
      <c r="E65" s="174" t="str">
        <f>'Crisis Indicator Data'!E62</f>
        <v>JOR</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4.3</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v>
      </c>
      <c r="H65" s="163">
        <f t="shared" si="13"/>
        <v>3.65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2.9</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5</v>
      </c>
      <c r="K65" s="163">
        <f t="shared" si="14"/>
        <v>3.95</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3.1</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1.1000000000000001</v>
      </c>
      <c r="N65" s="163">
        <f t="shared" si="15"/>
        <v>2.1</v>
      </c>
      <c r="O65" s="163">
        <f t="shared" si="16"/>
        <v>3.2333333333333329</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0</v>
      </c>
      <c r="R65" s="163">
        <f t="shared" si="17"/>
        <v>1.5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2.7</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2.2999999999999998</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3.4</v>
      </c>
      <c r="W65" s="163">
        <f t="shared" si="18"/>
        <v>2.8</v>
      </c>
      <c r="X65" s="163">
        <f t="shared" si="19"/>
        <v>2.5</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2</v>
      </c>
      <c r="AH65" s="184">
        <f t="shared" si="22"/>
        <v>2</v>
      </c>
      <c r="AI65" s="184">
        <f>'Crisis Indicator Data'!AE62</f>
        <v>0</v>
      </c>
      <c r="AJ65" s="184">
        <f>'Crisis Indicator Data'!AF62</f>
        <v>2</v>
      </c>
      <c r="AK65" s="184">
        <f>'Crisis Indicator Data'!AG62</f>
        <v>0</v>
      </c>
      <c r="AL65" s="184">
        <f t="shared" si="23"/>
        <v>2</v>
      </c>
      <c r="AM65" s="163">
        <f t="shared" si="24"/>
        <v>1</v>
      </c>
      <c r="AN65" s="163">
        <f t="shared" si="25"/>
        <v>1.5</v>
      </c>
    </row>
    <row r="66" spans="1:40" ht="13.5" customHeight="1" x14ac:dyDescent="0.35">
      <c r="A66" s="172" t="str">
        <f>'Crisis Indicator Data'!A63</f>
        <v xml:space="preserve">Multiple crisis in Kenya </v>
      </c>
      <c r="B66" s="173" t="str">
        <f>'Crisis Indicator Data'!B63</f>
        <v>Drought,Displacement</v>
      </c>
      <c r="C66" s="173" t="str">
        <f>'Crisis Indicator Data'!C63</f>
        <v>KEN001</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2.7333333333333329</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4.55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3.5</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2.8</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2.1</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2.4</v>
      </c>
      <c r="W66" s="163">
        <f t="shared" si="18"/>
        <v>2.7</v>
      </c>
      <c r="X66" s="163">
        <f t="shared" si="19"/>
        <v>3.3</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1</v>
      </c>
      <c r="AC66" s="184">
        <f>'Crisis Indicator Data'!AA63</f>
        <v>0</v>
      </c>
      <c r="AD66" s="184">
        <f>'Crisis Indicator Data'!AB63</f>
        <v>0</v>
      </c>
      <c r="AE66" s="184">
        <f t="shared" si="21"/>
        <v>1</v>
      </c>
      <c r="AF66" s="184">
        <f>'Crisis Indicator Data'!AC63</f>
        <v>2</v>
      </c>
      <c r="AG66" s="184">
        <f>'Crisis Indicator Data'!AD63</f>
        <v>2</v>
      </c>
      <c r="AH66" s="184">
        <f t="shared" si="22"/>
        <v>4</v>
      </c>
      <c r="AI66" s="184">
        <f>'Crisis Indicator Data'!AE63</f>
        <v>3</v>
      </c>
      <c r="AJ66" s="184">
        <f>'Crisis Indicator Data'!AF63</f>
        <v>0</v>
      </c>
      <c r="AK66" s="184">
        <f>'Crisis Indicator Data'!AG63</f>
        <v>3</v>
      </c>
      <c r="AL66" s="184">
        <f t="shared" si="23"/>
        <v>4</v>
      </c>
      <c r="AM66" s="163">
        <f t="shared" si="24"/>
        <v>3</v>
      </c>
      <c r="AN66" s="163">
        <f t="shared" si="25"/>
        <v>3</v>
      </c>
    </row>
    <row r="67" spans="1:40" ht="13.5" customHeight="1" x14ac:dyDescent="0.35">
      <c r="A67" s="172" t="str">
        <f>'Crisis Indicator Data'!A64</f>
        <v>Refugee situation in Kenya</v>
      </c>
      <c r="B67" s="173" t="str">
        <f>'Crisis Indicator Data'!B64</f>
        <v>Displacement</v>
      </c>
      <c r="C67" s="173" t="str">
        <f>'Crisis Indicator Data'!C64</f>
        <v>KEN002</v>
      </c>
      <c r="D67" s="173" t="str">
        <f>'Crisis Indicator Data'!D64</f>
        <v>Kenya</v>
      </c>
      <c r="E67" s="174" t="str">
        <f>'Crisis Indicator Data'!E64</f>
        <v>KEN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2.1</v>
      </c>
      <c r="H67" s="163">
        <f t="shared" si="13"/>
        <v>2.85</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4.3</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0.8</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3.6</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v>
      </c>
      <c r="N67" s="163">
        <f t="shared" si="15"/>
        <v>2.8</v>
      </c>
      <c r="O67" s="163">
        <f t="shared" si="16"/>
        <v>2.7333333333333329</v>
      </c>
      <c r="P67" s="163">
        <f>IF(LEN(E67)&gt;3,VLOOKUP(C67,'Regional Crises'!$B$1:$R$69,12,FALSE),VLOOKUP(E67,'Country Indicator Data'!$B$4:$I$300,8,FALSE))</f>
        <v>5</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4.0999999999999996</v>
      </c>
      <c r="R67" s="163">
        <f t="shared" si="17"/>
        <v>4.55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3.5</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2.8</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2.1</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2.4</v>
      </c>
      <c r="W67" s="163">
        <f t="shared" si="18"/>
        <v>2.7</v>
      </c>
      <c r="X67" s="163">
        <f t="shared" si="19"/>
        <v>3.3</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1</v>
      </c>
      <c r="AC67" s="184">
        <f>'Crisis Indicator Data'!AA64</f>
        <v>0</v>
      </c>
      <c r="AD67" s="184">
        <f>'Crisis Indicator Data'!AB64</f>
        <v>0</v>
      </c>
      <c r="AE67" s="184">
        <f t="shared" si="21"/>
        <v>1</v>
      </c>
      <c r="AF67" s="184">
        <f>'Crisis Indicator Data'!AC64</f>
        <v>2</v>
      </c>
      <c r="AG67" s="184">
        <f>'Crisis Indicator Data'!AD64</f>
        <v>2</v>
      </c>
      <c r="AH67" s="184">
        <f t="shared" si="22"/>
        <v>4</v>
      </c>
      <c r="AI67" s="184">
        <f>'Crisis Indicator Data'!AE64</f>
        <v>3</v>
      </c>
      <c r="AJ67" s="184">
        <f>'Crisis Indicator Data'!AF64</f>
        <v>0</v>
      </c>
      <c r="AK67" s="184">
        <f>'Crisis Indicator Data'!AG64</f>
        <v>3</v>
      </c>
      <c r="AL67" s="184">
        <f t="shared" si="23"/>
        <v>4</v>
      </c>
      <c r="AM67" s="163">
        <f t="shared" si="24"/>
        <v>3</v>
      </c>
      <c r="AN67" s="163">
        <f t="shared" si="25"/>
        <v>2.5</v>
      </c>
    </row>
    <row r="68" spans="1:40" ht="13.5" customHeight="1" x14ac:dyDescent="0.35">
      <c r="A68" s="172" t="str">
        <f>'Crisis Indicator Data'!A65</f>
        <v>Drought in Kenya</v>
      </c>
      <c r="B68" s="173" t="str">
        <f>'Crisis Indicator Data'!B65</f>
        <v>Drought</v>
      </c>
      <c r="C68" s="173" t="str">
        <f>'Crisis Indicator Data'!C65</f>
        <v>KEN003</v>
      </c>
      <c r="D68" s="173" t="str">
        <f>'Crisis Indicator Data'!D65</f>
        <v>Kenya</v>
      </c>
      <c r="E68" s="174" t="str">
        <f>'Crisis Indicator Data'!E65</f>
        <v>KEN</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3.6</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2.1</v>
      </c>
      <c r="H68" s="163">
        <f t="shared" si="13"/>
        <v>2.85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4.3</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0.8</v>
      </c>
      <c r="K68" s="163">
        <f t="shared" si="14"/>
        <v>2.5499999999999998</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3.6</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v>
      </c>
      <c r="N68" s="163">
        <f t="shared" si="15"/>
        <v>2.8</v>
      </c>
      <c r="O68" s="163">
        <f t="shared" si="16"/>
        <v>2.7333333333333329</v>
      </c>
      <c r="P68" s="163">
        <f>IF(LEN(E68)&gt;3,VLOOKUP(C68,'Regional Crises'!$B$1:$R$69,12,FALSE),VLOOKUP(E68,'Country Indicator Data'!$B$4:$I$300,8,FALSE))</f>
        <v>5</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4.0999999999999996</v>
      </c>
      <c r="R68" s="163">
        <f t="shared" si="17"/>
        <v>4.55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3.5</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2.8</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2.1</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2.4</v>
      </c>
      <c r="W68" s="163">
        <f t="shared" si="18"/>
        <v>2.7</v>
      </c>
      <c r="X68" s="163">
        <f t="shared" si="19"/>
        <v>3.3</v>
      </c>
      <c r="Y68" s="184">
        <f>IF('Core Indicators'!FC65="x","x",IF('Core Indicators'!FC65&gt;=5,5,IF('Core Indicators'!FC65&gt;=4,4,IF('Core Indicators'!FC65&gt;=3,3,IF('Core Indicators'!FC65&gt;=2,2,IF('Core Indicators'!FC65&gt;=1,1,0))))))</f>
        <v>3</v>
      </c>
      <c r="Z68" s="163">
        <f t="shared" si="20"/>
        <v>3</v>
      </c>
      <c r="AA68" s="184">
        <f>'Crisis Indicator Data'!Y65</f>
        <v>0</v>
      </c>
      <c r="AB68" s="184">
        <f>'Crisis Indicator Data'!Z65</f>
        <v>1</v>
      </c>
      <c r="AC68" s="184">
        <f>'Crisis Indicator Data'!AA65</f>
        <v>0</v>
      </c>
      <c r="AD68" s="184">
        <f>'Crisis Indicator Data'!AB65</f>
        <v>0</v>
      </c>
      <c r="AE68" s="184">
        <f t="shared" si="21"/>
        <v>1</v>
      </c>
      <c r="AF68" s="184">
        <f>'Crisis Indicator Data'!AC65</f>
        <v>0</v>
      </c>
      <c r="AG68" s="184">
        <f>'Crisis Indicator Data'!AD65</f>
        <v>2</v>
      </c>
      <c r="AH68" s="184">
        <f t="shared" si="22"/>
        <v>2</v>
      </c>
      <c r="AI68" s="184">
        <f>'Crisis Indicator Data'!AE65</f>
        <v>3</v>
      </c>
      <c r="AJ68" s="184">
        <f>'Crisis Indicator Data'!AF65</f>
        <v>0</v>
      </c>
      <c r="AK68" s="184">
        <f>'Crisis Indicator Data'!AG65</f>
        <v>3</v>
      </c>
      <c r="AL68" s="184">
        <f t="shared" si="23"/>
        <v>4</v>
      </c>
      <c r="AM68" s="163">
        <f t="shared" si="24"/>
        <v>2</v>
      </c>
      <c r="AN68" s="163">
        <f t="shared" si="25"/>
        <v>2.5</v>
      </c>
    </row>
    <row r="69" spans="1:40" ht="13.5" customHeight="1" x14ac:dyDescent="0.35">
      <c r="A69" s="172" t="str">
        <f>'Crisis Indicator Data'!A66</f>
        <v>Typhoon Yagi in Laos</v>
      </c>
      <c r="B69" s="173" t="str">
        <f>'Crisis Indicator Data'!B66</f>
        <v>Cyclone,Floods</v>
      </c>
      <c r="C69" s="173" t="str">
        <f>'Crisis Indicator Data'!C66</f>
        <v>LAO004</v>
      </c>
      <c r="D69" s="173" t="str">
        <f>'Crisis Indicator Data'!D66</f>
        <v>Laos</v>
      </c>
      <c r="E69" s="174" t="str">
        <f>'Crisis Indicator Data'!E66</f>
        <v>LAO</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4.3</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3.5</v>
      </c>
      <c r="H69" s="163">
        <f t="shared" si="13"/>
        <v>3.9</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3.2</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4</v>
      </c>
      <c r="K69" s="163">
        <f t="shared" si="14"/>
        <v>3.6</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3.1</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1.7</v>
      </c>
      <c r="N69" s="163">
        <f t="shared" si="15"/>
        <v>2.4</v>
      </c>
      <c r="O69" s="163">
        <f t="shared" si="16"/>
        <v>3.3000000000000003</v>
      </c>
      <c r="P69" s="163">
        <f>IF(LEN(E69)&gt;3,VLOOKUP(C69,'Regional Crises'!$B$1:$R$69,12,FALSE),VLOOKUP(E69,'Country Indicator Data'!$B$4:$I$300,8,FALSE))</f>
        <v>2</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0.9</v>
      </c>
      <c r="R69" s="163">
        <f t="shared" si="17"/>
        <v>1.45</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3.3</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4.4000000000000004</v>
      </c>
      <c r="W69" s="163">
        <f t="shared" si="18"/>
        <v>3.7</v>
      </c>
      <c r="X69" s="163">
        <f t="shared" si="19"/>
        <v>2.8</v>
      </c>
      <c r="Y69" s="184">
        <f>IF('Core Indicators'!FC66="x","x",IF('Core Indicators'!FC66&gt;=5,5,IF('Core Indicators'!FC66&gt;=4,4,IF('Core Indicators'!FC66&gt;=3,3,IF('Core Indicators'!FC66&gt;=2,2,IF('Core Indicators'!FC66&gt;=1,1,0))))))</f>
        <v>4</v>
      </c>
      <c r="Z69" s="163">
        <f t="shared" si="20"/>
        <v>4</v>
      </c>
      <c r="AA69" s="184">
        <f>'Crisis Indicator Data'!Y66</f>
        <v>2</v>
      </c>
      <c r="AB69" s="184">
        <f>'Crisis Indicator Data'!Z66</f>
        <v>0</v>
      </c>
      <c r="AC69" s="184">
        <f>'Crisis Indicator Data'!AA66</f>
        <v>0</v>
      </c>
      <c r="AD69" s="184">
        <f>'Crisis Indicator Data'!AB66</f>
        <v>0</v>
      </c>
      <c r="AE69" s="184">
        <f t="shared" si="21"/>
        <v>2</v>
      </c>
      <c r="AF69" s="184">
        <f>'Crisis Indicator Data'!AC66</f>
        <v>0</v>
      </c>
      <c r="AG69" s="184">
        <f>'Crisis Indicator Data'!AD66</f>
        <v>0</v>
      </c>
      <c r="AH69" s="184">
        <f t="shared" si="22"/>
        <v>0</v>
      </c>
      <c r="AI69" s="184">
        <f>'Crisis Indicator Data'!AE66</f>
        <v>0</v>
      </c>
      <c r="AJ69" s="184">
        <f>'Crisis Indicator Data'!AF66</f>
        <v>3</v>
      </c>
      <c r="AK69" s="184">
        <f>'Crisis Indicator Data'!AG66</f>
        <v>3</v>
      </c>
      <c r="AL69" s="184">
        <f t="shared" si="23"/>
        <v>4</v>
      </c>
      <c r="AM69" s="163">
        <f t="shared" si="24"/>
        <v>2</v>
      </c>
      <c r="AN69" s="163">
        <f t="shared" si="25"/>
        <v>3</v>
      </c>
    </row>
    <row r="70" spans="1:40" ht="13.5" customHeight="1" x14ac:dyDescent="0.35">
      <c r="A70" s="172" t="str">
        <f>'Crisis Indicator Data'!A67</f>
        <v>Syrian refugees in Lebanon</v>
      </c>
      <c r="B70" s="173" t="str">
        <f>'Crisis Indicator Data'!B67</f>
        <v>Displacement</v>
      </c>
      <c r="C70" s="173" t="str">
        <f>'Crisis Indicator Data'!C67</f>
        <v>LBN002</v>
      </c>
      <c r="D70" s="173" t="str">
        <f>'Crisis Indicator Data'!D67</f>
        <v>Lebanon</v>
      </c>
      <c r="E70" s="174" t="str">
        <f>'Crisis Indicator Data'!E67</f>
        <v>LBN</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2.4</v>
      </c>
      <c r="H70" s="163">
        <f t="shared" ref="H70:H101" si="26">IF(AND(F70="x",G70="x"),"x",AVERAGE(F70,G70))</f>
        <v>2.65</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4.0999999999999996</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v>
      </c>
      <c r="K70" s="163">
        <f t="shared" ref="K70:K101" si="27">IF(AND(I70="x",J70="x"),"x",AVERAGE(I70,J70))</f>
        <v>2.5499999999999998</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2.4</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0.9</v>
      </c>
      <c r="N70" s="163">
        <f t="shared" ref="N70:N101" si="28">IF(AND(L70="x",M70="x"),"x",AVERAGE(L70,M70))</f>
        <v>1.65</v>
      </c>
      <c r="O70" s="163">
        <f t="shared" ref="O70:O101" si="29">AVERAGE(H70,K70,N70)</f>
        <v>2.2833333333333332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3.7</v>
      </c>
      <c r="R70" s="163">
        <f t="shared" ref="R70:R101" si="30">AVERAGE(P70:Q70)</f>
        <v>3.35</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3.6</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2.8</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2.9</v>
      </c>
      <c r="W70" s="163">
        <f t="shared" ref="W70:W101" si="31">IF(AND(S70="x",V70="x"),"x",ROUND(AVERAGE(S70,V70,T70,U70),1))</f>
        <v>3.3</v>
      </c>
      <c r="X70" s="163">
        <f t="shared" ref="X70:X101" si="32">ROUND(AVERAGE(O70,W70,R70),1)</f>
        <v>3</v>
      </c>
      <c r="Y70" s="184">
        <f>IF('Core Indicators'!FC67="x","x",IF('Core Indicators'!FC67&gt;=5,5,IF('Core Indicators'!FC67&gt;=4,4,IF('Core Indicators'!FC67&gt;=3,3,IF('Core Indicators'!FC67&gt;=2,2,IF('Core Indicators'!FC67&gt;=1,1,0))))))</f>
        <v>2</v>
      </c>
      <c r="Z70" s="163">
        <f t="shared" ref="Z70:Z101" si="33">Y70</f>
        <v>2</v>
      </c>
      <c r="AA70" s="184">
        <f>'Crisis Indicator Data'!Y67</f>
        <v>0</v>
      </c>
      <c r="AB70" s="184">
        <f>'Crisis Indicator Data'!Z67</f>
        <v>1</v>
      </c>
      <c r="AC70" s="184">
        <f>'Crisis Indicator Data'!AA67</f>
        <v>1</v>
      </c>
      <c r="AD70" s="184">
        <f>'Crisis Indicator Data'!AB67</f>
        <v>0</v>
      </c>
      <c r="AE70" s="184">
        <f t="shared" ref="AE70:AE101" si="34">IF(SUM(AA70:AD70)=0,0,IF(SUM(AA70,AB70,AC70,AD70)&lt;2,1,IF(SUM(AA70:AD70)&lt;6,2,IF(SUM(AA70:AD70)&lt;8,3,IF(SUM(AA70:AD70)&lt;10,4,5)))))</f>
        <v>2</v>
      </c>
      <c r="AF70" s="184">
        <f>'Crisis Indicator Data'!AC67</f>
        <v>1</v>
      </c>
      <c r="AG70" s="184">
        <f>'Crisis Indicator Data'!AD67</f>
        <v>3</v>
      </c>
      <c r="AH70" s="184">
        <f t="shared" ref="AH70:AH101" si="35">IF(SUM(AF70:AG70)=0,0,IF(SUM(AF70,AG70)=1,1,IF(SUM(AF70:AG70)&lt;3,2,IF(SUM(AF70:AG70)&lt;4,3,IF(SUM(AF70:AG70)&lt;5,4,5)))))</f>
        <v>4</v>
      </c>
      <c r="AI70" s="184">
        <f>'Crisis Indicator Data'!AE67</f>
        <v>2</v>
      </c>
      <c r="AJ70" s="184">
        <f>'Crisis Indicator Data'!AF67</f>
        <v>3</v>
      </c>
      <c r="AK70" s="184">
        <f>'Crisis Indicator Data'!AG67</f>
        <v>0</v>
      </c>
      <c r="AL70" s="184">
        <f t="shared" ref="AL70:AL101" si="36">IF(SUM(AI70:AK70)=0,0,IF(SUM(AI70:AK70)=1,1,IF(SUM(AI70:AK70)&lt;3,2,IF(SUM(AI70:AK70)&lt;5,3,IF(SUM(AI70:AK70)&lt;7,4,5)))))</f>
        <v>4</v>
      </c>
      <c r="AM70" s="163">
        <f t="shared" ref="AM70:AM101" si="37">IF(AA70=3,5,ROUND(AVERAGE(AE70,AH70,AL70),0))</f>
        <v>3</v>
      </c>
      <c r="AN70" s="163">
        <f t="shared" ref="AN70:AN101" si="38">IF(AND(Z70="x",AM70="x"),"x",ROUND(AVERAGE(Z70,AM70),1))</f>
        <v>2.5</v>
      </c>
    </row>
    <row r="71" spans="1:40" ht="13.5" customHeight="1" x14ac:dyDescent="0.35">
      <c r="A71" s="172" t="str">
        <f>'Crisis Indicator Data'!A68</f>
        <v>Complex crisis in Lebanon</v>
      </c>
      <c r="B71" s="173" t="str">
        <f>'Crisis Indicator Data'!B68</f>
        <v>Socio-political,Violence,Tecnological Disaster,Displacement</v>
      </c>
      <c r="C71" s="173" t="str">
        <f>'Crisis Indicator Data'!C68</f>
        <v>LBN006</v>
      </c>
      <c r="D71" s="173" t="str">
        <f>'Crisis Indicator Data'!D68</f>
        <v>Lebanon</v>
      </c>
      <c r="E71" s="174" t="str">
        <f>'Crisis Indicator Data'!E68</f>
        <v>LBN</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2.4</v>
      </c>
      <c r="H71" s="163">
        <f t="shared" si="26"/>
        <v>2.65</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4.0999999999999996</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v>
      </c>
      <c r="K71" s="163">
        <f t="shared" si="27"/>
        <v>2.5499999999999998</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2.4</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0.9</v>
      </c>
      <c r="N71" s="163">
        <f t="shared" si="28"/>
        <v>1.65</v>
      </c>
      <c r="O71" s="163">
        <f t="shared" si="29"/>
        <v>2.2833333333333332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3.7</v>
      </c>
      <c r="R71" s="163">
        <f t="shared" si="30"/>
        <v>3.35</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3.6</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2.8</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2.9</v>
      </c>
      <c r="W71" s="163">
        <f t="shared" si="31"/>
        <v>3.3</v>
      </c>
      <c r="X71" s="163">
        <f t="shared" si="32"/>
        <v>3</v>
      </c>
      <c r="Y71" s="184">
        <f>IF('Core Indicators'!FC68="x","x",IF('Core Indicators'!FC68&gt;=5,5,IF('Core Indicators'!FC68&gt;=4,4,IF('Core Indicators'!FC68&gt;=3,3,IF('Core Indicators'!FC68&gt;=2,2,IF('Core Indicators'!FC68&gt;=1,1,0))))))</f>
        <v>3</v>
      </c>
      <c r="Z71" s="163">
        <f t="shared" si="33"/>
        <v>3</v>
      </c>
      <c r="AA71" s="184">
        <f>'Crisis Indicator Data'!Y68</f>
        <v>0</v>
      </c>
      <c r="AB71" s="184">
        <f>'Crisis Indicator Data'!Z68</f>
        <v>1</v>
      </c>
      <c r="AC71" s="184">
        <f>'Crisis Indicator Data'!AA68</f>
        <v>1</v>
      </c>
      <c r="AD71" s="184">
        <f>'Crisis Indicator Data'!AB68</f>
        <v>0</v>
      </c>
      <c r="AE71" s="184">
        <f t="shared" si="34"/>
        <v>2</v>
      </c>
      <c r="AF71" s="184">
        <f>'Crisis Indicator Data'!AC68</f>
        <v>1</v>
      </c>
      <c r="AG71" s="184">
        <f>'Crisis Indicator Data'!AD68</f>
        <v>3</v>
      </c>
      <c r="AH71" s="184">
        <f t="shared" si="35"/>
        <v>4</v>
      </c>
      <c r="AI71" s="184">
        <f>'Crisis Indicator Data'!AE68</f>
        <v>2</v>
      </c>
      <c r="AJ71" s="184">
        <f>'Crisis Indicator Data'!AF68</f>
        <v>3</v>
      </c>
      <c r="AK71" s="184">
        <f>'Crisis Indicator Data'!AG68</f>
        <v>0</v>
      </c>
      <c r="AL71" s="184">
        <f t="shared" si="36"/>
        <v>4</v>
      </c>
      <c r="AM71" s="163">
        <f t="shared" si="37"/>
        <v>3</v>
      </c>
      <c r="AN71" s="163">
        <f t="shared" si="38"/>
        <v>3</v>
      </c>
    </row>
    <row r="72" spans="1:40" ht="13.5" customHeight="1" x14ac:dyDescent="0.35">
      <c r="A72" s="172" t="str">
        <f>'Crisis Indicator Data'!A69</f>
        <v>Complex crisis in Libya</v>
      </c>
      <c r="B72" s="173" t="str">
        <f>'Crisis Indicator Data'!B69</f>
        <v>Conflict,Displacement,Socio-political</v>
      </c>
      <c r="C72" s="173" t="str">
        <f>'Crisis Indicator Data'!C69</f>
        <v>LBY001</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4</v>
      </c>
      <c r="H72" s="163">
        <f t="shared" si="26"/>
        <v>4.3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2.0333333333333332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4.2</v>
      </c>
      <c r="R72" s="163">
        <f t="shared" si="30"/>
        <v>3.6</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3.3</v>
      </c>
      <c r="Y72" s="184">
        <f>IF('Core Indicators'!FC69="x","x",IF('Core Indicators'!FC69&gt;=5,5,IF('Core Indicators'!FC69&gt;=4,4,IF('Core Indicators'!FC69&gt;=3,3,IF('Core Indicators'!FC69&gt;=2,2,IF('Core Indicators'!FC69&gt;=1,1,0))))))</f>
        <v>5</v>
      </c>
      <c r="Z72" s="163">
        <f t="shared" si="33"/>
        <v>5</v>
      </c>
      <c r="AA72" s="184">
        <f>'Crisis Indicator Data'!Y69</f>
        <v>2</v>
      </c>
      <c r="AB72" s="184">
        <f>'Crisis Indicator Data'!Z69</f>
        <v>3</v>
      </c>
      <c r="AC72" s="184">
        <f>'Crisis Indicator Data'!AA69</f>
        <v>2</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3</v>
      </c>
      <c r="AL72" s="184">
        <f t="shared" si="36"/>
        <v>3</v>
      </c>
      <c r="AM72" s="163">
        <f t="shared" si="37"/>
        <v>4</v>
      </c>
      <c r="AN72" s="163">
        <f t="shared" si="38"/>
        <v>4.5</v>
      </c>
    </row>
    <row r="73" spans="1:40" ht="13.5" customHeight="1" x14ac:dyDescent="0.35">
      <c r="A73" s="172" t="str">
        <f>'Crisis Indicator Data'!A70</f>
        <v>Mixed migration flows in Libya</v>
      </c>
      <c r="B73" s="173" t="str">
        <f>'Crisis Indicator Data'!B70</f>
        <v>Displacement</v>
      </c>
      <c r="C73" s="173" t="str">
        <f>'Crisis Indicator Data'!C70</f>
        <v>LBY002</v>
      </c>
      <c r="D73" s="173" t="str">
        <f>'Crisis Indicator Data'!D70</f>
        <v>Libya</v>
      </c>
      <c r="E73" s="174" t="str">
        <f>'Crisis Indicator Data'!E70</f>
        <v>LBY</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4.5999999999999996</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4</v>
      </c>
      <c r="H73" s="163">
        <f t="shared" si="26"/>
        <v>4.3</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1.4</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163">
        <f t="shared" si="27"/>
        <v>0.7</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1.1000000000000001</v>
      </c>
      <c r="M73" s="163" t="str">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x</v>
      </c>
      <c r="N73" s="163">
        <f t="shared" si="28"/>
        <v>1.1000000000000001</v>
      </c>
      <c r="O73" s="163">
        <f t="shared" si="29"/>
        <v>2.0333333333333332</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4.2</v>
      </c>
      <c r="R73" s="163">
        <f t="shared" si="30"/>
        <v>3.6</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4.0999999999999996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4.3</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3.9</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4.5999999999999996</v>
      </c>
      <c r="W73" s="163">
        <f t="shared" si="31"/>
        <v>4.2</v>
      </c>
      <c r="X73" s="163">
        <f t="shared" si="32"/>
        <v>3.3</v>
      </c>
      <c r="Y73" s="184">
        <f>IF('Core Indicators'!FC70="x","x",IF('Core Indicators'!FC70&gt;=5,5,IF('Core Indicators'!FC70&gt;=4,4,IF('Core Indicators'!FC70&gt;=3,3,IF('Core Indicators'!FC70&gt;=2,2,IF('Core Indicators'!FC70&gt;=1,1,0))))))</f>
        <v>4</v>
      </c>
      <c r="Z73" s="163">
        <f t="shared" si="33"/>
        <v>4</v>
      </c>
      <c r="AA73" s="184">
        <f>'Crisis Indicator Data'!Y70</f>
        <v>2</v>
      </c>
      <c r="AB73" s="184">
        <f>'Crisis Indicator Data'!Z70</f>
        <v>3</v>
      </c>
      <c r="AC73" s="184">
        <f>'Crisis Indicator Data'!AA70</f>
        <v>2</v>
      </c>
      <c r="AD73" s="184">
        <f>'Crisis Indicator Data'!AB70</f>
        <v>0</v>
      </c>
      <c r="AE73" s="184">
        <f t="shared" si="34"/>
        <v>3</v>
      </c>
      <c r="AF73" s="184">
        <f>'Crisis Indicator Data'!AC70</f>
        <v>2</v>
      </c>
      <c r="AG73" s="184">
        <f>'Crisis Indicator Data'!AD70</f>
        <v>3</v>
      </c>
      <c r="AH73" s="184">
        <f t="shared" si="35"/>
        <v>5</v>
      </c>
      <c r="AI73" s="184">
        <f>'Crisis Indicator Data'!AE70</f>
        <v>0</v>
      </c>
      <c r="AJ73" s="184">
        <f>'Crisis Indicator Data'!AF70</f>
        <v>1</v>
      </c>
      <c r="AK73" s="184">
        <f>'Crisis Indicator Data'!AG70</f>
        <v>2</v>
      </c>
      <c r="AL73" s="184">
        <f t="shared" si="36"/>
        <v>3</v>
      </c>
      <c r="AM73" s="163">
        <f t="shared" si="37"/>
        <v>4</v>
      </c>
      <c r="AN73" s="163">
        <f t="shared" si="38"/>
        <v>4</v>
      </c>
    </row>
    <row r="74" spans="1:40" ht="13.5" customHeight="1" x14ac:dyDescent="0.35">
      <c r="A74" s="172" t="str">
        <f>'Crisis Indicator Data'!A71</f>
        <v>Storm Daniel and floods in Libya</v>
      </c>
      <c r="B74" s="173" t="str">
        <f>'Crisis Indicator Data'!B71</f>
        <v>Floods,Other seasonal event</v>
      </c>
      <c r="C74" s="173" t="str">
        <f>'Crisis Indicator Data'!C71</f>
        <v>LBY003</v>
      </c>
      <c r="D74" s="173" t="str">
        <f>'Crisis Indicator Data'!D71</f>
        <v>Libya</v>
      </c>
      <c r="E74" s="174" t="str">
        <f>'Crisis Indicator Data'!E71</f>
        <v>LBY</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4.5999999999999996</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4</v>
      </c>
      <c r="H74" s="163">
        <f t="shared" si="26"/>
        <v>4.3</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1.4</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0.7</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1.1000000000000001</v>
      </c>
      <c r="M74" s="163" t="str">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x</v>
      </c>
      <c r="N74" s="163">
        <f t="shared" si="28"/>
        <v>1.1000000000000001</v>
      </c>
      <c r="O74" s="163">
        <f t="shared" si="29"/>
        <v>2.0333333333333332</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4.2</v>
      </c>
      <c r="R74" s="163">
        <f t="shared" si="30"/>
        <v>3.6</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4.0999999999999996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4.3</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3.9</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4.5999999999999996</v>
      </c>
      <c r="W74" s="163">
        <f t="shared" si="31"/>
        <v>4.2</v>
      </c>
      <c r="X74" s="163">
        <f t="shared" si="32"/>
        <v>3.3</v>
      </c>
      <c r="Y74" s="184">
        <f>IF('Core Indicators'!FC71="x","x",IF('Core Indicators'!FC71&gt;=5,5,IF('Core Indicators'!FC71&gt;=4,4,IF('Core Indicators'!FC71&gt;=3,3,IF('Core Indicators'!FC71&gt;=2,2,IF('Core Indicators'!FC71&gt;=1,1,0))))))</f>
        <v>5</v>
      </c>
      <c r="Z74" s="163">
        <f t="shared" si="33"/>
        <v>5</v>
      </c>
      <c r="AA74" s="184">
        <f>'Crisis Indicator Data'!Y71</f>
        <v>2</v>
      </c>
      <c r="AB74" s="184">
        <f>'Crisis Indicator Data'!Z71</f>
        <v>2</v>
      </c>
      <c r="AC74" s="184">
        <f>'Crisis Indicator Data'!AA71</f>
        <v>2</v>
      </c>
      <c r="AD74" s="184">
        <f>'Crisis Indicator Data'!AB71</f>
        <v>0</v>
      </c>
      <c r="AE74" s="184">
        <f t="shared" si="34"/>
        <v>3</v>
      </c>
      <c r="AF74" s="184">
        <f>'Crisis Indicator Data'!AC71</f>
        <v>0</v>
      </c>
      <c r="AG74" s="184">
        <f>'Crisis Indicator Data'!AD71</f>
        <v>2</v>
      </c>
      <c r="AH74" s="184">
        <f t="shared" si="35"/>
        <v>2</v>
      </c>
      <c r="AI74" s="184">
        <f>'Crisis Indicator Data'!AE71</f>
        <v>0</v>
      </c>
      <c r="AJ74" s="184">
        <f>'Crisis Indicator Data'!AF71</f>
        <v>1</v>
      </c>
      <c r="AK74" s="184">
        <f>'Crisis Indicator Data'!AG71</f>
        <v>3</v>
      </c>
      <c r="AL74" s="184">
        <f t="shared" si="36"/>
        <v>3</v>
      </c>
      <c r="AM74" s="163">
        <f t="shared" si="37"/>
        <v>3</v>
      </c>
      <c r="AN74" s="163">
        <f t="shared" si="38"/>
        <v>4</v>
      </c>
    </row>
    <row r="75" spans="1:40" ht="13.5" customHeight="1" x14ac:dyDescent="0.35">
      <c r="A75" s="172" t="str">
        <f>'Crisis Indicator Data'!A72</f>
        <v>Refugees from Sudan in Libya</v>
      </c>
      <c r="B75" s="173" t="str">
        <f>'Crisis Indicator Data'!B72</f>
        <v>Conflict</v>
      </c>
      <c r="C75" s="173" t="str">
        <f>'Crisis Indicator Data'!C72</f>
        <v>LBY004</v>
      </c>
      <c r="D75" s="173" t="str">
        <f>'Crisis Indicator Data'!D72</f>
        <v>Libya</v>
      </c>
      <c r="E75" s="174" t="str">
        <f>'Crisis Indicator Data'!E72</f>
        <v>LBY</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4.5999999999999996</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4</v>
      </c>
      <c r="H75" s="163">
        <f t="shared" si="26"/>
        <v>4.3</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1.4</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163">
        <f t="shared" si="27"/>
        <v>0.7</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1.1000000000000001</v>
      </c>
      <c r="M75" s="163" t="str">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x</v>
      </c>
      <c r="N75" s="163">
        <f t="shared" si="28"/>
        <v>1.1000000000000001</v>
      </c>
      <c r="O75" s="163">
        <f t="shared" si="29"/>
        <v>2.0333333333333332</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4.2</v>
      </c>
      <c r="R75" s="163">
        <f t="shared" si="30"/>
        <v>3.6</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4.0999999999999996</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4.3</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3.9</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4.5999999999999996</v>
      </c>
      <c r="W75" s="163">
        <f t="shared" si="31"/>
        <v>4.2</v>
      </c>
      <c r="X75" s="163">
        <f t="shared" si="32"/>
        <v>3.3</v>
      </c>
      <c r="Y75" s="184">
        <f>IF('Core Indicators'!FC72="x","x",IF('Core Indicators'!FC72&gt;=5,5,IF('Core Indicators'!FC72&gt;=4,4,IF('Core Indicators'!FC72&gt;=3,3,IF('Core Indicators'!FC72&gt;=2,2,IF('Core Indicators'!FC72&gt;=1,1,0))))))</f>
        <v>2</v>
      </c>
      <c r="Z75" s="163">
        <f t="shared" si="33"/>
        <v>2</v>
      </c>
      <c r="AA75" s="184">
        <f>'Crisis Indicator Data'!Y72</f>
        <v>2</v>
      </c>
      <c r="AB75" s="184">
        <f>'Crisis Indicator Data'!Z72</f>
        <v>2</v>
      </c>
      <c r="AC75" s="184">
        <f>'Crisis Indicator Data'!AA72</f>
        <v>1</v>
      </c>
      <c r="AD75" s="184">
        <f>'Crisis Indicator Data'!AB72</f>
        <v>0</v>
      </c>
      <c r="AE75" s="184">
        <f t="shared" si="34"/>
        <v>2</v>
      </c>
      <c r="AF75" s="184">
        <f>'Crisis Indicator Data'!AC72</f>
        <v>2</v>
      </c>
      <c r="AG75" s="184">
        <f>'Crisis Indicator Data'!AD72</f>
        <v>3</v>
      </c>
      <c r="AH75" s="184">
        <f t="shared" si="35"/>
        <v>5</v>
      </c>
      <c r="AI75" s="184">
        <f>'Crisis Indicator Data'!AE72</f>
        <v>0</v>
      </c>
      <c r="AJ75" s="184">
        <f>'Crisis Indicator Data'!AF72</f>
        <v>1</v>
      </c>
      <c r="AK75" s="184">
        <f>'Crisis Indicator Data'!AG72</f>
        <v>2</v>
      </c>
      <c r="AL75" s="184">
        <f t="shared" si="36"/>
        <v>3</v>
      </c>
      <c r="AM75" s="163">
        <f t="shared" si="37"/>
        <v>3</v>
      </c>
      <c r="AN75" s="163">
        <f t="shared" si="38"/>
        <v>2.5</v>
      </c>
    </row>
    <row r="76" spans="1:40" ht="13.5" customHeight="1" x14ac:dyDescent="0.35">
      <c r="A76" s="172" t="str">
        <f>'Crisis Indicator Data'!A73</f>
        <v>2024 Floods and Monsoon Rain</v>
      </c>
      <c r="B76" s="173" t="str">
        <f>'Crisis Indicator Data'!B73</f>
        <v>Floods</v>
      </c>
      <c r="C76" s="173" t="str">
        <f>'Crisis Indicator Data'!C73</f>
        <v>LKA004</v>
      </c>
      <c r="D76" s="173" t="str">
        <f>'Crisis Indicator Data'!D73</f>
        <v>Sri Lanka</v>
      </c>
      <c r="E76" s="174" t="str">
        <f>'Crisis Indicator Data'!E73</f>
        <v>LKA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1.9</v>
      </c>
      <c r="H76" s="163">
        <f t="shared" si="26"/>
        <v>2.5499999999999998</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163">
        <f t="shared" si="27"/>
        <v>1.6</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1.8</v>
      </c>
      <c r="N76" s="163">
        <f t="shared" si="28"/>
        <v>2.15</v>
      </c>
      <c r="O76" s="163">
        <f t="shared" si="29"/>
        <v>2.1</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2.2000000000000002</v>
      </c>
      <c r="R76" s="163">
        <f t="shared" si="30"/>
        <v>2.6</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3.3</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2.2000000000000002</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2.2999999999999998</v>
      </c>
      <c r="W76" s="163">
        <f t="shared" si="31"/>
        <v>2.6</v>
      </c>
      <c r="X76" s="163">
        <f t="shared" si="32"/>
        <v>2.4</v>
      </c>
      <c r="Y76" s="184">
        <f>IF('Core Indicators'!FC73="x","x",IF('Core Indicators'!FC73&gt;=5,5,IF('Core Indicators'!FC73&gt;=4,4,IF('Core Indicators'!FC73&gt;=3,3,IF('Core Indicators'!FC73&gt;=2,2,IF('Core Indicators'!FC73&gt;=1,1,0))))))</f>
        <v>3</v>
      </c>
      <c r="Z76" s="163">
        <f t="shared" si="33"/>
        <v>3</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2</v>
      </c>
      <c r="AK76" s="184">
        <f>'Crisis Indicator Data'!AG73</f>
        <v>1</v>
      </c>
      <c r="AL76" s="184">
        <f t="shared" si="36"/>
        <v>3</v>
      </c>
      <c r="AM76" s="163">
        <f t="shared" si="37"/>
        <v>1</v>
      </c>
      <c r="AN76" s="163">
        <f t="shared" si="38"/>
        <v>2</v>
      </c>
    </row>
    <row r="77" spans="1:40" ht="13.5" customHeight="1" x14ac:dyDescent="0.35">
      <c r="A77" s="172" t="str">
        <f>'Crisis Indicator Data'!A74</f>
        <v>Food security crisis in Lesotho</v>
      </c>
      <c r="B77" s="173" t="str">
        <f>'Crisis Indicator Data'!B74</f>
        <v>Drought</v>
      </c>
      <c r="C77" s="173" t="str">
        <f>'Crisis Indicator Data'!C74</f>
        <v>LSO004</v>
      </c>
      <c r="D77" s="173" t="str">
        <f>'Crisis Indicator Data'!D74</f>
        <v>Lesotho</v>
      </c>
      <c r="E77" s="174" t="str">
        <f>'Crisis Indicator Data'!E74</f>
        <v>LSO</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1.1000000000000001</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2.1</v>
      </c>
      <c r="H77" s="163">
        <f t="shared" si="26"/>
        <v>1.6</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0</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63">
        <f t="shared" si="27"/>
        <v>0</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3.6</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2.5</v>
      </c>
      <c r="N77" s="163">
        <f t="shared" si="28"/>
        <v>3.05</v>
      </c>
      <c r="O77" s="163">
        <f t="shared" si="29"/>
        <v>1.55</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0</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3.1</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2.2999999999999998</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1.7</v>
      </c>
      <c r="W77" s="163">
        <f t="shared" si="31"/>
        <v>2.5</v>
      </c>
      <c r="X77" s="163">
        <f t="shared" si="32"/>
        <v>1.4</v>
      </c>
      <c r="Y77" s="184">
        <f>IF('Core Indicators'!FC74="x","x",IF('Core Indicators'!FC74&gt;=5,5,IF('Core Indicators'!FC74&gt;=4,4,IF('Core Indicators'!FC74&gt;=3,3,IF('Core Indicators'!FC74&gt;=2,2,IF('Core Indicators'!FC74&gt;=1,1,0))))))</f>
        <v>1</v>
      </c>
      <c r="Z77" s="163">
        <f t="shared" si="33"/>
        <v>1</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0.5</v>
      </c>
    </row>
    <row r="78" spans="1:40" ht="13.5" customHeight="1" x14ac:dyDescent="0.35">
      <c r="A78" s="172" t="str">
        <f>'Crisis Indicator Data'!A75</f>
        <v>Displacement from Russia-Ukraine conflict in Lithuania</v>
      </c>
      <c r="B78" s="173" t="str">
        <f>'Crisis Indicator Data'!B75</f>
        <v>Conflict,Displacement</v>
      </c>
      <c r="C78" s="173" t="str">
        <f>'Crisis Indicator Data'!C75</f>
        <v>LTU002</v>
      </c>
      <c r="D78" s="173" t="str">
        <f>'Crisis Indicator Data'!D75</f>
        <v>Lithuania</v>
      </c>
      <c r="E78" s="174" t="str">
        <f>'Crisis Indicator Data'!E75</f>
        <v>LTU</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1.8</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0.3</v>
      </c>
      <c r="H78" s="163">
        <f t="shared" si="26"/>
        <v>1.05</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1.4</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1.3</v>
      </c>
      <c r="K78" s="163">
        <f t="shared" si="27"/>
        <v>1.35</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0.8</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163">
        <f t="shared" si="28"/>
        <v>1.05</v>
      </c>
      <c r="O78" s="163">
        <f t="shared" si="29"/>
        <v>1.1500000000000001</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0</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2</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1.4</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0.4</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0.6</v>
      </c>
      <c r="W78" s="163">
        <f t="shared" si="31"/>
        <v>1.1000000000000001</v>
      </c>
      <c r="X78" s="163">
        <f t="shared" si="32"/>
        <v>0.8</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0</v>
      </c>
      <c r="AH78" s="184">
        <f t="shared" si="35"/>
        <v>0</v>
      </c>
      <c r="AI78" s="184">
        <f>'Crisis Indicator Data'!AE75</f>
        <v>0</v>
      </c>
      <c r="AJ78" s="184">
        <f>'Crisis Indicator Data'!AF75</f>
        <v>0</v>
      </c>
      <c r="AK78" s="184">
        <f>'Crisis Indicator Data'!AG75</f>
        <v>0</v>
      </c>
      <c r="AL78" s="184">
        <f t="shared" si="36"/>
        <v>0</v>
      </c>
      <c r="AM78" s="163">
        <f t="shared" si="37"/>
        <v>0</v>
      </c>
      <c r="AN78" s="163">
        <f t="shared" si="38"/>
        <v>1</v>
      </c>
    </row>
    <row r="79" spans="1:40" ht="13.5" customHeight="1" x14ac:dyDescent="0.35">
      <c r="A79" s="172" t="str">
        <f>'Crisis Indicator Data'!A76</f>
        <v>Displacement from Russia-Ukraine conflict in Latvia</v>
      </c>
      <c r="B79" s="173" t="str">
        <f>'Crisis Indicator Data'!B76</f>
        <v>Conflict,Displacement</v>
      </c>
      <c r="C79" s="173" t="str">
        <f>'Crisis Indicator Data'!C76</f>
        <v>LVA002</v>
      </c>
      <c r="D79" s="173" t="str">
        <f>'Crisis Indicator Data'!D76</f>
        <v>Latvia</v>
      </c>
      <c r="E79" s="174" t="str">
        <f>'Crisis Indicator Data'!E76</f>
        <v>LVA</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1.4</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0.5</v>
      </c>
      <c r="H79" s="163">
        <f t="shared" si="26"/>
        <v>0.95</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2.9</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3.5</v>
      </c>
      <c r="K79" s="163">
        <f t="shared" si="27"/>
        <v>3.2</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1.1000000000000001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1.3</v>
      </c>
      <c r="N79" s="163">
        <f t="shared" si="28"/>
        <v>1.2000000000000002</v>
      </c>
      <c r="O79" s="163">
        <f t="shared" si="29"/>
        <v>1.7833333333333334</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0</v>
      </c>
      <c r="R79" s="163">
        <f t="shared" si="30"/>
        <v>0</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2</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1.6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0.6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0.6</v>
      </c>
      <c r="W79" s="163">
        <f t="shared" si="31"/>
        <v>1.2</v>
      </c>
      <c r="X79" s="163">
        <f t="shared" si="32"/>
        <v>1</v>
      </c>
      <c r="Y79" s="184">
        <f>IF('Core Indicators'!FC76="x","x",IF('Core Indicators'!FC76&gt;=5,5,IF('Core Indicators'!FC76&gt;=4,4,IF('Core Indicators'!FC76&gt;=3,3,IF('Core Indicators'!FC76&gt;=2,2,IF('Core Indicators'!FC76&gt;=1,1,0))))))</f>
        <v>2</v>
      </c>
      <c r="Z79" s="163">
        <f t="shared" si="33"/>
        <v>2</v>
      </c>
      <c r="AA79" s="184">
        <f>'Crisis Indicator Data'!Y76</f>
        <v>0</v>
      </c>
      <c r="AB79" s="184">
        <f>'Crisis Indicator Data'!Z76</f>
        <v>0</v>
      </c>
      <c r="AC79" s="184">
        <f>'Crisis Indicator Data'!AA76</f>
        <v>0</v>
      </c>
      <c r="AD79" s="184">
        <f>'Crisis Indicator Data'!AB76</f>
        <v>0</v>
      </c>
      <c r="AE79" s="184">
        <f t="shared" si="34"/>
        <v>0</v>
      </c>
      <c r="AF79" s="184">
        <f>'Crisis Indicator Data'!AC76</f>
        <v>0</v>
      </c>
      <c r="AG79" s="184">
        <f>'Crisis Indicator Data'!AD76</f>
        <v>0</v>
      </c>
      <c r="AH79" s="184">
        <f t="shared" si="35"/>
        <v>0</v>
      </c>
      <c r="AI79" s="184">
        <f>'Crisis Indicator Data'!AE76</f>
        <v>0</v>
      </c>
      <c r="AJ79" s="184">
        <f>'Crisis Indicator Data'!AF76</f>
        <v>0</v>
      </c>
      <c r="AK79" s="184">
        <f>'Crisis Indicator Data'!AG76</f>
        <v>0</v>
      </c>
      <c r="AL79" s="184">
        <f t="shared" si="36"/>
        <v>0</v>
      </c>
      <c r="AM79" s="163">
        <f t="shared" si="37"/>
        <v>0</v>
      </c>
      <c r="AN79" s="163">
        <f t="shared" si="38"/>
        <v>1</v>
      </c>
    </row>
    <row r="80" spans="1:40" ht="13.5" customHeight="1" x14ac:dyDescent="0.35">
      <c r="A80" s="172" t="str">
        <f>'Crisis Indicator Data'!A77</f>
        <v>Multiple crises in Morocco</v>
      </c>
      <c r="B80" s="173" t="str">
        <f>'Crisis Indicator Data'!B77</f>
        <v>Displacement,Earthquake</v>
      </c>
      <c r="C80" s="173" t="str">
        <f>'Crisis Indicator Data'!C77</f>
        <v>MAR001</v>
      </c>
      <c r="D80" s="173" t="str">
        <f>'Crisis Indicator Data'!D77</f>
        <v>Morocco</v>
      </c>
      <c r="E80" s="174" t="str">
        <f>'Crisis Indicator Data'!E77</f>
        <v>MAR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3.2</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3.2</v>
      </c>
      <c r="H80" s="163">
        <f t="shared" si="26"/>
        <v>3.2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2.5</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4</v>
      </c>
      <c r="K80" s="163">
        <f t="shared" si="27"/>
        <v>3.25</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3.3</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1.8</v>
      </c>
      <c r="N80" s="163">
        <f t="shared" si="28"/>
        <v>2.5499999999999998</v>
      </c>
      <c r="O80" s="163">
        <f t="shared" si="29"/>
        <v>3</v>
      </c>
      <c r="P80" s="163">
        <f>IF(LEN(E80)&gt;3,VLOOKUP(C80,'Regional Crises'!$B$1:$R$69,12,FALSE),VLOOKUP(E80,'Country Indicator Data'!$B$4:$I$300,8,FALSE))</f>
        <v>3</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2.7</v>
      </c>
      <c r="R80" s="163">
        <f t="shared" si="30"/>
        <v>2.85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3.1</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2.7</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2.7</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3.2</v>
      </c>
      <c r="W80" s="163">
        <f t="shared" si="31"/>
        <v>2.9</v>
      </c>
      <c r="X80" s="163">
        <f t="shared" si="32"/>
        <v>2.9</v>
      </c>
      <c r="Y80" s="184">
        <f>IF('Core Indicators'!FC77="x","x",IF('Core Indicators'!FC77&gt;=5,5,IF('Core Indicators'!FC77&gt;=4,4,IF('Core Indicators'!FC77&gt;=3,3,IF('Core Indicators'!FC77&gt;=2,2,IF('Core Indicators'!FC77&gt;=1,1,0))))))</f>
        <v>2</v>
      </c>
      <c r="Z80" s="163">
        <f t="shared" si="33"/>
        <v>2</v>
      </c>
      <c r="AA80" s="184">
        <f>'Crisis Indicator Data'!Y77</f>
        <v>0</v>
      </c>
      <c r="AB80" s="184">
        <f>'Crisis Indicator Data'!Z77</f>
        <v>0</v>
      </c>
      <c r="AC80" s="184">
        <f>'Crisis Indicator Data'!AA77</f>
        <v>1</v>
      </c>
      <c r="AD80" s="184">
        <f>'Crisis Indicator Data'!AB77</f>
        <v>0</v>
      </c>
      <c r="AE80" s="184">
        <f t="shared" si="34"/>
        <v>1</v>
      </c>
      <c r="AF80" s="184">
        <f>'Crisis Indicator Data'!AC77</f>
        <v>0</v>
      </c>
      <c r="AG80" s="184">
        <f>'Crisis Indicator Data'!AD77</f>
        <v>1</v>
      </c>
      <c r="AH80" s="184">
        <f t="shared" si="35"/>
        <v>1</v>
      </c>
      <c r="AI80" s="184">
        <f>'Crisis Indicator Data'!AE77</f>
        <v>0</v>
      </c>
      <c r="AJ80" s="184">
        <f>'Crisis Indicator Data'!AF77</f>
        <v>0</v>
      </c>
      <c r="AK80" s="184">
        <f>'Crisis Indicator Data'!AG77</f>
        <v>3</v>
      </c>
      <c r="AL80" s="184">
        <f t="shared" si="36"/>
        <v>3</v>
      </c>
      <c r="AM80" s="163">
        <f t="shared" si="37"/>
        <v>2</v>
      </c>
      <c r="AN80" s="163">
        <f t="shared" si="38"/>
        <v>2</v>
      </c>
    </row>
    <row r="81" spans="1:40" ht="13.5" customHeight="1" x14ac:dyDescent="0.35">
      <c r="A81" s="172" t="str">
        <f>'Crisis Indicator Data'!A78</f>
        <v>Mixed migration flows in Morocco</v>
      </c>
      <c r="B81" s="173" t="str">
        <f>'Crisis Indicator Data'!B78</f>
        <v>Displacement</v>
      </c>
      <c r="C81" s="173" t="str">
        <f>'Crisis Indicator Data'!C78</f>
        <v>MAR002</v>
      </c>
      <c r="D81" s="173" t="str">
        <f>'Crisis Indicator Data'!D78</f>
        <v>Morocco</v>
      </c>
      <c r="E81" s="174" t="str">
        <f>'Crisis Indicator Data'!E78</f>
        <v>MAR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3.2</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3.2</v>
      </c>
      <c r="H81" s="163">
        <f t="shared" si="26"/>
        <v>3.2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2.5</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4</v>
      </c>
      <c r="K81" s="163">
        <f t="shared" si="27"/>
        <v>3.25</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3.3</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1.8</v>
      </c>
      <c r="N81" s="163">
        <f t="shared" si="28"/>
        <v>2.5499999999999998</v>
      </c>
      <c r="O81" s="163">
        <f t="shared" si="29"/>
        <v>3</v>
      </c>
      <c r="P81" s="163">
        <f>IF(LEN(E81)&gt;3,VLOOKUP(C81,'Regional Crises'!$B$1:$R$69,12,FALSE),VLOOKUP(E81,'Country Indicator Data'!$B$4:$I$300,8,FALSE))</f>
        <v>3</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2.7</v>
      </c>
      <c r="R81" s="163">
        <f t="shared" si="30"/>
        <v>2.85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3.1</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2.7</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2.7</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3.2</v>
      </c>
      <c r="W81" s="163">
        <f t="shared" si="31"/>
        <v>2.9</v>
      </c>
      <c r="X81" s="163">
        <f t="shared" si="32"/>
        <v>2.9</v>
      </c>
      <c r="Y81" s="184">
        <f>IF('Core Indicators'!FC78="x","x",IF('Core Indicators'!FC78&gt;=5,5,IF('Core Indicators'!FC78&gt;=4,4,IF('Core Indicators'!FC78&gt;=3,3,IF('Core Indicators'!FC78&gt;=2,2,IF('Core Indicators'!FC78&gt;=1,1,0))))))</f>
        <v>4</v>
      </c>
      <c r="Z81" s="163">
        <f t="shared" si="33"/>
        <v>4</v>
      </c>
      <c r="AA81" s="184">
        <f>'Crisis Indicator Data'!Y78</f>
        <v>0</v>
      </c>
      <c r="AB81" s="184">
        <f>'Crisis Indicator Data'!Z78</f>
        <v>0</v>
      </c>
      <c r="AC81" s="184">
        <f>'Crisis Indicator Data'!AA78</f>
        <v>0</v>
      </c>
      <c r="AD81" s="184">
        <f>'Crisis Indicator Data'!AB78</f>
        <v>0</v>
      </c>
      <c r="AE81" s="184">
        <f t="shared" si="34"/>
        <v>0</v>
      </c>
      <c r="AF81" s="184">
        <f>'Crisis Indicator Data'!AC78</f>
        <v>0</v>
      </c>
      <c r="AG81" s="184">
        <f>'Crisis Indicator Data'!AD78</f>
        <v>1</v>
      </c>
      <c r="AH81" s="184">
        <f t="shared" si="35"/>
        <v>1</v>
      </c>
      <c r="AI81" s="184">
        <f>'Crisis Indicator Data'!AE78</f>
        <v>0</v>
      </c>
      <c r="AJ81" s="184">
        <f>'Crisis Indicator Data'!AF78</f>
        <v>0</v>
      </c>
      <c r="AK81" s="184">
        <f>'Crisis Indicator Data'!AG78</f>
        <v>2</v>
      </c>
      <c r="AL81" s="184">
        <f t="shared" si="36"/>
        <v>2</v>
      </c>
      <c r="AM81" s="163">
        <f t="shared" si="37"/>
        <v>1</v>
      </c>
      <c r="AN81" s="163">
        <f t="shared" si="38"/>
        <v>2.5</v>
      </c>
    </row>
    <row r="82" spans="1:40" ht="13.5" customHeight="1" x14ac:dyDescent="0.35">
      <c r="A82" s="172" t="str">
        <f>'Crisis Indicator Data'!A79</f>
        <v>Al Haouz Earthquake in Morocco</v>
      </c>
      <c r="B82" s="173" t="str">
        <f>'Crisis Indicator Data'!B79</f>
        <v>Earthquake</v>
      </c>
      <c r="C82" s="173" t="str">
        <f>'Crisis Indicator Data'!C79</f>
        <v>MAR003</v>
      </c>
      <c r="D82" s="173" t="str">
        <f>'Crisis Indicator Data'!D79</f>
        <v>Morocco</v>
      </c>
      <c r="E82" s="174" t="str">
        <f>'Crisis Indicator Data'!E79</f>
        <v>MAR</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3.2</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3.2</v>
      </c>
      <c r="H82" s="163">
        <f t="shared" si="26"/>
        <v>3.2</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2.5</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4</v>
      </c>
      <c r="K82" s="163">
        <f t="shared" si="27"/>
        <v>3.25</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3.3</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1.8</v>
      </c>
      <c r="N82" s="163">
        <f t="shared" si="28"/>
        <v>2.5499999999999998</v>
      </c>
      <c r="O82" s="163">
        <f t="shared" si="29"/>
        <v>3</v>
      </c>
      <c r="P82" s="163">
        <f>IF(LEN(E82)&gt;3,VLOOKUP(C82,'Regional Crises'!$B$1:$R$69,12,FALSE),VLOOKUP(E82,'Country Indicator Data'!$B$4:$I$300,8,FALSE))</f>
        <v>3</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2.7</v>
      </c>
      <c r="R82" s="163">
        <f t="shared" si="30"/>
        <v>2.85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3.1</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2.7</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2.7</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3.2</v>
      </c>
      <c r="W82" s="163">
        <f t="shared" si="31"/>
        <v>2.9</v>
      </c>
      <c r="X82" s="163">
        <f t="shared" si="32"/>
        <v>2.9</v>
      </c>
      <c r="Y82" s="184">
        <f>IF('Core Indicators'!FC79="x","x",IF('Core Indicators'!FC79&gt;=5,5,IF('Core Indicators'!FC79&gt;=4,4,IF('Core Indicators'!FC79&gt;=3,3,IF('Core Indicators'!FC79&gt;=2,2,IF('Core Indicators'!FC79&gt;=1,1,0))))))</f>
        <v>2</v>
      </c>
      <c r="Z82" s="163">
        <f t="shared" si="33"/>
        <v>2</v>
      </c>
      <c r="AA82" s="184">
        <f>'Crisis Indicator Data'!Y79</f>
        <v>0</v>
      </c>
      <c r="AB82" s="184">
        <f>'Crisis Indicator Data'!Z79</f>
        <v>0</v>
      </c>
      <c r="AC82" s="184">
        <f>'Crisis Indicator Data'!AA79</f>
        <v>1</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0</v>
      </c>
      <c r="AK82" s="184">
        <f>'Crisis Indicator Data'!AG79</f>
        <v>3</v>
      </c>
      <c r="AL82" s="184">
        <f t="shared" si="36"/>
        <v>3</v>
      </c>
      <c r="AM82" s="163">
        <f t="shared" si="37"/>
        <v>1</v>
      </c>
      <c r="AN82" s="163">
        <f t="shared" si="38"/>
        <v>1.5</v>
      </c>
    </row>
    <row r="83" spans="1:40" ht="13.5" customHeight="1" x14ac:dyDescent="0.35">
      <c r="A83" s="172" t="str">
        <f>'Crisis Indicator Data'!A80</f>
        <v>DIsplacement from Russia-Ukraine conflict in Moldova</v>
      </c>
      <c r="B83" s="173" t="str">
        <f>'Crisis Indicator Data'!B80</f>
        <v>Displacement,Conflict</v>
      </c>
      <c r="C83" s="173" t="str">
        <f>'Crisis Indicator Data'!C80</f>
        <v>MDA002</v>
      </c>
      <c r="D83" s="173" t="str">
        <f>'Crisis Indicator Data'!D80</f>
        <v>Moldova</v>
      </c>
      <c r="E83" s="174" t="str">
        <f>'Crisis Indicator Data'!E80</f>
        <v>MDA</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1.7</v>
      </c>
      <c r="H83" s="163">
        <f t="shared" si="26"/>
        <v>2.1</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2.1</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1.9</v>
      </c>
      <c r="K83" s="163">
        <f t="shared" si="27"/>
        <v>2</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1.5</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0.1</v>
      </c>
      <c r="N83" s="163">
        <f t="shared" si="28"/>
        <v>0.8</v>
      </c>
      <c r="O83" s="163">
        <f t="shared" si="29"/>
        <v>1.6333333333333331</v>
      </c>
      <c r="P83" s="163">
        <f>IF(LEN(E83)&gt;3,VLOOKUP(C83,'Regional Crises'!$B$1:$R$69,12,FALSE),VLOOKUP(E83,'Country Indicator Data'!$B$4:$I$300,8,FALSE))</f>
        <v>2</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0</v>
      </c>
      <c r="R83" s="163">
        <f t="shared" si="30"/>
        <v>1</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2.9</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2.8</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1.8</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v>
      </c>
      <c r="W83" s="163">
        <f t="shared" si="31"/>
        <v>2.4</v>
      </c>
      <c r="X83" s="163">
        <f t="shared" si="32"/>
        <v>1.7</v>
      </c>
      <c r="Y83" s="184">
        <f>IF('Core Indicators'!FC80="x","x",IF('Core Indicators'!FC80&gt;=5,5,IF('Core Indicators'!FC80&gt;=4,4,IF('Core Indicators'!FC80&gt;=3,3,IF('Core Indicators'!FC80&gt;=2,2,IF('Core Indicators'!FC80&gt;=1,1,0))))))</f>
        <v>2</v>
      </c>
      <c r="Z83" s="163">
        <f t="shared" si="33"/>
        <v>2</v>
      </c>
      <c r="AA83" s="184">
        <f>'Crisis Indicator Data'!Y80</f>
        <v>0</v>
      </c>
      <c r="AB83" s="184">
        <f>'Crisis Indicator Data'!Z80</f>
        <v>1</v>
      </c>
      <c r="AC83" s="184">
        <f>'Crisis Indicator Data'!AA80</f>
        <v>0</v>
      </c>
      <c r="AD83" s="184">
        <f>'Crisis Indicator Data'!AB80</f>
        <v>0</v>
      </c>
      <c r="AE83" s="184">
        <f t="shared" si="34"/>
        <v>1</v>
      </c>
      <c r="AF83" s="184">
        <f>'Crisis Indicator Data'!AC80</f>
        <v>0</v>
      </c>
      <c r="AG83" s="184">
        <f>'Crisis Indicator Data'!AD80</f>
        <v>0</v>
      </c>
      <c r="AH83" s="184">
        <f t="shared" si="35"/>
        <v>0</v>
      </c>
      <c r="AI83" s="184">
        <f>'Crisis Indicator Data'!AE80</f>
        <v>0</v>
      </c>
      <c r="AJ83" s="184">
        <f>'Crisis Indicator Data'!AF80</f>
        <v>0</v>
      </c>
      <c r="AK83" s="184">
        <f>'Crisis Indicator Data'!AG80</f>
        <v>0</v>
      </c>
      <c r="AL83" s="184">
        <f t="shared" si="36"/>
        <v>0</v>
      </c>
      <c r="AM83" s="163">
        <f t="shared" si="37"/>
        <v>0</v>
      </c>
      <c r="AN83" s="163">
        <f t="shared" si="38"/>
        <v>1</v>
      </c>
    </row>
    <row r="84" spans="1:40" ht="13.5" customHeight="1" x14ac:dyDescent="0.35">
      <c r="A84" s="172" t="str">
        <f>'Crisis Indicator Data'!A81</f>
        <v>Multiple crisis in Madagascar</v>
      </c>
      <c r="B84" s="173" t="str">
        <f>'Crisis Indicator Data'!B81</f>
        <v>Drought,Cyclone</v>
      </c>
      <c r="C84" s="173" t="str">
        <f>'Crisis Indicator Data'!C81</f>
        <v>MDG001</v>
      </c>
      <c r="D84" s="173" t="str">
        <f>'Crisis Indicator Data'!D81</f>
        <v>Madagascar</v>
      </c>
      <c r="E84" s="174" t="str">
        <f>'Crisis Indicator Data'!E81</f>
        <v>MDG</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2.9</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2.7</v>
      </c>
      <c r="H84" s="163">
        <f t="shared" si="26"/>
        <v>2.8</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3.1</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1.55</v>
      </c>
      <c r="L84" s="163" t="str">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x</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2.2000000000000002</v>
      </c>
      <c r="N84" s="163">
        <f t="shared" si="28"/>
        <v>2.2000000000000002</v>
      </c>
      <c r="O84" s="163">
        <f t="shared" si="29"/>
        <v>2.1833333333333331</v>
      </c>
      <c r="P84" s="163">
        <f>IF(LEN(E84)&gt;3,VLOOKUP(C84,'Regional Crises'!$B$1:$R$69,12,FALSE),VLOOKUP(E84,'Country Indicator Data'!$B$4:$I$300,8,FALSE))</f>
        <v>0</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1.8</v>
      </c>
      <c r="R84" s="163">
        <f t="shared" si="30"/>
        <v>0.9</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3.8</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3.4</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2.8</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2.1</v>
      </c>
      <c r="W84" s="163">
        <f t="shared" si="31"/>
        <v>3</v>
      </c>
      <c r="X84" s="163">
        <f t="shared" si="32"/>
        <v>2</v>
      </c>
      <c r="Y84" s="184">
        <f>IF('Core Indicators'!FC81="x","x",IF('Core Indicators'!FC81&gt;=5,5,IF('Core Indicators'!FC81&gt;=4,4,IF('Core Indicators'!FC81&gt;=3,3,IF('Core Indicators'!FC81&gt;=2,2,IF('Core Indicators'!FC81&gt;=1,1,0))))))</f>
        <v>5</v>
      </c>
      <c r="Z84" s="163">
        <f t="shared" si="33"/>
        <v>5</v>
      </c>
      <c r="AA84" s="184">
        <f>'Crisis Indicator Data'!Y81</f>
        <v>1</v>
      </c>
      <c r="AB84" s="184">
        <f>'Crisis Indicator Data'!Z81</f>
        <v>0</v>
      </c>
      <c r="AC84" s="184">
        <f>'Crisis Indicator Data'!AA81</f>
        <v>1</v>
      </c>
      <c r="AD84" s="184">
        <f>'Crisis Indicator Data'!AB81</f>
        <v>0</v>
      </c>
      <c r="AE84" s="184">
        <f t="shared" si="34"/>
        <v>2</v>
      </c>
      <c r="AF84" s="184">
        <f>'Crisis Indicator Data'!AC81</f>
        <v>0</v>
      </c>
      <c r="AG84" s="184">
        <f>'Crisis Indicator Data'!AD81</f>
        <v>0</v>
      </c>
      <c r="AH84" s="184">
        <f t="shared" si="35"/>
        <v>0</v>
      </c>
      <c r="AI84" s="184">
        <f>'Crisis Indicator Data'!AE81</f>
        <v>0</v>
      </c>
      <c r="AJ84" s="184">
        <f>'Crisis Indicator Data'!AF81</f>
        <v>0</v>
      </c>
      <c r="AK84" s="184">
        <f>'Crisis Indicator Data'!AG81</f>
        <v>3</v>
      </c>
      <c r="AL84" s="184">
        <f t="shared" si="36"/>
        <v>3</v>
      </c>
      <c r="AM84" s="163">
        <f t="shared" si="37"/>
        <v>2</v>
      </c>
      <c r="AN84" s="163">
        <f t="shared" si="38"/>
        <v>3.5</v>
      </c>
    </row>
    <row r="85" spans="1:40" ht="13.5" customHeight="1" x14ac:dyDescent="0.35">
      <c r="A85" s="172" t="str">
        <f>'Crisis Indicator Data'!A82</f>
        <v>Drought in Madagascar</v>
      </c>
      <c r="B85" s="173" t="str">
        <f>'Crisis Indicator Data'!B82</f>
        <v>Drought</v>
      </c>
      <c r="C85" s="173" t="str">
        <f>'Crisis Indicator Data'!C82</f>
        <v>MDG002</v>
      </c>
      <c r="D85" s="173" t="str">
        <f>'Crisis Indicator Data'!D82</f>
        <v>Madagascar</v>
      </c>
      <c r="E85" s="174" t="str">
        <f>'Crisis Indicator Data'!E82</f>
        <v>MDG</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2.9</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2.7</v>
      </c>
      <c r="H85" s="163">
        <f t="shared" si="26"/>
        <v>2.8</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3.1</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1.55</v>
      </c>
      <c r="L85" s="163" t="str">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x</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2.2000000000000002</v>
      </c>
      <c r="N85" s="163">
        <f t="shared" si="28"/>
        <v>2.2000000000000002</v>
      </c>
      <c r="O85" s="163">
        <f t="shared" si="29"/>
        <v>2.1833333333333331</v>
      </c>
      <c r="P85" s="163">
        <f>IF(LEN(E85)&gt;3,VLOOKUP(C85,'Regional Crises'!$B$1:$R$69,12,FALSE),VLOOKUP(E85,'Country Indicator Data'!$B$4:$I$300,8,FALSE))</f>
        <v>0</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1.8</v>
      </c>
      <c r="R85" s="163">
        <f t="shared" si="30"/>
        <v>0.9</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3.8</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3.4</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2.8</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2.1</v>
      </c>
      <c r="W85" s="163">
        <f t="shared" si="31"/>
        <v>3</v>
      </c>
      <c r="X85" s="163">
        <f t="shared" si="32"/>
        <v>2</v>
      </c>
      <c r="Y85" s="184">
        <f>IF('Core Indicators'!FC82="x","x",IF('Core Indicators'!FC82&gt;=5,5,IF('Core Indicators'!FC82&gt;=4,4,IF('Core Indicators'!FC82&gt;=3,3,IF('Core Indicators'!FC82&gt;=2,2,IF('Core Indicators'!FC82&gt;=1,1,0))))))</f>
        <v>1</v>
      </c>
      <c r="Z85" s="163">
        <f t="shared" si="33"/>
        <v>1</v>
      </c>
      <c r="AA85" s="184">
        <f>'Crisis Indicator Data'!Y82</f>
        <v>1</v>
      </c>
      <c r="AB85" s="184">
        <f>'Crisis Indicator Data'!Z82</f>
        <v>0</v>
      </c>
      <c r="AC85" s="184">
        <f>'Crisis Indicator Data'!AA82</f>
        <v>0</v>
      </c>
      <c r="AD85" s="184">
        <f>'Crisis Indicator Data'!AB82</f>
        <v>0</v>
      </c>
      <c r="AE85" s="184">
        <f t="shared" si="34"/>
        <v>1</v>
      </c>
      <c r="AF85" s="184">
        <f>'Crisis Indicator Data'!AC82</f>
        <v>0</v>
      </c>
      <c r="AG85" s="184">
        <f>'Crisis Indicator Data'!AD82</f>
        <v>0</v>
      </c>
      <c r="AH85" s="184">
        <f t="shared" si="35"/>
        <v>0</v>
      </c>
      <c r="AI85" s="184">
        <f>'Crisis Indicator Data'!AE82</f>
        <v>0</v>
      </c>
      <c r="AJ85" s="184">
        <f>'Crisis Indicator Data'!AF82</f>
        <v>0</v>
      </c>
      <c r="AK85" s="184">
        <f>'Crisis Indicator Data'!AG82</f>
        <v>2</v>
      </c>
      <c r="AL85" s="184">
        <f t="shared" si="36"/>
        <v>2</v>
      </c>
      <c r="AM85" s="163">
        <f t="shared" si="37"/>
        <v>1</v>
      </c>
      <c r="AN85" s="163">
        <f t="shared" si="38"/>
        <v>1</v>
      </c>
    </row>
    <row r="86" spans="1:40" ht="13.5" customHeight="1" x14ac:dyDescent="0.35">
      <c r="A86" s="172" t="str">
        <f>'Crisis Indicator Data'!A83</f>
        <v>Cyclone Gamane in Madagascar</v>
      </c>
      <c r="B86" s="173" t="str">
        <f>'Crisis Indicator Data'!B83</f>
        <v>Cyclone,Floods</v>
      </c>
      <c r="C86" s="173" t="str">
        <f>'Crisis Indicator Data'!C83</f>
        <v>MDG009</v>
      </c>
      <c r="D86" s="173" t="str">
        <f>'Crisis Indicator Data'!D83</f>
        <v>Madagascar</v>
      </c>
      <c r="E86" s="174" t="str">
        <f>'Crisis Indicator Data'!E83</f>
        <v>MDG</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2.9</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2.7</v>
      </c>
      <c r="H86" s="163">
        <f t="shared" si="26"/>
        <v>2.8</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3.1</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163">
        <f t="shared" si="27"/>
        <v>1.55</v>
      </c>
      <c r="L86" s="163" t="str">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x</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2.2000000000000002</v>
      </c>
      <c r="N86" s="163">
        <f t="shared" si="28"/>
        <v>2.2000000000000002</v>
      </c>
      <c r="O86" s="163">
        <f t="shared" si="29"/>
        <v>2.1833333333333331</v>
      </c>
      <c r="P86" s="163">
        <f>IF(LEN(E86)&gt;3,VLOOKUP(C86,'Regional Crises'!$B$1:$R$69,12,FALSE),VLOOKUP(E86,'Country Indicator Data'!$B$4:$I$300,8,FALSE))</f>
        <v>0</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1.8</v>
      </c>
      <c r="R86" s="163">
        <f t="shared" si="30"/>
        <v>0.9</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3.8</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3.4</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2.8</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2.1</v>
      </c>
      <c r="W86" s="163">
        <f t="shared" si="31"/>
        <v>3</v>
      </c>
      <c r="X86" s="163">
        <f t="shared" si="32"/>
        <v>2</v>
      </c>
      <c r="Y86" s="184">
        <f>IF('Core Indicators'!FC83="x","x",IF('Core Indicators'!FC83&gt;=5,5,IF('Core Indicators'!FC83&gt;=4,4,IF('Core Indicators'!FC83&gt;=3,3,IF('Core Indicators'!FC83&gt;=2,2,IF('Core Indicators'!FC83&gt;=1,1,0))))))</f>
        <v>5</v>
      </c>
      <c r="Z86" s="163">
        <f t="shared" si="33"/>
        <v>5</v>
      </c>
      <c r="AA86" s="184">
        <f>'Crisis Indicator Data'!Y83</f>
        <v>1</v>
      </c>
      <c r="AB86" s="184">
        <f>'Crisis Indicator Data'!Z83</f>
        <v>0</v>
      </c>
      <c r="AC86" s="184">
        <f>'Crisis Indicator Data'!AA83</f>
        <v>0</v>
      </c>
      <c r="AD86" s="184">
        <f>'Crisis Indicator Data'!AB83</f>
        <v>0</v>
      </c>
      <c r="AE86" s="184">
        <f t="shared" si="34"/>
        <v>1</v>
      </c>
      <c r="AF86" s="184">
        <f>'Crisis Indicator Data'!AC83</f>
        <v>0</v>
      </c>
      <c r="AG86" s="184">
        <f>'Crisis Indicator Data'!AD83</f>
        <v>0</v>
      </c>
      <c r="AH86" s="184">
        <f t="shared" si="35"/>
        <v>0</v>
      </c>
      <c r="AI86" s="184">
        <f>'Crisis Indicator Data'!AE83</f>
        <v>0</v>
      </c>
      <c r="AJ86" s="184">
        <f>'Crisis Indicator Data'!AF83</f>
        <v>0</v>
      </c>
      <c r="AK86" s="184">
        <f>'Crisis Indicator Data'!AG83</f>
        <v>3</v>
      </c>
      <c r="AL86" s="184">
        <f t="shared" si="36"/>
        <v>3</v>
      </c>
      <c r="AM86" s="163">
        <f t="shared" si="37"/>
        <v>1</v>
      </c>
      <c r="AN86" s="163">
        <f t="shared" si="38"/>
        <v>3</v>
      </c>
    </row>
    <row r="87" spans="1:40" ht="13.5" customHeight="1" x14ac:dyDescent="0.35">
      <c r="A87" s="172" t="str">
        <f>'Crisis Indicator Data'!A84</f>
        <v>Multiple crisis in Mexico</v>
      </c>
      <c r="B87" s="173" t="str">
        <f>'Crisis Indicator Data'!B84</f>
        <v>Violence,Displacement</v>
      </c>
      <c r="C87" s="173" t="str">
        <f>'Crisis Indicator Data'!C84</f>
        <v>MEX001</v>
      </c>
      <c r="D87" s="173" t="str">
        <f>'Crisis Indicator Data'!D84</f>
        <v>Mexico</v>
      </c>
      <c r="E87" s="174" t="str">
        <f>'Crisis Indicator Data'!E84</f>
        <v>MEX</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2.2000000000000002</v>
      </c>
      <c r="H87" s="163">
        <f t="shared" si="26"/>
        <v>1.8</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1.7</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1.1000000000000001</v>
      </c>
      <c r="K87" s="163">
        <f t="shared" si="27"/>
        <v>1.4</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2.2000000000000002</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2.2999999999999998</v>
      </c>
      <c r="N87" s="163">
        <f t="shared" si="28"/>
        <v>2.25</v>
      </c>
      <c r="O87" s="163">
        <f t="shared" si="29"/>
        <v>1.8166666666666667</v>
      </c>
      <c r="P87" s="163">
        <f>IF(LEN(E87)&gt;3,VLOOKUP(C87,'Regional Crises'!$B$1:$R$69,12,FALSE),VLOOKUP(E87,'Country Indicator Data'!$B$4:$I$300,8,FALSE))</f>
        <v>4</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4.5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3.4</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2.1</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v>
      </c>
      <c r="W87" s="163">
        <f t="shared" si="31"/>
        <v>2.8</v>
      </c>
      <c r="X87" s="163">
        <f t="shared" si="32"/>
        <v>3</v>
      </c>
      <c r="Y87" s="184">
        <f>IF('Core Indicators'!FC84="x","x",IF('Core Indicators'!FC84&gt;=5,5,IF('Core Indicators'!FC84&gt;=4,4,IF('Core Indicators'!FC84&gt;=3,3,IF('Core Indicators'!FC84&gt;=2,2,IF('Core Indicators'!FC84&gt;=1,1,0))))))</f>
        <v>5</v>
      </c>
      <c r="Z87" s="163">
        <f t="shared" si="33"/>
        <v>5</v>
      </c>
      <c r="AA87" s="184">
        <f>'Crisis Indicator Data'!Y84</f>
        <v>0</v>
      </c>
      <c r="AB87" s="184">
        <f>'Crisis Indicator Data'!Z84</f>
        <v>2</v>
      </c>
      <c r="AC87" s="184">
        <f>'Crisis Indicator Data'!AA84</f>
        <v>0</v>
      </c>
      <c r="AD87" s="184">
        <f>'Crisis Indicator Data'!AB84</f>
        <v>0</v>
      </c>
      <c r="AE87" s="184">
        <f t="shared" si="34"/>
        <v>2</v>
      </c>
      <c r="AF87" s="184">
        <f>'Crisis Indicator Data'!AC84</f>
        <v>0</v>
      </c>
      <c r="AG87" s="184">
        <f>'Crisis Indicator Data'!AD84</f>
        <v>2</v>
      </c>
      <c r="AH87" s="184">
        <f t="shared" si="35"/>
        <v>2</v>
      </c>
      <c r="AI87" s="184">
        <f>'Crisis Indicator Data'!AE84</f>
        <v>2</v>
      </c>
      <c r="AJ87" s="184">
        <f>'Crisis Indicator Data'!AF84</f>
        <v>1</v>
      </c>
      <c r="AK87" s="184">
        <f>'Crisis Indicator Data'!AG84</f>
        <v>3</v>
      </c>
      <c r="AL87" s="184">
        <f t="shared" si="36"/>
        <v>4</v>
      </c>
      <c r="AM87" s="163">
        <f t="shared" si="37"/>
        <v>3</v>
      </c>
      <c r="AN87" s="163">
        <f t="shared" si="38"/>
        <v>4</v>
      </c>
    </row>
    <row r="88" spans="1:40" ht="13.5" customHeight="1" x14ac:dyDescent="0.35">
      <c r="A88" s="172" t="str">
        <f>'Crisis Indicator Data'!A85</f>
        <v>Criminal Violence in Mexico</v>
      </c>
      <c r="B88" s="173" t="str">
        <f>'Crisis Indicator Data'!B85</f>
        <v>Violence,Displacement</v>
      </c>
      <c r="C88" s="173" t="str">
        <f>'Crisis Indicator Data'!C85</f>
        <v>MEX002</v>
      </c>
      <c r="D88" s="173" t="str">
        <f>'Crisis Indicator Data'!D85</f>
        <v>Mexico</v>
      </c>
      <c r="E88" s="174" t="str">
        <f>'Crisis Indicator Data'!E85</f>
        <v>MEX</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2.2000000000000002</v>
      </c>
      <c r="H88" s="163">
        <f t="shared" si="26"/>
        <v>1.8</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1.7</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1.1000000000000001</v>
      </c>
      <c r="K88" s="163">
        <f t="shared" si="27"/>
        <v>1.4</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2.2000000000000002</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2.2999999999999998</v>
      </c>
      <c r="N88" s="163">
        <f t="shared" si="28"/>
        <v>2.25</v>
      </c>
      <c r="O88" s="163">
        <f t="shared" si="29"/>
        <v>1.8166666666666667</v>
      </c>
      <c r="P88" s="163">
        <f>IF(LEN(E88)&gt;3,VLOOKUP(C88,'Regional Crises'!$B$1:$R$69,12,FALSE),VLOOKUP(E88,'Country Indicator Data'!$B$4:$I$300,8,FALSE))</f>
        <v>4</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4.5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3.5</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3.4</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2.1</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v>
      </c>
      <c r="W88" s="163">
        <f t="shared" si="31"/>
        <v>2.8</v>
      </c>
      <c r="X88" s="163">
        <f t="shared" si="32"/>
        <v>3</v>
      </c>
      <c r="Y88" s="184">
        <f>IF('Core Indicators'!FC85="x","x",IF('Core Indicators'!FC85&gt;=5,5,IF('Core Indicators'!FC85&gt;=4,4,IF('Core Indicators'!FC85&gt;=3,3,IF('Core Indicators'!FC85&gt;=2,2,IF('Core Indicators'!FC85&gt;=1,1,0))))))</f>
        <v>5</v>
      </c>
      <c r="Z88" s="163">
        <f t="shared" si="33"/>
        <v>5</v>
      </c>
      <c r="AA88" s="184">
        <f>'Crisis Indicator Data'!Y85</f>
        <v>0</v>
      </c>
      <c r="AB88" s="184">
        <f>'Crisis Indicator Data'!Z85</f>
        <v>2</v>
      </c>
      <c r="AC88" s="184">
        <f>'Crisis Indicator Data'!AA85</f>
        <v>0</v>
      </c>
      <c r="AD88" s="184">
        <f>'Crisis Indicator Data'!AB85</f>
        <v>0</v>
      </c>
      <c r="AE88" s="184">
        <f t="shared" si="34"/>
        <v>2</v>
      </c>
      <c r="AF88" s="184">
        <f>'Crisis Indicator Data'!AC85</f>
        <v>0</v>
      </c>
      <c r="AG88" s="184">
        <f>'Crisis Indicator Data'!AD85</f>
        <v>2</v>
      </c>
      <c r="AH88" s="184">
        <f t="shared" si="35"/>
        <v>2</v>
      </c>
      <c r="AI88" s="184">
        <f>'Crisis Indicator Data'!AE85</f>
        <v>2</v>
      </c>
      <c r="AJ88" s="184">
        <f>'Crisis Indicator Data'!AF85</f>
        <v>1</v>
      </c>
      <c r="AK88" s="184">
        <f>'Crisis Indicator Data'!AG85</f>
        <v>3</v>
      </c>
      <c r="AL88" s="184">
        <f t="shared" si="36"/>
        <v>4</v>
      </c>
      <c r="AM88" s="163">
        <f t="shared" si="37"/>
        <v>3</v>
      </c>
      <c r="AN88" s="163">
        <f t="shared" si="38"/>
        <v>4</v>
      </c>
    </row>
    <row r="89" spans="1:40" ht="13.5" customHeight="1" x14ac:dyDescent="0.35">
      <c r="A89" s="172" t="str">
        <f>'Crisis Indicator Data'!A86</f>
        <v>Mixed Migration in Mexico</v>
      </c>
      <c r="B89" s="173" t="str">
        <f>'Crisis Indicator Data'!B86</f>
        <v>Displacement</v>
      </c>
      <c r="C89" s="173" t="str">
        <f>'Crisis Indicator Data'!C86</f>
        <v>MEX003</v>
      </c>
      <c r="D89" s="173" t="str">
        <f>'Crisis Indicator Data'!D86</f>
        <v>Mexico</v>
      </c>
      <c r="E89" s="174" t="str">
        <f>'Crisis Indicator Data'!E86</f>
        <v>MEX</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1.4</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2.2000000000000002</v>
      </c>
      <c r="H89" s="163">
        <f t="shared" si="26"/>
        <v>1.8</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1.7</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1.1000000000000001</v>
      </c>
      <c r="K89" s="163">
        <f t="shared" si="27"/>
        <v>1.4</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2.2000000000000002</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2.2999999999999998</v>
      </c>
      <c r="N89" s="163">
        <f t="shared" si="28"/>
        <v>2.25</v>
      </c>
      <c r="O89" s="163">
        <f t="shared" si="29"/>
        <v>1.8166666666666667</v>
      </c>
      <c r="P89" s="163">
        <f>IF(LEN(E89)&gt;3,VLOOKUP(C89,'Regional Crises'!$B$1:$R$69,12,FALSE),VLOOKUP(E89,'Country Indicator Data'!$B$4:$I$300,8,FALSE))</f>
        <v>4</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5</v>
      </c>
      <c r="R89" s="163">
        <f t="shared" si="30"/>
        <v>4.5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3.5</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3.4</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2.1</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v>
      </c>
      <c r="W89" s="163">
        <f t="shared" si="31"/>
        <v>2.8</v>
      </c>
      <c r="X89" s="163">
        <f t="shared" si="32"/>
        <v>3</v>
      </c>
      <c r="Y89" s="184">
        <f>IF('Core Indicators'!FC86="x","x",IF('Core Indicators'!FC86&gt;=5,5,IF('Core Indicators'!FC86&gt;=4,4,IF('Core Indicators'!FC86&gt;=3,3,IF('Core Indicators'!FC86&gt;=2,2,IF('Core Indicators'!FC86&gt;=1,1,0))))))</f>
        <v>3</v>
      </c>
      <c r="Z89" s="163">
        <f t="shared" si="33"/>
        <v>3</v>
      </c>
      <c r="AA89" s="184">
        <f>'Crisis Indicator Data'!Y86</f>
        <v>0</v>
      </c>
      <c r="AB89" s="184">
        <f>'Crisis Indicator Data'!Z86</f>
        <v>2</v>
      </c>
      <c r="AC89" s="184">
        <f>'Crisis Indicator Data'!AA86</f>
        <v>0</v>
      </c>
      <c r="AD89" s="184">
        <f>'Crisis Indicator Data'!AB86</f>
        <v>0</v>
      </c>
      <c r="AE89" s="184">
        <f t="shared" si="34"/>
        <v>2</v>
      </c>
      <c r="AF89" s="184">
        <f>'Crisis Indicator Data'!AC86</f>
        <v>0</v>
      </c>
      <c r="AG89" s="184">
        <f>'Crisis Indicator Data'!AD86</f>
        <v>2</v>
      </c>
      <c r="AH89" s="184">
        <f t="shared" si="35"/>
        <v>2</v>
      </c>
      <c r="AI89" s="184">
        <f>'Crisis Indicator Data'!AE86</f>
        <v>2</v>
      </c>
      <c r="AJ89" s="184">
        <f>'Crisis Indicator Data'!AF86</f>
        <v>1</v>
      </c>
      <c r="AK89" s="184">
        <f>'Crisis Indicator Data'!AG86</f>
        <v>3</v>
      </c>
      <c r="AL89" s="184">
        <f t="shared" si="36"/>
        <v>4</v>
      </c>
      <c r="AM89" s="163">
        <f t="shared" si="37"/>
        <v>3</v>
      </c>
      <c r="AN89" s="163">
        <f t="shared" si="38"/>
        <v>3</v>
      </c>
    </row>
    <row r="90" spans="1:40" ht="13.5" customHeight="1" x14ac:dyDescent="0.35">
      <c r="A90" s="172" t="str">
        <f>'Crisis Indicator Data'!A87</f>
        <v>Complex crisis in Mali</v>
      </c>
      <c r="B90" s="173" t="str">
        <f>'Crisis Indicator Data'!B87</f>
        <v>Conflict</v>
      </c>
      <c r="C90" s="173" t="str">
        <f>'Crisis Indicator Data'!C87</f>
        <v>MLI001</v>
      </c>
      <c r="D90" s="173" t="str">
        <f>'Crisis Indicator Data'!D87</f>
        <v>Mali</v>
      </c>
      <c r="E90" s="174" t="str">
        <f>'Crisis Indicator Data'!E87</f>
        <v>MLI</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0.7</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3.3</v>
      </c>
      <c r="H90" s="163">
        <f t="shared" si="26"/>
        <v>2</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0.9</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0.45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4.5</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v>
      </c>
      <c r="N90" s="163">
        <f t="shared" si="28"/>
        <v>2.75</v>
      </c>
      <c r="O90" s="163">
        <f t="shared" si="29"/>
        <v>1.7333333333333334</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4.8</v>
      </c>
      <c r="R90" s="163">
        <f t="shared" si="30"/>
        <v>4.9000000000000004</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3.6</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3.1</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3.7</v>
      </c>
      <c r="W90" s="163">
        <f t="shared" si="31"/>
        <v>3.5</v>
      </c>
      <c r="X90" s="163">
        <f t="shared" si="32"/>
        <v>3.4</v>
      </c>
      <c r="Y90" s="184">
        <f>IF('Core Indicators'!FC87="x","x",IF('Core Indicators'!FC87&gt;=5,5,IF('Core Indicators'!FC87&gt;=4,4,IF('Core Indicators'!FC87&gt;=3,3,IF('Core Indicators'!FC87&gt;=2,2,IF('Core Indicators'!FC87&gt;=1,1,0))))))</f>
        <v>5</v>
      </c>
      <c r="Z90" s="163">
        <f t="shared" si="33"/>
        <v>5</v>
      </c>
      <c r="AA90" s="184">
        <f>'Crisis Indicator Data'!Y87</f>
        <v>0</v>
      </c>
      <c r="AB90" s="184">
        <f>'Crisis Indicator Data'!Z87</f>
        <v>3</v>
      </c>
      <c r="AC90" s="184">
        <f>'Crisis Indicator Data'!AA87</f>
        <v>2</v>
      </c>
      <c r="AD90" s="184">
        <f>'Crisis Indicator Data'!AB87</f>
        <v>3</v>
      </c>
      <c r="AE90" s="184">
        <f t="shared" si="34"/>
        <v>4</v>
      </c>
      <c r="AF90" s="184">
        <f>'Crisis Indicator Data'!AC87</f>
        <v>0</v>
      </c>
      <c r="AG90" s="184">
        <f>'Crisis Indicator Data'!AD87</f>
        <v>2</v>
      </c>
      <c r="AH90" s="184">
        <f t="shared" si="35"/>
        <v>2</v>
      </c>
      <c r="AI90" s="184">
        <f>'Crisis Indicator Data'!AE87</f>
        <v>3</v>
      </c>
      <c r="AJ90" s="184">
        <f>'Crisis Indicator Data'!AF87</f>
        <v>1</v>
      </c>
      <c r="AK90" s="184">
        <f>'Crisis Indicator Data'!AG87</f>
        <v>3</v>
      </c>
      <c r="AL90" s="184">
        <f t="shared" si="36"/>
        <v>5</v>
      </c>
      <c r="AM90" s="163">
        <f t="shared" si="37"/>
        <v>4</v>
      </c>
      <c r="AN90" s="163">
        <f t="shared" si="38"/>
        <v>4.5</v>
      </c>
    </row>
    <row r="91" spans="1:40" ht="13.5" customHeight="1" x14ac:dyDescent="0.35">
      <c r="A91" s="172" t="str">
        <f>'Crisis Indicator Data'!A88</f>
        <v>Multiple crises in Myanmar</v>
      </c>
      <c r="B91" s="173" t="str">
        <f>'Crisis Indicator Data'!B88</f>
        <v>Socio-political,Conflict,Violence</v>
      </c>
      <c r="C91" s="173" t="str">
        <f>'Crisis Indicator Data'!C88</f>
        <v>MMR001</v>
      </c>
      <c r="D91" s="173" t="str">
        <f>'Crisis Indicator Data'!D88</f>
        <v>Myanmar</v>
      </c>
      <c r="E91" s="174" t="str">
        <f>'Crisis Indicator Data'!E88</f>
        <v>MMR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4.0999999999999996</v>
      </c>
      <c r="H91" s="163">
        <f t="shared" si="26"/>
        <v>4.55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2.6</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3</v>
      </c>
      <c r="K91" s="163">
        <f t="shared" si="27"/>
        <v>2.8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3.1</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0.7</v>
      </c>
      <c r="N91" s="163">
        <f t="shared" si="28"/>
        <v>1.9</v>
      </c>
      <c r="O91" s="163">
        <f t="shared" si="29"/>
        <v>3.0833333333333335</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163">
        <f t="shared" si="30"/>
        <v>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4</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4.0999999999999996</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4.5999999999999996</v>
      </c>
      <c r="W91" s="163">
        <f t="shared" si="31"/>
        <v>4.2</v>
      </c>
      <c r="X91" s="163">
        <f t="shared" si="32"/>
        <v>4.0999999999999996</v>
      </c>
      <c r="Y91" s="184">
        <f>IF('Core Indicators'!FC88="x","x",IF('Core Indicators'!FC88&gt;=5,5,IF('Core Indicators'!FC88&gt;=4,4,IF('Core Indicators'!FC88&gt;=3,3,IF('Core Indicators'!FC88&gt;=2,2,IF('Core Indicators'!FC88&gt;=1,1,0))))))</f>
        <v>5</v>
      </c>
      <c r="Z91" s="163">
        <f t="shared" si="33"/>
        <v>5</v>
      </c>
      <c r="AA91" s="184">
        <f>'Crisis Indicator Data'!Y88</f>
        <v>2</v>
      </c>
      <c r="AB91" s="184">
        <f>'Crisis Indicator Data'!Z88</f>
        <v>3</v>
      </c>
      <c r="AC91" s="184">
        <f>'Crisis Indicator Data'!AA88</f>
        <v>3</v>
      </c>
      <c r="AD91" s="184">
        <f>'Crisis Indicator Data'!AB88</f>
        <v>2</v>
      </c>
      <c r="AE91" s="184">
        <f t="shared" si="34"/>
        <v>5</v>
      </c>
      <c r="AF91" s="184">
        <f>'Crisis Indicator Data'!AC88</f>
        <v>3</v>
      </c>
      <c r="AG91" s="184">
        <f>'Crisis Indicator Data'!AD88</f>
        <v>3</v>
      </c>
      <c r="AH91" s="184">
        <f t="shared" si="35"/>
        <v>5</v>
      </c>
      <c r="AI91" s="184">
        <f>'Crisis Indicator Data'!AE88</f>
        <v>3</v>
      </c>
      <c r="AJ91" s="184">
        <f>'Crisis Indicator Data'!AF88</f>
        <v>2</v>
      </c>
      <c r="AK91" s="184">
        <f>'Crisis Indicator Data'!AG88</f>
        <v>3</v>
      </c>
      <c r="AL91" s="184">
        <f t="shared" si="36"/>
        <v>5</v>
      </c>
      <c r="AM91" s="163">
        <f t="shared" si="37"/>
        <v>5</v>
      </c>
      <c r="AN91" s="163">
        <f t="shared" si="38"/>
        <v>5</v>
      </c>
    </row>
    <row r="92" spans="1:40" ht="13.5" customHeight="1" x14ac:dyDescent="0.35">
      <c r="A92" s="172" t="str">
        <f>'Crisis Indicator Data'!A89</f>
        <v>Rakhine Conflict</v>
      </c>
      <c r="B92" s="173" t="str">
        <f>'Crisis Indicator Data'!B89</f>
        <v>Conflict</v>
      </c>
      <c r="C92" s="173" t="str">
        <f>'Crisis Indicator Data'!C89</f>
        <v>MMR002</v>
      </c>
      <c r="D92" s="173" t="str">
        <f>'Crisis Indicator Data'!D89</f>
        <v>Myanmar</v>
      </c>
      <c r="E92" s="174" t="str">
        <f>'Crisis Indicator Data'!E89</f>
        <v>MMR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4.0999999999999996</v>
      </c>
      <c r="H92" s="163">
        <f t="shared" si="26"/>
        <v>4.55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2.6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3</v>
      </c>
      <c r="K92" s="163">
        <f t="shared" si="27"/>
        <v>2.8</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0.7</v>
      </c>
      <c r="N92" s="163">
        <f t="shared" si="28"/>
        <v>1.9</v>
      </c>
      <c r="O92" s="163">
        <f t="shared" si="29"/>
        <v>3.0833333333333335</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163">
        <f t="shared" si="30"/>
        <v>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4</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4.0999999999999996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4.5999999999999996</v>
      </c>
      <c r="W92" s="163">
        <f t="shared" si="31"/>
        <v>4.2</v>
      </c>
      <c r="X92" s="163">
        <f t="shared" si="32"/>
        <v>4.0999999999999996</v>
      </c>
      <c r="Y92" s="184">
        <f>IF('Core Indicators'!FC89="x","x",IF('Core Indicators'!FC89&gt;=5,5,IF('Core Indicators'!FC89&gt;=4,4,IF('Core Indicators'!FC89&gt;=3,3,IF('Core Indicators'!FC89&gt;=2,2,IF('Core Indicators'!FC89&gt;=1,1,0))))))</f>
        <v>5</v>
      </c>
      <c r="Z92" s="163">
        <f t="shared" si="33"/>
        <v>5</v>
      </c>
      <c r="AA92" s="184">
        <f>'Crisis Indicator Data'!Y89</f>
        <v>2</v>
      </c>
      <c r="AB92" s="184">
        <f>'Crisis Indicator Data'!Z89</f>
        <v>3</v>
      </c>
      <c r="AC92" s="184">
        <f>'Crisis Indicator Data'!AA89</f>
        <v>3</v>
      </c>
      <c r="AD92" s="184">
        <f>'Crisis Indicator Data'!AB89</f>
        <v>2</v>
      </c>
      <c r="AE92" s="184">
        <f t="shared" si="34"/>
        <v>5</v>
      </c>
      <c r="AF92" s="184">
        <f>'Crisis Indicator Data'!AC89</f>
        <v>3</v>
      </c>
      <c r="AG92" s="184">
        <f>'Crisis Indicator Data'!AD89</f>
        <v>3</v>
      </c>
      <c r="AH92" s="184">
        <f t="shared" si="35"/>
        <v>5</v>
      </c>
      <c r="AI92" s="184">
        <f>'Crisis Indicator Data'!AE89</f>
        <v>3</v>
      </c>
      <c r="AJ92" s="184">
        <f>'Crisis Indicator Data'!AF89</f>
        <v>2</v>
      </c>
      <c r="AK92" s="184">
        <f>'Crisis Indicator Data'!AG89</f>
        <v>2</v>
      </c>
      <c r="AL92" s="184">
        <f t="shared" si="36"/>
        <v>5</v>
      </c>
      <c r="AM92" s="163">
        <f t="shared" si="37"/>
        <v>5</v>
      </c>
      <c r="AN92" s="163">
        <f t="shared" si="38"/>
        <v>5</v>
      </c>
    </row>
    <row r="93" spans="1:40" ht="13.5" customHeight="1" x14ac:dyDescent="0.35">
      <c r="A93" s="172" t="str">
        <f>'Crisis Indicator Data'!A90</f>
        <v>Kachin and Shan Conflict</v>
      </c>
      <c r="B93" s="173" t="str">
        <f>'Crisis Indicator Data'!B90</f>
        <v>Conflict</v>
      </c>
      <c r="C93" s="173" t="str">
        <f>'Crisis Indicator Data'!C90</f>
        <v>MMR003</v>
      </c>
      <c r="D93" s="173" t="str">
        <f>'Crisis Indicator Data'!D90</f>
        <v>Myanmar</v>
      </c>
      <c r="E93" s="174" t="str">
        <f>'Crisis Indicator Data'!E90</f>
        <v>MMR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4.0999999999999996</v>
      </c>
      <c r="H93" s="163">
        <f t="shared" si="26"/>
        <v>4.55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2.6</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3</v>
      </c>
      <c r="K93" s="163">
        <f t="shared" si="27"/>
        <v>2.8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3.1</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0.7</v>
      </c>
      <c r="N93" s="163">
        <f t="shared" si="28"/>
        <v>1.9</v>
      </c>
      <c r="O93" s="163">
        <f t="shared" si="29"/>
        <v>3.0833333333333335</v>
      </c>
      <c r="P93" s="163">
        <f>IF(LEN(E93)&gt;3,VLOOKUP(C93,'Regional Crises'!$B$1:$R$69,12,FALSE),VLOOKUP(E93,'Country Indicator Data'!$B$4:$I$300,8,FALSE))</f>
        <v>5</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163">
        <f t="shared" si="30"/>
        <v>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4</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4.0999999999999996</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4.5999999999999996</v>
      </c>
      <c r="W93" s="163">
        <f t="shared" si="31"/>
        <v>4.2</v>
      </c>
      <c r="X93" s="163">
        <f t="shared" si="32"/>
        <v>4.0999999999999996</v>
      </c>
      <c r="Y93" s="184">
        <f>IF('Core Indicators'!FC90="x","x",IF('Core Indicators'!FC90&gt;=5,5,IF('Core Indicators'!FC90&gt;=4,4,IF('Core Indicators'!FC90&gt;=3,3,IF('Core Indicators'!FC90&gt;=2,2,IF('Core Indicators'!FC90&gt;=1,1,0))))))</f>
        <v>4</v>
      </c>
      <c r="Z93" s="163">
        <f t="shared" si="33"/>
        <v>4</v>
      </c>
      <c r="AA93" s="184">
        <f>'Crisis Indicator Data'!Y90</f>
        <v>2</v>
      </c>
      <c r="AB93" s="184">
        <f>'Crisis Indicator Data'!Z90</f>
        <v>3</v>
      </c>
      <c r="AC93" s="184">
        <f>'Crisis Indicator Data'!AA90</f>
        <v>2</v>
      </c>
      <c r="AD93" s="184">
        <f>'Crisis Indicator Data'!AB90</f>
        <v>0</v>
      </c>
      <c r="AE93" s="184">
        <f t="shared" si="34"/>
        <v>3</v>
      </c>
      <c r="AF93" s="184">
        <f>'Crisis Indicator Data'!AC90</f>
        <v>2</v>
      </c>
      <c r="AG93" s="184">
        <f>'Crisis Indicator Data'!AD90</f>
        <v>3</v>
      </c>
      <c r="AH93" s="184">
        <f t="shared" si="35"/>
        <v>5</v>
      </c>
      <c r="AI93" s="184">
        <f>'Crisis Indicator Data'!AE90</f>
        <v>3</v>
      </c>
      <c r="AJ93" s="184">
        <f>'Crisis Indicator Data'!AF90</f>
        <v>2</v>
      </c>
      <c r="AK93" s="184">
        <f>'Crisis Indicator Data'!AG90</f>
        <v>2</v>
      </c>
      <c r="AL93" s="184">
        <f t="shared" si="36"/>
        <v>5</v>
      </c>
      <c r="AM93" s="163">
        <f t="shared" si="37"/>
        <v>4</v>
      </c>
      <c r="AN93" s="163">
        <f t="shared" si="38"/>
        <v>4</v>
      </c>
    </row>
    <row r="94" spans="1:40" ht="13.5" customHeight="1" x14ac:dyDescent="0.35">
      <c r="A94" s="172" t="str">
        <f>'Crisis Indicator Data'!A91</f>
        <v>Post-coup conflict in Myanmar</v>
      </c>
      <c r="B94" s="173" t="str">
        <f>'Crisis Indicator Data'!B91</f>
        <v>Violence,Socio-political,Conflict</v>
      </c>
      <c r="C94" s="173" t="str">
        <f>'Crisis Indicator Data'!C91</f>
        <v>MMR004</v>
      </c>
      <c r="D94" s="173" t="str">
        <f>'Crisis Indicator Data'!D91</f>
        <v>Myanmar</v>
      </c>
      <c r="E94" s="174" t="str">
        <f>'Crisis Indicator Data'!E91</f>
        <v>MMR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4.0999999999999996</v>
      </c>
      <c r="H94" s="163">
        <f t="shared" si="26"/>
        <v>4.55</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2.6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3</v>
      </c>
      <c r="K94" s="163">
        <f t="shared" si="27"/>
        <v>2.8</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3.1</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0.7</v>
      </c>
      <c r="N94" s="163">
        <f t="shared" si="28"/>
        <v>1.9</v>
      </c>
      <c r="O94" s="163">
        <f t="shared" si="29"/>
        <v>3.0833333333333335</v>
      </c>
      <c r="P94" s="163">
        <f>IF(LEN(E94)&gt;3,VLOOKUP(C94,'Regional Crises'!$B$1:$R$69,12,FALSE),VLOOKUP(E94,'Country Indicator Data'!$B$4:$I$300,8,FALSE))</f>
        <v>5</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4</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4.0999999999999996</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4.5999999999999996</v>
      </c>
      <c r="W94" s="163">
        <f t="shared" si="31"/>
        <v>4.2</v>
      </c>
      <c r="X94" s="163">
        <f t="shared" si="32"/>
        <v>4.0999999999999996</v>
      </c>
      <c r="Y94" s="184">
        <f>IF('Core Indicators'!FC91="x","x",IF('Core Indicators'!FC91&gt;=5,5,IF('Core Indicators'!FC91&gt;=4,4,IF('Core Indicators'!FC91&gt;=3,3,IF('Core Indicators'!FC91&gt;=2,2,IF('Core Indicators'!FC91&gt;=1,1,0))))))</f>
        <v>5</v>
      </c>
      <c r="Z94" s="163">
        <f t="shared" si="33"/>
        <v>5</v>
      </c>
      <c r="AA94" s="184">
        <f>'Crisis Indicator Data'!Y91</f>
        <v>2</v>
      </c>
      <c r="AB94" s="184">
        <f>'Crisis Indicator Data'!Z91</f>
        <v>3</v>
      </c>
      <c r="AC94" s="184">
        <f>'Crisis Indicator Data'!AA91</f>
        <v>3</v>
      </c>
      <c r="AD94" s="184">
        <f>'Crisis Indicator Data'!AB91</f>
        <v>1</v>
      </c>
      <c r="AE94" s="184">
        <f t="shared" si="34"/>
        <v>4</v>
      </c>
      <c r="AF94" s="184">
        <f>'Crisis Indicator Data'!AC91</f>
        <v>3</v>
      </c>
      <c r="AG94" s="184">
        <f>'Crisis Indicator Data'!AD91</f>
        <v>3</v>
      </c>
      <c r="AH94" s="184">
        <f t="shared" si="35"/>
        <v>5</v>
      </c>
      <c r="AI94" s="184">
        <f>'Crisis Indicator Data'!AE91</f>
        <v>3</v>
      </c>
      <c r="AJ94" s="184">
        <f>'Crisis Indicator Data'!AF91</f>
        <v>2</v>
      </c>
      <c r="AK94" s="184">
        <f>'Crisis Indicator Data'!AG91</f>
        <v>2</v>
      </c>
      <c r="AL94" s="184">
        <f t="shared" si="36"/>
        <v>5</v>
      </c>
      <c r="AM94" s="163">
        <f t="shared" si="37"/>
        <v>5</v>
      </c>
      <c r="AN94" s="163">
        <f t="shared" si="38"/>
        <v>5</v>
      </c>
    </row>
    <row r="95" spans="1:40" ht="13.5" customHeight="1" x14ac:dyDescent="0.35">
      <c r="A95" s="172" t="str">
        <f>'Crisis Indicator Data'!A92</f>
        <v>2024 Monsoon Floods</v>
      </c>
      <c r="B95" s="173" t="str">
        <f>'Crisis Indicator Data'!B92</f>
        <v>Floods</v>
      </c>
      <c r="C95" s="173" t="str">
        <f>'Crisis Indicator Data'!C92</f>
        <v>MMR006</v>
      </c>
      <c r="D95" s="173" t="str">
        <f>'Crisis Indicator Data'!D92</f>
        <v>Myanmar</v>
      </c>
      <c r="E95" s="174" t="str">
        <f>'Crisis Indicator Data'!E92</f>
        <v>MMR</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5</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4.0999999999999996</v>
      </c>
      <c r="H95" s="163">
        <f t="shared" si="26"/>
        <v>4.55</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2.6</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3</v>
      </c>
      <c r="K95" s="163">
        <f t="shared" si="27"/>
        <v>2.8</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3.1</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0.7</v>
      </c>
      <c r="N95" s="163">
        <f t="shared" si="28"/>
        <v>1.9</v>
      </c>
      <c r="O95" s="163">
        <f t="shared" si="29"/>
        <v>3.0833333333333335</v>
      </c>
      <c r="P95" s="163">
        <f>IF(LEN(E95)&gt;3,VLOOKUP(C95,'Regional Crises'!$B$1:$R$69,12,FALSE),VLOOKUP(E95,'Country Indicator Data'!$B$4:$I$300,8,FALSE))</f>
        <v>5</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4</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4.0999999999999996</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4.5999999999999996</v>
      </c>
      <c r="W95" s="163">
        <f t="shared" si="31"/>
        <v>4.2</v>
      </c>
      <c r="X95" s="163">
        <f t="shared" si="32"/>
        <v>4.0999999999999996</v>
      </c>
      <c r="Y95" s="184">
        <f>IF('Core Indicators'!FC92="x","x",IF('Core Indicators'!FC92&gt;=5,5,IF('Core Indicators'!FC92&gt;=4,4,IF('Core Indicators'!FC92&gt;=3,3,IF('Core Indicators'!FC92&gt;=2,2,IF('Core Indicators'!FC92&gt;=1,1,0))))))</f>
        <v>4</v>
      </c>
      <c r="Z95" s="163">
        <f t="shared" si="33"/>
        <v>4</v>
      </c>
      <c r="AA95" s="184">
        <f>'Crisis Indicator Data'!Y92</f>
        <v>2</v>
      </c>
      <c r="AB95" s="184">
        <f>'Crisis Indicator Data'!Z92</f>
        <v>3</v>
      </c>
      <c r="AC95" s="184">
        <f>'Crisis Indicator Data'!AA92</f>
        <v>3</v>
      </c>
      <c r="AD95" s="184">
        <f>'Crisis Indicator Data'!AB92</f>
        <v>2</v>
      </c>
      <c r="AE95" s="184">
        <f t="shared" si="34"/>
        <v>5</v>
      </c>
      <c r="AF95" s="184">
        <f>'Crisis Indicator Data'!AC92</f>
        <v>3</v>
      </c>
      <c r="AG95" s="184">
        <f>'Crisis Indicator Data'!AD92</f>
        <v>2</v>
      </c>
      <c r="AH95" s="184">
        <f t="shared" si="35"/>
        <v>5</v>
      </c>
      <c r="AI95" s="184">
        <f>'Crisis Indicator Data'!AE92</f>
        <v>3</v>
      </c>
      <c r="AJ95" s="184">
        <f>'Crisis Indicator Data'!AF92</f>
        <v>2</v>
      </c>
      <c r="AK95" s="184">
        <f>'Crisis Indicator Data'!AG92</f>
        <v>3</v>
      </c>
      <c r="AL95" s="184">
        <f t="shared" si="36"/>
        <v>5</v>
      </c>
      <c r="AM95" s="163">
        <f t="shared" si="37"/>
        <v>5</v>
      </c>
      <c r="AN95" s="163">
        <f t="shared" si="38"/>
        <v>4.5</v>
      </c>
    </row>
    <row r="96" spans="1:40" ht="13.5" customHeight="1" x14ac:dyDescent="0.35">
      <c r="A96" s="172" t="str">
        <f>'Crisis Indicator Data'!A93</f>
        <v>Multiple Crises in Mozambique</v>
      </c>
      <c r="B96" s="173" t="str">
        <f>'Crisis Indicator Data'!B93</f>
        <v>Conflict,Displacement,Cyclone</v>
      </c>
      <c r="C96" s="173" t="str">
        <f>'Crisis Indicator Data'!C93</f>
        <v>MOZ001</v>
      </c>
      <c r="D96" s="173" t="str">
        <f>'Crisis Indicator Data'!D93</f>
        <v>Mozambique</v>
      </c>
      <c r="E96" s="174" t="str">
        <f>'Crisis Indicator Data'!E93</f>
        <v>MOZ</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2.5</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2.9</v>
      </c>
      <c r="H96" s="163">
        <f t="shared" si="26"/>
        <v>2.7</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4.5</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1.7</v>
      </c>
      <c r="K96" s="163">
        <f t="shared" si="27"/>
        <v>3.1</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3.6</v>
      </c>
      <c r="N96" s="163">
        <f t="shared" si="28"/>
        <v>3.7</v>
      </c>
      <c r="O96" s="163">
        <f t="shared" si="29"/>
        <v>3.1666666666666665</v>
      </c>
      <c r="P96" s="163">
        <f>IF(LEN(E96)&gt;3,VLOOKUP(C96,'Regional Crises'!$B$1:$R$69,12,FALSE),VLOOKUP(E96,'Country Indicator Data'!$B$4:$I$300,8,FALSE))</f>
        <v>4</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3.6</v>
      </c>
      <c r="R96" s="163">
        <f t="shared" si="30"/>
        <v>3.8</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3.8</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3.5</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2.9</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3.4</v>
      </c>
      <c r="Y96" s="184">
        <f>IF('Core Indicators'!FC93="x","x",IF('Core Indicators'!FC93&gt;=5,5,IF('Core Indicators'!FC93&gt;=4,4,IF('Core Indicators'!FC93&gt;=3,3,IF('Core Indicators'!FC93&gt;=2,2,IF('Core Indicators'!FC93&gt;=1,1,0))))))</f>
        <v>4</v>
      </c>
      <c r="Z96" s="163">
        <f t="shared" si="33"/>
        <v>4</v>
      </c>
      <c r="AA96" s="184">
        <f>'Crisis Indicator Data'!Y93</f>
        <v>1</v>
      </c>
      <c r="AB96" s="184">
        <f>'Crisis Indicator Data'!Z93</f>
        <v>2</v>
      </c>
      <c r="AC96" s="184">
        <f>'Crisis Indicator Data'!AA93</f>
        <v>1</v>
      </c>
      <c r="AD96" s="184">
        <f>'Crisis Indicator Data'!AB93</f>
        <v>1</v>
      </c>
      <c r="AE96" s="184">
        <f t="shared" si="34"/>
        <v>2</v>
      </c>
      <c r="AF96" s="184">
        <f>'Crisis Indicator Data'!AC93</f>
        <v>0</v>
      </c>
      <c r="AG96" s="184">
        <f>'Crisis Indicator Data'!AD93</f>
        <v>3</v>
      </c>
      <c r="AH96" s="184">
        <f t="shared" si="35"/>
        <v>3</v>
      </c>
      <c r="AI96" s="184">
        <f>'Crisis Indicator Data'!AE93</f>
        <v>3</v>
      </c>
      <c r="AJ96" s="184">
        <f>'Crisis Indicator Data'!AF93</f>
        <v>1</v>
      </c>
      <c r="AK96" s="184">
        <f>'Crisis Indicator Data'!AG93</f>
        <v>3</v>
      </c>
      <c r="AL96" s="184">
        <f t="shared" si="36"/>
        <v>5</v>
      </c>
      <c r="AM96" s="163">
        <f t="shared" si="37"/>
        <v>3</v>
      </c>
      <c r="AN96" s="163">
        <f t="shared" si="38"/>
        <v>3.5</v>
      </c>
    </row>
    <row r="97" spans="1:40" ht="13.5" customHeight="1" x14ac:dyDescent="0.35">
      <c r="A97" s="172" t="str">
        <f>'Crisis Indicator Data'!A94</f>
        <v>Cabo Delgado Islamist Insurgency</v>
      </c>
      <c r="B97" s="173" t="str">
        <f>'Crisis Indicator Data'!B94</f>
        <v>Conflict,Displacement</v>
      </c>
      <c r="C97" s="173" t="str">
        <f>'Crisis Indicator Data'!C94</f>
        <v>MOZ004</v>
      </c>
      <c r="D97" s="173" t="str">
        <f>'Crisis Indicator Data'!D94</f>
        <v>Mozambique</v>
      </c>
      <c r="E97" s="174" t="str">
        <f>'Crisis Indicator Data'!E94</f>
        <v>MOZ</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2.5</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2.9</v>
      </c>
      <c r="H97" s="163">
        <f t="shared" si="26"/>
        <v>2.7</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4.5</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1.7</v>
      </c>
      <c r="K97" s="163">
        <f t="shared" si="27"/>
        <v>3.1</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3.8</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3.6</v>
      </c>
      <c r="N97" s="163">
        <f t="shared" si="28"/>
        <v>3.7</v>
      </c>
      <c r="O97" s="163">
        <f t="shared" si="29"/>
        <v>3.1666666666666665</v>
      </c>
      <c r="P97" s="163">
        <f>IF(LEN(E97)&gt;3,VLOOKUP(C97,'Regional Crises'!$B$1:$R$69,12,FALSE),VLOOKUP(E97,'Country Indicator Data'!$B$4:$I$300,8,FALSE))</f>
        <v>4</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3.6</v>
      </c>
      <c r="R97" s="163">
        <f t="shared" si="30"/>
        <v>3.8</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3.8</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3.5</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2.9</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2.8</v>
      </c>
      <c r="W97" s="163">
        <f t="shared" si="31"/>
        <v>3.3</v>
      </c>
      <c r="X97" s="163">
        <f t="shared" si="32"/>
        <v>3.4</v>
      </c>
      <c r="Y97" s="184">
        <f>IF('Core Indicators'!FC94="x","x",IF('Core Indicators'!FC94&gt;=5,5,IF('Core Indicators'!FC94&gt;=4,4,IF('Core Indicators'!FC94&gt;=3,3,IF('Core Indicators'!FC94&gt;=2,2,IF('Core Indicators'!FC94&gt;=1,1,0))))))</f>
        <v>3</v>
      </c>
      <c r="Z97" s="163">
        <f t="shared" si="33"/>
        <v>3</v>
      </c>
      <c r="AA97" s="184">
        <f>'Crisis Indicator Data'!Y94</f>
        <v>1</v>
      </c>
      <c r="AB97" s="184">
        <f>'Crisis Indicator Data'!Z94</f>
        <v>2</v>
      </c>
      <c r="AC97" s="184">
        <f>'Crisis Indicator Data'!AA94</f>
        <v>1</v>
      </c>
      <c r="AD97" s="184">
        <f>'Crisis Indicator Data'!AB94</f>
        <v>1</v>
      </c>
      <c r="AE97" s="184">
        <f t="shared" si="34"/>
        <v>2</v>
      </c>
      <c r="AF97" s="184">
        <f>'Crisis Indicator Data'!AC94</f>
        <v>0</v>
      </c>
      <c r="AG97" s="184">
        <f>'Crisis Indicator Data'!AD94</f>
        <v>3</v>
      </c>
      <c r="AH97" s="184">
        <f t="shared" si="35"/>
        <v>3</v>
      </c>
      <c r="AI97" s="184">
        <f>'Crisis Indicator Data'!AE94</f>
        <v>3</v>
      </c>
      <c r="AJ97" s="184">
        <f>'Crisis Indicator Data'!AF94</f>
        <v>1</v>
      </c>
      <c r="AK97" s="184">
        <f>'Crisis Indicator Data'!AG94</f>
        <v>3</v>
      </c>
      <c r="AL97" s="184">
        <f t="shared" si="36"/>
        <v>5</v>
      </c>
      <c r="AM97" s="163">
        <f t="shared" si="37"/>
        <v>3</v>
      </c>
      <c r="AN97" s="163">
        <f t="shared" si="38"/>
        <v>3</v>
      </c>
    </row>
    <row r="98" spans="1:40" ht="13.5" customHeight="1" x14ac:dyDescent="0.35">
      <c r="A98" s="172" t="str">
        <f>'Crisis Indicator Data'!A95</f>
        <v>2024 Rainy and Cyclone season</v>
      </c>
      <c r="B98" s="173" t="str">
        <f>'Crisis Indicator Data'!B95</f>
        <v>Floods,Displacement,Cyclone</v>
      </c>
      <c r="C98" s="173" t="str">
        <f>'Crisis Indicator Data'!C95</f>
        <v>MOZ011</v>
      </c>
      <c r="D98" s="173" t="str">
        <f>'Crisis Indicator Data'!D95</f>
        <v>Mozambique</v>
      </c>
      <c r="E98" s="174" t="str">
        <f>'Crisis Indicator Data'!E95</f>
        <v>MOZ</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2.5</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2.9</v>
      </c>
      <c r="H98" s="163">
        <f t="shared" si="26"/>
        <v>2.7</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4.5</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1.7</v>
      </c>
      <c r="K98" s="163">
        <f t="shared" si="27"/>
        <v>3.1</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3.8</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3.6</v>
      </c>
      <c r="N98" s="163">
        <f t="shared" si="28"/>
        <v>3.7</v>
      </c>
      <c r="O98" s="163">
        <f t="shared" si="29"/>
        <v>3.1666666666666665</v>
      </c>
      <c r="P98" s="163">
        <f>IF(LEN(E98)&gt;3,VLOOKUP(C98,'Regional Crises'!$B$1:$R$69,12,FALSE),VLOOKUP(E98,'Country Indicator Data'!$B$4:$I$300,8,FALSE))</f>
        <v>4</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3.6</v>
      </c>
      <c r="R98" s="163">
        <f t="shared" si="30"/>
        <v>3.8</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3.8</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3.5</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2.9</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2.8</v>
      </c>
      <c r="W98" s="163">
        <f t="shared" si="31"/>
        <v>3.3</v>
      </c>
      <c r="X98" s="163">
        <f t="shared" si="32"/>
        <v>3.4</v>
      </c>
      <c r="Y98" s="184">
        <f>IF('Core Indicators'!FC95="x","x",IF('Core Indicators'!FC95&gt;=5,5,IF('Core Indicators'!FC95&gt;=4,4,IF('Core Indicators'!FC95&gt;=3,3,IF('Core Indicators'!FC95&gt;=2,2,IF('Core Indicators'!FC95&gt;=1,1,0))))))</f>
        <v>3</v>
      </c>
      <c r="Z98" s="163">
        <f t="shared" si="33"/>
        <v>3</v>
      </c>
      <c r="AA98" s="184">
        <f>'Crisis Indicator Data'!Y95</f>
        <v>1</v>
      </c>
      <c r="AB98" s="184">
        <f>'Crisis Indicator Data'!Z95</f>
        <v>2</v>
      </c>
      <c r="AC98" s="184">
        <f>'Crisis Indicator Data'!AA95</f>
        <v>1</v>
      </c>
      <c r="AD98" s="184">
        <f>'Crisis Indicator Data'!AB95</f>
        <v>1</v>
      </c>
      <c r="AE98" s="184">
        <f t="shared" si="34"/>
        <v>2</v>
      </c>
      <c r="AF98" s="184">
        <f>'Crisis Indicator Data'!AC95</f>
        <v>0</v>
      </c>
      <c r="AG98" s="184">
        <f>'Crisis Indicator Data'!AD95</f>
        <v>3</v>
      </c>
      <c r="AH98" s="184">
        <f t="shared" si="35"/>
        <v>3</v>
      </c>
      <c r="AI98" s="184">
        <f>'Crisis Indicator Data'!AE95</f>
        <v>3</v>
      </c>
      <c r="AJ98" s="184">
        <f>'Crisis Indicator Data'!AF95</f>
        <v>1</v>
      </c>
      <c r="AK98" s="184">
        <f>'Crisis Indicator Data'!AG95</f>
        <v>3</v>
      </c>
      <c r="AL98" s="184">
        <f t="shared" si="36"/>
        <v>5</v>
      </c>
      <c r="AM98" s="163">
        <f t="shared" si="37"/>
        <v>3</v>
      </c>
      <c r="AN98" s="163">
        <f t="shared" si="38"/>
        <v>3</v>
      </c>
    </row>
    <row r="99" spans="1:40" ht="13.5" customHeight="1" x14ac:dyDescent="0.35">
      <c r="A99" s="172" t="str">
        <f>'Crisis Indicator Data'!A96</f>
        <v>Drought in Mozambique</v>
      </c>
      <c r="B99" s="173" t="str">
        <f>'Crisis Indicator Data'!B96</f>
        <v>Drought</v>
      </c>
      <c r="C99" s="173" t="str">
        <f>'Crisis Indicator Data'!C96</f>
        <v>MOZ012</v>
      </c>
      <c r="D99" s="173" t="str">
        <f>'Crisis Indicator Data'!D96</f>
        <v>Mozambique</v>
      </c>
      <c r="E99" s="174" t="str">
        <f>'Crisis Indicator Data'!E96</f>
        <v>MOZ</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2.5</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2.9</v>
      </c>
      <c r="H99" s="163">
        <f t="shared" si="26"/>
        <v>2.7</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4.5</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1.7</v>
      </c>
      <c r="K99" s="163">
        <f t="shared" si="27"/>
        <v>3.1</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3.8</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3.6</v>
      </c>
      <c r="N99" s="163">
        <f t="shared" si="28"/>
        <v>3.7</v>
      </c>
      <c r="O99" s="163">
        <f t="shared" si="29"/>
        <v>3.1666666666666665</v>
      </c>
      <c r="P99" s="163">
        <f>IF(LEN(E99)&gt;3,VLOOKUP(C99,'Regional Crises'!$B$1:$R$69,12,FALSE),VLOOKUP(E99,'Country Indicator Data'!$B$4:$I$300,8,FALSE))</f>
        <v>4</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3.6</v>
      </c>
      <c r="R99" s="163">
        <f t="shared" si="30"/>
        <v>3.8</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3.8</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3.5</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2.9</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2.8</v>
      </c>
      <c r="W99" s="163">
        <f t="shared" si="31"/>
        <v>3.3</v>
      </c>
      <c r="X99" s="163">
        <f t="shared" si="32"/>
        <v>3.4</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0</v>
      </c>
      <c r="AC99" s="184">
        <f>'Crisis Indicator Data'!AA96</f>
        <v>0</v>
      </c>
      <c r="AD99" s="184">
        <f>'Crisis Indicator Data'!AB96</f>
        <v>0</v>
      </c>
      <c r="AE99" s="184">
        <f t="shared" si="34"/>
        <v>1</v>
      </c>
      <c r="AF99" s="184">
        <f>'Crisis Indicator Data'!AC96</f>
        <v>0</v>
      </c>
      <c r="AG99" s="184">
        <f>'Crisis Indicator Data'!AD96</f>
        <v>0</v>
      </c>
      <c r="AH99" s="184">
        <f t="shared" si="35"/>
        <v>0</v>
      </c>
      <c r="AI99" s="184">
        <f>'Crisis Indicator Data'!AE96</f>
        <v>0</v>
      </c>
      <c r="AJ99" s="184">
        <f>'Crisis Indicator Data'!AF96</f>
        <v>1</v>
      </c>
      <c r="AK99" s="184">
        <f>'Crisis Indicator Data'!AG96</f>
        <v>1</v>
      </c>
      <c r="AL99" s="184">
        <f t="shared" si="36"/>
        <v>2</v>
      </c>
      <c r="AM99" s="163">
        <f t="shared" si="37"/>
        <v>1</v>
      </c>
      <c r="AN99" s="163">
        <f t="shared" si="38"/>
        <v>2.5</v>
      </c>
    </row>
    <row r="100" spans="1:40" ht="13.5" customHeight="1" x14ac:dyDescent="0.35">
      <c r="A100" s="172" t="str">
        <f>'Crisis Indicator Data'!A97</f>
        <v>Refugees from Mali in Mauritania</v>
      </c>
      <c r="B100" s="173" t="str">
        <f>'Crisis Indicator Data'!B97</f>
        <v>Displacement</v>
      </c>
      <c r="C100" s="173" t="str">
        <f>'Crisis Indicator Data'!C97</f>
        <v>MRT002</v>
      </c>
      <c r="D100" s="173" t="str">
        <f>'Crisis Indicator Data'!D97</f>
        <v>Mauritania</v>
      </c>
      <c r="E100" s="174" t="str">
        <f>'Crisis Indicator Data'!E97</f>
        <v>MRT</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3.2</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2.8</v>
      </c>
      <c r="H100" s="163">
        <f t="shared" si="26"/>
        <v>3</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3.3</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v>
      </c>
      <c r="K100" s="163">
        <f t="shared" si="27"/>
        <v>1.65</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4.0999999999999996</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v>
      </c>
      <c r="N100" s="163">
        <f t="shared" si="28"/>
        <v>2.5499999999999998</v>
      </c>
      <c r="O100" s="163">
        <f t="shared" si="29"/>
        <v>2.4</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1.1000000000000001</v>
      </c>
      <c r="R100" s="163">
        <f t="shared" si="30"/>
        <v>1.55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3.5</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3.2</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3.1</v>
      </c>
      <c r="W100" s="163">
        <f t="shared" si="31"/>
        <v>3.2</v>
      </c>
      <c r="X100" s="163">
        <f t="shared" si="32"/>
        <v>2.4</v>
      </c>
      <c r="Y100" s="184">
        <f>IF('Core Indicators'!FC97="x","x",IF('Core Indicators'!FC97&gt;=5,5,IF('Core Indicators'!FC97&gt;=4,4,IF('Core Indicators'!FC97&gt;=3,3,IF('Core Indicators'!FC97&gt;=2,2,IF('Core Indicators'!FC97&gt;=1,1,0))))))</f>
        <v>2</v>
      </c>
      <c r="Z100" s="163">
        <f t="shared" si="33"/>
        <v>2</v>
      </c>
      <c r="AA100" s="184">
        <f>'Crisis Indicator Data'!Y97</f>
        <v>0</v>
      </c>
      <c r="AB100" s="184">
        <f>'Crisis Indicator Data'!Z97</f>
        <v>0</v>
      </c>
      <c r="AC100" s="184">
        <f>'Crisis Indicator Data'!AA97</f>
        <v>0</v>
      </c>
      <c r="AD100" s="184">
        <f>'Crisis Indicator Data'!AB97</f>
        <v>0</v>
      </c>
      <c r="AE100" s="184">
        <f t="shared" si="34"/>
        <v>0</v>
      </c>
      <c r="AF100" s="184">
        <f>'Crisis Indicator Data'!AC97</f>
        <v>0</v>
      </c>
      <c r="AG100" s="184">
        <f>'Crisis Indicator Data'!AD97</f>
        <v>0</v>
      </c>
      <c r="AH100" s="184">
        <f t="shared" si="35"/>
        <v>0</v>
      </c>
      <c r="AI100" s="184">
        <f>'Crisis Indicator Data'!AE97</f>
        <v>0</v>
      </c>
      <c r="AJ100" s="184">
        <f>'Crisis Indicator Data'!AF97</f>
        <v>2</v>
      </c>
      <c r="AK100" s="184">
        <f>'Crisis Indicator Data'!AG97</f>
        <v>0</v>
      </c>
      <c r="AL100" s="184">
        <f t="shared" si="36"/>
        <v>2</v>
      </c>
      <c r="AM100" s="163">
        <f t="shared" si="37"/>
        <v>1</v>
      </c>
      <c r="AN100" s="163">
        <f t="shared" si="38"/>
        <v>1.5</v>
      </c>
    </row>
    <row r="101" spans="1:40" ht="13.5" customHeight="1" x14ac:dyDescent="0.35">
      <c r="A101" s="172" t="str">
        <f>'Crisis Indicator Data'!A98</f>
        <v>Food Security in Mauritania</v>
      </c>
      <c r="B101" s="173" t="str">
        <f>'Crisis Indicator Data'!B98</f>
        <v>Drought,Floods</v>
      </c>
      <c r="C101" s="173" t="str">
        <f>'Crisis Indicator Data'!C98</f>
        <v>MRT003</v>
      </c>
      <c r="D101" s="173" t="str">
        <f>'Crisis Indicator Data'!D98</f>
        <v>Mauritania</v>
      </c>
      <c r="E101" s="174" t="str">
        <f>'Crisis Indicator Data'!E98</f>
        <v>MRT</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3.2</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2.8</v>
      </c>
      <c r="H101" s="163">
        <f t="shared" si="26"/>
        <v>3</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3.3</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v>
      </c>
      <c r="K101" s="163">
        <f t="shared" si="27"/>
        <v>1.65</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4.0999999999999996</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v>
      </c>
      <c r="N101" s="163">
        <f t="shared" si="28"/>
        <v>2.5499999999999998</v>
      </c>
      <c r="O101" s="163">
        <f t="shared" si="29"/>
        <v>2.4</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1.1000000000000001</v>
      </c>
      <c r="R101" s="163">
        <f t="shared" si="30"/>
        <v>1.55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3.5</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3.2</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3.1</v>
      </c>
      <c r="W101" s="163">
        <f t="shared" si="31"/>
        <v>3.2</v>
      </c>
      <c r="X101" s="163">
        <f t="shared" si="32"/>
        <v>2.4</v>
      </c>
      <c r="Y101" s="184">
        <f>IF('Core Indicators'!FC98="x","x",IF('Core Indicators'!FC98&gt;=5,5,IF('Core Indicators'!FC98&gt;=4,4,IF('Core Indicators'!FC98&gt;=3,3,IF('Core Indicators'!FC98&gt;=2,2,IF('Core Indicators'!FC98&gt;=1,1,0))))))</f>
        <v>3</v>
      </c>
      <c r="Z101" s="163">
        <f t="shared" si="33"/>
        <v>3</v>
      </c>
      <c r="AA101" s="184">
        <f>'Crisis Indicator Data'!Y98</f>
        <v>0</v>
      </c>
      <c r="AB101" s="184">
        <f>'Crisis Indicator Data'!Z98</f>
        <v>0</v>
      </c>
      <c r="AC101" s="184">
        <f>'Crisis Indicator Data'!AA98</f>
        <v>0</v>
      </c>
      <c r="AD101" s="184">
        <f>'Crisis Indicator Data'!AB98</f>
        <v>0</v>
      </c>
      <c r="AE101" s="184">
        <f t="shared" si="34"/>
        <v>0</v>
      </c>
      <c r="AF101" s="184">
        <f>'Crisis Indicator Data'!AC98</f>
        <v>0</v>
      </c>
      <c r="AG101" s="184">
        <f>'Crisis Indicator Data'!AD98</f>
        <v>0</v>
      </c>
      <c r="AH101" s="184">
        <f t="shared" si="35"/>
        <v>0</v>
      </c>
      <c r="AI101" s="184">
        <f>'Crisis Indicator Data'!AE98</f>
        <v>0</v>
      </c>
      <c r="AJ101" s="184">
        <f>'Crisis Indicator Data'!AF98</f>
        <v>2</v>
      </c>
      <c r="AK101" s="184">
        <f>'Crisis Indicator Data'!AG98</f>
        <v>0</v>
      </c>
      <c r="AL101" s="184">
        <f t="shared" si="36"/>
        <v>2</v>
      </c>
      <c r="AM101" s="163">
        <f t="shared" si="37"/>
        <v>1</v>
      </c>
      <c r="AN101" s="163">
        <f t="shared" si="38"/>
        <v>2</v>
      </c>
    </row>
    <row r="102" spans="1:40" ht="13.5" customHeight="1" x14ac:dyDescent="0.35">
      <c r="A102" s="172" t="str">
        <f>'Crisis Indicator Data'!A99</f>
        <v>Complex crisis in Malawi</v>
      </c>
      <c r="B102" s="173" t="str">
        <f>'Crisis Indicator Data'!B99</f>
        <v>Drought,Socio-political,Cyclone</v>
      </c>
      <c r="C102" s="173" t="str">
        <f>'Crisis Indicator Data'!C99</f>
        <v>MWI002</v>
      </c>
      <c r="D102" s="173" t="str">
        <f>'Crisis Indicator Data'!D99</f>
        <v>Malawi</v>
      </c>
      <c r="E102" s="174" t="str">
        <f>'Crisis Indicator Data'!E99</f>
        <v>MWI</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1.4</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1.7</v>
      </c>
      <c r="H102" s="163">
        <f t="shared" ref="H102:H133" si="39">IF(AND(F102="x",G102="x"),"x",AVERAGE(F102,G102))</f>
        <v>1.5499999999999998</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v>
      </c>
      <c r="K102" s="163">
        <f t="shared" ref="K102:K133" si="40">IF(AND(I102="x",J102="x"),"x",AVERAGE(I102,J102))</f>
        <v>1.5</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4.0999999999999996</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2.5</v>
      </c>
      <c r="N102" s="163">
        <f t="shared" ref="N102:N133" si="41">IF(AND(L102="x",M102="x"),"x",AVERAGE(L102,M102))</f>
        <v>3.3</v>
      </c>
      <c r="O102" s="163">
        <f t="shared" ref="O102:O133" si="42">AVERAGE(H102,K102,N102)</f>
        <v>2.1166666666666667</v>
      </c>
      <c r="P102" s="163">
        <f>IF(LEN(E102)&gt;3,VLOOKUP(C102,'Regional Crises'!$B$1:$R$69,12,FALSE),VLOOKUP(E102,'Country Indicator Data'!$B$4:$I$300,8,FALSE))</f>
        <v>0</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4.7</v>
      </c>
      <c r="R102" s="163">
        <f t="shared" ref="R102:R133" si="43">AVERAGE(P102:Q102)</f>
        <v>2.35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3.3</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2.7</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2.2000000000000002</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1.7</v>
      </c>
      <c r="W102" s="163">
        <f t="shared" ref="W102:W133" si="44">IF(AND(S102="x",V102="x"),"x",ROUND(AVERAGE(S102,V102,T102,U102),1))</f>
        <v>2.5</v>
      </c>
      <c r="X102" s="163">
        <f t="shared" ref="X102:X133" si="45">ROUND(AVERAGE(O102,W102,R102),1)</f>
        <v>2.2999999999999998</v>
      </c>
      <c r="Y102" s="184">
        <f>IF('Core Indicators'!FC99="x","x",IF('Core Indicators'!FC99&gt;=5,5,IF('Core Indicators'!FC99&gt;=4,4,IF('Core Indicators'!FC99&gt;=3,3,IF('Core Indicators'!FC99&gt;=2,2,IF('Core Indicators'!FC99&gt;=1,1,0))))))</f>
        <v>3</v>
      </c>
      <c r="Z102" s="163">
        <f t="shared" ref="Z102:Z133" si="46">Y102</f>
        <v>3</v>
      </c>
      <c r="AA102" s="184">
        <f>'Crisis Indicator Data'!Y99</f>
        <v>2</v>
      </c>
      <c r="AB102" s="184">
        <f>'Crisis Indicator Data'!Z99</f>
        <v>0</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0</v>
      </c>
      <c r="AH102" s="184">
        <f t="shared" ref="AH102:AH133" si="48">IF(SUM(AF102:AG102)=0,0,IF(SUM(AF102,AG102)=1,1,IF(SUM(AF102:AG102)&lt;3,2,IF(SUM(AF102:AG102)&lt;4,3,IF(SUM(AF102:AG102)&lt;5,4,5)))))</f>
        <v>0</v>
      </c>
      <c r="AI102" s="184">
        <f>'Crisis Indicator Data'!AE99</f>
        <v>0</v>
      </c>
      <c r="AJ102" s="184">
        <f>'Crisis Indicator Data'!AF99</f>
        <v>0</v>
      </c>
      <c r="AK102" s="184">
        <f>'Crisis Indicator Data'!AG99</f>
        <v>3</v>
      </c>
      <c r="AL102" s="184">
        <f t="shared" ref="AL102:AL133" si="49">IF(SUM(AI102:AK102)=0,0,IF(SUM(AI102:AK102)=1,1,IF(SUM(AI102:AK102)&lt;3,2,IF(SUM(AI102:AK102)&lt;5,3,IF(SUM(AI102:AK102)&lt;7,4,5)))))</f>
        <v>3</v>
      </c>
      <c r="AM102" s="163">
        <f t="shared" ref="AM102:AM133" si="50">IF(AA102=3,5,ROUND(AVERAGE(AE102,AH102,AL102),0))</f>
        <v>2</v>
      </c>
      <c r="AN102" s="163">
        <f t="shared" ref="AN102:AN133" si="51">IF(AND(Z102="x",AM102="x"),"x",ROUND(AVERAGE(Z102,AM102),1))</f>
        <v>2.5</v>
      </c>
    </row>
    <row r="103" spans="1:40" ht="13.5" customHeight="1" x14ac:dyDescent="0.35">
      <c r="A103" s="172" t="str">
        <f>'Crisis Indicator Data'!A100</f>
        <v>International Refugees in Malaysia</v>
      </c>
      <c r="B103" s="173" t="str">
        <f>'Crisis Indicator Data'!B100</f>
        <v>Displacement</v>
      </c>
      <c r="C103" s="173" t="str">
        <f>'Crisis Indicator Data'!C100</f>
        <v>MYS001</v>
      </c>
      <c r="D103" s="173" t="str">
        <f>'Crisis Indicator Data'!D100</f>
        <v>Malaysia</v>
      </c>
      <c r="E103" s="174" t="str">
        <f>'Crisis Indicator Data'!E100</f>
        <v>MYS</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0.6</v>
      </c>
      <c r="K103" s="163">
        <f t="shared" si="40"/>
        <v>1.8</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1.8</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2</v>
      </c>
      <c r="N103" s="163">
        <f t="shared" si="41"/>
        <v>1.9</v>
      </c>
      <c r="O103" s="163">
        <f t="shared" si="42"/>
        <v>2.2666666666666662</v>
      </c>
      <c r="P103" s="163">
        <f>IF(LEN(E103)&gt;3,VLOOKUP(C103,'Regional Crises'!$B$1:$R$69,12,FALSE),VLOOKUP(E103,'Country Indicator Data'!$B$4:$I$300,8,FALSE))</f>
        <v>1</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0</v>
      </c>
      <c r="R103" s="163">
        <f t="shared" si="43"/>
        <v>0.5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2.5</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1.9</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1.9</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2.4</v>
      </c>
      <c r="W103" s="163">
        <f t="shared" si="44"/>
        <v>2.2000000000000002</v>
      </c>
      <c r="X103" s="163">
        <f t="shared" si="45"/>
        <v>1.7</v>
      </c>
      <c r="Y103" s="184">
        <f>IF('Core Indicators'!FC100="x","x",IF('Core Indicators'!FC100&gt;=5,5,IF('Core Indicators'!FC100&gt;=4,4,IF('Core Indicators'!FC100&gt;=3,3,IF('Core Indicators'!FC100&gt;=2,2,IF('Core Indicators'!FC100&gt;=1,1,0))))))</f>
        <v>2</v>
      </c>
      <c r="Z103" s="163">
        <f t="shared" si="46"/>
        <v>2</v>
      </c>
      <c r="AA103" s="184">
        <f>'Crisis Indicator Data'!Y100</f>
        <v>1</v>
      </c>
      <c r="AB103" s="184">
        <f>'Crisis Indicator Data'!Z100</f>
        <v>1</v>
      </c>
      <c r="AC103" s="184">
        <f>'Crisis Indicator Data'!AA100</f>
        <v>0</v>
      </c>
      <c r="AD103" s="184">
        <f>'Crisis Indicator Data'!AB100</f>
        <v>0</v>
      </c>
      <c r="AE103" s="184">
        <f t="shared" si="47"/>
        <v>2</v>
      </c>
      <c r="AF103" s="184">
        <f>'Crisis Indicator Data'!AC100</f>
        <v>2</v>
      </c>
      <c r="AG103" s="184">
        <f>'Crisis Indicator Data'!AD100</f>
        <v>2</v>
      </c>
      <c r="AH103" s="184">
        <f t="shared" si="48"/>
        <v>4</v>
      </c>
      <c r="AI103" s="184">
        <f>'Crisis Indicator Data'!AE100</f>
        <v>0</v>
      </c>
      <c r="AJ103" s="184">
        <f>'Crisis Indicator Data'!AF100</f>
        <v>0</v>
      </c>
      <c r="AK103" s="184">
        <f>'Crisis Indicator Data'!AG100</f>
        <v>0</v>
      </c>
      <c r="AL103" s="184">
        <f t="shared" si="49"/>
        <v>0</v>
      </c>
      <c r="AM103" s="163">
        <f t="shared" si="50"/>
        <v>2</v>
      </c>
      <c r="AN103" s="163">
        <f t="shared" si="51"/>
        <v>2</v>
      </c>
    </row>
    <row r="104" spans="1:40" ht="13.5" customHeight="1" x14ac:dyDescent="0.35">
      <c r="A104" s="172" t="str">
        <f>'Crisis Indicator Data'!A101</f>
        <v>Food Security Crisis in Namibia</v>
      </c>
      <c r="B104" s="173" t="str">
        <f>'Crisis Indicator Data'!B101</f>
        <v>Drought</v>
      </c>
      <c r="C104" s="173" t="str">
        <f>'Crisis Indicator Data'!C101</f>
        <v>NAM002</v>
      </c>
      <c r="D104" s="173" t="str">
        <f>'Crisis Indicator Data'!D101</f>
        <v>Namibia</v>
      </c>
      <c r="E104" s="174" t="str">
        <f>'Crisis Indicator Data'!E101</f>
        <v>NAM</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1.1000000000000001</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1.3</v>
      </c>
      <c r="H104" s="163">
        <f t="shared" si="39"/>
        <v>1.2000000000000002</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1.6</v>
      </c>
      <c r="K104" s="163">
        <f t="shared" si="40"/>
        <v>2.6</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3.1</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4.3</v>
      </c>
      <c r="N104" s="163">
        <f t="shared" si="41"/>
        <v>3.7</v>
      </c>
      <c r="O104" s="163">
        <f t="shared" si="42"/>
        <v>2.5</v>
      </c>
      <c r="P104" s="163">
        <f>IF(LEN(E104)&gt;3,VLOOKUP(C104,'Regional Crises'!$B$1:$R$69,12,FALSE),VLOOKUP(E104,'Country Indicator Data'!$B$4:$I$300,8,FALSE))</f>
        <v>0</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0</v>
      </c>
      <c r="R104" s="163">
        <f t="shared" si="43"/>
        <v>0</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2.6</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2.1</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1.9</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1.2</v>
      </c>
      <c r="W104" s="163">
        <f t="shared" si="44"/>
        <v>2</v>
      </c>
      <c r="X104" s="163">
        <f t="shared" si="45"/>
        <v>1.5</v>
      </c>
      <c r="Y104" s="184">
        <f>IF('Core Indicators'!FC101="x","x",IF('Core Indicators'!FC101&gt;=5,5,IF('Core Indicators'!FC101&gt;=4,4,IF('Core Indicators'!FC101&gt;=3,3,IF('Core Indicators'!FC101&gt;=2,2,IF('Core Indicators'!FC101&gt;=1,1,0))))))</f>
        <v>1</v>
      </c>
      <c r="Z104" s="163">
        <f t="shared" si="46"/>
        <v>1</v>
      </c>
      <c r="AA104" s="184">
        <f>'Crisis Indicator Data'!Y101</f>
        <v>1</v>
      </c>
      <c r="AB104" s="184">
        <f>'Crisis Indicator Data'!Z101</f>
        <v>1</v>
      </c>
      <c r="AC104" s="184">
        <f>'Crisis Indicator Data'!AA101</f>
        <v>0</v>
      </c>
      <c r="AD104" s="184">
        <f>'Crisis Indicator Data'!AB101</f>
        <v>0</v>
      </c>
      <c r="AE104" s="184">
        <f t="shared" si="47"/>
        <v>2</v>
      </c>
      <c r="AF104" s="184">
        <f>'Crisis Indicator Data'!AC101</f>
        <v>0</v>
      </c>
      <c r="AG104" s="184">
        <f>'Crisis Indicator Data'!AD101</f>
        <v>0</v>
      </c>
      <c r="AH104" s="184">
        <f t="shared" si="48"/>
        <v>0</v>
      </c>
      <c r="AI104" s="184">
        <f>'Crisis Indicator Data'!AE101</f>
        <v>0</v>
      </c>
      <c r="AJ104" s="184">
        <f>'Crisis Indicator Data'!AF101</f>
        <v>0</v>
      </c>
      <c r="AK104" s="184">
        <f>'Crisis Indicator Data'!AG101</f>
        <v>2</v>
      </c>
      <c r="AL104" s="184">
        <f t="shared" si="49"/>
        <v>2</v>
      </c>
      <c r="AM104" s="163">
        <f t="shared" si="50"/>
        <v>1</v>
      </c>
      <c r="AN104" s="163">
        <f t="shared" si="51"/>
        <v>1</v>
      </c>
    </row>
    <row r="105" spans="1:40" ht="13.5" customHeight="1" x14ac:dyDescent="0.3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2.1</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v>
      </c>
      <c r="H105" s="163">
        <f t="shared" si="39"/>
        <v>2.0499999999999998</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3.1</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0.9</v>
      </c>
      <c r="K105" s="163">
        <f t="shared" si="40"/>
        <v>2</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4.3</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163">
        <f t="shared" si="41"/>
        <v>2.75</v>
      </c>
      <c r="O105" s="163">
        <f t="shared" si="42"/>
        <v>2.2666666666666666</v>
      </c>
      <c r="P105" s="163">
        <f>IF(LEN(E105)&gt;3,VLOOKUP(C105,'Regional Crises'!$B$1:$R$69,12,FALSE),VLOOKUP(E105,'Country Indicator Data'!$B$4:$I$300,8,FALSE))</f>
        <v>2</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4.2</v>
      </c>
      <c r="R105" s="163">
        <f t="shared" si="43"/>
        <v>3.1</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2.5</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3.4</v>
      </c>
      <c r="W105" s="163">
        <f t="shared" si="44"/>
        <v>3.1</v>
      </c>
      <c r="X105" s="163">
        <f t="shared" si="45"/>
        <v>2.8</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1</v>
      </c>
      <c r="AC105" s="184">
        <f>'Crisis Indicator Data'!AA102</f>
        <v>2</v>
      </c>
      <c r="AD105" s="184">
        <f>'Crisis Indicator Data'!AB102</f>
        <v>3</v>
      </c>
      <c r="AE105" s="184">
        <f t="shared" si="47"/>
        <v>3</v>
      </c>
      <c r="AF105" s="184">
        <f>'Crisis Indicator Data'!AC102</f>
        <v>0</v>
      </c>
      <c r="AG105" s="184">
        <f>'Crisis Indicator Data'!AD102</f>
        <v>2</v>
      </c>
      <c r="AH105" s="184">
        <f t="shared" si="48"/>
        <v>2</v>
      </c>
      <c r="AI105" s="184">
        <f>'Crisis Indicator Data'!AE102</f>
        <v>1</v>
      </c>
      <c r="AJ105" s="184">
        <f>'Crisis Indicator Data'!AF102</f>
        <v>1</v>
      </c>
      <c r="AK105" s="184">
        <f>'Crisis Indicator Data'!AG102</f>
        <v>2</v>
      </c>
      <c r="AL105" s="184">
        <f t="shared" si="49"/>
        <v>3</v>
      </c>
      <c r="AM105" s="163">
        <f t="shared" si="50"/>
        <v>3</v>
      </c>
      <c r="AN105" s="163">
        <f t="shared" si="51"/>
        <v>3.5</v>
      </c>
    </row>
    <row r="106" spans="1:40" ht="13.5" customHeight="1" x14ac:dyDescent="0.3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2.1</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v>
      </c>
      <c r="H106" s="163">
        <f t="shared" si="39"/>
        <v>2.0499999999999998</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3.1</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0.9</v>
      </c>
      <c r="K106" s="163">
        <f t="shared" si="40"/>
        <v>2</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4.3</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1.2</v>
      </c>
      <c r="N106" s="163">
        <f t="shared" si="41"/>
        <v>2.75</v>
      </c>
      <c r="O106" s="163">
        <f t="shared" si="42"/>
        <v>2.2666666666666666</v>
      </c>
      <c r="P106" s="163">
        <f>IF(LEN(E106)&gt;3,VLOOKUP(C106,'Regional Crises'!$B$1:$R$69,12,FALSE),VLOOKUP(E106,'Country Indicator Data'!$B$4:$I$300,8,FALSE))</f>
        <v>2</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4.2</v>
      </c>
      <c r="R106" s="163">
        <f t="shared" si="43"/>
        <v>3.1</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3.4</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2.5</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3.4</v>
      </c>
      <c r="W106" s="163">
        <f t="shared" si="44"/>
        <v>3.1</v>
      </c>
      <c r="X106" s="163">
        <f t="shared" si="45"/>
        <v>2.8</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1</v>
      </c>
      <c r="AC106" s="184">
        <f>'Crisis Indicator Data'!AA103</f>
        <v>2</v>
      </c>
      <c r="AD106" s="184">
        <f>'Crisis Indicator Data'!AB103</f>
        <v>3</v>
      </c>
      <c r="AE106" s="184">
        <f t="shared" si="47"/>
        <v>3</v>
      </c>
      <c r="AF106" s="184">
        <f>'Crisis Indicator Data'!AC103</f>
        <v>0</v>
      </c>
      <c r="AG106" s="184">
        <f>'Crisis Indicator Data'!AD103</f>
        <v>1</v>
      </c>
      <c r="AH106" s="184">
        <f t="shared" si="48"/>
        <v>1</v>
      </c>
      <c r="AI106" s="184">
        <f>'Crisis Indicator Data'!AE103</f>
        <v>2</v>
      </c>
      <c r="AJ106" s="184">
        <f>'Crisis Indicator Data'!AF103</f>
        <v>1</v>
      </c>
      <c r="AK106" s="184">
        <f>'Crisis Indicator Data'!AG103</f>
        <v>3</v>
      </c>
      <c r="AL106" s="184">
        <f t="shared" si="49"/>
        <v>4</v>
      </c>
      <c r="AM106" s="163">
        <f t="shared" si="50"/>
        <v>3</v>
      </c>
      <c r="AN106" s="163">
        <f t="shared" si="51"/>
        <v>3.5</v>
      </c>
    </row>
    <row r="107" spans="1:40" ht="13.5" customHeight="1" x14ac:dyDescent="0.3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2.1</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v>
      </c>
      <c r="H107" s="163">
        <f t="shared" si="39"/>
        <v>2.0499999999999998</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3.1</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0.9</v>
      </c>
      <c r="K107" s="163">
        <f t="shared" si="40"/>
        <v>2</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4.3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1.2</v>
      </c>
      <c r="N107" s="163">
        <f t="shared" si="41"/>
        <v>2.75</v>
      </c>
      <c r="O107" s="163">
        <f t="shared" si="42"/>
        <v>2.2666666666666666</v>
      </c>
      <c r="P107" s="163">
        <f>IF(LEN(E107)&gt;3,VLOOKUP(C107,'Regional Crises'!$B$1:$R$69,12,FALSE),VLOOKUP(E107,'Country Indicator Data'!$B$4:$I$300,8,FALSE))</f>
        <v>2</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4.2</v>
      </c>
      <c r="R107" s="163">
        <f t="shared" si="43"/>
        <v>3.1</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3.4</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2.5</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3.4</v>
      </c>
      <c r="W107" s="163">
        <f t="shared" si="44"/>
        <v>3.1</v>
      </c>
      <c r="X107" s="163">
        <f t="shared" si="45"/>
        <v>2.8</v>
      </c>
      <c r="Y107" s="184">
        <f>IF('Core Indicators'!FC104="x","x",IF('Core Indicators'!FC104&gt;=5,5,IF('Core Indicators'!FC104&gt;=4,4,IF('Core Indicators'!FC104&gt;=3,3,IF('Core Indicators'!FC104&gt;=2,2,IF('Core Indicators'!FC104&gt;=1,1,0))))))</f>
        <v>3</v>
      </c>
      <c r="Z107" s="163">
        <f t="shared" si="46"/>
        <v>3</v>
      </c>
      <c r="AA107" s="184">
        <f>'Crisis Indicator Data'!Y104</f>
        <v>1</v>
      </c>
      <c r="AB107" s="184">
        <f>'Crisis Indicator Data'!Z104</f>
        <v>0</v>
      </c>
      <c r="AC107" s="184">
        <f>'Crisis Indicator Data'!AA104</f>
        <v>2</v>
      </c>
      <c r="AD107" s="184">
        <f>'Crisis Indicator Data'!AB104</f>
        <v>3</v>
      </c>
      <c r="AE107" s="184">
        <f t="shared" si="47"/>
        <v>3</v>
      </c>
      <c r="AF107" s="184">
        <f>'Crisis Indicator Data'!AC104</f>
        <v>0</v>
      </c>
      <c r="AG107" s="184">
        <f>'Crisis Indicator Data'!AD104</f>
        <v>1</v>
      </c>
      <c r="AH107" s="184">
        <f t="shared" si="48"/>
        <v>1</v>
      </c>
      <c r="AI107" s="184">
        <f>'Crisis Indicator Data'!AE104</f>
        <v>0</v>
      </c>
      <c r="AJ107" s="184">
        <f>'Crisis Indicator Data'!AF104</f>
        <v>1</v>
      </c>
      <c r="AK107" s="184">
        <f>'Crisis Indicator Data'!AG104</f>
        <v>2</v>
      </c>
      <c r="AL107" s="184">
        <f t="shared" si="49"/>
        <v>3</v>
      </c>
      <c r="AM107" s="163">
        <f t="shared" si="50"/>
        <v>2</v>
      </c>
      <c r="AN107" s="163">
        <f t="shared" si="51"/>
        <v>2.5</v>
      </c>
    </row>
    <row r="108" spans="1:40" ht="13.5" customHeight="1" x14ac:dyDescent="0.35">
      <c r="A108" s="172" t="str">
        <f>'Crisis Indicator Data'!A105</f>
        <v>Complex crisis in Niger</v>
      </c>
      <c r="B108" s="173" t="str">
        <f>'Crisis Indicator Data'!B105</f>
        <v>Conflict,Displacement,Drought,Floods,Food Security,Violence</v>
      </c>
      <c r="C108" s="173" t="str">
        <f>'Crisis Indicator Data'!C105</f>
        <v>NER006</v>
      </c>
      <c r="D108" s="173" t="str">
        <f>'Crisis Indicator Data'!D105</f>
        <v>Niger</v>
      </c>
      <c r="E108" s="174" t="str">
        <f>'Crisis Indicator Data'!E105</f>
        <v>NER</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2.1</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v>
      </c>
      <c r="H108" s="163">
        <f t="shared" si="39"/>
        <v>2.0499999999999998</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3.1</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0.9</v>
      </c>
      <c r="K108" s="163">
        <f t="shared" si="40"/>
        <v>2</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4.3</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1.2</v>
      </c>
      <c r="N108" s="163">
        <f t="shared" si="41"/>
        <v>2.75</v>
      </c>
      <c r="O108" s="163">
        <f t="shared" si="42"/>
        <v>2.2666666666666666</v>
      </c>
      <c r="P108" s="163">
        <f>IF(LEN(E108)&gt;3,VLOOKUP(C108,'Regional Crises'!$B$1:$R$69,12,FALSE),VLOOKUP(E108,'Country Indicator Data'!$B$4:$I$300,8,FALSE))</f>
        <v>2</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4.2</v>
      </c>
      <c r="R108" s="163">
        <f t="shared" si="43"/>
        <v>3.1</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3.4</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2.5</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3.4</v>
      </c>
      <c r="W108" s="163">
        <f t="shared" si="44"/>
        <v>3.1</v>
      </c>
      <c r="X108" s="163">
        <f t="shared" si="45"/>
        <v>2.8</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1</v>
      </c>
      <c r="AC108" s="184">
        <f>'Crisis Indicator Data'!AA105</f>
        <v>2</v>
      </c>
      <c r="AD108" s="184">
        <f>'Crisis Indicator Data'!AB105</f>
        <v>3</v>
      </c>
      <c r="AE108" s="184">
        <f t="shared" si="47"/>
        <v>3</v>
      </c>
      <c r="AF108" s="184">
        <f>'Crisis Indicator Data'!AC105</f>
        <v>0</v>
      </c>
      <c r="AG108" s="184">
        <f>'Crisis Indicator Data'!AD105</f>
        <v>2</v>
      </c>
      <c r="AH108" s="184">
        <f t="shared" si="48"/>
        <v>2</v>
      </c>
      <c r="AI108" s="184">
        <f>'Crisis Indicator Data'!AE105</f>
        <v>2</v>
      </c>
      <c r="AJ108" s="184">
        <f>'Crisis Indicator Data'!AF105</f>
        <v>1</v>
      </c>
      <c r="AK108" s="184">
        <f>'Crisis Indicator Data'!AG105</f>
        <v>3</v>
      </c>
      <c r="AL108" s="184">
        <f t="shared" si="49"/>
        <v>4</v>
      </c>
      <c r="AM108" s="163">
        <f t="shared" si="50"/>
        <v>3</v>
      </c>
      <c r="AN108" s="163">
        <f t="shared" si="51"/>
        <v>3.5</v>
      </c>
    </row>
    <row r="109" spans="1:40" ht="13.5" customHeight="1" x14ac:dyDescent="0.35">
      <c r="A109" s="172" t="str">
        <f>'Crisis Indicator Data'!A106</f>
        <v>Complex crisis in Nigeria</v>
      </c>
      <c r="B109" s="173" t="str">
        <f>'Crisis Indicator Data'!B106</f>
        <v>Conflict,Displacement,Violence,Epidemic,Floods</v>
      </c>
      <c r="C109" s="173" t="str">
        <f>'Crisis Indicator Data'!C106</f>
        <v>NGA001</v>
      </c>
      <c r="D109" s="173" t="str">
        <f>'Crisis Indicator Data'!D106</f>
        <v>Nigeria</v>
      </c>
      <c r="E109" s="174" t="str">
        <f>'Crisis Indicator Data'!E106</f>
        <v>NGA</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2.9</v>
      </c>
      <c r="H109" s="163">
        <f t="shared" si="39"/>
        <v>3.4</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4.0999999999999996</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0.3</v>
      </c>
      <c r="K109" s="163">
        <f t="shared" si="40"/>
        <v>2.1999999999999997</v>
      </c>
      <c r="L109" s="163"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1.3</v>
      </c>
      <c r="N109" s="163">
        <f t="shared" si="41"/>
        <v>1.3</v>
      </c>
      <c r="O109" s="163">
        <f t="shared" si="42"/>
        <v>2.2999999999999998</v>
      </c>
      <c r="P109" s="163">
        <f>IF(LEN(E109)&gt;3,VLOOKUP(C109,'Regional Crises'!$B$1:$R$69,12,FALSE),VLOOKUP(E109,'Country Indicator Data'!$B$4:$I$300,8,FALSE))</f>
        <v>5</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3.8</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3.1</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2.8</v>
      </c>
      <c r="W109" s="163">
        <f t="shared" si="44"/>
        <v>3.3</v>
      </c>
      <c r="X109" s="163">
        <f t="shared" si="45"/>
        <v>3.5</v>
      </c>
      <c r="Y109" s="184">
        <f>IF('Core Indicators'!FC106="x","x",IF('Core Indicators'!FC106&gt;=5,5,IF('Core Indicators'!FC106&gt;=4,4,IF('Core Indicators'!FC106&gt;=3,3,IF('Core Indicators'!FC106&gt;=2,2,IF('Core Indicators'!FC106&gt;=1,1,0))))))</f>
        <v>4</v>
      </c>
      <c r="Z109" s="163">
        <f t="shared" si="46"/>
        <v>4</v>
      </c>
      <c r="AA109" s="184">
        <f>'Crisis Indicator Data'!Y106</f>
        <v>1</v>
      </c>
      <c r="AB109" s="184">
        <f>'Crisis Indicator Data'!Z106</f>
        <v>3</v>
      </c>
      <c r="AC109" s="184">
        <f>'Crisis Indicator Data'!AA106</f>
        <v>3</v>
      </c>
      <c r="AD109" s="184">
        <f>'Crisis Indicator Data'!AB106</f>
        <v>3</v>
      </c>
      <c r="AE109" s="184">
        <f t="shared" si="47"/>
        <v>5</v>
      </c>
      <c r="AF109" s="184">
        <f>'Crisis Indicator Data'!AC106</f>
        <v>2</v>
      </c>
      <c r="AG109" s="184">
        <f>'Crisis Indicator Data'!AD106</f>
        <v>3</v>
      </c>
      <c r="AH109" s="184">
        <f t="shared" si="48"/>
        <v>5</v>
      </c>
      <c r="AI109" s="184">
        <f>'Crisis Indicator Data'!AE106</f>
        <v>3</v>
      </c>
      <c r="AJ109" s="184">
        <f>'Crisis Indicator Data'!AF106</f>
        <v>1</v>
      </c>
      <c r="AK109" s="184">
        <f>'Crisis Indicator Data'!AG106</f>
        <v>2</v>
      </c>
      <c r="AL109" s="184">
        <f t="shared" si="49"/>
        <v>4</v>
      </c>
      <c r="AM109" s="163">
        <f t="shared" si="50"/>
        <v>5</v>
      </c>
      <c r="AN109" s="163">
        <f t="shared" si="51"/>
        <v>4.5</v>
      </c>
    </row>
    <row r="110" spans="1:40" ht="13.5" customHeight="1" x14ac:dyDescent="0.35">
      <c r="A110" s="172" t="str">
        <f>'Crisis Indicator Data'!A107</f>
        <v>Middle belt conflict</v>
      </c>
      <c r="B110" s="173" t="str">
        <f>'Crisis Indicator Data'!B107</f>
        <v>Violence,Conflict</v>
      </c>
      <c r="C110" s="173" t="str">
        <f>'Crisis Indicator Data'!C107</f>
        <v>NGA003</v>
      </c>
      <c r="D110" s="173" t="str">
        <f>'Crisis Indicator Data'!D107</f>
        <v>Nigeria</v>
      </c>
      <c r="E110" s="174" t="str">
        <f>'Crisis Indicator Data'!E107</f>
        <v>NGA</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2.9</v>
      </c>
      <c r="H110" s="163">
        <f t="shared" si="39"/>
        <v>3.4</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4.0999999999999996</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0.3</v>
      </c>
      <c r="K110" s="163">
        <f t="shared" si="40"/>
        <v>2.1999999999999997</v>
      </c>
      <c r="L110" s="163" t="str">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1.3</v>
      </c>
      <c r="N110" s="163">
        <f t="shared" si="41"/>
        <v>1.3</v>
      </c>
      <c r="O110" s="163">
        <f t="shared" si="42"/>
        <v>2.2999999999999998</v>
      </c>
      <c r="P110" s="163">
        <f>IF(LEN(E110)&gt;3,VLOOKUP(C110,'Regional Crises'!$B$1:$R$69,12,FALSE),VLOOKUP(E110,'Country Indicator Data'!$B$4:$I$300,8,FALSE))</f>
        <v>5</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3.8</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3.4</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3.1</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2.8</v>
      </c>
      <c r="W110" s="163">
        <f t="shared" si="44"/>
        <v>3.3</v>
      </c>
      <c r="X110" s="163">
        <f t="shared" si="45"/>
        <v>3.5</v>
      </c>
      <c r="Y110" s="184">
        <f>IF('Core Indicators'!FC107="x","x",IF('Core Indicators'!FC107&gt;=5,5,IF('Core Indicators'!FC107&gt;=4,4,IF('Core Indicators'!FC107&gt;=3,3,IF('Core Indicators'!FC107&gt;=2,2,IF('Core Indicators'!FC107&gt;=1,1,0))))))</f>
        <v>2</v>
      </c>
      <c r="Z110" s="163">
        <f t="shared" si="46"/>
        <v>2</v>
      </c>
      <c r="AA110" s="184">
        <f>'Crisis Indicator Data'!Y107</f>
        <v>1</v>
      </c>
      <c r="AB110" s="184">
        <f>'Crisis Indicator Data'!Z107</f>
        <v>2</v>
      </c>
      <c r="AC110" s="184">
        <f>'Crisis Indicator Data'!AA107</f>
        <v>0</v>
      </c>
      <c r="AD110" s="184">
        <f>'Crisis Indicator Data'!AB107</f>
        <v>0</v>
      </c>
      <c r="AE110" s="184">
        <f t="shared" si="47"/>
        <v>2</v>
      </c>
      <c r="AF110" s="184">
        <f>'Crisis Indicator Data'!AC107</f>
        <v>0</v>
      </c>
      <c r="AG110" s="184">
        <f>'Crisis Indicator Data'!AD107</f>
        <v>2</v>
      </c>
      <c r="AH110" s="184">
        <f t="shared" si="48"/>
        <v>2</v>
      </c>
      <c r="AI110" s="184">
        <f>'Crisis Indicator Data'!AE107</f>
        <v>2</v>
      </c>
      <c r="AJ110" s="184">
        <f>'Crisis Indicator Data'!AF107</f>
        <v>1</v>
      </c>
      <c r="AK110" s="184">
        <f>'Crisis Indicator Data'!AG107</f>
        <v>1</v>
      </c>
      <c r="AL110" s="184">
        <f t="shared" si="49"/>
        <v>3</v>
      </c>
      <c r="AM110" s="163">
        <f t="shared" si="50"/>
        <v>2</v>
      </c>
      <c r="AN110" s="163">
        <f t="shared" si="51"/>
        <v>2</v>
      </c>
    </row>
    <row r="111" spans="1:40" ht="13.5" customHeight="1" x14ac:dyDescent="0.35">
      <c r="A111" s="172" t="str">
        <f>'Crisis Indicator Data'!A108</f>
        <v>Lake Chad basin crisis in Nigeria</v>
      </c>
      <c r="B111" s="173" t="str">
        <f>'Crisis Indicator Data'!B108</f>
        <v>Conflict,Displacement</v>
      </c>
      <c r="C111" s="173" t="str">
        <f>'Crisis Indicator Data'!C108</f>
        <v>NGA004</v>
      </c>
      <c r="D111" s="173" t="str">
        <f>'Crisis Indicator Data'!D108</f>
        <v>Nigeria</v>
      </c>
      <c r="E111" s="174" t="str">
        <f>'Crisis Indicator Data'!E108</f>
        <v>NGA</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2.9</v>
      </c>
      <c r="H111" s="163">
        <f t="shared" si="39"/>
        <v>3.4</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4.0999999999999996</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0.3</v>
      </c>
      <c r="K111" s="163">
        <f t="shared" si="40"/>
        <v>2.1999999999999997</v>
      </c>
      <c r="L111" s="163" t="str">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1.3</v>
      </c>
      <c r="N111" s="163">
        <f t="shared" si="41"/>
        <v>1.3</v>
      </c>
      <c r="O111" s="163">
        <f t="shared" si="42"/>
        <v>2.2999999999999998</v>
      </c>
      <c r="P111" s="163">
        <f>IF(LEN(E111)&gt;3,VLOOKUP(C111,'Regional Crises'!$B$1:$R$69,12,FALSE),VLOOKUP(E111,'Country Indicator Data'!$B$4:$I$300,8,FALSE))</f>
        <v>5</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5</v>
      </c>
      <c r="R111" s="163">
        <f t="shared" si="43"/>
        <v>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3.8</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3.4</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3.1</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2.8</v>
      </c>
      <c r="W111" s="163">
        <f t="shared" si="44"/>
        <v>3.3</v>
      </c>
      <c r="X111" s="163">
        <f t="shared" si="45"/>
        <v>3.5</v>
      </c>
      <c r="Y111" s="184">
        <f>IF('Core Indicators'!FC108="x","x",IF('Core Indicators'!FC108&gt;=5,5,IF('Core Indicators'!FC108&gt;=4,4,IF('Core Indicators'!FC108&gt;=3,3,IF('Core Indicators'!FC108&gt;=2,2,IF('Core Indicators'!FC108&gt;=1,1,0))))))</f>
        <v>3</v>
      </c>
      <c r="Z111" s="163">
        <f t="shared" si="46"/>
        <v>3</v>
      </c>
      <c r="AA111" s="184">
        <f>'Crisis Indicator Data'!Y108</f>
        <v>1</v>
      </c>
      <c r="AB111" s="184">
        <f>'Crisis Indicator Data'!Z108</f>
        <v>3</v>
      </c>
      <c r="AC111" s="184">
        <f>'Crisis Indicator Data'!AA108</f>
        <v>3</v>
      </c>
      <c r="AD111" s="184">
        <f>'Crisis Indicator Data'!AB108</f>
        <v>3</v>
      </c>
      <c r="AE111" s="184">
        <f t="shared" si="47"/>
        <v>5</v>
      </c>
      <c r="AF111" s="184">
        <f>'Crisis Indicator Data'!AC108</f>
        <v>2</v>
      </c>
      <c r="AG111" s="184">
        <f>'Crisis Indicator Data'!AD108</f>
        <v>3</v>
      </c>
      <c r="AH111" s="184">
        <f t="shared" si="48"/>
        <v>5</v>
      </c>
      <c r="AI111" s="184">
        <f>'Crisis Indicator Data'!AE108</f>
        <v>3</v>
      </c>
      <c r="AJ111" s="184">
        <f>'Crisis Indicator Data'!AF108</f>
        <v>1</v>
      </c>
      <c r="AK111" s="184">
        <f>'Crisis Indicator Data'!AG108</f>
        <v>3</v>
      </c>
      <c r="AL111" s="184">
        <f t="shared" si="49"/>
        <v>5</v>
      </c>
      <c r="AM111" s="163">
        <f t="shared" si="50"/>
        <v>5</v>
      </c>
      <c r="AN111" s="163">
        <f t="shared" si="51"/>
        <v>4</v>
      </c>
    </row>
    <row r="112" spans="1:40" ht="13.5" customHeight="1" x14ac:dyDescent="0.35">
      <c r="A112" s="172" t="str">
        <f>'Crisis Indicator Data'!A109</f>
        <v>Northwest Banditry</v>
      </c>
      <c r="B112" s="173" t="str">
        <f>'Crisis Indicator Data'!B109</f>
        <v>Violence,Displacement</v>
      </c>
      <c r="C112" s="173" t="str">
        <f>'Crisis Indicator Data'!C109</f>
        <v>NGA007</v>
      </c>
      <c r="D112" s="173" t="str">
        <f>'Crisis Indicator Data'!D109</f>
        <v>Nigeria</v>
      </c>
      <c r="E112" s="174" t="str">
        <f>'Crisis Indicator Data'!E109</f>
        <v>NGA</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3.9</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2.9</v>
      </c>
      <c r="H112" s="163">
        <f t="shared" si="39"/>
        <v>3.4</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4.0999999999999996</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0.3</v>
      </c>
      <c r="K112" s="163">
        <f t="shared" si="40"/>
        <v>2.1999999999999997</v>
      </c>
      <c r="L112" s="163"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1.3</v>
      </c>
      <c r="N112" s="163">
        <f t="shared" si="41"/>
        <v>1.3</v>
      </c>
      <c r="O112" s="163">
        <f t="shared" si="42"/>
        <v>2.2999999999999998</v>
      </c>
      <c r="P112" s="163">
        <f>IF(LEN(E112)&gt;3,VLOOKUP(C112,'Regional Crises'!$B$1:$R$69,12,FALSE),VLOOKUP(E112,'Country Indicator Data'!$B$4:$I$300,8,FALSE))</f>
        <v>5</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3.8</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3.4</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3.1</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2.8</v>
      </c>
      <c r="W112" s="163">
        <f t="shared" si="44"/>
        <v>3.3</v>
      </c>
      <c r="X112" s="163">
        <f t="shared" si="45"/>
        <v>3.5</v>
      </c>
      <c r="Y112" s="184">
        <f>IF('Core Indicators'!FC109="x","x",IF('Core Indicators'!FC109&gt;=5,5,IF('Core Indicators'!FC109&gt;=4,4,IF('Core Indicators'!FC109&gt;=3,3,IF('Core Indicators'!FC109&gt;=2,2,IF('Core Indicators'!FC109&gt;=1,1,0))))))</f>
        <v>2</v>
      </c>
      <c r="Z112" s="163">
        <f t="shared" si="46"/>
        <v>2</v>
      </c>
      <c r="AA112" s="184">
        <f>'Crisis Indicator Data'!Y109</f>
        <v>1</v>
      </c>
      <c r="AB112" s="184">
        <f>'Crisis Indicator Data'!Z109</f>
        <v>2</v>
      </c>
      <c r="AC112" s="184">
        <f>'Crisis Indicator Data'!AA109</f>
        <v>1</v>
      </c>
      <c r="AD112" s="184">
        <f>'Crisis Indicator Data'!AB109</f>
        <v>1</v>
      </c>
      <c r="AE112" s="184">
        <f t="shared" si="47"/>
        <v>2</v>
      </c>
      <c r="AF112" s="184">
        <f>'Crisis Indicator Data'!AC109</f>
        <v>2</v>
      </c>
      <c r="AG112" s="184">
        <f>'Crisis Indicator Data'!AD109</f>
        <v>2</v>
      </c>
      <c r="AH112" s="184">
        <f t="shared" si="48"/>
        <v>4</v>
      </c>
      <c r="AI112" s="184">
        <f>'Crisis Indicator Data'!AE109</f>
        <v>3</v>
      </c>
      <c r="AJ112" s="184">
        <f>'Crisis Indicator Data'!AF109</f>
        <v>1</v>
      </c>
      <c r="AK112" s="184">
        <f>'Crisis Indicator Data'!AG109</f>
        <v>1</v>
      </c>
      <c r="AL112" s="184">
        <f t="shared" si="49"/>
        <v>4</v>
      </c>
      <c r="AM112" s="163">
        <f t="shared" si="50"/>
        <v>3</v>
      </c>
      <c r="AN112" s="163">
        <f t="shared" si="51"/>
        <v>2.5</v>
      </c>
    </row>
    <row r="113" spans="1:40" ht="13.5" customHeight="1" x14ac:dyDescent="0.35">
      <c r="A113" s="172" t="str">
        <f>'Crisis Indicator Data'!A110</f>
        <v>Cameroonian Refugees in Nigeria</v>
      </c>
      <c r="B113" s="173" t="str">
        <f>'Crisis Indicator Data'!B110</f>
        <v>Displacement</v>
      </c>
      <c r="C113" s="173" t="str">
        <f>'Crisis Indicator Data'!C110</f>
        <v>NGA008</v>
      </c>
      <c r="D113" s="173" t="str">
        <f>'Crisis Indicator Data'!D110</f>
        <v>Nigeria</v>
      </c>
      <c r="E113" s="174" t="str">
        <f>'Crisis Indicator Data'!E110</f>
        <v>NGA</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3.9</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2.9</v>
      </c>
      <c r="H113" s="163">
        <f t="shared" si="39"/>
        <v>3.4</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4.0999999999999996</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0.3</v>
      </c>
      <c r="K113" s="163">
        <f t="shared" si="40"/>
        <v>2.1999999999999997</v>
      </c>
      <c r="L113" s="163" t="str">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1.3</v>
      </c>
      <c r="N113" s="163">
        <f t="shared" si="41"/>
        <v>1.3</v>
      </c>
      <c r="O113" s="163">
        <f t="shared" si="42"/>
        <v>2.2999999999999998</v>
      </c>
      <c r="P113" s="163">
        <f>IF(LEN(E113)&gt;3,VLOOKUP(C113,'Regional Crises'!$B$1:$R$69,12,FALSE),VLOOKUP(E113,'Country Indicator Data'!$B$4:$I$300,8,FALSE))</f>
        <v>5</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163">
        <f t="shared" si="43"/>
        <v>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3.8</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3.4</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3.1</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2.8</v>
      </c>
      <c r="W113" s="163">
        <f t="shared" si="44"/>
        <v>3.3</v>
      </c>
      <c r="X113" s="163">
        <f t="shared" si="45"/>
        <v>3.5</v>
      </c>
      <c r="Y113" s="184">
        <f>IF('Core Indicators'!FC110="x","x",IF('Core Indicators'!FC110&gt;=5,5,IF('Core Indicators'!FC110&gt;=4,4,IF('Core Indicators'!FC110&gt;=3,3,IF('Core Indicators'!FC110&gt;=2,2,IF('Core Indicators'!FC110&gt;=1,1,0))))))</f>
        <v>2</v>
      </c>
      <c r="Z113" s="163">
        <f t="shared" si="46"/>
        <v>2</v>
      </c>
      <c r="AA113" s="184">
        <f>'Crisis Indicator Data'!Y110</f>
        <v>1</v>
      </c>
      <c r="AB113" s="184">
        <f>'Crisis Indicator Data'!Z110</f>
        <v>2</v>
      </c>
      <c r="AC113" s="184">
        <f>'Crisis Indicator Data'!AA110</f>
        <v>0</v>
      </c>
      <c r="AD113" s="184">
        <f>'Crisis Indicator Data'!AB110</f>
        <v>3</v>
      </c>
      <c r="AE113" s="184">
        <f t="shared" si="47"/>
        <v>3</v>
      </c>
      <c r="AF113" s="184">
        <f>'Crisis Indicator Data'!AC110</f>
        <v>0</v>
      </c>
      <c r="AG113" s="184">
        <f>'Crisis Indicator Data'!AD110</f>
        <v>1</v>
      </c>
      <c r="AH113" s="184">
        <f t="shared" si="48"/>
        <v>1</v>
      </c>
      <c r="AI113" s="184">
        <f>'Crisis Indicator Data'!AE110</f>
        <v>0</v>
      </c>
      <c r="AJ113" s="184">
        <f>'Crisis Indicator Data'!AF110</f>
        <v>1</v>
      </c>
      <c r="AK113" s="184">
        <f>'Crisis Indicator Data'!AG110</f>
        <v>1</v>
      </c>
      <c r="AL113" s="184">
        <f t="shared" si="49"/>
        <v>2</v>
      </c>
      <c r="AM113" s="163">
        <f t="shared" si="50"/>
        <v>2</v>
      </c>
      <c r="AN113" s="163">
        <f t="shared" si="51"/>
        <v>2</v>
      </c>
    </row>
    <row r="114" spans="1:40" ht="13.5" customHeight="1" x14ac:dyDescent="0.35">
      <c r="A114" s="172" t="str">
        <f>'Crisis Indicator Data'!A111</f>
        <v>Socioeconomic crisis in Nicaragua</v>
      </c>
      <c r="B114" s="173" t="str">
        <f>'Crisis Indicator Data'!B111</f>
        <v>Socio-political</v>
      </c>
      <c r="C114" s="173" t="str">
        <f>'Crisis Indicator Data'!C111</f>
        <v>NIC001</v>
      </c>
      <c r="D114" s="173" t="str">
        <f>'Crisis Indicator Data'!D111</f>
        <v>Nicaragua</v>
      </c>
      <c r="E114" s="174" t="str">
        <f>'Crisis Indicator Data'!E111</f>
        <v>NIC</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2.9</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3.4</v>
      </c>
      <c r="H114" s="163">
        <f t="shared" si="39"/>
        <v>3.15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2.7</v>
      </c>
      <c r="N114" s="163">
        <f t="shared" si="41"/>
        <v>2.85</v>
      </c>
      <c r="O114" s="163">
        <f t="shared" si="42"/>
        <v>2.4499999999999997</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1.3</v>
      </c>
      <c r="R114" s="163">
        <f t="shared" si="43"/>
        <v>2.15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4.2</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3.8</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3.1</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4.2</v>
      </c>
      <c r="W114" s="163">
        <f t="shared" si="44"/>
        <v>3.8</v>
      </c>
      <c r="X114" s="163">
        <f t="shared" si="45"/>
        <v>2.8</v>
      </c>
      <c r="Y114" s="184" t="str">
        <f>IF('Core Indicators'!FC111="x","x",IF('Core Indicators'!FC111&gt;=5,5,IF('Core Indicators'!FC111&gt;=4,4,IF('Core Indicators'!FC111&gt;=3,3,IF('Core Indicators'!FC111&gt;=2,2,IF('Core Indicators'!FC111&gt;=1,1,0))))))</f>
        <v>x</v>
      </c>
      <c r="Z114" s="163" t="str">
        <f t="shared" si="46"/>
        <v>x</v>
      </c>
      <c r="AA114" s="184">
        <f>'Crisis Indicator Data'!Y111</f>
        <v>2</v>
      </c>
      <c r="AB114" s="184">
        <f>'Crisis Indicator Data'!Z111</f>
        <v>0</v>
      </c>
      <c r="AC114" s="184">
        <f>'Crisis Indicator Data'!AA111</f>
        <v>2</v>
      </c>
      <c r="AD114" s="184">
        <f>'Crisis Indicator Data'!AB111</f>
        <v>0</v>
      </c>
      <c r="AE114" s="184">
        <f t="shared" si="47"/>
        <v>2</v>
      </c>
      <c r="AF114" s="184">
        <f>'Crisis Indicator Data'!AC111</f>
        <v>0</v>
      </c>
      <c r="AG114" s="184">
        <f>'Crisis Indicator Data'!AD111</f>
        <v>0</v>
      </c>
      <c r="AH114" s="184">
        <f t="shared" si="48"/>
        <v>0</v>
      </c>
      <c r="AI114" s="184">
        <f>'Crisis Indicator Data'!AE111</f>
        <v>0</v>
      </c>
      <c r="AJ114" s="184">
        <f>'Crisis Indicator Data'!AF111</f>
        <v>0</v>
      </c>
      <c r="AK114" s="184">
        <f>'Crisis Indicator Data'!AG111</f>
        <v>0</v>
      </c>
      <c r="AL114" s="184">
        <f t="shared" si="49"/>
        <v>0</v>
      </c>
      <c r="AM114" s="163">
        <f t="shared" si="50"/>
        <v>1</v>
      </c>
      <c r="AN114" s="163">
        <f t="shared" si="51"/>
        <v>1</v>
      </c>
    </row>
    <row r="115" spans="1:40" ht="13.5" customHeight="1" x14ac:dyDescent="0.35">
      <c r="A115" s="172" t="str">
        <f>'Crisis Indicator Data'!A112</f>
        <v>Complex crisis in Pakistan</v>
      </c>
      <c r="B115" s="173" t="str">
        <f>'Crisis Indicator Data'!B112</f>
        <v>Displacement,Conflict</v>
      </c>
      <c r="C115" s="173" t="str">
        <f>'Crisis Indicator Data'!C112</f>
        <v>PAK001</v>
      </c>
      <c r="D115" s="173" t="str">
        <f>'Crisis Indicator Data'!D112</f>
        <v>Pakistan</v>
      </c>
      <c r="E115" s="174" t="str">
        <f>'Crisis Indicator Data'!E112</f>
        <v>PAK</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3.9</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3.2</v>
      </c>
      <c r="H115" s="163">
        <f t="shared" si="39"/>
        <v>3.55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3.2</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1.6</v>
      </c>
      <c r="K115" s="163">
        <f t="shared" si="40"/>
        <v>2.4000000000000004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3.6</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0.8</v>
      </c>
      <c r="N115" s="163">
        <f t="shared" si="41"/>
        <v>2.2000000000000002</v>
      </c>
      <c r="O115" s="163">
        <f t="shared" si="42"/>
        <v>2.7166666666666668</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4.4000000000000004</v>
      </c>
      <c r="R115" s="163">
        <f t="shared" si="43"/>
        <v>3.7</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3.2</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3.3</v>
      </c>
      <c r="W115" s="163">
        <f t="shared" si="44"/>
        <v>3.3</v>
      </c>
      <c r="X115" s="163">
        <f t="shared" si="45"/>
        <v>3.2</v>
      </c>
      <c r="Y115" s="184">
        <f>IF('Core Indicators'!FC112="x","x",IF('Core Indicators'!FC112&gt;=5,5,IF('Core Indicators'!FC112&gt;=4,4,IF('Core Indicators'!FC112&gt;=3,3,IF('Core Indicators'!FC112&gt;=2,2,IF('Core Indicators'!FC112&gt;=1,1,0))))))</f>
        <v>3</v>
      </c>
      <c r="Z115" s="163">
        <f t="shared" si="46"/>
        <v>3</v>
      </c>
      <c r="AA115" s="184">
        <f>'Crisis Indicator Data'!Y112</f>
        <v>2</v>
      </c>
      <c r="AB115" s="184">
        <f>'Crisis Indicator Data'!Z112</f>
        <v>2</v>
      </c>
      <c r="AC115" s="184">
        <f>'Crisis Indicator Data'!AA112</f>
        <v>2</v>
      </c>
      <c r="AD115" s="184">
        <f>'Crisis Indicator Data'!AB112</f>
        <v>0</v>
      </c>
      <c r="AE115" s="184">
        <f t="shared" si="47"/>
        <v>3</v>
      </c>
      <c r="AF115" s="184">
        <f>'Crisis Indicator Data'!AC112</f>
        <v>2</v>
      </c>
      <c r="AG115" s="184">
        <f>'Crisis Indicator Data'!AD112</f>
        <v>3</v>
      </c>
      <c r="AH115" s="184">
        <f t="shared" si="48"/>
        <v>5</v>
      </c>
      <c r="AI115" s="184">
        <f>'Crisis Indicator Data'!AE112</f>
        <v>1</v>
      </c>
      <c r="AJ115" s="184">
        <f>'Crisis Indicator Data'!AF112</f>
        <v>1</v>
      </c>
      <c r="AK115" s="184">
        <f>'Crisis Indicator Data'!AG112</f>
        <v>3</v>
      </c>
      <c r="AL115" s="184">
        <f t="shared" si="49"/>
        <v>4</v>
      </c>
      <c r="AM115" s="163">
        <f t="shared" si="50"/>
        <v>4</v>
      </c>
      <c r="AN115" s="163">
        <f t="shared" si="51"/>
        <v>3.5</v>
      </c>
    </row>
    <row r="116" spans="1:40" ht="13.5" customHeight="1" x14ac:dyDescent="0.35">
      <c r="A116" s="172" t="str">
        <f>'Crisis Indicator Data'!A113</f>
        <v>Kashmir conflict in Pakistan</v>
      </c>
      <c r="B116" s="173" t="str">
        <f>'Crisis Indicator Data'!B113</f>
        <v>Conflict</v>
      </c>
      <c r="C116" s="173" t="str">
        <f>'Crisis Indicator Data'!C113</f>
        <v>PAK004</v>
      </c>
      <c r="D116" s="173" t="str">
        <f>'Crisis Indicator Data'!D113</f>
        <v>Pakistan</v>
      </c>
      <c r="E116" s="174" t="str">
        <f>'Crisis Indicator Data'!E113</f>
        <v>PAK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3.9</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3.2</v>
      </c>
      <c r="H116" s="163">
        <f t="shared" si="39"/>
        <v>3.55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3.2</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1.6</v>
      </c>
      <c r="K116" s="163">
        <f t="shared" si="40"/>
        <v>2.4000000000000004</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0.8</v>
      </c>
      <c r="N116" s="163">
        <f t="shared" si="41"/>
        <v>2.2000000000000002</v>
      </c>
      <c r="O116" s="163">
        <f t="shared" si="42"/>
        <v>2.7166666666666668</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4.4000000000000004</v>
      </c>
      <c r="R116" s="163">
        <f t="shared" si="43"/>
        <v>3.7</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3.6</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3.2</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3.3</v>
      </c>
      <c r="W116" s="163">
        <f t="shared" si="44"/>
        <v>3.3</v>
      </c>
      <c r="X116" s="163">
        <f t="shared" si="45"/>
        <v>3.2</v>
      </c>
      <c r="Y116" s="184">
        <f>IF('Core Indicators'!FC113="x","x",IF('Core Indicators'!FC113&gt;=5,5,IF('Core Indicators'!FC113&gt;=4,4,IF('Core Indicators'!FC113&gt;=3,3,IF('Core Indicators'!FC113&gt;=2,2,IF('Core Indicators'!FC113&gt;=1,1,0))))))</f>
        <v>3</v>
      </c>
      <c r="Z116" s="163">
        <f t="shared" si="46"/>
        <v>3</v>
      </c>
      <c r="AA116" s="184">
        <f>'Crisis Indicator Data'!Y113</f>
        <v>2</v>
      </c>
      <c r="AB116" s="184">
        <f>'Crisis Indicator Data'!Z113</f>
        <v>1</v>
      </c>
      <c r="AC116" s="184">
        <f>'Crisis Indicator Data'!AA113</f>
        <v>2</v>
      </c>
      <c r="AD116" s="184">
        <f>'Crisis Indicator Data'!AB113</f>
        <v>0</v>
      </c>
      <c r="AE116" s="184">
        <f t="shared" si="47"/>
        <v>2</v>
      </c>
      <c r="AF116" s="184">
        <f>'Crisis Indicator Data'!AC113</f>
        <v>2</v>
      </c>
      <c r="AG116" s="184">
        <f>'Crisis Indicator Data'!AD113</f>
        <v>3</v>
      </c>
      <c r="AH116" s="184">
        <f t="shared" si="48"/>
        <v>5</v>
      </c>
      <c r="AI116" s="184">
        <f>'Crisis Indicator Data'!AE113</f>
        <v>1</v>
      </c>
      <c r="AJ116" s="184">
        <f>'Crisis Indicator Data'!AF113</f>
        <v>1</v>
      </c>
      <c r="AK116" s="184">
        <f>'Crisis Indicator Data'!AG113</f>
        <v>3</v>
      </c>
      <c r="AL116" s="184">
        <f t="shared" si="49"/>
        <v>4</v>
      </c>
      <c r="AM116" s="163">
        <f t="shared" si="50"/>
        <v>4</v>
      </c>
      <c r="AN116" s="163">
        <f t="shared" si="51"/>
        <v>3.5</v>
      </c>
    </row>
    <row r="117" spans="1:40" ht="13.5" customHeight="1" x14ac:dyDescent="0.35">
      <c r="A117" s="172" t="str">
        <f>'Crisis Indicator Data'!A114</f>
        <v xml:space="preserve">Floods in Pakistan </v>
      </c>
      <c r="B117" s="173" t="str">
        <f>'Crisis Indicator Data'!B114</f>
        <v>Other seasonal event</v>
      </c>
      <c r="C117" s="173" t="str">
        <f>'Crisis Indicator Data'!C114</f>
        <v>PAK005</v>
      </c>
      <c r="D117" s="173" t="str">
        <f>'Crisis Indicator Data'!D114</f>
        <v>Pakistan</v>
      </c>
      <c r="E117" s="174" t="str">
        <f>'Crisis Indicator Data'!E114</f>
        <v>PAK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3.9</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3.2</v>
      </c>
      <c r="H117" s="163">
        <f t="shared" si="39"/>
        <v>3.55</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3.2</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1.6</v>
      </c>
      <c r="K117" s="163">
        <f t="shared" si="40"/>
        <v>2.4000000000000004</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3.6</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0.8</v>
      </c>
      <c r="N117" s="163">
        <f t="shared" si="41"/>
        <v>2.2000000000000002</v>
      </c>
      <c r="O117" s="163">
        <f t="shared" si="42"/>
        <v>2.7166666666666668</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4.4000000000000004</v>
      </c>
      <c r="R117" s="163">
        <f t="shared" si="43"/>
        <v>3.7</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3.6</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3.2</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3.2</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3.3</v>
      </c>
      <c r="W117" s="163">
        <f t="shared" si="44"/>
        <v>3.3</v>
      </c>
      <c r="X117" s="163">
        <f t="shared" si="45"/>
        <v>3.2</v>
      </c>
      <c r="Y117" s="184">
        <f>IF('Core Indicators'!FC114="x","x",IF('Core Indicators'!FC114&gt;=5,5,IF('Core Indicators'!FC114&gt;=4,4,IF('Core Indicators'!FC114&gt;=3,3,IF('Core Indicators'!FC114&gt;=2,2,IF('Core Indicators'!FC114&gt;=1,1,0))))))</f>
        <v>2</v>
      </c>
      <c r="Z117" s="163">
        <f t="shared" si="46"/>
        <v>2</v>
      </c>
      <c r="AA117" s="184">
        <f>'Crisis Indicator Data'!Y114</f>
        <v>2</v>
      </c>
      <c r="AB117" s="184">
        <f>'Crisis Indicator Data'!Z114</f>
        <v>1</v>
      </c>
      <c r="AC117" s="184">
        <f>'Crisis Indicator Data'!AA114</f>
        <v>2</v>
      </c>
      <c r="AD117" s="184">
        <f>'Crisis Indicator Data'!AB114</f>
        <v>0</v>
      </c>
      <c r="AE117" s="184">
        <f t="shared" si="47"/>
        <v>2</v>
      </c>
      <c r="AF117" s="184">
        <f>'Crisis Indicator Data'!AC114</f>
        <v>0</v>
      </c>
      <c r="AG117" s="184">
        <f>'Crisis Indicator Data'!AD114</f>
        <v>0</v>
      </c>
      <c r="AH117" s="184">
        <f t="shared" si="48"/>
        <v>0</v>
      </c>
      <c r="AI117" s="184">
        <f>'Crisis Indicator Data'!AE114</f>
        <v>1</v>
      </c>
      <c r="AJ117" s="184">
        <f>'Crisis Indicator Data'!AF114</f>
        <v>1</v>
      </c>
      <c r="AK117" s="184">
        <f>'Crisis Indicator Data'!AG114</f>
        <v>3</v>
      </c>
      <c r="AL117" s="184">
        <f t="shared" si="49"/>
        <v>4</v>
      </c>
      <c r="AM117" s="163">
        <f t="shared" si="50"/>
        <v>2</v>
      </c>
      <c r="AN117" s="163">
        <f t="shared" si="51"/>
        <v>2</v>
      </c>
    </row>
    <row r="118" spans="1:40" ht="13.5" customHeight="1" x14ac:dyDescent="0.35">
      <c r="A118" s="172" t="str">
        <f>'Crisis Indicator Data'!A115</f>
        <v>Venezuela displacement in Panama</v>
      </c>
      <c r="B118" s="173" t="str">
        <f>'Crisis Indicator Data'!B115</f>
        <v>Displacement</v>
      </c>
      <c r="C118" s="173" t="str">
        <f>'Crisis Indicator Data'!C115</f>
        <v>PAN002</v>
      </c>
      <c r="D118" s="173" t="str">
        <f>'Crisis Indicator Data'!D115</f>
        <v>Panama</v>
      </c>
      <c r="E118" s="174" t="str">
        <f>'Crisis Indicator Data'!E115</f>
        <v>PAN</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0.7</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1.6</v>
      </c>
      <c r="H118" s="163">
        <f t="shared" si="39"/>
        <v>1.1499999999999999</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1.7</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1.3</v>
      </c>
      <c r="K118" s="163">
        <f t="shared" si="40"/>
        <v>1.5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3.1</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3.1</v>
      </c>
      <c r="N118" s="163">
        <f t="shared" si="41"/>
        <v>3.1</v>
      </c>
      <c r="O118" s="163">
        <f t="shared" si="42"/>
        <v>1.9166666666666667</v>
      </c>
      <c r="P118" s="163">
        <f>IF(LEN(E118)&gt;3,VLOOKUP(C118,'Regional Crises'!$B$1:$R$69,12,FALSE),VLOOKUP(E118,'Country Indicator Data'!$B$4:$I$300,8,FALSE))</f>
        <v>0</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1.6</v>
      </c>
      <c r="R118" s="163">
        <f t="shared" si="43"/>
        <v>0.8</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3.3</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2.9</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1.7</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0.9</v>
      </c>
      <c r="W118" s="163">
        <f t="shared" si="44"/>
        <v>2.2000000000000002</v>
      </c>
      <c r="X118" s="163">
        <f t="shared" si="45"/>
        <v>1.6</v>
      </c>
      <c r="Y118" s="184">
        <f>IF('Core Indicators'!FC115="x","x",IF('Core Indicators'!FC115&gt;=5,5,IF('Core Indicators'!FC115&gt;=4,4,IF('Core Indicators'!FC115&gt;=3,3,IF('Core Indicators'!FC115&gt;=2,2,IF('Core Indicators'!FC115&gt;=1,1,0))))))</f>
        <v>2</v>
      </c>
      <c r="Z118" s="163">
        <f t="shared" si="46"/>
        <v>2</v>
      </c>
      <c r="AA118" s="184">
        <f>'Crisis Indicator Data'!Y115</f>
        <v>1</v>
      </c>
      <c r="AB118" s="184">
        <f>'Crisis Indicator Data'!Z115</f>
        <v>1</v>
      </c>
      <c r="AC118" s="184">
        <f>'Crisis Indicator Data'!AA115</f>
        <v>0</v>
      </c>
      <c r="AD118" s="184">
        <f>'Crisis Indicator Data'!AB115</f>
        <v>0</v>
      </c>
      <c r="AE118" s="184">
        <f t="shared" si="47"/>
        <v>2</v>
      </c>
      <c r="AF118" s="184">
        <f>'Crisis Indicator Data'!AC115</f>
        <v>2</v>
      </c>
      <c r="AG118" s="184">
        <f>'Crisis Indicator Data'!AD115</f>
        <v>0</v>
      </c>
      <c r="AH118" s="184">
        <f t="shared" si="48"/>
        <v>2</v>
      </c>
      <c r="AI118" s="184">
        <f>'Crisis Indicator Data'!AE115</f>
        <v>1</v>
      </c>
      <c r="AJ118" s="184">
        <f>'Crisis Indicator Data'!AF115</f>
        <v>0</v>
      </c>
      <c r="AK118" s="184">
        <f>'Crisis Indicator Data'!AG115</f>
        <v>1</v>
      </c>
      <c r="AL118" s="184">
        <f t="shared" si="49"/>
        <v>2</v>
      </c>
      <c r="AM118" s="163">
        <f t="shared" si="50"/>
        <v>2</v>
      </c>
      <c r="AN118" s="163">
        <f t="shared" si="51"/>
        <v>2</v>
      </c>
    </row>
    <row r="119" spans="1:40" ht="13.5" customHeight="1" x14ac:dyDescent="0.35">
      <c r="A119" s="172" t="str">
        <f>'Crisis Indicator Data'!A116</f>
        <v>Venezuela displacement in Peru</v>
      </c>
      <c r="B119" s="173" t="str">
        <f>'Crisis Indicator Data'!B116</f>
        <v>Displacement</v>
      </c>
      <c r="C119" s="173" t="str">
        <f>'Crisis Indicator Data'!C116</f>
        <v>PER002</v>
      </c>
      <c r="D119" s="173" t="str">
        <f>'Crisis Indicator Data'!D116</f>
        <v>Peru</v>
      </c>
      <c r="E119" s="174" t="str">
        <f>'Crisis Indicator Data'!E116</f>
        <v>PER</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v>
      </c>
      <c r="H119" s="163">
        <f t="shared" si="39"/>
        <v>1.9</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4.5</v>
      </c>
      <c r="K119" s="163">
        <f t="shared" si="40"/>
        <v>3.75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2.5</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1.9</v>
      </c>
      <c r="N119" s="163">
        <f t="shared" si="41"/>
        <v>2.2000000000000002</v>
      </c>
      <c r="O119" s="163">
        <f t="shared" si="42"/>
        <v>2.6166666666666667</v>
      </c>
      <c r="P119" s="163">
        <f>IF(LEN(E119)&gt;3,VLOOKUP(C119,'Regional Crises'!$B$1:$R$69,12,FALSE),VLOOKUP(E119,'Country Indicator Data'!$B$4:$I$300,8,FALSE))</f>
        <v>3</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0</v>
      </c>
      <c r="R119" s="163">
        <f t="shared" si="43"/>
        <v>1.5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3.4</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3.1</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1.8</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1.7</v>
      </c>
      <c r="W119" s="163">
        <f t="shared" si="44"/>
        <v>2.5</v>
      </c>
      <c r="X119" s="163">
        <f t="shared" si="45"/>
        <v>2.2000000000000002</v>
      </c>
      <c r="Y119" s="184">
        <f>IF('Core Indicators'!FC116="x","x",IF('Core Indicators'!FC116&gt;=5,5,IF('Core Indicators'!FC116&gt;=4,4,IF('Core Indicators'!FC116&gt;=3,3,IF('Core Indicators'!FC116&gt;=2,2,IF('Core Indicators'!FC116&gt;=1,1,0))))))</f>
        <v>3</v>
      </c>
      <c r="Z119" s="163">
        <f t="shared" si="46"/>
        <v>3</v>
      </c>
      <c r="AA119" s="184">
        <f>'Crisis Indicator Data'!Y116</f>
        <v>0</v>
      </c>
      <c r="AB119" s="184">
        <f>'Crisis Indicator Data'!Z116</f>
        <v>0</v>
      </c>
      <c r="AC119" s="184">
        <f>'Crisis Indicator Data'!AA116</f>
        <v>1</v>
      </c>
      <c r="AD119" s="184">
        <f>'Crisis Indicator Data'!AB116</f>
        <v>0</v>
      </c>
      <c r="AE119" s="184">
        <f t="shared" si="47"/>
        <v>1</v>
      </c>
      <c r="AF119" s="184">
        <f>'Crisis Indicator Data'!AC116</f>
        <v>2</v>
      </c>
      <c r="AG119" s="184">
        <f>'Crisis Indicator Data'!AD116</f>
        <v>2</v>
      </c>
      <c r="AH119" s="184">
        <f t="shared" si="48"/>
        <v>4</v>
      </c>
      <c r="AI119" s="184">
        <f>'Crisis Indicator Data'!AE116</f>
        <v>0</v>
      </c>
      <c r="AJ119" s="184">
        <f>'Crisis Indicator Data'!AF116</f>
        <v>1</v>
      </c>
      <c r="AK119" s="184">
        <f>'Crisis Indicator Data'!AG116</f>
        <v>3</v>
      </c>
      <c r="AL119" s="184">
        <f t="shared" si="49"/>
        <v>3</v>
      </c>
      <c r="AM119" s="163">
        <f t="shared" si="50"/>
        <v>3</v>
      </c>
      <c r="AN119" s="163">
        <f t="shared" si="51"/>
        <v>3</v>
      </c>
    </row>
    <row r="120" spans="1:40" ht="13.5" customHeight="1" x14ac:dyDescent="0.35">
      <c r="A120" s="172" t="str">
        <f>'Crisis Indicator Data'!A117</f>
        <v>Multiple crises in the Philippines</v>
      </c>
      <c r="B120" s="173" t="str">
        <f>'Crisis Indicator Data'!B117</f>
        <v>Conflict,Cyclone,Violence,Floods,Other seasonal event</v>
      </c>
      <c r="C120" s="173" t="str">
        <f>'Crisis Indicator Data'!C117</f>
        <v>PHL001</v>
      </c>
      <c r="D120" s="173" t="str">
        <f>'Crisis Indicator Data'!D117</f>
        <v>Philippines</v>
      </c>
      <c r="E120" s="174" t="str">
        <f>'Crisis Indicator Data'!E117</f>
        <v>PHL</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1.8</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2.4</v>
      </c>
      <c r="H120" s="163">
        <f t="shared" si="39"/>
        <v>2.1</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1.3</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1.4</v>
      </c>
      <c r="K120" s="163">
        <f t="shared" si="40"/>
        <v>1.35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2.8</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2.2000000000000002</v>
      </c>
      <c r="N120" s="163">
        <f t="shared" si="41"/>
        <v>2.5</v>
      </c>
      <c r="O120" s="163">
        <f t="shared" si="42"/>
        <v>1.9833333333333334</v>
      </c>
      <c r="P120" s="163">
        <f>IF(LEN(E120)&gt;3,VLOOKUP(C120,'Regional Crises'!$B$1:$R$69,12,FALSE),VLOOKUP(E120,'Country Indicator Data'!$B$4:$I$300,8,FALSE))</f>
        <v>4</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3.4</v>
      </c>
      <c r="R120" s="163">
        <f t="shared" si="43"/>
        <v>3.7</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3.3</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2.2000000000000002</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2.1</v>
      </c>
      <c r="W120" s="163">
        <f t="shared" si="44"/>
        <v>2.7</v>
      </c>
      <c r="X120" s="163">
        <f t="shared" si="45"/>
        <v>2.8</v>
      </c>
      <c r="Y120" s="184">
        <f>IF('Core Indicators'!FC117="x","x",IF('Core Indicators'!FC117&gt;=5,5,IF('Core Indicators'!FC117&gt;=4,4,IF('Core Indicators'!FC117&gt;=3,3,IF('Core Indicators'!FC117&gt;=2,2,IF('Core Indicators'!FC117&gt;=1,1,0))))))</f>
        <v>4</v>
      </c>
      <c r="Z120" s="163">
        <f t="shared" si="46"/>
        <v>4</v>
      </c>
      <c r="AA120" s="184">
        <f>'Crisis Indicator Data'!Y117</f>
        <v>1</v>
      </c>
      <c r="AB120" s="184">
        <f>'Crisis Indicator Data'!Z117</f>
        <v>0</v>
      </c>
      <c r="AC120" s="184">
        <f>'Crisis Indicator Data'!AA117</f>
        <v>0</v>
      </c>
      <c r="AD120" s="184">
        <f>'Crisis Indicator Data'!AB117</f>
        <v>0</v>
      </c>
      <c r="AE120" s="184">
        <f t="shared" si="47"/>
        <v>1</v>
      </c>
      <c r="AF120" s="184">
        <f>'Crisis Indicator Data'!AC117</f>
        <v>0</v>
      </c>
      <c r="AG120" s="184">
        <f>'Crisis Indicator Data'!AD117</f>
        <v>0</v>
      </c>
      <c r="AH120" s="184">
        <f t="shared" si="48"/>
        <v>0</v>
      </c>
      <c r="AI120" s="184">
        <f>'Crisis Indicator Data'!AE117</f>
        <v>1</v>
      </c>
      <c r="AJ120" s="184">
        <f>'Crisis Indicator Data'!AF117</f>
        <v>1</v>
      </c>
      <c r="AK120" s="184">
        <f>'Crisis Indicator Data'!AG117</f>
        <v>3</v>
      </c>
      <c r="AL120" s="184">
        <f t="shared" si="49"/>
        <v>4</v>
      </c>
      <c r="AM120" s="163">
        <f t="shared" si="50"/>
        <v>2</v>
      </c>
      <c r="AN120" s="163">
        <f t="shared" si="51"/>
        <v>3</v>
      </c>
    </row>
    <row r="121" spans="1:40" ht="13.5" customHeight="1" x14ac:dyDescent="0.35">
      <c r="A121" s="172" t="str">
        <f>'Crisis Indicator Data'!A118</f>
        <v>Mindanao conflict</v>
      </c>
      <c r="B121" s="173" t="str">
        <f>'Crisis Indicator Data'!B118</f>
        <v>Conflict,Violence</v>
      </c>
      <c r="C121" s="173" t="str">
        <f>'Crisis Indicator Data'!C118</f>
        <v>PHL003</v>
      </c>
      <c r="D121" s="173" t="str">
        <f>'Crisis Indicator Data'!D118</f>
        <v>Philippines</v>
      </c>
      <c r="E121" s="174" t="str">
        <f>'Crisis Indicator Data'!E118</f>
        <v>PHL</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1.8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2.4</v>
      </c>
      <c r="H121" s="163">
        <f t="shared" si="39"/>
        <v>2.1</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1.3</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1.4</v>
      </c>
      <c r="K121" s="163">
        <f t="shared" si="40"/>
        <v>1.35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2.8</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2.2000000000000002</v>
      </c>
      <c r="N121" s="163">
        <f t="shared" si="41"/>
        <v>2.5</v>
      </c>
      <c r="O121" s="163">
        <f t="shared" si="42"/>
        <v>1.9833333333333334</v>
      </c>
      <c r="P121" s="163">
        <f>IF(LEN(E121)&gt;3,VLOOKUP(C121,'Regional Crises'!$B$1:$R$69,12,FALSE),VLOOKUP(E121,'Country Indicator Data'!$B$4:$I$300,8,FALSE))</f>
        <v>4</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3.4</v>
      </c>
      <c r="R121" s="163">
        <f t="shared" si="43"/>
        <v>3.7</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3.3</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2.2000000000000002</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2.1</v>
      </c>
      <c r="W121" s="163">
        <f t="shared" si="44"/>
        <v>2.7</v>
      </c>
      <c r="X121" s="163">
        <f t="shared" si="45"/>
        <v>2.8</v>
      </c>
      <c r="Y121" s="184">
        <f>IF('Core Indicators'!FC118="x","x",IF('Core Indicators'!FC118&gt;=5,5,IF('Core Indicators'!FC118&gt;=4,4,IF('Core Indicators'!FC118&gt;=3,3,IF('Core Indicators'!FC118&gt;=2,2,IF('Core Indicators'!FC118&gt;=1,1,0))))))</f>
        <v>4</v>
      </c>
      <c r="Z121" s="163">
        <f t="shared" si="46"/>
        <v>4</v>
      </c>
      <c r="AA121" s="184">
        <f>'Crisis Indicator Data'!Y118</f>
        <v>1</v>
      </c>
      <c r="AB121" s="184">
        <f>'Crisis Indicator Data'!Z118</f>
        <v>1</v>
      </c>
      <c r="AC121" s="184">
        <f>'Crisis Indicator Data'!AA118</f>
        <v>0</v>
      </c>
      <c r="AD121" s="184">
        <f>'Crisis Indicator Data'!AB118</f>
        <v>0</v>
      </c>
      <c r="AE121" s="184">
        <f t="shared" si="47"/>
        <v>2</v>
      </c>
      <c r="AF121" s="184">
        <f>'Crisis Indicator Data'!AC118</f>
        <v>0</v>
      </c>
      <c r="AG121" s="184">
        <f>'Crisis Indicator Data'!AD118</f>
        <v>0</v>
      </c>
      <c r="AH121" s="184">
        <f t="shared" si="48"/>
        <v>0</v>
      </c>
      <c r="AI121" s="184">
        <f>'Crisis Indicator Data'!AE118</f>
        <v>1</v>
      </c>
      <c r="AJ121" s="184">
        <f>'Crisis Indicator Data'!AF118</f>
        <v>1</v>
      </c>
      <c r="AK121" s="184">
        <f>'Crisis Indicator Data'!AG118</f>
        <v>3</v>
      </c>
      <c r="AL121" s="184">
        <f t="shared" si="49"/>
        <v>4</v>
      </c>
      <c r="AM121" s="163">
        <f t="shared" si="50"/>
        <v>2</v>
      </c>
      <c r="AN121" s="163">
        <f t="shared" si="51"/>
        <v>3</v>
      </c>
    </row>
    <row r="122" spans="1:40" ht="13.5" customHeight="1" x14ac:dyDescent="0.35">
      <c r="A122" s="172" t="str">
        <f>'Crisis Indicator Data'!A119</f>
        <v>2024 Southwest Monsoon</v>
      </c>
      <c r="B122" s="173" t="str">
        <f>'Crisis Indicator Data'!B119</f>
        <v>Cyclone,Floods</v>
      </c>
      <c r="C122" s="173" t="str">
        <f>'Crisis Indicator Data'!C119</f>
        <v>PHL015</v>
      </c>
      <c r="D122" s="173" t="str">
        <f>'Crisis Indicator Data'!D119</f>
        <v>Philippines</v>
      </c>
      <c r="E122" s="174" t="str">
        <f>'Crisis Indicator Data'!E119</f>
        <v>PHL</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1.8</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2.4</v>
      </c>
      <c r="H122" s="163">
        <f t="shared" si="39"/>
        <v>2.1</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1.3</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1.4</v>
      </c>
      <c r="K122" s="163">
        <f t="shared" si="40"/>
        <v>1.35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2.8</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2.2000000000000002</v>
      </c>
      <c r="N122" s="163">
        <f t="shared" si="41"/>
        <v>2.5</v>
      </c>
      <c r="O122" s="163">
        <f t="shared" si="42"/>
        <v>1.9833333333333334</v>
      </c>
      <c r="P122" s="163">
        <f>IF(LEN(E122)&gt;3,VLOOKUP(C122,'Regional Crises'!$B$1:$R$69,12,FALSE),VLOOKUP(E122,'Country Indicator Data'!$B$4:$I$300,8,FALSE))</f>
        <v>4</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3.4</v>
      </c>
      <c r="R122" s="163">
        <f t="shared" si="43"/>
        <v>3.7</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3.3</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2.2000000000000002</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2.1</v>
      </c>
      <c r="W122" s="163">
        <f t="shared" si="44"/>
        <v>2.7</v>
      </c>
      <c r="X122" s="163">
        <f t="shared" si="45"/>
        <v>2.8</v>
      </c>
      <c r="Y122" s="184">
        <f>IF('Core Indicators'!FC119="x","x",IF('Core Indicators'!FC119&gt;=5,5,IF('Core Indicators'!FC119&gt;=4,4,IF('Core Indicators'!FC119&gt;=3,3,IF('Core Indicators'!FC119&gt;=2,2,IF('Core Indicators'!FC119&gt;=1,1,0))))))</f>
        <v>4</v>
      </c>
      <c r="Z122" s="163">
        <f t="shared" si="46"/>
        <v>4</v>
      </c>
      <c r="AA122" s="184">
        <f>'Crisis Indicator Data'!Y119</f>
        <v>1</v>
      </c>
      <c r="AB122" s="184">
        <f>'Crisis Indicator Data'!Z119</f>
        <v>0</v>
      </c>
      <c r="AC122" s="184">
        <f>'Crisis Indicator Data'!AA119</f>
        <v>0</v>
      </c>
      <c r="AD122" s="184">
        <f>'Crisis Indicator Data'!AB119</f>
        <v>0</v>
      </c>
      <c r="AE122" s="184">
        <f t="shared" si="47"/>
        <v>1</v>
      </c>
      <c r="AF122" s="184">
        <f>'Crisis Indicator Data'!AC119</f>
        <v>0</v>
      </c>
      <c r="AG122" s="184">
        <f>'Crisis Indicator Data'!AD119</f>
        <v>0</v>
      </c>
      <c r="AH122" s="184">
        <f t="shared" si="48"/>
        <v>0</v>
      </c>
      <c r="AI122" s="184">
        <f>'Crisis Indicator Data'!AE119</f>
        <v>0</v>
      </c>
      <c r="AJ122" s="184">
        <f>'Crisis Indicator Data'!AF119</f>
        <v>1</v>
      </c>
      <c r="AK122" s="184">
        <f>'Crisis Indicator Data'!AG119</f>
        <v>3</v>
      </c>
      <c r="AL122" s="184">
        <f t="shared" si="49"/>
        <v>3</v>
      </c>
      <c r="AM122" s="163">
        <f t="shared" si="50"/>
        <v>1</v>
      </c>
      <c r="AN122" s="163">
        <f t="shared" si="51"/>
        <v>2.5</v>
      </c>
    </row>
    <row r="123" spans="1:40" ht="13.5" customHeight="1" x14ac:dyDescent="0.35">
      <c r="A123" s="172" t="str">
        <f>'Crisis Indicator Data'!A120</f>
        <v>Multiple crises in Papua New Guinea</v>
      </c>
      <c r="B123" s="173">
        <f>'Crisis Indicator Data'!B120</f>
        <v>0</v>
      </c>
      <c r="C123" s="173" t="str">
        <f>'Crisis Indicator Data'!C120</f>
        <v>PNG001</v>
      </c>
      <c r="D123" s="173" t="str">
        <f>'Crisis Indicator Data'!D120</f>
        <v>Papua New Guinea</v>
      </c>
      <c r="E123" s="174" t="str">
        <f>'Crisis Indicator Data'!E120</f>
        <v>PNG</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1.1000000000000001</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2.4</v>
      </c>
      <c r="H123" s="163">
        <f t="shared" si="39"/>
        <v>1.75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0.3</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0.15</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4.9000000000000004</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2.1</v>
      </c>
      <c r="N123" s="163">
        <f t="shared" si="41"/>
        <v>3.5</v>
      </c>
      <c r="O123" s="163">
        <f t="shared" si="42"/>
        <v>1.8</v>
      </c>
      <c r="P123" s="163">
        <f>IF(LEN(E123)&gt;3,VLOOKUP(C123,'Regional Crises'!$B$1:$R$69,12,FALSE),VLOOKUP(E123,'Country Indicator Data'!$B$4:$I$300,8,FALSE))</f>
        <v>4</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1.9</v>
      </c>
      <c r="R123" s="163">
        <f t="shared" si="43"/>
        <v>2.95</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3.6</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3.1</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2.6</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v>
      </c>
      <c r="W123" s="163">
        <f t="shared" si="44"/>
        <v>2.8</v>
      </c>
      <c r="X123" s="163">
        <f t="shared" si="45"/>
        <v>2.5</v>
      </c>
      <c r="Y123" s="184">
        <f>IF('Core Indicators'!FC120="x","x",IF('Core Indicators'!FC120&gt;=5,5,IF('Core Indicators'!FC120&gt;=4,4,IF('Core Indicators'!FC120&gt;=3,3,IF('Core Indicators'!FC120&gt;=2,2,IF('Core Indicators'!FC120&gt;=1,1,0))))))</f>
        <v>4</v>
      </c>
      <c r="Z123" s="163">
        <f t="shared" si="46"/>
        <v>4</v>
      </c>
      <c r="AA123" s="184">
        <f>'Crisis Indicator Data'!Y120</f>
        <v>0</v>
      </c>
      <c r="AB123" s="184">
        <f>'Crisis Indicator Data'!Z120</f>
        <v>1</v>
      </c>
      <c r="AC123" s="184">
        <f>'Crisis Indicator Data'!AA120</f>
        <v>1</v>
      </c>
      <c r="AD123" s="184">
        <f>'Crisis Indicator Data'!AB120</f>
        <v>0</v>
      </c>
      <c r="AE123" s="184">
        <f t="shared" si="47"/>
        <v>2</v>
      </c>
      <c r="AF123" s="184">
        <f>'Crisis Indicator Data'!AC120</f>
        <v>0</v>
      </c>
      <c r="AG123" s="184">
        <f>'Crisis Indicator Data'!AD120</f>
        <v>0</v>
      </c>
      <c r="AH123" s="184">
        <f t="shared" si="48"/>
        <v>0</v>
      </c>
      <c r="AI123" s="184">
        <f>'Crisis Indicator Data'!AE120</f>
        <v>2</v>
      </c>
      <c r="AJ123" s="184">
        <f>'Crisis Indicator Data'!AF120</f>
        <v>0</v>
      </c>
      <c r="AK123" s="184">
        <f>'Crisis Indicator Data'!AG120</f>
        <v>3</v>
      </c>
      <c r="AL123" s="184">
        <f t="shared" si="49"/>
        <v>4</v>
      </c>
      <c r="AM123" s="163">
        <f t="shared" si="50"/>
        <v>2</v>
      </c>
      <c r="AN123" s="163">
        <f t="shared" si="51"/>
        <v>3</v>
      </c>
    </row>
    <row r="124" spans="1:40" ht="13.5" customHeight="1" x14ac:dyDescent="0.35">
      <c r="A124" s="172" t="str">
        <f>'Crisis Indicator Data'!A121</f>
        <v>Highlands Violence</v>
      </c>
      <c r="B124" s="173" t="str">
        <f>'Crisis Indicator Data'!B121</f>
        <v>Violence</v>
      </c>
      <c r="C124" s="173" t="str">
        <f>'Crisis Indicator Data'!C121</f>
        <v>PNG003</v>
      </c>
      <c r="D124" s="173" t="str">
        <f>'Crisis Indicator Data'!D121</f>
        <v>Papua New Guinea</v>
      </c>
      <c r="E124" s="174" t="str">
        <f>'Crisis Indicator Data'!E121</f>
        <v>PNG</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1.1000000000000001</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2.4</v>
      </c>
      <c r="H124" s="163">
        <f t="shared" si="39"/>
        <v>1.75</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0.3</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0.15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4.9000000000000004</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2.1</v>
      </c>
      <c r="N124" s="163">
        <f t="shared" si="41"/>
        <v>3.5</v>
      </c>
      <c r="O124" s="163">
        <f t="shared" si="42"/>
        <v>1.8</v>
      </c>
      <c r="P124" s="163">
        <f>IF(LEN(E124)&gt;3,VLOOKUP(C124,'Regional Crises'!$B$1:$R$69,12,FALSE),VLOOKUP(E124,'Country Indicator Data'!$B$4:$I$300,8,FALSE))</f>
        <v>4</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1.9</v>
      </c>
      <c r="R124" s="163">
        <f t="shared" si="43"/>
        <v>2.95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3.6</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3.1</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2.6</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v>
      </c>
      <c r="W124" s="163">
        <f t="shared" si="44"/>
        <v>2.8</v>
      </c>
      <c r="X124" s="163">
        <f t="shared" si="45"/>
        <v>2.5</v>
      </c>
      <c r="Y124" s="184">
        <f>IF('Core Indicators'!FC121="x","x",IF('Core Indicators'!FC121&gt;=5,5,IF('Core Indicators'!FC121&gt;=4,4,IF('Core Indicators'!FC121&gt;=3,3,IF('Core Indicators'!FC121&gt;=2,2,IF('Core Indicators'!FC121&gt;=1,1,0))))))</f>
        <v>4</v>
      </c>
      <c r="Z124" s="163">
        <f t="shared" si="46"/>
        <v>4</v>
      </c>
      <c r="AA124" s="184">
        <f>'Crisis Indicator Data'!Y121</f>
        <v>0</v>
      </c>
      <c r="AB124" s="184">
        <f>'Crisis Indicator Data'!Z121</f>
        <v>1</v>
      </c>
      <c r="AC124" s="184">
        <f>'Crisis Indicator Data'!AA121</f>
        <v>1</v>
      </c>
      <c r="AD124" s="184">
        <f>'Crisis Indicator Data'!AB121</f>
        <v>0</v>
      </c>
      <c r="AE124" s="184">
        <f t="shared" si="47"/>
        <v>2</v>
      </c>
      <c r="AF124" s="184">
        <f>'Crisis Indicator Data'!AC121</f>
        <v>0</v>
      </c>
      <c r="AG124" s="184">
        <f>'Crisis Indicator Data'!AD121</f>
        <v>0</v>
      </c>
      <c r="AH124" s="184">
        <f t="shared" si="48"/>
        <v>0</v>
      </c>
      <c r="AI124" s="184">
        <f>'Crisis Indicator Data'!AE121</f>
        <v>2</v>
      </c>
      <c r="AJ124" s="184">
        <f>'Crisis Indicator Data'!AF121</f>
        <v>0</v>
      </c>
      <c r="AK124" s="184">
        <f>'Crisis Indicator Data'!AG121</f>
        <v>3</v>
      </c>
      <c r="AL124" s="184">
        <f t="shared" si="49"/>
        <v>4</v>
      </c>
      <c r="AM124" s="163">
        <f t="shared" si="50"/>
        <v>2</v>
      </c>
      <c r="AN124" s="163">
        <f t="shared" si="51"/>
        <v>3</v>
      </c>
    </row>
    <row r="125" spans="1:40" ht="13.5" customHeight="1" x14ac:dyDescent="0.35">
      <c r="A125" s="172" t="str">
        <f>'Crisis Indicator Data'!A122</f>
        <v>2024 Monsoon Flooding in Western Province</v>
      </c>
      <c r="B125" s="173" t="str">
        <f>'Crisis Indicator Data'!B122</f>
        <v>Floods</v>
      </c>
      <c r="C125" s="173" t="str">
        <f>'Crisis Indicator Data'!C122</f>
        <v>PNG005</v>
      </c>
      <c r="D125" s="173" t="str">
        <f>'Crisis Indicator Data'!D122</f>
        <v>Papua New Guinea</v>
      </c>
      <c r="E125" s="174" t="str">
        <f>'Crisis Indicator Data'!E122</f>
        <v>PNG</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1.1000000000000001</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2.4</v>
      </c>
      <c r="H125" s="163">
        <f t="shared" si="39"/>
        <v>1.75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0.3</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163">
        <f t="shared" si="40"/>
        <v>0.15</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4.9000000000000004</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2.1</v>
      </c>
      <c r="N125" s="163">
        <f t="shared" si="41"/>
        <v>3.5</v>
      </c>
      <c r="O125" s="163">
        <f t="shared" si="42"/>
        <v>1.8</v>
      </c>
      <c r="P125" s="163">
        <f>IF(LEN(E125)&gt;3,VLOOKUP(C125,'Regional Crises'!$B$1:$R$69,12,FALSE),VLOOKUP(E125,'Country Indicator Data'!$B$4:$I$300,8,FALSE))</f>
        <v>4</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1.9</v>
      </c>
      <c r="R125" s="163">
        <f t="shared" si="43"/>
        <v>2.95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3.6</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3.1</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2.6</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v>
      </c>
      <c r="W125" s="163">
        <f t="shared" si="44"/>
        <v>2.8</v>
      </c>
      <c r="X125" s="163">
        <f t="shared" si="45"/>
        <v>2.5</v>
      </c>
      <c r="Y125" s="184">
        <f>IF('Core Indicators'!FC122="x","x",IF('Core Indicators'!FC122&gt;=5,5,IF('Core Indicators'!FC122&gt;=4,4,IF('Core Indicators'!FC122&gt;=3,3,IF('Core Indicators'!FC122&gt;=2,2,IF('Core Indicators'!FC122&gt;=1,1,0))))))</f>
        <v>3</v>
      </c>
      <c r="Z125" s="163">
        <f t="shared" si="46"/>
        <v>3</v>
      </c>
      <c r="AA125" s="184">
        <f>'Crisis Indicator Data'!Y122</f>
        <v>0</v>
      </c>
      <c r="AB125" s="184">
        <f>'Crisis Indicator Data'!Z122</f>
        <v>1</v>
      </c>
      <c r="AC125" s="184">
        <f>'Crisis Indicator Data'!AA122</f>
        <v>0</v>
      </c>
      <c r="AD125" s="184">
        <f>'Crisis Indicator Data'!AB122</f>
        <v>0</v>
      </c>
      <c r="AE125" s="184">
        <f t="shared" si="47"/>
        <v>1</v>
      </c>
      <c r="AF125" s="184">
        <f>'Crisis Indicator Data'!AC122</f>
        <v>0</v>
      </c>
      <c r="AG125" s="184">
        <f>'Crisis Indicator Data'!AD122</f>
        <v>0</v>
      </c>
      <c r="AH125" s="184">
        <f t="shared" si="48"/>
        <v>0</v>
      </c>
      <c r="AI125" s="184">
        <f>'Crisis Indicator Data'!AE122</f>
        <v>0</v>
      </c>
      <c r="AJ125" s="184">
        <f>'Crisis Indicator Data'!AF122</f>
        <v>0</v>
      </c>
      <c r="AK125" s="184">
        <f>'Crisis Indicator Data'!AG122</f>
        <v>3</v>
      </c>
      <c r="AL125" s="184">
        <f t="shared" si="49"/>
        <v>3</v>
      </c>
      <c r="AM125" s="163">
        <f t="shared" si="50"/>
        <v>1</v>
      </c>
      <c r="AN125" s="163">
        <f t="shared" si="51"/>
        <v>2</v>
      </c>
    </row>
    <row r="126" spans="1:40" ht="13.5" customHeight="1" x14ac:dyDescent="0.35">
      <c r="A126" s="172" t="str">
        <f>'Crisis Indicator Data'!A123</f>
        <v>Displacement from Russia-Ukraine conflict in Poland</v>
      </c>
      <c r="B126" s="173" t="str">
        <f>'Crisis Indicator Data'!B123</f>
        <v>Displacement,Conflict</v>
      </c>
      <c r="C126" s="173" t="str">
        <f>'Crisis Indicator Data'!C123</f>
        <v>POL002</v>
      </c>
      <c r="D126" s="173" t="str">
        <f>'Crisis Indicator Data'!D123</f>
        <v>Poland</v>
      </c>
      <c r="E126" s="174" t="str">
        <f>'Crisis Indicator Data'!E123</f>
        <v>POL</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0.7</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1.3</v>
      </c>
      <c r="H126" s="163">
        <f t="shared" si="39"/>
        <v>1</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0.1</v>
      </c>
      <c r="K126" s="163">
        <f t="shared" si="40"/>
        <v>0.25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0.8</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0.7</v>
      </c>
      <c r="N126" s="163">
        <f t="shared" si="41"/>
        <v>0.75</v>
      </c>
      <c r="O126" s="163">
        <f t="shared" si="42"/>
        <v>0.66666666666666663</v>
      </c>
      <c r="P126" s="163">
        <f>IF(LEN(E126)&gt;3,VLOOKUP(C126,'Regional Crises'!$B$1:$R$69,12,FALSE),VLOOKUP(E126,'Country Indicator Data'!$B$4:$I$300,8,FALSE))</f>
        <v>0</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0</v>
      </c>
      <c r="R126" s="163">
        <f t="shared" si="43"/>
        <v>0</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2.2999999999999998</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2.1</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1.1000000000000001</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1</v>
      </c>
      <c r="W126" s="163">
        <f t="shared" si="44"/>
        <v>1.6</v>
      </c>
      <c r="X126" s="163">
        <f t="shared" si="45"/>
        <v>0.8</v>
      </c>
      <c r="Y126" s="184">
        <f>IF('Core Indicators'!FC123="x","x",IF('Core Indicators'!FC123&gt;=5,5,IF('Core Indicators'!FC123&gt;=4,4,IF('Core Indicators'!FC123&gt;=3,3,IF('Core Indicators'!FC123&gt;=2,2,IF('Core Indicators'!FC123&gt;=1,1,0))))))</f>
        <v>2</v>
      </c>
      <c r="Z126" s="163">
        <f t="shared" si="46"/>
        <v>2</v>
      </c>
      <c r="AA126" s="184">
        <f>'Crisis Indicator Data'!Y123</f>
        <v>0</v>
      </c>
      <c r="AB126" s="184">
        <f>'Crisis Indicator Data'!Z123</f>
        <v>0</v>
      </c>
      <c r="AC126" s="184">
        <f>'Crisis Indicator Data'!AA123</f>
        <v>0</v>
      </c>
      <c r="AD126" s="184">
        <f>'Crisis Indicator Data'!AB123</f>
        <v>0</v>
      </c>
      <c r="AE126" s="184">
        <f t="shared" si="47"/>
        <v>0</v>
      </c>
      <c r="AF126" s="184">
        <f>'Crisis Indicator Data'!AC123</f>
        <v>0</v>
      </c>
      <c r="AG126" s="184">
        <f>'Crisis Indicator Data'!AD123</f>
        <v>0</v>
      </c>
      <c r="AH126" s="184">
        <f t="shared" si="48"/>
        <v>0</v>
      </c>
      <c r="AI126" s="184">
        <f>'Crisis Indicator Data'!AE123</f>
        <v>0</v>
      </c>
      <c r="AJ126" s="184">
        <f>'Crisis Indicator Data'!AF123</f>
        <v>0</v>
      </c>
      <c r="AK126" s="184">
        <f>'Crisis Indicator Data'!AG123</f>
        <v>0</v>
      </c>
      <c r="AL126" s="184">
        <f t="shared" si="49"/>
        <v>0</v>
      </c>
      <c r="AM126" s="163">
        <f t="shared" si="50"/>
        <v>0</v>
      </c>
      <c r="AN126" s="163">
        <f t="shared" si="51"/>
        <v>1</v>
      </c>
    </row>
    <row r="127" spans="1:40" ht="13.5" customHeight="1" x14ac:dyDescent="0.35">
      <c r="A127" s="172" t="str">
        <f>'Crisis Indicator Data'!A124</f>
        <v>Complex crisis in DPRK</v>
      </c>
      <c r="B127" s="173" t="str">
        <f>'Crisis Indicator Data'!B124</f>
        <v>Socio-political,Floods,Other seasonal event,Food Security</v>
      </c>
      <c r="C127" s="173" t="str">
        <f>'Crisis Indicator Data'!C124</f>
        <v>PRK001</v>
      </c>
      <c r="D127" s="173" t="str">
        <f>'Crisis Indicator Data'!D124</f>
        <v>DPRK</v>
      </c>
      <c r="E127" s="174" t="str">
        <f>'Crisis Indicator Data'!E124</f>
        <v>PRK</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5</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3.7</v>
      </c>
      <c r="H127" s="163">
        <f t="shared" si="39"/>
        <v>4.3499999999999996</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163">
        <f t="shared" si="40"/>
        <v>0</v>
      </c>
      <c r="L127" s="163" t="str">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x</v>
      </c>
      <c r="M127" s="163" t="str">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x</v>
      </c>
      <c r="N127" s="163" t="str">
        <f t="shared" si="41"/>
        <v>x</v>
      </c>
      <c r="O127" s="163">
        <f t="shared" si="42"/>
        <v>2.1749999999999998</v>
      </c>
      <c r="P127" s="163">
        <f>IF(LEN(E127)&gt;3,VLOOKUP(C127,'Regional Crises'!$B$1:$R$69,12,FALSE),VLOOKUP(E127,'Country Indicator Data'!$B$4:$I$300,8,FALSE))</f>
        <v>3</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2.1</v>
      </c>
      <c r="R127" s="163">
        <f t="shared" si="43"/>
        <v>2.5499999999999998</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4.2</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4.2</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4.9000000000000004</v>
      </c>
      <c r="W127" s="163">
        <f t="shared" si="44"/>
        <v>4.3</v>
      </c>
      <c r="X127" s="163">
        <f t="shared" si="45"/>
        <v>3</v>
      </c>
      <c r="Y127" s="184">
        <f>IF('Core Indicators'!FC124="x","x",IF('Core Indicators'!FC124&gt;=5,5,IF('Core Indicators'!FC124&gt;=4,4,IF('Core Indicators'!FC124&gt;=3,3,IF('Core Indicators'!FC124&gt;=2,2,IF('Core Indicators'!FC124&gt;=1,1,0))))))</f>
        <v>1</v>
      </c>
      <c r="Z127" s="163">
        <f t="shared" si="46"/>
        <v>1</v>
      </c>
      <c r="AA127" s="184">
        <f>'Crisis Indicator Data'!Y124</f>
        <v>1</v>
      </c>
      <c r="AB127" s="184">
        <f>'Crisis Indicator Data'!Z124</f>
        <v>2</v>
      </c>
      <c r="AC127" s="184">
        <f>'Crisis Indicator Data'!AA124</f>
        <v>3</v>
      </c>
      <c r="AD127" s="184">
        <f>'Crisis Indicator Data'!AB124</f>
        <v>0</v>
      </c>
      <c r="AE127" s="184">
        <f t="shared" si="47"/>
        <v>3</v>
      </c>
      <c r="AF127" s="184">
        <f>'Crisis Indicator Data'!AC124</f>
        <v>1</v>
      </c>
      <c r="AG127" s="184">
        <f>'Crisis Indicator Data'!AD124</f>
        <v>2</v>
      </c>
      <c r="AH127" s="184">
        <f t="shared" si="48"/>
        <v>3</v>
      </c>
      <c r="AI127" s="184">
        <f>'Crisis Indicator Data'!AE124</f>
        <v>0</v>
      </c>
      <c r="AJ127" s="184">
        <f>'Crisis Indicator Data'!AF124</f>
        <v>0</v>
      </c>
      <c r="AK127" s="184">
        <f>'Crisis Indicator Data'!AG124</f>
        <v>2</v>
      </c>
      <c r="AL127" s="184">
        <f t="shared" si="49"/>
        <v>2</v>
      </c>
      <c r="AM127" s="163">
        <f t="shared" si="50"/>
        <v>3</v>
      </c>
      <c r="AN127" s="163">
        <f t="shared" si="51"/>
        <v>2</v>
      </c>
    </row>
    <row r="128" spans="1:40" ht="13.5" customHeight="1" x14ac:dyDescent="0.35">
      <c r="A128" s="172" t="str">
        <f>'Crisis Indicator Data'!A125</f>
        <v>Conflict in Palestine</v>
      </c>
      <c r="B128" s="173" t="str">
        <f>'Crisis Indicator Data'!B125</f>
        <v>Conflict,Socio-political,Violence</v>
      </c>
      <c r="C128" s="173" t="str">
        <f>'Crisis Indicator Data'!C125</f>
        <v>PSE002</v>
      </c>
      <c r="D128" s="173" t="str">
        <f>'Crisis Indicator Data'!D125</f>
        <v>Palestine</v>
      </c>
      <c r="E128" s="174" t="str">
        <f>'Crisis Indicator Data'!E125</f>
        <v>PSE</v>
      </c>
      <c r="F128" s="163" t="str">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x</v>
      </c>
      <c r="G128" s="163" t="str">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x</v>
      </c>
      <c r="H128" s="163" t="str">
        <f t="shared" si="39"/>
        <v>x</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0</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163">
        <f t="shared" si="40"/>
        <v>0</v>
      </c>
      <c r="L128" s="163" t="str">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x</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1.1000000000000001</v>
      </c>
      <c r="N128" s="163">
        <f t="shared" si="41"/>
        <v>1.1000000000000001</v>
      </c>
      <c r="O128" s="163">
        <f t="shared" si="42"/>
        <v>0.55000000000000004</v>
      </c>
      <c r="P128" s="163">
        <f>IF(LEN(E128)&gt;3,VLOOKUP(C128,'Regional Crises'!$B$1:$R$69,12,FALSE),VLOOKUP(E128,'Country Indicator Data'!$B$4:$I$300,8,FALSE))</f>
        <v>1</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3</v>
      </c>
      <c r="S128" s="163" t="str">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x</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v>
      </c>
      <c r="U128" s="163" t="str">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x</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4.5</v>
      </c>
      <c r="W128" s="163">
        <f t="shared" si="44"/>
        <v>3.8</v>
      </c>
      <c r="X128" s="163">
        <f t="shared" si="45"/>
        <v>2.5</v>
      </c>
      <c r="Y128" s="184">
        <f>IF('Core Indicators'!FC125="x","x",IF('Core Indicators'!FC125&gt;=5,5,IF('Core Indicators'!FC125&gt;=4,4,IF('Core Indicators'!FC125&gt;=3,3,IF('Core Indicators'!FC125&gt;=2,2,IF('Core Indicators'!FC125&gt;=1,1,0))))))</f>
        <v>5</v>
      </c>
      <c r="Z128" s="163">
        <f t="shared" si="46"/>
        <v>5</v>
      </c>
      <c r="AA128" s="184">
        <f>'Crisis Indicator Data'!Y125</f>
        <v>1</v>
      </c>
      <c r="AB128" s="184">
        <f>'Crisis Indicator Data'!Z125</f>
        <v>3</v>
      </c>
      <c r="AC128" s="184">
        <f>'Crisis Indicator Data'!AA125</f>
        <v>2</v>
      </c>
      <c r="AD128" s="184">
        <f>'Crisis Indicator Data'!AB125</f>
        <v>3</v>
      </c>
      <c r="AE128" s="184">
        <f t="shared" si="47"/>
        <v>4</v>
      </c>
      <c r="AF128" s="184">
        <f>'Crisis Indicator Data'!AC125</f>
        <v>3</v>
      </c>
      <c r="AG128" s="184">
        <f>'Crisis Indicator Data'!AD125</f>
        <v>3</v>
      </c>
      <c r="AH128" s="184">
        <f t="shared" si="48"/>
        <v>5</v>
      </c>
      <c r="AI128" s="184">
        <f>'Crisis Indicator Data'!AE125</f>
        <v>3</v>
      </c>
      <c r="AJ128" s="184">
        <f>'Crisis Indicator Data'!AF125</f>
        <v>2</v>
      </c>
      <c r="AK128" s="184">
        <f>'Crisis Indicator Data'!AG125</f>
        <v>3</v>
      </c>
      <c r="AL128" s="184">
        <f t="shared" si="49"/>
        <v>5</v>
      </c>
      <c r="AM128" s="163">
        <f t="shared" si="50"/>
        <v>5</v>
      </c>
      <c r="AN128" s="163">
        <f t="shared" si="51"/>
        <v>5</v>
      </c>
    </row>
    <row r="129" spans="1:40" ht="13.5" customHeight="1" x14ac:dyDescent="0.35">
      <c r="A129" s="172" t="str">
        <f>'Crisis Indicator Data'!A126</f>
        <v>Conflict in West Bank</v>
      </c>
      <c r="B129" s="173" t="str">
        <f>'Crisis Indicator Data'!B126</f>
        <v>Conflict,Displacement,Socio-political,Violence</v>
      </c>
      <c r="C129" s="173" t="str">
        <f>'Crisis Indicator Data'!C126</f>
        <v>PSE003</v>
      </c>
      <c r="D129" s="173" t="str">
        <f>'Crisis Indicator Data'!D126</f>
        <v>Palestine</v>
      </c>
      <c r="E129" s="174" t="str">
        <f>'Crisis Indicator Data'!E126</f>
        <v>PSE</v>
      </c>
      <c r="F129" s="163" t="str">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x</v>
      </c>
      <c r="G129" s="163" t="str">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x</v>
      </c>
      <c r="H129" s="163" t="str">
        <f t="shared" si="39"/>
        <v>x</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163">
        <f t="shared" si="40"/>
        <v>0</v>
      </c>
      <c r="L129" s="163" t="str">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x</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1.1000000000000001</v>
      </c>
      <c r="N129" s="163">
        <f t="shared" si="41"/>
        <v>1.1000000000000001</v>
      </c>
      <c r="O129" s="163">
        <f t="shared" si="42"/>
        <v>0.55000000000000004</v>
      </c>
      <c r="P129" s="163">
        <f>IF(LEN(E129)&gt;3,VLOOKUP(C129,'Regional Crises'!$B$1:$R$69,12,FALSE),VLOOKUP(E129,'Country Indicator Data'!$B$4:$I$300,8,FALSE))</f>
        <v>1</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3</v>
      </c>
      <c r="S129" s="163" t="str">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x</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v>
      </c>
      <c r="U129" s="163" t="str">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x</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4.5</v>
      </c>
      <c r="W129" s="163">
        <f t="shared" si="44"/>
        <v>3.8</v>
      </c>
      <c r="X129" s="163">
        <f t="shared" si="45"/>
        <v>2.5</v>
      </c>
      <c r="Y129" s="184">
        <f>IF('Core Indicators'!FC126="x","x",IF('Core Indicators'!FC126&gt;=5,5,IF('Core Indicators'!FC126&gt;=4,4,IF('Core Indicators'!FC126&gt;=3,3,IF('Core Indicators'!FC126&gt;=2,2,IF('Core Indicators'!FC126&gt;=1,1,0))))))</f>
        <v>5</v>
      </c>
      <c r="Z129" s="163">
        <f t="shared" si="46"/>
        <v>5</v>
      </c>
      <c r="AA129" s="184">
        <f>'Crisis Indicator Data'!Y126</f>
        <v>1</v>
      </c>
      <c r="AB129" s="184">
        <f>'Crisis Indicator Data'!Z126</f>
        <v>3</v>
      </c>
      <c r="AC129" s="184">
        <f>'Crisis Indicator Data'!AA126</f>
        <v>2</v>
      </c>
      <c r="AD129" s="184">
        <f>'Crisis Indicator Data'!AB126</f>
        <v>0</v>
      </c>
      <c r="AE129" s="184">
        <f t="shared" si="47"/>
        <v>3</v>
      </c>
      <c r="AF129" s="184">
        <f>'Crisis Indicator Data'!AC126</f>
        <v>2</v>
      </c>
      <c r="AG129" s="184">
        <f>'Crisis Indicator Data'!AD126</f>
        <v>3</v>
      </c>
      <c r="AH129" s="184">
        <f t="shared" si="48"/>
        <v>5</v>
      </c>
      <c r="AI129" s="184">
        <f>'Crisis Indicator Data'!AE126</f>
        <v>2</v>
      </c>
      <c r="AJ129" s="184">
        <f>'Crisis Indicator Data'!AF126</f>
        <v>2</v>
      </c>
      <c r="AK129" s="184">
        <f>'Crisis Indicator Data'!AG126</f>
        <v>0</v>
      </c>
      <c r="AL129" s="184">
        <f t="shared" si="49"/>
        <v>3</v>
      </c>
      <c r="AM129" s="163">
        <f t="shared" si="50"/>
        <v>4</v>
      </c>
      <c r="AN129" s="163">
        <f t="shared" si="51"/>
        <v>4.5</v>
      </c>
    </row>
    <row r="130" spans="1:40" ht="13.5" customHeight="1" x14ac:dyDescent="0.35">
      <c r="A130" s="172" t="str">
        <f>'Crisis Indicator Data'!A127</f>
        <v>Conflict in Gaza</v>
      </c>
      <c r="B130" s="173" t="str">
        <f>'Crisis Indicator Data'!B127</f>
        <v>Conflict,Displacement,Socio-political,Violence</v>
      </c>
      <c r="C130" s="173" t="str">
        <f>'Crisis Indicator Data'!C127</f>
        <v>PSE004</v>
      </c>
      <c r="D130" s="173" t="str">
        <f>'Crisis Indicator Data'!D127</f>
        <v>Palestine</v>
      </c>
      <c r="E130" s="174" t="str">
        <f>'Crisis Indicator Data'!E127</f>
        <v>PSE</v>
      </c>
      <c r="F130" s="163" t="str">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x</v>
      </c>
      <c r="G130" s="163" t="str">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x</v>
      </c>
      <c r="H130" s="163" t="str">
        <f t="shared" si="39"/>
        <v>x</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163">
        <f t="shared" si="40"/>
        <v>0</v>
      </c>
      <c r="L130" s="163" t="str">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x</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1.1000000000000001</v>
      </c>
      <c r="N130" s="163">
        <f t="shared" si="41"/>
        <v>1.1000000000000001</v>
      </c>
      <c r="O130" s="163">
        <f t="shared" si="42"/>
        <v>0.55000000000000004</v>
      </c>
      <c r="P130" s="163">
        <f>IF(LEN(E130)&gt;3,VLOOKUP(C130,'Regional Crises'!$B$1:$R$69,12,FALSE),VLOOKUP(E130,'Country Indicator Data'!$B$4:$I$300,8,FALSE))</f>
        <v>1</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3</v>
      </c>
      <c r="S130" s="163" t="str">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x</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v>
      </c>
      <c r="U130" s="163" t="str">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x</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4.5</v>
      </c>
      <c r="W130" s="163">
        <f t="shared" si="44"/>
        <v>3.8</v>
      </c>
      <c r="X130" s="163">
        <f t="shared" si="45"/>
        <v>2.5</v>
      </c>
      <c r="Y130" s="184">
        <f>IF('Core Indicators'!FC127="x","x",IF('Core Indicators'!FC127&gt;=5,5,IF('Core Indicators'!FC127&gt;=4,4,IF('Core Indicators'!FC127&gt;=3,3,IF('Core Indicators'!FC127&gt;=2,2,IF('Core Indicators'!FC127&gt;=1,1,0))))))</f>
        <v>5</v>
      </c>
      <c r="Z130" s="163">
        <f t="shared" si="46"/>
        <v>5</v>
      </c>
      <c r="AA130" s="184">
        <f>'Crisis Indicator Data'!Y127</f>
        <v>1</v>
      </c>
      <c r="AB130" s="184">
        <f>'Crisis Indicator Data'!Z127</f>
        <v>3</v>
      </c>
      <c r="AC130" s="184">
        <f>'Crisis Indicator Data'!AA127</f>
        <v>2</v>
      </c>
      <c r="AD130" s="184">
        <f>'Crisis Indicator Data'!AB127</f>
        <v>3</v>
      </c>
      <c r="AE130" s="184">
        <f t="shared" si="47"/>
        <v>4</v>
      </c>
      <c r="AF130" s="184">
        <f>'Crisis Indicator Data'!AC127</f>
        <v>3</v>
      </c>
      <c r="AG130" s="184">
        <f>'Crisis Indicator Data'!AD127</f>
        <v>3</v>
      </c>
      <c r="AH130" s="184">
        <f t="shared" si="48"/>
        <v>5</v>
      </c>
      <c r="AI130" s="184">
        <f>'Crisis Indicator Data'!AE127</f>
        <v>3</v>
      </c>
      <c r="AJ130" s="184">
        <f>'Crisis Indicator Data'!AF127</f>
        <v>2</v>
      </c>
      <c r="AK130" s="184">
        <f>'Crisis Indicator Data'!AG127</f>
        <v>3</v>
      </c>
      <c r="AL130" s="184">
        <f t="shared" si="49"/>
        <v>5</v>
      </c>
      <c r="AM130" s="163">
        <f t="shared" si="50"/>
        <v>5</v>
      </c>
      <c r="AN130" s="163">
        <f t="shared" si="51"/>
        <v>5</v>
      </c>
    </row>
    <row r="131" spans="1:40" ht="13.5" customHeight="1" x14ac:dyDescent="0.35">
      <c r="A131" s="172" t="str">
        <f>'Crisis Indicator Data'!A128</f>
        <v>Lake Chad basin regional crisis</v>
      </c>
      <c r="B131" s="173">
        <f>'Crisis Indicator Data'!B128</f>
        <v>0</v>
      </c>
      <c r="C131" s="173" t="str">
        <f>'Crisis Indicator Data'!C128</f>
        <v>REG001</v>
      </c>
      <c r="D131" s="173" t="str">
        <f>'Crisis Indicator Data'!D128</f>
        <v>Nigeria,Niger,Chad,Cameroon</v>
      </c>
      <c r="E131" s="174" t="str">
        <f>'Crisis Indicator Data'!E128</f>
        <v>NGA,NER,TCD,CMR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2.8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v>
      </c>
      <c r="H131" s="163">
        <f t="shared" si="39"/>
        <v>2.9</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0.8</v>
      </c>
      <c r="K131" s="163">
        <f t="shared" si="40"/>
        <v>2.4</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4.3</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1.7</v>
      </c>
      <c r="N131" s="163">
        <f t="shared" si="41"/>
        <v>3</v>
      </c>
      <c r="O131" s="163">
        <f t="shared" si="42"/>
        <v>2.7666666666666671</v>
      </c>
      <c r="P131" s="163">
        <f>IF(LEN(E131)&gt;3,VLOOKUP(C131,'Regional Crises'!$B$1:$R$69,12,FALSE),VLOOKUP(E131,'Country Indicator Data'!$B$4:$I$300,8,FALSE))</f>
        <v>4.25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4.7</v>
      </c>
      <c r="R131" s="163">
        <f t="shared" si="43"/>
        <v>4.4749999999999996</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3.7</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3.5</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3.7</v>
      </c>
      <c r="W131" s="163">
        <f t="shared" si="44"/>
        <v>3.5</v>
      </c>
      <c r="X131" s="163">
        <f t="shared" si="45"/>
        <v>3.6</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1</v>
      </c>
      <c r="AD131" s="184">
        <f>'Crisis Indicator Data'!AB128</f>
        <v>3</v>
      </c>
      <c r="AE131" s="184">
        <f t="shared" si="47"/>
        <v>4</v>
      </c>
      <c r="AF131" s="184">
        <f>'Crisis Indicator Data'!AC128</f>
        <v>0</v>
      </c>
      <c r="AG131" s="184">
        <f>'Crisis Indicator Data'!AD128</f>
        <v>3</v>
      </c>
      <c r="AH131" s="184">
        <f t="shared" si="48"/>
        <v>3</v>
      </c>
      <c r="AI131" s="184">
        <f>'Crisis Indicator Data'!AE128</f>
        <v>3</v>
      </c>
      <c r="AJ131" s="184">
        <f>'Crisis Indicator Data'!AF128</f>
        <v>3</v>
      </c>
      <c r="AK131" s="184">
        <f>'Crisis Indicator Data'!AG128</f>
        <v>3</v>
      </c>
      <c r="AL131" s="184">
        <f t="shared" si="49"/>
        <v>5</v>
      </c>
      <c r="AM131" s="163">
        <f t="shared" si="50"/>
        <v>4</v>
      </c>
      <c r="AN131" s="163">
        <f t="shared" si="51"/>
        <v>4.5</v>
      </c>
    </row>
    <row r="132" spans="1:40" ht="13.5" customHeight="1" x14ac:dyDescent="0.35">
      <c r="A132" s="172" t="str">
        <f>'Crisis Indicator Data'!A129</f>
        <v>Venezuela Regional Crisis</v>
      </c>
      <c r="B132" s="173">
        <f>'Crisis Indicator Data'!B129</f>
        <v>0</v>
      </c>
      <c r="C132" s="173" t="str">
        <f>'Crisis Indicator Data'!C129</f>
        <v>REG002</v>
      </c>
      <c r="D132" s="173" t="str">
        <f>'Crisis Indicator Data'!D129</f>
        <v>Venezuela,Brazil,Colombia,Ecuador,Peru,Trinidad and Tobago,Chile,Dominican Republic,Panama</v>
      </c>
      <c r="E132" s="174" t="str">
        <f>'Crisis Indicator Data'!E129</f>
        <v>VEN,BRA,COL,ECU,PER,TTO,CHL,DOM,PAN</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1.4</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1.6</v>
      </c>
      <c r="H132" s="163">
        <f t="shared" si="39"/>
        <v>1.5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1.9</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2</v>
      </c>
      <c r="K132" s="163">
        <f t="shared" si="40"/>
        <v>1.95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2.6</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2.5</v>
      </c>
      <c r="N132" s="163">
        <f t="shared" si="41"/>
        <v>2.5499999999999998</v>
      </c>
      <c r="O132" s="163">
        <f t="shared" si="42"/>
        <v>2</v>
      </c>
      <c r="P132" s="163">
        <f>IF(LEN(E132)&gt;3,VLOOKUP(C132,'Regional Crises'!$B$1:$R$69,12,FALSE),VLOOKUP(E132,'Country Indicator Data'!$B$4:$I$300,8,FALSE))</f>
        <v>2.1111111111111112</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3.5555555555555554</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3.1</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2.9</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1.8</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1.6</v>
      </c>
      <c r="W132" s="163">
        <f t="shared" si="44"/>
        <v>2.4</v>
      </c>
      <c r="X132" s="163">
        <f t="shared" si="45"/>
        <v>2.7</v>
      </c>
      <c r="Y132" s="184">
        <f>IF('Core Indicators'!FC129="x","x",IF('Core Indicators'!FC129&gt;=5,5,IF('Core Indicators'!FC129&gt;=4,4,IF('Core Indicators'!FC129&gt;=3,3,IF('Core Indicators'!FC129&gt;=2,2,IF('Core Indicators'!FC129&gt;=1,1,0))))))</f>
        <v>5</v>
      </c>
      <c r="Z132" s="163">
        <f t="shared" si="46"/>
        <v>5</v>
      </c>
      <c r="AA132" s="184">
        <f>'Crisis Indicator Data'!Y129</f>
        <v>1</v>
      </c>
      <c r="AB132" s="184">
        <f>'Crisis Indicator Data'!Z129</f>
        <v>3</v>
      </c>
      <c r="AC132" s="184">
        <f>'Crisis Indicator Data'!AA129</f>
        <v>2</v>
      </c>
      <c r="AD132" s="184">
        <f>'Crisis Indicator Data'!AB129</f>
        <v>0</v>
      </c>
      <c r="AE132" s="184">
        <f t="shared" si="47"/>
        <v>3</v>
      </c>
      <c r="AF132" s="184">
        <f>'Crisis Indicator Data'!AC129</f>
        <v>0</v>
      </c>
      <c r="AG132" s="184">
        <f>'Crisis Indicator Data'!AD129</f>
        <v>2</v>
      </c>
      <c r="AH132" s="184">
        <f t="shared" si="48"/>
        <v>2</v>
      </c>
      <c r="AI132" s="184">
        <f>'Crisis Indicator Data'!AE129</f>
        <v>2</v>
      </c>
      <c r="AJ132" s="184">
        <f>'Crisis Indicator Data'!AF129</f>
        <v>2</v>
      </c>
      <c r="AK132" s="184">
        <f>'Crisis Indicator Data'!AG129</f>
        <v>3</v>
      </c>
      <c r="AL132" s="184">
        <f t="shared" si="49"/>
        <v>5</v>
      </c>
      <c r="AM132" s="163">
        <f t="shared" si="50"/>
        <v>3</v>
      </c>
      <c r="AN132" s="163">
        <f t="shared" si="51"/>
        <v>4</v>
      </c>
    </row>
    <row r="133" spans="1:40" ht="13.5" customHeight="1" x14ac:dyDescent="0.35">
      <c r="A133" s="172" t="str">
        <f>'Crisis Indicator Data'!A130</f>
        <v>Syrian Regional Crisis</v>
      </c>
      <c r="B133" s="173">
        <f>'Crisis Indicator Data'!B130</f>
        <v>0</v>
      </c>
      <c r="C133" s="173" t="str">
        <f>'Crisis Indicator Data'!C130</f>
        <v>REG004</v>
      </c>
      <c r="D133" s="173" t="str">
        <f>'Crisis Indicator Data'!D130</f>
        <v>Syria,Türkiye,Iraq,Egypt,Jordan,Lebanon</v>
      </c>
      <c r="E133" s="174" t="str">
        <f>'Crisis Indicator Data'!E130</f>
        <v>SYR,TUR,IRQ,EGY,JOR,LBN</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3.8</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3.1</v>
      </c>
      <c r="H133" s="163">
        <f t="shared" si="39"/>
        <v>3.45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2.5</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3.3</v>
      </c>
      <c r="K133" s="163">
        <f t="shared" si="40"/>
        <v>2.9</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0.9</v>
      </c>
      <c r="N133" s="163">
        <f t="shared" si="41"/>
        <v>1.95</v>
      </c>
      <c r="O133" s="163">
        <f t="shared" si="42"/>
        <v>2.7666666666666662</v>
      </c>
      <c r="P133" s="163">
        <f>IF(LEN(E133)&gt;3,VLOOKUP(C133,'Regional Crises'!$B$1:$R$69,12,FALSE),VLOOKUP(E133,'Country Indicator Data'!$B$4:$I$300,8,FALSE))</f>
        <v>3.8333333333333335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4.416666666666667</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3.5</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3.4</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3.7</v>
      </c>
      <c r="W133" s="163">
        <f t="shared" si="44"/>
        <v>3.4</v>
      </c>
      <c r="X133" s="163">
        <f t="shared" si="45"/>
        <v>3.5</v>
      </c>
      <c r="Y133" s="184">
        <f>IF('Core Indicators'!FC130="x","x",IF('Core Indicators'!FC130&gt;=5,5,IF('Core Indicators'!FC130&gt;=4,4,IF('Core Indicators'!FC130&gt;=3,3,IF('Core Indicators'!FC130&gt;=2,2,IF('Core Indicators'!FC130&gt;=1,1,0))))))</f>
        <v>5</v>
      </c>
      <c r="Z133" s="163">
        <f t="shared" si="46"/>
        <v>5</v>
      </c>
      <c r="AA133" s="184">
        <f>'Crisis Indicator Data'!Y130</f>
        <v>1</v>
      </c>
      <c r="AB133" s="184">
        <f>'Crisis Indicator Data'!Z130</f>
        <v>3</v>
      </c>
      <c r="AC133" s="184">
        <f>'Crisis Indicator Data'!AA130</f>
        <v>3</v>
      </c>
      <c r="AD133" s="184">
        <f>'Crisis Indicator Data'!AB130</f>
        <v>2</v>
      </c>
      <c r="AE133" s="184">
        <f t="shared" si="47"/>
        <v>4</v>
      </c>
      <c r="AF133" s="184">
        <f>'Crisis Indicator Data'!AC130</f>
        <v>2</v>
      </c>
      <c r="AG133" s="184">
        <f>'Crisis Indicator Data'!AD130</f>
        <v>3</v>
      </c>
      <c r="AH133" s="184">
        <f t="shared" si="48"/>
        <v>5</v>
      </c>
      <c r="AI133" s="184">
        <f>'Crisis Indicator Data'!AE130</f>
        <v>3</v>
      </c>
      <c r="AJ133" s="184">
        <f>'Crisis Indicator Data'!AF130</f>
        <v>3</v>
      </c>
      <c r="AK133" s="184">
        <f>'Crisis Indicator Data'!AG130</f>
        <v>0</v>
      </c>
      <c r="AL133" s="184">
        <f t="shared" si="49"/>
        <v>4</v>
      </c>
      <c r="AM133" s="163">
        <f t="shared" si="50"/>
        <v>4</v>
      </c>
      <c r="AN133" s="163">
        <f t="shared" si="51"/>
        <v>4.5</v>
      </c>
    </row>
    <row r="134" spans="1:40" ht="13.5" customHeight="1" x14ac:dyDescent="0.35">
      <c r="A134" s="172" t="str">
        <f>'Crisis Indicator Data'!A131</f>
        <v xml:space="preserve">Eastern Mediterranean Route </v>
      </c>
      <c r="B134" s="173">
        <f>'Crisis Indicator Data'!B131</f>
        <v>0</v>
      </c>
      <c r="C134" s="173" t="str">
        <f>'Crisis Indicator Data'!C131</f>
        <v>REG006</v>
      </c>
      <c r="D134" s="173" t="str">
        <f>'Crisis Indicator Data'!D131</f>
        <v>Türkiye,Greece</v>
      </c>
      <c r="E134" s="174" t="str">
        <f>'Crisis Indicator Data'!E131</f>
        <v>TUR,GRC</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2.1</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2.9</v>
      </c>
      <c r="H134" s="163">
        <f t="shared" ref="H134:H165" si="52">IF(AND(F134="x",G134="x"),"x",AVERAGE(F134,G134))</f>
        <v>2.5</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1.2</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1.8</v>
      </c>
      <c r="K134" s="163">
        <f t="shared" ref="K134:K165" si="53">IF(AND(I134="x",J134="x"),"x",AVERAGE(I134,J134))</f>
        <v>1.5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1.4</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1.6</v>
      </c>
      <c r="N134" s="163">
        <f t="shared" ref="N134:N165" si="54">IF(AND(L134="x",M134="x"),"x",AVERAGE(L134,M134))</f>
        <v>1.5</v>
      </c>
      <c r="O134" s="163">
        <f t="shared" ref="O134:O165" si="55">AVERAGE(H134,K134,N134)</f>
        <v>1.8333333333333333</v>
      </c>
      <c r="P134" s="163">
        <f>IF(LEN(E134)&gt;3,VLOOKUP(C134,'Regional Crises'!$B$1:$R$69,12,FALSE),VLOOKUP(E134,'Country Indicator Data'!$B$4:$I$300,8,FALSE))</f>
        <v>3.5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1.1000000000000001</v>
      </c>
      <c r="R134" s="163">
        <f t="shared" ref="R134:R165" si="56">AVERAGE(P134:Q134)</f>
        <v>2.2999999999999998</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2.9</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2.1</v>
      </c>
      <c r="W134" s="163">
        <f t="shared" ref="W134:W165" si="57">IF(AND(S134="x",V134="x"),"x",ROUND(AVERAGE(S134,V134,T134,U134),1))</f>
        <v>2.5</v>
      </c>
      <c r="X134" s="163">
        <f t="shared" ref="X134:X165" si="58">ROUND(AVERAGE(O134,W134,R134),1)</f>
        <v>2.2000000000000002</v>
      </c>
      <c r="Y134" s="184">
        <f>IF('Core Indicators'!FC131="x","x",IF('Core Indicators'!FC131&gt;=5,5,IF('Core Indicators'!FC131&gt;=4,4,IF('Core Indicators'!FC131&gt;=3,3,IF('Core Indicators'!FC131&gt;=2,2,IF('Core Indicators'!FC131&gt;=1,1,0))))))</f>
        <v>3</v>
      </c>
      <c r="Z134" s="163">
        <f t="shared" ref="Z134:Z165" si="59">Y134</f>
        <v>3</v>
      </c>
      <c r="AA134" s="184">
        <f>'Crisis Indicator Data'!Y131</f>
        <v>1</v>
      </c>
      <c r="AB134" s="184">
        <f>'Crisis Indicator Data'!Z131</f>
        <v>1</v>
      </c>
      <c r="AC134" s="184">
        <f>'Crisis Indicator Data'!AA131</f>
        <v>1</v>
      </c>
      <c r="AD134" s="184">
        <f>'Crisis Indicator Data'!AB131</f>
        <v>0</v>
      </c>
      <c r="AE134" s="184">
        <f t="shared" ref="AE134:AE165" si="60">IF(SUM(AA134:AD134)=0,0,IF(SUM(AA134,AB134,AC134,AD134)&lt;2,1,IF(SUM(AA134:AD134)&lt;6,2,IF(SUM(AA134:AD134)&lt;8,3,IF(SUM(AA134:AD134)&lt;10,4,5)))))</f>
        <v>2</v>
      </c>
      <c r="AF134" s="184">
        <f>'Crisis Indicator Data'!AC131</f>
        <v>2</v>
      </c>
      <c r="AG134" s="184">
        <f>'Crisis Indicator Data'!AD131</f>
        <v>3</v>
      </c>
      <c r="AH134" s="184">
        <f t="shared" ref="AH134:AH165" si="61">IF(SUM(AF134:AG134)=0,0,IF(SUM(AF134,AG134)=1,1,IF(SUM(AF134:AG134)&lt;3,2,IF(SUM(AF134:AG134)&lt;4,3,IF(SUM(AF134:AG134)&lt;5,4,5)))))</f>
        <v>5</v>
      </c>
      <c r="AI134" s="184">
        <f>'Crisis Indicator Data'!AE131</f>
        <v>0</v>
      </c>
      <c r="AJ134" s="184">
        <f>'Crisis Indicator Data'!AF131</f>
        <v>3</v>
      </c>
      <c r="AK134" s="184">
        <f>'Crisis Indicator Data'!AG131</f>
        <v>0</v>
      </c>
      <c r="AL134" s="184">
        <f t="shared" ref="AL134:AL165" si="62">IF(SUM(AI134:AK134)=0,0,IF(SUM(AI134:AK134)=1,1,IF(SUM(AI134:AK134)&lt;3,2,IF(SUM(AI134:AK134)&lt;5,3,IF(SUM(AI134:AK134)&lt;7,4,5)))))</f>
        <v>3</v>
      </c>
      <c r="AM134" s="163">
        <f t="shared" ref="AM134:AM165" si="63">IF(AA134=3,5,ROUND(AVERAGE(AE134,AH134,AL134),0))</f>
        <v>3</v>
      </c>
      <c r="AN134" s="163">
        <f t="shared" ref="AN134:AN165" si="64">IF(AND(Z134="x",AM134="x"),"x",ROUND(AVERAGE(Z134,AM134),1))</f>
        <v>3</v>
      </c>
    </row>
    <row r="135" spans="1:40" ht="13.5" customHeight="1" x14ac:dyDescent="0.35">
      <c r="A135" s="172" t="str">
        <f>'Crisis Indicator Data'!A132</f>
        <v>Central Mediterranean Route</v>
      </c>
      <c r="B135" s="173">
        <f>'Crisis Indicator Data'!B132</f>
        <v>0</v>
      </c>
      <c r="C135" s="173" t="str">
        <f>'Crisis Indicator Data'!C132</f>
        <v>REG007</v>
      </c>
      <c r="D135" s="173" t="str">
        <f>'Crisis Indicator Data'!D132</f>
        <v>Algeria,Tunisia,Libya,Italy</v>
      </c>
      <c r="E135" s="174" t="str">
        <f>'Crisis Indicator Data'!E132</f>
        <v>DZA,TUN,LBY,ITA</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2.9</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3.1</v>
      </c>
      <c r="H135" s="163">
        <f t="shared" si="52"/>
        <v>3</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1.1000000000000001</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0.7</v>
      </c>
      <c r="K135" s="163">
        <f t="shared" si="53"/>
        <v>0.9</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1.6</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0.9</v>
      </c>
      <c r="N135" s="163">
        <f t="shared" si="54"/>
        <v>1.25</v>
      </c>
      <c r="O135" s="163">
        <f t="shared" si="55"/>
        <v>1.7166666666666668</v>
      </c>
      <c r="P135" s="163">
        <f>IF(LEN(E135)&gt;3,VLOOKUP(C135,'Regional Crises'!$B$1:$R$69,12,FALSE),VLOOKUP(E135,'Country Indicator Data'!$B$4:$I$300,8,FALSE))</f>
        <v>2</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4.2</v>
      </c>
      <c r="R135" s="163">
        <f t="shared" si="56"/>
        <v>3.1</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3.1</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3.1</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2.9</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2.7</v>
      </c>
      <c r="W135" s="163">
        <f t="shared" si="57"/>
        <v>3</v>
      </c>
      <c r="X135" s="163">
        <f t="shared" si="58"/>
        <v>2.6</v>
      </c>
      <c r="Y135" s="184">
        <f>IF('Core Indicators'!FC132="x","x",IF('Core Indicators'!FC132&gt;=5,5,IF('Core Indicators'!FC132&gt;=4,4,IF('Core Indicators'!FC132&gt;=3,3,IF('Core Indicators'!FC132&gt;=2,2,IF('Core Indicators'!FC132&gt;=1,1,0))))))</f>
        <v>4</v>
      </c>
      <c r="Z135" s="163">
        <f t="shared" si="59"/>
        <v>4</v>
      </c>
      <c r="AA135" s="184">
        <f>'Crisis Indicator Data'!Y132</f>
        <v>0</v>
      </c>
      <c r="AB135" s="184">
        <f>'Crisis Indicator Data'!Z132</f>
        <v>1</v>
      </c>
      <c r="AC135" s="184">
        <f>'Crisis Indicator Data'!AA132</f>
        <v>1</v>
      </c>
      <c r="AD135" s="184">
        <f>'Crisis Indicator Data'!AB132</f>
        <v>2</v>
      </c>
      <c r="AE135" s="184">
        <f t="shared" si="60"/>
        <v>2</v>
      </c>
      <c r="AF135" s="184">
        <f>'Crisis Indicator Data'!AC132</f>
        <v>2</v>
      </c>
      <c r="AG135" s="184">
        <f>'Crisis Indicator Data'!AD132</f>
        <v>2</v>
      </c>
      <c r="AH135" s="184">
        <f t="shared" si="61"/>
        <v>4</v>
      </c>
      <c r="AI135" s="184">
        <f>'Crisis Indicator Data'!AE132</f>
        <v>0</v>
      </c>
      <c r="AJ135" s="184">
        <f>'Crisis Indicator Data'!AF132</f>
        <v>1</v>
      </c>
      <c r="AK135" s="184">
        <f>'Crisis Indicator Data'!AG132</f>
        <v>1</v>
      </c>
      <c r="AL135" s="184">
        <f t="shared" si="62"/>
        <v>2</v>
      </c>
      <c r="AM135" s="163">
        <f t="shared" si="63"/>
        <v>3</v>
      </c>
      <c r="AN135" s="163">
        <f t="shared" si="64"/>
        <v>3.5</v>
      </c>
    </row>
    <row r="136" spans="1:40" ht="13.5" customHeight="1" x14ac:dyDescent="0.35">
      <c r="A136" s="172" t="str">
        <f>'Crisis Indicator Data'!A133</f>
        <v>Western Mediterranean Route</v>
      </c>
      <c r="B136" s="173">
        <f>'Crisis Indicator Data'!B133</f>
        <v>0</v>
      </c>
      <c r="C136" s="173" t="str">
        <f>'Crisis Indicator Data'!C133</f>
        <v>REG008</v>
      </c>
      <c r="D136" s="173" t="str">
        <f>'Crisis Indicator Data'!D133</f>
        <v>Algeria,Morocco,Spain</v>
      </c>
      <c r="E136" s="174" t="str">
        <f>'Crisis Indicator Data'!E133</f>
        <v>DZA,MAR,ESP</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2.7</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v>
      </c>
      <c r="H136" s="163">
        <f t="shared" si="52"/>
        <v>2.85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2.2999999999999998</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3.2</v>
      </c>
      <c r="K136" s="163">
        <f t="shared" si="53"/>
        <v>2.75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2.2000000000000002</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1.1000000000000001</v>
      </c>
      <c r="N136" s="163">
        <f t="shared" si="54"/>
        <v>1.6500000000000001</v>
      </c>
      <c r="O136" s="163">
        <f t="shared" si="55"/>
        <v>2.4166666666666665</v>
      </c>
      <c r="P136" s="163">
        <f>IF(LEN(E136)&gt;3,VLOOKUP(C136,'Regional Crises'!$B$1:$R$69,12,FALSE),VLOOKUP(E136,'Country Indicator Data'!$B$4:$I$300,8,FALSE))</f>
        <v>2</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2.7</v>
      </c>
      <c r="R136" s="163">
        <f t="shared" si="56"/>
        <v>2.35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2.6</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2.4</v>
      </c>
      <c r="W136" s="163">
        <f t="shared" si="57"/>
        <v>2.6</v>
      </c>
      <c r="X136" s="163">
        <f t="shared" si="58"/>
        <v>2.5</v>
      </c>
      <c r="Y136" s="184">
        <f>IF('Core Indicators'!FC133="x","x",IF('Core Indicators'!FC133&gt;=5,5,IF('Core Indicators'!FC133&gt;=4,4,IF('Core Indicators'!FC133&gt;=3,3,IF('Core Indicators'!FC133&gt;=2,2,IF('Core Indicators'!FC133&gt;=1,1,0))))))</f>
        <v>4</v>
      </c>
      <c r="Z136" s="163">
        <f t="shared" si="59"/>
        <v>4</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1</v>
      </c>
      <c r="AK136" s="184">
        <f>'Crisis Indicator Data'!AG133</f>
        <v>1</v>
      </c>
      <c r="AL136" s="184">
        <f t="shared" si="62"/>
        <v>2</v>
      </c>
      <c r="AM136" s="163">
        <f t="shared" si="63"/>
        <v>1</v>
      </c>
      <c r="AN136" s="163">
        <f t="shared" si="64"/>
        <v>2.5</v>
      </c>
    </row>
    <row r="137" spans="1:40" ht="13.5" customHeight="1" x14ac:dyDescent="0.35">
      <c r="A137" s="172" t="str">
        <f>'Crisis Indicator Data'!A134</f>
        <v>Rohingya Regional Crisis</v>
      </c>
      <c r="B137" s="173">
        <f>'Crisis Indicator Data'!B134</f>
        <v>0</v>
      </c>
      <c r="C137" s="173" t="str">
        <f>'Crisis Indicator Data'!C134</f>
        <v>REG011</v>
      </c>
      <c r="D137" s="173" t="str">
        <f>'Crisis Indicator Data'!D134</f>
        <v>Bangladesh,Myanmar</v>
      </c>
      <c r="E137" s="174" t="str">
        <f>'Crisis Indicator Data'!E134</f>
        <v>BGD,MMR</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3.8</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3.6</v>
      </c>
      <c r="H137" s="163">
        <f t="shared" si="52"/>
        <v>3.7</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1.8</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2.1</v>
      </c>
      <c r="K137" s="163">
        <f t="shared" si="53"/>
        <v>1.9500000000000002</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3.3</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0.9</v>
      </c>
      <c r="N137" s="163">
        <f t="shared" si="54"/>
        <v>2.1</v>
      </c>
      <c r="O137" s="163">
        <f t="shared" si="55"/>
        <v>2.5833333333333335</v>
      </c>
      <c r="P137" s="163">
        <f>IF(LEN(E137)&gt;3,VLOOKUP(C137,'Regional Crises'!$B$1:$R$69,12,FALSE),VLOOKUP(E137,'Country Indicator Data'!$B$4:$I$300,8,FALSE))</f>
        <v>4</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163">
        <f t="shared" si="56"/>
        <v>4.5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3.9</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3.6</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3.4</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3.8</v>
      </c>
      <c r="W137" s="163">
        <f t="shared" si="57"/>
        <v>3.7</v>
      </c>
      <c r="X137" s="163">
        <f t="shared" si="58"/>
        <v>3.6</v>
      </c>
      <c r="Y137" s="184">
        <f>IF('Core Indicators'!FC134="x","x",IF('Core Indicators'!FC134&gt;=5,5,IF('Core Indicators'!FC134&gt;=4,4,IF('Core Indicators'!FC134&gt;=3,3,IF('Core Indicators'!FC134&gt;=2,2,IF('Core Indicators'!FC134&gt;=1,1,0))))))</f>
        <v>5</v>
      </c>
      <c r="Z137" s="163">
        <f t="shared" si="59"/>
        <v>5</v>
      </c>
      <c r="AA137" s="184">
        <f>'Crisis Indicator Data'!Y134</f>
        <v>2</v>
      </c>
      <c r="AB137" s="184">
        <f>'Crisis Indicator Data'!Z134</f>
        <v>3</v>
      </c>
      <c r="AC137" s="184">
        <f>'Crisis Indicator Data'!AA134</f>
        <v>2</v>
      </c>
      <c r="AD137" s="184">
        <f>'Crisis Indicator Data'!AB134</f>
        <v>2</v>
      </c>
      <c r="AE137" s="184">
        <f t="shared" si="60"/>
        <v>4</v>
      </c>
      <c r="AF137" s="184">
        <f>'Crisis Indicator Data'!AC134</f>
        <v>3</v>
      </c>
      <c r="AG137" s="184">
        <f>'Crisis Indicator Data'!AD134</f>
        <v>3</v>
      </c>
      <c r="AH137" s="184">
        <f t="shared" si="61"/>
        <v>5</v>
      </c>
      <c r="AI137" s="184">
        <f>'Crisis Indicator Data'!AE134</f>
        <v>3</v>
      </c>
      <c r="AJ137" s="184">
        <f>'Crisis Indicator Data'!AF134</f>
        <v>2</v>
      </c>
      <c r="AK137" s="184">
        <f>'Crisis Indicator Data'!AG134</f>
        <v>2</v>
      </c>
      <c r="AL137" s="184">
        <f t="shared" si="62"/>
        <v>5</v>
      </c>
      <c r="AM137" s="163">
        <f t="shared" si="63"/>
        <v>5</v>
      </c>
      <c r="AN137" s="163">
        <f t="shared" si="64"/>
        <v>5</v>
      </c>
    </row>
    <row r="138" spans="1:40" ht="13.5" customHeight="1" x14ac:dyDescent="0.35">
      <c r="A138" s="172" t="str">
        <f>'Crisis Indicator Data'!A135</f>
        <v>Southern Africa Regional Food Security Crisis</v>
      </c>
      <c r="B138" s="173">
        <f>'Crisis Indicator Data'!B135</f>
        <v>0</v>
      </c>
      <c r="C138" s="173" t="str">
        <f>'Crisis Indicator Data'!C135</f>
        <v>REG012</v>
      </c>
      <c r="D138" s="173" t="str">
        <f>'Crisis Indicator Data'!D135</f>
        <v>Madagascar,Malawi,Namibia,Eswatini,Zambia,Zimbabwe,Tanzania</v>
      </c>
      <c r="E138" s="174" t="str">
        <f>'Crisis Indicator Data'!E135</f>
        <v>MDG,MWI,NAM,SWZ,ZMB,ZWE,TZA</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2.6</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2.4</v>
      </c>
      <c r="H138" s="163">
        <f t="shared" si="52"/>
        <v>2.5</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2.5</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0.3</v>
      </c>
      <c r="K138" s="163">
        <f t="shared" si="53"/>
        <v>1.4</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3.6</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3</v>
      </c>
      <c r="N138" s="163">
        <f t="shared" si="54"/>
        <v>3.3</v>
      </c>
      <c r="O138" s="163">
        <f t="shared" si="55"/>
        <v>2.4</v>
      </c>
      <c r="P138" s="163">
        <f>IF(LEN(E138)&gt;3,VLOOKUP(C138,'Regional Crises'!$B$1:$R$69,12,FALSE),VLOOKUP(E138,'Country Indicator Data'!$B$4:$I$300,8,FALSE))</f>
        <v>1</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3</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2.6</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2.6</v>
      </c>
      <c r="W138" s="163">
        <f t="shared" si="57"/>
        <v>2.9</v>
      </c>
      <c r="X138" s="163">
        <f t="shared" si="58"/>
        <v>2.8</v>
      </c>
      <c r="Y138" s="184">
        <f>IF('Core Indicators'!FC135="x","x",IF('Core Indicators'!FC135&gt;=5,5,IF('Core Indicators'!FC135&gt;=4,4,IF('Core Indicators'!FC135&gt;=3,3,IF('Core Indicators'!FC135&gt;=2,2,IF('Core Indicators'!FC135&gt;=1,1,0))))))</f>
        <v>5</v>
      </c>
      <c r="Z138" s="163">
        <f t="shared" si="59"/>
        <v>5</v>
      </c>
      <c r="AA138" s="184">
        <f>'Crisis Indicator Data'!Y135</f>
        <v>2</v>
      </c>
      <c r="AB138" s="184">
        <f>'Crisis Indicator Data'!Z135</f>
        <v>1</v>
      </c>
      <c r="AC138" s="184">
        <f>'Crisis Indicator Data'!AA135</f>
        <v>2</v>
      </c>
      <c r="AD138" s="184">
        <f>'Crisis Indicator Data'!AB135</f>
        <v>0</v>
      </c>
      <c r="AE138" s="184">
        <f t="shared" si="60"/>
        <v>2</v>
      </c>
      <c r="AF138" s="184">
        <f>'Crisis Indicator Data'!AC135</f>
        <v>2</v>
      </c>
      <c r="AG138" s="184">
        <f>'Crisis Indicator Data'!AD135</f>
        <v>2</v>
      </c>
      <c r="AH138" s="184">
        <f t="shared" si="61"/>
        <v>4</v>
      </c>
      <c r="AI138" s="184">
        <f>'Crisis Indicator Data'!AE135</f>
        <v>0</v>
      </c>
      <c r="AJ138" s="184">
        <f>'Crisis Indicator Data'!AF135</f>
        <v>1</v>
      </c>
      <c r="AK138" s="184">
        <f>'Crisis Indicator Data'!AG135</f>
        <v>3</v>
      </c>
      <c r="AL138" s="184">
        <f t="shared" si="62"/>
        <v>3</v>
      </c>
      <c r="AM138" s="163">
        <f t="shared" si="63"/>
        <v>3</v>
      </c>
      <c r="AN138" s="163">
        <f t="shared" si="64"/>
        <v>4</v>
      </c>
    </row>
    <row r="139" spans="1:40" ht="13.5" customHeight="1" x14ac:dyDescent="0.35">
      <c r="A139" s="172" t="str">
        <f>'Crisis Indicator Data'!A136</f>
        <v>Nagorno-Karabakh Conflict</v>
      </c>
      <c r="B139" s="173">
        <f>'Crisis Indicator Data'!B136</f>
        <v>0</v>
      </c>
      <c r="C139" s="173" t="str">
        <f>'Crisis Indicator Data'!C136</f>
        <v>REG013</v>
      </c>
      <c r="D139" s="173" t="str">
        <f>'Crisis Indicator Data'!D136</f>
        <v>Armenia,Azerbaijan</v>
      </c>
      <c r="E139" s="174" t="str">
        <f>'Crisis Indicator Data'!E136</f>
        <v>ARM,AZE</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3.2</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2.4</v>
      </c>
      <c r="H139" s="163">
        <f t="shared" si="52"/>
        <v>2.8</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0.5</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0.4</v>
      </c>
      <c r="K139" s="163">
        <f t="shared" si="53"/>
        <v>0.45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1.9</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0.3</v>
      </c>
      <c r="N139" s="163">
        <f t="shared" si="54"/>
        <v>1.0999999999999999</v>
      </c>
      <c r="O139" s="163">
        <f t="shared" si="55"/>
        <v>1.45</v>
      </c>
      <c r="P139" s="163">
        <f>IF(LEN(E139)&gt;3,VLOOKUP(C139,'Regional Crises'!$B$1:$R$69,12,FALSE),VLOOKUP(E139,'Country Indicator Data'!$B$4:$I$300,8,FALSE))</f>
        <v>3</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1.1000000000000001</v>
      </c>
      <c r="R139" s="163">
        <f t="shared" si="56"/>
        <v>2.0499999999999998</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3.3</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2.9</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2.2000000000000002</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3.5</v>
      </c>
      <c r="W139" s="163">
        <f t="shared" si="57"/>
        <v>3</v>
      </c>
      <c r="X139" s="163">
        <f t="shared" si="58"/>
        <v>2.2000000000000002</v>
      </c>
      <c r="Y139" s="184">
        <f>IF('Core Indicators'!FC136="x","x",IF('Core Indicators'!FC136&gt;=5,5,IF('Core Indicators'!FC136&gt;=4,4,IF('Core Indicators'!FC136&gt;=3,3,IF('Core Indicators'!FC136&gt;=2,2,IF('Core Indicators'!FC136&gt;=1,1,0))))))</f>
        <v>2</v>
      </c>
      <c r="Z139" s="163">
        <f t="shared" si="59"/>
        <v>2</v>
      </c>
      <c r="AA139" s="184">
        <f>'Crisis Indicator Data'!Y136</f>
        <v>1</v>
      </c>
      <c r="AB139" s="184">
        <f>'Crisis Indicator Data'!Z136</f>
        <v>0</v>
      </c>
      <c r="AC139" s="184">
        <f>'Crisis Indicator Data'!AA136</f>
        <v>2</v>
      </c>
      <c r="AD139" s="184">
        <f>'Crisis Indicator Data'!AB136</f>
        <v>0</v>
      </c>
      <c r="AE139" s="184">
        <f t="shared" si="60"/>
        <v>2</v>
      </c>
      <c r="AF139" s="184">
        <f>'Crisis Indicator Data'!AC136</f>
        <v>2</v>
      </c>
      <c r="AG139" s="184">
        <f>'Crisis Indicator Data'!AD136</f>
        <v>1</v>
      </c>
      <c r="AH139" s="184">
        <f t="shared" si="61"/>
        <v>3</v>
      </c>
      <c r="AI139" s="184">
        <f>'Crisis Indicator Data'!AE136</f>
        <v>0</v>
      </c>
      <c r="AJ139" s="184">
        <f>'Crisis Indicator Data'!AF136</f>
        <v>2</v>
      </c>
      <c r="AK139" s="184">
        <f>'Crisis Indicator Data'!AG136</f>
        <v>0</v>
      </c>
      <c r="AL139" s="184">
        <f t="shared" si="62"/>
        <v>2</v>
      </c>
      <c r="AM139" s="163">
        <f t="shared" si="63"/>
        <v>2</v>
      </c>
      <c r="AN139" s="163">
        <f t="shared" si="64"/>
        <v>2</v>
      </c>
    </row>
    <row r="140" spans="1:40" ht="13.5" customHeight="1" x14ac:dyDescent="0.35">
      <c r="A140" s="172" t="str">
        <f>'Crisis Indicator Data'!A137</f>
        <v>Eastern Africa Regional Drought Crisis</v>
      </c>
      <c r="B140" s="173" t="str">
        <f>'Crisis Indicator Data'!B137</f>
        <v>Drought</v>
      </c>
      <c r="C140" s="173" t="str">
        <f>'Crisis Indicator Data'!C137</f>
        <v>REG014</v>
      </c>
      <c r="D140" s="173" t="str">
        <f>'Crisis Indicator Data'!D137</f>
        <v>Ethiopia,Somalia,Kenya</v>
      </c>
      <c r="E140" s="174" t="str">
        <f>'Crisis Indicator Data'!E137</f>
        <v>ETH,SOM,KEN</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3.8</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3.1</v>
      </c>
      <c r="H140" s="163">
        <f t="shared" si="52"/>
        <v>3.45</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2.7</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1.2</v>
      </c>
      <c r="K140" s="163">
        <f t="shared" si="53"/>
        <v>1.9500000000000002</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3.5</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1.6</v>
      </c>
      <c r="N140" s="163">
        <f t="shared" si="54"/>
        <v>2.5499999999999998</v>
      </c>
      <c r="O140" s="163">
        <f t="shared" si="55"/>
        <v>2.65</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3.7</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3.6</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3.1</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3.7</v>
      </c>
      <c r="W140" s="163">
        <f t="shared" si="57"/>
        <v>3.5</v>
      </c>
      <c r="X140" s="163">
        <f t="shared" si="58"/>
        <v>3.7</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3</v>
      </c>
      <c r="AC140" s="184">
        <f>'Crisis Indicator Data'!AA137</f>
        <v>3</v>
      </c>
      <c r="AD140" s="184">
        <f>'Crisis Indicator Data'!AB137</f>
        <v>3</v>
      </c>
      <c r="AE140" s="184">
        <f t="shared" si="60"/>
        <v>5</v>
      </c>
      <c r="AF140" s="184">
        <f>'Crisis Indicator Data'!AC137</f>
        <v>2</v>
      </c>
      <c r="AG140" s="184">
        <f>'Crisis Indicator Data'!AD137</f>
        <v>3</v>
      </c>
      <c r="AH140" s="184">
        <f t="shared" si="61"/>
        <v>5</v>
      </c>
      <c r="AI140" s="184">
        <f>'Crisis Indicator Data'!AE137</f>
        <v>3</v>
      </c>
      <c r="AJ140" s="184">
        <f>'Crisis Indicator Data'!AF137</f>
        <v>2</v>
      </c>
      <c r="AK140" s="184">
        <f>'Crisis Indicator Data'!AG137</f>
        <v>3</v>
      </c>
      <c r="AL140" s="184">
        <f t="shared" si="62"/>
        <v>5</v>
      </c>
      <c r="AM140" s="163">
        <f t="shared" si="63"/>
        <v>5</v>
      </c>
      <c r="AN140" s="163">
        <f t="shared" si="64"/>
        <v>5</v>
      </c>
    </row>
    <row r="141" spans="1:40" ht="13.5" customHeight="1" x14ac:dyDescent="0.35">
      <c r="A141" s="172" t="str">
        <f>'Crisis Indicator Data'!A138</f>
        <v>Turkiye / Syria earthquake</v>
      </c>
      <c r="B141" s="173" t="str">
        <f>'Crisis Indicator Data'!B138</f>
        <v>Earthquake</v>
      </c>
      <c r="C141" s="173" t="str">
        <f>'Crisis Indicator Data'!C138</f>
        <v>REG015</v>
      </c>
      <c r="D141" s="173" t="str">
        <f>'Crisis Indicator Data'!D138</f>
        <v>Türkiye,Syria</v>
      </c>
      <c r="E141" s="174" t="str">
        <f>'Crisis Indicator Data'!E138</f>
        <v>TUR,SYR</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3.6</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163">
        <f t="shared" si="52"/>
        <v>3.55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2.4</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5</v>
      </c>
      <c r="K141" s="163">
        <f t="shared" si="53"/>
        <v>3.7</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2.8</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163">
        <f t="shared" si="54"/>
        <v>2</v>
      </c>
      <c r="O141" s="163">
        <f t="shared" si="55"/>
        <v>3.0833333333333335</v>
      </c>
      <c r="P141" s="163">
        <f>IF(LEN(E141)&gt;3,VLOOKUP(C141,'Regional Crises'!$B$1:$R$69,12,FALSE),VLOOKUP(E141,'Country Indicator Data'!$B$4:$I$300,8,FALSE))</f>
        <v>4.5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0</v>
      </c>
      <c r="R141" s="163">
        <f t="shared" si="56"/>
        <v>2.25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3.8</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3.4</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163">
        <f t="shared" si="57"/>
        <v>3.8</v>
      </c>
      <c r="X141" s="163">
        <f t="shared" si="58"/>
        <v>3</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3</v>
      </c>
      <c r="AC141" s="184">
        <f>'Crisis Indicator Data'!AA138</f>
        <v>3</v>
      </c>
      <c r="AD141" s="184">
        <f>'Crisis Indicator Data'!AB138</f>
        <v>2</v>
      </c>
      <c r="AE141" s="184">
        <f t="shared" si="60"/>
        <v>4</v>
      </c>
      <c r="AF141" s="184">
        <f>'Crisis Indicator Data'!AC138</f>
        <v>2</v>
      </c>
      <c r="AG141" s="184">
        <f>'Crisis Indicator Data'!AD138</f>
        <v>3</v>
      </c>
      <c r="AH141" s="184">
        <f t="shared" si="61"/>
        <v>5</v>
      </c>
      <c r="AI141" s="184">
        <f>'Crisis Indicator Data'!AE138</f>
        <v>3</v>
      </c>
      <c r="AJ141" s="184">
        <f>'Crisis Indicator Data'!AF138</f>
        <v>3</v>
      </c>
      <c r="AK141" s="184">
        <f>'Crisis Indicator Data'!AG138</f>
        <v>0</v>
      </c>
      <c r="AL141" s="184">
        <f t="shared" si="62"/>
        <v>4</v>
      </c>
      <c r="AM141" s="163">
        <f t="shared" si="63"/>
        <v>4</v>
      </c>
      <c r="AN141" s="163">
        <f t="shared" si="64"/>
        <v>4.5</v>
      </c>
    </row>
    <row r="142" spans="1:40" ht="13.5" customHeight="1" x14ac:dyDescent="0.35">
      <c r="A142" s="172" t="str">
        <f>'Crisis Indicator Data'!A139</f>
        <v>Displacement from Russia-Ukraine conflict in Romania</v>
      </c>
      <c r="B142" s="173" t="str">
        <f>'Crisis Indicator Data'!B139</f>
        <v>Conflict,Displacement</v>
      </c>
      <c r="C142" s="173" t="str">
        <f>'Crisis Indicator Data'!C139</f>
        <v>ROU002</v>
      </c>
      <c r="D142" s="173" t="str">
        <f>'Crisis Indicator Data'!D139</f>
        <v>Romania</v>
      </c>
      <c r="E142" s="174" t="str">
        <f>'Crisis Indicator Data'!E139</f>
        <v>ROU</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2.1</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1.2</v>
      </c>
      <c r="H142" s="163">
        <f t="shared" si="52"/>
        <v>1.65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1.5</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0.3</v>
      </c>
      <c r="K142" s="163">
        <f t="shared" si="53"/>
        <v>0.9</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2.1</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1.4</v>
      </c>
      <c r="N142" s="163">
        <f t="shared" si="54"/>
        <v>1.75</v>
      </c>
      <c r="O142" s="163">
        <f t="shared" si="55"/>
        <v>1.4333333333333333</v>
      </c>
      <c r="P142" s="163">
        <f>IF(LEN(E142)&gt;3,VLOOKUP(C142,'Regional Crises'!$B$1:$R$69,12,FALSE),VLOOKUP(E142,'Country Indicator Data'!$B$4:$I$300,8,FALSE))</f>
        <v>1</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0.5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2.7</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2.1</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1.2</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0.9</v>
      </c>
      <c r="W142" s="163">
        <f t="shared" si="57"/>
        <v>1.7</v>
      </c>
      <c r="X142" s="163">
        <f t="shared" si="58"/>
        <v>1.2</v>
      </c>
      <c r="Y142" s="184">
        <f>IF('Core Indicators'!FC139="x","x",IF('Core Indicators'!FC139&gt;=5,5,IF('Core Indicators'!FC139&gt;=4,4,IF('Core Indicators'!FC139&gt;=3,3,IF('Core Indicators'!FC139&gt;=2,2,IF('Core Indicators'!FC139&gt;=1,1,0))))))</f>
        <v>2</v>
      </c>
      <c r="Z142" s="163">
        <f t="shared" si="59"/>
        <v>2</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1</v>
      </c>
      <c r="AH142" s="184">
        <f t="shared" si="61"/>
        <v>1</v>
      </c>
      <c r="AI142" s="184">
        <f>'Crisis Indicator Data'!AE139</f>
        <v>0</v>
      </c>
      <c r="AJ142" s="184">
        <f>'Crisis Indicator Data'!AF139</f>
        <v>0</v>
      </c>
      <c r="AK142" s="184">
        <f>'Crisis Indicator Data'!AG139</f>
        <v>0</v>
      </c>
      <c r="AL142" s="184">
        <f t="shared" si="62"/>
        <v>0</v>
      </c>
      <c r="AM142" s="163">
        <f t="shared" si="63"/>
        <v>0</v>
      </c>
      <c r="AN142" s="163">
        <f t="shared" si="64"/>
        <v>1</v>
      </c>
    </row>
    <row r="143" spans="1:40" x14ac:dyDescent="0.35">
      <c r="A143" s="172" t="str">
        <f>'Crisis Indicator Data'!A140</f>
        <v>Displacement from Russia-Ukraine conflict in Russia</v>
      </c>
      <c r="B143" s="173" t="str">
        <f>'Crisis Indicator Data'!B140</f>
        <v>Conflict,Displacement</v>
      </c>
      <c r="C143" s="173" t="str">
        <f>'Crisis Indicator Data'!C140</f>
        <v>RUS002</v>
      </c>
      <c r="D143" s="173" t="str">
        <f>'Crisis Indicator Data'!D140</f>
        <v>Russia</v>
      </c>
      <c r="E143" s="174" t="str">
        <f>'Crisis Indicator Data'!E140</f>
        <v>RUS</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4.3</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3.3</v>
      </c>
      <c r="H143" s="163">
        <f t="shared" si="52"/>
        <v>3.8</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1.7</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1.6</v>
      </c>
      <c r="K143" s="163">
        <f t="shared" si="53"/>
        <v>1.65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1.7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1.6</v>
      </c>
      <c r="N143" s="163">
        <f t="shared" si="54"/>
        <v>1.65</v>
      </c>
      <c r="O143" s="163">
        <f t="shared" si="55"/>
        <v>2.3666666666666667</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4.4000000000000004</v>
      </c>
      <c r="R143" s="163">
        <f t="shared" si="56"/>
        <v>3.7</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3.7</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3.7</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2.9</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4.4000000000000004</v>
      </c>
      <c r="W143" s="163">
        <f t="shared" si="57"/>
        <v>3.7</v>
      </c>
      <c r="X143" s="163">
        <f t="shared" si="58"/>
        <v>3.3</v>
      </c>
      <c r="Y143" s="184">
        <f>IF('Core Indicators'!FC140="x","x",IF('Core Indicators'!FC140&gt;=5,5,IF('Core Indicators'!FC140&gt;=4,4,IF('Core Indicators'!FC140&gt;=3,3,IF('Core Indicators'!FC140&gt;=2,2,IF('Core Indicators'!FC140&gt;=1,1,0))))))</f>
        <v>2</v>
      </c>
      <c r="Z143" s="163">
        <f t="shared" si="59"/>
        <v>2</v>
      </c>
      <c r="AA143" s="184">
        <f>'Crisis Indicator Data'!Y140</f>
        <v>1</v>
      </c>
      <c r="AB143" s="184">
        <f>'Crisis Indicator Data'!Z140</f>
        <v>1</v>
      </c>
      <c r="AC143" s="184">
        <f>'Crisis Indicator Data'!AA140</f>
        <v>2</v>
      </c>
      <c r="AD143" s="184">
        <f>'Crisis Indicator Data'!AB140</f>
        <v>0</v>
      </c>
      <c r="AE143" s="184">
        <f t="shared" si="60"/>
        <v>2</v>
      </c>
      <c r="AF143" s="184">
        <f>'Crisis Indicator Data'!AC140</f>
        <v>3</v>
      </c>
      <c r="AG143" s="184">
        <f>'Crisis Indicator Data'!AD140</f>
        <v>3</v>
      </c>
      <c r="AH143" s="184">
        <f t="shared" si="61"/>
        <v>5</v>
      </c>
      <c r="AI143" s="184">
        <f>'Crisis Indicator Data'!AE140</f>
        <v>1</v>
      </c>
      <c r="AJ143" s="184">
        <f>'Crisis Indicator Data'!AF140</f>
        <v>0</v>
      </c>
      <c r="AK143" s="184">
        <f>'Crisis Indicator Data'!AG140</f>
        <v>0</v>
      </c>
      <c r="AL143" s="184">
        <f t="shared" si="62"/>
        <v>1</v>
      </c>
      <c r="AM143" s="163">
        <f t="shared" si="63"/>
        <v>3</v>
      </c>
      <c r="AN143" s="163">
        <f t="shared" si="64"/>
        <v>2.5</v>
      </c>
    </row>
    <row r="144" spans="1:40" x14ac:dyDescent="0.35">
      <c r="A144" s="175" t="str">
        <f>'Crisis Indicator Data'!A141</f>
        <v>Burundi and DRC refugees in Rwanda</v>
      </c>
      <c r="B144" s="176" t="str">
        <f>'Crisis Indicator Data'!B141</f>
        <v>Displacement</v>
      </c>
      <c r="C144" s="176" t="str">
        <f>'Crisis Indicator Data'!C141</f>
        <v>RWA002</v>
      </c>
      <c r="D144" s="176" t="str">
        <f>'Crisis Indicator Data'!D141</f>
        <v>Rwanda</v>
      </c>
      <c r="E144" s="177" t="str">
        <f>'Crisis Indicator Data'!E141</f>
        <v>RWA</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3.2</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3.1</v>
      </c>
      <c r="H144" s="163">
        <f t="shared" si="52"/>
        <v>3.1500000000000004</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1.4</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3.2</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2.2999999999999998</v>
      </c>
      <c r="N144" s="163">
        <f t="shared" si="54"/>
        <v>2.5</v>
      </c>
      <c r="O144" s="163">
        <f t="shared" si="55"/>
        <v>2.9500000000000006</v>
      </c>
      <c r="P144" s="163">
        <f>IF(LEN(E144)&gt;3,VLOOKUP(C144,'Regional Crises'!$B$1:$R$69,12,FALSE),VLOOKUP(E144,'Country Indicator Data'!$B$4:$I$300,8,FALSE))</f>
        <v>3</v>
      </c>
      <c r="Q144" s="163" t="str">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x</v>
      </c>
      <c r="R144" s="163">
        <f t="shared" si="56"/>
        <v>3</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2.4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2.4</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2.7</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3.9</v>
      </c>
      <c r="W144" s="163">
        <f t="shared" si="57"/>
        <v>2.9</v>
      </c>
      <c r="X144" s="163">
        <f t="shared" si="58"/>
        <v>3</v>
      </c>
      <c r="Y144" s="184">
        <f>IF('Core Indicators'!FC141="x","x",IF('Core Indicators'!FC141&gt;=5,5,IF('Core Indicators'!FC141&gt;=4,4,IF('Core Indicators'!FC141&gt;=3,3,IF('Core Indicators'!FC141&gt;=2,2,IF('Core Indicators'!FC141&gt;=1,1,0))))))</f>
        <v>2</v>
      </c>
      <c r="Z144" s="163">
        <f t="shared" si="59"/>
        <v>2</v>
      </c>
      <c r="AA144" s="184">
        <f>'Crisis Indicator Data'!Y141</f>
        <v>1</v>
      </c>
      <c r="AB144" s="184">
        <f>'Crisis Indicator Data'!Z141</f>
        <v>0</v>
      </c>
      <c r="AC144" s="184">
        <f>'Crisis Indicator Data'!AA141</f>
        <v>0</v>
      </c>
      <c r="AD144" s="184">
        <f>'Crisis Indicator Data'!AB141</f>
        <v>0</v>
      </c>
      <c r="AE144" s="184">
        <f t="shared" si="60"/>
        <v>1</v>
      </c>
      <c r="AF144" s="184">
        <f>'Crisis Indicator Data'!AC141</f>
        <v>0</v>
      </c>
      <c r="AG144" s="184">
        <f>'Crisis Indicator Data'!AD141</f>
        <v>0</v>
      </c>
      <c r="AH144" s="184">
        <f t="shared" si="61"/>
        <v>0</v>
      </c>
      <c r="AI144" s="184">
        <f>'Crisis Indicator Data'!AE141</f>
        <v>0</v>
      </c>
      <c r="AJ144" s="184">
        <f>'Crisis Indicator Data'!AF141</f>
        <v>0</v>
      </c>
      <c r="AK144" s="184">
        <f>'Crisis Indicator Data'!AG141</f>
        <v>2</v>
      </c>
      <c r="AL144" s="184">
        <f t="shared" si="62"/>
        <v>2</v>
      </c>
      <c r="AM144" s="163">
        <f t="shared" si="63"/>
        <v>1</v>
      </c>
      <c r="AN144" s="163">
        <f t="shared" si="64"/>
        <v>1.5</v>
      </c>
    </row>
    <row r="145" spans="1:40" x14ac:dyDescent="0.35">
      <c r="A145" s="175" t="str">
        <f>'Crisis Indicator Data'!A142</f>
        <v>Complex crisis in Sudan</v>
      </c>
      <c r="B145" s="176" t="str">
        <f>'Crisis Indicator Data'!B142</f>
        <v>Displacement,Violence,Floods</v>
      </c>
      <c r="C145" s="176" t="str">
        <f>'Crisis Indicator Data'!C142</f>
        <v>SDN001</v>
      </c>
      <c r="D145" s="176" t="str">
        <f>'Crisis Indicator Data'!D142</f>
        <v>Sudan</v>
      </c>
      <c r="E145" s="177" t="str">
        <f>'Crisis Indicator Data'!E142</f>
        <v>SDN</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3.6</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v>
      </c>
      <c r="H145" s="163">
        <f t="shared" si="52"/>
        <v>3.8</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5</v>
      </c>
      <c r="K145" s="163">
        <f t="shared" si="53"/>
        <v>4.5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3.7</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163">
        <f t="shared" si="54"/>
        <v>2.4500000000000002</v>
      </c>
      <c r="O145" s="163">
        <f t="shared" si="55"/>
        <v>3.5833333333333335</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4.7</v>
      </c>
      <c r="W145" s="163">
        <f t="shared" si="57"/>
        <v>4.0999999999999996</v>
      </c>
      <c r="X145" s="163">
        <f t="shared" si="58"/>
        <v>4.2</v>
      </c>
      <c r="Y145" s="184">
        <f>IF('Core Indicators'!FC142="x","x",IF('Core Indicators'!FC142&gt;=5,5,IF('Core Indicators'!FC142&gt;=4,4,IF('Core Indicators'!FC142&gt;=3,3,IF('Core Indicators'!FC142&gt;=2,2,IF('Core Indicators'!FC142&gt;=1,1,0))))))</f>
        <v>5</v>
      </c>
      <c r="Z145" s="163">
        <f t="shared" si="59"/>
        <v>5</v>
      </c>
      <c r="AA145" s="184">
        <f>'Crisis Indicator Data'!Y142</f>
        <v>2</v>
      </c>
      <c r="AB145" s="184">
        <f>'Crisis Indicator Data'!Z142</f>
        <v>3</v>
      </c>
      <c r="AC145" s="184">
        <f>'Crisis Indicator Data'!AA142</f>
        <v>3</v>
      </c>
      <c r="AD145" s="184">
        <f>'Crisis Indicator Data'!AB142</f>
        <v>3</v>
      </c>
      <c r="AE145" s="184">
        <f t="shared" si="60"/>
        <v>5</v>
      </c>
      <c r="AF145" s="184">
        <f>'Crisis Indicator Data'!AC142</f>
        <v>2</v>
      </c>
      <c r="AG145" s="184">
        <f>'Crisis Indicator Data'!AD142</f>
        <v>2</v>
      </c>
      <c r="AH145" s="184">
        <f t="shared" si="61"/>
        <v>4</v>
      </c>
      <c r="AI145" s="184">
        <f>'Crisis Indicator Data'!AE142</f>
        <v>3</v>
      </c>
      <c r="AJ145" s="184">
        <f>'Crisis Indicator Data'!AF142</f>
        <v>1</v>
      </c>
      <c r="AK145" s="184">
        <f>'Crisis Indicator Data'!AG142</f>
        <v>3</v>
      </c>
      <c r="AL145" s="184">
        <f t="shared" si="62"/>
        <v>5</v>
      </c>
      <c r="AM145" s="163">
        <f t="shared" si="63"/>
        <v>5</v>
      </c>
      <c r="AN145" s="163">
        <f t="shared" si="64"/>
        <v>5</v>
      </c>
    </row>
    <row r="146" spans="1:40" x14ac:dyDescent="0.35">
      <c r="A146" s="175" t="str">
        <f>'Crisis Indicator Data'!A143</f>
        <v>Refugees in Sudan</v>
      </c>
      <c r="B146" s="176" t="str">
        <f>'Crisis Indicator Data'!B143</f>
        <v>Displacement</v>
      </c>
      <c r="C146" s="176" t="str">
        <f>'Crisis Indicator Data'!C143</f>
        <v>SDN005</v>
      </c>
      <c r="D146" s="176" t="str">
        <f>'Crisis Indicator Data'!D143</f>
        <v>Sudan</v>
      </c>
      <c r="E146" s="177" t="str">
        <f>'Crisis Indicator Data'!E143</f>
        <v>SDN</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3.6</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4</v>
      </c>
      <c r="H146" s="163">
        <f t="shared" si="52"/>
        <v>3.8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5</v>
      </c>
      <c r="K146" s="163">
        <f t="shared" si="53"/>
        <v>4.5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3.7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1.2</v>
      </c>
      <c r="N146" s="163">
        <f t="shared" si="54"/>
        <v>2.4500000000000002</v>
      </c>
      <c r="O146" s="163">
        <f t="shared" si="55"/>
        <v>3.5833333333333335</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5</v>
      </c>
      <c r="R146" s="163">
        <f t="shared" si="56"/>
        <v>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4.7</v>
      </c>
      <c r="W146" s="163">
        <f t="shared" si="57"/>
        <v>4.0999999999999996</v>
      </c>
      <c r="X146" s="163">
        <f t="shared" si="58"/>
        <v>4.2</v>
      </c>
      <c r="Y146" s="184">
        <f>IF('Core Indicators'!FC143="x","x",IF('Core Indicators'!FC143&gt;=5,5,IF('Core Indicators'!FC143&gt;=4,4,IF('Core Indicators'!FC143&gt;=3,3,IF('Core Indicators'!FC143&gt;=2,2,IF('Core Indicators'!FC143&gt;=1,1,0))))))</f>
        <v>2</v>
      </c>
      <c r="Z146" s="163">
        <f t="shared" si="59"/>
        <v>2</v>
      </c>
      <c r="AA146" s="184">
        <f>'Crisis Indicator Data'!Y143</f>
        <v>2</v>
      </c>
      <c r="AB146" s="184">
        <f>'Crisis Indicator Data'!Z143</f>
        <v>3</v>
      </c>
      <c r="AC146" s="184">
        <f>'Crisis Indicator Data'!AA143</f>
        <v>3</v>
      </c>
      <c r="AD146" s="184">
        <f>'Crisis Indicator Data'!AB143</f>
        <v>3</v>
      </c>
      <c r="AE146" s="184">
        <f t="shared" si="60"/>
        <v>5</v>
      </c>
      <c r="AF146" s="184">
        <f>'Crisis Indicator Data'!AC143</f>
        <v>1</v>
      </c>
      <c r="AG146" s="184">
        <f>'Crisis Indicator Data'!AD143</f>
        <v>2</v>
      </c>
      <c r="AH146" s="184">
        <f t="shared" si="61"/>
        <v>3</v>
      </c>
      <c r="AI146" s="184">
        <f>'Crisis Indicator Data'!AE143</f>
        <v>3</v>
      </c>
      <c r="AJ146" s="184">
        <f>'Crisis Indicator Data'!AF143</f>
        <v>1</v>
      </c>
      <c r="AK146" s="184">
        <f>'Crisis Indicator Data'!AG143</f>
        <v>3</v>
      </c>
      <c r="AL146" s="184">
        <f t="shared" si="62"/>
        <v>5</v>
      </c>
      <c r="AM146" s="163">
        <f t="shared" si="63"/>
        <v>4</v>
      </c>
      <c r="AN146" s="163">
        <f t="shared" si="64"/>
        <v>3</v>
      </c>
    </row>
    <row r="147" spans="1:40" x14ac:dyDescent="0.35">
      <c r="A147" s="175" t="str">
        <f>'Crisis Indicator Data'!A144</f>
        <v>Drought in Senegal</v>
      </c>
      <c r="B147" s="176" t="str">
        <f>'Crisis Indicator Data'!B144</f>
        <v>Drought</v>
      </c>
      <c r="C147" s="176" t="str">
        <f>'Crisis Indicator Data'!C144</f>
        <v>SEN002</v>
      </c>
      <c r="D147" s="176" t="str">
        <f>'Crisis Indicator Data'!D144</f>
        <v>Senegal</v>
      </c>
      <c r="E147" s="177" t="str">
        <f>'Crisis Indicator Data'!E144</f>
        <v>SEN</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1.6</v>
      </c>
      <c r="H147" s="163">
        <f t="shared" si="52"/>
        <v>1.7000000000000002</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3.6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1.8</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3.5</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1.9</v>
      </c>
      <c r="N147" s="163">
        <f t="shared" si="54"/>
        <v>2.7</v>
      </c>
      <c r="O147" s="163">
        <f t="shared" si="55"/>
        <v>2.0666666666666669</v>
      </c>
      <c r="P147" s="163">
        <f>IF(LEN(E147)&gt;3,VLOOKUP(C147,'Regional Crises'!$B$1:$R$69,12,FALSE),VLOOKUP(E147,'Country Indicator Data'!$B$4:$I$300,8,FALSE))</f>
        <v>3</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1.7</v>
      </c>
      <c r="R147" s="163">
        <f t="shared" si="56"/>
        <v>2.35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2.9</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2</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1.7</v>
      </c>
      <c r="W147" s="163">
        <f t="shared" si="57"/>
        <v>2.4</v>
      </c>
      <c r="X147" s="163">
        <f t="shared" si="58"/>
        <v>2.2999999999999998</v>
      </c>
      <c r="Y147" s="184">
        <f>IF('Core Indicators'!FC144="x","x",IF('Core Indicators'!FC144&gt;=5,5,IF('Core Indicators'!FC144&gt;=4,4,IF('Core Indicators'!FC144&gt;=3,3,IF('Core Indicators'!FC144&gt;=2,2,IF('Core Indicators'!FC144&gt;=1,1,0))))))</f>
        <v>1</v>
      </c>
      <c r="Z147" s="163">
        <f t="shared" si="59"/>
        <v>1</v>
      </c>
      <c r="AA147" s="184">
        <f>'Crisis Indicator Data'!Y144</f>
        <v>0</v>
      </c>
      <c r="AB147" s="184">
        <f>'Crisis Indicator Data'!Z144</f>
        <v>0</v>
      </c>
      <c r="AC147" s="184">
        <f>'Crisis Indicator Data'!AA144</f>
        <v>0</v>
      </c>
      <c r="AD147" s="184">
        <f>'Crisis Indicator Data'!AB144</f>
        <v>0</v>
      </c>
      <c r="AE147" s="184">
        <f t="shared" si="60"/>
        <v>0</v>
      </c>
      <c r="AF147" s="184">
        <f>'Crisis Indicator Data'!AC144</f>
        <v>0</v>
      </c>
      <c r="AG147" s="184">
        <f>'Crisis Indicator Data'!AD144</f>
        <v>0</v>
      </c>
      <c r="AH147" s="184">
        <f t="shared" si="61"/>
        <v>0</v>
      </c>
      <c r="AI147" s="184">
        <f>'Crisis Indicator Data'!AE144</f>
        <v>0</v>
      </c>
      <c r="AJ147" s="184">
        <f>'Crisis Indicator Data'!AF144</f>
        <v>1</v>
      </c>
      <c r="AK147" s="184">
        <f>'Crisis Indicator Data'!AG144</f>
        <v>1</v>
      </c>
      <c r="AL147" s="184">
        <f t="shared" si="62"/>
        <v>2</v>
      </c>
      <c r="AM147" s="163">
        <f t="shared" si="63"/>
        <v>1</v>
      </c>
      <c r="AN147" s="163">
        <f t="shared" si="64"/>
        <v>1</v>
      </c>
    </row>
    <row r="148" spans="1:40" x14ac:dyDescent="0.35">
      <c r="A148" s="175" t="str">
        <f>'Crisis Indicator Data'!A145</f>
        <v>Complex crisis in El Salvador</v>
      </c>
      <c r="B148" s="176" t="str">
        <f>'Crisis Indicator Data'!B145</f>
        <v>Displacement,Violence,Floods,Drought</v>
      </c>
      <c r="C148" s="176" t="str">
        <f>'Crisis Indicator Data'!C145</f>
        <v>SLV001</v>
      </c>
      <c r="D148" s="176" t="str">
        <f>'Crisis Indicator Data'!D145</f>
        <v>El Salvador</v>
      </c>
      <c r="E148" s="177" t="str">
        <f>'Crisis Indicator Data'!E145</f>
        <v>SLV</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0.7</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2.4</v>
      </c>
      <c r="H148" s="163">
        <f t="shared" si="52"/>
        <v>1.5499999999999998</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0.9</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163">
        <f t="shared" si="53"/>
        <v>0.45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2.6</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1.7</v>
      </c>
      <c r="N148" s="163">
        <f t="shared" si="54"/>
        <v>2.15</v>
      </c>
      <c r="O148" s="163">
        <f t="shared" si="55"/>
        <v>1.3833333333333331</v>
      </c>
      <c r="P148" s="163">
        <f>IF(LEN(E148)&gt;3,VLOOKUP(C148,'Regional Crises'!$B$1:$R$69,12,FALSE),VLOOKUP(E148,'Country Indicator Data'!$B$4:$I$300,8,FALSE))</f>
        <v>3</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1.4</v>
      </c>
      <c r="R148" s="163">
        <f t="shared" si="56"/>
        <v>2.2000000000000002</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3.5</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3.2</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2.2000000000000002</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2.4</v>
      </c>
      <c r="W148" s="163">
        <f t="shared" si="57"/>
        <v>2.8</v>
      </c>
      <c r="X148" s="163">
        <f t="shared" si="58"/>
        <v>2.1</v>
      </c>
      <c r="Y148" s="184">
        <f>IF('Core Indicators'!FC145="x","x",IF('Core Indicators'!FC145&gt;=5,5,IF('Core Indicators'!FC145&gt;=4,4,IF('Core Indicators'!FC145&gt;=3,3,IF('Core Indicators'!FC145&gt;=2,2,IF('Core Indicators'!FC145&gt;=1,1,0))))))</f>
        <v>3</v>
      </c>
      <c r="Z148" s="163">
        <f t="shared" si="59"/>
        <v>3</v>
      </c>
      <c r="AA148" s="184">
        <f>'Crisis Indicator Data'!Y145</f>
        <v>2</v>
      </c>
      <c r="AB148" s="184">
        <f>'Crisis Indicator Data'!Z145</f>
        <v>1</v>
      </c>
      <c r="AC148" s="184">
        <f>'Crisis Indicator Data'!AA145</f>
        <v>1</v>
      </c>
      <c r="AD148" s="184">
        <f>'Crisis Indicator Data'!AB145</f>
        <v>0</v>
      </c>
      <c r="AE148" s="184">
        <f t="shared" si="60"/>
        <v>2</v>
      </c>
      <c r="AF148" s="184">
        <f>'Crisis Indicator Data'!AC145</f>
        <v>2</v>
      </c>
      <c r="AG148" s="184">
        <f>'Crisis Indicator Data'!AD145</f>
        <v>0</v>
      </c>
      <c r="AH148" s="184">
        <f t="shared" si="61"/>
        <v>2</v>
      </c>
      <c r="AI148" s="184">
        <f>'Crisis Indicator Data'!AE145</f>
        <v>0</v>
      </c>
      <c r="AJ148" s="184">
        <f>'Crisis Indicator Data'!AF145</f>
        <v>0</v>
      </c>
      <c r="AK148" s="184">
        <f>'Crisis Indicator Data'!AG145</f>
        <v>2</v>
      </c>
      <c r="AL148" s="184">
        <f t="shared" si="62"/>
        <v>2</v>
      </c>
      <c r="AM148" s="163">
        <f t="shared" si="63"/>
        <v>2</v>
      </c>
      <c r="AN148" s="163">
        <f t="shared" si="64"/>
        <v>2.5</v>
      </c>
    </row>
    <row r="149" spans="1:40" x14ac:dyDescent="0.35">
      <c r="A149" s="175" t="str">
        <f>'Crisis Indicator Data'!A146</f>
        <v>Complex crisis in Somalia</v>
      </c>
      <c r="B149" s="176" t="str">
        <f>'Crisis Indicator Data'!B146</f>
        <v>Conflict,Displacement,Floods,Drought</v>
      </c>
      <c r="C149" s="176" t="str">
        <f>'Crisis Indicator Data'!C146</f>
        <v>SOM001</v>
      </c>
      <c r="D149" s="176" t="str">
        <f>'Crisis Indicator Data'!D146</f>
        <v>Somalia</v>
      </c>
      <c r="E149" s="177" t="str">
        <f>'Crisis Indicator Data'!E146</f>
        <v>SOM</v>
      </c>
      <c r="F149" s="163" t="str">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x</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4.2</v>
      </c>
      <c r="H149" s="163">
        <f t="shared" si="52"/>
        <v>4.2</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0</v>
      </c>
      <c r="L149" s="163" t="str">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x</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1.5</v>
      </c>
      <c r="N149" s="163">
        <f t="shared" si="54"/>
        <v>1.5</v>
      </c>
      <c r="O149" s="163">
        <f t="shared" si="55"/>
        <v>1.9000000000000001</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5</v>
      </c>
      <c r="R149" s="163">
        <f t="shared" si="56"/>
        <v>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4.5</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4.8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4.0999999999999996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4.5999999999999996</v>
      </c>
      <c r="W149" s="163">
        <f t="shared" si="57"/>
        <v>4.5</v>
      </c>
      <c r="X149" s="163">
        <f t="shared" si="58"/>
        <v>3.8</v>
      </c>
      <c r="Y149" s="184">
        <f>IF('Core Indicators'!FC146="x","x",IF('Core Indicators'!FC146&gt;=5,5,IF('Core Indicators'!FC146&gt;=4,4,IF('Core Indicators'!FC146&gt;=3,3,IF('Core Indicators'!FC146&gt;=2,2,IF('Core Indicators'!FC146&gt;=1,1,0))))))</f>
        <v>5</v>
      </c>
      <c r="Z149" s="163">
        <f t="shared" si="59"/>
        <v>5</v>
      </c>
      <c r="AA149" s="184">
        <f>'Crisis Indicator Data'!Y146</f>
        <v>3</v>
      </c>
      <c r="AB149" s="184">
        <f>'Crisis Indicator Data'!Z146</f>
        <v>2</v>
      </c>
      <c r="AC149" s="184">
        <f>'Crisis Indicator Data'!AA146</f>
        <v>3</v>
      </c>
      <c r="AD149" s="184">
        <f>'Crisis Indicator Data'!AB146</f>
        <v>3</v>
      </c>
      <c r="AE149" s="184">
        <f t="shared" si="60"/>
        <v>5</v>
      </c>
      <c r="AF149" s="184">
        <f>'Crisis Indicator Data'!AC146</f>
        <v>2</v>
      </c>
      <c r="AG149" s="184">
        <f>'Crisis Indicator Data'!AD146</f>
        <v>3</v>
      </c>
      <c r="AH149" s="184">
        <f t="shared" si="61"/>
        <v>5</v>
      </c>
      <c r="AI149" s="184">
        <f>'Crisis Indicator Data'!AE146</f>
        <v>3</v>
      </c>
      <c r="AJ149" s="184">
        <f>'Crisis Indicator Data'!AF146</f>
        <v>3</v>
      </c>
      <c r="AK149" s="184">
        <f>'Crisis Indicator Data'!AG146</f>
        <v>3</v>
      </c>
      <c r="AL149" s="184">
        <f t="shared" si="62"/>
        <v>5</v>
      </c>
      <c r="AM149" s="163">
        <f t="shared" si="63"/>
        <v>5</v>
      </c>
      <c r="AN149" s="163">
        <f t="shared" si="64"/>
        <v>5</v>
      </c>
    </row>
    <row r="150" spans="1:40" x14ac:dyDescent="0.35">
      <c r="A150" s="175" t="str">
        <f>'Crisis Indicator Data'!A147</f>
        <v>Mixed Migration Flows in Somalia</v>
      </c>
      <c r="B150" s="176" t="str">
        <f>'Crisis Indicator Data'!B147</f>
        <v>Displacement</v>
      </c>
      <c r="C150" s="176" t="str">
        <f>'Crisis Indicator Data'!C147</f>
        <v>SOM002</v>
      </c>
      <c r="D150" s="176" t="str">
        <f>'Crisis Indicator Data'!D147</f>
        <v>Somalia</v>
      </c>
      <c r="E150" s="177" t="str">
        <f>'Crisis Indicator Data'!E147</f>
        <v>SOM</v>
      </c>
      <c r="F150" s="163" t="str">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x</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4.2</v>
      </c>
      <c r="H150" s="163">
        <f t="shared" si="52"/>
        <v>4.2</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0</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163">
        <f t="shared" si="53"/>
        <v>0</v>
      </c>
      <c r="L150" s="163" t="str">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x</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1.5</v>
      </c>
      <c r="N150" s="163">
        <f t="shared" si="54"/>
        <v>1.5</v>
      </c>
      <c r="O150" s="163">
        <f t="shared" si="55"/>
        <v>1.9000000000000001</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5</v>
      </c>
      <c r="R150" s="163">
        <f t="shared" si="56"/>
        <v>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4.5</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4.8</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4.0999999999999996</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4.5999999999999996</v>
      </c>
      <c r="W150" s="163">
        <f t="shared" si="57"/>
        <v>4.5</v>
      </c>
      <c r="X150" s="163">
        <f t="shared" si="58"/>
        <v>3.8</v>
      </c>
      <c r="Y150" s="184">
        <f>IF('Core Indicators'!FC147="x","x",IF('Core Indicators'!FC147&gt;=5,5,IF('Core Indicators'!FC147&gt;=4,4,IF('Core Indicators'!FC147&gt;=3,3,IF('Core Indicators'!FC147&gt;=2,2,IF('Core Indicators'!FC147&gt;=1,1,0))))))</f>
        <v>2</v>
      </c>
      <c r="Z150" s="163">
        <f t="shared" si="59"/>
        <v>2</v>
      </c>
      <c r="AA150" s="184">
        <f>'Crisis Indicator Data'!Y147</f>
        <v>1</v>
      </c>
      <c r="AB150" s="184">
        <f>'Crisis Indicator Data'!Z147</f>
        <v>3</v>
      </c>
      <c r="AC150" s="184">
        <f>'Crisis Indicator Data'!AA147</f>
        <v>3</v>
      </c>
      <c r="AD150" s="184">
        <f>'Crisis Indicator Data'!AB147</f>
        <v>3</v>
      </c>
      <c r="AE150" s="184">
        <f t="shared" si="60"/>
        <v>5</v>
      </c>
      <c r="AF150" s="184">
        <f>'Crisis Indicator Data'!AC147</f>
        <v>2</v>
      </c>
      <c r="AG150" s="184">
        <f>'Crisis Indicator Data'!AD147</f>
        <v>3</v>
      </c>
      <c r="AH150" s="184">
        <f t="shared" si="61"/>
        <v>5</v>
      </c>
      <c r="AI150" s="184">
        <f>'Crisis Indicator Data'!AE147</f>
        <v>3</v>
      </c>
      <c r="AJ150" s="184">
        <f>'Crisis Indicator Data'!AF147</f>
        <v>3</v>
      </c>
      <c r="AK150" s="184">
        <f>'Crisis Indicator Data'!AG147</f>
        <v>3</v>
      </c>
      <c r="AL150" s="184">
        <f t="shared" si="62"/>
        <v>5</v>
      </c>
      <c r="AM150" s="163">
        <f t="shared" si="63"/>
        <v>5</v>
      </c>
      <c r="AN150" s="163">
        <f t="shared" si="64"/>
        <v>3.5</v>
      </c>
    </row>
    <row r="151" spans="1:40" x14ac:dyDescent="0.35">
      <c r="A151" s="175" t="str">
        <f>'Crisis Indicator Data'!A148</f>
        <v>Complex crisis in South Sudan</v>
      </c>
      <c r="B151" s="176" t="str">
        <f>'Crisis Indicator Data'!B148</f>
        <v>Conflict,Floods,Displacement</v>
      </c>
      <c r="C151" s="176" t="str">
        <f>'Crisis Indicator Data'!C148</f>
        <v>SSD001</v>
      </c>
      <c r="D151" s="176" t="str">
        <f>'Crisis Indicator Data'!D148</f>
        <v>South Sudan</v>
      </c>
      <c r="E151" s="177" t="str">
        <f>'Crisis Indicator Data'!E148</f>
        <v>SSD</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1.4</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3.7</v>
      </c>
      <c r="H151" s="163">
        <f t="shared" si="52"/>
        <v>2.5499999999999998</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3.9</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1.95</v>
      </c>
      <c r="L151" s="163" t="str">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x</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2.4</v>
      </c>
      <c r="N151" s="163">
        <f t="shared" si="54"/>
        <v>2.4</v>
      </c>
      <c r="O151" s="163">
        <f t="shared" si="55"/>
        <v>2.3000000000000003</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3.9</v>
      </c>
      <c r="R151" s="163">
        <f t="shared" si="56"/>
        <v>4.45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4.4000000000000004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4.5999999999999996</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3.9</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5</v>
      </c>
      <c r="W151" s="163">
        <f t="shared" si="57"/>
        <v>4.5</v>
      </c>
      <c r="X151" s="163">
        <f t="shared" si="58"/>
        <v>3.8</v>
      </c>
      <c r="Y151" s="184">
        <f>IF('Core Indicators'!FC148="x","x",IF('Core Indicators'!FC148&gt;=5,5,IF('Core Indicators'!FC148&gt;=4,4,IF('Core Indicators'!FC148&gt;=3,3,IF('Core Indicators'!FC148&gt;=2,2,IF('Core Indicators'!FC148&gt;=1,1,0))))))</f>
        <v>5</v>
      </c>
      <c r="Z151" s="163">
        <f t="shared" si="59"/>
        <v>5</v>
      </c>
      <c r="AA151" s="184">
        <f>'Crisis Indicator Data'!Y148</f>
        <v>1</v>
      </c>
      <c r="AB151" s="184">
        <f>'Crisis Indicator Data'!Z148</f>
        <v>2</v>
      </c>
      <c r="AC151" s="184">
        <f>'Crisis Indicator Data'!AA148</f>
        <v>2</v>
      </c>
      <c r="AD151" s="184">
        <f>'Crisis Indicator Data'!AB148</f>
        <v>3</v>
      </c>
      <c r="AE151" s="184">
        <f t="shared" si="60"/>
        <v>4</v>
      </c>
      <c r="AF151" s="184">
        <f>'Crisis Indicator Data'!AC148</f>
        <v>2</v>
      </c>
      <c r="AG151" s="184">
        <f>'Crisis Indicator Data'!AD148</f>
        <v>2</v>
      </c>
      <c r="AH151" s="184">
        <f t="shared" si="61"/>
        <v>4</v>
      </c>
      <c r="AI151" s="184">
        <f>'Crisis Indicator Data'!AE148</f>
        <v>3</v>
      </c>
      <c r="AJ151" s="184">
        <f>'Crisis Indicator Data'!AF148</f>
        <v>3</v>
      </c>
      <c r="AK151" s="184">
        <f>'Crisis Indicator Data'!AG148</f>
        <v>3</v>
      </c>
      <c r="AL151" s="184">
        <f t="shared" si="62"/>
        <v>5</v>
      </c>
      <c r="AM151" s="163">
        <f t="shared" si="63"/>
        <v>4</v>
      </c>
      <c r="AN151" s="163">
        <f t="shared" si="64"/>
        <v>4.5</v>
      </c>
    </row>
    <row r="152" spans="1:40" x14ac:dyDescent="0.35">
      <c r="A152" s="175" t="str">
        <f>'Crisis Indicator Data'!A149</f>
        <v>Displacement from Russia-Ukraine conflict in Slovakia</v>
      </c>
      <c r="B152" s="176" t="str">
        <f>'Crisis Indicator Data'!B149</f>
        <v>Displacement,Conflict</v>
      </c>
      <c r="C152" s="176" t="str">
        <f>'Crisis Indicator Data'!C149</f>
        <v>SVK002</v>
      </c>
      <c r="D152" s="176" t="str">
        <f>'Crisis Indicator Data'!D149</f>
        <v>Slovakia</v>
      </c>
      <c r="E152" s="177" t="str">
        <f>'Crisis Indicator Data'!E149</f>
        <v>SVK</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1.4</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0.7</v>
      </c>
      <c r="H152" s="163">
        <f t="shared" si="52"/>
        <v>1.0499999999999998</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1.7</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1.9</v>
      </c>
      <c r="K152" s="163">
        <f t="shared" si="53"/>
        <v>1.7999999999999998</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1.3</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0</v>
      </c>
      <c r="N152" s="163">
        <f t="shared" si="54"/>
        <v>0.65</v>
      </c>
      <c r="O152" s="163">
        <f t="shared" si="55"/>
        <v>1.1666666666666665</v>
      </c>
      <c r="P152" s="163">
        <f>IF(LEN(E152)&gt;3,VLOOKUP(C152,'Regional Crises'!$B$1:$R$69,12,FALSE),VLOOKUP(E152,'Country Indicator Data'!$B$4:$I$300,8,FALSE))</f>
        <v>1</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0.5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2.2999999999999998</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1.9</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0.7</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0.5</v>
      </c>
      <c r="W152" s="163">
        <f t="shared" si="57"/>
        <v>1.4</v>
      </c>
      <c r="X152" s="163">
        <f t="shared" si="58"/>
        <v>1</v>
      </c>
      <c r="Y152" s="184">
        <f>IF('Core Indicators'!FC149="x","x",IF('Core Indicators'!FC149&gt;=5,5,IF('Core Indicators'!FC149&gt;=4,4,IF('Core Indicators'!FC149&gt;=3,3,IF('Core Indicators'!FC149&gt;=2,2,IF('Core Indicators'!FC149&gt;=1,1,0))))))</f>
        <v>2</v>
      </c>
      <c r="Z152" s="163">
        <f t="shared" si="59"/>
        <v>2</v>
      </c>
      <c r="AA152" s="184">
        <f>'Crisis Indicator Data'!Y149</f>
        <v>0</v>
      </c>
      <c r="AB152" s="184">
        <f>'Crisis Indicator Data'!Z149</f>
        <v>0</v>
      </c>
      <c r="AC152" s="184">
        <f>'Crisis Indicator Data'!AA149</f>
        <v>0</v>
      </c>
      <c r="AD152" s="184">
        <f>'Crisis Indicator Data'!AB149</f>
        <v>0</v>
      </c>
      <c r="AE152" s="184">
        <f t="shared" si="60"/>
        <v>0</v>
      </c>
      <c r="AF152" s="184">
        <f>'Crisis Indicator Data'!AC149</f>
        <v>0</v>
      </c>
      <c r="AG152" s="184">
        <f>'Crisis Indicator Data'!AD149</f>
        <v>1</v>
      </c>
      <c r="AH152" s="184">
        <f t="shared" si="61"/>
        <v>1</v>
      </c>
      <c r="AI152" s="184">
        <f>'Crisis Indicator Data'!AE149</f>
        <v>0</v>
      </c>
      <c r="AJ152" s="184">
        <f>'Crisis Indicator Data'!AF149</f>
        <v>0</v>
      </c>
      <c r="AK152" s="184">
        <f>'Crisis Indicator Data'!AG149</f>
        <v>0</v>
      </c>
      <c r="AL152" s="184">
        <f t="shared" si="62"/>
        <v>0</v>
      </c>
      <c r="AM152" s="163">
        <f t="shared" si="63"/>
        <v>0</v>
      </c>
      <c r="AN152" s="163">
        <f t="shared" si="64"/>
        <v>1</v>
      </c>
    </row>
    <row r="153" spans="1:40" x14ac:dyDescent="0.35">
      <c r="A153" s="175" t="str">
        <f>'Crisis Indicator Data'!A150</f>
        <v>Food Security Crisis in Eswatini</v>
      </c>
      <c r="B153" s="176" t="str">
        <f>'Crisis Indicator Data'!B150</f>
        <v>Drought</v>
      </c>
      <c r="C153" s="176" t="str">
        <f>'Crisis Indicator Data'!C150</f>
        <v>SWZ001</v>
      </c>
      <c r="D153" s="176" t="str">
        <f>'Crisis Indicator Data'!D150</f>
        <v>Eswatini</v>
      </c>
      <c r="E153" s="177" t="str">
        <f>'Crisis Indicator Data'!E150</f>
        <v>SWZ</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3.2</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3.3</v>
      </c>
      <c r="H153" s="163">
        <f t="shared" si="52"/>
        <v>3.25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3.9</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3.7</v>
      </c>
      <c r="N153" s="163">
        <f t="shared" si="54"/>
        <v>3.8</v>
      </c>
      <c r="O153" s="163">
        <f t="shared" si="55"/>
        <v>2.35</v>
      </c>
      <c r="P153" s="163">
        <f>IF(LEN(E153)&gt;3,VLOOKUP(C153,'Regional Crises'!$B$1:$R$69,12,FALSE),VLOOKUP(E153,'Country Indicator Data'!$B$4:$I$300,8,FALSE))</f>
        <v>3</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0</v>
      </c>
      <c r="R153" s="163">
        <f t="shared" si="56"/>
        <v>1.5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3.5</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3.1</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3.2</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4.2</v>
      </c>
      <c r="W153" s="163">
        <f t="shared" si="57"/>
        <v>3.5</v>
      </c>
      <c r="X153" s="163">
        <f t="shared" si="58"/>
        <v>2.5</v>
      </c>
      <c r="Y153" s="184">
        <f>IF('Core Indicators'!FC150="x","x",IF('Core Indicators'!FC150&gt;=5,5,IF('Core Indicators'!FC150&gt;=4,4,IF('Core Indicators'!FC150&gt;=3,3,IF('Core Indicators'!FC150&gt;=2,2,IF('Core Indicators'!FC150&gt;=1,1,0))))))</f>
        <v>1</v>
      </c>
      <c r="Z153" s="163">
        <f t="shared" si="59"/>
        <v>1</v>
      </c>
      <c r="AA153" s="184">
        <f>'Crisis Indicator Data'!Y150</f>
        <v>0</v>
      </c>
      <c r="AB153" s="184">
        <f>'Crisis Indicator Data'!Z150</f>
        <v>0</v>
      </c>
      <c r="AC153" s="184">
        <f>'Crisis Indicator Data'!AA150</f>
        <v>0</v>
      </c>
      <c r="AD153" s="184">
        <f>'Crisis Indicator Data'!AB150</f>
        <v>0</v>
      </c>
      <c r="AE153" s="184">
        <f t="shared" si="60"/>
        <v>0</v>
      </c>
      <c r="AF153" s="184">
        <f>'Crisis Indicator Data'!AC150</f>
        <v>0</v>
      </c>
      <c r="AG153" s="184">
        <f>'Crisis Indicator Data'!AD150</f>
        <v>0</v>
      </c>
      <c r="AH153" s="184">
        <f t="shared" si="61"/>
        <v>0</v>
      </c>
      <c r="AI153" s="184">
        <f>'Crisis Indicator Data'!AE150</f>
        <v>0</v>
      </c>
      <c r="AJ153" s="184">
        <f>'Crisis Indicator Data'!AF150</f>
        <v>0</v>
      </c>
      <c r="AK153" s="184">
        <f>'Crisis Indicator Data'!AG150</f>
        <v>3</v>
      </c>
      <c r="AL153" s="184">
        <f t="shared" si="62"/>
        <v>3</v>
      </c>
      <c r="AM153" s="163">
        <f t="shared" si="63"/>
        <v>1</v>
      </c>
      <c r="AN153" s="163">
        <f t="shared" si="64"/>
        <v>1</v>
      </c>
    </row>
    <row r="154" spans="1:40" x14ac:dyDescent="0.35">
      <c r="A154" s="175" t="str">
        <f>'Crisis Indicator Data'!A151</f>
        <v>Syrian conflict</v>
      </c>
      <c r="B154" s="176" t="str">
        <f>'Crisis Indicator Data'!B151</f>
        <v>Conflict,Displacement,Violence</v>
      </c>
      <c r="C154" s="176" t="str">
        <f>'Crisis Indicator Data'!C151</f>
        <v>SYR001</v>
      </c>
      <c r="D154" s="176" t="str">
        <f>'Crisis Indicator Data'!D151</f>
        <v>Syria</v>
      </c>
      <c r="E154" s="177" t="str">
        <f>'Crisis Indicator Data'!E151</f>
        <v>SYR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4.5999999999999996</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4.0999999999999996</v>
      </c>
      <c r="H154" s="163">
        <f t="shared" si="52"/>
        <v>4.3499999999999996</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2.7</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5</v>
      </c>
      <c r="K154" s="163">
        <f t="shared" si="53"/>
        <v>3.85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3.6</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0.2</v>
      </c>
      <c r="N154" s="163">
        <f t="shared" si="54"/>
        <v>1.9000000000000001</v>
      </c>
      <c r="O154" s="163">
        <f t="shared" si="55"/>
        <v>3.3666666666666667</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4.9000000000000004</v>
      </c>
      <c r="R154" s="163">
        <f t="shared" si="56"/>
        <v>4.95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4.4000000000000004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4.5999999999999996</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5</v>
      </c>
      <c r="W154" s="163">
        <f t="shared" si="57"/>
        <v>4.5999999999999996</v>
      </c>
      <c r="X154" s="163">
        <f t="shared" si="58"/>
        <v>4.3</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3</v>
      </c>
      <c r="AC154" s="184">
        <f>'Crisis Indicator Data'!AA151</f>
        <v>3</v>
      </c>
      <c r="AD154" s="184">
        <f>'Crisis Indicator Data'!AB151</f>
        <v>2</v>
      </c>
      <c r="AE154" s="184">
        <f t="shared" si="60"/>
        <v>4</v>
      </c>
      <c r="AF154" s="184">
        <f>'Crisis Indicator Data'!AC151</f>
        <v>2</v>
      </c>
      <c r="AG154" s="184">
        <f>'Crisis Indicator Data'!AD151</f>
        <v>3</v>
      </c>
      <c r="AH154" s="184">
        <f t="shared" si="61"/>
        <v>5</v>
      </c>
      <c r="AI154" s="184">
        <f>'Crisis Indicator Data'!AE151</f>
        <v>3</v>
      </c>
      <c r="AJ154" s="184">
        <f>'Crisis Indicator Data'!AF151</f>
        <v>2</v>
      </c>
      <c r="AK154" s="184">
        <f>'Crisis Indicator Data'!AG151</f>
        <v>1</v>
      </c>
      <c r="AL154" s="184">
        <f t="shared" si="62"/>
        <v>4</v>
      </c>
      <c r="AM154" s="163">
        <f t="shared" si="63"/>
        <v>4</v>
      </c>
      <c r="AN154" s="163">
        <f t="shared" si="64"/>
        <v>4.5</v>
      </c>
    </row>
    <row r="155" spans="1:40" x14ac:dyDescent="0.35">
      <c r="A155" s="175" t="str">
        <f>'Crisis Indicator Data'!A152</f>
        <v>Türkiye / Syria earthquake in Syria</v>
      </c>
      <c r="B155" s="176" t="str">
        <f>'Crisis Indicator Data'!B152</f>
        <v>Earthquake</v>
      </c>
      <c r="C155" s="176" t="str">
        <f>'Crisis Indicator Data'!C152</f>
        <v>SYR002</v>
      </c>
      <c r="D155" s="176" t="str">
        <f>'Crisis Indicator Data'!D152</f>
        <v>Syria</v>
      </c>
      <c r="E155" s="177" t="str">
        <f>'Crisis Indicator Data'!E152</f>
        <v>SYR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4.5999999999999996</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4.0999999999999996</v>
      </c>
      <c r="H155" s="163">
        <f t="shared" si="52"/>
        <v>4.3499999999999996</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2.7</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5</v>
      </c>
      <c r="K155" s="163">
        <f t="shared" si="53"/>
        <v>3.85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0.2</v>
      </c>
      <c r="N155" s="163">
        <f t="shared" si="54"/>
        <v>1.9000000000000001</v>
      </c>
      <c r="O155" s="163">
        <f t="shared" si="55"/>
        <v>3.3666666666666667</v>
      </c>
      <c r="P155" s="163">
        <f>IF(LEN(E155)&gt;3,VLOOKUP(C155,'Regional Crises'!$B$1:$R$69,12,FALSE),VLOOKUP(E155,'Country Indicator Data'!$B$4:$I$300,8,FALSE))</f>
        <v>5</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4.9000000000000004</v>
      </c>
      <c r="R155" s="163">
        <f t="shared" si="56"/>
        <v>4.95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4.4000000000000004</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4.5999999999999996</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4.3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5</v>
      </c>
      <c r="W155" s="163">
        <f t="shared" si="57"/>
        <v>4.5999999999999996</v>
      </c>
      <c r="X155" s="163">
        <f t="shared" si="58"/>
        <v>4.3</v>
      </c>
      <c r="Y155" s="184">
        <f>IF('Core Indicators'!FC152="x","x",IF('Core Indicators'!FC152&gt;=5,5,IF('Core Indicators'!FC152&gt;=4,4,IF('Core Indicators'!FC152&gt;=3,3,IF('Core Indicators'!FC152&gt;=2,2,IF('Core Indicators'!FC152&gt;=1,1,0))))))</f>
        <v>5</v>
      </c>
      <c r="Z155" s="163">
        <f t="shared" si="59"/>
        <v>5</v>
      </c>
      <c r="AA155" s="184">
        <f>'Crisis Indicator Data'!Y152</f>
        <v>1</v>
      </c>
      <c r="AB155" s="184">
        <f>'Crisis Indicator Data'!Z152</f>
        <v>3</v>
      </c>
      <c r="AC155" s="184">
        <f>'Crisis Indicator Data'!AA152</f>
        <v>3</v>
      </c>
      <c r="AD155" s="184">
        <f>'Crisis Indicator Data'!AB152</f>
        <v>2</v>
      </c>
      <c r="AE155" s="184">
        <f t="shared" si="60"/>
        <v>4</v>
      </c>
      <c r="AF155" s="184">
        <f>'Crisis Indicator Data'!AC152</f>
        <v>2</v>
      </c>
      <c r="AG155" s="184">
        <f>'Crisis Indicator Data'!AD152</f>
        <v>3</v>
      </c>
      <c r="AH155" s="184">
        <f t="shared" si="61"/>
        <v>5</v>
      </c>
      <c r="AI155" s="184">
        <f>'Crisis Indicator Data'!AE152</f>
        <v>3</v>
      </c>
      <c r="AJ155" s="184">
        <f>'Crisis Indicator Data'!AF152</f>
        <v>2</v>
      </c>
      <c r="AK155" s="184">
        <f>'Crisis Indicator Data'!AG152</f>
        <v>1</v>
      </c>
      <c r="AL155" s="184">
        <f t="shared" si="62"/>
        <v>4</v>
      </c>
      <c r="AM155" s="163">
        <f t="shared" si="63"/>
        <v>4</v>
      </c>
      <c r="AN155" s="163">
        <f t="shared" si="64"/>
        <v>4.5</v>
      </c>
    </row>
    <row r="156" spans="1:40" x14ac:dyDescent="0.35">
      <c r="A156" s="175" t="str">
        <f>'Crisis Indicator Data'!A153</f>
        <v>Complex crisis in Chad</v>
      </c>
      <c r="B156" s="176" t="str">
        <f>'Crisis Indicator Data'!B153</f>
        <v>Conflict,Displacement</v>
      </c>
      <c r="C156" s="176" t="str">
        <f>'Crisis Indicator Data'!C153</f>
        <v>TCD001</v>
      </c>
      <c r="D156" s="176" t="str">
        <f>'Crisis Indicator Data'!D153</f>
        <v>Chad</v>
      </c>
      <c r="E156" s="177" t="str">
        <f>'Crisis Indicator Data'!E153</f>
        <v>TCD</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1.8</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3.8</v>
      </c>
      <c r="H156" s="163">
        <f t="shared" si="52"/>
        <v>2.8</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4.5999999999999996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1.9</v>
      </c>
      <c r="K156" s="163">
        <f t="shared" si="53"/>
        <v>3.25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4.7</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1.6</v>
      </c>
      <c r="N156" s="163">
        <f t="shared" si="54"/>
        <v>3.1500000000000004</v>
      </c>
      <c r="O156" s="163">
        <f t="shared" si="55"/>
        <v>3.0666666666666664</v>
      </c>
      <c r="P156" s="163">
        <f>IF(LEN(E156)&gt;3,VLOOKUP(C156,'Regional Crises'!$B$1:$R$69,12,FALSE),VLOOKUP(E156,'Country Indicator Data'!$B$4:$I$300,8,FALSE))</f>
        <v>5</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3.2</v>
      </c>
      <c r="R156" s="163">
        <f t="shared" si="56"/>
        <v>4.0999999999999996</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4</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3.9</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3.6</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4.3</v>
      </c>
      <c r="W156" s="163">
        <f t="shared" si="57"/>
        <v>4</v>
      </c>
      <c r="X156" s="163">
        <f t="shared" si="58"/>
        <v>3.7</v>
      </c>
      <c r="Y156" s="184">
        <f>IF('Core Indicators'!FC153="x","x",IF('Core Indicators'!FC153&gt;=5,5,IF('Core Indicators'!FC153&gt;=4,4,IF('Core Indicators'!FC153&gt;=3,3,IF('Core Indicators'!FC153&gt;=2,2,IF('Core Indicators'!FC153&gt;=1,1,0))))))</f>
        <v>4</v>
      </c>
      <c r="Z156" s="163">
        <f t="shared" si="59"/>
        <v>4</v>
      </c>
      <c r="AA156" s="184">
        <f>'Crisis Indicator Data'!Y153</f>
        <v>0</v>
      </c>
      <c r="AB156" s="184">
        <f>'Crisis Indicator Data'!Z153</f>
        <v>2</v>
      </c>
      <c r="AC156" s="184">
        <f>'Crisis Indicator Data'!AA153</f>
        <v>0</v>
      </c>
      <c r="AD156" s="184">
        <f>'Crisis Indicator Data'!AB153</f>
        <v>0</v>
      </c>
      <c r="AE156" s="184">
        <f t="shared" si="60"/>
        <v>2</v>
      </c>
      <c r="AF156" s="184">
        <f>'Crisis Indicator Data'!AC153</f>
        <v>0</v>
      </c>
      <c r="AG156" s="184">
        <f>'Crisis Indicator Data'!AD153</f>
        <v>2</v>
      </c>
      <c r="AH156" s="184">
        <f t="shared" si="61"/>
        <v>2</v>
      </c>
      <c r="AI156" s="184">
        <f>'Crisis Indicator Data'!AE153</f>
        <v>3</v>
      </c>
      <c r="AJ156" s="184">
        <f>'Crisis Indicator Data'!AF153</f>
        <v>3</v>
      </c>
      <c r="AK156" s="184">
        <f>'Crisis Indicator Data'!AG153</f>
        <v>3</v>
      </c>
      <c r="AL156" s="184">
        <f t="shared" si="62"/>
        <v>5</v>
      </c>
      <c r="AM156" s="163">
        <f t="shared" si="63"/>
        <v>3</v>
      </c>
      <c r="AN156" s="163">
        <f t="shared" si="64"/>
        <v>3.5</v>
      </c>
    </row>
    <row r="157" spans="1:40" x14ac:dyDescent="0.35">
      <c r="A157" s="175" t="str">
        <f>'Crisis Indicator Data'!A154</f>
        <v>Lake Chad basin crisis</v>
      </c>
      <c r="B157" s="176" t="str">
        <f>'Crisis Indicator Data'!B154</f>
        <v>Conflict</v>
      </c>
      <c r="C157" s="176" t="str">
        <f>'Crisis Indicator Data'!C154</f>
        <v>TCD003</v>
      </c>
      <c r="D157" s="176" t="str">
        <f>'Crisis Indicator Data'!D154</f>
        <v>Chad</v>
      </c>
      <c r="E157" s="177" t="str">
        <f>'Crisis Indicator Data'!E154</f>
        <v>TCD</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1.8</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3.8</v>
      </c>
      <c r="H157" s="163">
        <f t="shared" si="52"/>
        <v>2.8</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4.5999999999999996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1.9</v>
      </c>
      <c r="K157" s="163">
        <f t="shared" si="53"/>
        <v>3.25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4.7</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1.6</v>
      </c>
      <c r="N157" s="163">
        <f t="shared" si="54"/>
        <v>3.1500000000000004</v>
      </c>
      <c r="O157" s="163">
        <f t="shared" si="55"/>
        <v>3.0666666666666664</v>
      </c>
      <c r="P157" s="163">
        <f>IF(LEN(E157)&gt;3,VLOOKUP(C157,'Regional Crises'!$B$1:$R$69,12,FALSE),VLOOKUP(E157,'Country Indicator Data'!$B$4:$I$300,8,FALSE))</f>
        <v>5</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3.2</v>
      </c>
      <c r="R157" s="163">
        <f t="shared" si="56"/>
        <v>4.0999999999999996</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4</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3.9</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3.6</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4.3</v>
      </c>
      <c r="W157" s="163">
        <f t="shared" si="57"/>
        <v>4</v>
      </c>
      <c r="X157" s="163">
        <f t="shared" si="58"/>
        <v>3.7</v>
      </c>
      <c r="Y157" s="184">
        <f>IF('Core Indicators'!FC154="x","x",IF('Core Indicators'!FC154&gt;=5,5,IF('Core Indicators'!FC154&gt;=4,4,IF('Core Indicators'!FC154&gt;=3,3,IF('Core Indicators'!FC154&gt;=2,2,IF('Core Indicators'!FC154&gt;=1,1,0))))))</f>
        <v>4</v>
      </c>
      <c r="Z157" s="163">
        <f t="shared" si="59"/>
        <v>4</v>
      </c>
      <c r="AA157" s="184">
        <f>'Crisis Indicator Data'!Y154</f>
        <v>0</v>
      </c>
      <c r="AB157" s="184">
        <f>'Crisis Indicator Data'!Z154</f>
        <v>1</v>
      </c>
      <c r="AC157" s="184">
        <f>'Crisis Indicator Data'!AA154</f>
        <v>0</v>
      </c>
      <c r="AD157" s="184">
        <f>'Crisis Indicator Data'!AB154</f>
        <v>0</v>
      </c>
      <c r="AE157" s="184">
        <f t="shared" si="60"/>
        <v>1</v>
      </c>
      <c r="AF157" s="184">
        <f>'Crisis Indicator Data'!AC154</f>
        <v>0</v>
      </c>
      <c r="AG157" s="184">
        <f>'Crisis Indicator Data'!AD154</f>
        <v>2</v>
      </c>
      <c r="AH157" s="184">
        <f t="shared" si="61"/>
        <v>2</v>
      </c>
      <c r="AI157" s="184">
        <f>'Crisis Indicator Data'!AE154</f>
        <v>3</v>
      </c>
      <c r="AJ157" s="184">
        <f>'Crisis Indicator Data'!AF154</f>
        <v>3</v>
      </c>
      <c r="AK157" s="184">
        <f>'Crisis Indicator Data'!AG154</f>
        <v>3</v>
      </c>
      <c r="AL157" s="184">
        <f t="shared" si="62"/>
        <v>5</v>
      </c>
      <c r="AM157" s="163">
        <f t="shared" si="63"/>
        <v>3</v>
      </c>
      <c r="AN157" s="163">
        <f t="shared" si="64"/>
        <v>3.5</v>
      </c>
    </row>
    <row r="158" spans="1:40" x14ac:dyDescent="0.35">
      <c r="A158" s="175" t="str">
        <f>'Crisis Indicator Data'!A155</f>
        <v>CAR refugees in Chad</v>
      </c>
      <c r="B158" s="176" t="str">
        <f>'Crisis Indicator Data'!B155</f>
        <v>Displacement</v>
      </c>
      <c r="C158" s="176" t="str">
        <f>'Crisis Indicator Data'!C155</f>
        <v>TCD004</v>
      </c>
      <c r="D158" s="176" t="str">
        <f>'Crisis Indicator Data'!D155</f>
        <v>Chad</v>
      </c>
      <c r="E158" s="177" t="str">
        <f>'Crisis Indicator Data'!E155</f>
        <v>TCD</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1.8</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3.8</v>
      </c>
      <c r="H158" s="163">
        <f t="shared" si="52"/>
        <v>2.8</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4.5999999999999996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1.9</v>
      </c>
      <c r="K158" s="163">
        <f t="shared" si="53"/>
        <v>3.25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4.7</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1.6</v>
      </c>
      <c r="N158" s="163">
        <f t="shared" si="54"/>
        <v>3.1500000000000004</v>
      </c>
      <c r="O158" s="163">
        <f t="shared" si="55"/>
        <v>3.0666666666666664</v>
      </c>
      <c r="P158" s="163">
        <f>IF(LEN(E158)&gt;3,VLOOKUP(C158,'Regional Crises'!$B$1:$R$69,12,FALSE),VLOOKUP(E158,'Country Indicator Data'!$B$4:$I$300,8,FALSE))</f>
        <v>5</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3.2</v>
      </c>
      <c r="R158" s="163">
        <f t="shared" si="56"/>
        <v>4.0999999999999996</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4</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3.9</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3.6</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4.3</v>
      </c>
      <c r="W158" s="163">
        <f t="shared" si="57"/>
        <v>4</v>
      </c>
      <c r="X158" s="163">
        <f t="shared" si="58"/>
        <v>3.7</v>
      </c>
      <c r="Y158" s="184">
        <f>IF('Core Indicators'!FC155="x","x",IF('Core Indicators'!FC155&gt;=5,5,IF('Core Indicators'!FC155&gt;=4,4,IF('Core Indicators'!FC155&gt;=3,3,IF('Core Indicators'!FC155&gt;=2,2,IF('Core Indicators'!FC155&gt;=1,1,0))))))</f>
        <v>3</v>
      </c>
      <c r="Z158" s="163">
        <f t="shared" si="59"/>
        <v>3</v>
      </c>
      <c r="AA158" s="184">
        <f>'Crisis Indicator Data'!Y155</f>
        <v>0</v>
      </c>
      <c r="AB158" s="184">
        <f>'Crisis Indicator Data'!Z155</f>
        <v>1</v>
      </c>
      <c r="AC158" s="184">
        <f>'Crisis Indicator Data'!AA155</f>
        <v>0</v>
      </c>
      <c r="AD158" s="184">
        <f>'Crisis Indicator Data'!AB155</f>
        <v>0</v>
      </c>
      <c r="AE158" s="184">
        <f t="shared" si="60"/>
        <v>1</v>
      </c>
      <c r="AF158" s="184">
        <f>'Crisis Indicator Data'!AC155</f>
        <v>0</v>
      </c>
      <c r="AG158" s="184">
        <f>'Crisis Indicator Data'!AD155</f>
        <v>1</v>
      </c>
      <c r="AH158" s="184">
        <f t="shared" si="61"/>
        <v>1</v>
      </c>
      <c r="AI158" s="184">
        <f>'Crisis Indicator Data'!AE155</f>
        <v>1</v>
      </c>
      <c r="AJ158" s="184">
        <f>'Crisis Indicator Data'!AF155</f>
        <v>3</v>
      </c>
      <c r="AK158" s="184">
        <f>'Crisis Indicator Data'!AG155</f>
        <v>3</v>
      </c>
      <c r="AL158" s="184">
        <f t="shared" si="62"/>
        <v>5</v>
      </c>
      <c r="AM158" s="163">
        <f t="shared" si="63"/>
        <v>2</v>
      </c>
      <c r="AN158" s="163">
        <f t="shared" si="64"/>
        <v>2.5</v>
      </c>
    </row>
    <row r="159" spans="1:40" x14ac:dyDescent="0.35">
      <c r="A159" s="175" t="str">
        <f>'Crisis Indicator Data'!A156</f>
        <v>Darfur refugees in Chad</v>
      </c>
      <c r="B159" s="176" t="str">
        <f>'Crisis Indicator Data'!B156</f>
        <v>Displacement</v>
      </c>
      <c r="C159" s="176" t="str">
        <f>'Crisis Indicator Data'!C156</f>
        <v>TCD005</v>
      </c>
      <c r="D159" s="176" t="str">
        <f>'Crisis Indicator Data'!D156</f>
        <v>Chad</v>
      </c>
      <c r="E159" s="177" t="str">
        <f>'Crisis Indicator Data'!E156</f>
        <v>TCD</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1.8</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3.8</v>
      </c>
      <c r="H159" s="163">
        <f t="shared" si="52"/>
        <v>2.8</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4.5999999999999996</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1.9</v>
      </c>
      <c r="K159" s="163">
        <f t="shared" si="53"/>
        <v>3.25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4.7</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1.6</v>
      </c>
      <c r="N159" s="163">
        <f t="shared" si="54"/>
        <v>3.1500000000000004</v>
      </c>
      <c r="O159" s="163">
        <f t="shared" si="55"/>
        <v>3.0666666666666664</v>
      </c>
      <c r="P159" s="163">
        <f>IF(LEN(E159)&gt;3,VLOOKUP(C159,'Regional Crises'!$B$1:$R$69,12,FALSE),VLOOKUP(E159,'Country Indicator Data'!$B$4:$I$300,8,FALSE))</f>
        <v>5</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3.2</v>
      </c>
      <c r="R159" s="163">
        <f t="shared" si="56"/>
        <v>4.0999999999999996</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4</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3.9</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3.6</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4.3</v>
      </c>
      <c r="W159" s="163">
        <f t="shared" si="57"/>
        <v>4</v>
      </c>
      <c r="X159" s="163">
        <f t="shared" si="58"/>
        <v>3.7</v>
      </c>
      <c r="Y159" s="184">
        <f>IF('Core Indicators'!FC156="x","x",IF('Core Indicators'!FC156&gt;=5,5,IF('Core Indicators'!FC156&gt;=4,4,IF('Core Indicators'!FC156&gt;=3,3,IF('Core Indicators'!FC156&gt;=2,2,IF('Core Indicators'!FC156&gt;=1,1,0))))))</f>
        <v>2</v>
      </c>
      <c r="Z159" s="163">
        <f t="shared" si="59"/>
        <v>2</v>
      </c>
      <c r="AA159" s="184">
        <f>'Crisis Indicator Data'!Y156</f>
        <v>0</v>
      </c>
      <c r="AB159" s="184">
        <f>'Crisis Indicator Data'!Z156</f>
        <v>1</v>
      </c>
      <c r="AC159" s="184">
        <f>'Crisis Indicator Data'!AA156</f>
        <v>0</v>
      </c>
      <c r="AD159" s="184">
        <f>'Crisis Indicator Data'!AB156</f>
        <v>0</v>
      </c>
      <c r="AE159" s="184">
        <f t="shared" si="60"/>
        <v>1</v>
      </c>
      <c r="AF159" s="184">
        <f>'Crisis Indicator Data'!AC156</f>
        <v>0</v>
      </c>
      <c r="AG159" s="184">
        <f>'Crisis Indicator Data'!AD156</f>
        <v>0</v>
      </c>
      <c r="AH159" s="184">
        <f t="shared" si="61"/>
        <v>0</v>
      </c>
      <c r="AI159" s="184">
        <f>'Crisis Indicator Data'!AE156</f>
        <v>0</v>
      </c>
      <c r="AJ159" s="184">
        <f>'Crisis Indicator Data'!AF156</f>
        <v>3</v>
      </c>
      <c r="AK159" s="184">
        <f>'Crisis Indicator Data'!AG156</f>
        <v>3</v>
      </c>
      <c r="AL159" s="184">
        <f t="shared" si="62"/>
        <v>4</v>
      </c>
      <c r="AM159" s="163">
        <f t="shared" si="63"/>
        <v>2</v>
      </c>
      <c r="AN159" s="163">
        <f t="shared" si="64"/>
        <v>2</v>
      </c>
    </row>
    <row r="160" spans="1:40" x14ac:dyDescent="0.35">
      <c r="A160" s="175" t="str">
        <f>'Crisis Indicator Data'!A157</f>
        <v>Conflict in northern region</v>
      </c>
      <c r="B160" s="176" t="str">
        <f>'Crisis Indicator Data'!B157</f>
        <v>Conflict,Displacement,Violence</v>
      </c>
      <c r="C160" s="176" t="str">
        <f>'Crisis Indicator Data'!C157</f>
        <v>TGO002</v>
      </c>
      <c r="D160" s="176" t="str">
        <f>'Crisis Indicator Data'!D157</f>
        <v>Togo</v>
      </c>
      <c r="E160" s="177" t="str">
        <f>'Crisis Indicator Data'!E157</f>
        <v>TGO</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3.2</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2.6</v>
      </c>
      <c r="H160" s="163">
        <f t="shared" si="52"/>
        <v>2.9000000000000004</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3.7</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1.85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3.8</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2.2999999999999998</v>
      </c>
      <c r="N160" s="163">
        <f t="shared" si="54"/>
        <v>3.05</v>
      </c>
      <c r="O160" s="163">
        <f t="shared" si="55"/>
        <v>2.6</v>
      </c>
      <c r="P160" s="163">
        <f>IF(LEN(E160)&gt;3,VLOOKUP(C160,'Regional Crises'!$B$1:$R$69,12,FALSE),VLOOKUP(E160,'Country Indicator Data'!$B$4:$I$300,8,FALSE))</f>
        <v>2</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2.7</v>
      </c>
      <c r="R160" s="163">
        <f t="shared" si="56"/>
        <v>2.35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3.5</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2.6</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2.9</v>
      </c>
      <c r="W160" s="163">
        <f t="shared" si="57"/>
        <v>3</v>
      </c>
      <c r="X160" s="163">
        <f t="shared" si="58"/>
        <v>2.7</v>
      </c>
      <c r="Y160" s="184">
        <f>IF('Core Indicators'!FC157="x","x",IF('Core Indicators'!FC157&gt;=5,5,IF('Core Indicators'!FC157&gt;=4,4,IF('Core Indicators'!FC157&gt;=3,3,IF('Core Indicators'!FC157&gt;=2,2,IF('Core Indicators'!FC157&gt;=1,1,0))))))</f>
        <v>3</v>
      </c>
      <c r="Z160" s="163">
        <f t="shared" si="59"/>
        <v>3</v>
      </c>
      <c r="AA160" s="184">
        <f>'Crisis Indicator Data'!Y157</f>
        <v>0</v>
      </c>
      <c r="AB160" s="184">
        <f>'Crisis Indicator Data'!Z157</f>
        <v>1</v>
      </c>
      <c r="AC160" s="184">
        <f>'Crisis Indicator Data'!AA157</f>
        <v>0</v>
      </c>
      <c r="AD160" s="184">
        <f>'Crisis Indicator Data'!AB157</f>
        <v>0</v>
      </c>
      <c r="AE160" s="184">
        <f t="shared" si="60"/>
        <v>1</v>
      </c>
      <c r="AF160" s="184">
        <f>'Crisis Indicator Data'!AC157</f>
        <v>0</v>
      </c>
      <c r="AG160" s="184">
        <f>'Crisis Indicator Data'!AD157</f>
        <v>2</v>
      </c>
      <c r="AH160" s="184">
        <f t="shared" si="61"/>
        <v>2</v>
      </c>
      <c r="AI160" s="184">
        <f>'Crisis Indicator Data'!AE157</f>
        <v>1</v>
      </c>
      <c r="AJ160" s="184">
        <f>'Crisis Indicator Data'!AF157</f>
        <v>0</v>
      </c>
      <c r="AK160" s="184">
        <f>'Crisis Indicator Data'!AG157</f>
        <v>3</v>
      </c>
      <c r="AL160" s="184">
        <f t="shared" si="62"/>
        <v>3</v>
      </c>
      <c r="AM160" s="163">
        <f t="shared" si="63"/>
        <v>2</v>
      </c>
      <c r="AN160" s="163">
        <f t="shared" si="64"/>
        <v>2.5</v>
      </c>
    </row>
    <row r="161" spans="1:40" x14ac:dyDescent="0.35">
      <c r="A161" s="175" t="str">
        <f>'Crisis Indicator Data'!A158</f>
        <v>Myanmar refugees in Thailand</v>
      </c>
      <c r="B161" s="176" t="str">
        <f>'Crisis Indicator Data'!B158</f>
        <v>Conflict</v>
      </c>
      <c r="C161" s="176" t="str">
        <f>'Crisis Indicator Data'!C158</f>
        <v>THA003</v>
      </c>
      <c r="D161" s="176" t="str">
        <f>'Crisis Indicator Data'!D158</f>
        <v>Thailand</v>
      </c>
      <c r="E161" s="177" t="str">
        <f>'Crisis Indicator Data'!E158</f>
        <v>THA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2.1</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3.1</v>
      </c>
      <c r="H161" s="163">
        <f t="shared" si="52"/>
        <v>2.6</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1.6</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0.5</v>
      </c>
      <c r="K161" s="163">
        <f t="shared" si="53"/>
        <v>1.05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2.5</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1.2</v>
      </c>
      <c r="N161" s="163">
        <f t="shared" si="54"/>
        <v>1.85</v>
      </c>
      <c r="O161" s="163">
        <f t="shared" si="55"/>
        <v>1.8333333333333333</v>
      </c>
      <c r="P161" s="163">
        <f>IF(LEN(E161)&gt;3,VLOOKUP(C161,'Regional Crises'!$B$1:$R$69,12,FALSE),VLOOKUP(E161,'Country Indicator Data'!$B$4:$I$300,8,FALSE))</f>
        <v>3</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1.5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3.3</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2.4</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3.2</v>
      </c>
      <c r="W161" s="163">
        <f t="shared" si="57"/>
        <v>2.9</v>
      </c>
      <c r="X161" s="163">
        <f t="shared" si="58"/>
        <v>2.1</v>
      </c>
      <c r="Y161" s="184">
        <f>IF('Core Indicators'!FC158="x","x",IF('Core Indicators'!FC158&gt;=5,5,IF('Core Indicators'!FC158&gt;=4,4,IF('Core Indicators'!FC158&gt;=3,3,IF('Core Indicators'!FC158&gt;=2,2,IF('Core Indicators'!FC158&gt;=1,1,0))))))</f>
        <v>2</v>
      </c>
      <c r="Z161" s="163">
        <f t="shared" si="59"/>
        <v>2</v>
      </c>
      <c r="AA161" s="184">
        <f>'Crisis Indicator Data'!Y158</f>
        <v>1</v>
      </c>
      <c r="AB161" s="184">
        <f>'Crisis Indicator Data'!Z158</f>
        <v>0</v>
      </c>
      <c r="AC161" s="184">
        <f>'Crisis Indicator Data'!AA158</f>
        <v>1</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3</v>
      </c>
      <c r="AK161" s="184">
        <f>'Crisis Indicator Data'!AG158</f>
        <v>1</v>
      </c>
      <c r="AL161" s="184">
        <f t="shared" si="62"/>
        <v>3</v>
      </c>
      <c r="AM161" s="163">
        <f t="shared" si="63"/>
        <v>2</v>
      </c>
      <c r="AN161" s="163">
        <f t="shared" si="64"/>
        <v>2</v>
      </c>
    </row>
    <row r="162" spans="1:40" x14ac:dyDescent="0.35">
      <c r="A162" s="175" t="str">
        <f>'Crisis Indicator Data'!A159</f>
        <v>Food Security Crisis in Timor-Leste</v>
      </c>
      <c r="B162" s="176" t="str">
        <f>'Crisis Indicator Data'!B159</f>
        <v>Food Security</v>
      </c>
      <c r="C162" s="176" t="str">
        <f>'Crisis Indicator Data'!C159</f>
        <v>TLS003</v>
      </c>
      <c r="D162" s="176" t="str">
        <f>'Crisis Indicator Data'!D159</f>
        <v>Timor Leste</v>
      </c>
      <c r="E162" s="177" t="str">
        <f>'Crisis Indicator Data'!E159</f>
        <v>TLS</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0.4</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1.1000000000000001</v>
      </c>
      <c r="H162" s="163">
        <f t="shared" si="52"/>
        <v>0.75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0</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0</v>
      </c>
      <c r="L162" s="163" t="str">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x</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0.5</v>
      </c>
      <c r="N162" s="163">
        <f t="shared" si="54"/>
        <v>0.5</v>
      </c>
      <c r="O162" s="163">
        <f t="shared" si="55"/>
        <v>0.41666666666666669</v>
      </c>
      <c r="P162" s="163">
        <f>IF(LEN(E162)&gt;3,VLOOKUP(C162,'Regional Crises'!$B$1:$R$69,12,FALSE),VLOOKUP(E162,'Country Indicator Data'!$B$4:$I$300,8,FALSE))</f>
        <v>0</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0</v>
      </c>
      <c r="R162" s="163">
        <f t="shared" si="56"/>
        <v>0</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2.9</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3.4</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1.9</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1.4</v>
      </c>
      <c r="W162" s="163">
        <f t="shared" si="57"/>
        <v>2.4</v>
      </c>
      <c r="X162" s="163">
        <f t="shared" si="58"/>
        <v>0.9</v>
      </c>
      <c r="Y162" s="184">
        <f>IF('Core Indicators'!FC159="x","x",IF('Core Indicators'!FC159&gt;=5,5,IF('Core Indicators'!FC159&gt;=4,4,IF('Core Indicators'!FC159&gt;=3,3,IF('Core Indicators'!FC159&gt;=2,2,IF('Core Indicators'!FC159&gt;=1,1,0))))))</f>
        <v>1</v>
      </c>
      <c r="Z162" s="163">
        <f t="shared" si="59"/>
        <v>1</v>
      </c>
      <c r="AA162" s="184">
        <f>'Crisis Indicator Data'!Y159</f>
        <v>0</v>
      </c>
      <c r="AB162" s="184">
        <f>'Crisis Indicator Data'!Z159</f>
        <v>0</v>
      </c>
      <c r="AC162" s="184">
        <f>'Crisis Indicator Data'!AA159</f>
        <v>0</v>
      </c>
      <c r="AD162" s="184">
        <f>'Crisis Indicator Data'!AB159</f>
        <v>0</v>
      </c>
      <c r="AE162" s="184">
        <f t="shared" si="60"/>
        <v>0</v>
      </c>
      <c r="AF162" s="184">
        <f>'Crisis Indicator Data'!AC159</f>
        <v>0</v>
      </c>
      <c r="AG162" s="184">
        <f>'Crisis Indicator Data'!AD159</f>
        <v>0</v>
      </c>
      <c r="AH162" s="184">
        <f t="shared" si="61"/>
        <v>0</v>
      </c>
      <c r="AI162" s="184">
        <f>'Crisis Indicator Data'!AE159</f>
        <v>0</v>
      </c>
      <c r="AJ162" s="184">
        <f>'Crisis Indicator Data'!AF159</f>
        <v>0</v>
      </c>
      <c r="AK162" s="184">
        <f>'Crisis Indicator Data'!AG159</f>
        <v>1</v>
      </c>
      <c r="AL162" s="184">
        <f t="shared" si="62"/>
        <v>1</v>
      </c>
      <c r="AM162" s="163">
        <f t="shared" si="63"/>
        <v>0</v>
      </c>
      <c r="AN162" s="163">
        <f t="shared" si="64"/>
        <v>0.5</v>
      </c>
    </row>
    <row r="163" spans="1:40" x14ac:dyDescent="0.35">
      <c r="A163" s="175" t="str">
        <f>'Crisis Indicator Data'!A160</f>
        <v>Venezuelan refugees in Trinidad and Tobago</v>
      </c>
      <c r="B163" s="176" t="str">
        <f>'Crisis Indicator Data'!B160</f>
        <v>Displacement</v>
      </c>
      <c r="C163" s="176" t="str">
        <f>'Crisis Indicator Data'!C160</f>
        <v>TTO002</v>
      </c>
      <c r="D163" s="176" t="str">
        <f>'Crisis Indicator Data'!D160</f>
        <v>Trinidad and Tobago</v>
      </c>
      <c r="E163" s="177" t="str">
        <f>'Crisis Indicator Data'!E160</f>
        <v>TTO</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0.7</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0.8</v>
      </c>
      <c r="H163" s="163">
        <f t="shared" si="52"/>
        <v>0.75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3.8</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4</v>
      </c>
      <c r="K163" s="163">
        <f t="shared" si="53"/>
        <v>3.9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2.2000000000000002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1.9</v>
      </c>
      <c r="N163" s="163">
        <f t="shared" si="54"/>
        <v>2.0499999999999998</v>
      </c>
      <c r="O163" s="163">
        <f t="shared" si="55"/>
        <v>2.2333333333333334</v>
      </c>
      <c r="P163" s="163">
        <f>IF(LEN(E163)&gt;3,VLOOKUP(C163,'Regional Crises'!$B$1:$R$69,12,FALSE),VLOOKUP(E163,'Country Indicator Data'!$B$4:$I$300,8,FALSE))</f>
        <v>0</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0</v>
      </c>
      <c r="R163" s="163">
        <f t="shared" si="56"/>
        <v>0</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2.9</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2.7</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1.3</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0.9</v>
      </c>
      <c r="W163" s="163">
        <f t="shared" si="57"/>
        <v>2</v>
      </c>
      <c r="X163" s="163">
        <f t="shared" si="58"/>
        <v>1.4</v>
      </c>
      <c r="Y163" s="184">
        <f>IF('Core Indicators'!FC160="x","x",IF('Core Indicators'!FC160&gt;=5,5,IF('Core Indicators'!FC160&gt;=4,4,IF('Core Indicators'!FC160&gt;=3,3,IF('Core Indicators'!FC160&gt;=2,2,IF('Core Indicators'!FC160&gt;=1,1,0))))))</f>
        <v>3</v>
      </c>
      <c r="Z163" s="163">
        <f t="shared" si="59"/>
        <v>3</v>
      </c>
      <c r="AA163" s="184">
        <f>'Crisis Indicator Data'!Y160</f>
        <v>0</v>
      </c>
      <c r="AB163" s="184">
        <f>'Crisis Indicator Data'!Z160</f>
        <v>0</v>
      </c>
      <c r="AC163" s="184">
        <f>'Crisis Indicator Data'!AA160</f>
        <v>0</v>
      </c>
      <c r="AD163" s="184">
        <f>'Crisis Indicator Data'!AB160</f>
        <v>0</v>
      </c>
      <c r="AE163" s="184">
        <f t="shared" si="60"/>
        <v>0</v>
      </c>
      <c r="AF163" s="184">
        <f>'Crisis Indicator Data'!AC160</f>
        <v>0</v>
      </c>
      <c r="AG163" s="184">
        <f>'Crisis Indicator Data'!AD160</f>
        <v>1</v>
      </c>
      <c r="AH163" s="184">
        <f t="shared" si="61"/>
        <v>1</v>
      </c>
      <c r="AI163" s="184">
        <f>'Crisis Indicator Data'!AE160</f>
        <v>0</v>
      </c>
      <c r="AJ163" s="184">
        <f>'Crisis Indicator Data'!AF160</f>
        <v>0</v>
      </c>
      <c r="AK163" s="184">
        <f>'Crisis Indicator Data'!AG160</f>
        <v>1</v>
      </c>
      <c r="AL163" s="184">
        <f t="shared" si="62"/>
        <v>1</v>
      </c>
      <c r="AM163" s="163">
        <f t="shared" si="63"/>
        <v>1</v>
      </c>
      <c r="AN163" s="163">
        <f t="shared" si="64"/>
        <v>2</v>
      </c>
    </row>
    <row r="164" spans="1:40" x14ac:dyDescent="0.35">
      <c r="A164" s="175" t="str">
        <f>'Crisis Indicator Data'!A161</f>
        <v>Mixed migration flows in Tunisia</v>
      </c>
      <c r="B164" s="176" t="str">
        <f>'Crisis Indicator Data'!B161</f>
        <v>Displacement</v>
      </c>
      <c r="C164" s="176" t="str">
        <f>'Crisis Indicator Data'!C161</f>
        <v>TUN002</v>
      </c>
      <c r="D164" s="176" t="str">
        <f>'Crisis Indicator Data'!D161</f>
        <v>Tunisia</v>
      </c>
      <c r="E164" s="177" t="str">
        <f>'Crisis Indicator Data'!E161</f>
        <v>TUN</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2.5</v>
      </c>
      <c r="H164" s="163">
        <f t="shared" si="52"/>
        <v>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0.2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163">
        <f t="shared" si="53"/>
        <v>0.1</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1</v>
      </c>
      <c r="N164" s="163">
        <f t="shared" si="54"/>
        <v>1.5</v>
      </c>
      <c r="O164" s="163">
        <f t="shared" si="55"/>
        <v>1.3666666666666665</v>
      </c>
      <c r="P164" s="163">
        <f>IF(LEN(E164)&gt;3,VLOOKUP(C164,'Regional Crises'!$B$1:$R$69,12,FALSE),VLOOKUP(E164,'Country Indicator Data'!$B$4:$I$300,8,FALSE))</f>
        <v>3</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4.2</v>
      </c>
      <c r="R164" s="163">
        <f t="shared" si="56"/>
        <v>3.6</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2.6</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2.4</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2.5</v>
      </c>
      <c r="W164" s="163">
        <f t="shared" si="57"/>
        <v>2.6</v>
      </c>
      <c r="X164" s="163">
        <f t="shared" si="58"/>
        <v>2.5</v>
      </c>
      <c r="Y164" s="184">
        <f>IF('Core Indicators'!FC161="x","x",IF('Core Indicators'!FC161&gt;=5,5,IF('Core Indicators'!FC161&gt;=4,4,IF('Core Indicators'!FC161&gt;=3,3,IF('Core Indicators'!FC161&gt;=2,2,IF('Core Indicators'!FC161&gt;=1,1,0))))))</f>
        <v>4</v>
      </c>
      <c r="Z164" s="163">
        <f t="shared" si="59"/>
        <v>4</v>
      </c>
      <c r="AA164" s="184">
        <f>'Crisis Indicator Data'!Y161</f>
        <v>0</v>
      </c>
      <c r="AB164" s="184">
        <f>'Crisis Indicator Data'!Z161</f>
        <v>0</v>
      </c>
      <c r="AC164" s="184">
        <f>'Crisis Indicator Data'!AA161</f>
        <v>1</v>
      </c>
      <c r="AD164" s="184">
        <f>'Crisis Indicator Data'!AB161</f>
        <v>2</v>
      </c>
      <c r="AE164" s="184">
        <f t="shared" si="60"/>
        <v>2</v>
      </c>
      <c r="AF164" s="184">
        <f>'Crisis Indicator Data'!AC161</f>
        <v>2</v>
      </c>
      <c r="AG164" s="184">
        <f>'Crisis Indicator Data'!AD161</f>
        <v>2</v>
      </c>
      <c r="AH164" s="184">
        <f t="shared" si="61"/>
        <v>4</v>
      </c>
      <c r="AI164" s="184">
        <f>'Crisis Indicator Data'!AE161</f>
        <v>0</v>
      </c>
      <c r="AJ164" s="184">
        <f>'Crisis Indicator Data'!AF161</f>
        <v>0</v>
      </c>
      <c r="AK164" s="184">
        <f>'Crisis Indicator Data'!AG161</f>
        <v>1</v>
      </c>
      <c r="AL164" s="184">
        <f t="shared" si="62"/>
        <v>1</v>
      </c>
      <c r="AM164" s="163">
        <f t="shared" si="63"/>
        <v>2</v>
      </c>
      <c r="AN164" s="163">
        <f t="shared" si="64"/>
        <v>3</v>
      </c>
    </row>
    <row r="165" spans="1:40" x14ac:dyDescent="0.35">
      <c r="A165" s="175" t="str">
        <f>'Crisis Indicator Data'!A162</f>
        <v>Complex situation in Türkiye</v>
      </c>
      <c r="B165" s="176" t="str">
        <f>'Crisis Indicator Data'!B162</f>
        <v>Displacement,Conflict</v>
      </c>
      <c r="C165" s="176" t="str">
        <f>'Crisis Indicator Data'!C162</f>
        <v>TUR001</v>
      </c>
      <c r="D165" s="176" t="str">
        <f>'Crisis Indicator Data'!D162</f>
        <v>Türkiye</v>
      </c>
      <c r="E165" s="177" t="str">
        <f>'Crisis Indicator Data'!E162</f>
        <v>TUR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2.9</v>
      </c>
      <c r="H165" s="163">
        <f t="shared" si="52"/>
        <v>2.7</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3.4</v>
      </c>
      <c r="K165" s="163">
        <f t="shared" si="53"/>
        <v>2.7</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2.1</v>
      </c>
      <c r="N165" s="163">
        <f t="shared" si="54"/>
        <v>2.0499999999999998</v>
      </c>
      <c r="O165" s="163">
        <f t="shared" si="55"/>
        <v>2.4833333333333334</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2.2999999999999998</v>
      </c>
      <c r="R165" s="163">
        <f t="shared" si="56"/>
        <v>3.15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2.5</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3.4</v>
      </c>
      <c r="W165" s="163">
        <f t="shared" si="57"/>
        <v>3.1</v>
      </c>
      <c r="X165" s="163">
        <f t="shared" si="58"/>
        <v>2.9</v>
      </c>
      <c r="Y165" s="184">
        <f>IF('Core Indicators'!FC162="x","x",IF('Core Indicators'!FC162&gt;=5,5,IF('Core Indicators'!FC162&gt;=4,4,IF('Core Indicators'!FC162&gt;=3,3,IF('Core Indicators'!FC162&gt;=2,2,IF('Core Indicators'!FC162&gt;=1,1,0))))))</f>
        <v>5</v>
      </c>
      <c r="Z165" s="163">
        <f t="shared" si="59"/>
        <v>5</v>
      </c>
      <c r="AA165" s="184">
        <f>'Crisis Indicator Data'!Y162</f>
        <v>1</v>
      </c>
      <c r="AB165" s="184">
        <f>'Crisis Indicator Data'!Z162</f>
        <v>0</v>
      </c>
      <c r="AC165" s="184">
        <f>'Crisis Indicator Data'!AA162</f>
        <v>0</v>
      </c>
      <c r="AD165" s="184">
        <f>'Crisis Indicator Data'!AB162</f>
        <v>0</v>
      </c>
      <c r="AE165" s="184">
        <f t="shared" si="60"/>
        <v>1</v>
      </c>
      <c r="AF165" s="184">
        <f>'Crisis Indicator Data'!AC162</f>
        <v>1</v>
      </c>
      <c r="AG165" s="184">
        <f>'Crisis Indicator Data'!AD162</f>
        <v>1</v>
      </c>
      <c r="AH165" s="184">
        <f t="shared" si="61"/>
        <v>2</v>
      </c>
      <c r="AI165" s="184">
        <f>'Crisis Indicator Data'!AE162</f>
        <v>0</v>
      </c>
      <c r="AJ165" s="184">
        <f>'Crisis Indicator Data'!AF162</f>
        <v>3</v>
      </c>
      <c r="AK165" s="184">
        <f>'Crisis Indicator Data'!AG162</f>
        <v>0</v>
      </c>
      <c r="AL165" s="184">
        <f t="shared" si="62"/>
        <v>3</v>
      </c>
      <c r="AM165" s="163">
        <f t="shared" si="63"/>
        <v>2</v>
      </c>
      <c r="AN165" s="163">
        <f t="shared" si="64"/>
        <v>3.5</v>
      </c>
    </row>
    <row r="166" spans="1:40" x14ac:dyDescent="0.35">
      <c r="A166" s="175" t="str">
        <f>'Crisis Indicator Data'!A163</f>
        <v>Syrian Refugees in Türkiye</v>
      </c>
      <c r="B166" s="176" t="str">
        <f>'Crisis Indicator Data'!B163</f>
        <v>Displacement</v>
      </c>
      <c r="C166" s="176" t="str">
        <f>'Crisis Indicator Data'!C163</f>
        <v>TUR002</v>
      </c>
      <c r="D166" s="176" t="str">
        <f>'Crisis Indicator Data'!D163</f>
        <v>Türkiye</v>
      </c>
      <c r="E166" s="177" t="str">
        <f>'Crisis Indicator Data'!E163</f>
        <v>TUR</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2.9</v>
      </c>
      <c r="H166" s="163">
        <f t="shared" ref="H166:H180" si="65">IF(AND(F166="x",G166="x"),"x",AVERAGE(F166,G166))</f>
        <v>2.7</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3.4</v>
      </c>
      <c r="K166" s="163">
        <f t="shared" ref="K166:K180" si="66">IF(AND(I166="x",J166="x"),"x",AVERAGE(I166,J166))</f>
        <v>2.7</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2</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2.1</v>
      </c>
      <c r="N166" s="163">
        <f t="shared" ref="N166:N180" si="67">IF(AND(L166="x",M166="x"),"x",AVERAGE(L166,M166))</f>
        <v>2.0499999999999998</v>
      </c>
      <c r="O166" s="163">
        <f t="shared" ref="O166:O180" si="68">AVERAGE(H166,K166,N166)</f>
        <v>2.4833333333333334</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2.2999999999999998</v>
      </c>
      <c r="R166" s="163">
        <f t="shared" ref="R166:R180" si="69">AVERAGE(P166:Q166)</f>
        <v>3.15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2.5</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3.4</v>
      </c>
      <c r="W166" s="163">
        <f t="shared" ref="W166:W180" si="70">IF(AND(S166="x",V166="x"),"x",ROUND(AVERAGE(S166,V166,T166,U166),1))</f>
        <v>3.1</v>
      </c>
      <c r="X166" s="163">
        <f t="shared" ref="X166:X180" si="71">ROUND(AVERAGE(O166,W166,R166),1)</f>
        <v>2.9</v>
      </c>
      <c r="Y166" s="184">
        <f>IF('Core Indicators'!FC163="x","x",IF('Core Indicators'!FC163&gt;=5,5,IF('Core Indicators'!FC163&gt;=4,4,IF('Core Indicators'!FC163&gt;=3,3,IF('Core Indicators'!FC163&gt;=2,2,IF('Core Indicators'!FC163&gt;=1,1,0))))))</f>
        <v>3</v>
      </c>
      <c r="Z166" s="163">
        <f t="shared" ref="Z166:Z180" si="72">Y166</f>
        <v>3</v>
      </c>
      <c r="AA166" s="184">
        <f>'Crisis Indicator Data'!Y163</f>
        <v>1</v>
      </c>
      <c r="AB166" s="184">
        <f>'Crisis Indicator Data'!Z163</f>
        <v>0</v>
      </c>
      <c r="AC166" s="184">
        <f>'Crisis Indicator Data'!AA163</f>
        <v>0</v>
      </c>
      <c r="AD166" s="184">
        <f>'Crisis Indicator Data'!AB163</f>
        <v>0</v>
      </c>
      <c r="AE166" s="184">
        <f t="shared" ref="AE166:AE180" si="73">IF(SUM(AA166:AD166)=0,0,IF(SUM(AA166,AB166,AC166,AD166)&lt;2,1,IF(SUM(AA166:AD166)&lt;6,2,IF(SUM(AA166:AD166)&lt;8,3,IF(SUM(AA166:AD166)&lt;10,4,5)))))</f>
        <v>1</v>
      </c>
      <c r="AF166" s="184">
        <f>'Crisis Indicator Data'!AC163</f>
        <v>0</v>
      </c>
      <c r="AG166" s="184">
        <f>'Crisis Indicator Data'!AD163</f>
        <v>2</v>
      </c>
      <c r="AH166" s="184">
        <f t="shared" ref="AH166:AH180" si="74">IF(SUM(AF166:AG166)=0,0,IF(SUM(AF166,AG166)=1,1,IF(SUM(AF166:AG166)&lt;3,2,IF(SUM(AF166:AG166)&lt;4,3,IF(SUM(AF166:AG166)&lt;5,4,5)))))</f>
        <v>2</v>
      </c>
      <c r="AI166" s="184">
        <f>'Crisis Indicator Data'!AE163</f>
        <v>0</v>
      </c>
      <c r="AJ166" s="184">
        <f>'Crisis Indicator Data'!AF163</f>
        <v>3</v>
      </c>
      <c r="AK166" s="184">
        <f>'Crisis Indicator Data'!AG163</f>
        <v>0</v>
      </c>
      <c r="AL166" s="184">
        <f t="shared" ref="AL166:AL180" si="75">IF(SUM(AI166:AK166)=0,0,IF(SUM(AI166:AK166)=1,1,IF(SUM(AI166:AK166)&lt;3,2,IF(SUM(AI166:AK166)&lt;5,3,IF(SUM(AI166:AK166)&lt;7,4,5)))))</f>
        <v>3</v>
      </c>
      <c r="AM166" s="163">
        <f t="shared" ref="AM166:AM180" si="76">IF(AA166=3,5,ROUND(AVERAGE(AE166,AH166,AL166),0))</f>
        <v>2</v>
      </c>
      <c r="AN166" s="163">
        <f t="shared" ref="AN166:AN180" si="77">IF(AND(Z166="x",AM166="x"),"x",ROUND(AVERAGE(Z166,AM166),1))</f>
        <v>2.5</v>
      </c>
    </row>
    <row r="167" spans="1:40" x14ac:dyDescent="0.35">
      <c r="A167" s="175" t="str">
        <f>'Crisis Indicator Data'!A164</f>
        <v>Mixed Migration Flows in Türkiye</v>
      </c>
      <c r="B167" s="176" t="str">
        <f>'Crisis Indicator Data'!B164</f>
        <v>Displacement</v>
      </c>
      <c r="C167" s="176" t="str">
        <f>'Crisis Indicator Data'!C164</f>
        <v>TUR003</v>
      </c>
      <c r="D167" s="176" t="str">
        <f>'Crisis Indicator Data'!D164</f>
        <v>Türkiye</v>
      </c>
      <c r="E167" s="177" t="str">
        <f>'Crisis Indicator Data'!E164</f>
        <v>TUR</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2.9</v>
      </c>
      <c r="H167" s="163">
        <f t="shared" si="65"/>
        <v>2.7</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3.4</v>
      </c>
      <c r="K167" s="163">
        <f t="shared" si="66"/>
        <v>2.7</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2</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2.1</v>
      </c>
      <c r="N167" s="163">
        <f t="shared" si="67"/>
        <v>2.0499999999999998</v>
      </c>
      <c r="O167" s="163">
        <f t="shared" si="68"/>
        <v>2.4833333333333334</v>
      </c>
      <c r="P167" s="163">
        <f>IF(LEN(E167)&gt;3,VLOOKUP(C167,'Regional Crises'!$B$1:$R$69,12,FALSE),VLOOKUP(E167,'Country Indicator Data'!$B$4:$I$300,8,FALSE))</f>
        <v>4</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2.2999999999999998</v>
      </c>
      <c r="R167" s="163">
        <f t="shared" si="69"/>
        <v>3.15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2.5</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3.4</v>
      </c>
      <c r="W167" s="163">
        <f t="shared" si="70"/>
        <v>3.1</v>
      </c>
      <c r="X167" s="163">
        <f t="shared" si="71"/>
        <v>2.9</v>
      </c>
      <c r="Y167" s="184">
        <f>IF('Core Indicators'!FC164="x","x",IF('Core Indicators'!FC164&gt;=5,5,IF('Core Indicators'!FC164&gt;=4,4,IF('Core Indicators'!FC164&gt;=3,3,IF('Core Indicators'!FC164&gt;=2,2,IF('Core Indicators'!FC164&gt;=1,1,0))))))</f>
        <v>3</v>
      </c>
      <c r="Z167" s="163">
        <f t="shared" si="72"/>
        <v>3</v>
      </c>
      <c r="AA167" s="184">
        <f>'Crisis Indicator Data'!Y164</f>
        <v>1</v>
      </c>
      <c r="AB167" s="184">
        <f>'Crisis Indicator Data'!Z164</f>
        <v>0</v>
      </c>
      <c r="AC167" s="184">
        <f>'Crisis Indicator Data'!AA164</f>
        <v>0</v>
      </c>
      <c r="AD167" s="184">
        <f>'Crisis Indicator Data'!AB164</f>
        <v>0</v>
      </c>
      <c r="AE167" s="184">
        <f t="shared" si="73"/>
        <v>1</v>
      </c>
      <c r="AF167" s="184">
        <f>'Crisis Indicator Data'!AC164</f>
        <v>0</v>
      </c>
      <c r="AG167" s="184">
        <f>'Crisis Indicator Data'!AD164</f>
        <v>2</v>
      </c>
      <c r="AH167" s="184">
        <f t="shared" si="74"/>
        <v>2</v>
      </c>
      <c r="AI167" s="184">
        <f>'Crisis Indicator Data'!AE164</f>
        <v>0</v>
      </c>
      <c r="AJ167" s="184">
        <f>'Crisis Indicator Data'!AF164</f>
        <v>3</v>
      </c>
      <c r="AK167" s="184">
        <f>'Crisis Indicator Data'!AG164</f>
        <v>0</v>
      </c>
      <c r="AL167" s="184">
        <f t="shared" si="75"/>
        <v>3</v>
      </c>
      <c r="AM167" s="163">
        <f t="shared" si="76"/>
        <v>2</v>
      </c>
      <c r="AN167" s="163">
        <f t="shared" si="77"/>
        <v>2.5</v>
      </c>
    </row>
    <row r="168" spans="1:40" x14ac:dyDescent="0.35">
      <c r="A168" s="175" t="str">
        <f>'Crisis Indicator Data'!A165</f>
        <v>Kurdish Conflict</v>
      </c>
      <c r="B168" s="176" t="str">
        <f>'Crisis Indicator Data'!B165</f>
        <v>Conflict</v>
      </c>
      <c r="C168" s="176" t="str">
        <f>'Crisis Indicator Data'!C165</f>
        <v>TUR004</v>
      </c>
      <c r="D168" s="176" t="str">
        <f>'Crisis Indicator Data'!D165</f>
        <v>Türkiye</v>
      </c>
      <c r="E168" s="177" t="str">
        <f>'Crisis Indicator Data'!E165</f>
        <v>TUR</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2.9</v>
      </c>
      <c r="H168" s="163">
        <f t="shared" si="65"/>
        <v>2.7</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3.4</v>
      </c>
      <c r="K168" s="163">
        <f t="shared" si="66"/>
        <v>2.7</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2</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2.1</v>
      </c>
      <c r="N168" s="163">
        <f t="shared" si="67"/>
        <v>2.0499999999999998</v>
      </c>
      <c r="O168" s="163">
        <f t="shared" si="68"/>
        <v>2.4833333333333334</v>
      </c>
      <c r="P168" s="163">
        <f>IF(LEN(E168)&gt;3,VLOOKUP(C168,'Regional Crises'!$B$1:$R$69,12,FALSE),VLOOKUP(E168,'Country Indicator Data'!$B$4:$I$300,8,FALSE))</f>
        <v>4</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2.2999999999999998</v>
      </c>
      <c r="R168" s="163">
        <f t="shared" si="69"/>
        <v>3.15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3.3</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2.5</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3.4</v>
      </c>
      <c r="W168" s="163">
        <f t="shared" si="70"/>
        <v>3.1</v>
      </c>
      <c r="X168" s="163">
        <f t="shared" si="71"/>
        <v>2.9</v>
      </c>
      <c r="Y168" s="184">
        <f>IF('Core Indicators'!FC165="x","x",IF('Core Indicators'!FC165&gt;=5,5,IF('Core Indicators'!FC165&gt;=4,4,IF('Core Indicators'!FC165&gt;=3,3,IF('Core Indicators'!FC165&gt;=2,2,IF('Core Indicators'!FC165&gt;=1,1,0))))))</f>
        <v>2</v>
      </c>
      <c r="Z168" s="163">
        <f t="shared" si="72"/>
        <v>2</v>
      </c>
      <c r="AA168" s="184">
        <f>'Crisis Indicator Data'!Y165</f>
        <v>1</v>
      </c>
      <c r="AB168" s="184">
        <f>'Crisis Indicator Data'!Z165</f>
        <v>0</v>
      </c>
      <c r="AC168" s="184">
        <f>'Crisis Indicator Data'!AA165</f>
        <v>1</v>
      </c>
      <c r="AD168" s="184">
        <f>'Crisis Indicator Data'!AB165</f>
        <v>0</v>
      </c>
      <c r="AE168" s="184">
        <f t="shared" si="73"/>
        <v>2</v>
      </c>
      <c r="AF168" s="184">
        <f>'Crisis Indicator Data'!AC165</f>
        <v>2</v>
      </c>
      <c r="AG168" s="184">
        <f>'Crisis Indicator Data'!AD165</f>
        <v>0</v>
      </c>
      <c r="AH168" s="184">
        <f t="shared" si="74"/>
        <v>2</v>
      </c>
      <c r="AI168" s="184">
        <f>'Crisis Indicator Data'!AE165</f>
        <v>0</v>
      </c>
      <c r="AJ168" s="184">
        <f>'Crisis Indicator Data'!AF165</f>
        <v>3</v>
      </c>
      <c r="AK168" s="184">
        <f>'Crisis Indicator Data'!AG165</f>
        <v>0</v>
      </c>
      <c r="AL168" s="184">
        <f t="shared" si="75"/>
        <v>3</v>
      </c>
      <c r="AM168" s="163">
        <f t="shared" si="76"/>
        <v>2</v>
      </c>
      <c r="AN168" s="163">
        <f t="shared" si="77"/>
        <v>2</v>
      </c>
    </row>
    <row r="169" spans="1:40" x14ac:dyDescent="0.35">
      <c r="A169" s="175" t="str">
        <f>'Crisis Indicator Data'!A166</f>
        <v>Türkiye / Syria earthquake in Türkiye</v>
      </c>
      <c r="B169" s="176" t="str">
        <f>'Crisis Indicator Data'!B166</f>
        <v>Earthquake</v>
      </c>
      <c r="C169" s="176" t="str">
        <f>'Crisis Indicator Data'!C166</f>
        <v>TUR005</v>
      </c>
      <c r="D169" s="176" t="str">
        <f>'Crisis Indicator Data'!D166</f>
        <v>Türkiye</v>
      </c>
      <c r="E169" s="177" t="str">
        <f>'Crisis Indicator Data'!E166</f>
        <v>TUR</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2.9</v>
      </c>
      <c r="H169" s="163">
        <f t="shared" si="65"/>
        <v>2.7</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2</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3.4</v>
      </c>
      <c r="K169" s="163">
        <f t="shared" si="66"/>
        <v>2.7</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2</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2.1</v>
      </c>
      <c r="N169" s="163">
        <f t="shared" si="67"/>
        <v>2.0499999999999998</v>
      </c>
      <c r="O169" s="163">
        <f t="shared" si="68"/>
        <v>2.4833333333333334</v>
      </c>
      <c r="P169" s="163">
        <f>IF(LEN(E169)&gt;3,VLOOKUP(C169,'Regional Crises'!$B$1:$R$69,12,FALSE),VLOOKUP(E169,'Country Indicator Data'!$B$4:$I$300,8,FALSE))</f>
        <v>4</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2.2999999999999998</v>
      </c>
      <c r="R169" s="163">
        <f t="shared" si="69"/>
        <v>3.15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3.3</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2.5</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3.4</v>
      </c>
      <c r="W169" s="163">
        <f t="shared" si="70"/>
        <v>3.1</v>
      </c>
      <c r="X169" s="163">
        <f t="shared" si="71"/>
        <v>2.9</v>
      </c>
      <c r="Y169" s="184">
        <f>IF('Core Indicators'!FC166="x","x",IF('Core Indicators'!FC166&gt;=5,5,IF('Core Indicators'!FC166&gt;=4,4,IF('Core Indicators'!FC166&gt;=3,3,IF('Core Indicators'!FC166&gt;=2,2,IF('Core Indicators'!FC166&gt;=1,1,0))))))</f>
        <v>3</v>
      </c>
      <c r="Z169" s="163">
        <f t="shared" si="72"/>
        <v>3</v>
      </c>
      <c r="AA169" s="184">
        <f>'Crisis Indicator Data'!Y166</f>
        <v>1</v>
      </c>
      <c r="AB169" s="184">
        <f>'Crisis Indicator Data'!Z166</f>
        <v>0</v>
      </c>
      <c r="AC169" s="184">
        <f>'Crisis Indicator Data'!AA166</f>
        <v>0</v>
      </c>
      <c r="AD169" s="184">
        <f>'Crisis Indicator Data'!AB166</f>
        <v>0</v>
      </c>
      <c r="AE169" s="184">
        <f t="shared" si="73"/>
        <v>1</v>
      </c>
      <c r="AF169" s="184">
        <f>'Crisis Indicator Data'!AC166</f>
        <v>0</v>
      </c>
      <c r="AG169" s="184">
        <f>'Crisis Indicator Data'!AD166</f>
        <v>0</v>
      </c>
      <c r="AH169" s="184">
        <f t="shared" si="74"/>
        <v>0</v>
      </c>
      <c r="AI169" s="184">
        <f>'Crisis Indicator Data'!AE166</f>
        <v>0</v>
      </c>
      <c r="AJ169" s="184">
        <f>'Crisis Indicator Data'!AF166</f>
        <v>3</v>
      </c>
      <c r="AK169" s="184">
        <f>'Crisis Indicator Data'!AG166</f>
        <v>0</v>
      </c>
      <c r="AL169" s="184">
        <f t="shared" si="75"/>
        <v>3</v>
      </c>
      <c r="AM169" s="163">
        <f t="shared" si="76"/>
        <v>1</v>
      </c>
      <c r="AN169" s="163">
        <f t="shared" si="77"/>
        <v>2</v>
      </c>
    </row>
    <row r="170" spans="1:40" x14ac:dyDescent="0.35">
      <c r="A170" s="175" t="str">
        <f>'Crisis Indicator Data'!A167</f>
        <v>Multiple Crises in Tanzania</v>
      </c>
      <c r="B170" s="176" t="str">
        <f>'Crisis Indicator Data'!B167</f>
        <v>Displacement,Drought</v>
      </c>
      <c r="C170" s="176" t="str">
        <f>'Crisis Indicator Data'!C167</f>
        <v>TZA001</v>
      </c>
      <c r="D170" s="176" t="str">
        <f>'Crisis Indicator Data'!D167</f>
        <v>Tanzania</v>
      </c>
      <c r="E170" s="177" t="str">
        <f>'Crisis Indicator Data'!E167</f>
        <v>TZA</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2.6</v>
      </c>
      <c r="H170" s="163">
        <f t="shared" si="65"/>
        <v>2.5499999999999998</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2.5</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0</v>
      </c>
      <c r="K170" s="163">
        <f t="shared" si="66"/>
        <v>1.25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3.6</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1.9</v>
      </c>
      <c r="N170" s="163">
        <f t="shared" si="67"/>
        <v>2.75</v>
      </c>
      <c r="O170" s="163">
        <f t="shared" si="68"/>
        <v>2.1833333333333331</v>
      </c>
      <c r="P170" s="163">
        <f>IF(LEN(E170)&gt;3,VLOOKUP(C170,'Regional Crises'!$B$1:$R$69,12,FALSE),VLOOKUP(E170,'Country Indicator Data'!$B$4:$I$300,8,FALSE))</f>
        <v>1</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0</v>
      </c>
      <c r="R170" s="163">
        <f t="shared" si="69"/>
        <v>0.5</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2.9</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2.4</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3.2</v>
      </c>
      <c r="W170" s="163">
        <f t="shared" si="70"/>
        <v>2.9</v>
      </c>
      <c r="X170" s="163">
        <f t="shared" si="71"/>
        <v>1.9</v>
      </c>
      <c r="Y170" s="184">
        <f>IF('Core Indicators'!FC167="x","x",IF('Core Indicators'!FC167&gt;=5,5,IF('Core Indicators'!FC167&gt;=4,4,IF('Core Indicators'!FC167&gt;=3,3,IF('Core Indicators'!FC167&gt;=2,2,IF('Core Indicators'!FC167&gt;=1,1,0))))))</f>
        <v>2</v>
      </c>
      <c r="Z170" s="163">
        <f t="shared" si="72"/>
        <v>2</v>
      </c>
      <c r="AA170" s="184">
        <f>'Crisis Indicator Data'!Y167</f>
        <v>2</v>
      </c>
      <c r="AB170" s="184">
        <f>'Crisis Indicator Data'!Z167</f>
        <v>0</v>
      </c>
      <c r="AC170" s="184">
        <f>'Crisis Indicator Data'!AA167</f>
        <v>1</v>
      </c>
      <c r="AD170" s="184">
        <f>'Crisis Indicator Data'!AB167</f>
        <v>0</v>
      </c>
      <c r="AE170" s="184">
        <f t="shared" si="73"/>
        <v>2</v>
      </c>
      <c r="AF170" s="184">
        <f>'Crisis Indicator Data'!AC167</f>
        <v>0</v>
      </c>
      <c r="AG170" s="184">
        <f>'Crisis Indicator Data'!AD167</f>
        <v>2</v>
      </c>
      <c r="AH170" s="184">
        <f t="shared" si="74"/>
        <v>2</v>
      </c>
      <c r="AI170" s="184">
        <f>'Crisis Indicator Data'!AE167</f>
        <v>0</v>
      </c>
      <c r="AJ170" s="184">
        <f>'Crisis Indicator Data'!AF167</f>
        <v>0</v>
      </c>
      <c r="AK170" s="184">
        <f>'Crisis Indicator Data'!AG167</f>
        <v>3</v>
      </c>
      <c r="AL170" s="184">
        <f t="shared" si="75"/>
        <v>3</v>
      </c>
      <c r="AM170" s="163">
        <f t="shared" si="76"/>
        <v>2</v>
      </c>
      <c r="AN170" s="163">
        <f t="shared" si="77"/>
        <v>2</v>
      </c>
    </row>
    <row r="171" spans="1:40" x14ac:dyDescent="0.35">
      <c r="A171" s="175" t="str">
        <f>'Crisis Indicator Data'!A168</f>
        <v>International Displacement in Tanzania</v>
      </c>
      <c r="B171" s="176" t="str">
        <f>'Crisis Indicator Data'!B168</f>
        <v>Displacement</v>
      </c>
      <c r="C171" s="176" t="str">
        <f>'Crisis Indicator Data'!C168</f>
        <v>TZA002</v>
      </c>
      <c r="D171" s="176" t="str">
        <f>'Crisis Indicator Data'!D168</f>
        <v>Tanzania</v>
      </c>
      <c r="E171" s="177" t="str">
        <f>'Crisis Indicator Data'!E168</f>
        <v>TZA</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2.5</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2.6</v>
      </c>
      <c r="H171" s="163">
        <f t="shared" si="65"/>
        <v>2.5499999999999998</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2.5</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0</v>
      </c>
      <c r="K171" s="163">
        <f t="shared" si="66"/>
        <v>1.25</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3.6</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1.9</v>
      </c>
      <c r="N171" s="163">
        <f t="shared" si="67"/>
        <v>2.75</v>
      </c>
      <c r="O171" s="163">
        <f t="shared" si="68"/>
        <v>2.1833333333333331</v>
      </c>
      <c r="P171" s="163">
        <f>IF(LEN(E171)&gt;3,VLOOKUP(C171,'Regional Crises'!$B$1:$R$69,12,FALSE),VLOOKUP(E171,'Country Indicator Data'!$B$4:$I$300,8,FALSE))</f>
        <v>1</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0</v>
      </c>
      <c r="R171" s="163">
        <f t="shared" si="69"/>
        <v>0.5</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2.9</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2.4</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3.2</v>
      </c>
      <c r="W171" s="163">
        <f t="shared" si="70"/>
        <v>2.9</v>
      </c>
      <c r="X171" s="163">
        <f t="shared" si="71"/>
        <v>1.9</v>
      </c>
      <c r="Y171" s="184">
        <f>IF('Core Indicators'!FC168="x","x",IF('Core Indicators'!FC168&gt;=5,5,IF('Core Indicators'!FC168&gt;=4,4,IF('Core Indicators'!FC168&gt;=3,3,IF('Core Indicators'!FC168&gt;=2,2,IF('Core Indicators'!FC168&gt;=1,1,0))))))</f>
        <v>2</v>
      </c>
      <c r="Z171" s="163">
        <f t="shared" si="72"/>
        <v>2</v>
      </c>
      <c r="AA171" s="184">
        <f>'Crisis Indicator Data'!Y168</f>
        <v>2</v>
      </c>
      <c r="AB171" s="184">
        <f>'Crisis Indicator Data'!Z168</f>
        <v>0</v>
      </c>
      <c r="AC171" s="184">
        <f>'Crisis Indicator Data'!AA168</f>
        <v>1</v>
      </c>
      <c r="AD171" s="184">
        <f>'Crisis Indicator Data'!AB168</f>
        <v>0</v>
      </c>
      <c r="AE171" s="184">
        <f t="shared" si="73"/>
        <v>2</v>
      </c>
      <c r="AF171" s="184">
        <f>'Crisis Indicator Data'!AC168</f>
        <v>0</v>
      </c>
      <c r="AG171" s="184">
        <f>'Crisis Indicator Data'!AD168</f>
        <v>2</v>
      </c>
      <c r="AH171" s="184">
        <f t="shared" si="74"/>
        <v>2</v>
      </c>
      <c r="AI171" s="184">
        <f>'Crisis Indicator Data'!AE168</f>
        <v>0</v>
      </c>
      <c r="AJ171" s="184">
        <f>'Crisis Indicator Data'!AF168</f>
        <v>0</v>
      </c>
      <c r="AK171" s="184">
        <f>'Crisis Indicator Data'!AG168</f>
        <v>3</v>
      </c>
      <c r="AL171" s="184">
        <f t="shared" si="75"/>
        <v>3</v>
      </c>
      <c r="AM171" s="163">
        <f t="shared" si="76"/>
        <v>2</v>
      </c>
      <c r="AN171" s="163">
        <f t="shared" si="77"/>
        <v>2</v>
      </c>
    </row>
    <row r="172" spans="1:40" x14ac:dyDescent="0.35">
      <c r="A172" s="175" t="str">
        <f>'Crisis Indicator Data'!A169</f>
        <v>Food Security Crisis in North-East Tanzania</v>
      </c>
      <c r="B172" s="176" t="str">
        <f>'Crisis Indicator Data'!B169</f>
        <v>Drought</v>
      </c>
      <c r="C172" s="176" t="str">
        <f>'Crisis Indicator Data'!C169</f>
        <v>TZA003</v>
      </c>
      <c r="D172" s="176" t="str">
        <f>'Crisis Indicator Data'!D169</f>
        <v>Tanzania</v>
      </c>
      <c r="E172" s="177" t="str">
        <f>'Crisis Indicator Data'!E169</f>
        <v>TZA</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2.5</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2.6</v>
      </c>
      <c r="H172" s="163">
        <f t="shared" si="65"/>
        <v>2.5499999999999998</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2.5</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0</v>
      </c>
      <c r="K172" s="163">
        <f t="shared" si="66"/>
        <v>1.25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3.6</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1.9</v>
      </c>
      <c r="N172" s="163">
        <f t="shared" si="67"/>
        <v>2.75</v>
      </c>
      <c r="O172" s="163">
        <f t="shared" si="68"/>
        <v>2.1833333333333331</v>
      </c>
      <c r="P172" s="163">
        <f>IF(LEN(E172)&gt;3,VLOOKUP(C172,'Regional Crises'!$B$1:$R$69,12,FALSE),VLOOKUP(E172,'Country Indicator Data'!$B$4:$I$300,8,FALSE))</f>
        <v>1</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0</v>
      </c>
      <c r="R172" s="163">
        <f t="shared" si="69"/>
        <v>0.5</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3</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2.9</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2.4</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3.2</v>
      </c>
      <c r="W172" s="163">
        <f t="shared" si="70"/>
        <v>2.9</v>
      </c>
      <c r="X172" s="163">
        <f t="shared" si="71"/>
        <v>1.9</v>
      </c>
      <c r="Y172" s="184">
        <f>IF('Core Indicators'!FC169="x","x",IF('Core Indicators'!FC169&gt;=5,5,IF('Core Indicators'!FC169&gt;=4,4,IF('Core Indicators'!FC169&gt;=3,3,IF('Core Indicators'!FC169&gt;=2,2,IF('Core Indicators'!FC169&gt;=1,1,0))))))</f>
        <v>2</v>
      </c>
      <c r="Z172" s="163">
        <f t="shared" si="72"/>
        <v>2</v>
      </c>
      <c r="AA172" s="184">
        <f>'Crisis Indicator Data'!Y169</f>
        <v>2</v>
      </c>
      <c r="AB172" s="184">
        <f>'Crisis Indicator Data'!Z169</f>
        <v>0</v>
      </c>
      <c r="AC172" s="184">
        <f>'Crisis Indicator Data'!AA169</f>
        <v>1</v>
      </c>
      <c r="AD172" s="184">
        <f>'Crisis Indicator Data'!AB169</f>
        <v>0</v>
      </c>
      <c r="AE172" s="184">
        <f t="shared" si="73"/>
        <v>2</v>
      </c>
      <c r="AF172" s="184">
        <f>'Crisis Indicator Data'!AC169</f>
        <v>0</v>
      </c>
      <c r="AG172" s="184">
        <f>'Crisis Indicator Data'!AD169</f>
        <v>2</v>
      </c>
      <c r="AH172" s="184">
        <f t="shared" si="74"/>
        <v>2</v>
      </c>
      <c r="AI172" s="184">
        <f>'Crisis Indicator Data'!AE169</f>
        <v>0</v>
      </c>
      <c r="AJ172" s="184">
        <f>'Crisis Indicator Data'!AF169</f>
        <v>0</v>
      </c>
      <c r="AK172" s="184">
        <f>'Crisis Indicator Data'!AG169</f>
        <v>3</v>
      </c>
      <c r="AL172" s="184">
        <f t="shared" si="75"/>
        <v>3</v>
      </c>
      <c r="AM172" s="163">
        <f t="shared" si="76"/>
        <v>2</v>
      </c>
      <c r="AN172" s="163">
        <f t="shared" si="77"/>
        <v>2</v>
      </c>
    </row>
    <row r="173" spans="1:40" x14ac:dyDescent="0.35">
      <c r="A173" s="175" t="str">
        <f>'Crisis Indicator Data'!A170</f>
        <v>International Displacement in Uganda</v>
      </c>
      <c r="B173" s="176" t="str">
        <f>'Crisis Indicator Data'!B170</f>
        <v>Displacement</v>
      </c>
      <c r="C173" s="176" t="str">
        <f>'Crisis Indicator Data'!C170</f>
        <v>UGA005</v>
      </c>
      <c r="D173" s="176" t="str">
        <f>'Crisis Indicator Data'!D170</f>
        <v>Uganda</v>
      </c>
      <c r="E173" s="177" t="str">
        <f>'Crisis Indicator Data'!E170</f>
        <v>UGA</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2.5</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2.7</v>
      </c>
      <c r="H173" s="163">
        <f t="shared" si="65"/>
        <v>2.6</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4.5999999999999996</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2.4</v>
      </c>
      <c r="K173" s="163">
        <f t="shared" si="66"/>
        <v>3.5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3.5</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2.2000000000000002</v>
      </c>
      <c r="N173" s="163">
        <f t="shared" si="67"/>
        <v>2.85</v>
      </c>
      <c r="O173" s="163">
        <f t="shared" si="68"/>
        <v>2.9833333333333329</v>
      </c>
      <c r="P173" s="163">
        <f>IF(LEN(E173)&gt;3,VLOOKUP(C173,'Regional Crises'!$B$1:$R$69,12,FALSE),VLOOKUP(E173,'Country Indicator Data'!$B$4:$I$300,8,FALSE))</f>
        <v>5</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4.9000000000000004</v>
      </c>
      <c r="R173" s="163">
        <f t="shared" si="69"/>
        <v>4.95</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3.7</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2.9</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2.6</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3.3</v>
      </c>
      <c r="W173" s="163">
        <f t="shared" si="70"/>
        <v>3.1</v>
      </c>
      <c r="X173" s="163">
        <f t="shared" si="71"/>
        <v>3.7</v>
      </c>
      <c r="Y173" s="184">
        <f>IF('Core Indicators'!FC170="x","x",IF('Core Indicators'!FC170&gt;=5,5,IF('Core Indicators'!FC170&gt;=4,4,IF('Core Indicators'!FC170&gt;=3,3,IF('Core Indicators'!FC170&gt;=2,2,IF('Core Indicators'!FC170&gt;=1,1,0))))))</f>
        <v>2</v>
      </c>
      <c r="Z173" s="163">
        <f t="shared" si="72"/>
        <v>2</v>
      </c>
      <c r="AA173" s="184">
        <f>'Crisis Indicator Data'!Y170</f>
        <v>2</v>
      </c>
      <c r="AB173" s="184">
        <f>'Crisis Indicator Data'!Z170</f>
        <v>1</v>
      </c>
      <c r="AC173" s="184">
        <f>'Crisis Indicator Data'!AA170</f>
        <v>0</v>
      </c>
      <c r="AD173" s="184">
        <f>'Crisis Indicator Data'!AB170</f>
        <v>0</v>
      </c>
      <c r="AE173" s="184">
        <f t="shared" si="73"/>
        <v>2</v>
      </c>
      <c r="AF173" s="184">
        <f>'Crisis Indicator Data'!AC170</f>
        <v>2</v>
      </c>
      <c r="AG173" s="184">
        <f>'Crisis Indicator Data'!AD170</f>
        <v>1</v>
      </c>
      <c r="AH173" s="184">
        <f t="shared" si="74"/>
        <v>3</v>
      </c>
      <c r="AI173" s="184">
        <f>'Crisis Indicator Data'!AE170</f>
        <v>0</v>
      </c>
      <c r="AJ173" s="184">
        <f>'Crisis Indicator Data'!AF170</f>
        <v>1</v>
      </c>
      <c r="AK173" s="184">
        <f>'Crisis Indicator Data'!AG170</f>
        <v>2</v>
      </c>
      <c r="AL173" s="184">
        <f t="shared" si="75"/>
        <v>3</v>
      </c>
      <c r="AM173" s="163">
        <f t="shared" si="76"/>
        <v>3</v>
      </c>
      <c r="AN173" s="163">
        <f t="shared" si="77"/>
        <v>2.5</v>
      </c>
    </row>
    <row r="174" spans="1:40" x14ac:dyDescent="0.35">
      <c r="A174" s="175" t="str">
        <f>'Crisis Indicator Data'!A171</f>
        <v>Russia-Ukraine conflict</v>
      </c>
      <c r="B174" s="176" t="str">
        <f>'Crisis Indicator Data'!B171</f>
        <v>Conflict,Displacement</v>
      </c>
      <c r="C174" s="176" t="str">
        <f>'Crisis Indicator Data'!C171</f>
        <v>UKR002</v>
      </c>
      <c r="D174" s="176" t="str">
        <f>'Crisis Indicator Data'!D171</f>
        <v>Ukraine</v>
      </c>
      <c r="E174" s="177" t="str">
        <f>'Crisis Indicator Data'!E171</f>
        <v>UKR</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1.4</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1.5</v>
      </c>
      <c r="H174" s="163">
        <f t="shared" si="65"/>
        <v>1.45</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1.6</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0.2</v>
      </c>
      <c r="K174" s="163">
        <f t="shared" si="66"/>
        <v>0.9</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1.9</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0.2</v>
      </c>
      <c r="N174" s="163">
        <f t="shared" si="67"/>
        <v>1.05</v>
      </c>
      <c r="O174" s="163">
        <f t="shared" si="68"/>
        <v>1.1333333333333335</v>
      </c>
      <c r="P174" s="163">
        <f>IF(LEN(E174)&gt;3,VLOOKUP(C174,'Regional Crises'!$B$1:$R$69,12,FALSE),VLOOKUP(E174,'Country Indicator Data'!$B$4:$I$300,8,FALSE))</f>
        <v>3</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5</v>
      </c>
      <c r="R174" s="163">
        <f t="shared" si="69"/>
        <v>4</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3.2</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3.4</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1.7</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2.6</v>
      </c>
      <c r="W174" s="163">
        <f t="shared" si="70"/>
        <v>2.7</v>
      </c>
      <c r="X174" s="163">
        <f t="shared" si="71"/>
        <v>2.6</v>
      </c>
      <c r="Y174" s="184">
        <f>IF('Core Indicators'!FC171="x","x",IF('Core Indicators'!FC171&gt;=5,5,IF('Core Indicators'!FC171&gt;=4,4,IF('Core Indicators'!FC171&gt;=3,3,IF('Core Indicators'!FC171&gt;=2,2,IF('Core Indicators'!FC171&gt;=1,1,0))))))</f>
        <v>4</v>
      </c>
      <c r="Z174" s="163">
        <f t="shared" si="72"/>
        <v>4</v>
      </c>
      <c r="AA174" s="184">
        <f>'Crisis Indicator Data'!Y171</f>
        <v>1</v>
      </c>
      <c r="AB174" s="184">
        <f>'Crisis Indicator Data'!Z171</f>
        <v>3</v>
      </c>
      <c r="AC174" s="184">
        <f>'Crisis Indicator Data'!AA171</f>
        <v>1</v>
      </c>
      <c r="AD174" s="184">
        <f>'Crisis Indicator Data'!AB171</f>
        <v>3</v>
      </c>
      <c r="AE174" s="184">
        <f t="shared" si="73"/>
        <v>4</v>
      </c>
      <c r="AF174" s="184">
        <f>'Crisis Indicator Data'!AC171</f>
        <v>2</v>
      </c>
      <c r="AG174" s="184">
        <f>'Crisis Indicator Data'!AD171</f>
        <v>3</v>
      </c>
      <c r="AH174" s="184">
        <f t="shared" si="74"/>
        <v>5</v>
      </c>
      <c r="AI174" s="184">
        <f>'Crisis Indicator Data'!AE171</f>
        <v>3</v>
      </c>
      <c r="AJ174" s="184">
        <f>'Crisis Indicator Data'!AF171</f>
        <v>3</v>
      </c>
      <c r="AK174" s="184">
        <f>'Crisis Indicator Data'!AG171</f>
        <v>3</v>
      </c>
      <c r="AL174" s="184">
        <f t="shared" si="75"/>
        <v>5</v>
      </c>
      <c r="AM174" s="163">
        <f t="shared" si="76"/>
        <v>5</v>
      </c>
      <c r="AN174" s="163">
        <f t="shared" si="77"/>
        <v>4.5</v>
      </c>
    </row>
    <row r="175" spans="1:40" x14ac:dyDescent="0.35">
      <c r="A175" s="175" t="str">
        <f>'Crisis Indicator Data'!A172</f>
        <v>Complex crisis in Venezuela</v>
      </c>
      <c r="B175" s="176" t="str">
        <f>'Crisis Indicator Data'!B172</f>
        <v>Socio-political,Violence,Floods</v>
      </c>
      <c r="C175" s="176" t="str">
        <f>'Crisis Indicator Data'!C172</f>
        <v>VEN001</v>
      </c>
      <c r="D175" s="176" t="str">
        <f>'Crisis Indicator Data'!D172</f>
        <v>Venezuela</v>
      </c>
      <c r="E175" s="177" t="str">
        <f>'Crisis Indicator Data'!E172</f>
        <v>VEN</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2.5</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3.5</v>
      </c>
      <c r="H175" s="163">
        <f t="shared" si="65"/>
        <v>3</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1.3</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1.2</v>
      </c>
      <c r="K175" s="163">
        <f t="shared" si="66"/>
        <v>1.25</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3.1</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2.5</v>
      </c>
      <c r="N175" s="163">
        <f t="shared" si="67"/>
        <v>2.8</v>
      </c>
      <c r="O175" s="163">
        <f t="shared" si="68"/>
        <v>2.35</v>
      </c>
      <c r="P175" s="163">
        <f>IF(LEN(E175)&gt;3,VLOOKUP(C175,'Regional Crises'!$B$1:$R$69,12,FALSE),VLOOKUP(E175,'Country Indicator Data'!$B$4:$I$300,8,FALSE))</f>
        <v>3</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3.4</v>
      </c>
      <c r="R175" s="163">
        <f t="shared" si="69"/>
        <v>3.2</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4.4000000000000004</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4.7</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3.6</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4.3</v>
      </c>
      <c r="W175" s="163">
        <f t="shared" si="70"/>
        <v>4.3</v>
      </c>
      <c r="X175" s="163">
        <f t="shared" si="71"/>
        <v>3.3</v>
      </c>
      <c r="Y175" s="184">
        <f>IF('Core Indicators'!FC172="x","x",IF('Core Indicators'!FC172&gt;=5,5,IF('Core Indicators'!FC172&gt;=4,4,IF('Core Indicators'!FC172&gt;=3,3,IF('Core Indicators'!FC172&gt;=2,2,IF('Core Indicators'!FC172&gt;=1,1,0))))))</f>
        <v>5</v>
      </c>
      <c r="Z175" s="163">
        <f t="shared" si="72"/>
        <v>5</v>
      </c>
      <c r="AA175" s="184">
        <f>'Crisis Indicator Data'!Y172</f>
        <v>2</v>
      </c>
      <c r="AB175" s="184">
        <f>'Crisis Indicator Data'!Z172</f>
        <v>2</v>
      </c>
      <c r="AC175" s="184">
        <f>'Crisis Indicator Data'!AA172</f>
        <v>2</v>
      </c>
      <c r="AD175" s="184">
        <f>'Crisis Indicator Data'!AB172</f>
        <v>0</v>
      </c>
      <c r="AE175" s="184">
        <f t="shared" si="73"/>
        <v>3</v>
      </c>
      <c r="AF175" s="184">
        <f>'Crisis Indicator Data'!AC172</f>
        <v>2</v>
      </c>
      <c r="AG175" s="184">
        <f>'Crisis Indicator Data'!AD172</f>
        <v>2</v>
      </c>
      <c r="AH175" s="184">
        <f t="shared" si="74"/>
        <v>4</v>
      </c>
      <c r="AI175" s="184">
        <f>'Crisis Indicator Data'!AE172</f>
        <v>1</v>
      </c>
      <c r="AJ175" s="184">
        <f>'Crisis Indicator Data'!AF172</f>
        <v>1</v>
      </c>
      <c r="AK175" s="184">
        <f>'Crisis Indicator Data'!AG172</f>
        <v>2</v>
      </c>
      <c r="AL175" s="184">
        <f t="shared" si="75"/>
        <v>3</v>
      </c>
      <c r="AM175" s="163">
        <f t="shared" si="76"/>
        <v>3</v>
      </c>
      <c r="AN175" s="163">
        <f t="shared" si="77"/>
        <v>4</v>
      </c>
    </row>
    <row r="176" spans="1:40" x14ac:dyDescent="0.35">
      <c r="A176" s="175" t="str">
        <f>'Crisis Indicator Data'!A173</f>
        <v>Typhoon Yagi in Vietnam</v>
      </c>
      <c r="B176" s="176" t="str">
        <f>'Crisis Indicator Data'!B173</f>
        <v>Cyclone</v>
      </c>
      <c r="C176" s="176" t="str">
        <f>'Crisis Indicator Data'!C173</f>
        <v>VNM003</v>
      </c>
      <c r="D176" s="176" t="str">
        <f>'Crisis Indicator Data'!D173</f>
        <v>Vietnam</v>
      </c>
      <c r="E176" s="177" t="str">
        <f>'Crisis Indicator Data'!E173</f>
        <v>VNM</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4.5999999999999996</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3.2</v>
      </c>
      <c r="H176" s="163">
        <f t="shared" si="65"/>
        <v>3.9</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1.4</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1</v>
      </c>
      <c r="K176" s="163">
        <f t="shared" si="66"/>
        <v>1.2</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2.1</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1.4</v>
      </c>
      <c r="N176" s="163">
        <f t="shared" si="67"/>
        <v>1.75</v>
      </c>
      <c r="O176" s="163">
        <f t="shared" si="68"/>
        <v>2.2833333333333332</v>
      </c>
      <c r="P176" s="163">
        <f>IF(LEN(E176)&gt;3,VLOOKUP(C176,'Regional Crises'!$B$1:$R$69,12,FALSE),VLOOKUP(E176,'Country Indicator Data'!$B$4:$I$300,8,FALSE))</f>
        <v>3</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3.6</v>
      </c>
      <c r="R176" s="163">
        <f t="shared" si="69"/>
        <v>3.3</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3</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2.7</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2.5</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4.0999999999999996</v>
      </c>
      <c r="W176" s="163">
        <f t="shared" si="70"/>
        <v>3.1</v>
      </c>
      <c r="X176" s="163">
        <f t="shared" si="71"/>
        <v>2.9</v>
      </c>
      <c r="Y176" s="184">
        <f>IF('Core Indicators'!FC173="x","x",IF('Core Indicators'!FC173&gt;=5,5,IF('Core Indicators'!FC173&gt;=4,4,IF('Core Indicators'!FC173&gt;=3,3,IF('Core Indicators'!FC173&gt;=2,2,IF('Core Indicators'!FC173&gt;=1,1,0))))))</f>
        <v>4</v>
      </c>
      <c r="Z176" s="163">
        <f t="shared" si="72"/>
        <v>4</v>
      </c>
      <c r="AA176" s="184">
        <f>'Crisis Indicator Data'!Y173</f>
        <v>1</v>
      </c>
      <c r="AB176" s="184">
        <f>'Crisis Indicator Data'!Z173</f>
        <v>1</v>
      </c>
      <c r="AC176" s="184">
        <f>'Crisis Indicator Data'!AA173</f>
        <v>0</v>
      </c>
      <c r="AD176" s="184">
        <f>'Crisis Indicator Data'!AB173</f>
        <v>0</v>
      </c>
      <c r="AE176" s="184">
        <f t="shared" si="73"/>
        <v>2</v>
      </c>
      <c r="AF176" s="184">
        <f>'Crisis Indicator Data'!AC173</f>
        <v>0</v>
      </c>
      <c r="AG176" s="184">
        <f>'Crisis Indicator Data'!AD173</f>
        <v>0</v>
      </c>
      <c r="AH176" s="184">
        <f t="shared" si="74"/>
        <v>0</v>
      </c>
      <c r="AI176" s="184">
        <f>'Crisis Indicator Data'!AE173</f>
        <v>0</v>
      </c>
      <c r="AJ176" s="184">
        <f>'Crisis Indicator Data'!AF173</f>
        <v>0</v>
      </c>
      <c r="AK176" s="184">
        <f>'Crisis Indicator Data'!AG173</f>
        <v>3</v>
      </c>
      <c r="AL176" s="184">
        <f t="shared" si="75"/>
        <v>3</v>
      </c>
      <c r="AM176" s="163">
        <f t="shared" si="76"/>
        <v>2</v>
      </c>
      <c r="AN176" s="163">
        <f t="shared" si="77"/>
        <v>3</v>
      </c>
    </row>
    <row r="177" spans="1:40" x14ac:dyDescent="0.35">
      <c r="A177" s="175" t="str">
        <f>'Crisis Indicator Data'!A174</f>
        <v>Conflict in Yemen</v>
      </c>
      <c r="B177" s="176" t="str">
        <f>'Crisis Indicator Data'!B174</f>
        <v>Conflict</v>
      </c>
      <c r="C177" s="176" t="str">
        <f>'Crisis Indicator Data'!C174</f>
        <v>YEM001</v>
      </c>
      <c r="D177" s="176" t="str">
        <f>'Crisis Indicator Data'!D174</f>
        <v>Yemen</v>
      </c>
      <c r="E177" s="177" t="str">
        <f>'Crisis Indicator Data'!E174</f>
        <v>YEM</v>
      </c>
      <c r="F177" s="163">
        <f>IF(LEN(E177)&gt;3,(IF(VLOOKUP($C177,'Regional Crises'!$B$1:$R$66,7,FALSE)="x","x",ROUND(IF(VLOOKUP($C177,'Regional Crises'!$B$1:$R$66,7,FALSE)&gt;$F$3,5,IF(VLOOKUP($C177,'Regional Crises'!$B$1:$R$66,7,FALSE)&lt;F$4,0,($F$3-VLOOKUP($C177,'Regional Crises'!$B$1:$R$66,7,FALSE))/($F$3-$F$4)*5)),1))),IF(VLOOKUP($E177,'Country Indicator Data'!$B$4:$N$300,3,FALSE)="x","x",ROUND(IF(VLOOKUP($E177,'Country Indicator Data'!$B$4:$N$300,3,FALSE)&gt;$F$3,5,IF(VLOOKUP($E177,'Country Indicator Data'!$B$4:$N$300,3,FALSE)&lt;$F$4,0,($F$3-VLOOKUP($E177,'Country Indicator Data'!$B$4:$N$300,3,FALSE))/($F$3-$F$4)*5)),1)))</f>
        <v>4.3</v>
      </c>
      <c r="G177" s="163">
        <f>IF(LEN(E177)&gt;3,(IF(VLOOKUP($C177,'Regional Crises'!$B$1:$R$66,9,FALSE)="x","x",ROUND(IF(VLOOKUP($C177,'Regional Crises'!$B$1:$R$66,9,FALSE)&gt;G$3,5,IF(VLOOKUP($C177,'Regional Crises'!$B$1:$R$66,9,FALSE)&lt;G$4,0,(G$3-VLOOKUP($C177,'Regional Crises'!$B$1:$R$66,9,FALSE))/(G$3-G$4)*5)),1))),IF(VLOOKUP($E177,'Country Indicator Data'!$B$4:$N$300,5,FALSE)="x","x",ROUND(IF(VLOOKUP($E177,'Country Indicator Data'!$B$4:$N$300,5,FALSE)&gt;G$3,5,IF(VLOOKUP($E177,'Country Indicator Data'!$B$4:$N$300,5,FALSE)&lt;G$4,0,(G$3-VLOOKUP($E177,'Country Indicator Data'!$B$4:$N$300,5,FALSE))/(G$3-G$4)*5)),1)))</f>
        <v>4.2</v>
      </c>
      <c r="H177" s="163">
        <f t="shared" si="65"/>
        <v>4.25</v>
      </c>
      <c r="I177" s="163">
        <f>IF(LEN(E177)&gt;3,(IF(VLOOKUP($C177,'Regional Crises'!$B$1:$R$66,6,FALSE)="x","x",ROUND(IF(VLOOKUP($C177,'Regional Crises'!$B$1:$R$66,6,FALSE)&gt;I$3,5,IF(VLOOKUP($C177,'Regional Crises'!$B$1:$R$66,6,FALSE)&lt;I$4,0,5-(I$3-VLOOKUP($C177,'Regional Crises'!$B$1:$R$66,6,FALSE))/(I$3-I$4)*5)),1))),IF(VLOOKUP($E177,'Country Indicator Data'!$B$4:$N$300,2,FALSE)="x","x",ROUND(IF(VLOOKUP($E177,'Country Indicator Data'!$B$4:$N$300,2,FALSE)&gt;I$3,5,IF(VLOOKUP($E177,'Country Indicator Data'!$B$4:$N$300,2,FALSE)&lt;I$4,0,5-(I$3-VLOOKUP($E177,'Country Indicator Data'!$B$4:$N$300,2,FALSE))/(I$3-I$4)*5)),1)))</f>
        <v>3.1</v>
      </c>
      <c r="J177" s="163">
        <f>IF(LEN(E177)&gt;3,(IF(VLOOKUP($C177,'Regional Crises'!$B$1:$R$66,8,FALSE)="x","x",ROUND(IF(VLOOKUP($C177,'Regional Crises'!$B$1:$R$66,8,FALSE)&gt;J$3,5,IF(VLOOKUP($C177,'Regional Crises'!$B$1:$R$66,8,FALSE)&lt;J$4,0,5-(J$3-VLOOKUP($C177,'Regional Crises'!$B$1:$R$66,8,FALSE))/(J$3-J$4)*5)),1))),IF(VLOOKUP($E177,'Country Indicator Data'!$B$4:$N$300,4,FALSE)="x","x",ROUND(IF(VLOOKUP($E177,'Country Indicator Data'!$B$4:$N$300,4,FALSE)&gt;J$3,5,IF(VLOOKUP($E177,'Country Indicator Data'!$B$4:$N$300,4,FALSE)&lt;J$4,0,5-(J$3-VLOOKUP($E177,'Country Indicator Data'!$B$4:$N$300,4,FALSE))/(J$3-J$4)*5)),1)))</f>
        <v>0</v>
      </c>
      <c r="K177" s="163">
        <f t="shared" si="66"/>
        <v>1.55</v>
      </c>
      <c r="L177" s="163">
        <f>IF(LEN(E177)&gt;3,(IF(VLOOKUP($C177,'Regional Crises'!$B$1:$R$66,10,FALSE)="x","x",ROUND(IF(VLOOKUP($C177,'Regional Crises'!$B$1:$R$66,10,FALSE)&gt;L$3,5,IF(VLOOKUP($C177,'Regional Crises'!$B$1:$R$66,10,FALSE)&lt;L$4,0,5-(L$3-VLOOKUP($C177,'Regional Crises'!$B$1:$R$66,10,FALSE))/(L$3-L$4)*5)),1))),IF(VLOOKUP($E177,'Country Indicator Data'!$B$4:$N$300,6,FALSE)="x","x",ROUND(IF(VLOOKUP($E177,'Country Indicator Data'!$B$4:$N$300,6,FALSE)&gt;L$3,5,IF(VLOOKUP($E177,'Country Indicator Data'!$B$4:$N$300,6,FALSE)&lt;L$4,0,5-(L$3-VLOOKUP($E177,'Country Indicator Data'!$B$4:$N$300,6,FALSE))/(L$3-L$4)*5)),1)))</f>
        <v>5</v>
      </c>
      <c r="M177" s="163">
        <f>IF(LEN(E177)&gt;3,(IF(VLOOKUP($C177,'Regional Crises'!$B$1:$R$66,11,FALSE)="x","x",ROUND(IF(VLOOKUP($C177,'Regional Crises'!$B$1:$R$66,11,FALSE)&gt;M$3,5,IF(VLOOKUP($C177,'Regional Crises'!$B$1:$R$66,11,FALSE)&lt;M$4,0,5-(M$3-VLOOKUP($C177,'Regional Crises'!$B$1:$R$66,11,FALSE))/(M$3-M$4)*5)),1))),IF(VLOOKUP($E177,'Country Indicator Data'!$B$4:$N$300,7,FALSE)="x","x",ROUND(IF(VLOOKUP($E177,'Country Indicator Data'!$B$4:$N$300,7,FALSE)&gt;M$3,5,IF(VLOOKUP($E177,'Country Indicator Data'!$B$4:$N$300,7,FALSE)&lt;M$4,0,5-(M$3-VLOOKUP($E177,'Country Indicator Data'!$B$4:$N$300,7,FALSE))/(M$3-M$4)*5)),1)))</f>
        <v>1.5</v>
      </c>
      <c r="N177" s="163">
        <f t="shared" si="67"/>
        <v>3.25</v>
      </c>
      <c r="O177" s="163">
        <f t="shared" si="68"/>
        <v>3.0166666666666671</v>
      </c>
      <c r="P177" s="163">
        <f>IF(LEN(E177)&gt;3,VLOOKUP(C177,'Regional Crises'!$B$1:$R$69,12,FALSE),VLOOKUP(E177,'Country Indicator Data'!$B$4:$I$300,8,FALSE))</f>
        <v>4</v>
      </c>
      <c r="Q177" s="163">
        <f>IF(LEN(E177)&gt;3,((IF(VLOOKUP($C177,'Regional Crises'!$B$1:$R$66,13,FALSE)="x","x",ROUND(IF(VLOOKUP($C177,'Regional Crises'!$B$1:$R$66,13,FALSE)&gt;Q$3,5,IF(VLOOKUP($C177,'Regional Crises'!$B$1:$R$66,13,FALSE)&lt;Q$4,0,5-(LOG(Q$3)-LOG(VLOOKUP($C177,'Regional Crises'!$B$1:$R$66,13,FALSE)))/(LOG(Q$3)-LOG(Q$4))*5)),1)))),(IF(VLOOKUP($E177,'Country Indicator Data'!$B$4:$N$300,9,FALSE)="x","x",ROUND(IF(VLOOKUP($E177,'Country Indicator Data'!$B$4:$N$300,9,FALSE)&gt;Q$3,5,IF(VLOOKUP($E177,'Country Indicator Data'!$B$4:$N$300,9,FALSE)&lt;Q$4,0,5-(LOG(Q$3)-LOG(VLOOKUP($E177,'Country Indicator Data'!$B$4:$N$300,9,FALSE)))/(LOG(Q$3)-LOG(Q$4))*5)),1))))</f>
        <v>4.4000000000000004</v>
      </c>
      <c r="R177" s="163">
        <f t="shared" si="69"/>
        <v>4.2</v>
      </c>
      <c r="S177" s="163">
        <f>IF(LEN(E177)&gt;3,((IF(VLOOKUP($C177,'Regional Crises'!$B$1:$R$66,17,FALSE)="x","x",ROUND(IF(VLOOKUP($C177,'Regional Crises'!$B$1:$R$66,17,FALSE)&gt;S$3,0,IF(VLOOKUP($C177,'Regional Crises'!$B$1:$R$66,17,FALSE)&lt;S$4,5,(S$3-VLOOKUP($C177,'Regional Crises'!$B$1:$R$66,17,FALSE))/(S$3-S$4)*5)),1)))),(IF(VLOOKUP($E177,'Country Indicator Data'!$B$4:$N$300,13,FALSE)="x","x",ROUND(IF(VLOOKUP($E177,'Country Indicator Data'!$B$4:$N$300,13,FALSE)&gt;S$3,0,IF(VLOOKUP($E177,'Country Indicator Data'!$B$4:$N$300,13,FALSE)&lt;S$4,5,(S$3-VLOOKUP($E177,'Country Indicator Data'!$B$4:$N$300,13,FALSE))/(S$3-S$4)*5)),1))))</f>
        <v>4.2</v>
      </c>
      <c r="T177" s="163">
        <f>IF(LEN(E177)&gt;3,((IF(VLOOKUP($C177,'Regional Crises'!$B$1:$R$66,14,FALSE)="x","x",ROUND(IF(VLOOKUP($C177,'Regional Crises'!$B$1:$R$66,14,FALSE)&gt;T$3,0,IF(VLOOKUP($C177,'Regional Crises'!$B$1:$R$66,14,FALSE)&lt;T$4,5,(T$3-VLOOKUP($C177,'Regional Crises'!$B$1:$R$66,14,FALSE))/(T$3-T$4)*5)),1)))),(IF(VLOOKUP($E177,'Country Indicator Data'!$B$4:$N$300,10,FALSE)="x","x",ROUND(IF(VLOOKUP($E177,'Country Indicator Data'!$B$4:$N$300,10,FALSE)&gt;T$3,0,IF(VLOOKUP($E177,'Country Indicator Data'!$B$4:$N$300,10,FALSE)&lt;T$4,5,(T$3-VLOOKUP($E177,'Country Indicator Data'!$B$4:$N$300,10,FALSE))/(T$3-T$4)*5)),1))))</f>
        <v>4.3</v>
      </c>
      <c r="U177" s="163">
        <f>IF(LEN(E177)&gt;3,((IF(VLOOKUP($C177,'Regional Crises'!$B$1:$R$66,15,FALSE)="x","x",ROUND(IF(VLOOKUP($C177,'Regional Crises'!$B$1:$R$66,15,FALSE)&gt;U$3,0,IF(VLOOKUP($C177,'Regional Crises'!$B$1:$R$66,15,FALSE)&lt;U$4,5,(U$3-VLOOKUP($C177,'Regional Crises'!$B$1:$R$66,15,FALSE))/(U$3-U$4)*5)),1)))),(IF(VLOOKUP($E177,'Country Indicator Data'!$B$4:$N$300,11,FALSE)="x","x",ROUND(IF(VLOOKUP($E177,'Country Indicator Data'!$B$4:$N$300,11,FALSE)&gt;U$3,0,IF(VLOOKUP($E177,'Country Indicator Data'!$B$4:$N$300,11,FALSE)&lt;U$4,5,(U$3-VLOOKUP($E177,'Country Indicator Data'!$B$4:$N$300,11,FALSE))/(U$3-U$4)*5)),1))))</f>
        <v>4.3</v>
      </c>
      <c r="V177" s="163">
        <f>IF(LEN(E177)&gt;3,((IF(VLOOKUP($C177,'Regional Crises'!$B$1:$R$66,16,FALSE)="x","x",ROUND(IF(VLOOKUP($C177,'Regional Crises'!$B$1:$R$66,16,FALSE)&gt;V$3,0,IF(VLOOKUP($C177,'Regional Crises'!$B$1:$R$66,16,FALSE)&lt;V$4,5,(V$3-VLOOKUP($C177,'Regional Crises'!$B$1:$R$66,16,FALSE))/(V$3-V$4)*5)),1)))),(IF(VLOOKUP($E177,'Country Indicator Data'!$B$4:$N$300,12,FALSE)="x","x",ROUND(IF(VLOOKUP($E177,'Country Indicator Data'!$B$4:$N$300,12,FALSE)&gt;V$3,0,IF(VLOOKUP($E177,'Country Indicator Data'!$B$4:$N$300,12,FALSE)&lt;V$4,5,(V$3-VLOOKUP($E177,'Country Indicator Data'!$B$4:$N$300,12,FALSE))/(V$3-V$4)*5)),1))))</f>
        <v>4.5</v>
      </c>
      <c r="W177" s="163">
        <f t="shared" si="70"/>
        <v>4.3</v>
      </c>
      <c r="X177" s="163">
        <f t="shared" si="71"/>
        <v>3.8</v>
      </c>
      <c r="Y177" s="184">
        <f>IF('Core Indicators'!FC174="x","x",IF('Core Indicators'!FC174&gt;=5,5,IF('Core Indicators'!FC174&gt;=4,4,IF('Core Indicators'!FC174&gt;=3,3,IF('Core Indicators'!FC174&gt;=2,2,IF('Core Indicators'!FC174&gt;=1,1,0))))))</f>
        <v>5</v>
      </c>
      <c r="Z177" s="163">
        <f t="shared" si="72"/>
        <v>5</v>
      </c>
      <c r="AA177" s="184">
        <f>'Crisis Indicator Data'!Y174</f>
        <v>1</v>
      </c>
      <c r="AB177" s="184">
        <f>'Crisis Indicator Data'!Z174</f>
        <v>3</v>
      </c>
      <c r="AC177" s="184">
        <f>'Crisis Indicator Data'!AA174</f>
        <v>2</v>
      </c>
      <c r="AD177" s="184">
        <f>'Crisis Indicator Data'!AB174</f>
        <v>0</v>
      </c>
      <c r="AE177" s="184">
        <f t="shared" si="73"/>
        <v>3</v>
      </c>
      <c r="AF177" s="184">
        <f>'Crisis Indicator Data'!AC174</f>
        <v>2</v>
      </c>
      <c r="AG177" s="184">
        <f>'Crisis Indicator Data'!AD174</f>
        <v>3</v>
      </c>
      <c r="AH177" s="184">
        <f t="shared" si="74"/>
        <v>5</v>
      </c>
      <c r="AI177" s="184">
        <f>'Crisis Indicator Data'!AE174</f>
        <v>2</v>
      </c>
      <c r="AJ177" s="184">
        <f>'Crisis Indicator Data'!AF174</f>
        <v>2</v>
      </c>
      <c r="AK177" s="184">
        <f>'Crisis Indicator Data'!AG174</f>
        <v>2</v>
      </c>
      <c r="AL177" s="184">
        <f t="shared" si="75"/>
        <v>4</v>
      </c>
      <c r="AM177" s="163">
        <f t="shared" si="76"/>
        <v>4</v>
      </c>
      <c r="AN177" s="163">
        <f t="shared" si="77"/>
        <v>4.5</v>
      </c>
    </row>
    <row r="178" spans="1:40" x14ac:dyDescent="0.35">
      <c r="A178" s="175" t="str">
        <f>'Crisis Indicator Data'!A175</f>
        <v>Mixed migration flows in Yemen</v>
      </c>
      <c r="B178" s="176" t="str">
        <f>'Crisis Indicator Data'!B175</f>
        <v>Displacement</v>
      </c>
      <c r="C178" s="176" t="str">
        <f>'Crisis Indicator Data'!C175</f>
        <v>YEM002</v>
      </c>
      <c r="D178" s="176" t="str">
        <f>'Crisis Indicator Data'!D175</f>
        <v>Yemen</v>
      </c>
      <c r="E178" s="177" t="str">
        <f>'Crisis Indicator Data'!E175</f>
        <v>YEM</v>
      </c>
      <c r="F178" s="163">
        <f>IF(LEN(E178)&gt;3,(IF(VLOOKUP($C178,'Regional Crises'!$B$1:$R$66,7,FALSE)="x","x",ROUND(IF(VLOOKUP($C178,'Regional Crises'!$B$1:$R$66,7,FALSE)&gt;$F$3,5,IF(VLOOKUP($C178,'Regional Crises'!$B$1:$R$66,7,FALSE)&lt;F$4,0,($F$3-VLOOKUP($C178,'Regional Crises'!$B$1:$R$66,7,FALSE))/($F$3-$F$4)*5)),1))),IF(VLOOKUP($E178,'Country Indicator Data'!$B$4:$N$300,3,FALSE)="x","x",ROUND(IF(VLOOKUP($E178,'Country Indicator Data'!$B$4:$N$300,3,FALSE)&gt;$F$3,5,IF(VLOOKUP($E178,'Country Indicator Data'!$B$4:$N$300,3,FALSE)&lt;$F$4,0,($F$3-VLOOKUP($E178,'Country Indicator Data'!$B$4:$N$300,3,FALSE))/($F$3-$F$4)*5)),1)))</f>
        <v>4.3</v>
      </c>
      <c r="G178" s="163">
        <f>IF(LEN(E178)&gt;3,(IF(VLOOKUP($C178,'Regional Crises'!$B$1:$R$66,9,FALSE)="x","x",ROUND(IF(VLOOKUP($C178,'Regional Crises'!$B$1:$R$66,9,FALSE)&gt;G$3,5,IF(VLOOKUP($C178,'Regional Crises'!$B$1:$R$66,9,FALSE)&lt;G$4,0,(G$3-VLOOKUP($C178,'Regional Crises'!$B$1:$R$66,9,FALSE))/(G$3-G$4)*5)),1))),IF(VLOOKUP($E178,'Country Indicator Data'!$B$4:$N$300,5,FALSE)="x","x",ROUND(IF(VLOOKUP($E178,'Country Indicator Data'!$B$4:$N$300,5,FALSE)&gt;G$3,5,IF(VLOOKUP($E178,'Country Indicator Data'!$B$4:$N$300,5,FALSE)&lt;G$4,0,(G$3-VLOOKUP($E178,'Country Indicator Data'!$B$4:$N$300,5,FALSE))/(G$3-G$4)*5)),1)))</f>
        <v>4.2</v>
      </c>
      <c r="H178" s="163">
        <f t="shared" si="65"/>
        <v>4.25</v>
      </c>
      <c r="I178" s="163">
        <f>IF(LEN(E178)&gt;3,(IF(VLOOKUP($C178,'Regional Crises'!$B$1:$R$66,6,FALSE)="x","x",ROUND(IF(VLOOKUP($C178,'Regional Crises'!$B$1:$R$66,6,FALSE)&gt;I$3,5,IF(VLOOKUP($C178,'Regional Crises'!$B$1:$R$66,6,FALSE)&lt;I$4,0,5-(I$3-VLOOKUP($C178,'Regional Crises'!$B$1:$R$66,6,FALSE))/(I$3-I$4)*5)),1))),IF(VLOOKUP($E178,'Country Indicator Data'!$B$4:$N$300,2,FALSE)="x","x",ROUND(IF(VLOOKUP($E178,'Country Indicator Data'!$B$4:$N$300,2,FALSE)&gt;I$3,5,IF(VLOOKUP($E178,'Country Indicator Data'!$B$4:$N$300,2,FALSE)&lt;I$4,0,5-(I$3-VLOOKUP($E178,'Country Indicator Data'!$B$4:$N$300,2,FALSE))/(I$3-I$4)*5)),1)))</f>
        <v>3.1</v>
      </c>
      <c r="J178" s="163">
        <f>IF(LEN(E178)&gt;3,(IF(VLOOKUP($C178,'Regional Crises'!$B$1:$R$66,8,FALSE)="x","x",ROUND(IF(VLOOKUP($C178,'Regional Crises'!$B$1:$R$66,8,FALSE)&gt;J$3,5,IF(VLOOKUP($C178,'Regional Crises'!$B$1:$R$66,8,FALSE)&lt;J$4,0,5-(J$3-VLOOKUP($C178,'Regional Crises'!$B$1:$R$66,8,FALSE))/(J$3-J$4)*5)),1))),IF(VLOOKUP($E178,'Country Indicator Data'!$B$4:$N$300,4,FALSE)="x","x",ROUND(IF(VLOOKUP($E178,'Country Indicator Data'!$B$4:$N$300,4,FALSE)&gt;J$3,5,IF(VLOOKUP($E178,'Country Indicator Data'!$B$4:$N$300,4,FALSE)&lt;J$4,0,5-(J$3-VLOOKUP($E178,'Country Indicator Data'!$B$4:$N$300,4,FALSE))/(J$3-J$4)*5)),1)))</f>
        <v>0</v>
      </c>
      <c r="K178" s="163">
        <f t="shared" si="66"/>
        <v>1.55</v>
      </c>
      <c r="L178" s="163">
        <f>IF(LEN(E178)&gt;3,(IF(VLOOKUP($C178,'Regional Crises'!$B$1:$R$66,10,FALSE)="x","x",ROUND(IF(VLOOKUP($C178,'Regional Crises'!$B$1:$R$66,10,FALSE)&gt;L$3,5,IF(VLOOKUP($C178,'Regional Crises'!$B$1:$R$66,10,FALSE)&lt;L$4,0,5-(L$3-VLOOKUP($C178,'Regional Crises'!$B$1:$R$66,10,FALSE))/(L$3-L$4)*5)),1))),IF(VLOOKUP($E178,'Country Indicator Data'!$B$4:$N$300,6,FALSE)="x","x",ROUND(IF(VLOOKUP($E178,'Country Indicator Data'!$B$4:$N$300,6,FALSE)&gt;L$3,5,IF(VLOOKUP($E178,'Country Indicator Data'!$B$4:$N$300,6,FALSE)&lt;L$4,0,5-(L$3-VLOOKUP($E178,'Country Indicator Data'!$B$4:$N$300,6,FALSE))/(L$3-L$4)*5)),1)))</f>
        <v>5</v>
      </c>
      <c r="M178" s="163">
        <f>IF(LEN(E178)&gt;3,(IF(VLOOKUP($C178,'Regional Crises'!$B$1:$R$66,11,FALSE)="x","x",ROUND(IF(VLOOKUP($C178,'Regional Crises'!$B$1:$R$66,11,FALSE)&gt;M$3,5,IF(VLOOKUP($C178,'Regional Crises'!$B$1:$R$66,11,FALSE)&lt;M$4,0,5-(M$3-VLOOKUP($C178,'Regional Crises'!$B$1:$R$66,11,FALSE))/(M$3-M$4)*5)),1))),IF(VLOOKUP($E178,'Country Indicator Data'!$B$4:$N$300,7,FALSE)="x","x",ROUND(IF(VLOOKUP($E178,'Country Indicator Data'!$B$4:$N$300,7,FALSE)&gt;M$3,5,IF(VLOOKUP($E178,'Country Indicator Data'!$B$4:$N$300,7,FALSE)&lt;M$4,0,5-(M$3-VLOOKUP($E178,'Country Indicator Data'!$B$4:$N$300,7,FALSE))/(M$3-M$4)*5)),1)))</f>
        <v>1.5</v>
      </c>
      <c r="N178" s="163">
        <f t="shared" si="67"/>
        <v>3.25</v>
      </c>
      <c r="O178" s="163">
        <f t="shared" si="68"/>
        <v>3.0166666666666671</v>
      </c>
      <c r="P178" s="163">
        <f>IF(LEN(E178)&gt;3,VLOOKUP(C178,'Regional Crises'!$B$1:$R$69,12,FALSE),VLOOKUP(E178,'Country Indicator Data'!$B$4:$I$300,8,FALSE))</f>
        <v>4</v>
      </c>
      <c r="Q178" s="163">
        <f>IF(LEN(E178)&gt;3,((IF(VLOOKUP($C178,'Regional Crises'!$B$1:$R$66,13,FALSE)="x","x",ROUND(IF(VLOOKUP($C178,'Regional Crises'!$B$1:$R$66,13,FALSE)&gt;Q$3,5,IF(VLOOKUP($C178,'Regional Crises'!$B$1:$R$66,13,FALSE)&lt;Q$4,0,5-(LOG(Q$3)-LOG(VLOOKUP($C178,'Regional Crises'!$B$1:$R$66,13,FALSE)))/(LOG(Q$3)-LOG(Q$4))*5)),1)))),(IF(VLOOKUP($E178,'Country Indicator Data'!$B$4:$N$300,9,FALSE)="x","x",ROUND(IF(VLOOKUP($E178,'Country Indicator Data'!$B$4:$N$300,9,FALSE)&gt;Q$3,5,IF(VLOOKUP($E178,'Country Indicator Data'!$B$4:$N$300,9,FALSE)&lt;Q$4,0,5-(LOG(Q$3)-LOG(VLOOKUP($E178,'Country Indicator Data'!$B$4:$N$300,9,FALSE)))/(LOG(Q$3)-LOG(Q$4))*5)),1))))</f>
        <v>4.4000000000000004</v>
      </c>
      <c r="R178" s="163">
        <f t="shared" si="69"/>
        <v>4.2</v>
      </c>
      <c r="S178" s="163">
        <f>IF(LEN(E178)&gt;3,((IF(VLOOKUP($C178,'Regional Crises'!$B$1:$R$66,17,FALSE)="x","x",ROUND(IF(VLOOKUP($C178,'Regional Crises'!$B$1:$R$66,17,FALSE)&gt;S$3,0,IF(VLOOKUP($C178,'Regional Crises'!$B$1:$R$66,17,FALSE)&lt;S$4,5,(S$3-VLOOKUP($C178,'Regional Crises'!$B$1:$R$66,17,FALSE))/(S$3-S$4)*5)),1)))),(IF(VLOOKUP($E178,'Country Indicator Data'!$B$4:$N$300,13,FALSE)="x","x",ROUND(IF(VLOOKUP($E178,'Country Indicator Data'!$B$4:$N$300,13,FALSE)&gt;S$3,0,IF(VLOOKUP($E178,'Country Indicator Data'!$B$4:$N$300,13,FALSE)&lt;S$4,5,(S$3-VLOOKUP($E178,'Country Indicator Data'!$B$4:$N$300,13,FALSE))/(S$3-S$4)*5)),1))))</f>
        <v>4.2</v>
      </c>
      <c r="T178" s="163">
        <f>IF(LEN(E178)&gt;3,((IF(VLOOKUP($C178,'Regional Crises'!$B$1:$R$66,14,FALSE)="x","x",ROUND(IF(VLOOKUP($C178,'Regional Crises'!$B$1:$R$66,14,FALSE)&gt;T$3,0,IF(VLOOKUP($C178,'Regional Crises'!$B$1:$R$66,14,FALSE)&lt;T$4,5,(T$3-VLOOKUP($C178,'Regional Crises'!$B$1:$R$66,14,FALSE))/(T$3-T$4)*5)),1)))),(IF(VLOOKUP($E178,'Country Indicator Data'!$B$4:$N$300,10,FALSE)="x","x",ROUND(IF(VLOOKUP($E178,'Country Indicator Data'!$B$4:$N$300,10,FALSE)&gt;T$3,0,IF(VLOOKUP($E178,'Country Indicator Data'!$B$4:$N$300,10,FALSE)&lt;T$4,5,(T$3-VLOOKUP($E178,'Country Indicator Data'!$B$4:$N$300,10,FALSE))/(T$3-T$4)*5)),1))))</f>
        <v>4.3</v>
      </c>
      <c r="U178" s="163">
        <f>IF(LEN(E178)&gt;3,((IF(VLOOKUP($C178,'Regional Crises'!$B$1:$R$66,15,FALSE)="x","x",ROUND(IF(VLOOKUP($C178,'Regional Crises'!$B$1:$R$66,15,FALSE)&gt;U$3,0,IF(VLOOKUP($C178,'Regional Crises'!$B$1:$R$66,15,FALSE)&lt;U$4,5,(U$3-VLOOKUP($C178,'Regional Crises'!$B$1:$R$66,15,FALSE))/(U$3-U$4)*5)),1)))),(IF(VLOOKUP($E178,'Country Indicator Data'!$B$4:$N$300,11,FALSE)="x","x",ROUND(IF(VLOOKUP($E178,'Country Indicator Data'!$B$4:$N$300,11,FALSE)&gt;U$3,0,IF(VLOOKUP($E178,'Country Indicator Data'!$B$4:$N$300,11,FALSE)&lt;U$4,5,(U$3-VLOOKUP($E178,'Country Indicator Data'!$B$4:$N$300,11,FALSE))/(U$3-U$4)*5)),1))))</f>
        <v>4.3</v>
      </c>
      <c r="V178" s="163">
        <f>IF(LEN(E178)&gt;3,((IF(VLOOKUP($C178,'Regional Crises'!$B$1:$R$66,16,FALSE)="x","x",ROUND(IF(VLOOKUP($C178,'Regional Crises'!$B$1:$R$66,16,FALSE)&gt;V$3,0,IF(VLOOKUP($C178,'Regional Crises'!$B$1:$R$66,16,FALSE)&lt;V$4,5,(V$3-VLOOKUP($C178,'Regional Crises'!$B$1:$R$66,16,FALSE))/(V$3-V$4)*5)),1)))),(IF(VLOOKUP($E178,'Country Indicator Data'!$B$4:$N$300,12,FALSE)="x","x",ROUND(IF(VLOOKUP($E178,'Country Indicator Data'!$B$4:$N$300,12,FALSE)&gt;V$3,0,IF(VLOOKUP($E178,'Country Indicator Data'!$B$4:$N$300,12,FALSE)&lt;V$4,5,(V$3-VLOOKUP($E178,'Country Indicator Data'!$B$4:$N$300,12,FALSE))/(V$3-V$4)*5)),1))))</f>
        <v>4.5</v>
      </c>
      <c r="W178" s="163">
        <f t="shared" si="70"/>
        <v>4.3</v>
      </c>
      <c r="X178" s="163">
        <f t="shared" si="71"/>
        <v>3.8</v>
      </c>
      <c r="Y178" s="184">
        <f>IF('Core Indicators'!FC175="x","x",IF('Core Indicators'!FC175&gt;=5,5,IF('Core Indicators'!FC175&gt;=4,4,IF('Core Indicators'!FC175&gt;=3,3,IF('Core Indicators'!FC175&gt;=2,2,IF('Core Indicators'!FC175&gt;=1,1,0))))))</f>
        <v>1</v>
      </c>
      <c r="Z178" s="163">
        <f t="shared" si="72"/>
        <v>1</v>
      </c>
      <c r="AA178" s="184">
        <f>'Crisis Indicator Data'!Y175</f>
        <v>1</v>
      </c>
      <c r="AB178" s="184">
        <f>'Crisis Indicator Data'!Z175</f>
        <v>3</v>
      </c>
      <c r="AC178" s="184">
        <f>'Crisis Indicator Data'!AA175</f>
        <v>2</v>
      </c>
      <c r="AD178" s="184">
        <f>'Crisis Indicator Data'!AB175</f>
        <v>0</v>
      </c>
      <c r="AE178" s="184">
        <f t="shared" si="73"/>
        <v>3</v>
      </c>
      <c r="AF178" s="184">
        <f>'Crisis Indicator Data'!AC175</f>
        <v>0</v>
      </c>
      <c r="AG178" s="184">
        <f>'Crisis Indicator Data'!AD175</f>
        <v>2</v>
      </c>
      <c r="AH178" s="184">
        <f t="shared" si="74"/>
        <v>2</v>
      </c>
      <c r="AI178" s="184">
        <f>'Crisis Indicator Data'!AE175</f>
        <v>2</v>
      </c>
      <c r="AJ178" s="184">
        <f>'Crisis Indicator Data'!AF175</f>
        <v>3</v>
      </c>
      <c r="AK178" s="184">
        <f>'Crisis Indicator Data'!AG175</f>
        <v>0</v>
      </c>
      <c r="AL178" s="184">
        <f t="shared" si="75"/>
        <v>4</v>
      </c>
      <c r="AM178" s="163">
        <f t="shared" si="76"/>
        <v>3</v>
      </c>
      <c r="AN178" s="163">
        <f t="shared" si="77"/>
        <v>2</v>
      </c>
    </row>
    <row r="179" spans="1:40" x14ac:dyDescent="0.35">
      <c r="A179" s="175" t="str">
        <f>'Crisis Indicator Data'!A176</f>
        <v>Drought in Zambia</v>
      </c>
      <c r="B179" s="176" t="str">
        <f>'Crisis Indicator Data'!B176</f>
        <v>Drought,Food Security</v>
      </c>
      <c r="C179" s="176" t="str">
        <f>'Crisis Indicator Data'!C176</f>
        <v>ZMB002</v>
      </c>
      <c r="D179" s="176" t="str">
        <f>'Crisis Indicator Data'!D176</f>
        <v>Zambia</v>
      </c>
      <c r="E179" s="177" t="str">
        <f>'Crisis Indicator Data'!E176</f>
        <v>ZMB</v>
      </c>
      <c r="F179" s="163">
        <f>IF(LEN(E179)&gt;3,(IF(VLOOKUP($C179,'Regional Crises'!$B$1:$R$66,7,FALSE)="x","x",ROUND(IF(VLOOKUP($C179,'Regional Crises'!$B$1:$R$66,7,FALSE)&gt;$F$3,5,IF(VLOOKUP($C179,'Regional Crises'!$B$1:$R$66,7,FALSE)&lt;F$4,0,($F$3-VLOOKUP($C179,'Regional Crises'!$B$1:$R$66,7,FALSE))/($F$3-$F$4)*5)),1))),IF(VLOOKUP($E179,'Country Indicator Data'!$B$4:$N$300,3,FALSE)="x","x",ROUND(IF(VLOOKUP($E179,'Country Indicator Data'!$B$4:$N$300,3,FALSE)&gt;$F$3,5,IF(VLOOKUP($E179,'Country Indicator Data'!$B$4:$N$300,3,FALSE)&lt;$F$4,0,($F$3-VLOOKUP($E179,'Country Indicator Data'!$B$4:$N$300,3,FALSE))/($F$3-$F$4)*5)),1)))</f>
        <v>2.1</v>
      </c>
      <c r="G179" s="163">
        <f>IF(LEN(E179)&gt;3,(IF(VLOOKUP($C179,'Regional Crises'!$B$1:$R$66,9,FALSE)="x","x",ROUND(IF(VLOOKUP($C179,'Regional Crises'!$B$1:$R$66,9,FALSE)&gt;G$3,5,IF(VLOOKUP($C179,'Regional Crises'!$B$1:$R$66,9,FALSE)&lt;G$4,0,(G$3-VLOOKUP($C179,'Regional Crises'!$B$1:$R$66,9,FALSE))/(G$3-G$4)*5)),1))),IF(VLOOKUP($E179,'Country Indicator Data'!$B$4:$N$300,5,FALSE)="x","x",ROUND(IF(VLOOKUP($E179,'Country Indicator Data'!$B$4:$N$300,5,FALSE)&gt;G$3,5,IF(VLOOKUP($E179,'Country Indicator Data'!$B$4:$N$300,5,FALSE)&lt;G$4,0,(G$3-VLOOKUP($E179,'Country Indicator Data'!$B$4:$N$300,5,FALSE))/(G$3-G$4)*5)),1)))</f>
        <v>1.9</v>
      </c>
      <c r="H179" s="163">
        <f t="shared" si="65"/>
        <v>2</v>
      </c>
      <c r="I179" s="163">
        <f>IF(LEN(E179)&gt;3,(IF(VLOOKUP($C179,'Regional Crises'!$B$1:$R$66,6,FALSE)="x","x",ROUND(IF(VLOOKUP($C179,'Regional Crises'!$B$1:$R$66,6,FALSE)&gt;I$3,5,IF(VLOOKUP($C179,'Regional Crises'!$B$1:$R$66,6,FALSE)&lt;I$4,0,5-(I$3-VLOOKUP($C179,'Regional Crises'!$B$1:$R$66,6,FALSE))/(I$3-I$4)*5)),1))),IF(VLOOKUP($E179,'Country Indicator Data'!$B$4:$N$300,2,FALSE)="x","x",ROUND(IF(VLOOKUP($E179,'Country Indicator Data'!$B$4:$N$300,2,FALSE)&gt;I$3,5,IF(VLOOKUP($E179,'Country Indicator Data'!$B$4:$N$300,2,FALSE)&lt;I$4,0,5-(I$3-VLOOKUP($E179,'Country Indicator Data'!$B$4:$N$300,2,FALSE))/(I$3-I$4)*5)),1)))</f>
        <v>3.5</v>
      </c>
      <c r="J179" s="163">
        <f>IF(LEN(E179)&gt;3,(IF(VLOOKUP($C179,'Regional Crises'!$B$1:$R$66,8,FALSE)="x","x",ROUND(IF(VLOOKUP($C179,'Regional Crises'!$B$1:$R$66,8,FALSE)&gt;J$3,5,IF(VLOOKUP($C179,'Regional Crises'!$B$1:$R$66,8,FALSE)&lt;J$4,0,5-(J$3-VLOOKUP($C179,'Regional Crises'!$B$1:$R$66,8,FALSE))/(J$3-J$4)*5)),1))),IF(VLOOKUP($E179,'Country Indicator Data'!$B$4:$N$300,4,FALSE)="x","x",ROUND(IF(VLOOKUP($E179,'Country Indicator Data'!$B$4:$N$300,4,FALSE)&gt;J$3,5,IF(VLOOKUP($E179,'Country Indicator Data'!$B$4:$N$300,4,FALSE)&lt;J$4,0,5-(J$3-VLOOKUP($E179,'Country Indicator Data'!$B$4:$N$300,4,FALSE))/(J$3-J$4)*5)),1)))</f>
        <v>0</v>
      </c>
      <c r="K179" s="163">
        <f t="shared" si="66"/>
        <v>1.75</v>
      </c>
      <c r="L179" s="163">
        <f>IF(LEN(E179)&gt;3,(IF(VLOOKUP($C179,'Regional Crises'!$B$1:$R$66,10,FALSE)="x","x",ROUND(IF(VLOOKUP($C179,'Regional Crises'!$B$1:$R$66,10,FALSE)&gt;L$3,5,IF(VLOOKUP($C179,'Regional Crises'!$B$1:$R$66,10,FALSE)&lt;L$4,0,5-(L$3-VLOOKUP($C179,'Regional Crises'!$B$1:$R$66,10,FALSE))/(L$3-L$4)*5)),1))),IF(VLOOKUP($E179,'Country Indicator Data'!$B$4:$N$300,6,FALSE)="x","x",ROUND(IF(VLOOKUP($E179,'Country Indicator Data'!$B$4:$N$300,6,FALSE)&gt;L$3,5,IF(VLOOKUP($E179,'Country Indicator Data'!$B$4:$N$300,6,FALSE)&lt;L$4,0,5-(L$3-VLOOKUP($E179,'Country Indicator Data'!$B$4:$N$300,6,FALSE))/(L$3-L$4)*5)),1)))</f>
        <v>3.6</v>
      </c>
      <c r="M179" s="163">
        <f>IF(LEN(E179)&gt;3,(IF(VLOOKUP($C179,'Regional Crises'!$B$1:$R$66,11,FALSE)="x","x",ROUND(IF(VLOOKUP($C179,'Regional Crises'!$B$1:$R$66,11,FALSE)&gt;M$3,5,IF(VLOOKUP($C179,'Regional Crises'!$B$1:$R$66,11,FALSE)&lt;M$4,0,5-(M$3-VLOOKUP($C179,'Regional Crises'!$B$1:$R$66,11,FALSE))/(M$3-M$4)*5)),1))),IF(VLOOKUP($E179,'Country Indicator Data'!$B$4:$N$300,7,FALSE)="x","x",ROUND(IF(VLOOKUP($E179,'Country Indicator Data'!$B$4:$N$300,7,FALSE)&gt;M$3,5,IF(VLOOKUP($E179,'Country Indicator Data'!$B$4:$N$300,7,FALSE)&lt;M$4,0,5-(M$3-VLOOKUP($E179,'Country Indicator Data'!$B$4:$N$300,7,FALSE))/(M$3-M$4)*5)),1)))</f>
        <v>3.3</v>
      </c>
      <c r="N179" s="163">
        <f t="shared" si="67"/>
        <v>3.45</v>
      </c>
      <c r="O179" s="163">
        <f t="shared" si="68"/>
        <v>2.4</v>
      </c>
      <c r="P179" s="163">
        <f>IF(LEN(E179)&gt;3,VLOOKUP(C179,'Regional Crises'!$B$1:$R$69,12,FALSE),VLOOKUP(E179,'Country Indicator Data'!$B$4:$I$300,8,FALSE))</f>
        <v>0</v>
      </c>
      <c r="Q179" s="163">
        <f>IF(LEN(E179)&gt;3,((IF(VLOOKUP($C179,'Regional Crises'!$B$1:$R$66,13,FALSE)="x","x",ROUND(IF(VLOOKUP($C179,'Regional Crises'!$B$1:$R$66,13,FALSE)&gt;Q$3,5,IF(VLOOKUP($C179,'Regional Crises'!$B$1:$R$66,13,FALSE)&lt;Q$4,0,5-(LOG(Q$3)-LOG(VLOOKUP($C179,'Regional Crises'!$B$1:$R$66,13,FALSE)))/(LOG(Q$3)-LOG(Q$4))*5)),1)))),(IF(VLOOKUP($E179,'Country Indicator Data'!$B$4:$N$300,9,FALSE)="x","x",ROUND(IF(VLOOKUP($E179,'Country Indicator Data'!$B$4:$N$300,9,FALSE)&gt;Q$3,5,IF(VLOOKUP($E179,'Country Indicator Data'!$B$4:$N$300,9,FALSE)&lt;Q$4,0,5-(LOG(Q$3)-LOG(VLOOKUP($E179,'Country Indicator Data'!$B$4:$N$300,9,FALSE)))/(LOG(Q$3)-LOG(Q$4))*5)),1))))</f>
        <v>4.0999999999999996</v>
      </c>
      <c r="R179" s="163">
        <f t="shared" si="69"/>
        <v>2.0499999999999998</v>
      </c>
      <c r="S179" s="163">
        <f>IF(LEN(E179)&gt;3,((IF(VLOOKUP($C179,'Regional Crises'!$B$1:$R$66,17,FALSE)="x","x",ROUND(IF(VLOOKUP($C179,'Regional Crises'!$B$1:$R$66,17,FALSE)&gt;S$3,0,IF(VLOOKUP($C179,'Regional Crises'!$B$1:$R$66,17,FALSE)&lt;S$4,5,(S$3-VLOOKUP($C179,'Regional Crises'!$B$1:$R$66,17,FALSE))/(S$3-S$4)*5)),1)))),(IF(VLOOKUP($E179,'Country Indicator Data'!$B$4:$N$300,13,FALSE)="x","x",ROUND(IF(VLOOKUP($E179,'Country Indicator Data'!$B$4:$N$300,13,FALSE)&gt;S$3,0,IF(VLOOKUP($E179,'Country Indicator Data'!$B$4:$N$300,13,FALSE)&lt;S$4,5,(S$3-VLOOKUP($E179,'Country Indicator Data'!$B$4:$N$300,13,FALSE))/(S$3-S$4)*5)),1))))</f>
        <v>3.2</v>
      </c>
      <c r="T179" s="163">
        <f>IF(LEN(E179)&gt;3,((IF(VLOOKUP($C179,'Regional Crises'!$B$1:$R$66,14,FALSE)="x","x",ROUND(IF(VLOOKUP($C179,'Regional Crises'!$B$1:$R$66,14,FALSE)&gt;T$3,0,IF(VLOOKUP($C179,'Regional Crises'!$B$1:$R$66,14,FALSE)&lt;T$4,5,(T$3-VLOOKUP($C179,'Regional Crises'!$B$1:$R$66,14,FALSE))/(T$3-T$4)*5)),1)))),(IF(VLOOKUP($E179,'Country Indicator Data'!$B$4:$N$300,10,FALSE)="x","x",ROUND(IF(VLOOKUP($E179,'Country Indicator Data'!$B$4:$N$300,10,FALSE)&gt;T$3,0,IF(VLOOKUP($E179,'Country Indicator Data'!$B$4:$N$300,10,FALSE)&lt;T$4,5,(T$3-VLOOKUP($E179,'Country Indicator Data'!$B$4:$N$300,10,FALSE))/(T$3-T$4)*5)),1))))</f>
        <v>3</v>
      </c>
      <c r="U179" s="163">
        <f>IF(LEN(E179)&gt;3,((IF(VLOOKUP($C179,'Regional Crises'!$B$1:$R$66,15,FALSE)="x","x",ROUND(IF(VLOOKUP($C179,'Regional Crises'!$B$1:$R$66,15,FALSE)&gt;U$3,0,IF(VLOOKUP($C179,'Regional Crises'!$B$1:$R$66,15,FALSE)&lt;U$4,5,(U$3-VLOOKUP($C179,'Regional Crises'!$B$1:$R$66,15,FALSE))/(U$3-U$4)*5)),1)))),(IF(VLOOKUP($E179,'Country Indicator Data'!$B$4:$N$300,11,FALSE)="x","x",ROUND(IF(VLOOKUP($E179,'Country Indicator Data'!$B$4:$N$300,11,FALSE)&gt;U$3,0,IF(VLOOKUP($E179,'Country Indicator Data'!$B$4:$N$300,11,FALSE)&lt;U$4,5,(U$3-VLOOKUP($E179,'Country Indicator Data'!$B$4:$N$300,11,FALSE))/(U$3-U$4)*5)),1))))</f>
        <v>2.2999999999999998</v>
      </c>
      <c r="V179" s="163">
        <f>IF(LEN(E179)&gt;3,((IF(VLOOKUP($C179,'Regional Crises'!$B$1:$R$66,16,FALSE)="x","x",ROUND(IF(VLOOKUP($C179,'Regional Crises'!$B$1:$R$66,16,FALSE)&gt;V$3,0,IF(VLOOKUP($C179,'Regional Crises'!$B$1:$R$66,16,FALSE)&lt;V$4,5,(V$3-VLOOKUP($C179,'Regional Crises'!$B$1:$R$66,16,FALSE))/(V$3-V$4)*5)),1)))),(IF(VLOOKUP($E179,'Country Indicator Data'!$B$4:$N$300,12,FALSE)="x","x",ROUND(IF(VLOOKUP($E179,'Country Indicator Data'!$B$4:$N$300,12,FALSE)&gt;V$3,0,IF(VLOOKUP($E179,'Country Indicator Data'!$B$4:$N$300,12,FALSE)&lt;V$4,5,(V$3-VLOOKUP($E179,'Country Indicator Data'!$B$4:$N$300,12,FALSE))/(V$3-V$4)*5)),1))))</f>
        <v>2.2999999999999998</v>
      </c>
      <c r="W179" s="163">
        <f t="shared" si="70"/>
        <v>2.7</v>
      </c>
      <c r="X179" s="163">
        <f t="shared" si="71"/>
        <v>2.4</v>
      </c>
      <c r="Y179" s="184">
        <f>IF('Core Indicators'!FC176="x","x",IF('Core Indicators'!FC176&gt;=5,5,IF('Core Indicators'!FC176&gt;=4,4,IF('Core Indicators'!FC176&gt;=3,3,IF('Core Indicators'!FC176&gt;=2,2,IF('Core Indicators'!FC176&gt;=1,1,0))))))</f>
        <v>3</v>
      </c>
      <c r="Z179" s="163">
        <f t="shared" si="72"/>
        <v>3</v>
      </c>
      <c r="AA179" s="184">
        <f>'Crisis Indicator Data'!Y176</f>
        <v>1</v>
      </c>
      <c r="AB179" s="184">
        <f>'Crisis Indicator Data'!Z176</f>
        <v>1</v>
      </c>
      <c r="AC179" s="184">
        <f>'Crisis Indicator Data'!AA176</f>
        <v>1</v>
      </c>
      <c r="AD179" s="184">
        <f>'Crisis Indicator Data'!AB176</f>
        <v>0</v>
      </c>
      <c r="AE179" s="184">
        <f t="shared" si="73"/>
        <v>2</v>
      </c>
      <c r="AF179" s="184">
        <f>'Crisis Indicator Data'!AC176</f>
        <v>0</v>
      </c>
      <c r="AG179" s="184">
        <f>'Crisis Indicator Data'!AD176</f>
        <v>0</v>
      </c>
      <c r="AH179" s="184">
        <f t="shared" si="74"/>
        <v>0</v>
      </c>
      <c r="AI179" s="184">
        <f>'Crisis Indicator Data'!AE176</f>
        <v>0</v>
      </c>
      <c r="AJ179" s="184">
        <f>'Crisis Indicator Data'!AF176</f>
        <v>0</v>
      </c>
      <c r="AK179" s="184">
        <f>'Crisis Indicator Data'!AG176</f>
        <v>3</v>
      </c>
      <c r="AL179" s="184">
        <f t="shared" si="75"/>
        <v>3</v>
      </c>
      <c r="AM179" s="163">
        <f t="shared" si="76"/>
        <v>2</v>
      </c>
      <c r="AN179" s="163">
        <f t="shared" si="77"/>
        <v>2.5</v>
      </c>
    </row>
    <row r="180" spans="1:40" x14ac:dyDescent="0.35">
      <c r="A180" s="175" t="str">
        <f>'Crisis Indicator Data'!A177</f>
        <v>Complex crisis in Zimbabwe</v>
      </c>
      <c r="B180" s="176" t="str">
        <f>'Crisis Indicator Data'!B177</f>
        <v>Socio-political,Drought,Food Security</v>
      </c>
      <c r="C180" s="176" t="str">
        <f>'Crisis Indicator Data'!C177</f>
        <v>ZWE001</v>
      </c>
      <c r="D180" s="176" t="str">
        <f>'Crisis Indicator Data'!D177</f>
        <v>Zimbabwe</v>
      </c>
      <c r="E180" s="177" t="str">
        <f>'Crisis Indicator Data'!E177</f>
        <v>ZWE</v>
      </c>
      <c r="F180" s="163">
        <f>IF(LEN(E180)&gt;3,(IF(VLOOKUP($C180,'Regional Crises'!$B$1:$R$66,7,FALSE)="x","x",ROUND(IF(VLOOKUP($C180,'Regional Crises'!$B$1:$R$66,7,FALSE)&gt;$F$3,5,IF(VLOOKUP($C180,'Regional Crises'!$B$1:$R$66,7,FALSE)&lt;F$4,0,($F$3-VLOOKUP($C180,'Regional Crises'!$B$1:$R$66,7,FALSE))/($F$3-$F$4)*5)),1))),IF(VLOOKUP($E180,'Country Indicator Data'!$B$4:$N$300,3,FALSE)="x","x",ROUND(IF(VLOOKUP($E180,'Country Indicator Data'!$B$4:$N$300,3,FALSE)&gt;$F$3,5,IF(VLOOKUP($E180,'Country Indicator Data'!$B$4:$N$300,3,FALSE)&lt;$F$4,0,($F$3-VLOOKUP($E180,'Country Indicator Data'!$B$4:$N$300,3,FALSE))/($F$3-$F$4)*5)),1)))</f>
        <v>5</v>
      </c>
      <c r="G180" s="163">
        <f>IF(LEN(E180)&gt;3,(IF(VLOOKUP($C180,'Regional Crises'!$B$1:$R$66,9,FALSE)="x","x",ROUND(IF(VLOOKUP($C180,'Regional Crises'!$B$1:$R$66,9,FALSE)&gt;G$3,5,IF(VLOOKUP($C180,'Regional Crises'!$B$1:$R$66,9,FALSE)&lt;G$4,0,(G$3-VLOOKUP($C180,'Regional Crises'!$B$1:$R$66,9,FALSE))/(G$3-G$4)*5)),1))),IF(VLOOKUP($E180,'Country Indicator Data'!$B$4:$N$300,5,FALSE)="x","x",ROUND(IF(VLOOKUP($E180,'Country Indicator Data'!$B$4:$N$300,5,FALSE)&gt;G$3,5,IF(VLOOKUP($E180,'Country Indicator Data'!$B$4:$N$300,5,FALSE)&lt;G$4,0,(G$3-VLOOKUP($E180,'Country Indicator Data'!$B$4:$N$300,5,FALSE))/(G$3-G$4)*5)),1)))</f>
        <v>3</v>
      </c>
      <c r="H180" s="163">
        <f t="shared" si="65"/>
        <v>4</v>
      </c>
      <c r="I180" s="163">
        <f>IF(LEN(E180)&gt;3,(IF(VLOOKUP($C180,'Regional Crises'!$B$1:$R$66,6,FALSE)="x","x",ROUND(IF(VLOOKUP($C180,'Regional Crises'!$B$1:$R$66,6,FALSE)&gt;I$3,5,IF(VLOOKUP($C180,'Regional Crises'!$B$1:$R$66,6,FALSE)&lt;I$4,0,5-(I$3-VLOOKUP($C180,'Regional Crises'!$B$1:$R$66,6,FALSE))/(I$3-I$4)*5)),1))),IF(VLOOKUP($E180,'Country Indicator Data'!$B$4:$N$300,2,FALSE)="x","x",ROUND(IF(VLOOKUP($E180,'Country Indicator Data'!$B$4:$N$300,2,FALSE)&gt;I$3,5,IF(VLOOKUP($E180,'Country Indicator Data'!$B$4:$N$300,2,FALSE)&lt;I$4,0,5-(I$3-VLOOKUP($E180,'Country Indicator Data'!$B$4:$N$300,2,FALSE))/(I$3-I$4)*5)),1)))</f>
        <v>1.5</v>
      </c>
      <c r="J180" s="163">
        <f>IF(LEN(E180)&gt;3,(IF(VLOOKUP($C180,'Regional Crises'!$B$1:$R$66,8,FALSE)="x","x",ROUND(IF(VLOOKUP($C180,'Regional Crises'!$B$1:$R$66,8,FALSE)&gt;J$3,5,IF(VLOOKUP($C180,'Regional Crises'!$B$1:$R$66,8,FALSE)&lt;J$4,0,5-(J$3-VLOOKUP($C180,'Regional Crises'!$B$1:$R$66,8,FALSE))/(J$3-J$4)*5)),1))),IF(VLOOKUP($E180,'Country Indicator Data'!$B$4:$N$300,4,FALSE)="x","x",ROUND(IF(VLOOKUP($E180,'Country Indicator Data'!$B$4:$N$300,4,FALSE)&gt;J$3,5,IF(VLOOKUP($E180,'Country Indicator Data'!$B$4:$N$300,4,FALSE)&lt;J$4,0,5-(J$3-VLOOKUP($E180,'Country Indicator Data'!$B$4:$N$300,4,FALSE))/(J$3-J$4)*5)),1)))</f>
        <v>0.3</v>
      </c>
      <c r="K180" s="163">
        <f t="shared" si="66"/>
        <v>0.9</v>
      </c>
      <c r="L180" s="163">
        <f>IF(LEN(E180)&gt;3,(IF(VLOOKUP($C180,'Regional Crises'!$B$1:$R$66,10,FALSE)="x","x",ROUND(IF(VLOOKUP($C180,'Regional Crises'!$B$1:$R$66,10,FALSE)&gt;L$3,5,IF(VLOOKUP($C180,'Regional Crises'!$B$1:$R$66,10,FALSE)&lt;L$4,0,5-(L$3-VLOOKUP($C180,'Regional Crises'!$B$1:$R$66,10,FALSE))/(L$3-L$4)*5)),1))),IF(VLOOKUP($E180,'Country Indicator Data'!$B$4:$N$300,6,FALSE)="x","x",ROUND(IF(VLOOKUP($E180,'Country Indicator Data'!$B$4:$N$300,6,FALSE)&gt;L$3,5,IF(VLOOKUP($E180,'Country Indicator Data'!$B$4:$N$300,6,FALSE)&lt;L$4,0,5-(L$3-VLOOKUP($E180,'Country Indicator Data'!$B$4:$N$300,6,FALSE))/(L$3-L$4)*5)),1)))</f>
        <v>3.5</v>
      </c>
      <c r="M180" s="163">
        <f>IF(LEN(E180)&gt;3,(IF(VLOOKUP($C180,'Regional Crises'!$B$1:$R$66,11,FALSE)="x","x",ROUND(IF(VLOOKUP($C180,'Regional Crises'!$B$1:$R$66,11,FALSE)&gt;M$3,5,IF(VLOOKUP($C180,'Regional Crises'!$B$1:$R$66,11,FALSE)&lt;M$4,0,5-(M$3-VLOOKUP($C180,'Regional Crises'!$B$1:$R$66,11,FALSE))/(M$3-M$4)*5)),1))),IF(VLOOKUP($E180,'Country Indicator Data'!$B$4:$N$300,7,FALSE)="x","x",ROUND(IF(VLOOKUP($E180,'Country Indicator Data'!$B$4:$N$300,7,FALSE)&gt;M$3,5,IF(VLOOKUP($E180,'Country Indicator Data'!$B$4:$N$300,7,FALSE)&lt;M$4,0,5-(M$3-VLOOKUP($E180,'Country Indicator Data'!$B$4:$N$300,7,FALSE))/(M$3-M$4)*5)),1)))</f>
        <v>3.2</v>
      </c>
      <c r="N180" s="163">
        <f t="shared" si="67"/>
        <v>3.35</v>
      </c>
      <c r="O180" s="163">
        <f t="shared" si="68"/>
        <v>2.75</v>
      </c>
      <c r="P180" s="163">
        <f>IF(LEN(E180)&gt;3,VLOOKUP(C180,'Regional Crises'!$B$1:$R$69,12,FALSE),VLOOKUP(E180,'Country Indicator Data'!$B$4:$I$300,8,FALSE))</f>
        <v>3</v>
      </c>
      <c r="Q180" s="163">
        <f>IF(LEN(E180)&gt;3,((IF(VLOOKUP($C180,'Regional Crises'!$B$1:$R$66,13,FALSE)="x","x",ROUND(IF(VLOOKUP($C180,'Regional Crises'!$B$1:$R$66,13,FALSE)&gt;Q$3,5,IF(VLOOKUP($C180,'Regional Crises'!$B$1:$R$66,13,FALSE)&lt;Q$4,0,5-(LOG(Q$3)-LOG(VLOOKUP($C180,'Regional Crises'!$B$1:$R$66,13,FALSE)))/(LOG(Q$3)-LOG(Q$4))*5)),1)))),(IF(VLOOKUP($E180,'Country Indicator Data'!$B$4:$N$300,9,FALSE)="x","x",ROUND(IF(VLOOKUP($E180,'Country Indicator Data'!$B$4:$N$300,9,FALSE)&gt;Q$3,5,IF(VLOOKUP($E180,'Country Indicator Data'!$B$4:$N$300,9,FALSE)&lt;Q$4,0,5-(LOG(Q$3)-LOG(VLOOKUP($E180,'Country Indicator Data'!$B$4:$N$300,9,FALSE)))/(LOG(Q$3)-LOG(Q$4))*5)),1))))</f>
        <v>4.0999999999999996</v>
      </c>
      <c r="R180" s="163">
        <f t="shared" si="69"/>
        <v>3.55</v>
      </c>
      <c r="S180" s="163">
        <f>IF(LEN(E180)&gt;3,((IF(VLOOKUP($C180,'Regional Crises'!$B$1:$R$66,17,FALSE)="x","x",ROUND(IF(VLOOKUP($C180,'Regional Crises'!$B$1:$R$66,17,FALSE)&gt;S$3,0,IF(VLOOKUP($C180,'Regional Crises'!$B$1:$R$66,17,FALSE)&lt;S$4,5,(S$3-VLOOKUP($C180,'Regional Crises'!$B$1:$R$66,17,FALSE))/(S$3-S$4)*5)),1)))),(IF(VLOOKUP($E180,'Country Indicator Data'!$B$4:$N$300,13,FALSE)="x","x",ROUND(IF(VLOOKUP($E180,'Country Indicator Data'!$B$4:$N$300,13,FALSE)&gt;S$3,0,IF(VLOOKUP($E180,'Country Indicator Data'!$B$4:$N$300,13,FALSE)&lt;S$4,5,(S$3-VLOOKUP($E180,'Country Indicator Data'!$B$4:$N$300,13,FALSE))/(S$3-S$4)*5)),1))))</f>
        <v>3.8</v>
      </c>
      <c r="T180" s="163">
        <f>IF(LEN(E180)&gt;3,((IF(VLOOKUP($C180,'Regional Crises'!$B$1:$R$66,14,FALSE)="x","x",ROUND(IF(VLOOKUP($C180,'Regional Crises'!$B$1:$R$66,14,FALSE)&gt;T$3,0,IF(VLOOKUP($C180,'Regional Crises'!$B$1:$R$66,14,FALSE)&lt;T$4,5,(T$3-VLOOKUP($C180,'Regional Crises'!$B$1:$R$66,14,FALSE))/(T$3-T$4)*5)),1)))),(IF(VLOOKUP($E180,'Country Indicator Data'!$B$4:$N$300,10,FALSE)="x","x",ROUND(IF(VLOOKUP($E180,'Country Indicator Data'!$B$4:$N$300,10,FALSE)&gt;T$3,0,IF(VLOOKUP($E180,'Country Indicator Data'!$B$4:$N$300,10,FALSE)&lt;T$4,5,(T$3-VLOOKUP($E180,'Country Indicator Data'!$B$4:$N$300,10,FALSE))/(T$3-T$4)*5)),1))))</f>
        <v>3.7</v>
      </c>
      <c r="U180" s="163">
        <f>IF(LEN(E180)&gt;3,((IF(VLOOKUP($C180,'Regional Crises'!$B$1:$R$66,15,FALSE)="x","x",ROUND(IF(VLOOKUP($C180,'Regional Crises'!$B$1:$R$66,15,FALSE)&gt;U$3,0,IF(VLOOKUP($C180,'Regional Crises'!$B$1:$R$66,15,FALSE)&lt;U$4,5,(U$3-VLOOKUP($C180,'Regional Crises'!$B$1:$R$66,15,FALSE))/(U$3-U$4)*5)),1)))),(IF(VLOOKUP($E180,'Country Indicator Data'!$B$4:$N$300,11,FALSE)="x","x",ROUND(IF(VLOOKUP($E180,'Country Indicator Data'!$B$4:$N$300,11,FALSE)&gt;U$3,0,IF(VLOOKUP($E180,'Country Indicator Data'!$B$4:$N$300,11,FALSE)&lt;U$4,5,(U$3-VLOOKUP($E180,'Country Indicator Data'!$B$4:$N$300,11,FALSE))/(U$3-U$4)*5)),1))))</f>
        <v>3.4</v>
      </c>
      <c r="V180" s="163">
        <f>IF(LEN(E180)&gt;3,((IF(VLOOKUP($C180,'Regional Crises'!$B$1:$R$66,16,FALSE)="x","x",ROUND(IF(VLOOKUP($C180,'Regional Crises'!$B$1:$R$66,16,FALSE)&gt;V$3,0,IF(VLOOKUP($C180,'Regional Crises'!$B$1:$R$66,16,FALSE)&lt;V$4,5,(V$3-VLOOKUP($C180,'Regional Crises'!$B$1:$R$66,16,FALSE))/(V$3-V$4)*5)),1)))),(IF(VLOOKUP($E180,'Country Indicator Data'!$B$4:$N$300,12,FALSE)="x","x",ROUND(IF(VLOOKUP($E180,'Country Indicator Data'!$B$4:$N$300,12,FALSE)&gt;V$3,0,IF(VLOOKUP($E180,'Country Indicator Data'!$B$4:$N$300,12,FALSE)&lt;V$4,5,(V$3-VLOOKUP($E180,'Country Indicator Data'!$B$4:$N$300,12,FALSE))/(V$3-V$4)*5)),1))))</f>
        <v>3.7</v>
      </c>
      <c r="W180" s="163">
        <f t="shared" si="70"/>
        <v>3.7</v>
      </c>
      <c r="X180" s="163">
        <f t="shared" si="71"/>
        <v>3.3</v>
      </c>
      <c r="Y180" s="184">
        <f>IF('Core Indicators'!FC177="x","x",IF('Core Indicators'!FC177&gt;=5,5,IF('Core Indicators'!FC177&gt;=4,4,IF('Core Indicators'!FC177&gt;=3,3,IF('Core Indicators'!FC177&gt;=2,2,IF('Core Indicators'!FC177&gt;=1,1,0))))))</f>
        <v>4</v>
      </c>
      <c r="Z180" s="163">
        <f t="shared" si="72"/>
        <v>4</v>
      </c>
      <c r="AA180" s="184">
        <f>'Crisis Indicator Data'!Y177</f>
        <v>2</v>
      </c>
      <c r="AB180" s="184">
        <f>'Crisis Indicator Data'!Z177</f>
        <v>1</v>
      </c>
      <c r="AC180" s="184">
        <f>'Crisis Indicator Data'!AA177</f>
        <v>1</v>
      </c>
      <c r="AD180" s="184">
        <f>'Crisis Indicator Data'!AB177</f>
        <v>0</v>
      </c>
      <c r="AE180" s="184">
        <f t="shared" si="73"/>
        <v>2</v>
      </c>
      <c r="AF180" s="184">
        <f>'Crisis Indicator Data'!AC177</f>
        <v>2</v>
      </c>
      <c r="AG180" s="184">
        <f>'Crisis Indicator Data'!AD177</f>
        <v>0</v>
      </c>
      <c r="AH180" s="184">
        <f t="shared" si="74"/>
        <v>2</v>
      </c>
      <c r="AI180" s="184">
        <f>'Crisis Indicator Data'!AE177</f>
        <v>0</v>
      </c>
      <c r="AJ180" s="184">
        <f>'Crisis Indicator Data'!AF177</f>
        <v>2</v>
      </c>
      <c r="AK180" s="184">
        <f>'Crisis Indicator Data'!AG177</f>
        <v>3</v>
      </c>
      <c r="AL180" s="184">
        <f t="shared" si="75"/>
        <v>4</v>
      </c>
      <c r="AM180" s="163">
        <f t="shared" si="76"/>
        <v>3</v>
      </c>
      <c r="AN180" s="163">
        <f t="shared" si="77"/>
        <v>3.5</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7"/>
  <sheetViews>
    <sheetView workbookViewId="0">
      <selection activeCell="A10" sqref="A10"/>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10284</v>
      </c>
      <c r="C1" s="192" t="s">
        <v>1</v>
      </c>
      <c r="D1" s="192" t="s">
        <v>2</v>
      </c>
      <c r="E1" s="192" t="s">
        <v>10996</v>
      </c>
      <c r="F1" s="305" t="s">
        <v>949</v>
      </c>
      <c r="G1" s="304"/>
      <c r="H1" s="304"/>
      <c r="I1" s="304"/>
      <c r="J1" s="304"/>
      <c r="K1" s="304"/>
      <c r="L1" s="304"/>
      <c r="M1" s="304"/>
      <c r="N1" s="306" t="s">
        <v>694</v>
      </c>
      <c r="O1" s="304"/>
      <c r="P1" s="304"/>
      <c r="Q1" s="304"/>
      <c r="R1" s="304"/>
      <c r="S1" s="304"/>
      <c r="T1" s="304"/>
      <c r="U1" s="304"/>
      <c r="V1" s="305" t="s">
        <v>958</v>
      </c>
      <c r="W1" s="304"/>
      <c r="X1" s="304"/>
      <c r="Y1" s="304"/>
      <c r="Z1" s="304"/>
      <c r="AA1" s="304"/>
      <c r="AB1" s="304"/>
      <c r="AC1" s="304"/>
      <c r="AD1" s="306" t="s">
        <v>963</v>
      </c>
      <c r="AE1" s="304"/>
      <c r="AF1" s="304"/>
      <c r="AG1" s="304"/>
      <c r="AH1" s="304"/>
      <c r="AI1" s="304"/>
      <c r="AJ1" s="304"/>
      <c r="AK1" s="304"/>
      <c r="AL1" s="305" t="s">
        <v>568</v>
      </c>
      <c r="AM1" s="304"/>
      <c r="AN1" s="304"/>
      <c r="AO1" s="304"/>
      <c r="AP1" s="304"/>
      <c r="AQ1" s="304"/>
      <c r="AR1" s="304"/>
      <c r="AS1" s="304"/>
      <c r="AT1" s="312" t="s">
        <v>40</v>
      </c>
      <c r="AU1" s="304"/>
      <c r="AV1" s="304"/>
      <c r="AW1" s="304"/>
      <c r="AX1" s="304"/>
      <c r="AY1" s="304"/>
      <c r="AZ1" s="304"/>
      <c r="BA1" s="304"/>
      <c r="BB1" s="305" t="s">
        <v>38</v>
      </c>
      <c r="BC1" s="304"/>
      <c r="BD1" s="304"/>
      <c r="BE1" s="304"/>
      <c r="BF1" s="304"/>
      <c r="BG1" s="304"/>
      <c r="BH1" s="304"/>
      <c r="BI1" s="304"/>
      <c r="BJ1" s="306" t="s">
        <v>635</v>
      </c>
      <c r="BK1" s="304"/>
      <c r="BL1" s="304"/>
      <c r="BM1" s="304"/>
      <c r="BN1" s="304"/>
      <c r="BO1" s="304"/>
      <c r="BP1" s="304"/>
      <c r="BQ1" s="304"/>
      <c r="BR1" s="305" t="s">
        <v>16</v>
      </c>
      <c r="BS1" s="304"/>
      <c r="BT1" s="304"/>
      <c r="BU1" s="304"/>
      <c r="BV1" s="304"/>
      <c r="BW1" s="304"/>
      <c r="BX1" s="304"/>
      <c r="BY1" s="304"/>
      <c r="BZ1" s="312" t="s">
        <v>21</v>
      </c>
      <c r="CA1" s="304"/>
      <c r="CB1" s="304"/>
      <c r="CC1" s="304"/>
      <c r="CD1" s="304"/>
      <c r="CE1" s="304"/>
      <c r="CF1" s="304"/>
      <c r="CG1" s="304"/>
      <c r="CH1" s="313" t="s">
        <v>10285</v>
      </c>
      <c r="CI1" s="304"/>
      <c r="CJ1" s="304"/>
      <c r="CK1" s="304"/>
      <c r="CL1" s="304"/>
      <c r="CM1" s="304"/>
      <c r="CN1" s="304"/>
      <c r="CO1" s="304"/>
      <c r="CP1" s="305" t="s">
        <v>24</v>
      </c>
      <c r="CQ1" s="304"/>
      <c r="CR1" s="304"/>
      <c r="CS1" s="304"/>
      <c r="CT1" s="304"/>
      <c r="CU1" s="304"/>
      <c r="CV1" s="304"/>
      <c r="CW1" s="304"/>
      <c r="CX1" s="311" t="s">
        <v>986</v>
      </c>
      <c r="CY1" s="304"/>
      <c r="CZ1" s="304"/>
      <c r="DA1" s="304"/>
      <c r="DB1" s="304"/>
      <c r="DC1" s="304"/>
      <c r="DD1" s="304"/>
      <c r="DE1" s="304"/>
      <c r="DF1" s="307" t="s">
        <v>991</v>
      </c>
      <c r="DG1" s="304"/>
      <c r="DH1" s="304"/>
      <c r="DI1" s="304"/>
      <c r="DJ1" s="304"/>
      <c r="DK1" s="304"/>
      <c r="DL1" s="304"/>
      <c r="DM1" s="304"/>
      <c r="DN1" s="311" t="s">
        <v>996</v>
      </c>
      <c r="DO1" s="304"/>
      <c r="DP1" s="304"/>
      <c r="DQ1" s="304"/>
      <c r="DR1" s="304"/>
      <c r="DS1" s="304"/>
      <c r="DT1" s="304"/>
      <c r="DU1" s="304"/>
      <c r="DV1" s="307" t="s">
        <v>999</v>
      </c>
      <c r="DW1" s="304"/>
      <c r="DX1" s="304"/>
      <c r="DY1" s="304"/>
      <c r="DZ1" s="304"/>
      <c r="EA1" s="304"/>
      <c r="EB1" s="304"/>
      <c r="EC1" s="304"/>
      <c r="ED1" s="193"/>
      <c r="EE1" s="308" t="s">
        <v>1002</v>
      </c>
      <c r="EF1" s="304"/>
      <c r="EG1" s="304"/>
      <c r="EH1" s="304"/>
      <c r="EI1" s="304"/>
      <c r="EJ1" s="304"/>
      <c r="EK1" s="309"/>
      <c r="EL1" s="194"/>
      <c r="EM1" s="307" t="s">
        <v>823</v>
      </c>
      <c r="EN1" s="304"/>
      <c r="EO1" s="304"/>
      <c r="EP1" s="304"/>
      <c r="EQ1" s="304"/>
      <c r="ER1" s="304"/>
      <c r="ES1" s="304"/>
      <c r="ET1" s="303" t="s">
        <v>793</v>
      </c>
      <c r="EU1" s="304"/>
      <c r="EV1" s="304"/>
      <c r="EW1" s="304"/>
      <c r="EX1" s="304"/>
      <c r="EY1" s="304"/>
      <c r="EZ1" s="304"/>
      <c r="FA1" s="304"/>
      <c r="FB1" s="310" t="s">
        <v>404</v>
      </c>
      <c r="FC1" s="304"/>
      <c r="FD1" s="304"/>
      <c r="FE1" s="304"/>
      <c r="FF1" s="304"/>
      <c r="FG1" s="304"/>
      <c r="FH1" s="304"/>
      <c r="FI1" s="304"/>
      <c r="FJ1" s="303" t="s">
        <v>26</v>
      </c>
      <c r="FK1" s="304"/>
      <c r="FL1" s="304"/>
      <c r="FM1" s="304"/>
      <c r="FN1" s="304"/>
      <c r="FO1" s="304"/>
      <c r="FP1" s="304"/>
      <c r="FQ1" s="304"/>
      <c r="FR1" s="310" t="s">
        <v>28</v>
      </c>
      <c r="FS1" s="304"/>
      <c r="FT1" s="304"/>
      <c r="FU1" s="304"/>
      <c r="FV1" s="304"/>
      <c r="FW1" s="304"/>
      <c r="FX1" s="304"/>
      <c r="FY1" s="304"/>
      <c r="FZ1" s="303" t="s">
        <v>2179</v>
      </c>
      <c r="GA1" s="304"/>
      <c r="GB1" s="304"/>
      <c r="GC1" s="304"/>
      <c r="GD1" s="304"/>
      <c r="GE1" s="304"/>
      <c r="GF1" s="304"/>
      <c r="GG1" s="304"/>
      <c r="GH1" s="310" t="s">
        <v>2191</v>
      </c>
      <c r="GI1" s="304"/>
      <c r="GJ1" s="304"/>
      <c r="GK1" s="304"/>
      <c r="GL1" s="304"/>
      <c r="GM1" s="304"/>
      <c r="GN1" s="304"/>
      <c r="GO1" s="304"/>
      <c r="GP1" s="303" t="s">
        <v>2181</v>
      </c>
      <c r="GQ1" s="304"/>
      <c r="GR1" s="304"/>
      <c r="GS1" s="304"/>
      <c r="GT1" s="304"/>
      <c r="GU1" s="304"/>
      <c r="GV1" s="304"/>
      <c r="GW1" s="304"/>
      <c r="GX1" s="310" t="s">
        <v>2193</v>
      </c>
      <c r="GY1" s="304"/>
      <c r="GZ1" s="304"/>
      <c r="HA1" s="304"/>
      <c r="HB1" s="304"/>
      <c r="HC1" s="304"/>
      <c r="HD1" s="304"/>
      <c r="HE1" s="304"/>
      <c r="HF1" s="303" t="s">
        <v>2176</v>
      </c>
      <c r="HG1" s="304"/>
      <c r="HH1" s="304"/>
      <c r="HI1" s="304"/>
      <c r="HJ1" s="304"/>
      <c r="HK1" s="304"/>
      <c r="HL1" s="304"/>
      <c r="HM1" s="304"/>
      <c r="HN1" s="310" t="s">
        <v>2189</v>
      </c>
      <c r="HO1" s="304"/>
      <c r="HP1" s="304"/>
      <c r="HQ1" s="304"/>
      <c r="HR1" s="304"/>
      <c r="HS1" s="304"/>
      <c r="HT1" s="304"/>
      <c r="HU1" s="304"/>
      <c r="HV1" s="303" t="s">
        <v>2183</v>
      </c>
      <c r="HW1" s="304"/>
      <c r="HX1" s="304"/>
      <c r="HY1" s="304"/>
      <c r="HZ1" s="304"/>
      <c r="IA1" s="304"/>
      <c r="IB1" s="304"/>
      <c r="IC1" s="304"/>
      <c r="ID1" s="310" t="s">
        <v>2187</v>
      </c>
      <c r="IE1" s="304"/>
      <c r="IF1" s="304"/>
      <c r="IG1" s="304"/>
      <c r="IH1" s="304"/>
      <c r="II1" s="304"/>
      <c r="IJ1" s="304"/>
      <c r="IK1" s="304"/>
      <c r="IL1" s="303" t="s">
        <v>2185</v>
      </c>
      <c r="IM1" s="304"/>
      <c r="IN1" s="304"/>
      <c r="IO1" s="304"/>
      <c r="IP1" s="304"/>
      <c r="IQ1" s="304"/>
      <c r="IR1" s="304"/>
      <c r="IS1" s="304"/>
    </row>
    <row r="2" spans="1:253" s="11" customFormat="1" ht="13.25" customHeight="1" x14ac:dyDescent="0.3">
      <c r="A2" s="195">
        <v>0</v>
      </c>
      <c r="B2" s="195"/>
      <c r="C2" s="195">
        <v>0</v>
      </c>
      <c r="D2" s="195"/>
      <c r="E2" s="195">
        <v>0</v>
      </c>
      <c r="F2" s="196" t="s">
        <v>10286</v>
      </c>
      <c r="G2" s="196" t="s">
        <v>4</v>
      </c>
      <c r="H2" s="196" t="s">
        <v>10287</v>
      </c>
      <c r="I2" s="196" t="s">
        <v>6</v>
      </c>
      <c r="J2" s="196" t="s">
        <v>7</v>
      </c>
      <c r="K2" s="196" t="s">
        <v>9</v>
      </c>
      <c r="L2" s="196" t="s">
        <v>8</v>
      </c>
      <c r="M2" s="197" t="s">
        <v>10288</v>
      </c>
      <c r="N2" s="198" t="s">
        <v>10289</v>
      </c>
      <c r="O2" s="198" t="s">
        <v>4</v>
      </c>
      <c r="P2" s="198" t="s">
        <v>10287</v>
      </c>
      <c r="Q2" s="198" t="s">
        <v>6</v>
      </c>
      <c r="R2" s="198" t="s">
        <v>7</v>
      </c>
      <c r="S2" s="198" t="s">
        <v>9</v>
      </c>
      <c r="T2" s="198" t="s">
        <v>8</v>
      </c>
      <c r="U2" s="199" t="s">
        <v>10288</v>
      </c>
      <c r="V2" s="196" t="s">
        <v>10290</v>
      </c>
      <c r="W2" s="196" t="s">
        <v>4</v>
      </c>
      <c r="X2" s="196" t="s">
        <v>10287</v>
      </c>
      <c r="Y2" s="196" t="s">
        <v>6</v>
      </c>
      <c r="Z2" s="196" t="s">
        <v>7</v>
      </c>
      <c r="AA2" s="196" t="s">
        <v>9</v>
      </c>
      <c r="AB2" s="196" t="s">
        <v>8</v>
      </c>
      <c r="AC2" s="197" t="s">
        <v>10288</v>
      </c>
      <c r="AD2" s="198" t="s">
        <v>10291</v>
      </c>
      <c r="AE2" s="198" t="s">
        <v>4</v>
      </c>
      <c r="AF2" s="198" t="s">
        <v>10287</v>
      </c>
      <c r="AG2" s="198" t="s">
        <v>6</v>
      </c>
      <c r="AH2" s="198" t="s">
        <v>7</v>
      </c>
      <c r="AI2" s="198" t="s">
        <v>9</v>
      </c>
      <c r="AJ2" s="198" t="s">
        <v>8</v>
      </c>
      <c r="AK2" s="199" t="s">
        <v>10288</v>
      </c>
      <c r="AL2" s="196" t="s">
        <v>10292</v>
      </c>
      <c r="AM2" s="196" t="s">
        <v>4</v>
      </c>
      <c r="AN2" s="196" t="s">
        <v>10287</v>
      </c>
      <c r="AO2" s="196" t="s">
        <v>6</v>
      </c>
      <c r="AP2" s="196" t="s">
        <v>7</v>
      </c>
      <c r="AQ2" s="196" t="s">
        <v>9</v>
      </c>
      <c r="AR2" s="196" t="s">
        <v>8</v>
      </c>
      <c r="AS2" s="196" t="s">
        <v>10288</v>
      </c>
      <c r="AT2" s="200" t="s">
        <v>10293</v>
      </c>
      <c r="AU2" s="200" t="s">
        <v>4</v>
      </c>
      <c r="AV2" s="200" t="s">
        <v>10287</v>
      </c>
      <c r="AW2" s="200" t="s">
        <v>6</v>
      </c>
      <c r="AX2" s="200" t="s">
        <v>7</v>
      </c>
      <c r="AY2" s="200" t="s">
        <v>9</v>
      </c>
      <c r="AZ2" s="200" t="s">
        <v>8</v>
      </c>
      <c r="BA2" s="201" t="s">
        <v>10288</v>
      </c>
      <c r="BB2" s="196" t="s">
        <v>10294</v>
      </c>
      <c r="BC2" s="196" t="s">
        <v>4</v>
      </c>
      <c r="BD2" s="196" t="s">
        <v>10287</v>
      </c>
      <c r="BE2" s="196" t="s">
        <v>6</v>
      </c>
      <c r="BF2" s="196" t="s">
        <v>7</v>
      </c>
      <c r="BG2" s="196" t="s">
        <v>9</v>
      </c>
      <c r="BH2" s="196" t="s">
        <v>8</v>
      </c>
      <c r="BI2" s="196" t="s">
        <v>10288</v>
      </c>
      <c r="BJ2" s="198" t="s">
        <v>10295</v>
      </c>
      <c r="BK2" s="198" t="s">
        <v>4</v>
      </c>
      <c r="BL2" s="198" t="s">
        <v>10287</v>
      </c>
      <c r="BM2" s="198" t="s">
        <v>6</v>
      </c>
      <c r="BN2" s="198" t="s">
        <v>7</v>
      </c>
      <c r="BO2" s="198" t="s">
        <v>9</v>
      </c>
      <c r="BP2" s="198" t="s">
        <v>8</v>
      </c>
      <c r="BQ2" s="199" t="s">
        <v>10288</v>
      </c>
      <c r="BR2" s="196" t="s">
        <v>10296</v>
      </c>
      <c r="BS2" s="196" t="s">
        <v>4</v>
      </c>
      <c r="BT2" s="196" t="s">
        <v>10287</v>
      </c>
      <c r="BU2" s="196" t="s">
        <v>6</v>
      </c>
      <c r="BV2" s="196" t="s">
        <v>7</v>
      </c>
      <c r="BW2" s="196" t="s">
        <v>9</v>
      </c>
      <c r="BX2" s="196" t="s">
        <v>8</v>
      </c>
      <c r="BY2" s="196" t="s">
        <v>10288</v>
      </c>
      <c r="BZ2" s="200" t="s">
        <v>10297</v>
      </c>
      <c r="CA2" s="200" t="s">
        <v>4</v>
      </c>
      <c r="CB2" s="200" t="s">
        <v>10287</v>
      </c>
      <c r="CC2" s="200" t="s">
        <v>6</v>
      </c>
      <c r="CD2" s="200" t="s">
        <v>7</v>
      </c>
      <c r="CE2" s="200" t="s">
        <v>9</v>
      </c>
      <c r="CF2" s="200" t="s">
        <v>8</v>
      </c>
      <c r="CG2" s="201" t="s">
        <v>10288</v>
      </c>
      <c r="CH2" s="202" t="s">
        <v>10298</v>
      </c>
      <c r="CI2" s="202" t="s">
        <v>4</v>
      </c>
      <c r="CJ2" s="202" t="s">
        <v>10287</v>
      </c>
      <c r="CK2" s="202" t="s">
        <v>6</v>
      </c>
      <c r="CL2" s="202" t="s">
        <v>7</v>
      </c>
      <c r="CM2" s="202" t="s">
        <v>9</v>
      </c>
      <c r="CN2" s="202" t="s">
        <v>8</v>
      </c>
      <c r="CO2" s="202" t="s">
        <v>10288</v>
      </c>
      <c r="CP2" s="196" t="s">
        <v>10299</v>
      </c>
      <c r="CQ2" s="196" t="s">
        <v>4</v>
      </c>
      <c r="CR2" s="196" t="s">
        <v>10287</v>
      </c>
      <c r="CS2" s="196" t="s">
        <v>6</v>
      </c>
      <c r="CT2" s="196" t="s">
        <v>7</v>
      </c>
      <c r="CU2" s="196" t="s">
        <v>9</v>
      </c>
      <c r="CV2" s="196" t="s">
        <v>8</v>
      </c>
      <c r="CW2" s="196" t="s">
        <v>10288</v>
      </c>
      <c r="CX2" s="203" t="s">
        <v>10300</v>
      </c>
      <c r="CY2" s="203" t="s">
        <v>4</v>
      </c>
      <c r="CZ2" s="203" t="s">
        <v>10287</v>
      </c>
      <c r="DA2" s="203" t="s">
        <v>6</v>
      </c>
      <c r="DB2" s="203" t="s">
        <v>7</v>
      </c>
      <c r="DC2" s="203" t="s">
        <v>9</v>
      </c>
      <c r="DD2" s="203" t="s">
        <v>8</v>
      </c>
      <c r="DE2" s="204" t="s">
        <v>10288</v>
      </c>
      <c r="DF2" s="205" t="s">
        <v>10301</v>
      </c>
      <c r="DG2" s="205" t="s">
        <v>4</v>
      </c>
      <c r="DH2" s="205" t="s">
        <v>10287</v>
      </c>
      <c r="DI2" s="205" t="s">
        <v>6</v>
      </c>
      <c r="DJ2" s="205" t="s">
        <v>7</v>
      </c>
      <c r="DK2" s="205" t="s">
        <v>9</v>
      </c>
      <c r="DL2" s="205" t="s">
        <v>8</v>
      </c>
      <c r="DM2" s="205" t="s">
        <v>10288</v>
      </c>
      <c r="DN2" s="203" t="s">
        <v>10302</v>
      </c>
      <c r="DO2" s="203" t="s">
        <v>4</v>
      </c>
      <c r="DP2" s="203" t="s">
        <v>10287</v>
      </c>
      <c r="DQ2" s="203" t="s">
        <v>6</v>
      </c>
      <c r="DR2" s="203" t="s">
        <v>7</v>
      </c>
      <c r="DS2" s="203" t="s">
        <v>9</v>
      </c>
      <c r="DT2" s="203" t="s">
        <v>8</v>
      </c>
      <c r="DU2" s="204" t="s">
        <v>10288</v>
      </c>
      <c r="DV2" s="205" t="s">
        <v>10303</v>
      </c>
      <c r="DW2" s="205" t="s">
        <v>4</v>
      </c>
      <c r="DX2" s="205" t="s">
        <v>10287</v>
      </c>
      <c r="DY2" s="205" t="s">
        <v>6</v>
      </c>
      <c r="DZ2" s="205" t="s">
        <v>7</v>
      </c>
      <c r="EA2" s="205" t="s">
        <v>9</v>
      </c>
      <c r="EB2" s="205" t="s">
        <v>8</v>
      </c>
      <c r="EC2" s="205" t="s">
        <v>10288</v>
      </c>
      <c r="ED2" s="206" t="s">
        <v>10304</v>
      </c>
      <c r="EE2" s="203" t="s">
        <v>4</v>
      </c>
      <c r="EF2" s="203" t="s">
        <v>10287</v>
      </c>
      <c r="EG2" s="203" t="s">
        <v>6</v>
      </c>
      <c r="EH2" s="203" t="s">
        <v>7</v>
      </c>
      <c r="EI2" s="203" t="s">
        <v>9</v>
      </c>
      <c r="EJ2" s="203" t="s">
        <v>8</v>
      </c>
      <c r="EK2" s="204" t="s">
        <v>10288</v>
      </c>
      <c r="EL2" s="194" t="s">
        <v>10305</v>
      </c>
      <c r="EM2" s="205" t="s">
        <v>4</v>
      </c>
      <c r="EN2" s="205" t="s">
        <v>10287</v>
      </c>
      <c r="EO2" s="205" t="s">
        <v>6</v>
      </c>
      <c r="EP2" s="205" t="s">
        <v>7</v>
      </c>
      <c r="EQ2" s="205" t="s">
        <v>9</v>
      </c>
      <c r="ER2" s="205" t="s">
        <v>8</v>
      </c>
      <c r="ES2" s="205" t="s">
        <v>10288</v>
      </c>
      <c r="ET2" s="207" t="s">
        <v>10306</v>
      </c>
      <c r="EU2" s="207" t="s">
        <v>4</v>
      </c>
      <c r="EV2" s="207" t="s">
        <v>10287</v>
      </c>
      <c r="EW2" s="207" t="s">
        <v>6</v>
      </c>
      <c r="EX2" s="207" t="s">
        <v>7</v>
      </c>
      <c r="EY2" s="207" t="s">
        <v>9</v>
      </c>
      <c r="EZ2" s="207" t="s">
        <v>8</v>
      </c>
      <c r="FA2" s="208" t="s">
        <v>10288</v>
      </c>
      <c r="FB2" s="209" t="s">
        <v>10307</v>
      </c>
      <c r="FC2" s="209" t="s">
        <v>4</v>
      </c>
      <c r="FD2" s="209" t="s">
        <v>10287</v>
      </c>
      <c r="FE2" s="209" t="s">
        <v>6</v>
      </c>
      <c r="FF2" s="209" t="s">
        <v>7</v>
      </c>
      <c r="FG2" s="209" t="s">
        <v>9</v>
      </c>
      <c r="FH2" s="209" t="s">
        <v>8</v>
      </c>
      <c r="FI2" s="210" t="s">
        <v>10288</v>
      </c>
      <c r="FJ2" s="207" t="s">
        <v>10308</v>
      </c>
      <c r="FK2" s="207" t="s">
        <v>4</v>
      </c>
      <c r="FL2" s="207" t="s">
        <v>10287</v>
      </c>
      <c r="FM2" s="207" t="s">
        <v>6</v>
      </c>
      <c r="FN2" s="207" t="s">
        <v>7</v>
      </c>
      <c r="FO2" s="207" t="s">
        <v>9</v>
      </c>
      <c r="FP2" s="207" t="s">
        <v>8</v>
      </c>
      <c r="FQ2" s="211" t="s">
        <v>10288</v>
      </c>
      <c r="FR2" s="209" t="s">
        <v>10309</v>
      </c>
      <c r="FS2" s="209" t="s">
        <v>4</v>
      </c>
      <c r="FT2" s="209" t="s">
        <v>10287</v>
      </c>
      <c r="FU2" s="209" t="s">
        <v>6</v>
      </c>
      <c r="FV2" s="209" t="s">
        <v>7</v>
      </c>
      <c r="FW2" s="209" t="s">
        <v>9</v>
      </c>
      <c r="FX2" s="209" t="s">
        <v>8</v>
      </c>
      <c r="FY2" s="209" t="s">
        <v>10288</v>
      </c>
      <c r="FZ2" s="207" t="s">
        <v>10310</v>
      </c>
      <c r="GA2" s="207" t="s">
        <v>4</v>
      </c>
      <c r="GB2" s="207" t="s">
        <v>10287</v>
      </c>
      <c r="GC2" s="207" t="s">
        <v>6</v>
      </c>
      <c r="GD2" s="207" t="s">
        <v>7</v>
      </c>
      <c r="GE2" s="207" t="s">
        <v>9</v>
      </c>
      <c r="GF2" s="207" t="s">
        <v>8</v>
      </c>
      <c r="GG2" s="208" t="s">
        <v>10288</v>
      </c>
      <c r="GH2" s="209" t="s">
        <v>10311</v>
      </c>
      <c r="GI2" s="209" t="s">
        <v>4</v>
      </c>
      <c r="GJ2" s="209" t="s">
        <v>10287</v>
      </c>
      <c r="GK2" s="209" t="s">
        <v>6</v>
      </c>
      <c r="GL2" s="209" t="s">
        <v>7</v>
      </c>
      <c r="GM2" s="209" t="s">
        <v>9</v>
      </c>
      <c r="GN2" s="209" t="s">
        <v>8</v>
      </c>
      <c r="GO2" s="209" t="s">
        <v>10288</v>
      </c>
      <c r="GP2" s="207" t="s">
        <v>10312</v>
      </c>
      <c r="GQ2" s="207" t="s">
        <v>4</v>
      </c>
      <c r="GR2" s="207" t="s">
        <v>10287</v>
      </c>
      <c r="GS2" s="207" t="s">
        <v>6</v>
      </c>
      <c r="GT2" s="207" t="s">
        <v>7</v>
      </c>
      <c r="GU2" s="207" t="s">
        <v>9</v>
      </c>
      <c r="GV2" s="207" t="s">
        <v>8</v>
      </c>
      <c r="GW2" s="208" t="s">
        <v>10288</v>
      </c>
      <c r="GX2" s="209" t="s">
        <v>10313</v>
      </c>
      <c r="GY2" s="209" t="s">
        <v>4</v>
      </c>
      <c r="GZ2" s="209" t="s">
        <v>10287</v>
      </c>
      <c r="HA2" s="209" t="s">
        <v>6</v>
      </c>
      <c r="HB2" s="209" t="s">
        <v>7</v>
      </c>
      <c r="HC2" s="209" t="s">
        <v>9</v>
      </c>
      <c r="HD2" s="209" t="s">
        <v>8</v>
      </c>
      <c r="HE2" s="209" t="s">
        <v>10288</v>
      </c>
      <c r="HF2" s="207" t="s">
        <v>10314</v>
      </c>
      <c r="HG2" s="207" t="s">
        <v>4</v>
      </c>
      <c r="HH2" s="207" t="s">
        <v>10287</v>
      </c>
      <c r="HI2" s="207" t="s">
        <v>6</v>
      </c>
      <c r="HJ2" s="207" t="s">
        <v>7</v>
      </c>
      <c r="HK2" s="207" t="s">
        <v>9</v>
      </c>
      <c r="HL2" s="207" t="s">
        <v>8</v>
      </c>
      <c r="HM2" s="208" t="s">
        <v>10288</v>
      </c>
      <c r="HN2" s="209" t="s">
        <v>10315</v>
      </c>
      <c r="HO2" s="209" t="s">
        <v>4</v>
      </c>
      <c r="HP2" s="209" t="s">
        <v>10287</v>
      </c>
      <c r="HQ2" s="209" t="s">
        <v>6</v>
      </c>
      <c r="HR2" s="209" t="s">
        <v>7</v>
      </c>
      <c r="HS2" s="209" t="s">
        <v>9</v>
      </c>
      <c r="HT2" s="209" t="s">
        <v>8</v>
      </c>
      <c r="HU2" s="209" t="s">
        <v>10288</v>
      </c>
      <c r="HV2" s="207" t="s">
        <v>10316</v>
      </c>
      <c r="HW2" s="207" t="s">
        <v>4</v>
      </c>
      <c r="HX2" s="207" t="s">
        <v>10287</v>
      </c>
      <c r="HY2" s="207" t="s">
        <v>6</v>
      </c>
      <c r="HZ2" s="207" t="s">
        <v>7</v>
      </c>
      <c r="IA2" s="207" t="s">
        <v>9</v>
      </c>
      <c r="IB2" s="207" t="s">
        <v>8</v>
      </c>
      <c r="IC2" s="208" t="s">
        <v>10288</v>
      </c>
      <c r="ID2" s="209" t="s">
        <v>10317</v>
      </c>
      <c r="IE2" s="209" t="s">
        <v>4</v>
      </c>
      <c r="IF2" s="209" t="s">
        <v>10287</v>
      </c>
      <c r="IG2" s="209" t="s">
        <v>6</v>
      </c>
      <c r="IH2" s="209" t="s">
        <v>7</v>
      </c>
      <c r="II2" s="209" t="s">
        <v>9</v>
      </c>
      <c r="IJ2" s="209" t="s">
        <v>8</v>
      </c>
      <c r="IK2" s="209" t="s">
        <v>10288</v>
      </c>
      <c r="IL2" s="207" t="s">
        <v>10318</v>
      </c>
      <c r="IM2" s="207" t="s">
        <v>4</v>
      </c>
      <c r="IN2" s="207" t="s">
        <v>10287</v>
      </c>
      <c r="IO2" s="207" t="s">
        <v>6</v>
      </c>
      <c r="IP2" s="207" t="s">
        <v>7</v>
      </c>
      <c r="IQ2" s="207" t="s">
        <v>10319</v>
      </c>
      <c r="IR2" s="207" t="s">
        <v>8</v>
      </c>
      <c r="IS2" s="208" t="s">
        <v>10288</v>
      </c>
    </row>
    <row r="3" spans="1:253" s="11" customFormat="1" ht="13.25" customHeight="1" x14ac:dyDescent="0.25">
      <c r="A3" s="11" t="s">
        <v>1449</v>
      </c>
      <c r="B3" s="11" t="s">
        <v>11007</v>
      </c>
      <c r="C3" s="11" t="s">
        <v>1450</v>
      </c>
      <c r="D3" s="11" t="s">
        <v>1451</v>
      </c>
      <c r="E3" s="11" t="s">
        <v>10370</v>
      </c>
      <c r="F3" s="11" t="s">
        <v>5493</v>
      </c>
      <c r="G3" s="212">
        <v>44500000</v>
      </c>
      <c r="H3" s="213" t="s">
        <v>5490</v>
      </c>
      <c r="I3" s="213" t="s">
        <v>884</v>
      </c>
      <c r="J3" s="213">
        <v>2</v>
      </c>
      <c r="K3" s="213" t="s">
        <v>5492</v>
      </c>
      <c r="L3" s="213" t="s">
        <v>5491</v>
      </c>
      <c r="M3" s="214">
        <v>45557</v>
      </c>
      <c r="N3" s="215" t="s">
        <v>5497</v>
      </c>
      <c r="O3" s="216">
        <v>652860</v>
      </c>
      <c r="P3" s="216" t="s">
        <v>5494</v>
      </c>
      <c r="Q3" s="216" t="s">
        <v>492</v>
      </c>
      <c r="R3" s="216">
        <v>1</v>
      </c>
      <c r="S3" s="216" t="s">
        <v>5496</v>
      </c>
      <c r="T3" s="216" t="s">
        <v>5495</v>
      </c>
      <c r="U3" s="217">
        <v>45557</v>
      </c>
      <c r="V3" s="215" t="s">
        <v>5499</v>
      </c>
      <c r="W3" s="213">
        <v>44500000</v>
      </c>
      <c r="X3" s="213" t="s">
        <v>5490</v>
      </c>
      <c r="Y3" s="213" t="s">
        <v>884</v>
      </c>
      <c r="Z3" s="213">
        <v>2</v>
      </c>
      <c r="AA3" s="213" t="s">
        <v>5498</v>
      </c>
      <c r="AB3" s="213" t="s">
        <v>5491</v>
      </c>
      <c r="AC3" s="214">
        <v>45557</v>
      </c>
      <c r="AD3" s="215" t="s">
        <v>5501</v>
      </c>
      <c r="AE3" s="218">
        <v>44500000</v>
      </c>
      <c r="AF3" s="218" t="s">
        <v>5490</v>
      </c>
      <c r="AG3" s="218" t="s">
        <v>884</v>
      </c>
      <c r="AH3" s="218">
        <v>2</v>
      </c>
      <c r="AI3" s="218" t="s">
        <v>5500</v>
      </c>
      <c r="AJ3" s="218" t="s">
        <v>5491</v>
      </c>
      <c r="AK3" s="219">
        <v>45557</v>
      </c>
      <c r="AL3" s="215" t="s">
        <v>5505</v>
      </c>
      <c r="AM3" s="213">
        <v>13595000</v>
      </c>
      <c r="AN3" s="213" t="s">
        <v>5502</v>
      </c>
      <c r="AO3" s="213" t="s">
        <v>884</v>
      </c>
      <c r="AP3" s="213">
        <v>2</v>
      </c>
      <c r="AQ3" s="213" t="s">
        <v>5504</v>
      </c>
      <c r="AR3" s="213" t="s">
        <v>5503</v>
      </c>
      <c r="AS3" s="214">
        <v>45557</v>
      </c>
      <c r="AT3" s="218" t="s">
        <v>5509</v>
      </c>
      <c r="AU3" s="218">
        <v>2618</v>
      </c>
      <c r="AV3" s="218" t="s">
        <v>5506</v>
      </c>
      <c r="AW3" s="218" t="s">
        <v>884</v>
      </c>
      <c r="AX3" s="218">
        <v>2</v>
      </c>
      <c r="AY3" s="218" t="s">
        <v>5508</v>
      </c>
      <c r="AZ3" s="218" t="s">
        <v>5507</v>
      </c>
      <c r="BA3" s="219">
        <v>45557</v>
      </c>
      <c r="BB3" s="215" t="s">
        <v>5538</v>
      </c>
      <c r="BC3" s="213" t="s">
        <v>17</v>
      </c>
      <c r="BD3" s="213" t="s">
        <v>17</v>
      </c>
      <c r="BE3" s="213" t="s">
        <v>17</v>
      </c>
      <c r="BF3" s="213" t="s">
        <v>17</v>
      </c>
      <c r="BG3" s="213" t="s">
        <v>1452</v>
      </c>
      <c r="BH3" s="213" t="s">
        <v>17</v>
      </c>
      <c r="BI3" s="214">
        <v>45557</v>
      </c>
      <c r="BJ3" s="218" t="s">
        <v>5513</v>
      </c>
      <c r="BK3" s="218">
        <v>1187</v>
      </c>
      <c r="BL3" s="218" t="s">
        <v>5510</v>
      </c>
      <c r="BM3" s="218" t="s">
        <v>884</v>
      </c>
      <c r="BN3" s="218">
        <v>2</v>
      </c>
      <c r="BO3" s="218" t="s">
        <v>5512</v>
      </c>
      <c r="BP3" s="218" t="s">
        <v>5511</v>
      </c>
      <c r="BQ3" s="219">
        <v>45557</v>
      </c>
      <c r="BR3" s="215" t="s">
        <v>5542</v>
      </c>
      <c r="BS3" s="213">
        <v>21300</v>
      </c>
      <c r="BT3" s="213" t="s">
        <v>5539</v>
      </c>
      <c r="BU3" s="213" t="s">
        <v>884</v>
      </c>
      <c r="BV3" s="213">
        <v>2</v>
      </c>
      <c r="BW3" s="213" t="s">
        <v>5541</v>
      </c>
      <c r="BX3" s="213" t="s">
        <v>5540</v>
      </c>
      <c r="BY3" s="214">
        <v>45557</v>
      </c>
      <c r="BZ3" s="218" t="s">
        <v>5575</v>
      </c>
      <c r="CA3" s="218">
        <v>3330</v>
      </c>
      <c r="CB3" s="218" t="s">
        <v>5539</v>
      </c>
      <c r="CC3" s="218" t="s">
        <v>884</v>
      </c>
      <c r="CD3" s="218">
        <v>2</v>
      </c>
      <c r="CE3" s="218" t="s">
        <v>5574</v>
      </c>
      <c r="CF3" s="218" t="s">
        <v>5540</v>
      </c>
      <c r="CG3" s="219">
        <v>45559</v>
      </c>
      <c r="CH3" s="215" t="s">
        <v>11671</v>
      </c>
      <c r="CI3" s="218" t="e">
        <v>#N/A</v>
      </c>
      <c r="CJ3" s="218" t="e">
        <v>#N/A</v>
      </c>
      <c r="CK3" s="218" t="e">
        <v>#N/A</v>
      </c>
      <c r="CL3" s="218" t="e">
        <v>#N/A</v>
      </c>
      <c r="CM3" s="218" t="e">
        <v>#N/A</v>
      </c>
      <c r="CN3" s="218" t="e">
        <v>#N/A</v>
      </c>
      <c r="CO3" s="220" t="e">
        <v>#N/A</v>
      </c>
      <c r="CP3" s="218" t="s">
        <v>1454</v>
      </c>
      <c r="CQ3" s="213" t="s">
        <v>17</v>
      </c>
      <c r="CR3" s="213" t="s">
        <v>17</v>
      </c>
      <c r="CS3" s="213" t="s">
        <v>17</v>
      </c>
      <c r="CT3" s="213" t="s">
        <v>17</v>
      </c>
      <c r="CU3" s="213" t="s">
        <v>1452</v>
      </c>
      <c r="CV3" s="213" t="s">
        <v>17</v>
      </c>
      <c r="CW3" s="214">
        <v>45228</v>
      </c>
      <c r="CX3" s="218" t="s">
        <v>5516</v>
      </c>
      <c r="CY3" s="218">
        <v>23700000</v>
      </c>
      <c r="CZ3" s="218" t="s">
        <v>5519</v>
      </c>
      <c r="DA3" s="218" t="s">
        <v>22</v>
      </c>
      <c r="DB3" s="218">
        <v>3</v>
      </c>
      <c r="DC3" s="218" t="s">
        <v>5523</v>
      </c>
      <c r="DD3" s="218" t="s">
        <v>5520</v>
      </c>
      <c r="DE3" s="220">
        <v>45557</v>
      </c>
      <c r="DF3" s="221" t="s">
        <v>5518</v>
      </c>
      <c r="DG3" s="213">
        <v>0</v>
      </c>
      <c r="DH3" s="213" t="s">
        <v>5490</v>
      </c>
      <c r="DI3" s="213" t="s">
        <v>884</v>
      </c>
      <c r="DJ3" s="213">
        <v>2</v>
      </c>
      <c r="DK3" s="213" t="s">
        <v>5517</v>
      </c>
      <c r="DL3" s="213" t="s">
        <v>5491</v>
      </c>
      <c r="DM3" s="214">
        <v>45557</v>
      </c>
      <c r="DN3" s="218" t="s">
        <v>5522</v>
      </c>
      <c r="DO3" s="218">
        <v>20800000</v>
      </c>
      <c r="DP3" s="218" t="s">
        <v>5519</v>
      </c>
      <c r="DQ3" s="218" t="s">
        <v>884</v>
      </c>
      <c r="DR3" s="218">
        <v>2</v>
      </c>
      <c r="DS3" s="218" t="s">
        <v>5521</v>
      </c>
      <c r="DT3" s="218" t="s">
        <v>5520</v>
      </c>
      <c r="DU3" s="219">
        <v>45557</v>
      </c>
      <c r="DV3" s="215" t="s">
        <v>5524</v>
      </c>
      <c r="DW3" s="213">
        <v>11400000</v>
      </c>
      <c r="DX3" s="213" t="s">
        <v>5519</v>
      </c>
      <c r="DY3" s="213" t="s">
        <v>22</v>
      </c>
      <c r="DZ3" s="213">
        <v>3</v>
      </c>
      <c r="EA3" s="213" t="s">
        <v>5523</v>
      </c>
      <c r="EB3" s="213" t="s">
        <v>5520</v>
      </c>
      <c r="EC3" s="214">
        <v>45557</v>
      </c>
      <c r="ED3" s="218" t="s">
        <v>5526</v>
      </c>
      <c r="EE3" s="218">
        <v>12300000</v>
      </c>
      <c r="EF3" s="218" t="s">
        <v>5519</v>
      </c>
      <c r="EG3" s="218" t="s">
        <v>22</v>
      </c>
      <c r="EH3" s="218">
        <v>3</v>
      </c>
      <c r="EI3" s="218" t="s">
        <v>5525</v>
      </c>
      <c r="EJ3" s="218" t="s">
        <v>5520</v>
      </c>
      <c r="EK3" s="219">
        <v>45557</v>
      </c>
      <c r="EL3" s="215" t="s">
        <v>5528</v>
      </c>
      <c r="EM3" s="213">
        <v>0</v>
      </c>
      <c r="EN3" s="213" t="s">
        <v>5519</v>
      </c>
      <c r="EO3" s="213" t="s">
        <v>884</v>
      </c>
      <c r="EP3" s="213">
        <v>2</v>
      </c>
      <c r="EQ3" s="213" t="s">
        <v>5527</v>
      </c>
      <c r="ER3" s="213" t="s">
        <v>5520</v>
      </c>
      <c r="ES3" s="214">
        <v>45557</v>
      </c>
      <c r="ET3" s="218" t="s">
        <v>5514</v>
      </c>
      <c r="EU3" s="218">
        <v>1187</v>
      </c>
      <c r="EV3" s="218" t="s">
        <v>5510</v>
      </c>
      <c r="EW3" s="218" t="s">
        <v>884</v>
      </c>
      <c r="EX3" s="218">
        <v>2</v>
      </c>
      <c r="EY3" s="218" t="s">
        <v>5512</v>
      </c>
      <c r="EZ3" s="218" t="s">
        <v>5511</v>
      </c>
      <c r="FA3" s="219">
        <v>45557</v>
      </c>
      <c r="FB3" s="215" t="s">
        <v>5532</v>
      </c>
      <c r="FC3" s="213">
        <v>4</v>
      </c>
      <c r="FD3" s="213" t="s">
        <v>5529</v>
      </c>
      <c r="FE3" s="213" t="s">
        <v>492</v>
      </c>
      <c r="FF3" s="213">
        <v>1</v>
      </c>
      <c r="FG3" s="213" t="s">
        <v>5531</v>
      </c>
      <c r="FH3" s="213" t="s">
        <v>5530</v>
      </c>
      <c r="FI3" s="214">
        <v>45557</v>
      </c>
      <c r="FJ3" s="215" t="s">
        <v>5533</v>
      </c>
      <c r="FK3" s="218" t="s">
        <v>17</v>
      </c>
      <c r="FL3" s="218" t="s">
        <v>17</v>
      </c>
      <c r="FM3" s="218" t="s">
        <v>17</v>
      </c>
      <c r="FN3" s="218" t="s">
        <v>17</v>
      </c>
      <c r="FO3" s="218" t="s">
        <v>1452</v>
      </c>
      <c r="FP3" s="218" t="s">
        <v>17</v>
      </c>
      <c r="FQ3" s="219">
        <v>45557</v>
      </c>
      <c r="FR3" s="215" t="s">
        <v>5537</v>
      </c>
      <c r="FS3" s="213">
        <v>543000</v>
      </c>
      <c r="FT3" s="213" t="s">
        <v>5534</v>
      </c>
      <c r="FU3" s="213" t="s">
        <v>884</v>
      </c>
      <c r="FV3" s="213">
        <v>2</v>
      </c>
      <c r="FW3" s="213" t="s">
        <v>5536</v>
      </c>
      <c r="FX3" s="213" t="s">
        <v>5535</v>
      </c>
      <c r="FY3" s="214">
        <v>45557</v>
      </c>
      <c r="FZ3" s="218" t="s">
        <v>2714</v>
      </c>
      <c r="GA3" s="218">
        <v>1</v>
      </c>
      <c r="GB3" s="218" t="s">
        <v>2177</v>
      </c>
      <c r="GC3" s="218" t="s">
        <v>33</v>
      </c>
      <c r="GD3" s="218">
        <v>2</v>
      </c>
      <c r="GE3" s="218" t="s">
        <v>17</v>
      </c>
      <c r="GF3" s="218" t="s">
        <v>17</v>
      </c>
      <c r="GG3" s="219">
        <v>45459</v>
      </c>
      <c r="GH3" s="215" t="s">
        <v>2720</v>
      </c>
      <c r="GI3" s="213">
        <v>2</v>
      </c>
      <c r="GJ3" s="213" t="s">
        <v>2177</v>
      </c>
      <c r="GK3" s="213" t="s">
        <v>33</v>
      </c>
      <c r="GL3" s="213">
        <v>2</v>
      </c>
      <c r="GM3" s="213" t="s">
        <v>17</v>
      </c>
      <c r="GN3" s="213" t="s">
        <v>17</v>
      </c>
      <c r="GO3" s="214">
        <v>45459</v>
      </c>
      <c r="GP3" s="218" t="s">
        <v>2715</v>
      </c>
      <c r="GQ3" s="218">
        <v>3</v>
      </c>
      <c r="GR3" s="218" t="s">
        <v>2177</v>
      </c>
      <c r="GS3" s="218" t="s">
        <v>33</v>
      </c>
      <c r="GT3" s="218">
        <v>2</v>
      </c>
      <c r="GU3" s="218" t="s">
        <v>17</v>
      </c>
      <c r="GV3" s="218" t="s">
        <v>17</v>
      </c>
      <c r="GW3" s="219">
        <v>45459</v>
      </c>
      <c r="GX3" s="215" t="s">
        <v>2721</v>
      </c>
      <c r="GY3" s="213">
        <v>3</v>
      </c>
      <c r="GZ3" s="213" t="s">
        <v>2177</v>
      </c>
      <c r="HA3" s="213" t="s">
        <v>33</v>
      </c>
      <c r="HB3" s="213">
        <v>2</v>
      </c>
      <c r="HC3" s="213" t="s">
        <v>17</v>
      </c>
      <c r="HD3" s="213" t="s">
        <v>17</v>
      </c>
      <c r="HE3" s="214">
        <v>45459</v>
      </c>
      <c r="HF3" s="218" t="s">
        <v>2713</v>
      </c>
      <c r="HG3" s="218">
        <v>2</v>
      </c>
      <c r="HH3" s="218" t="s">
        <v>2177</v>
      </c>
      <c r="HI3" s="218" t="s">
        <v>33</v>
      </c>
      <c r="HJ3" s="218">
        <v>2</v>
      </c>
      <c r="HK3" s="218" t="s">
        <v>17</v>
      </c>
      <c r="HL3" s="218" t="s">
        <v>17</v>
      </c>
      <c r="HM3" s="219">
        <v>45459</v>
      </c>
      <c r="HN3" s="215" t="s">
        <v>2719</v>
      </c>
      <c r="HO3" s="213">
        <v>2</v>
      </c>
      <c r="HP3" s="213" t="s">
        <v>2177</v>
      </c>
      <c r="HQ3" s="213" t="s">
        <v>33</v>
      </c>
      <c r="HR3" s="213">
        <v>2</v>
      </c>
      <c r="HS3" s="213" t="s">
        <v>17</v>
      </c>
      <c r="HT3" s="213" t="s">
        <v>17</v>
      </c>
      <c r="HU3" s="214">
        <v>45459</v>
      </c>
      <c r="HV3" s="218" t="s">
        <v>2716</v>
      </c>
      <c r="HW3" s="218">
        <v>0</v>
      </c>
      <c r="HX3" s="218" t="s">
        <v>2177</v>
      </c>
      <c r="HY3" s="218" t="s">
        <v>33</v>
      </c>
      <c r="HZ3" s="218">
        <v>2</v>
      </c>
      <c r="IA3" s="218" t="s">
        <v>17</v>
      </c>
      <c r="IB3" s="218" t="s">
        <v>17</v>
      </c>
      <c r="IC3" s="219">
        <v>45459</v>
      </c>
      <c r="ID3" s="215" t="s">
        <v>2718</v>
      </c>
      <c r="IE3" s="213">
        <v>3</v>
      </c>
      <c r="IF3" s="213" t="s">
        <v>2177</v>
      </c>
      <c r="IG3" s="213" t="s">
        <v>33</v>
      </c>
      <c r="IH3" s="213">
        <v>2</v>
      </c>
      <c r="II3" s="213" t="s">
        <v>17</v>
      </c>
      <c r="IJ3" s="213" t="s">
        <v>17</v>
      </c>
      <c r="IK3" s="214">
        <v>45459</v>
      </c>
      <c r="IL3" s="218" t="s">
        <v>2717</v>
      </c>
      <c r="IM3" s="218">
        <v>3</v>
      </c>
      <c r="IN3" s="218" t="s">
        <v>2177</v>
      </c>
      <c r="IO3" s="218" t="s">
        <v>33</v>
      </c>
      <c r="IP3" s="218">
        <v>2</v>
      </c>
      <c r="IQ3" s="218" t="s">
        <v>17</v>
      </c>
      <c r="IR3" s="218" t="s">
        <v>17</v>
      </c>
      <c r="IS3" s="219">
        <v>45459</v>
      </c>
    </row>
    <row r="4" spans="1:253" s="11" customFormat="1" ht="13.25" customHeight="1" x14ac:dyDescent="0.25">
      <c r="A4" s="11" t="s">
        <v>1455</v>
      </c>
      <c r="B4" s="11" t="s">
        <v>11013</v>
      </c>
      <c r="C4" s="11" t="s">
        <v>1456</v>
      </c>
      <c r="D4" s="11" t="s">
        <v>1451</v>
      </c>
      <c r="E4" s="11" t="s">
        <v>10370</v>
      </c>
      <c r="F4" s="11" t="s">
        <v>5577</v>
      </c>
      <c r="G4" s="212">
        <v>43100000</v>
      </c>
      <c r="H4" s="213" t="s">
        <v>5529</v>
      </c>
      <c r="I4" s="213" t="s">
        <v>492</v>
      </c>
      <c r="J4" s="213">
        <v>1</v>
      </c>
      <c r="K4" s="213" t="s">
        <v>5576</v>
      </c>
      <c r="L4" s="213" t="s">
        <v>5530</v>
      </c>
      <c r="M4" s="214">
        <v>45559</v>
      </c>
      <c r="N4" s="221" t="s">
        <v>5581</v>
      </c>
      <c r="O4" s="216">
        <v>54778</v>
      </c>
      <c r="P4" s="216" t="s">
        <v>5578</v>
      </c>
      <c r="Q4" s="216" t="s">
        <v>884</v>
      </c>
      <c r="R4" s="216">
        <v>2</v>
      </c>
      <c r="S4" s="216" t="s">
        <v>5580</v>
      </c>
      <c r="T4" s="216" t="s">
        <v>5579</v>
      </c>
      <c r="U4" s="217">
        <v>45559</v>
      </c>
      <c r="V4" s="221" t="s">
        <v>5583</v>
      </c>
      <c r="W4" s="213">
        <v>3500000</v>
      </c>
      <c r="X4" s="213" t="s">
        <v>5529</v>
      </c>
      <c r="Y4" s="213" t="s">
        <v>492</v>
      </c>
      <c r="Z4" s="213">
        <v>1</v>
      </c>
      <c r="AA4" s="213" t="s">
        <v>5582</v>
      </c>
      <c r="AB4" s="213" t="s">
        <v>5530</v>
      </c>
      <c r="AC4" s="214">
        <v>45559</v>
      </c>
      <c r="AD4" s="221" t="s">
        <v>5585</v>
      </c>
      <c r="AE4" s="218">
        <v>1600000</v>
      </c>
      <c r="AF4" s="218" t="s">
        <v>5539</v>
      </c>
      <c r="AG4" s="218" t="s">
        <v>492</v>
      </c>
      <c r="AH4" s="218">
        <v>1</v>
      </c>
      <c r="AI4" s="218" t="s">
        <v>5584</v>
      </c>
      <c r="AJ4" s="218" t="s">
        <v>5540</v>
      </c>
      <c r="AK4" s="219">
        <v>45559</v>
      </c>
      <c r="AL4" s="221" t="s">
        <v>5587</v>
      </c>
      <c r="AM4" s="213">
        <v>0</v>
      </c>
      <c r="AN4" s="213" t="s">
        <v>17</v>
      </c>
      <c r="AO4" s="213" t="s">
        <v>17</v>
      </c>
      <c r="AP4" s="213" t="s">
        <v>17</v>
      </c>
      <c r="AQ4" s="213" t="s">
        <v>5586</v>
      </c>
      <c r="AR4" s="213" t="s">
        <v>17</v>
      </c>
      <c r="AS4" s="214">
        <v>45559</v>
      </c>
      <c r="AT4" s="222" t="s">
        <v>5591</v>
      </c>
      <c r="AU4" s="218">
        <v>2100</v>
      </c>
      <c r="AV4" s="218" t="s">
        <v>5588</v>
      </c>
      <c r="AW4" s="218" t="s">
        <v>492</v>
      </c>
      <c r="AX4" s="218">
        <v>1</v>
      </c>
      <c r="AY4" s="218" t="s">
        <v>5590</v>
      </c>
      <c r="AZ4" s="218" t="s">
        <v>5589</v>
      </c>
      <c r="BA4" s="219">
        <v>45559</v>
      </c>
      <c r="BB4" s="221" t="s">
        <v>1460</v>
      </c>
      <c r="BC4" s="213" t="s">
        <v>17</v>
      </c>
      <c r="BD4" s="213" t="s">
        <v>17</v>
      </c>
      <c r="BE4" s="213" t="s">
        <v>17</v>
      </c>
      <c r="BF4" s="213" t="s">
        <v>17</v>
      </c>
      <c r="BG4" s="213" t="s">
        <v>1457</v>
      </c>
      <c r="BH4" s="213" t="s">
        <v>17</v>
      </c>
      <c r="BI4" s="214">
        <v>45228</v>
      </c>
      <c r="BJ4" s="222" t="s">
        <v>5595</v>
      </c>
      <c r="BK4" s="222">
        <v>0</v>
      </c>
      <c r="BL4" s="222" t="s">
        <v>512</v>
      </c>
      <c r="BM4" s="222" t="s">
        <v>492</v>
      </c>
      <c r="BN4" s="222">
        <v>1</v>
      </c>
      <c r="BO4" s="222" t="s">
        <v>5594</v>
      </c>
      <c r="BP4" s="218" t="s">
        <v>5511</v>
      </c>
      <c r="BQ4" s="223">
        <v>45559</v>
      </c>
      <c r="BR4" s="221" t="s">
        <v>5592</v>
      </c>
      <c r="BS4" s="224">
        <v>21300</v>
      </c>
      <c r="BT4" s="224" t="s">
        <v>5539</v>
      </c>
      <c r="BU4" s="224" t="s">
        <v>884</v>
      </c>
      <c r="BV4" s="224">
        <v>2</v>
      </c>
      <c r="BW4" s="224" t="s">
        <v>5541</v>
      </c>
      <c r="BX4" s="224" t="s">
        <v>5540</v>
      </c>
      <c r="BY4" s="214">
        <v>45559</v>
      </c>
      <c r="BZ4" s="222" t="s">
        <v>5593</v>
      </c>
      <c r="CA4" s="222">
        <v>3330</v>
      </c>
      <c r="CB4" s="222" t="s">
        <v>5539</v>
      </c>
      <c r="CC4" s="222" t="s">
        <v>884</v>
      </c>
      <c r="CD4" s="222">
        <v>2</v>
      </c>
      <c r="CE4" s="222" t="s">
        <v>5574</v>
      </c>
      <c r="CF4" s="222" t="s">
        <v>5540</v>
      </c>
      <c r="CG4" s="223">
        <v>45559</v>
      </c>
      <c r="CH4" s="221" t="s">
        <v>11672</v>
      </c>
      <c r="CI4" s="222" t="e">
        <v>#N/A</v>
      </c>
      <c r="CJ4" s="222" t="e">
        <v>#N/A</v>
      </c>
      <c r="CK4" s="222" t="e">
        <v>#N/A</v>
      </c>
      <c r="CL4" s="222" t="e">
        <v>#N/A</v>
      </c>
      <c r="CM4" s="222" t="e">
        <v>#N/A</v>
      </c>
      <c r="CN4" s="222" t="e">
        <v>#N/A</v>
      </c>
      <c r="CO4" s="225" t="e">
        <v>#N/A</v>
      </c>
      <c r="CP4" s="222" t="s">
        <v>1462</v>
      </c>
      <c r="CQ4" s="224" t="s">
        <v>17</v>
      </c>
      <c r="CR4" s="224" t="s">
        <v>17</v>
      </c>
      <c r="CS4" s="224" t="s">
        <v>17</v>
      </c>
      <c r="CT4" s="224" t="s">
        <v>17</v>
      </c>
      <c r="CU4" s="224" t="s">
        <v>1457</v>
      </c>
      <c r="CV4" s="224" t="s">
        <v>17</v>
      </c>
      <c r="CW4" s="214">
        <v>45228</v>
      </c>
      <c r="CX4" s="222" t="s">
        <v>5600</v>
      </c>
      <c r="CY4" s="218">
        <v>275000</v>
      </c>
      <c r="CZ4" s="218" t="s">
        <v>5608</v>
      </c>
      <c r="DA4" s="218" t="s">
        <v>884</v>
      </c>
      <c r="DB4" s="218">
        <v>2</v>
      </c>
      <c r="DC4" s="218" t="s">
        <v>5610</v>
      </c>
      <c r="DD4" s="218" t="s">
        <v>5609</v>
      </c>
      <c r="DE4" s="220">
        <v>45559</v>
      </c>
      <c r="DF4" s="221" t="s">
        <v>5604</v>
      </c>
      <c r="DG4" s="213">
        <v>1900000</v>
      </c>
      <c r="DH4" s="224" t="s">
        <v>5601</v>
      </c>
      <c r="DI4" s="224" t="s">
        <v>884</v>
      </c>
      <c r="DJ4" s="224">
        <v>2</v>
      </c>
      <c r="DK4" s="224" t="s">
        <v>5603</v>
      </c>
      <c r="DL4" s="224" t="s">
        <v>5602</v>
      </c>
      <c r="DM4" s="214">
        <v>45559</v>
      </c>
      <c r="DN4" s="222" t="s">
        <v>5607</v>
      </c>
      <c r="DO4" s="218">
        <v>1325000</v>
      </c>
      <c r="DP4" s="222" t="s">
        <v>5597</v>
      </c>
      <c r="DQ4" s="222" t="s">
        <v>884</v>
      </c>
      <c r="DR4" s="222">
        <v>2</v>
      </c>
      <c r="DS4" s="222" t="s">
        <v>5606</v>
      </c>
      <c r="DT4" s="222" t="s">
        <v>5605</v>
      </c>
      <c r="DU4" s="223">
        <v>45559</v>
      </c>
      <c r="DV4" s="221" t="s">
        <v>5611</v>
      </c>
      <c r="DW4" s="213">
        <v>232000</v>
      </c>
      <c r="DX4" s="224" t="s">
        <v>5608</v>
      </c>
      <c r="DY4" s="224" t="s">
        <v>884</v>
      </c>
      <c r="DZ4" s="224">
        <v>2</v>
      </c>
      <c r="EA4" s="224" t="s">
        <v>5610</v>
      </c>
      <c r="EB4" s="224" t="s">
        <v>5609</v>
      </c>
      <c r="EC4" s="214">
        <v>45559</v>
      </c>
      <c r="ED4" s="222" t="s">
        <v>5613</v>
      </c>
      <c r="EE4" s="218">
        <v>43000</v>
      </c>
      <c r="EF4" s="222" t="s">
        <v>5608</v>
      </c>
      <c r="EG4" s="222" t="s">
        <v>884</v>
      </c>
      <c r="EH4" s="222">
        <v>2</v>
      </c>
      <c r="EI4" s="222" t="s">
        <v>5612</v>
      </c>
      <c r="EJ4" s="222" t="s">
        <v>5609</v>
      </c>
      <c r="EK4" s="223">
        <v>45559</v>
      </c>
      <c r="EL4" s="221" t="s">
        <v>5615</v>
      </c>
      <c r="EM4" s="213">
        <v>0</v>
      </c>
      <c r="EN4" s="224" t="s">
        <v>5597</v>
      </c>
      <c r="EO4" s="224" t="s">
        <v>884</v>
      </c>
      <c r="EP4" s="224">
        <v>2</v>
      </c>
      <c r="EQ4" s="224" t="s">
        <v>5614</v>
      </c>
      <c r="ER4" s="224" t="s">
        <v>5605</v>
      </c>
      <c r="ES4" s="214">
        <v>45559</v>
      </c>
      <c r="ET4" s="222" t="s">
        <v>5596</v>
      </c>
      <c r="EU4" s="222">
        <v>1187</v>
      </c>
      <c r="EV4" s="222" t="s">
        <v>5510</v>
      </c>
      <c r="EW4" s="222" t="s">
        <v>884</v>
      </c>
      <c r="EX4" s="222">
        <v>2</v>
      </c>
      <c r="EY4" s="222" t="s">
        <v>5512</v>
      </c>
      <c r="EZ4" s="222" t="s">
        <v>5511</v>
      </c>
      <c r="FA4" s="223">
        <v>45559</v>
      </c>
      <c r="FB4" s="221" t="s">
        <v>5619</v>
      </c>
      <c r="FC4" s="224">
        <v>2</v>
      </c>
      <c r="FD4" s="224" t="s">
        <v>5616</v>
      </c>
      <c r="FE4" s="224" t="s">
        <v>884</v>
      </c>
      <c r="FF4" s="224">
        <v>2</v>
      </c>
      <c r="FG4" s="224" t="s">
        <v>5618</v>
      </c>
      <c r="FH4" s="224" t="s">
        <v>5617</v>
      </c>
      <c r="FI4" s="214">
        <v>45559</v>
      </c>
      <c r="FJ4" s="221" t="s">
        <v>1458</v>
      </c>
      <c r="FK4" s="222" t="s">
        <v>17</v>
      </c>
      <c r="FL4" s="222" t="s">
        <v>17</v>
      </c>
      <c r="FM4" s="222" t="s">
        <v>17</v>
      </c>
      <c r="FN4" s="222" t="s">
        <v>17</v>
      </c>
      <c r="FO4" s="222" t="s">
        <v>1457</v>
      </c>
      <c r="FP4" s="218" t="s">
        <v>17</v>
      </c>
      <c r="FQ4" s="219">
        <v>45228</v>
      </c>
      <c r="FR4" s="221" t="s">
        <v>1459</v>
      </c>
      <c r="FS4" s="224" t="s">
        <v>17</v>
      </c>
      <c r="FT4" s="224" t="s">
        <v>17</v>
      </c>
      <c r="FU4" s="224" t="s">
        <v>17</v>
      </c>
      <c r="FV4" s="224" t="s">
        <v>17</v>
      </c>
      <c r="FW4" s="224" t="s">
        <v>1457</v>
      </c>
      <c r="FX4" s="224" t="s">
        <v>17</v>
      </c>
      <c r="FY4" s="214">
        <v>45228</v>
      </c>
      <c r="FZ4" s="222" t="s">
        <v>2723</v>
      </c>
      <c r="GA4" s="222">
        <v>1</v>
      </c>
      <c r="GB4" s="222" t="s">
        <v>2177</v>
      </c>
      <c r="GC4" s="222" t="s">
        <v>33</v>
      </c>
      <c r="GD4" s="222">
        <v>2</v>
      </c>
      <c r="GE4" s="222" t="s">
        <v>17</v>
      </c>
      <c r="GF4" s="222" t="s">
        <v>17</v>
      </c>
      <c r="GG4" s="223">
        <v>45459</v>
      </c>
      <c r="GH4" s="221" t="s">
        <v>2729</v>
      </c>
      <c r="GI4" s="224">
        <v>0</v>
      </c>
      <c r="GJ4" s="224" t="s">
        <v>2177</v>
      </c>
      <c r="GK4" s="224" t="s">
        <v>33</v>
      </c>
      <c r="GL4" s="224">
        <v>2</v>
      </c>
      <c r="GM4" s="224" t="s">
        <v>17</v>
      </c>
      <c r="GN4" s="224" t="s">
        <v>17</v>
      </c>
      <c r="GO4" s="214">
        <v>45459</v>
      </c>
      <c r="GP4" s="222" t="s">
        <v>2724</v>
      </c>
      <c r="GQ4" s="222">
        <v>1</v>
      </c>
      <c r="GR4" s="222" t="s">
        <v>2177</v>
      </c>
      <c r="GS4" s="222" t="s">
        <v>33</v>
      </c>
      <c r="GT4" s="222">
        <v>2</v>
      </c>
      <c r="GU4" s="222" t="s">
        <v>17</v>
      </c>
      <c r="GV4" s="222" t="s">
        <v>17</v>
      </c>
      <c r="GW4" s="223">
        <v>45459</v>
      </c>
      <c r="GX4" s="221" t="s">
        <v>2730</v>
      </c>
      <c r="GY4" s="224">
        <v>3</v>
      </c>
      <c r="GZ4" s="224" t="s">
        <v>2177</v>
      </c>
      <c r="HA4" s="224" t="s">
        <v>33</v>
      </c>
      <c r="HB4" s="224">
        <v>2</v>
      </c>
      <c r="HC4" s="224" t="s">
        <v>17</v>
      </c>
      <c r="HD4" s="224" t="s">
        <v>17</v>
      </c>
      <c r="HE4" s="214">
        <v>45459</v>
      </c>
      <c r="HF4" s="222" t="s">
        <v>2722</v>
      </c>
      <c r="HG4" s="222">
        <v>0</v>
      </c>
      <c r="HH4" s="222" t="s">
        <v>2177</v>
      </c>
      <c r="HI4" s="222" t="s">
        <v>33</v>
      </c>
      <c r="HJ4" s="222">
        <v>2</v>
      </c>
      <c r="HK4" s="222" t="s">
        <v>17</v>
      </c>
      <c r="HL4" s="222" t="s">
        <v>17</v>
      </c>
      <c r="HM4" s="223">
        <v>45459</v>
      </c>
      <c r="HN4" s="221" t="s">
        <v>2728</v>
      </c>
      <c r="HO4" s="224">
        <v>2</v>
      </c>
      <c r="HP4" s="224" t="s">
        <v>2177</v>
      </c>
      <c r="HQ4" s="224" t="s">
        <v>33</v>
      </c>
      <c r="HR4" s="224">
        <v>2</v>
      </c>
      <c r="HS4" s="224" t="s">
        <v>17</v>
      </c>
      <c r="HT4" s="224" t="s">
        <v>17</v>
      </c>
      <c r="HU4" s="214">
        <v>45459</v>
      </c>
      <c r="HV4" s="222" t="s">
        <v>2725</v>
      </c>
      <c r="HW4" s="222">
        <v>0</v>
      </c>
      <c r="HX4" s="222" t="s">
        <v>2177</v>
      </c>
      <c r="HY4" s="222" t="s">
        <v>33</v>
      </c>
      <c r="HZ4" s="222">
        <v>2</v>
      </c>
      <c r="IA4" s="222" t="s">
        <v>17</v>
      </c>
      <c r="IB4" s="222" t="s">
        <v>17</v>
      </c>
      <c r="IC4" s="223">
        <v>45459</v>
      </c>
      <c r="ID4" s="221" t="s">
        <v>2727</v>
      </c>
      <c r="IE4" s="224">
        <v>3</v>
      </c>
      <c r="IF4" s="224" t="s">
        <v>2177</v>
      </c>
      <c r="IG4" s="224" t="s">
        <v>33</v>
      </c>
      <c r="IH4" s="224">
        <v>2</v>
      </c>
      <c r="II4" s="224" t="s">
        <v>17</v>
      </c>
      <c r="IJ4" s="224" t="s">
        <v>17</v>
      </c>
      <c r="IK4" s="214">
        <v>45459</v>
      </c>
      <c r="IL4" s="222" t="s">
        <v>2726</v>
      </c>
      <c r="IM4" s="222">
        <v>3</v>
      </c>
      <c r="IN4" s="222" t="s">
        <v>2177</v>
      </c>
      <c r="IO4" s="222" t="s">
        <v>33</v>
      </c>
      <c r="IP4" s="222">
        <v>2</v>
      </c>
      <c r="IQ4" s="222" t="s">
        <v>17</v>
      </c>
      <c r="IR4" s="222" t="s">
        <v>17</v>
      </c>
      <c r="IS4" s="223">
        <v>45459</v>
      </c>
    </row>
    <row r="5" spans="1:253" s="11" customFormat="1" ht="13.25" customHeight="1" x14ac:dyDescent="0.25">
      <c r="A5" s="11" t="s">
        <v>786</v>
      </c>
      <c r="B5" s="11" t="s">
        <v>11020</v>
      </c>
      <c r="C5" s="11" t="s">
        <v>787</v>
      </c>
      <c r="D5" s="11" t="s">
        <v>788</v>
      </c>
      <c r="E5" s="11" t="s">
        <v>10371</v>
      </c>
      <c r="F5" s="11" t="s">
        <v>1131</v>
      </c>
      <c r="G5" s="212">
        <v>34500000</v>
      </c>
      <c r="H5" s="213" t="s">
        <v>1128</v>
      </c>
      <c r="I5" s="213" t="s">
        <v>492</v>
      </c>
      <c r="J5" s="213">
        <v>1</v>
      </c>
      <c r="K5" s="213" t="s">
        <v>1130</v>
      </c>
      <c r="L5" s="213" t="s">
        <v>1129</v>
      </c>
      <c r="M5" s="214">
        <v>44924</v>
      </c>
      <c r="N5" s="221" t="s">
        <v>3844</v>
      </c>
      <c r="O5" s="216">
        <v>639313</v>
      </c>
      <c r="P5" s="216" t="s">
        <v>3841</v>
      </c>
      <c r="Q5" s="216" t="s">
        <v>22</v>
      </c>
      <c r="R5" s="216">
        <v>3</v>
      </c>
      <c r="S5" s="216" t="s">
        <v>3843</v>
      </c>
      <c r="T5" s="216" t="s">
        <v>3842</v>
      </c>
      <c r="U5" s="217">
        <v>45504</v>
      </c>
      <c r="V5" s="221" t="s">
        <v>3848</v>
      </c>
      <c r="W5" s="213">
        <v>7361000</v>
      </c>
      <c r="X5" s="213" t="s">
        <v>3845</v>
      </c>
      <c r="Y5" s="213" t="s">
        <v>884</v>
      </c>
      <c r="Z5" s="213">
        <v>2</v>
      </c>
      <c r="AA5" s="213" t="s">
        <v>3847</v>
      </c>
      <c r="AB5" s="213" t="s">
        <v>3846</v>
      </c>
      <c r="AC5" s="214">
        <v>45504</v>
      </c>
      <c r="AD5" s="221" t="s">
        <v>3852</v>
      </c>
      <c r="AE5" s="218">
        <v>2800000</v>
      </c>
      <c r="AF5" s="218" t="s">
        <v>3849</v>
      </c>
      <c r="AG5" s="218" t="s">
        <v>492</v>
      </c>
      <c r="AH5" s="218">
        <v>1</v>
      </c>
      <c r="AI5" s="218" t="s">
        <v>3851</v>
      </c>
      <c r="AJ5" s="218" t="s">
        <v>3850</v>
      </c>
      <c r="AK5" s="219">
        <v>45504</v>
      </c>
      <c r="AL5" s="221" t="s">
        <v>7165</v>
      </c>
      <c r="AM5" s="213">
        <v>0</v>
      </c>
      <c r="AN5" s="213" t="s">
        <v>7162</v>
      </c>
      <c r="AO5" s="213" t="s">
        <v>492</v>
      </c>
      <c r="AP5" s="213">
        <v>1</v>
      </c>
      <c r="AQ5" s="213" t="s">
        <v>7164</v>
      </c>
      <c r="AR5" s="213" t="s">
        <v>7163</v>
      </c>
      <c r="AS5" s="214">
        <v>45561</v>
      </c>
      <c r="AT5" s="222" t="s">
        <v>11673</v>
      </c>
      <c r="AU5" s="218" t="e">
        <v>#N/A</v>
      </c>
      <c r="AV5" s="218" t="e">
        <v>#N/A</v>
      </c>
      <c r="AW5" s="218" t="e">
        <v>#N/A</v>
      </c>
      <c r="AX5" s="218" t="e">
        <v>#N/A</v>
      </c>
      <c r="AY5" s="218" t="e">
        <v>#N/A</v>
      </c>
      <c r="AZ5" s="218" t="e">
        <v>#N/A</v>
      </c>
      <c r="BA5" s="219" t="e">
        <v>#N/A</v>
      </c>
      <c r="BB5" s="221" t="s">
        <v>11674</v>
      </c>
      <c r="BC5" s="213" t="e">
        <v>#N/A</v>
      </c>
      <c r="BD5" s="213" t="e">
        <v>#N/A</v>
      </c>
      <c r="BE5" s="213" t="e">
        <v>#N/A</v>
      </c>
      <c r="BF5" s="213" t="e">
        <v>#N/A</v>
      </c>
      <c r="BG5" s="213" t="e">
        <v>#N/A</v>
      </c>
      <c r="BH5" s="213" t="e">
        <v>#N/A</v>
      </c>
      <c r="BI5" s="214" t="e">
        <v>#N/A</v>
      </c>
      <c r="BJ5" s="222" t="s">
        <v>792</v>
      </c>
      <c r="BK5" s="222">
        <v>0</v>
      </c>
      <c r="BL5" s="222" t="s">
        <v>789</v>
      </c>
      <c r="BM5" s="222" t="s">
        <v>492</v>
      </c>
      <c r="BN5" s="222">
        <v>1</v>
      </c>
      <c r="BO5" s="222" t="s">
        <v>791</v>
      </c>
      <c r="BP5" s="218" t="s">
        <v>790</v>
      </c>
      <c r="BQ5" s="223">
        <v>44546</v>
      </c>
      <c r="BR5" s="221" t="s">
        <v>11675</v>
      </c>
      <c r="BS5" s="224" t="e">
        <v>#N/A</v>
      </c>
      <c r="BT5" s="224" t="e">
        <v>#N/A</v>
      </c>
      <c r="BU5" s="224" t="e">
        <v>#N/A</v>
      </c>
      <c r="BV5" s="224" t="e">
        <v>#N/A</v>
      </c>
      <c r="BW5" s="224" t="e">
        <v>#N/A</v>
      </c>
      <c r="BX5" s="224" t="e">
        <v>#N/A</v>
      </c>
      <c r="BY5" s="214" t="e">
        <v>#N/A</v>
      </c>
      <c r="BZ5" s="222" t="s">
        <v>11676</v>
      </c>
      <c r="CA5" s="222" t="e">
        <v>#N/A</v>
      </c>
      <c r="CB5" s="222" t="e">
        <v>#N/A</v>
      </c>
      <c r="CC5" s="222" t="e">
        <v>#N/A</v>
      </c>
      <c r="CD5" s="222" t="e">
        <v>#N/A</v>
      </c>
      <c r="CE5" s="222" t="e">
        <v>#N/A</v>
      </c>
      <c r="CF5" s="222" t="e">
        <v>#N/A</v>
      </c>
      <c r="CG5" s="223" t="e">
        <v>#N/A</v>
      </c>
      <c r="CH5" s="221" t="s">
        <v>11677</v>
      </c>
      <c r="CI5" s="222" t="e">
        <v>#N/A</v>
      </c>
      <c r="CJ5" s="222" t="e">
        <v>#N/A</v>
      </c>
      <c r="CK5" s="222" t="e">
        <v>#N/A</v>
      </c>
      <c r="CL5" s="222" t="e">
        <v>#N/A</v>
      </c>
      <c r="CM5" s="222" t="e">
        <v>#N/A</v>
      </c>
      <c r="CN5" s="222" t="e">
        <v>#N/A</v>
      </c>
      <c r="CO5" s="225" t="e">
        <v>#N/A</v>
      </c>
      <c r="CP5" s="222" t="s">
        <v>11678</v>
      </c>
      <c r="CQ5" s="224" t="e">
        <v>#N/A</v>
      </c>
      <c r="CR5" s="224" t="e">
        <v>#N/A</v>
      </c>
      <c r="CS5" s="224" t="e">
        <v>#N/A</v>
      </c>
      <c r="CT5" s="224" t="e">
        <v>#N/A</v>
      </c>
      <c r="CU5" s="224" t="e">
        <v>#N/A</v>
      </c>
      <c r="CV5" s="224" t="e">
        <v>#N/A</v>
      </c>
      <c r="CW5" s="214" t="e">
        <v>#N/A</v>
      </c>
      <c r="CX5" s="222" t="s">
        <v>3854</v>
      </c>
      <c r="CY5" s="218">
        <v>2800000</v>
      </c>
      <c r="CZ5" s="218" t="s">
        <v>3849</v>
      </c>
      <c r="DA5" s="218" t="s">
        <v>492</v>
      </c>
      <c r="DB5" s="218">
        <v>1</v>
      </c>
      <c r="DC5" s="218" t="s">
        <v>3860</v>
      </c>
      <c r="DD5" s="218" t="s">
        <v>3850</v>
      </c>
      <c r="DE5" s="220">
        <v>45504</v>
      </c>
      <c r="DF5" s="221" t="s">
        <v>3857</v>
      </c>
      <c r="DG5" s="213">
        <v>4561000</v>
      </c>
      <c r="DH5" s="224" t="s">
        <v>3845</v>
      </c>
      <c r="DI5" s="224" t="s">
        <v>884</v>
      </c>
      <c r="DJ5" s="224">
        <v>2</v>
      </c>
      <c r="DK5" s="224" t="s">
        <v>3856</v>
      </c>
      <c r="DL5" s="224" t="s">
        <v>3855</v>
      </c>
      <c r="DM5" s="214">
        <v>45504</v>
      </c>
      <c r="DN5" s="222" t="s">
        <v>3859</v>
      </c>
      <c r="DO5" s="218">
        <v>0</v>
      </c>
      <c r="DP5" s="222" t="s">
        <v>3849</v>
      </c>
      <c r="DQ5" s="222" t="s">
        <v>492</v>
      </c>
      <c r="DR5" s="222">
        <v>1</v>
      </c>
      <c r="DS5" s="222" t="s">
        <v>3858</v>
      </c>
      <c r="DT5" s="222" t="s">
        <v>3850</v>
      </c>
      <c r="DU5" s="223">
        <v>45504</v>
      </c>
      <c r="DV5" s="221" t="s">
        <v>3861</v>
      </c>
      <c r="DW5" s="213">
        <v>2800000</v>
      </c>
      <c r="DX5" s="224" t="s">
        <v>3849</v>
      </c>
      <c r="DY5" s="224" t="s">
        <v>492</v>
      </c>
      <c r="DZ5" s="224">
        <v>1</v>
      </c>
      <c r="EA5" s="224" t="s">
        <v>3860</v>
      </c>
      <c r="EB5" s="224" t="s">
        <v>3850</v>
      </c>
      <c r="EC5" s="214">
        <v>45504</v>
      </c>
      <c r="ED5" s="222" t="s">
        <v>3863</v>
      </c>
      <c r="EE5" s="218">
        <v>0</v>
      </c>
      <c r="EF5" s="222" t="s">
        <v>3849</v>
      </c>
      <c r="EG5" s="222" t="s">
        <v>492</v>
      </c>
      <c r="EH5" s="222">
        <v>1</v>
      </c>
      <c r="EI5" s="222" t="s">
        <v>3862</v>
      </c>
      <c r="EJ5" s="222" t="s">
        <v>3850</v>
      </c>
      <c r="EK5" s="223">
        <v>45504</v>
      </c>
      <c r="EL5" s="221" t="s">
        <v>3865</v>
      </c>
      <c r="EM5" s="213">
        <v>0</v>
      </c>
      <c r="EN5" s="224" t="s">
        <v>3849</v>
      </c>
      <c r="EO5" s="224" t="s">
        <v>492</v>
      </c>
      <c r="EP5" s="224">
        <v>1</v>
      </c>
      <c r="EQ5" s="224" t="s">
        <v>3864</v>
      </c>
      <c r="ER5" s="224" t="s">
        <v>3850</v>
      </c>
      <c r="ES5" s="214">
        <v>45504</v>
      </c>
      <c r="ET5" s="222" t="s">
        <v>796</v>
      </c>
      <c r="EU5" s="222">
        <v>4</v>
      </c>
      <c r="EV5" s="222" t="s">
        <v>794</v>
      </c>
      <c r="EW5" s="222" t="s">
        <v>492</v>
      </c>
      <c r="EX5" s="222">
        <v>1</v>
      </c>
      <c r="EY5" s="222" t="s">
        <v>795</v>
      </c>
      <c r="EZ5" s="222" t="s">
        <v>790</v>
      </c>
      <c r="FA5" s="223">
        <v>44550</v>
      </c>
      <c r="FB5" s="221" t="s">
        <v>7167</v>
      </c>
      <c r="FC5" s="224">
        <v>1</v>
      </c>
      <c r="FD5" s="224" t="s">
        <v>7162</v>
      </c>
      <c r="FE5" s="224" t="s">
        <v>492</v>
      </c>
      <c r="FF5" s="224">
        <v>1</v>
      </c>
      <c r="FG5" s="224" t="s">
        <v>7166</v>
      </c>
      <c r="FH5" s="224" t="s">
        <v>7163</v>
      </c>
      <c r="FI5" s="214">
        <v>45561</v>
      </c>
      <c r="FJ5" s="221" t="s">
        <v>11679</v>
      </c>
      <c r="FK5" s="222" t="e">
        <v>#N/A</v>
      </c>
      <c r="FL5" s="222" t="e">
        <v>#N/A</v>
      </c>
      <c r="FM5" s="222" t="e">
        <v>#N/A</v>
      </c>
      <c r="FN5" s="222" t="e">
        <v>#N/A</v>
      </c>
      <c r="FO5" s="222" t="e">
        <v>#N/A</v>
      </c>
      <c r="FP5" s="218" t="e">
        <v>#N/A</v>
      </c>
      <c r="FQ5" s="219" t="e">
        <v>#N/A</v>
      </c>
      <c r="FR5" s="221" t="s">
        <v>11680</v>
      </c>
      <c r="FS5" s="224" t="e">
        <v>#N/A</v>
      </c>
      <c r="FT5" s="224" t="e">
        <v>#N/A</v>
      </c>
      <c r="FU5" s="224" t="e">
        <v>#N/A</v>
      </c>
      <c r="FV5" s="224" t="e">
        <v>#N/A</v>
      </c>
      <c r="FW5" s="224" t="e">
        <v>#N/A</v>
      </c>
      <c r="FX5" s="224" t="e">
        <v>#N/A</v>
      </c>
      <c r="FY5" s="214" t="e">
        <v>#N/A</v>
      </c>
      <c r="FZ5" s="222" t="s">
        <v>3809</v>
      </c>
      <c r="GA5" s="222">
        <v>0</v>
      </c>
      <c r="GB5" s="222" t="s">
        <v>2177</v>
      </c>
      <c r="GC5" s="222" t="s">
        <v>33</v>
      </c>
      <c r="GD5" s="222">
        <v>2</v>
      </c>
      <c r="GE5" s="222" t="s">
        <v>17</v>
      </c>
      <c r="GF5" s="222" t="s">
        <v>17</v>
      </c>
      <c r="GG5" s="223">
        <v>45481</v>
      </c>
      <c r="GH5" s="221" t="s">
        <v>3815</v>
      </c>
      <c r="GI5" s="224">
        <v>0</v>
      </c>
      <c r="GJ5" s="224" t="s">
        <v>2177</v>
      </c>
      <c r="GK5" s="224" t="s">
        <v>33</v>
      </c>
      <c r="GL5" s="224">
        <v>2</v>
      </c>
      <c r="GM5" s="224" t="s">
        <v>17</v>
      </c>
      <c r="GN5" s="224" t="s">
        <v>17</v>
      </c>
      <c r="GO5" s="214">
        <v>45481</v>
      </c>
      <c r="GP5" s="222" t="s">
        <v>3810</v>
      </c>
      <c r="GQ5" s="222">
        <v>0</v>
      </c>
      <c r="GR5" s="222" t="s">
        <v>2177</v>
      </c>
      <c r="GS5" s="222" t="s">
        <v>33</v>
      </c>
      <c r="GT5" s="222">
        <v>2</v>
      </c>
      <c r="GU5" s="222" t="s">
        <v>17</v>
      </c>
      <c r="GV5" s="222" t="s">
        <v>17</v>
      </c>
      <c r="GW5" s="223">
        <v>45481</v>
      </c>
      <c r="GX5" s="221" t="s">
        <v>3816</v>
      </c>
      <c r="GY5" s="224">
        <v>0</v>
      </c>
      <c r="GZ5" s="224" t="s">
        <v>2177</v>
      </c>
      <c r="HA5" s="224" t="s">
        <v>33</v>
      </c>
      <c r="HB5" s="224">
        <v>2</v>
      </c>
      <c r="HC5" s="224" t="s">
        <v>17</v>
      </c>
      <c r="HD5" s="224" t="s">
        <v>17</v>
      </c>
      <c r="HE5" s="214">
        <v>45481</v>
      </c>
      <c r="HF5" s="222" t="s">
        <v>3808</v>
      </c>
      <c r="HG5" s="222">
        <v>0</v>
      </c>
      <c r="HH5" s="222" t="s">
        <v>2177</v>
      </c>
      <c r="HI5" s="222" t="s">
        <v>33</v>
      </c>
      <c r="HJ5" s="222">
        <v>2</v>
      </c>
      <c r="HK5" s="222" t="s">
        <v>17</v>
      </c>
      <c r="HL5" s="222" t="s">
        <v>17</v>
      </c>
      <c r="HM5" s="223">
        <v>45481</v>
      </c>
      <c r="HN5" s="221" t="s">
        <v>3814</v>
      </c>
      <c r="HO5" s="224">
        <v>0</v>
      </c>
      <c r="HP5" s="224" t="s">
        <v>2177</v>
      </c>
      <c r="HQ5" s="224" t="s">
        <v>33</v>
      </c>
      <c r="HR5" s="224">
        <v>2</v>
      </c>
      <c r="HS5" s="224" t="s">
        <v>17</v>
      </c>
      <c r="HT5" s="224" t="s">
        <v>17</v>
      </c>
      <c r="HU5" s="214">
        <v>45481</v>
      </c>
      <c r="HV5" s="222" t="s">
        <v>3811</v>
      </c>
      <c r="HW5" s="222">
        <v>0</v>
      </c>
      <c r="HX5" s="222" t="s">
        <v>2177</v>
      </c>
      <c r="HY5" s="222" t="s">
        <v>33</v>
      </c>
      <c r="HZ5" s="222">
        <v>2</v>
      </c>
      <c r="IA5" s="222" t="s">
        <v>17</v>
      </c>
      <c r="IB5" s="222" t="s">
        <v>17</v>
      </c>
      <c r="IC5" s="223">
        <v>45481</v>
      </c>
      <c r="ID5" s="221" t="s">
        <v>3813</v>
      </c>
      <c r="IE5" s="224">
        <v>2</v>
      </c>
      <c r="IF5" s="224" t="s">
        <v>2177</v>
      </c>
      <c r="IG5" s="224" t="s">
        <v>33</v>
      </c>
      <c r="IH5" s="224">
        <v>2</v>
      </c>
      <c r="II5" s="224" t="s">
        <v>17</v>
      </c>
      <c r="IJ5" s="224" t="s">
        <v>17</v>
      </c>
      <c r="IK5" s="214">
        <v>45481</v>
      </c>
      <c r="IL5" s="222" t="s">
        <v>3812</v>
      </c>
      <c r="IM5" s="222">
        <v>3</v>
      </c>
      <c r="IN5" s="222" t="s">
        <v>2177</v>
      </c>
      <c r="IO5" s="222" t="s">
        <v>33</v>
      </c>
      <c r="IP5" s="222">
        <v>2</v>
      </c>
      <c r="IQ5" s="222" t="s">
        <v>17</v>
      </c>
      <c r="IR5" s="222" t="s">
        <v>17</v>
      </c>
      <c r="IS5" s="223">
        <v>45481</v>
      </c>
    </row>
    <row r="6" spans="1:253" s="11" customFormat="1" ht="13.25" customHeight="1" x14ac:dyDescent="0.25">
      <c r="A6" s="11" t="s">
        <v>699</v>
      </c>
      <c r="B6" s="11" t="s">
        <v>11027</v>
      </c>
      <c r="C6" s="11" t="s">
        <v>700</v>
      </c>
      <c r="D6" s="11" t="s">
        <v>701</v>
      </c>
      <c r="E6" s="11" t="s">
        <v>10382</v>
      </c>
      <c r="F6" s="11" t="s">
        <v>6101</v>
      </c>
      <c r="G6" s="212">
        <v>3114000</v>
      </c>
      <c r="H6" s="213" t="s">
        <v>6098</v>
      </c>
      <c r="I6" s="213" t="s">
        <v>884</v>
      </c>
      <c r="J6" s="213">
        <v>2</v>
      </c>
      <c r="K6" s="213" t="s">
        <v>6100</v>
      </c>
      <c r="L6" s="213" t="s">
        <v>6099</v>
      </c>
      <c r="M6" s="214">
        <v>45560</v>
      </c>
      <c r="N6" s="221" t="s">
        <v>6105</v>
      </c>
      <c r="O6" s="216">
        <v>16556</v>
      </c>
      <c r="P6" s="216" t="s">
        <v>6102</v>
      </c>
      <c r="Q6" s="216" t="s">
        <v>884</v>
      </c>
      <c r="R6" s="216">
        <v>2</v>
      </c>
      <c r="S6" s="216" t="s">
        <v>6104</v>
      </c>
      <c r="T6" s="216" t="s">
        <v>6103</v>
      </c>
      <c r="U6" s="217">
        <v>45560</v>
      </c>
      <c r="V6" s="221" t="s">
        <v>6109</v>
      </c>
      <c r="W6" s="213">
        <v>2165000</v>
      </c>
      <c r="X6" s="213" t="s">
        <v>6106</v>
      </c>
      <c r="Y6" s="213" t="s">
        <v>884</v>
      </c>
      <c r="Z6" s="213">
        <v>2</v>
      </c>
      <c r="AA6" s="213" t="s">
        <v>6108</v>
      </c>
      <c r="AB6" s="213" t="s">
        <v>6107</v>
      </c>
      <c r="AC6" s="214">
        <v>45560</v>
      </c>
      <c r="AD6" s="221" t="s">
        <v>6113</v>
      </c>
      <c r="AE6" s="218">
        <v>302000</v>
      </c>
      <c r="AF6" s="218" t="s">
        <v>6110</v>
      </c>
      <c r="AG6" s="218" t="s">
        <v>884</v>
      </c>
      <c r="AH6" s="218">
        <v>2</v>
      </c>
      <c r="AI6" s="218" t="s">
        <v>6112</v>
      </c>
      <c r="AJ6" s="218" t="s">
        <v>6111</v>
      </c>
      <c r="AK6" s="219">
        <v>45560</v>
      </c>
      <c r="AL6" s="221" t="s">
        <v>6117</v>
      </c>
      <c r="AM6" s="213">
        <v>150000</v>
      </c>
      <c r="AN6" s="213" t="s">
        <v>6114</v>
      </c>
      <c r="AO6" s="213" t="s">
        <v>884</v>
      </c>
      <c r="AP6" s="213">
        <v>2</v>
      </c>
      <c r="AQ6" s="213" t="s">
        <v>6116</v>
      </c>
      <c r="AR6" s="213" t="s">
        <v>6115</v>
      </c>
      <c r="AS6" s="214">
        <v>45560</v>
      </c>
      <c r="AT6" s="222" t="s">
        <v>6121</v>
      </c>
      <c r="AU6" s="218">
        <v>2</v>
      </c>
      <c r="AV6" s="218" t="s">
        <v>6118</v>
      </c>
      <c r="AW6" s="218" t="s">
        <v>884</v>
      </c>
      <c r="AX6" s="218">
        <v>2</v>
      </c>
      <c r="AY6" s="218" t="s">
        <v>6120</v>
      </c>
      <c r="AZ6" s="218" t="s">
        <v>6119</v>
      </c>
      <c r="BA6" s="219">
        <v>45560</v>
      </c>
      <c r="BB6" s="221" t="s">
        <v>705</v>
      </c>
      <c r="BC6" s="213" t="s">
        <v>17</v>
      </c>
      <c r="BD6" s="213" t="s">
        <v>17</v>
      </c>
      <c r="BE6" s="213" t="s">
        <v>17</v>
      </c>
      <c r="BF6" s="213" t="s">
        <v>17</v>
      </c>
      <c r="BG6" s="213" t="s">
        <v>17</v>
      </c>
      <c r="BH6" s="213" t="s">
        <v>17</v>
      </c>
      <c r="BI6" s="214">
        <v>44139</v>
      </c>
      <c r="BJ6" s="222" t="s">
        <v>6166</v>
      </c>
      <c r="BK6" s="222">
        <v>0</v>
      </c>
      <c r="BL6" s="222" t="s">
        <v>6164</v>
      </c>
      <c r="BM6" s="222" t="s">
        <v>884</v>
      </c>
      <c r="BN6" s="222">
        <v>2</v>
      </c>
      <c r="BO6" s="222" t="s">
        <v>6165</v>
      </c>
      <c r="BP6" s="218" t="s">
        <v>790</v>
      </c>
      <c r="BQ6" s="223">
        <v>45560</v>
      </c>
      <c r="BR6" s="221" t="s">
        <v>702</v>
      </c>
      <c r="BS6" s="224" t="s">
        <v>17</v>
      </c>
      <c r="BT6" s="224" t="s">
        <v>17</v>
      </c>
      <c r="BU6" s="224" t="s">
        <v>17</v>
      </c>
      <c r="BV6" s="224" t="s">
        <v>17</v>
      </c>
      <c r="BW6" s="224" t="s">
        <v>17</v>
      </c>
      <c r="BX6" s="224" t="s">
        <v>17</v>
      </c>
      <c r="BY6" s="214">
        <v>44139</v>
      </c>
      <c r="BZ6" s="222" t="s">
        <v>703</v>
      </c>
      <c r="CA6" s="222" t="s">
        <v>17</v>
      </c>
      <c r="CB6" s="222" t="s">
        <v>17</v>
      </c>
      <c r="CC6" s="222" t="s">
        <v>17</v>
      </c>
      <c r="CD6" s="222" t="s">
        <v>17</v>
      </c>
      <c r="CE6" s="222" t="s">
        <v>17</v>
      </c>
      <c r="CF6" s="222" t="s">
        <v>17</v>
      </c>
      <c r="CG6" s="223">
        <v>44139</v>
      </c>
      <c r="CH6" s="221" t="s">
        <v>11681</v>
      </c>
      <c r="CI6" s="222" t="e">
        <v>#N/A</v>
      </c>
      <c r="CJ6" s="222" t="e">
        <v>#N/A</v>
      </c>
      <c r="CK6" s="222" t="e">
        <v>#N/A</v>
      </c>
      <c r="CL6" s="222" t="e">
        <v>#N/A</v>
      </c>
      <c r="CM6" s="222" t="e">
        <v>#N/A</v>
      </c>
      <c r="CN6" s="222" t="e">
        <v>#N/A</v>
      </c>
      <c r="CO6" s="225" t="e">
        <v>#N/A</v>
      </c>
      <c r="CP6" s="222" t="s">
        <v>704</v>
      </c>
      <c r="CQ6" s="224" t="s">
        <v>17</v>
      </c>
      <c r="CR6" s="224" t="s">
        <v>17</v>
      </c>
      <c r="CS6" s="224" t="s">
        <v>17</v>
      </c>
      <c r="CT6" s="224" t="s">
        <v>17</v>
      </c>
      <c r="CU6" s="224" t="s">
        <v>17</v>
      </c>
      <c r="CV6" s="224" t="s">
        <v>17</v>
      </c>
      <c r="CW6" s="214">
        <v>44139</v>
      </c>
      <c r="CX6" s="222" t="s">
        <v>6170</v>
      </c>
      <c r="CY6" s="218">
        <v>150000</v>
      </c>
      <c r="CZ6" s="218" t="s">
        <v>6114</v>
      </c>
      <c r="DA6" s="218" t="s">
        <v>884</v>
      </c>
      <c r="DB6" s="218">
        <v>2</v>
      </c>
      <c r="DC6" s="218" t="s">
        <v>6179</v>
      </c>
      <c r="DD6" s="218" t="s">
        <v>6168</v>
      </c>
      <c r="DE6" s="220">
        <v>45560</v>
      </c>
      <c r="DF6" s="221" t="s">
        <v>6174</v>
      </c>
      <c r="DG6" s="213">
        <v>1863000</v>
      </c>
      <c r="DH6" s="224" t="s">
        <v>6171</v>
      </c>
      <c r="DI6" s="224" t="s">
        <v>884</v>
      </c>
      <c r="DJ6" s="224">
        <v>2</v>
      </c>
      <c r="DK6" s="224" t="s">
        <v>6173</v>
      </c>
      <c r="DL6" s="224" t="s">
        <v>6172</v>
      </c>
      <c r="DM6" s="214">
        <v>45560</v>
      </c>
      <c r="DN6" s="222" t="s">
        <v>6178</v>
      </c>
      <c r="DO6" s="218">
        <v>152000</v>
      </c>
      <c r="DP6" s="222" t="s">
        <v>6175</v>
      </c>
      <c r="DQ6" s="222" t="s">
        <v>884</v>
      </c>
      <c r="DR6" s="222">
        <v>2</v>
      </c>
      <c r="DS6" s="222" t="s">
        <v>6177</v>
      </c>
      <c r="DT6" s="222" t="s">
        <v>6176</v>
      </c>
      <c r="DU6" s="223">
        <v>45560</v>
      </c>
      <c r="DV6" s="221" t="s">
        <v>6180</v>
      </c>
      <c r="DW6" s="213">
        <v>150000</v>
      </c>
      <c r="DX6" s="224" t="s">
        <v>6114</v>
      </c>
      <c r="DY6" s="224" t="s">
        <v>884</v>
      </c>
      <c r="DZ6" s="224">
        <v>2</v>
      </c>
      <c r="EA6" s="224" t="s">
        <v>6179</v>
      </c>
      <c r="EB6" s="224" t="s">
        <v>6168</v>
      </c>
      <c r="EC6" s="214">
        <v>45560</v>
      </c>
      <c r="ED6" s="222" t="s">
        <v>6184</v>
      </c>
      <c r="EE6" s="218">
        <v>0</v>
      </c>
      <c r="EF6" s="222" t="s">
        <v>6181</v>
      </c>
      <c r="EG6" s="222" t="s">
        <v>884</v>
      </c>
      <c r="EH6" s="222">
        <v>2</v>
      </c>
      <c r="EI6" s="222" t="s">
        <v>6183</v>
      </c>
      <c r="EJ6" s="222" t="s">
        <v>6182</v>
      </c>
      <c r="EK6" s="223">
        <v>45560</v>
      </c>
      <c r="EL6" s="221" t="s">
        <v>6187</v>
      </c>
      <c r="EM6" s="213">
        <v>0</v>
      </c>
      <c r="EN6" s="224" t="s">
        <v>6185</v>
      </c>
      <c r="EO6" s="224" t="s">
        <v>884</v>
      </c>
      <c r="EP6" s="224">
        <v>2</v>
      </c>
      <c r="EQ6" s="224" t="s">
        <v>6186</v>
      </c>
      <c r="ER6" s="224" t="s">
        <v>6182</v>
      </c>
      <c r="ES6" s="214">
        <v>45560</v>
      </c>
      <c r="ET6" s="222" t="s">
        <v>6167</v>
      </c>
      <c r="EU6" s="222">
        <v>0</v>
      </c>
      <c r="EV6" s="222" t="s">
        <v>6164</v>
      </c>
      <c r="EW6" s="222" t="s">
        <v>884</v>
      </c>
      <c r="EX6" s="222">
        <v>2</v>
      </c>
      <c r="EY6" s="222" t="s">
        <v>6165</v>
      </c>
      <c r="EZ6" s="222" t="s">
        <v>790</v>
      </c>
      <c r="FA6" s="223">
        <v>45560</v>
      </c>
      <c r="FB6" s="221" t="s">
        <v>6188</v>
      </c>
      <c r="FC6" s="224">
        <v>2</v>
      </c>
      <c r="FD6" s="224" t="s">
        <v>3703</v>
      </c>
      <c r="FE6" s="224" t="s">
        <v>22</v>
      </c>
      <c r="FF6" s="224">
        <v>3</v>
      </c>
      <c r="FG6" s="224" t="s">
        <v>3705</v>
      </c>
      <c r="FH6" s="224" t="s">
        <v>3704</v>
      </c>
      <c r="FI6" s="214">
        <v>45560</v>
      </c>
      <c r="FJ6" s="221" t="s">
        <v>706</v>
      </c>
      <c r="FK6" s="222" t="s">
        <v>17</v>
      </c>
      <c r="FL6" s="222" t="s">
        <v>17</v>
      </c>
      <c r="FM6" s="222" t="s">
        <v>17</v>
      </c>
      <c r="FN6" s="222" t="s">
        <v>17</v>
      </c>
      <c r="FO6" s="222" t="s">
        <v>17</v>
      </c>
      <c r="FP6" s="218" t="s">
        <v>17</v>
      </c>
      <c r="FQ6" s="219">
        <v>44139</v>
      </c>
      <c r="FR6" s="221" t="s">
        <v>707</v>
      </c>
      <c r="FS6" s="224" t="s">
        <v>17</v>
      </c>
      <c r="FT6" s="224" t="s">
        <v>17</v>
      </c>
      <c r="FU6" s="224" t="s">
        <v>17</v>
      </c>
      <c r="FV6" s="224" t="s">
        <v>17</v>
      </c>
      <c r="FW6" s="224" t="s">
        <v>17</v>
      </c>
      <c r="FX6" s="224" t="s">
        <v>17</v>
      </c>
      <c r="FY6" s="214">
        <v>44139</v>
      </c>
      <c r="FZ6" s="222" t="s">
        <v>2295</v>
      </c>
      <c r="GA6" s="222">
        <v>0</v>
      </c>
      <c r="GB6" s="222" t="s">
        <v>2177</v>
      </c>
      <c r="GC6" s="222" t="s">
        <v>33</v>
      </c>
      <c r="GD6" s="222">
        <v>2</v>
      </c>
      <c r="GE6" s="222" t="s">
        <v>17</v>
      </c>
      <c r="GF6" s="222" t="s">
        <v>17</v>
      </c>
      <c r="GG6" s="223">
        <v>45455</v>
      </c>
      <c r="GH6" s="221" t="s">
        <v>2301</v>
      </c>
      <c r="GI6" s="224">
        <v>0</v>
      </c>
      <c r="GJ6" s="224" t="s">
        <v>2177</v>
      </c>
      <c r="GK6" s="224" t="s">
        <v>33</v>
      </c>
      <c r="GL6" s="224">
        <v>2</v>
      </c>
      <c r="GM6" s="224" t="s">
        <v>17</v>
      </c>
      <c r="GN6" s="224" t="s">
        <v>17</v>
      </c>
      <c r="GO6" s="214">
        <v>45455</v>
      </c>
      <c r="GP6" s="222" t="s">
        <v>2296</v>
      </c>
      <c r="GQ6" s="222">
        <v>1</v>
      </c>
      <c r="GR6" s="222" t="s">
        <v>2177</v>
      </c>
      <c r="GS6" s="222" t="s">
        <v>33</v>
      </c>
      <c r="GT6" s="222">
        <v>2</v>
      </c>
      <c r="GU6" s="222" t="s">
        <v>17</v>
      </c>
      <c r="GV6" s="222" t="s">
        <v>17</v>
      </c>
      <c r="GW6" s="223">
        <v>45455</v>
      </c>
      <c r="GX6" s="221" t="s">
        <v>2302</v>
      </c>
      <c r="GY6" s="224">
        <v>0</v>
      </c>
      <c r="GZ6" s="224" t="s">
        <v>2177</v>
      </c>
      <c r="HA6" s="224" t="s">
        <v>33</v>
      </c>
      <c r="HB6" s="224">
        <v>2</v>
      </c>
      <c r="HC6" s="224" t="s">
        <v>17</v>
      </c>
      <c r="HD6" s="224" t="s">
        <v>17</v>
      </c>
      <c r="HE6" s="214">
        <v>45455</v>
      </c>
      <c r="HF6" s="222" t="s">
        <v>2294</v>
      </c>
      <c r="HG6" s="222">
        <v>0</v>
      </c>
      <c r="HH6" s="222" t="s">
        <v>2177</v>
      </c>
      <c r="HI6" s="222" t="s">
        <v>33</v>
      </c>
      <c r="HJ6" s="222">
        <v>2</v>
      </c>
      <c r="HK6" s="222" t="s">
        <v>17</v>
      </c>
      <c r="HL6" s="222" t="s">
        <v>17</v>
      </c>
      <c r="HM6" s="223">
        <v>45455</v>
      </c>
      <c r="HN6" s="221" t="s">
        <v>2300</v>
      </c>
      <c r="HO6" s="224">
        <v>0</v>
      </c>
      <c r="HP6" s="224" t="s">
        <v>2177</v>
      </c>
      <c r="HQ6" s="224" t="s">
        <v>33</v>
      </c>
      <c r="HR6" s="224">
        <v>2</v>
      </c>
      <c r="HS6" s="224" t="s">
        <v>17</v>
      </c>
      <c r="HT6" s="224" t="s">
        <v>17</v>
      </c>
      <c r="HU6" s="214">
        <v>45455</v>
      </c>
      <c r="HV6" s="222" t="s">
        <v>2297</v>
      </c>
      <c r="HW6" s="222">
        <v>0</v>
      </c>
      <c r="HX6" s="222" t="s">
        <v>2177</v>
      </c>
      <c r="HY6" s="222" t="s">
        <v>33</v>
      </c>
      <c r="HZ6" s="222">
        <v>2</v>
      </c>
      <c r="IA6" s="222" t="s">
        <v>17</v>
      </c>
      <c r="IB6" s="222" t="s">
        <v>17</v>
      </c>
      <c r="IC6" s="223">
        <v>45455</v>
      </c>
      <c r="ID6" s="221" t="s">
        <v>2299</v>
      </c>
      <c r="IE6" s="224">
        <v>1</v>
      </c>
      <c r="IF6" s="224" t="s">
        <v>2177</v>
      </c>
      <c r="IG6" s="224" t="s">
        <v>33</v>
      </c>
      <c r="IH6" s="224">
        <v>2</v>
      </c>
      <c r="II6" s="224" t="s">
        <v>17</v>
      </c>
      <c r="IJ6" s="224" t="s">
        <v>17</v>
      </c>
      <c r="IK6" s="214">
        <v>45455</v>
      </c>
      <c r="IL6" s="222" t="s">
        <v>2298</v>
      </c>
      <c r="IM6" s="222">
        <v>0</v>
      </c>
      <c r="IN6" s="222" t="s">
        <v>2177</v>
      </c>
      <c r="IO6" s="222" t="s">
        <v>33</v>
      </c>
      <c r="IP6" s="222">
        <v>2</v>
      </c>
      <c r="IQ6" s="222" t="s">
        <v>17</v>
      </c>
      <c r="IR6" s="222" t="s">
        <v>17</v>
      </c>
      <c r="IS6" s="223">
        <v>45455</v>
      </c>
    </row>
    <row r="7" spans="1:253" s="11" customFormat="1" ht="13.25" customHeight="1" x14ac:dyDescent="0.25">
      <c r="A7" s="11" t="s">
        <v>708</v>
      </c>
      <c r="B7" s="11" t="s">
        <v>11027</v>
      </c>
      <c r="C7" s="11" t="s">
        <v>709</v>
      </c>
      <c r="D7" s="11" t="s">
        <v>710</v>
      </c>
      <c r="E7" s="11" t="s">
        <v>10391</v>
      </c>
      <c r="F7" s="11" t="s">
        <v>6192</v>
      </c>
      <c r="G7" s="212">
        <v>9991000</v>
      </c>
      <c r="H7" s="213" t="s">
        <v>6189</v>
      </c>
      <c r="I7" s="213" t="s">
        <v>884</v>
      </c>
      <c r="J7" s="213">
        <v>2</v>
      </c>
      <c r="K7" s="213" t="s">
        <v>6191</v>
      </c>
      <c r="L7" s="213" t="s">
        <v>6190</v>
      </c>
      <c r="M7" s="214">
        <v>45560</v>
      </c>
      <c r="N7" s="221" t="s">
        <v>6196</v>
      </c>
      <c r="O7" s="216">
        <v>16458</v>
      </c>
      <c r="P7" s="216" t="s">
        <v>6193</v>
      </c>
      <c r="Q7" s="216" t="s">
        <v>884</v>
      </c>
      <c r="R7" s="216">
        <v>2</v>
      </c>
      <c r="S7" s="216" t="s">
        <v>6195</v>
      </c>
      <c r="T7" s="216" t="s">
        <v>6194</v>
      </c>
      <c r="U7" s="217">
        <v>45560</v>
      </c>
      <c r="V7" s="221" t="s">
        <v>6200</v>
      </c>
      <c r="W7" s="213">
        <v>895000</v>
      </c>
      <c r="X7" s="213" t="s">
        <v>6197</v>
      </c>
      <c r="Y7" s="213" t="s">
        <v>22</v>
      </c>
      <c r="Z7" s="213">
        <v>3</v>
      </c>
      <c r="AA7" s="213" t="s">
        <v>6199</v>
      </c>
      <c r="AB7" s="213" t="s">
        <v>6198</v>
      </c>
      <c r="AC7" s="214">
        <v>45560</v>
      </c>
      <c r="AD7" s="221" t="s">
        <v>6204</v>
      </c>
      <c r="AE7" s="218">
        <v>206000</v>
      </c>
      <c r="AF7" s="218" t="s">
        <v>6201</v>
      </c>
      <c r="AG7" s="218" t="s">
        <v>22</v>
      </c>
      <c r="AH7" s="218">
        <v>3</v>
      </c>
      <c r="AI7" s="218" t="s">
        <v>6203</v>
      </c>
      <c r="AJ7" s="218" t="s">
        <v>6202</v>
      </c>
      <c r="AK7" s="219">
        <v>45560</v>
      </c>
      <c r="AL7" s="221" t="s">
        <v>6208</v>
      </c>
      <c r="AM7" s="213">
        <v>142000</v>
      </c>
      <c r="AN7" s="213" t="s">
        <v>6205</v>
      </c>
      <c r="AO7" s="213" t="s">
        <v>884</v>
      </c>
      <c r="AP7" s="213">
        <v>2</v>
      </c>
      <c r="AQ7" s="213" t="s">
        <v>6207</v>
      </c>
      <c r="AR7" s="213" t="s">
        <v>6206</v>
      </c>
      <c r="AS7" s="214">
        <v>45560</v>
      </c>
      <c r="AT7" s="222" t="s">
        <v>6211</v>
      </c>
      <c r="AU7" s="218">
        <v>248</v>
      </c>
      <c r="AV7" s="218" t="s">
        <v>3520</v>
      </c>
      <c r="AW7" s="218" t="s">
        <v>884</v>
      </c>
      <c r="AX7" s="218">
        <v>2</v>
      </c>
      <c r="AY7" s="218" t="s">
        <v>6210</v>
      </c>
      <c r="AZ7" s="218" t="s">
        <v>6209</v>
      </c>
      <c r="BA7" s="219">
        <v>45560</v>
      </c>
      <c r="BB7" s="221" t="s">
        <v>716</v>
      </c>
      <c r="BC7" s="213" t="s">
        <v>17</v>
      </c>
      <c r="BD7" s="213" t="s">
        <v>17</v>
      </c>
      <c r="BE7" s="213" t="s">
        <v>17</v>
      </c>
      <c r="BF7" s="213" t="s">
        <v>17</v>
      </c>
      <c r="BG7" s="213" t="s">
        <v>17</v>
      </c>
      <c r="BH7" s="213" t="s">
        <v>17</v>
      </c>
      <c r="BI7" s="214">
        <v>44139</v>
      </c>
      <c r="BJ7" s="222" t="s">
        <v>6213</v>
      </c>
      <c r="BK7" s="222">
        <v>2</v>
      </c>
      <c r="BL7" s="222" t="s">
        <v>6164</v>
      </c>
      <c r="BM7" s="222" t="s">
        <v>884</v>
      </c>
      <c r="BN7" s="222">
        <v>2</v>
      </c>
      <c r="BO7" s="222" t="s">
        <v>6212</v>
      </c>
      <c r="BP7" s="218" t="s">
        <v>790</v>
      </c>
      <c r="BQ7" s="223">
        <v>45560</v>
      </c>
      <c r="BR7" s="221" t="s">
        <v>711</v>
      </c>
      <c r="BS7" s="224" t="s">
        <v>17</v>
      </c>
      <c r="BT7" s="224" t="s">
        <v>17</v>
      </c>
      <c r="BU7" s="224" t="s">
        <v>17</v>
      </c>
      <c r="BV7" s="224" t="s">
        <v>17</v>
      </c>
      <c r="BW7" s="224" t="s">
        <v>17</v>
      </c>
      <c r="BX7" s="224" t="s">
        <v>17</v>
      </c>
      <c r="BY7" s="214">
        <v>44139</v>
      </c>
      <c r="BZ7" s="222" t="s">
        <v>712</v>
      </c>
      <c r="CA7" s="222" t="s">
        <v>17</v>
      </c>
      <c r="CB7" s="222" t="s">
        <v>17</v>
      </c>
      <c r="CC7" s="222" t="s">
        <v>17</v>
      </c>
      <c r="CD7" s="222" t="s">
        <v>17</v>
      </c>
      <c r="CE7" s="222" t="s">
        <v>17</v>
      </c>
      <c r="CF7" s="222" t="s">
        <v>17</v>
      </c>
      <c r="CG7" s="223">
        <v>44139</v>
      </c>
      <c r="CH7" s="221" t="s">
        <v>11682</v>
      </c>
      <c r="CI7" s="222" t="e">
        <v>#N/A</v>
      </c>
      <c r="CJ7" s="222" t="e">
        <v>#N/A</v>
      </c>
      <c r="CK7" s="222" t="e">
        <v>#N/A</v>
      </c>
      <c r="CL7" s="222" t="e">
        <v>#N/A</v>
      </c>
      <c r="CM7" s="222" t="e">
        <v>#N/A</v>
      </c>
      <c r="CN7" s="222" t="e">
        <v>#N/A</v>
      </c>
      <c r="CO7" s="225" t="e">
        <v>#N/A</v>
      </c>
      <c r="CP7" s="222" t="s">
        <v>715</v>
      </c>
      <c r="CQ7" s="224" t="s">
        <v>17</v>
      </c>
      <c r="CR7" s="224" t="s">
        <v>17</v>
      </c>
      <c r="CS7" s="224" t="s">
        <v>17</v>
      </c>
      <c r="CT7" s="224" t="s">
        <v>17</v>
      </c>
      <c r="CU7" s="224" t="s">
        <v>17</v>
      </c>
      <c r="CV7" s="224" t="s">
        <v>17</v>
      </c>
      <c r="CW7" s="214">
        <v>44139</v>
      </c>
      <c r="CX7" s="222" t="s">
        <v>6219</v>
      </c>
      <c r="CY7" s="218">
        <v>5000</v>
      </c>
      <c r="CZ7" s="218" t="s">
        <v>6228</v>
      </c>
      <c r="DA7" s="218" t="s">
        <v>22</v>
      </c>
      <c r="DB7" s="218">
        <v>3</v>
      </c>
      <c r="DC7" s="218" t="s">
        <v>6230</v>
      </c>
      <c r="DD7" s="218" t="s">
        <v>6229</v>
      </c>
      <c r="DE7" s="220">
        <v>45560</v>
      </c>
      <c r="DF7" s="221" t="s">
        <v>6223</v>
      </c>
      <c r="DG7" s="213">
        <v>689000</v>
      </c>
      <c r="DH7" s="224" t="s">
        <v>6220</v>
      </c>
      <c r="DI7" s="224" t="s">
        <v>22</v>
      </c>
      <c r="DJ7" s="224">
        <v>3</v>
      </c>
      <c r="DK7" s="224" t="s">
        <v>6222</v>
      </c>
      <c r="DL7" s="224" t="s">
        <v>6221</v>
      </c>
      <c r="DM7" s="214">
        <v>45560</v>
      </c>
      <c r="DN7" s="222" t="s">
        <v>6227</v>
      </c>
      <c r="DO7" s="218">
        <v>201000</v>
      </c>
      <c r="DP7" s="222" t="s">
        <v>6224</v>
      </c>
      <c r="DQ7" s="222" t="s">
        <v>22</v>
      </c>
      <c r="DR7" s="222">
        <v>3</v>
      </c>
      <c r="DS7" s="222" t="s">
        <v>6226</v>
      </c>
      <c r="DT7" s="222" t="s">
        <v>6225</v>
      </c>
      <c r="DU7" s="223">
        <v>45560</v>
      </c>
      <c r="DV7" s="221" t="s">
        <v>6231</v>
      </c>
      <c r="DW7" s="213">
        <v>5000</v>
      </c>
      <c r="DX7" s="224" t="s">
        <v>6228</v>
      </c>
      <c r="DY7" s="224" t="s">
        <v>22</v>
      </c>
      <c r="DZ7" s="224">
        <v>3</v>
      </c>
      <c r="EA7" s="224" t="s">
        <v>6230</v>
      </c>
      <c r="EB7" s="224" t="s">
        <v>6229</v>
      </c>
      <c r="EC7" s="214">
        <v>45560</v>
      </c>
      <c r="ED7" s="222" t="s">
        <v>6234</v>
      </c>
      <c r="EE7" s="218">
        <v>0</v>
      </c>
      <c r="EF7" s="222" t="s">
        <v>6232</v>
      </c>
      <c r="EG7" s="222" t="s">
        <v>22</v>
      </c>
      <c r="EH7" s="222">
        <v>3</v>
      </c>
      <c r="EI7" s="222" t="s">
        <v>6233</v>
      </c>
      <c r="EJ7" s="222" t="s">
        <v>6229</v>
      </c>
      <c r="EK7" s="223">
        <v>45560</v>
      </c>
      <c r="EL7" s="221" t="s">
        <v>6236</v>
      </c>
      <c r="EM7" s="213">
        <v>0</v>
      </c>
      <c r="EN7" s="224" t="s">
        <v>6232</v>
      </c>
      <c r="EO7" s="224" t="s">
        <v>22</v>
      </c>
      <c r="EP7" s="224">
        <v>3</v>
      </c>
      <c r="EQ7" s="224" t="s">
        <v>6235</v>
      </c>
      <c r="ER7" s="224" t="s">
        <v>6229</v>
      </c>
      <c r="ES7" s="214">
        <v>45560</v>
      </c>
      <c r="ET7" s="222" t="s">
        <v>6215</v>
      </c>
      <c r="EU7" s="222">
        <v>2</v>
      </c>
      <c r="EV7" s="222" t="s">
        <v>6164</v>
      </c>
      <c r="EW7" s="222" t="s">
        <v>884</v>
      </c>
      <c r="EX7" s="222">
        <v>2</v>
      </c>
      <c r="EY7" s="222" t="s">
        <v>6214</v>
      </c>
      <c r="EZ7" s="222" t="s">
        <v>790</v>
      </c>
      <c r="FA7" s="223">
        <v>45560</v>
      </c>
      <c r="FB7" s="221" t="s">
        <v>714</v>
      </c>
      <c r="FC7" s="224">
        <v>3</v>
      </c>
      <c r="FD7" s="224" t="s">
        <v>17</v>
      </c>
      <c r="FE7" s="224" t="s">
        <v>17</v>
      </c>
      <c r="FF7" s="224" t="s">
        <v>17</v>
      </c>
      <c r="FG7" s="224" t="s">
        <v>713</v>
      </c>
      <c r="FH7" s="224" t="s">
        <v>17</v>
      </c>
      <c r="FI7" s="214">
        <v>44139</v>
      </c>
      <c r="FJ7" s="221" t="s">
        <v>717</v>
      </c>
      <c r="FK7" s="222" t="s">
        <v>17</v>
      </c>
      <c r="FL7" s="222" t="s">
        <v>17</v>
      </c>
      <c r="FM7" s="222" t="s">
        <v>17</v>
      </c>
      <c r="FN7" s="222" t="s">
        <v>17</v>
      </c>
      <c r="FO7" s="222" t="s">
        <v>17</v>
      </c>
      <c r="FP7" s="218" t="s">
        <v>17</v>
      </c>
      <c r="FQ7" s="219">
        <v>44139</v>
      </c>
      <c r="FR7" s="221" t="s">
        <v>718</v>
      </c>
      <c r="FS7" s="224" t="s">
        <v>17</v>
      </c>
      <c r="FT7" s="224" t="s">
        <v>17</v>
      </c>
      <c r="FU7" s="224" t="s">
        <v>17</v>
      </c>
      <c r="FV7" s="224" t="s">
        <v>17</v>
      </c>
      <c r="FW7" s="224" t="s">
        <v>17</v>
      </c>
      <c r="FX7" s="224" t="s">
        <v>17</v>
      </c>
      <c r="FY7" s="214">
        <v>44139</v>
      </c>
      <c r="FZ7" s="222" t="s">
        <v>2485</v>
      </c>
      <c r="GA7" s="222">
        <v>1</v>
      </c>
      <c r="GB7" s="222" t="s">
        <v>2177</v>
      </c>
      <c r="GC7" s="222" t="s">
        <v>33</v>
      </c>
      <c r="GD7" s="222">
        <v>2</v>
      </c>
      <c r="GE7" s="222" t="s">
        <v>17</v>
      </c>
      <c r="GF7" s="222" t="s">
        <v>17</v>
      </c>
      <c r="GG7" s="223">
        <v>45456</v>
      </c>
      <c r="GH7" s="221" t="s">
        <v>2491</v>
      </c>
      <c r="GI7" s="224">
        <v>0</v>
      </c>
      <c r="GJ7" s="224" t="s">
        <v>2177</v>
      </c>
      <c r="GK7" s="224" t="s">
        <v>33</v>
      </c>
      <c r="GL7" s="224">
        <v>2</v>
      </c>
      <c r="GM7" s="224" t="s">
        <v>17</v>
      </c>
      <c r="GN7" s="224" t="s">
        <v>17</v>
      </c>
      <c r="GO7" s="214">
        <v>45456</v>
      </c>
      <c r="GP7" s="222" t="s">
        <v>2486</v>
      </c>
      <c r="GQ7" s="222">
        <v>2</v>
      </c>
      <c r="GR7" s="222" t="s">
        <v>2177</v>
      </c>
      <c r="GS7" s="222" t="s">
        <v>33</v>
      </c>
      <c r="GT7" s="222">
        <v>2</v>
      </c>
      <c r="GU7" s="222" t="s">
        <v>17</v>
      </c>
      <c r="GV7" s="222" t="s">
        <v>17</v>
      </c>
      <c r="GW7" s="223">
        <v>45456</v>
      </c>
      <c r="GX7" s="221" t="s">
        <v>2492</v>
      </c>
      <c r="GY7" s="224">
        <v>0</v>
      </c>
      <c r="GZ7" s="224" t="s">
        <v>2177</v>
      </c>
      <c r="HA7" s="224" t="s">
        <v>33</v>
      </c>
      <c r="HB7" s="224">
        <v>2</v>
      </c>
      <c r="HC7" s="224" t="s">
        <v>17</v>
      </c>
      <c r="HD7" s="224" t="s">
        <v>17</v>
      </c>
      <c r="HE7" s="214">
        <v>45456</v>
      </c>
      <c r="HF7" s="222" t="s">
        <v>2484</v>
      </c>
      <c r="HG7" s="222">
        <v>2</v>
      </c>
      <c r="HH7" s="222" t="s">
        <v>2177</v>
      </c>
      <c r="HI7" s="222" t="s">
        <v>33</v>
      </c>
      <c r="HJ7" s="222">
        <v>2</v>
      </c>
      <c r="HK7" s="222" t="s">
        <v>17</v>
      </c>
      <c r="HL7" s="222" t="s">
        <v>17</v>
      </c>
      <c r="HM7" s="223">
        <v>45456</v>
      </c>
      <c r="HN7" s="221" t="s">
        <v>2490</v>
      </c>
      <c r="HO7" s="224">
        <v>1</v>
      </c>
      <c r="HP7" s="224" t="s">
        <v>2177</v>
      </c>
      <c r="HQ7" s="224" t="s">
        <v>33</v>
      </c>
      <c r="HR7" s="224">
        <v>2</v>
      </c>
      <c r="HS7" s="224" t="s">
        <v>17</v>
      </c>
      <c r="HT7" s="224" t="s">
        <v>17</v>
      </c>
      <c r="HU7" s="214">
        <v>45456</v>
      </c>
      <c r="HV7" s="222" t="s">
        <v>2487</v>
      </c>
      <c r="HW7" s="222">
        <v>0</v>
      </c>
      <c r="HX7" s="222" t="s">
        <v>2177</v>
      </c>
      <c r="HY7" s="222" t="s">
        <v>33</v>
      </c>
      <c r="HZ7" s="222">
        <v>2</v>
      </c>
      <c r="IA7" s="222" t="s">
        <v>17</v>
      </c>
      <c r="IB7" s="222" t="s">
        <v>17</v>
      </c>
      <c r="IC7" s="223">
        <v>45456</v>
      </c>
      <c r="ID7" s="221" t="s">
        <v>2489</v>
      </c>
      <c r="IE7" s="224">
        <v>2</v>
      </c>
      <c r="IF7" s="224" t="s">
        <v>2177</v>
      </c>
      <c r="IG7" s="224" t="s">
        <v>33</v>
      </c>
      <c r="IH7" s="224">
        <v>2</v>
      </c>
      <c r="II7" s="224" t="s">
        <v>17</v>
      </c>
      <c r="IJ7" s="224" t="s">
        <v>17</v>
      </c>
      <c r="IK7" s="214">
        <v>45456</v>
      </c>
      <c r="IL7" s="222" t="s">
        <v>2488</v>
      </c>
      <c r="IM7" s="222">
        <v>0</v>
      </c>
      <c r="IN7" s="222" t="s">
        <v>2177</v>
      </c>
      <c r="IO7" s="222" t="s">
        <v>33</v>
      </c>
      <c r="IP7" s="222">
        <v>2</v>
      </c>
      <c r="IQ7" s="222" t="s">
        <v>17</v>
      </c>
      <c r="IR7" s="222" t="s">
        <v>17</v>
      </c>
      <c r="IS7" s="223">
        <v>45456</v>
      </c>
    </row>
    <row r="8" spans="1:253" s="11" customFormat="1" ht="13.25" customHeight="1" x14ac:dyDescent="0.25">
      <c r="A8" s="11" t="s">
        <v>386</v>
      </c>
      <c r="B8" s="11" t="s">
        <v>11035</v>
      </c>
      <c r="C8" s="11" t="s">
        <v>387</v>
      </c>
      <c r="D8" s="11" t="s">
        <v>388</v>
      </c>
      <c r="E8" s="11" t="s">
        <v>10392</v>
      </c>
      <c r="F8" s="11" t="s">
        <v>7877</v>
      </c>
      <c r="G8" s="212">
        <v>12289000</v>
      </c>
      <c r="H8" s="213" t="s">
        <v>7874</v>
      </c>
      <c r="I8" s="213" t="s">
        <v>884</v>
      </c>
      <c r="J8" s="213">
        <v>2</v>
      </c>
      <c r="K8" s="213" t="s">
        <v>7876</v>
      </c>
      <c r="L8" s="213" t="s">
        <v>7875</v>
      </c>
      <c r="M8" s="214">
        <v>45562</v>
      </c>
      <c r="N8" s="221" t="s">
        <v>7881</v>
      </c>
      <c r="O8" s="216">
        <v>25680</v>
      </c>
      <c r="P8" s="216" t="s">
        <v>7878</v>
      </c>
      <c r="Q8" s="216" t="s">
        <v>884</v>
      </c>
      <c r="R8" s="216">
        <v>2</v>
      </c>
      <c r="S8" s="216" t="s">
        <v>7880</v>
      </c>
      <c r="T8" s="216" t="s">
        <v>7879</v>
      </c>
      <c r="U8" s="217">
        <v>45562</v>
      </c>
      <c r="V8" s="221" t="s">
        <v>7883</v>
      </c>
      <c r="W8" s="213">
        <v>12289000</v>
      </c>
      <c r="X8" s="213" t="s">
        <v>7874</v>
      </c>
      <c r="Y8" s="213" t="s">
        <v>884</v>
      </c>
      <c r="Z8" s="213">
        <v>2</v>
      </c>
      <c r="AA8" s="213" t="s">
        <v>7882</v>
      </c>
      <c r="AB8" s="213" t="s">
        <v>7875</v>
      </c>
      <c r="AC8" s="214">
        <v>45562</v>
      </c>
      <c r="AD8" s="221" t="s">
        <v>7885</v>
      </c>
      <c r="AE8" s="218">
        <v>6005000</v>
      </c>
      <c r="AF8" s="218" t="s">
        <v>7874</v>
      </c>
      <c r="AG8" s="218" t="s">
        <v>884</v>
      </c>
      <c r="AH8" s="218">
        <v>2</v>
      </c>
      <c r="AI8" s="218" t="s">
        <v>7884</v>
      </c>
      <c r="AJ8" s="218" t="s">
        <v>7875</v>
      </c>
      <c r="AK8" s="219">
        <v>45562</v>
      </c>
      <c r="AL8" s="221" t="s">
        <v>7889</v>
      </c>
      <c r="AM8" s="213">
        <v>604000</v>
      </c>
      <c r="AN8" s="213" t="s">
        <v>7886</v>
      </c>
      <c r="AO8" s="213" t="s">
        <v>884</v>
      </c>
      <c r="AP8" s="213">
        <v>2</v>
      </c>
      <c r="AQ8" s="213" t="s">
        <v>7888</v>
      </c>
      <c r="AR8" s="213" t="s">
        <v>7887</v>
      </c>
      <c r="AS8" s="214">
        <v>45562</v>
      </c>
      <c r="AT8" s="222" t="s">
        <v>7891</v>
      </c>
      <c r="AU8" s="218" t="s">
        <v>17</v>
      </c>
      <c r="AV8" s="218" t="s">
        <v>17</v>
      </c>
      <c r="AW8" s="218" t="s">
        <v>22</v>
      </c>
      <c r="AX8" s="218">
        <v>3</v>
      </c>
      <c r="AY8" s="218" t="s">
        <v>7890</v>
      </c>
      <c r="AZ8" s="218" t="s">
        <v>17</v>
      </c>
      <c r="BA8" s="219">
        <v>45562</v>
      </c>
      <c r="BB8" s="221" t="s">
        <v>7915</v>
      </c>
      <c r="BC8" s="213">
        <v>564</v>
      </c>
      <c r="BD8" s="213" t="s">
        <v>5734</v>
      </c>
      <c r="BE8" s="213" t="s">
        <v>884</v>
      </c>
      <c r="BF8" s="213">
        <v>2</v>
      </c>
      <c r="BG8" s="213" t="s">
        <v>7914</v>
      </c>
      <c r="BH8" s="213" t="s">
        <v>7913</v>
      </c>
      <c r="BI8" s="214">
        <v>45562</v>
      </c>
      <c r="BJ8" s="222" t="s">
        <v>7894</v>
      </c>
      <c r="BK8" s="222">
        <v>68</v>
      </c>
      <c r="BL8" s="222" t="s">
        <v>7892</v>
      </c>
      <c r="BM8" s="222" t="s">
        <v>884</v>
      </c>
      <c r="BN8" s="222">
        <v>2</v>
      </c>
      <c r="BO8" s="222" t="s">
        <v>7893</v>
      </c>
      <c r="BP8" s="218" t="s">
        <v>7764</v>
      </c>
      <c r="BQ8" s="223">
        <v>45562</v>
      </c>
      <c r="BR8" s="221" t="s">
        <v>390</v>
      </c>
      <c r="BS8" s="224" t="s">
        <v>17</v>
      </c>
      <c r="BT8" s="224">
        <v>0</v>
      </c>
      <c r="BU8" s="224" t="s">
        <v>33</v>
      </c>
      <c r="BV8" s="224">
        <v>2</v>
      </c>
      <c r="BW8" s="224" t="s">
        <v>389</v>
      </c>
      <c r="BX8" s="224">
        <v>0</v>
      </c>
      <c r="BY8" s="214">
        <v>43523</v>
      </c>
      <c r="BZ8" s="222" t="s">
        <v>391</v>
      </c>
      <c r="CA8" s="222" t="s">
        <v>17</v>
      </c>
      <c r="CB8" s="222" t="s">
        <v>17</v>
      </c>
      <c r="CC8" s="222" t="s">
        <v>17</v>
      </c>
      <c r="CD8" s="222" t="s">
        <v>17</v>
      </c>
      <c r="CE8" s="222" t="s">
        <v>389</v>
      </c>
      <c r="CF8" s="222" t="s">
        <v>17</v>
      </c>
      <c r="CG8" s="223">
        <v>43523</v>
      </c>
      <c r="CH8" s="221" t="s">
        <v>11683</v>
      </c>
      <c r="CI8" s="222" t="e">
        <v>#N/A</v>
      </c>
      <c r="CJ8" s="222" t="e">
        <v>#N/A</v>
      </c>
      <c r="CK8" s="222" t="e">
        <v>#N/A</v>
      </c>
      <c r="CL8" s="222" t="e">
        <v>#N/A</v>
      </c>
      <c r="CM8" s="222" t="e">
        <v>#N/A</v>
      </c>
      <c r="CN8" s="222" t="e">
        <v>#N/A</v>
      </c>
      <c r="CO8" s="225" t="e">
        <v>#N/A</v>
      </c>
      <c r="CP8" s="222" t="s">
        <v>395</v>
      </c>
      <c r="CQ8" s="224">
        <v>444</v>
      </c>
      <c r="CR8" s="224" t="s">
        <v>392</v>
      </c>
      <c r="CS8" s="224" t="s">
        <v>33</v>
      </c>
      <c r="CT8" s="224">
        <v>2</v>
      </c>
      <c r="CU8" s="224" t="s">
        <v>394</v>
      </c>
      <c r="CV8" s="224" t="s">
        <v>393</v>
      </c>
      <c r="CW8" s="214">
        <v>43523</v>
      </c>
      <c r="CX8" s="222" t="s">
        <v>7898</v>
      </c>
      <c r="CY8" s="218">
        <v>1185000</v>
      </c>
      <c r="CZ8" s="218" t="s">
        <v>7874</v>
      </c>
      <c r="DA8" s="218" t="s">
        <v>884</v>
      </c>
      <c r="DB8" s="218">
        <v>2</v>
      </c>
      <c r="DC8" s="218" t="s">
        <v>7903</v>
      </c>
      <c r="DD8" s="218" t="s">
        <v>7875</v>
      </c>
      <c r="DE8" s="220">
        <v>45562</v>
      </c>
      <c r="DF8" s="221" t="s">
        <v>7900</v>
      </c>
      <c r="DG8" s="213">
        <v>6284000</v>
      </c>
      <c r="DH8" s="224" t="s">
        <v>7874</v>
      </c>
      <c r="DI8" s="224" t="s">
        <v>884</v>
      </c>
      <c r="DJ8" s="224">
        <v>2</v>
      </c>
      <c r="DK8" s="224" t="s">
        <v>7899</v>
      </c>
      <c r="DL8" s="224" t="s">
        <v>7875</v>
      </c>
      <c r="DM8" s="214">
        <v>45562</v>
      </c>
      <c r="DN8" s="222" t="s">
        <v>7902</v>
      </c>
      <c r="DO8" s="218">
        <v>4820000</v>
      </c>
      <c r="DP8" s="222" t="s">
        <v>7874</v>
      </c>
      <c r="DQ8" s="222" t="s">
        <v>884</v>
      </c>
      <c r="DR8" s="222">
        <v>2</v>
      </c>
      <c r="DS8" s="222" t="s">
        <v>7901</v>
      </c>
      <c r="DT8" s="222" t="s">
        <v>7875</v>
      </c>
      <c r="DU8" s="223">
        <v>45562</v>
      </c>
      <c r="DV8" s="221" t="s">
        <v>7904</v>
      </c>
      <c r="DW8" s="213">
        <v>1063000</v>
      </c>
      <c r="DX8" s="224" t="s">
        <v>7874</v>
      </c>
      <c r="DY8" s="224" t="s">
        <v>884</v>
      </c>
      <c r="DZ8" s="224">
        <v>2</v>
      </c>
      <c r="EA8" s="224" t="s">
        <v>7903</v>
      </c>
      <c r="EB8" s="224" t="s">
        <v>7875</v>
      </c>
      <c r="EC8" s="214">
        <v>45562</v>
      </c>
      <c r="ED8" s="222" t="s">
        <v>7906</v>
      </c>
      <c r="EE8" s="218">
        <v>122000</v>
      </c>
      <c r="EF8" s="222" t="s">
        <v>7874</v>
      </c>
      <c r="EG8" s="222" t="s">
        <v>884</v>
      </c>
      <c r="EH8" s="222">
        <v>2</v>
      </c>
      <c r="EI8" s="222" t="s">
        <v>7905</v>
      </c>
      <c r="EJ8" s="222" t="s">
        <v>7875</v>
      </c>
      <c r="EK8" s="223">
        <v>45562</v>
      </c>
      <c r="EL8" s="221" t="s">
        <v>7908</v>
      </c>
      <c r="EM8" s="213">
        <v>0</v>
      </c>
      <c r="EN8" s="224" t="s">
        <v>7874</v>
      </c>
      <c r="EO8" s="224" t="s">
        <v>884</v>
      </c>
      <c r="EP8" s="224">
        <v>2</v>
      </c>
      <c r="EQ8" s="224" t="s">
        <v>7907</v>
      </c>
      <c r="ER8" s="224" t="s">
        <v>7875</v>
      </c>
      <c r="ES8" s="214">
        <v>45562</v>
      </c>
      <c r="ET8" s="222" t="s">
        <v>7896</v>
      </c>
      <c r="EU8" s="222">
        <v>68</v>
      </c>
      <c r="EV8" s="222" t="s">
        <v>7892</v>
      </c>
      <c r="EW8" s="222" t="s">
        <v>884</v>
      </c>
      <c r="EX8" s="222">
        <v>2</v>
      </c>
      <c r="EY8" s="222" t="s">
        <v>7895</v>
      </c>
      <c r="EZ8" s="222" t="s">
        <v>7764</v>
      </c>
      <c r="FA8" s="223">
        <v>45562</v>
      </c>
      <c r="FB8" s="221" t="s">
        <v>7912</v>
      </c>
      <c r="FC8" s="224">
        <v>5</v>
      </c>
      <c r="FD8" s="224" t="s">
        <v>7909</v>
      </c>
      <c r="FE8" s="224" t="s">
        <v>492</v>
      </c>
      <c r="FF8" s="224">
        <v>1</v>
      </c>
      <c r="FG8" s="224" t="s">
        <v>7911</v>
      </c>
      <c r="FH8" s="224" t="s">
        <v>7910</v>
      </c>
      <c r="FI8" s="214">
        <v>45562</v>
      </c>
      <c r="FJ8" s="221" t="s">
        <v>396</v>
      </c>
      <c r="FK8" s="222" t="s">
        <v>17</v>
      </c>
      <c r="FL8" s="222">
        <v>0</v>
      </c>
      <c r="FM8" s="222" t="s">
        <v>33</v>
      </c>
      <c r="FN8" s="222">
        <v>2</v>
      </c>
      <c r="FO8" s="222">
        <v>0</v>
      </c>
      <c r="FP8" s="218">
        <v>0</v>
      </c>
      <c r="FQ8" s="219">
        <v>43523</v>
      </c>
      <c r="FR8" s="221" t="s">
        <v>397</v>
      </c>
      <c r="FS8" s="224" t="s">
        <v>17</v>
      </c>
      <c r="FT8" s="224">
        <v>0</v>
      </c>
      <c r="FU8" s="224" t="s">
        <v>33</v>
      </c>
      <c r="FV8" s="224">
        <v>2</v>
      </c>
      <c r="FW8" s="224">
        <v>0</v>
      </c>
      <c r="FX8" s="224">
        <v>0</v>
      </c>
      <c r="FY8" s="214">
        <v>43523</v>
      </c>
      <c r="FZ8" s="222" t="s">
        <v>2642</v>
      </c>
      <c r="GA8" s="222">
        <v>0</v>
      </c>
      <c r="GB8" s="222" t="s">
        <v>2177</v>
      </c>
      <c r="GC8" s="222" t="s">
        <v>33</v>
      </c>
      <c r="GD8" s="222">
        <v>2</v>
      </c>
      <c r="GE8" s="222" t="s">
        <v>17</v>
      </c>
      <c r="GF8" s="222" t="s">
        <v>17</v>
      </c>
      <c r="GG8" s="223">
        <v>45457</v>
      </c>
      <c r="GH8" s="221" t="s">
        <v>2648</v>
      </c>
      <c r="GI8" s="224">
        <v>1</v>
      </c>
      <c r="GJ8" s="224" t="s">
        <v>2177</v>
      </c>
      <c r="GK8" s="224" t="s">
        <v>33</v>
      </c>
      <c r="GL8" s="224">
        <v>2</v>
      </c>
      <c r="GM8" s="224" t="s">
        <v>17</v>
      </c>
      <c r="GN8" s="224" t="s">
        <v>17</v>
      </c>
      <c r="GO8" s="214">
        <v>45457</v>
      </c>
      <c r="GP8" s="222" t="s">
        <v>2643</v>
      </c>
      <c r="GQ8" s="222">
        <v>1</v>
      </c>
      <c r="GR8" s="222" t="s">
        <v>2177</v>
      </c>
      <c r="GS8" s="222" t="s">
        <v>33</v>
      </c>
      <c r="GT8" s="222">
        <v>2</v>
      </c>
      <c r="GU8" s="222" t="s">
        <v>17</v>
      </c>
      <c r="GV8" s="222" t="s">
        <v>17</v>
      </c>
      <c r="GW8" s="223">
        <v>45457</v>
      </c>
      <c r="GX8" s="221" t="s">
        <v>2649</v>
      </c>
      <c r="GY8" s="224">
        <v>0</v>
      </c>
      <c r="GZ8" s="224" t="s">
        <v>2177</v>
      </c>
      <c r="HA8" s="224" t="s">
        <v>33</v>
      </c>
      <c r="HB8" s="224">
        <v>2</v>
      </c>
      <c r="HC8" s="224" t="s">
        <v>17</v>
      </c>
      <c r="HD8" s="224" t="s">
        <v>17</v>
      </c>
      <c r="HE8" s="214">
        <v>45457</v>
      </c>
      <c r="HF8" s="222" t="s">
        <v>2641</v>
      </c>
      <c r="HG8" s="222">
        <v>0</v>
      </c>
      <c r="HH8" s="222" t="s">
        <v>2177</v>
      </c>
      <c r="HI8" s="222" t="s">
        <v>33</v>
      </c>
      <c r="HJ8" s="222">
        <v>2</v>
      </c>
      <c r="HK8" s="222" t="s">
        <v>17</v>
      </c>
      <c r="HL8" s="222" t="s">
        <v>17</v>
      </c>
      <c r="HM8" s="223">
        <v>45457</v>
      </c>
      <c r="HN8" s="221" t="s">
        <v>2647</v>
      </c>
      <c r="HO8" s="224">
        <v>1</v>
      </c>
      <c r="HP8" s="224" t="s">
        <v>2177</v>
      </c>
      <c r="HQ8" s="224" t="s">
        <v>33</v>
      </c>
      <c r="HR8" s="224">
        <v>2</v>
      </c>
      <c r="HS8" s="224" t="s">
        <v>17</v>
      </c>
      <c r="HT8" s="224" t="s">
        <v>17</v>
      </c>
      <c r="HU8" s="214">
        <v>45457</v>
      </c>
      <c r="HV8" s="222" t="s">
        <v>2644</v>
      </c>
      <c r="HW8" s="222">
        <v>1</v>
      </c>
      <c r="HX8" s="222" t="s">
        <v>2177</v>
      </c>
      <c r="HY8" s="222" t="s">
        <v>33</v>
      </c>
      <c r="HZ8" s="222">
        <v>2</v>
      </c>
      <c r="IA8" s="222" t="s">
        <v>17</v>
      </c>
      <c r="IB8" s="222" t="s">
        <v>17</v>
      </c>
      <c r="IC8" s="223">
        <v>45457</v>
      </c>
      <c r="ID8" s="221" t="s">
        <v>2646</v>
      </c>
      <c r="IE8" s="224">
        <v>0</v>
      </c>
      <c r="IF8" s="224" t="s">
        <v>2177</v>
      </c>
      <c r="IG8" s="224" t="s">
        <v>33</v>
      </c>
      <c r="IH8" s="224">
        <v>2</v>
      </c>
      <c r="II8" s="224" t="s">
        <v>17</v>
      </c>
      <c r="IJ8" s="224" t="s">
        <v>17</v>
      </c>
      <c r="IK8" s="214">
        <v>45457</v>
      </c>
      <c r="IL8" s="222" t="s">
        <v>2645</v>
      </c>
      <c r="IM8" s="222">
        <v>3</v>
      </c>
      <c r="IN8" s="222" t="s">
        <v>2177</v>
      </c>
      <c r="IO8" s="222" t="s">
        <v>33</v>
      </c>
      <c r="IP8" s="222">
        <v>2</v>
      </c>
      <c r="IQ8" s="222" t="s">
        <v>17</v>
      </c>
      <c r="IR8" s="222" t="s">
        <v>17</v>
      </c>
      <c r="IS8" s="223">
        <v>45457</v>
      </c>
    </row>
    <row r="9" spans="1:253" s="11" customFormat="1" ht="13.25" customHeight="1" x14ac:dyDescent="0.25">
      <c r="A9" s="11" t="s">
        <v>1558</v>
      </c>
      <c r="B9" s="11" t="s">
        <v>11039</v>
      </c>
      <c r="C9" s="11" t="s">
        <v>1604</v>
      </c>
      <c r="D9" s="11" t="s">
        <v>1605</v>
      </c>
      <c r="E9" s="11" t="s">
        <v>10395</v>
      </c>
      <c r="F9" s="11" t="s">
        <v>1609</v>
      </c>
      <c r="G9" s="212">
        <v>13700000</v>
      </c>
      <c r="H9" s="213" t="s">
        <v>1606</v>
      </c>
      <c r="I9" s="213" t="s">
        <v>33</v>
      </c>
      <c r="J9" s="213">
        <v>2</v>
      </c>
      <c r="K9" s="213" t="s">
        <v>1608</v>
      </c>
      <c r="L9" s="213" t="s">
        <v>1607</v>
      </c>
      <c r="M9" s="214">
        <v>45394</v>
      </c>
      <c r="N9" s="221" t="s">
        <v>1613</v>
      </c>
      <c r="O9" s="216">
        <v>47633</v>
      </c>
      <c r="P9" s="216" t="s">
        <v>1610</v>
      </c>
      <c r="Q9" s="216" t="s">
        <v>33</v>
      </c>
      <c r="R9" s="216">
        <v>2</v>
      </c>
      <c r="S9" s="216" t="s">
        <v>1612</v>
      </c>
      <c r="T9" s="216" t="s">
        <v>1611</v>
      </c>
      <c r="U9" s="217">
        <v>45394</v>
      </c>
      <c r="V9" s="221" t="s">
        <v>1615</v>
      </c>
      <c r="W9" s="213">
        <v>2115000</v>
      </c>
      <c r="X9" s="213" t="s">
        <v>1587</v>
      </c>
      <c r="Y9" s="213" t="s">
        <v>492</v>
      </c>
      <c r="Z9" s="213">
        <v>1</v>
      </c>
      <c r="AA9" s="213" t="s">
        <v>1614</v>
      </c>
      <c r="AB9" s="213" t="s">
        <v>1570</v>
      </c>
      <c r="AC9" s="214">
        <v>45394</v>
      </c>
      <c r="AD9" s="221" t="s">
        <v>1617</v>
      </c>
      <c r="AE9" s="218">
        <v>308000</v>
      </c>
      <c r="AF9" s="218" t="s">
        <v>1587</v>
      </c>
      <c r="AG9" s="218" t="s">
        <v>492</v>
      </c>
      <c r="AH9" s="218">
        <v>1</v>
      </c>
      <c r="AI9" s="218" t="s">
        <v>1616</v>
      </c>
      <c r="AJ9" s="218" t="s">
        <v>1570</v>
      </c>
      <c r="AK9" s="219">
        <v>45394</v>
      </c>
      <c r="AL9" s="221" t="s">
        <v>7293</v>
      </c>
      <c r="AM9" s="213">
        <v>26000</v>
      </c>
      <c r="AN9" s="213" t="s">
        <v>7290</v>
      </c>
      <c r="AO9" s="213" t="s">
        <v>492</v>
      </c>
      <c r="AP9" s="213">
        <v>1</v>
      </c>
      <c r="AQ9" s="213" t="s">
        <v>7292</v>
      </c>
      <c r="AR9" s="213" t="s">
        <v>7291</v>
      </c>
      <c r="AS9" s="214">
        <v>45561</v>
      </c>
      <c r="AT9" s="222" t="s">
        <v>1619</v>
      </c>
      <c r="AU9" s="218" t="s">
        <v>17</v>
      </c>
      <c r="AV9" s="218" t="s">
        <v>17</v>
      </c>
      <c r="AW9" s="218" t="s">
        <v>17</v>
      </c>
      <c r="AX9" s="218" t="s">
        <v>17</v>
      </c>
      <c r="AY9" s="218" t="s">
        <v>1618</v>
      </c>
      <c r="AZ9" s="218" t="s">
        <v>17</v>
      </c>
      <c r="BA9" s="219">
        <v>45394</v>
      </c>
      <c r="BB9" s="221" t="s">
        <v>1621</v>
      </c>
      <c r="BC9" s="213" t="s">
        <v>17</v>
      </c>
      <c r="BD9" s="213" t="s">
        <v>17</v>
      </c>
      <c r="BE9" s="213" t="s">
        <v>17</v>
      </c>
      <c r="BF9" s="213" t="s">
        <v>17</v>
      </c>
      <c r="BG9" s="213" t="s">
        <v>1620</v>
      </c>
      <c r="BH9" s="213" t="s">
        <v>17</v>
      </c>
      <c r="BI9" s="214">
        <v>45394</v>
      </c>
      <c r="BJ9" s="222" t="s">
        <v>7295</v>
      </c>
      <c r="BK9" s="222">
        <v>95</v>
      </c>
      <c r="BL9" s="222" t="s">
        <v>6624</v>
      </c>
      <c r="BM9" s="222" t="s">
        <v>492</v>
      </c>
      <c r="BN9" s="222">
        <v>1</v>
      </c>
      <c r="BO9" s="222" t="s">
        <v>7294</v>
      </c>
      <c r="BP9" s="218" t="s">
        <v>790</v>
      </c>
      <c r="BQ9" s="223">
        <v>45561</v>
      </c>
      <c r="BR9" s="221" t="s">
        <v>1623</v>
      </c>
      <c r="BS9" s="224" t="s">
        <v>17</v>
      </c>
      <c r="BT9" s="224" t="s">
        <v>17</v>
      </c>
      <c r="BU9" s="224" t="s">
        <v>17</v>
      </c>
      <c r="BV9" s="224" t="s">
        <v>17</v>
      </c>
      <c r="BW9" s="224" t="s">
        <v>1622</v>
      </c>
      <c r="BX9" s="224" t="s">
        <v>17</v>
      </c>
      <c r="BY9" s="214">
        <v>45394</v>
      </c>
      <c r="BZ9" s="222" t="s">
        <v>1625</v>
      </c>
      <c r="CA9" s="222" t="s">
        <v>17</v>
      </c>
      <c r="CB9" s="222" t="s">
        <v>17</v>
      </c>
      <c r="CC9" s="222" t="s">
        <v>17</v>
      </c>
      <c r="CD9" s="222" t="s">
        <v>17</v>
      </c>
      <c r="CE9" s="222" t="s">
        <v>1624</v>
      </c>
      <c r="CF9" s="222" t="s">
        <v>17</v>
      </c>
      <c r="CG9" s="223">
        <v>45394</v>
      </c>
      <c r="CH9" s="221" t="s">
        <v>11684</v>
      </c>
      <c r="CI9" s="222" t="e">
        <v>#N/A</v>
      </c>
      <c r="CJ9" s="222" t="e">
        <v>#N/A</v>
      </c>
      <c r="CK9" s="222" t="e">
        <v>#N/A</v>
      </c>
      <c r="CL9" s="222" t="e">
        <v>#N/A</v>
      </c>
      <c r="CM9" s="222" t="e">
        <v>#N/A</v>
      </c>
      <c r="CN9" s="222" t="e">
        <v>#N/A</v>
      </c>
      <c r="CO9" s="225" t="e">
        <v>#N/A</v>
      </c>
      <c r="CP9" s="222" t="s">
        <v>1629</v>
      </c>
      <c r="CQ9" s="224" t="s">
        <v>17</v>
      </c>
      <c r="CR9" s="224" t="s">
        <v>17</v>
      </c>
      <c r="CS9" s="224" t="s">
        <v>17</v>
      </c>
      <c r="CT9" s="224" t="s">
        <v>17</v>
      </c>
      <c r="CU9" s="224" t="s">
        <v>1628</v>
      </c>
      <c r="CV9" s="224" t="s">
        <v>17</v>
      </c>
      <c r="CW9" s="214">
        <v>45394</v>
      </c>
      <c r="CX9" s="222" t="s">
        <v>1631</v>
      </c>
      <c r="CY9" s="218">
        <v>59000</v>
      </c>
      <c r="CZ9" s="218" t="s">
        <v>1587</v>
      </c>
      <c r="DA9" s="218" t="s">
        <v>492</v>
      </c>
      <c r="DB9" s="218">
        <v>1</v>
      </c>
      <c r="DC9" s="218" t="s">
        <v>1636</v>
      </c>
      <c r="DD9" s="218" t="s">
        <v>1570</v>
      </c>
      <c r="DE9" s="220">
        <v>45394</v>
      </c>
      <c r="DF9" s="221" t="s">
        <v>1633</v>
      </c>
      <c r="DG9" s="213">
        <v>1807000</v>
      </c>
      <c r="DH9" s="224" t="s">
        <v>1587</v>
      </c>
      <c r="DI9" s="224" t="s">
        <v>492</v>
      </c>
      <c r="DJ9" s="224">
        <v>1</v>
      </c>
      <c r="DK9" s="224" t="s">
        <v>1632</v>
      </c>
      <c r="DL9" s="224" t="s">
        <v>1570</v>
      </c>
      <c r="DM9" s="214">
        <v>45394</v>
      </c>
      <c r="DN9" s="222" t="s">
        <v>1635</v>
      </c>
      <c r="DO9" s="218">
        <v>249000</v>
      </c>
      <c r="DP9" s="222" t="s">
        <v>1587</v>
      </c>
      <c r="DQ9" s="222" t="s">
        <v>492</v>
      </c>
      <c r="DR9" s="222">
        <v>1</v>
      </c>
      <c r="DS9" s="222" t="s">
        <v>1634</v>
      </c>
      <c r="DT9" s="222" t="s">
        <v>1570</v>
      </c>
      <c r="DU9" s="223">
        <v>45394</v>
      </c>
      <c r="DV9" s="221" t="s">
        <v>1637</v>
      </c>
      <c r="DW9" s="213">
        <v>59000</v>
      </c>
      <c r="DX9" s="224" t="s">
        <v>1587</v>
      </c>
      <c r="DY9" s="224" t="s">
        <v>492</v>
      </c>
      <c r="DZ9" s="224">
        <v>1</v>
      </c>
      <c r="EA9" s="224" t="s">
        <v>1636</v>
      </c>
      <c r="EB9" s="224" t="s">
        <v>1570</v>
      </c>
      <c r="EC9" s="214">
        <v>45394</v>
      </c>
      <c r="ED9" s="222" t="s">
        <v>1639</v>
      </c>
      <c r="EE9" s="218">
        <v>0</v>
      </c>
      <c r="EF9" s="222" t="s">
        <v>1587</v>
      </c>
      <c r="EG9" s="222" t="s">
        <v>492</v>
      </c>
      <c r="EH9" s="222">
        <v>1</v>
      </c>
      <c r="EI9" s="222" t="s">
        <v>1638</v>
      </c>
      <c r="EJ9" s="222" t="s">
        <v>1570</v>
      </c>
      <c r="EK9" s="223">
        <v>45394</v>
      </c>
      <c r="EL9" s="221" t="s">
        <v>1641</v>
      </c>
      <c r="EM9" s="213">
        <v>0</v>
      </c>
      <c r="EN9" s="224" t="s">
        <v>1587</v>
      </c>
      <c r="EO9" s="224" t="s">
        <v>492</v>
      </c>
      <c r="EP9" s="224">
        <v>1</v>
      </c>
      <c r="EQ9" s="224" t="s">
        <v>1640</v>
      </c>
      <c r="ER9" s="224" t="s">
        <v>1570</v>
      </c>
      <c r="ES9" s="214">
        <v>45394</v>
      </c>
      <c r="ET9" s="222" t="s">
        <v>7296</v>
      </c>
      <c r="EU9" s="222">
        <v>95</v>
      </c>
      <c r="EV9" s="222" t="s">
        <v>6624</v>
      </c>
      <c r="EW9" s="222" t="s">
        <v>492</v>
      </c>
      <c r="EX9" s="222">
        <v>1</v>
      </c>
      <c r="EY9" s="222" t="s">
        <v>7294</v>
      </c>
      <c r="EZ9" s="222" t="s">
        <v>790</v>
      </c>
      <c r="FA9" s="223">
        <v>45561</v>
      </c>
      <c r="FB9" s="221" t="s">
        <v>7298</v>
      </c>
      <c r="FC9" s="224">
        <v>3</v>
      </c>
      <c r="FD9" s="224" t="s">
        <v>7290</v>
      </c>
      <c r="FE9" s="224" t="s">
        <v>492</v>
      </c>
      <c r="FF9" s="224">
        <v>1</v>
      </c>
      <c r="FG9" s="224" t="s">
        <v>7297</v>
      </c>
      <c r="FH9" s="224" t="s">
        <v>7291</v>
      </c>
      <c r="FI9" s="214">
        <v>45561</v>
      </c>
      <c r="FJ9" s="221" t="s">
        <v>1643</v>
      </c>
      <c r="FK9" s="222" t="s">
        <v>17</v>
      </c>
      <c r="FL9" s="222" t="s">
        <v>17</v>
      </c>
      <c r="FM9" s="222" t="s">
        <v>17</v>
      </c>
      <c r="FN9" s="222" t="s">
        <v>17</v>
      </c>
      <c r="FO9" s="222" t="s">
        <v>1642</v>
      </c>
      <c r="FP9" s="218" t="s">
        <v>17</v>
      </c>
      <c r="FQ9" s="219">
        <v>45394</v>
      </c>
      <c r="FR9" s="221" t="s">
        <v>1645</v>
      </c>
      <c r="FS9" s="224" t="s">
        <v>17</v>
      </c>
      <c r="FT9" s="224" t="s">
        <v>17</v>
      </c>
      <c r="FU9" s="224" t="s">
        <v>17</v>
      </c>
      <c r="FV9" s="224" t="s">
        <v>17</v>
      </c>
      <c r="FW9" s="224" t="s">
        <v>1644</v>
      </c>
      <c r="FX9" s="224" t="s">
        <v>17</v>
      </c>
      <c r="FY9" s="214">
        <v>45394</v>
      </c>
      <c r="FZ9" s="222" t="s">
        <v>3525</v>
      </c>
      <c r="GA9" s="222">
        <v>0</v>
      </c>
      <c r="GB9" s="222" t="s">
        <v>2177</v>
      </c>
      <c r="GC9" s="222" t="s">
        <v>33</v>
      </c>
      <c r="GD9" s="222">
        <v>2</v>
      </c>
      <c r="GE9" s="222" t="s">
        <v>17</v>
      </c>
      <c r="GF9" s="222" t="s">
        <v>17</v>
      </c>
      <c r="GG9" s="223">
        <v>45466</v>
      </c>
      <c r="GH9" s="221" t="s">
        <v>3531</v>
      </c>
      <c r="GI9" s="224">
        <v>1</v>
      </c>
      <c r="GJ9" s="224" t="s">
        <v>2177</v>
      </c>
      <c r="GK9" s="224" t="s">
        <v>33</v>
      </c>
      <c r="GL9" s="224">
        <v>2</v>
      </c>
      <c r="GM9" s="224" t="s">
        <v>17</v>
      </c>
      <c r="GN9" s="224" t="s">
        <v>17</v>
      </c>
      <c r="GO9" s="214">
        <v>45466</v>
      </c>
      <c r="GP9" s="222" t="s">
        <v>3526</v>
      </c>
      <c r="GQ9" s="222">
        <v>0</v>
      </c>
      <c r="GR9" s="222" t="s">
        <v>2177</v>
      </c>
      <c r="GS9" s="222" t="s">
        <v>33</v>
      </c>
      <c r="GT9" s="222">
        <v>2</v>
      </c>
      <c r="GU9" s="222" t="s">
        <v>17</v>
      </c>
      <c r="GV9" s="222" t="s">
        <v>17</v>
      </c>
      <c r="GW9" s="223">
        <v>45466</v>
      </c>
      <c r="GX9" s="221" t="s">
        <v>3532</v>
      </c>
      <c r="GY9" s="224">
        <v>0</v>
      </c>
      <c r="GZ9" s="224" t="s">
        <v>2177</v>
      </c>
      <c r="HA9" s="224" t="s">
        <v>33</v>
      </c>
      <c r="HB9" s="224">
        <v>2</v>
      </c>
      <c r="HC9" s="224" t="s">
        <v>17</v>
      </c>
      <c r="HD9" s="224" t="s">
        <v>17</v>
      </c>
      <c r="HE9" s="214">
        <v>45466</v>
      </c>
      <c r="HF9" s="222" t="s">
        <v>3524</v>
      </c>
      <c r="HG9" s="222">
        <v>0</v>
      </c>
      <c r="HH9" s="222" t="s">
        <v>2177</v>
      </c>
      <c r="HI9" s="222" t="s">
        <v>33</v>
      </c>
      <c r="HJ9" s="222">
        <v>2</v>
      </c>
      <c r="HK9" s="222" t="s">
        <v>17</v>
      </c>
      <c r="HL9" s="222" t="s">
        <v>17</v>
      </c>
      <c r="HM9" s="223">
        <v>45466</v>
      </c>
      <c r="HN9" s="221" t="s">
        <v>3530</v>
      </c>
      <c r="HO9" s="224">
        <v>1</v>
      </c>
      <c r="HP9" s="224" t="s">
        <v>2177</v>
      </c>
      <c r="HQ9" s="224" t="s">
        <v>33</v>
      </c>
      <c r="HR9" s="224">
        <v>2</v>
      </c>
      <c r="HS9" s="224" t="s">
        <v>17</v>
      </c>
      <c r="HT9" s="224" t="s">
        <v>17</v>
      </c>
      <c r="HU9" s="214">
        <v>45466</v>
      </c>
      <c r="HV9" s="222" t="s">
        <v>3527</v>
      </c>
      <c r="HW9" s="222">
        <v>2</v>
      </c>
      <c r="HX9" s="222" t="s">
        <v>2177</v>
      </c>
      <c r="HY9" s="222" t="s">
        <v>33</v>
      </c>
      <c r="HZ9" s="222">
        <v>2</v>
      </c>
      <c r="IA9" s="222" t="s">
        <v>17</v>
      </c>
      <c r="IB9" s="222" t="s">
        <v>17</v>
      </c>
      <c r="IC9" s="223">
        <v>45466</v>
      </c>
      <c r="ID9" s="221" t="s">
        <v>3529</v>
      </c>
      <c r="IE9" s="224">
        <v>0</v>
      </c>
      <c r="IF9" s="224" t="s">
        <v>2177</v>
      </c>
      <c r="IG9" s="224" t="s">
        <v>33</v>
      </c>
      <c r="IH9" s="224">
        <v>2</v>
      </c>
      <c r="II9" s="224" t="s">
        <v>17</v>
      </c>
      <c r="IJ9" s="224" t="s">
        <v>17</v>
      </c>
      <c r="IK9" s="214">
        <v>45466</v>
      </c>
      <c r="IL9" s="222" t="s">
        <v>3528</v>
      </c>
      <c r="IM9" s="222">
        <v>3</v>
      </c>
      <c r="IN9" s="222" t="s">
        <v>2177</v>
      </c>
      <c r="IO9" s="222" t="s">
        <v>33</v>
      </c>
      <c r="IP9" s="222">
        <v>2</v>
      </c>
      <c r="IQ9" s="222" t="s">
        <v>17</v>
      </c>
      <c r="IR9" s="222" t="s">
        <v>17</v>
      </c>
      <c r="IS9" s="223">
        <v>45466</v>
      </c>
    </row>
    <row r="10" spans="1:253" s="11" customFormat="1" ht="13.25" customHeight="1" x14ac:dyDescent="0.25">
      <c r="A10" s="11" t="s">
        <v>216</v>
      </c>
      <c r="B10" s="11" t="s">
        <v>11039</v>
      </c>
      <c r="C10" s="11" t="s">
        <v>217</v>
      </c>
      <c r="D10" s="11" t="s">
        <v>218</v>
      </c>
      <c r="E10" s="11" t="s">
        <v>10396</v>
      </c>
      <c r="F10" s="11" t="s">
        <v>1708</v>
      </c>
      <c r="G10" s="212">
        <v>23300000</v>
      </c>
      <c r="H10" s="213" t="s">
        <v>1705</v>
      </c>
      <c r="I10" s="213" t="s">
        <v>492</v>
      </c>
      <c r="J10" s="213">
        <v>1</v>
      </c>
      <c r="K10" s="213" t="s">
        <v>1707</v>
      </c>
      <c r="L10" s="213" t="s">
        <v>1706</v>
      </c>
      <c r="M10" s="214">
        <v>45400</v>
      </c>
      <c r="N10" s="221" t="s">
        <v>1712</v>
      </c>
      <c r="O10" s="216">
        <v>274220</v>
      </c>
      <c r="P10" s="216" t="s">
        <v>1709</v>
      </c>
      <c r="Q10" s="216" t="s">
        <v>492</v>
      </c>
      <c r="R10" s="216">
        <v>1</v>
      </c>
      <c r="S10" s="216" t="s">
        <v>1711</v>
      </c>
      <c r="T10" s="216" t="s">
        <v>1710</v>
      </c>
      <c r="U10" s="217">
        <v>45400</v>
      </c>
      <c r="V10" s="221" t="s">
        <v>1715</v>
      </c>
      <c r="W10" s="213">
        <v>23300000</v>
      </c>
      <c r="X10" s="213" t="s">
        <v>1705</v>
      </c>
      <c r="Y10" s="213" t="s">
        <v>492</v>
      </c>
      <c r="Z10" s="213">
        <v>1</v>
      </c>
      <c r="AA10" s="213" t="s">
        <v>1714</v>
      </c>
      <c r="AB10" s="213" t="s">
        <v>1713</v>
      </c>
      <c r="AC10" s="214">
        <v>45400</v>
      </c>
      <c r="AD10" s="221" t="s">
        <v>1719</v>
      </c>
      <c r="AE10" s="218">
        <v>6300000</v>
      </c>
      <c r="AF10" s="218" t="s">
        <v>1716</v>
      </c>
      <c r="AG10" s="218" t="s">
        <v>492</v>
      </c>
      <c r="AH10" s="218">
        <v>1</v>
      </c>
      <c r="AI10" s="218" t="s">
        <v>1718</v>
      </c>
      <c r="AJ10" s="218" t="s">
        <v>1717</v>
      </c>
      <c r="AK10" s="219">
        <v>45400</v>
      </c>
      <c r="AL10" s="221" t="s">
        <v>7206</v>
      </c>
      <c r="AM10" s="213">
        <v>2321000</v>
      </c>
      <c r="AN10" s="213" t="s">
        <v>7203</v>
      </c>
      <c r="AO10" s="213" t="s">
        <v>492</v>
      </c>
      <c r="AP10" s="213">
        <v>1</v>
      </c>
      <c r="AQ10" s="213" t="s">
        <v>7205</v>
      </c>
      <c r="AR10" s="213" t="s">
        <v>7204</v>
      </c>
      <c r="AS10" s="214">
        <v>45561</v>
      </c>
      <c r="AT10" s="222" t="s">
        <v>1482</v>
      </c>
      <c r="AU10" s="218">
        <v>1</v>
      </c>
      <c r="AV10" s="218" t="s">
        <v>1479</v>
      </c>
      <c r="AW10" s="218" t="s">
        <v>492</v>
      </c>
      <c r="AX10" s="218">
        <v>1</v>
      </c>
      <c r="AY10" s="218" t="s">
        <v>1481</v>
      </c>
      <c r="AZ10" s="218" t="s">
        <v>1480</v>
      </c>
      <c r="BA10" s="219">
        <v>45230</v>
      </c>
      <c r="BB10" s="221" t="s">
        <v>222</v>
      </c>
      <c r="BC10" s="213" t="s">
        <v>17</v>
      </c>
      <c r="BD10" s="213">
        <v>0</v>
      </c>
      <c r="BE10" s="213" t="s">
        <v>17</v>
      </c>
      <c r="BF10" s="213" t="s">
        <v>17</v>
      </c>
      <c r="BG10" s="213">
        <v>0</v>
      </c>
      <c r="BH10" s="213">
        <v>0</v>
      </c>
      <c r="BI10" s="214">
        <v>43511</v>
      </c>
      <c r="BJ10" s="222" t="s">
        <v>7208</v>
      </c>
      <c r="BK10" s="222">
        <v>4718</v>
      </c>
      <c r="BL10" s="222" t="s">
        <v>6624</v>
      </c>
      <c r="BM10" s="222" t="s">
        <v>492</v>
      </c>
      <c r="BN10" s="222">
        <v>1</v>
      </c>
      <c r="BO10" s="222" t="s">
        <v>7207</v>
      </c>
      <c r="BP10" s="218" t="s">
        <v>691</v>
      </c>
      <c r="BQ10" s="223">
        <v>45561</v>
      </c>
      <c r="BR10" s="221" t="s">
        <v>219</v>
      </c>
      <c r="BS10" s="224" t="s">
        <v>17</v>
      </c>
      <c r="BT10" s="224">
        <v>0</v>
      </c>
      <c r="BU10" s="224" t="s">
        <v>17</v>
      </c>
      <c r="BV10" s="224" t="s">
        <v>17</v>
      </c>
      <c r="BW10" s="224">
        <v>0</v>
      </c>
      <c r="BX10" s="224">
        <v>0</v>
      </c>
      <c r="BY10" s="214">
        <v>43511</v>
      </c>
      <c r="BZ10" s="222" t="s">
        <v>220</v>
      </c>
      <c r="CA10" s="222" t="s">
        <v>17</v>
      </c>
      <c r="CB10" s="222">
        <v>0</v>
      </c>
      <c r="CC10" s="222" t="s">
        <v>17</v>
      </c>
      <c r="CD10" s="222" t="s">
        <v>17</v>
      </c>
      <c r="CE10" s="222">
        <v>0</v>
      </c>
      <c r="CF10" s="222">
        <v>0</v>
      </c>
      <c r="CG10" s="223">
        <v>43511</v>
      </c>
      <c r="CH10" s="221" t="s">
        <v>11685</v>
      </c>
      <c r="CI10" s="222" t="e">
        <v>#N/A</v>
      </c>
      <c r="CJ10" s="222" t="e">
        <v>#N/A</v>
      </c>
      <c r="CK10" s="222" t="e">
        <v>#N/A</v>
      </c>
      <c r="CL10" s="222" t="e">
        <v>#N/A</v>
      </c>
      <c r="CM10" s="222" t="e">
        <v>#N/A</v>
      </c>
      <c r="CN10" s="222" t="e">
        <v>#N/A</v>
      </c>
      <c r="CO10" s="225" t="e">
        <v>#N/A</v>
      </c>
      <c r="CP10" s="222" t="s">
        <v>221</v>
      </c>
      <c r="CQ10" s="224" t="s">
        <v>17</v>
      </c>
      <c r="CR10" s="224">
        <v>0</v>
      </c>
      <c r="CS10" s="224" t="s">
        <v>33</v>
      </c>
      <c r="CT10" s="224">
        <v>2</v>
      </c>
      <c r="CU10" s="224">
        <v>0</v>
      </c>
      <c r="CV10" s="224">
        <v>0</v>
      </c>
      <c r="CW10" s="214">
        <v>43511</v>
      </c>
      <c r="CX10" s="222" t="s">
        <v>1721</v>
      </c>
      <c r="CY10" s="218">
        <v>6300000</v>
      </c>
      <c r="CZ10" s="218" t="s">
        <v>1716</v>
      </c>
      <c r="DA10" s="218" t="s">
        <v>884</v>
      </c>
      <c r="DB10" s="218">
        <v>2</v>
      </c>
      <c r="DC10" s="218" t="s">
        <v>1726</v>
      </c>
      <c r="DD10" s="218" t="s">
        <v>1717</v>
      </c>
      <c r="DE10" s="220">
        <v>45400</v>
      </c>
      <c r="DF10" s="221" t="s">
        <v>1723</v>
      </c>
      <c r="DG10" s="213">
        <v>17000000</v>
      </c>
      <c r="DH10" s="224" t="s">
        <v>1716</v>
      </c>
      <c r="DI10" s="224" t="s">
        <v>492</v>
      </c>
      <c r="DJ10" s="224">
        <v>1</v>
      </c>
      <c r="DK10" s="224" t="s">
        <v>1722</v>
      </c>
      <c r="DL10" s="224" t="s">
        <v>1717</v>
      </c>
      <c r="DM10" s="214">
        <v>45400</v>
      </c>
      <c r="DN10" s="222" t="s">
        <v>1725</v>
      </c>
      <c r="DO10" s="218">
        <v>0</v>
      </c>
      <c r="DP10" s="222" t="s">
        <v>1716</v>
      </c>
      <c r="DQ10" s="222" t="s">
        <v>492</v>
      </c>
      <c r="DR10" s="222">
        <v>1</v>
      </c>
      <c r="DS10" s="222" t="s">
        <v>1724</v>
      </c>
      <c r="DT10" s="222" t="s">
        <v>1717</v>
      </c>
      <c r="DU10" s="223">
        <v>45400</v>
      </c>
      <c r="DV10" s="221" t="s">
        <v>1727</v>
      </c>
      <c r="DW10" s="213">
        <v>3528000</v>
      </c>
      <c r="DX10" s="224" t="s">
        <v>1716</v>
      </c>
      <c r="DY10" s="224" t="s">
        <v>884</v>
      </c>
      <c r="DZ10" s="224">
        <v>2</v>
      </c>
      <c r="EA10" s="224" t="s">
        <v>1726</v>
      </c>
      <c r="EB10" s="224" t="s">
        <v>1717</v>
      </c>
      <c r="EC10" s="214">
        <v>45400</v>
      </c>
      <c r="ED10" s="222" t="s">
        <v>1729</v>
      </c>
      <c r="EE10" s="218">
        <v>2646000</v>
      </c>
      <c r="EF10" s="222" t="s">
        <v>1716</v>
      </c>
      <c r="EG10" s="222" t="s">
        <v>884</v>
      </c>
      <c r="EH10" s="222">
        <v>2</v>
      </c>
      <c r="EI10" s="222" t="s">
        <v>1728</v>
      </c>
      <c r="EJ10" s="222" t="s">
        <v>1717</v>
      </c>
      <c r="EK10" s="223">
        <v>45400</v>
      </c>
      <c r="EL10" s="221" t="s">
        <v>1731</v>
      </c>
      <c r="EM10" s="213">
        <v>126000</v>
      </c>
      <c r="EN10" s="224" t="s">
        <v>1716</v>
      </c>
      <c r="EO10" s="224" t="s">
        <v>884</v>
      </c>
      <c r="EP10" s="224">
        <v>2</v>
      </c>
      <c r="EQ10" s="224" t="s">
        <v>1730</v>
      </c>
      <c r="ER10" s="224" t="s">
        <v>1717</v>
      </c>
      <c r="ES10" s="214">
        <v>45400</v>
      </c>
      <c r="ET10" s="222" t="s">
        <v>7209</v>
      </c>
      <c r="EU10" s="222">
        <v>4718</v>
      </c>
      <c r="EV10" s="222" t="s">
        <v>6624</v>
      </c>
      <c r="EW10" s="222" t="s">
        <v>492</v>
      </c>
      <c r="EX10" s="222">
        <v>1</v>
      </c>
      <c r="EY10" s="222" t="s">
        <v>7207</v>
      </c>
      <c r="EZ10" s="222" t="s">
        <v>691</v>
      </c>
      <c r="FA10" s="223">
        <v>45561</v>
      </c>
      <c r="FB10" s="221" t="s">
        <v>7211</v>
      </c>
      <c r="FC10" s="224">
        <v>4</v>
      </c>
      <c r="FD10" s="224" t="s">
        <v>7203</v>
      </c>
      <c r="FE10" s="224" t="s">
        <v>492</v>
      </c>
      <c r="FF10" s="224">
        <v>1</v>
      </c>
      <c r="FG10" s="224" t="s">
        <v>7210</v>
      </c>
      <c r="FH10" s="224" t="s">
        <v>7204</v>
      </c>
      <c r="FI10" s="214">
        <v>45561</v>
      </c>
      <c r="FJ10" s="221" t="s">
        <v>639</v>
      </c>
      <c r="FK10" s="222" t="s">
        <v>17</v>
      </c>
      <c r="FL10" s="222" t="s">
        <v>17</v>
      </c>
      <c r="FM10" s="222" t="s">
        <v>17</v>
      </c>
      <c r="FN10" s="222" t="s">
        <v>17</v>
      </c>
      <c r="FO10" s="222" t="s">
        <v>638</v>
      </c>
      <c r="FP10" s="218" t="s">
        <v>17</v>
      </c>
      <c r="FQ10" s="219">
        <v>44001</v>
      </c>
      <c r="FR10" s="221" t="s">
        <v>640</v>
      </c>
      <c r="FS10" s="224" t="s">
        <v>17</v>
      </c>
      <c r="FT10" s="224" t="s">
        <v>17</v>
      </c>
      <c r="FU10" s="224" t="s">
        <v>17</v>
      </c>
      <c r="FV10" s="224" t="s">
        <v>17</v>
      </c>
      <c r="FW10" s="224" t="s">
        <v>638</v>
      </c>
      <c r="FX10" s="224" t="s">
        <v>17</v>
      </c>
      <c r="FY10" s="214">
        <v>44001</v>
      </c>
      <c r="FZ10" s="222" t="s">
        <v>3534</v>
      </c>
      <c r="GA10" s="222">
        <v>1</v>
      </c>
      <c r="GB10" s="222" t="s">
        <v>2177</v>
      </c>
      <c r="GC10" s="222" t="s">
        <v>33</v>
      </c>
      <c r="GD10" s="222">
        <v>2</v>
      </c>
      <c r="GE10" s="222" t="s">
        <v>17</v>
      </c>
      <c r="GF10" s="222" t="s">
        <v>17</v>
      </c>
      <c r="GG10" s="223">
        <v>45466</v>
      </c>
      <c r="GH10" s="221" t="s">
        <v>3540</v>
      </c>
      <c r="GI10" s="224">
        <v>3</v>
      </c>
      <c r="GJ10" s="224" t="s">
        <v>2177</v>
      </c>
      <c r="GK10" s="224" t="s">
        <v>33</v>
      </c>
      <c r="GL10" s="224">
        <v>2</v>
      </c>
      <c r="GM10" s="224" t="s">
        <v>17</v>
      </c>
      <c r="GN10" s="224" t="s">
        <v>17</v>
      </c>
      <c r="GO10" s="214">
        <v>45466</v>
      </c>
      <c r="GP10" s="222" t="s">
        <v>3535</v>
      </c>
      <c r="GQ10" s="222">
        <v>3</v>
      </c>
      <c r="GR10" s="222" t="s">
        <v>2177</v>
      </c>
      <c r="GS10" s="222" t="s">
        <v>33</v>
      </c>
      <c r="GT10" s="222">
        <v>2</v>
      </c>
      <c r="GU10" s="222" t="s">
        <v>17</v>
      </c>
      <c r="GV10" s="222" t="s">
        <v>17</v>
      </c>
      <c r="GW10" s="223">
        <v>45466</v>
      </c>
      <c r="GX10" s="221" t="s">
        <v>3541</v>
      </c>
      <c r="GY10" s="224">
        <v>3</v>
      </c>
      <c r="GZ10" s="224" t="s">
        <v>2177</v>
      </c>
      <c r="HA10" s="224" t="s">
        <v>33</v>
      </c>
      <c r="HB10" s="224">
        <v>2</v>
      </c>
      <c r="HC10" s="224" t="s">
        <v>17</v>
      </c>
      <c r="HD10" s="224" t="s">
        <v>17</v>
      </c>
      <c r="HE10" s="214">
        <v>45466</v>
      </c>
      <c r="HF10" s="222" t="s">
        <v>3533</v>
      </c>
      <c r="HG10" s="222">
        <v>2</v>
      </c>
      <c r="HH10" s="222" t="s">
        <v>2177</v>
      </c>
      <c r="HI10" s="222" t="s">
        <v>33</v>
      </c>
      <c r="HJ10" s="222">
        <v>2</v>
      </c>
      <c r="HK10" s="222" t="s">
        <v>17</v>
      </c>
      <c r="HL10" s="222" t="s">
        <v>17</v>
      </c>
      <c r="HM10" s="223">
        <v>45466</v>
      </c>
      <c r="HN10" s="221" t="s">
        <v>3539</v>
      </c>
      <c r="HO10" s="224">
        <v>2</v>
      </c>
      <c r="HP10" s="224" t="s">
        <v>2177</v>
      </c>
      <c r="HQ10" s="224" t="s">
        <v>33</v>
      </c>
      <c r="HR10" s="224">
        <v>2</v>
      </c>
      <c r="HS10" s="224" t="s">
        <v>17</v>
      </c>
      <c r="HT10" s="224" t="s">
        <v>17</v>
      </c>
      <c r="HU10" s="214">
        <v>45466</v>
      </c>
      <c r="HV10" s="222" t="s">
        <v>3536</v>
      </c>
      <c r="HW10" s="222">
        <v>3</v>
      </c>
      <c r="HX10" s="222" t="s">
        <v>2177</v>
      </c>
      <c r="HY10" s="222" t="s">
        <v>33</v>
      </c>
      <c r="HZ10" s="222">
        <v>2</v>
      </c>
      <c r="IA10" s="222" t="s">
        <v>17</v>
      </c>
      <c r="IB10" s="222" t="s">
        <v>17</v>
      </c>
      <c r="IC10" s="223">
        <v>45466</v>
      </c>
      <c r="ID10" s="221" t="s">
        <v>3538</v>
      </c>
      <c r="IE10" s="224">
        <v>1</v>
      </c>
      <c r="IF10" s="224" t="s">
        <v>2177</v>
      </c>
      <c r="IG10" s="224" t="s">
        <v>33</v>
      </c>
      <c r="IH10" s="224">
        <v>2</v>
      </c>
      <c r="II10" s="224" t="s">
        <v>17</v>
      </c>
      <c r="IJ10" s="224" t="s">
        <v>17</v>
      </c>
      <c r="IK10" s="214">
        <v>45466</v>
      </c>
      <c r="IL10" s="222" t="s">
        <v>3537</v>
      </c>
      <c r="IM10" s="222">
        <v>3</v>
      </c>
      <c r="IN10" s="222" t="s">
        <v>2177</v>
      </c>
      <c r="IO10" s="222" t="s">
        <v>33</v>
      </c>
      <c r="IP10" s="222">
        <v>2</v>
      </c>
      <c r="IQ10" s="222" t="s">
        <v>17</v>
      </c>
      <c r="IR10" s="222" t="s">
        <v>17</v>
      </c>
      <c r="IS10" s="223">
        <v>45466</v>
      </c>
    </row>
    <row r="11" spans="1:253" s="11" customFormat="1" ht="13.25" customHeight="1" x14ac:dyDescent="0.25">
      <c r="A11" s="11" t="s">
        <v>3817</v>
      </c>
      <c r="B11" s="11" t="s">
        <v>11047</v>
      </c>
      <c r="C11" s="11" t="s">
        <v>3818</v>
      </c>
      <c r="D11" s="11" t="s">
        <v>2495</v>
      </c>
      <c r="E11" s="11" t="s">
        <v>10397</v>
      </c>
      <c r="F11" s="11" t="s">
        <v>9894</v>
      </c>
      <c r="G11" s="212">
        <v>170823000</v>
      </c>
      <c r="H11" s="213" t="s">
        <v>9892</v>
      </c>
      <c r="I11" s="213" t="s">
        <v>492</v>
      </c>
      <c r="J11" s="213">
        <v>1</v>
      </c>
      <c r="K11" s="213" t="s">
        <v>4573</v>
      </c>
      <c r="L11" s="213" t="s">
        <v>9893</v>
      </c>
      <c r="M11" s="214">
        <v>45565</v>
      </c>
      <c r="N11" s="221" t="s">
        <v>4533</v>
      </c>
      <c r="O11" s="216">
        <v>147570</v>
      </c>
      <c r="P11" s="216" t="s">
        <v>4530</v>
      </c>
      <c r="Q11" s="216" t="s">
        <v>492</v>
      </c>
      <c r="R11" s="216">
        <v>1</v>
      </c>
      <c r="S11" s="216" t="s">
        <v>4532</v>
      </c>
      <c r="T11" s="216" t="s">
        <v>4531</v>
      </c>
      <c r="U11" s="217">
        <v>45529</v>
      </c>
      <c r="V11" s="221" t="s">
        <v>9898</v>
      </c>
      <c r="W11" s="213">
        <v>170823000</v>
      </c>
      <c r="X11" s="213" t="s">
        <v>9895</v>
      </c>
      <c r="Y11" s="213" t="s">
        <v>492</v>
      </c>
      <c r="Z11" s="213">
        <v>1</v>
      </c>
      <c r="AA11" s="213" t="s">
        <v>9897</v>
      </c>
      <c r="AB11" s="213" t="s">
        <v>9896</v>
      </c>
      <c r="AC11" s="214">
        <v>45565</v>
      </c>
      <c r="AD11" s="221" t="s">
        <v>9902</v>
      </c>
      <c r="AE11" s="218">
        <v>100796000</v>
      </c>
      <c r="AF11" s="218" t="s">
        <v>9899</v>
      </c>
      <c r="AG11" s="218" t="s">
        <v>492</v>
      </c>
      <c r="AH11" s="218">
        <v>1</v>
      </c>
      <c r="AI11" s="218" t="s">
        <v>9901</v>
      </c>
      <c r="AJ11" s="218" t="s">
        <v>9900</v>
      </c>
      <c r="AK11" s="219">
        <v>45565</v>
      </c>
      <c r="AL11" s="221" t="s">
        <v>9906</v>
      </c>
      <c r="AM11" s="213">
        <v>2035000</v>
      </c>
      <c r="AN11" s="213" t="s">
        <v>9903</v>
      </c>
      <c r="AO11" s="213" t="s">
        <v>884</v>
      </c>
      <c r="AP11" s="213">
        <v>2</v>
      </c>
      <c r="AQ11" s="213" t="s">
        <v>9905</v>
      </c>
      <c r="AR11" s="213" t="s">
        <v>9904</v>
      </c>
      <c r="AS11" s="214">
        <v>45565</v>
      </c>
      <c r="AT11" s="222" t="s">
        <v>4534</v>
      </c>
      <c r="AU11" s="218" t="s">
        <v>17</v>
      </c>
      <c r="AV11" s="218" t="s">
        <v>17</v>
      </c>
      <c r="AW11" s="218" t="s">
        <v>884</v>
      </c>
      <c r="AX11" s="218">
        <v>2</v>
      </c>
      <c r="AY11" s="218" t="s">
        <v>517</v>
      </c>
      <c r="AZ11" s="218" t="s">
        <v>17</v>
      </c>
      <c r="BA11" s="219">
        <v>45529</v>
      </c>
      <c r="BB11" s="221" t="s">
        <v>4542</v>
      </c>
      <c r="BC11" s="213" t="s">
        <v>17</v>
      </c>
      <c r="BD11" s="213" t="s">
        <v>17</v>
      </c>
      <c r="BE11" s="213" t="s">
        <v>17</v>
      </c>
      <c r="BF11" s="213" t="s">
        <v>17</v>
      </c>
      <c r="BG11" s="213" t="s">
        <v>4539</v>
      </c>
      <c r="BH11" s="213" t="s">
        <v>17</v>
      </c>
      <c r="BI11" s="214">
        <v>45529</v>
      </c>
      <c r="BJ11" s="222" t="s">
        <v>9907</v>
      </c>
      <c r="BK11" s="222">
        <v>106</v>
      </c>
      <c r="BL11" s="222" t="s">
        <v>6340</v>
      </c>
      <c r="BM11" s="222" t="s">
        <v>492</v>
      </c>
      <c r="BN11" s="222">
        <v>1</v>
      </c>
      <c r="BO11" s="222" t="s">
        <v>4590</v>
      </c>
      <c r="BP11" s="218" t="s">
        <v>6341</v>
      </c>
      <c r="BQ11" s="223">
        <v>45565</v>
      </c>
      <c r="BR11" s="221" t="s">
        <v>9934</v>
      </c>
      <c r="BS11" s="224">
        <v>504778</v>
      </c>
      <c r="BT11" s="224" t="s">
        <v>9931</v>
      </c>
      <c r="BU11" s="224" t="s">
        <v>884</v>
      </c>
      <c r="BV11" s="224">
        <v>2</v>
      </c>
      <c r="BW11" s="224" t="s">
        <v>9933</v>
      </c>
      <c r="BX11" s="224" t="s">
        <v>9932</v>
      </c>
      <c r="BY11" s="214">
        <v>45565</v>
      </c>
      <c r="BZ11" s="222" t="s">
        <v>9937</v>
      </c>
      <c r="CA11" s="222">
        <v>67329</v>
      </c>
      <c r="CB11" s="222" t="s">
        <v>9935</v>
      </c>
      <c r="CC11" s="222" t="s">
        <v>884</v>
      </c>
      <c r="CD11" s="222">
        <v>2</v>
      </c>
      <c r="CE11" s="222" t="s">
        <v>4653</v>
      </c>
      <c r="CF11" s="222" t="s">
        <v>9936</v>
      </c>
      <c r="CG11" s="223">
        <v>45565</v>
      </c>
      <c r="CH11" s="221" t="s">
        <v>11686</v>
      </c>
      <c r="CI11" s="222" t="e">
        <v>#N/A</v>
      </c>
      <c r="CJ11" s="222" t="e">
        <v>#N/A</v>
      </c>
      <c r="CK11" s="222" t="e">
        <v>#N/A</v>
      </c>
      <c r="CL11" s="222" t="e">
        <v>#N/A</v>
      </c>
      <c r="CM11" s="222" t="e">
        <v>#N/A</v>
      </c>
      <c r="CN11" s="222" t="e">
        <v>#N/A</v>
      </c>
      <c r="CO11" s="225" t="e">
        <v>#N/A</v>
      </c>
      <c r="CP11" s="222" t="s">
        <v>9941</v>
      </c>
      <c r="CQ11" s="224">
        <v>748000000</v>
      </c>
      <c r="CR11" s="224" t="s">
        <v>9938</v>
      </c>
      <c r="CS11" s="224" t="s">
        <v>884</v>
      </c>
      <c r="CT11" s="224">
        <v>2</v>
      </c>
      <c r="CU11" s="224" t="s">
        <v>9940</v>
      </c>
      <c r="CV11" s="224" t="s">
        <v>9939</v>
      </c>
      <c r="CW11" s="214">
        <v>45565</v>
      </c>
      <c r="CX11" s="222" t="s">
        <v>9912</v>
      </c>
      <c r="CY11" s="218">
        <v>40702000</v>
      </c>
      <c r="CZ11" s="218" t="s">
        <v>9917</v>
      </c>
      <c r="DA11" s="218" t="s">
        <v>884</v>
      </c>
      <c r="DB11" s="218">
        <v>2</v>
      </c>
      <c r="DC11" s="218" t="s">
        <v>9919</v>
      </c>
      <c r="DD11" s="218" t="s">
        <v>9918</v>
      </c>
      <c r="DE11" s="220">
        <v>45565</v>
      </c>
      <c r="DF11" s="221" t="s">
        <v>4538</v>
      </c>
      <c r="DG11" s="213">
        <v>70027000</v>
      </c>
      <c r="DH11" s="224" t="s">
        <v>4535</v>
      </c>
      <c r="DI11" s="224" t="s">
        <v>492</v>
      </c>
      <c r="DJ11" s="224">
        <v>1</v>
      </c>
      <c r="DK11" s="224" t="s">
        <v>4537</v>
      </c>
      <c r="DL11" s="224" t="s">
        <v>4536</v>
      </c>
      <c r="DM11" s="214">
        <v>45529</v>
      </c>
      <c r="DN11" s="222" t="s">
        <v>9916</v>
      </c>
      <c r="DO11" s="218">
        <v>60095000</v>
      </c>
      <c r="DP11" s="222" t="s">
        <v>9913</v>
      </c>
      <c r="DQ11" s="222" t="s">
        <v>492</v>
      </c>
      <c r="DR11" s="222">
        <v>1</v>
      </c>
      <c r="DS11" s="222" t="s">
        <v>9915</v>
      </c>
      <c r="DT11" s="222" t="s">
        <v>9914</v>
      </c>
      <c r="DU11" s="223">
        <v>45565</v>
      </c>
      <c r="DV11" s="221" t="s">
        <v>9920</v>
      </c>
      <c r="DW11" s="213">
        <v>29563000</v>
      </c>
      <c r="DX11" s="224" t="s">
        <v>9917</v>
      </c>
      <c r="DY11" s="224" t="s">
        <v>884</v>
      </c>
      <c r="DZ11" s="224">
        <v>2</v>
      </c>
      <c r="EA11" s="224" t="s">
        <v>9919</v>
      </c>
      <c r="EB11" s="224" t="s">
        <v>9918</v>
      </c>
      <c r="EC11" s="214">
        <v>45565</v>
      </c>
      <c r="ED11" s="222" t="s">
        <v>9924</v>
      </c>
      <c r="EE11" s="218">
        <v>11139000</v>
      </c>
      <c r="EF11" s="222" t="s">
        <v>9921</v>
      </c>
      <c r="EG11" s="222" t="s">
        <v>884</v>
      </c>
      <c r="EH11" s="222">
        <v>2</v>
      </c>
      <c r="EI11" s="222" t="s">
        <v>9923</v>
      </c>
      <c r="EJ11" s="222" t="s">
        <v>9922</v>
      </c>
      <c r="EK11" s="223">
        <v>45565</v>
      </c>
      <c r="EL11" s="221" t="s">
        <v>9926</v>
      </c>
      <c r="EM11" s="213">
        <v>0</v>
      </c>
      <c r="EN11" s="224" t="s">
        <v>9913</v>
      </c>
      <c r="EO11" s="224" t="s">
        <v>884</v>
      </c>
      <c r="EP11" s="224">
        <v>2</v>
      </c>
      <c r="EQ11" s="224" t="s">
        <v>9925</v>
      </c>
      <c r="ER11" s="224" t="s">
        <v>9918</v>
      </c>
      <c r="ES11" s="214">
        <v>45565</v>
      </c>
      <c r="ET11" s="222" t="s">
        <v>9908</v>
      </c>
      <c r="EU11" s="222">
        <v>106</v>
      </c>
      <c r="EV11" s="222" t="s">
        <v>6340</v>
      </c>
      <c r="EW11" s="222" t="s">
        <v>492</v>
      </c>
      <c r="EX11" s="222">
        <v>1</v>
      </c>
      <c r="EY11" s="222" t="s">
        <v>4590</v>
      </c>
      <c r="EZ11" s="222" t="s">
        <v>6341</v>
      </c>
      <c r="FA11" s="223">
        <v>45565</v>
      </c>
      <c r="FB11" s="221" t="s">
        <v>9930</v>
      </c>
      <c r="FC11" s="224">
        <v>5</v>
      </c>
      <c r="FD11" s="224" t="s">
        <v>9927</v>
      </c>
      <c r="FE11" s="224" t="s">
        <v>492</v>
      </c>
      <c r="FF11" s="224">
        <v>1</v>
      </c>
      <c r="FG11" s="224" t="s">
        <v>9929</v>
      </c>
      <c r="FH11" s="224" t="s">
        <v>9928</v>
      </c>
      <c r="FI11" s="214">
        <v>45565</v>
      </c>
      <c r="FJ11" s="221" t="s">
        <v>4540</v>
      </c>
      <c r="FK11" s="222" t="s">
        <v>17</v>
      </c>
      <c r="FL11" s="222" t="s">
        <v>17</v>
      </c>
      <c r="FM11" s="222" t="s">
        <v>17</v>
      </c>
      <c r="FN11" s="222" t="s">
        <v>17</v>
      </c>
      <c r="FO11" s="222" t="s">
        <v>4539</v>
      </c>
      <c r="FP11" s="218" t="s">
        <v>17</v>
      </c>
      <c r="FQ11" s="219">
        <v>45529</v>
      </c>
      <c r="FR11" s="221" t="s">
        <v>4541</v>
      </c>
      <c r="FS11" s="224" t="s">
        <v>17</v>
      </c>
      <c r="FT11" s="224" t="s">
        <v>17</v>
      </c>
      <c r="FU11" s="224" t="s">
        <v>17</v>
      </c>
      <c r="FV11" s="224" t="s">
        <v>17</v>
      </c>
      <c r="FW11" s="224" t="s">
        <v>4539</v>
      </c>
      <c r="FX11" s="224" t="s">
        <v>17</v>
      </c>
      <c r="FY11" s="214">
        <v>45529</v>
      </c>
      <c r="FZ11" s="222" t="s">
        <v>3820</v>
      </c>
      <c r="GA11" s="222">
        <v>2</v>
      </c>
      <c r="GB11" s="222" t="s">
        <v>2177</v>
      </c>
      <c r="GC11" s="222" t="s">
        <v>33</v>
      </c>
      <c r="GD11" s="222">
        <v>2</v>
      </c>
      <c r="GE11" s="222" t="s">
        <v>17</v>
      </c>
      <c r="GF11" s="222" t="s">
        <v>17</v>
      </c>
      <c r="GG11" s="223">
        <v>45503</v>
      </c>
      <c r="GH11" s="221" t="s">
        <v>3826</v>
      </c>
      <c r="GI11" s="224">
        <v>2</v>
      </c>
      <c r="GJ11" s="224" t="s">
        <v>2177</v>
      </c>
      <c r="GK11" s="224" t="s">
        <v>33</v>
      </c>
      <c r="GL11" s="224">
        <v>2</v>
      </c>
      <c r="GM11" s="224" t="s">
        <v>17</v>
      </c>
      <c r="GN11" s="224" t="s">
        <v>17</v>
      </c>
      <c r="GO11" s="214">
        <v>45503</v>
      </c>
      <c r="GP11" s="222" t="s">
        <v>3821</v>
      </c>
      <c r="GQ11" s="222">
        <v>1</v>
      </c>
      <c r="GR11" s="222" t="s">
        <v>2177</v>
      </c>
      <c r="GS11" s="222" t="s">
        <v>33</v>
      </c>
      <c r="GT11" s="222">
        <v>2</v>
      </c>
      <c r="GU11" s="222" t="s">
        <v>17</v>
      </c>
      <c r="GV11" s="222" t="s">
        <v>17</v>
      </c>
      <c r="GW11" s="223">
        <v>45503</v>
      </c>
      <c r="GX11" s="221" t="s">
        <v>3827</v>
      </c>
      <c r="GY11" s="224">
        <v>0</v>
      </c>
      <c r="GZ11" s="224" t="s">
        <v>2177</v>
      </c>
      <c r="HA11" s="224" t="s">
        <v>33</v>
      </c>
      <c r="HB11" s="224">
        <v>2</v>
      </c>
      <c r="HC11" s="224" t="s">
        <v>17</v>
      </c>
      <c r="HD11" s="224" t="s">
        <v>17</v>
      </c>
      <c r="HE11" s="214">
        <v>45503</v>
      </c>
      <c r="HF11" s="222" t="s">
        <v>3819</v>
      </c>
      <c r="HG11" s="222">
        <v>1</v>
      </c>
      <c r="HH11" s="222" t="s">
        <v>2177</v>
      </c>
      <c r="HI11" s="222" t="s">
        <v>33</v>
      </c>
      <c r="HJ11" s="222">
        <v>2</v>
      </c>
      <c r="HK11" s="222" t="s">
        <v>17</v>
      </c>
      <c r="HL11" s="222" t="s">
        <v>17</v>
      </c>
      <c r="HM11" s="223">
        <v>45503</v>
      </c>
      <c r="HN11" s="221" t="s">
        <v>3825</v>
      </c>
      <c r="HO11" s="224">
        <v>2</v>
      </c>
      <c r="HP11" s="224" t="s">
        <v>2177</v>
      </c>
      <c r="HQ11" s="224" t="s">
        <v>33</v>
      </c>
      <c r="HR11" s="224">
        <v>2</v>
      </c>
      <c r="HS11" s="224" t="s">
        <v>17</v>
      </c>
      <c r="HT11" s="224" t="s">
        <v>17</v>
      </c>
      <c r="HU11" s="214">
        <v>45503</v>
      </c>
      <c r="HV11" s="222" t="s">
        <v>3822</v>
      </c>
      <c r="HW11" s="222">
        <v>0</v>
      </c>
      <c r="HX11" s="222" t="s">
        <v>2177</v>
      </c>
      <c r="HY11" s="222" t="s">
        <v>33</v>
      </c>
      <c r="HZ11" s="222">
        <v>2</v>
      </c>
      <c r="IA11" s="222" t="s">
        <v>17</v>
      </c>
      <c r="IB11" s="222" t="s">
        <v>17</v>
      </c>
      <c r="IC11" s="223">
        <v>45503</v>
      </c>
      <c r="ID11" s="221" t="s">
        <v>3824</v>
      </c>
      <c r="IE11" s="224">
        <v>1</v>
      </c>
      <c r="IF11" s="224" t="s">
        <v>2177</v>
      </c>
      <c r="IG11" s="224" t="s">
        <v>33</v>
      </c>
      <c r="IH11" s="224">
        <v>2</v>
      </c>
      <c r="II11" s="224" t="s">
        <v>17</v>
      </c>
      <c r="IJ11" s="224" t="s">
        <v>17</v>
      </c>
      <c r="IK11" s="214">
        <v>45503</v>
      </c>
      <c r="IL11" s="222" t="s">
        <v>3823</v>
      </c>
      <c r="IM11" s="222">
        <v>3</v>
      </c>
      <c r="IN11" s="222" t="s">
        <v>2177</v>
      </c>
      <c r="IO11" s="222" t="s">
        <v>33</v>
      </c>
      <c r="IP11" s="222">
        <v>2</v>
      </c>
      <c r="IQ11" s="222" t="s">
        <v>17</v>
      </c>
      <c r="IR11" s="222" t="s">
        <v>17</v>
      </c>
      <c r="IS11" s="223">
        <v>45503</v>
      </c>
    </row>
    <row r="12" spans="1:253" s="11" customFormat="1" ht="13.25" customHeight="1" x14ac:dyDescent="0.25">
      <c r="A12" s="11" t="s">
        <v>2493</v>
      </c>
      <c r="B12" s="11" t="s">
        <v>11054</v>
      </c>
      <c r="C12" s="11" t="s">
        <v>2494</v>
      </c>
      <c r="D12" s="11" t="s">
        <v>2495</v>
      </c>
      <c r="E12" s="11" t="s">
        <v>10397</v>
      </c>
      <c r="F12" s="11" t="s">
        <v>9943</v>
      </c>
      <c r="G12" s="212">
        <v>170823000</v>
      </c>
      <c r="H12" s="213" t="s">
        <v>9892</v>
      </c>
      <c r="I12" s="213" t="s">
        <v>492</v>
      </c>
      <c r="J12" s="213">
        <v>1</v>
      </c>
      <c r="K12" s="213" t="s">
        <v>9942</v>
      </c>
      <c r="L12" s="213" t="s">
        <v>9893</v>
      </c>
      <c r="M12" s="214">
        <v>45565</v>
      </c>
      <c r="N12" s="221" t="s">
        <v>4547</v>
      </c>
      <c r="O12" s="216">
        <v>710.46</v>
      </c>
      <c r="P12" s="216" t="s">
        <v>4544</v>
      </c>
      <c r="Q12" s="216" t="s">
        <v>492</v>
      </c>
      <c r="R12" s="216">
        <v>1</v>
      </c>
      <c r="S12" s="216" t="s">
        <v>4546</v>
      </c>
      <c r="T12" s="216" t="s">
        <v>4545</v>
      </c>
      <c r="U12" s="217">
        <v>45529</v>
      </c>
      <c r="V12" s="221" t="s">
        <v>9947</v>
      </c>
      <c r="W12" s="213">
        <v>1538000</v>
      </c>
      <c r="X12" s="213" t="s">
        <v>9944</v>
      </c>
      <c r="Y12" s="213" t="s">
        <v>492</v>
      </c>
      <c r="Z12" s="213">
        <v>1</v>
      </c>
      <c r="AA12" s="213" t="s">
        <v>9946</v>
      </c>
      <c r="AB12" s="213" t="s">
        <v>9945</v>
      </c>
      <c r="AC12" s="214">
        <v>45565</v>
      </c>
      <c r="AD12" s="221" t="s">
        <v>9949</v>
      </c>
      <c r="AE12" s="218">
        <v>1538000</v>
      </c>
      <c r="AF12" s="218" t="s">
        <v>9944</v>
      </c>
      <c r="AG12" s="218" t="s">
        <v>492</v>
      </c>
      <c r="AH12" s="218">
        <v>1</v>
      </c>
      <c r="AI12" s="218" t="s">
        <v>9948</v>
      </c>
      <c r="AJ12" s="218" t="s">
        <v>9945</v>
      </c>
      <c r="AK12" s="219">
        <v>45565</v>
      </c>
      <c r="AL12" s="221" t="s">
        <v>9953</v>
      </c>
      <c r="AM12" s="213">
        <v>994000</v>
      </c>
      <c r="AN12" s="213" t="s">
        <v>9950</v>
      </c>
      <c r="AO12" s="213" t="s">
        <v>492</v>
      </c>
      <c r="AP12" s="213">
        <v>1</v>
      </c>
      <c r="AQ12" s="213" t="s">
        <v>9952</v>
      </c>
      <c r="AR12" s="213" t="s">
        <v>9951</v>
      </c>
      <c r="AS12" s="214">
        <v>45565</v>
      </c>
      <c r="AT12" s="222" t="s">
        <v>4548</v>
      </c>
      <c r="AU12" s="218" t="s">
        <v>17</v>
      </c>
      <c r="AV12" s="218" t="s">
        <v>17</v>
      </c>
      <c r="AW12" s="218" t="s">
        <v>22</v>
      </c>
      <c r="AX12" s="218">
        <v>3</v>
      </c>
      <c r="AY12" s="218" t="s">
        <v>18</v>
      </c>
      <c r="AZ12" s="218" t="s">
        <v>17</v>
      </c>
      <c r="BA12" s="219">
        <v>45529</v>
      </c>
      <c r="BB12" s="221" t="s">
        <v>4566</v>
      </c>
      <c r="BC12" s="213" t="s">
        <v>17</v>
      </c>
      <c r="BD12" s="213" t="s">
        <v>17</v>
      </c>
      <c r="BE12" s="213" t="s">
        <v>17</v>
      </c>
      <c r="BF12" s="213" t="s">
        <v>17</v>
      </c>
      <c r="BG12" s="213" t="s">
        <v>4539</v>
      </c>
      <c r="BH12" s="213" t="s">
        <v>17</v>
      </c>
      <c r="BI12" s="214">
        <v>45529</v>
      </c>
      <c r="BJ12" s="222" t="s">
        <v>9955</v>
      </c>
      <c r="BK12" s="222">
        <v>21</v>
      </c>
      <c r="BL12" s="222" t="s">
        <v>6354</v>
      </c>
      <c r="BM12" s="222" t="s">
        <v>492</v>
      </c>
      <c r="BN12" s="222">
        <v>1</v>
      </c>
      <c r="BO12" s="222" t="s">
        <v>9954</v>
      </c>
      <c r="BP12" s="218" t="s">
        <v>691</v>
      </c>
      <c r="BQ12" s="223">
        <v>45565</v>
      </c>
      <c r="BR12" s="221" t="s">
        <v>4567</v>
      </c>
      <c r="BS12" s="224" t="s">
        <v>17</v>
      </c>
      <c r="BT12" s="224" t="s">
        <v>17</v>
      </c>
      <c r="BU12" s="224" t="s">
        <v>17</v>
      </c>
      <c r="BV12" s="224" t="s">
        <v>17</v>
      </c>
      <c r="BW12" s="224" t="s">
        <v>4539</v>
      </c>
      <c r="BX12" s="224" t="s">
        <v>17</v>
      </c>
      <c r="BY12" s="214">
        <v>45529</v>
      </c>
      <c r="BZ12" s="222" t="s">
        <v>4568</v>
      </c>
      <c r="CA12" s="222" t="s">
        <v>17</v>
      </c>
      <c r="CB12" s="222" t="s">
        <v>17</v>
      </c>
      <c r="CC12" s="222" t="s">
        <v>17</v>
      </c>
      <c r="CD12" s="222" t="s">
        <v>17</v>
      </c>
      <c r="CE12" s="222" t="s">
        <v>4539</v>
      </c>
      <c r="CF12" s="222" t="s">
        <v>17</v>
      </c>
      <c r="CG12" s="223">
        <v>45529</v>
      </c>
      <c r="CH12" s="221" t="s">
        <v>11687</v>
      </c>
      <c r="CI12" s="222" t="e">
        <v>#N/A</v>
      </c>
      <c r="CJ12" s="222" t="e">
        <v>#N/A</v>
      </c>
      <c r="CK12" s="222" t="e">
        <v>#N/A</v>
      </c>
      <c r="CL12" s="222" t="e">
        <v>#N/A</v>
      </c>
      <c r="CM12" s="222" t="e">
        <v>#N/A</v>
      </c>
      <c r="CN12" s="222" t="e">
        <v>#N/A</v>
      </c>
      <c r="CO12" s="225" t="e">
        <v>#N/A</v>
      </c>
      <c r="CP12" s="222" t="s">
        <v>4570</v>
      </c>
      <c r="CQ12" s="224" t="s">
        <v>17</v>
      </c>
      <c r="CR12" s="224" t="s">
        <v>17</v>
      </c>
      <c r="CS12" s="224" t="s">
        <v>17</v>
      </c>
      <c r="CT12" s="224" t="s">
        <v>17</v>
      </c>
      <c r="CU12" s="224" t="s">
        <v>4539</v>
      </c>
      <c r="CV12" s="224" t="s">
        <v>17</v>
      </c>
      <c r="CW12" s="214">
        <v>45529</v>
      </c>
      <c r="CX12" s="222" t="s">
        <v>9958</v>
      </c>
      <c r="CY12" s="218">
        <v>1538000</v>
      </c>
      <c r="CZ12" s="218" t="s">
        <v>9959</v>
      </c>
      <c r="DA12" s="218" t="s">
        <v>884</v>
      </c>
      <c r="DB12" s="218">
        <v>2</v>
      </c>
      <c r="DC12" s="218" t="s">
        <v>9961</v>
      </c>
      <c r="DD12" s="218" t="s">
        <v>9960</v>
      </c>
      <c r="DE12" s="220">
        <v>45565</v>
      </c>
      <c r="DF12" s="221" t="s">
        <v>4552</v>
      </c>
      <c r="DG12" s="213">
        <v>0</v>
      </c>
      <c r="DH12" s="224" t="s">
        <v>4549</v>
      </c>
      <c r="DI12" s="224" t="s">
        <v>492</v>
      </c>
      <c r="DJ12" s="224">
        <v>1</v>
      </c>
      <c r="DK12" s="224" t="s">
        <v>4551</v>
      </c>
      <c r="DL12" s="224" t="s">
        <v>4550</v>
      </c>
      <c r="DM12" s="214">
        <v>45529</v>
      </c>
      <c r="DN12" s="222" t="s">
        <v>4553</v>
      </c>
      <c r="DO12" s="218">
        <v>0</v>
      </c>
      <c r="DP12" s="222" t="s">
        <v>4549</v>
      </c>
      <c r="DQ12" s="222" t="s">
        <v>492</v>
      </c>
      <c r="DR12" s="222">
        <v>1</v>
      </c>
      <c r="DS12" s="222" t="s">
        <v>4551</v>
      </c>
      <c r="DT12" s="222" t="s">
        <v>4550</v>
      </c>
      <c r="DU12" s="223">
        <v>45529</v>
      </c>
      <c r="DV12" s="221" t="s">
        <v>9962</v>
      </c>
      <c r="DW12" s="213">
        <v>1316000</v>
      </c>
      <c r="DX12" s="224" t="s">
        <v>9959</v>
      </c>
      <c r="DY12" s="224" t="s">
        <v>884</v>
      </c>
      <c r="DZ12" s="224">
        <v>2</v>
      </c>
      <c r="EA12" s="224" t="s">
        <v>9961</v>
      </c>
      <c r="EB12" s="224" t="s">
        <v>9960</v>
      </c>
      <c r="EC12" s="214">
        <v>45565</v>
      </c>
      <c r="ED12" s="222" t="s">
        <v>4557</v>
      </c>
      <c r="EE12" s="218">
        <v>222000</v>
      </c>
      <c r="EF12" s="222" t="s">
        <v>4554</v>
      </c>
      <c r="EG12" s="222" t="s">
        <v>884</v>
      </c>
      <c r="EH12" s="222">
        <v>2</v>
      </c>
      <c r="EI12" s="222" t="s">
        <v>4556</v>
      </c>
      <c r="EJ12" s="222" t="s">
        <v>4555</v>
      </c>
      <c r="EK12" s="223">
        <v>45529</v>
      </c>
      <c r="EL12" s="221" t="s">
        <v>4561</v>
      </c>
      <c r="EM12" s="213" t="s">
        <v>17</v>
      </c>
      <c r="EN12" s="224" t="s">
        <v>4558</v>
      </c>
      <c r="EO12" s="224" t="s">
        <v>884</v>
      </c>
      <c r="EP12" s="224">
        <v>2</v>
      </c>
      <c r="EQ12" s="224" t="s">
        <v>4560</v>
      </c>
      <c r="ER12" s="224" t="s">
        <v>4559</v>
      </c>
      <c r="ES12" s="214">
        <v>45529</v>
      </c>
      <c r="ET12" s="222" t="s">
        <v>9956</v>
      </c>
      <c r="EU12" s="222">
        <v>106</v>
      </c>
      <c r="EV12" s="222" t="s">
        <v>6340</v>
      </c>
      <c r="EW12" s="222" t="s">
        <v>492</v>
      </c>
      <c r="EX12" s="222">
        <v>1</v>
      </c>
      <c r="EY12" s="222" t="s">
        <v>4590</v>
      </c>
      <c r="EZ12" s="222" t="s">
        <v>6341</v>
      </c>
      <c r="FA12" s="223">
        <v>45565</v>
      </c>
      <c r="FB12" s="221" t="s">
        <v>4563</v>
      </c>
      <c r="FC12" s="224">
        <v>3</v>
      </c>
      <c r="FD12" s="224" t="s">
        <v>4549</v>
      </c>
      <c r="FE12" s="224" t="s">
        <v>492</v>
      </c>
      <c r="FF12" s="224">
        <v>1</v>
      </c>
      <c r="FG12" s="224" t="s">
        <v>4562</v>
      </c>
      <c r="FH12" s="224" t="s">
        <v>4550</v>
      </c>
      <c r="FI12" s="214">
        <v>45529</v>
      </c>
      <c r="FJ12" s="221" t="s">
        <v>4564</v>
      </c>
      <c r="FK12" s="222" t="s">
        <v>17</v>
      </c>
      <c r="FL12" s="222" t="s">
        <v>17</v>
      </c>
      <c r="FM12" s="222" t="s">
        <v>17</v>
      </c>
      <c r="FN12" s="222" t="s">
        <v>17</v>
      </c>
      <c r="FO12" s="222" t="s">
        <v>4539</v>
      </c>
      <c r="FP12" s="218" t="s">
        <v>17</v>
      </c>
      <c r="FQ12" s="219">
        <v>45529</v>
      </c>
      <c r="FR12" s="221" t="s">
        <v>4565</v>
      </c>
      <c r="FS12" s="224" t="s">
        <v>17</v>
      </c>
      <c r="FT12" s="224" t="s">
        <v>17</v>
      </c>
      <c r="FU12" s="224" t="s">
        <v>17</v>
      </c>
      <c r="FV12" s="224" t="s">
        <v>17</v>
      </c>
      <c r="FW12" s="224" t="s">
        <v>4539</v>
      </c>
      <c r="FX12" s="224" t="s">
        <v>17</v>
      </c>
      <c r="FY12" s="214">
        <v>45529</v>
      </c>
      <c r="FZ12" s="222" t="s">
        <v>2497</v>
      </c>
      <c r="GA12" s="222">
        <v>2</v>
      </c>
      <c r="GB12" s="222" t="s">
        <v>2177</v>
      </c>
      <c r="GC12" s="222" t="s">
        <v>33</v>
      </c>
      <c r="GD12" s="222">
        <v>2</v>
      </c>
      <c r="GE12" s="222" t="s">
        <v>17</v>
      </c>
      <c r="GF12" s="222" t="s">
        <v>17</v>
      </c>
      <c r="GG12" s="223">
        <v>45456</v>
      </c>
      <c r="GH12" s="221" t="s">
        <v>2503</v>
      </c>
      <c r="GI12" s="224">
        <v>2</v>
      </c>
      <c r="GJ12" s="224" t="s">
        <v>2177</v>
      </c>
      <c r="GK12" s="224" t="s">
        <v>33</v>
      </c>
      <c r="GL12" s="224">
        <v>2</v>
      </c>
      <c r="GM12" s="224" t="s">
        <v>17</v>
      </c>
      <c r="GN12" s="224" t="s">
        <v>17</v>
      </c>
      <c r="GO12" s="214">
        <v>45456</v>
      </c>
      <c r="GP12" s="222" t="s">
        <v>2498</v>
      </c>
      <c r="GQ12" s="222">
        <v>1</v>
      </c>
      <c r="GR12" s="222" t="s">
        <v>2177</v>
      </c>
      <c r="GS12" s="222" t="s">
        <v>33</v>
      </c>
      <c r="GT12" s="222">
        <v>2</v>
      </c>
      <c r="GU12" s="222" t="s">
        <v>17</v>
      </c>
      <c r="GV12" s="222" t="s">
        <v>17</v>
      </c>
      <c r="GW12" s="223">
        <v>45456</v>
      </c>
      <c r="GX12" s="221" t="s">
        <v>2504</v>
      </c>
      <c r="GY12" s="224">
        <v>0</v>
      </c>
      <c r="GZ12" s="224" t="s">
        <v>2177</v>
      </c>
      <c r="HA12" s="224" t="s">
        <v>33</v>
      </c>
      <c r="HB12" s="224">
        <v>2</v>
      </c>
      <c r="HC12" s="224" t="s">
        <v>17</v>
      </c>
      <c r="HD12" s="224" t="s">
        <v>17</v>
      </c>
      <c r="HE12" s="214">
        <v>45456</v>
      </c>
      <c r="HF12" s="222" t="s">
        <v>2496</v>
      </c>
      <c r="HG12" s="222">
        <v>1</v>
      </c>
      <c r="HH12" s="222" t="s">
        <v>2177</v>
      </c>
      <c r="HI12" s="222" t="s">
        <v>33</v>
      </c>
      <c r="HJ12" s="222">
        <v>2</v>
      </c>
      <c r="HK12" s="222" t="s">
        <v>17</v>
      </c>
      <c r="HL12" s="222" t="s">
        <v>17</v>
      </c>
      <c r="HM12" s="223">
        <v>45456</v>
      </c>
      <c r="HN12" s="221" t="s">
        <v>2502</v>
      </c>
      <c r="HO12" s="224">
        <v>2</v>
      </c>
      <c r="HP12" s="224" t="s">
        <v>2177</v>
      </c>
      <c r="HQ12" s="224" t="s">
        <v>33</v>
      </c>
      <c r="HR12" s="224">
        <v>2</v>
      </c>
      <c r="HS12" s="224" t="s">
        <v>17</v>
      </c>
      <c r="HT12" s="224" t="s">
        <v>17</v>
      </c>
      <c r="HU12" s="214">
        <v>45456</v>
      </c>
      <c r="HV12" s="222" t="s">
        <v>2499</v>
      </c>
      <c r="HW12" s="222">
        <v>1</v>
      </c>
      <c r="HX12" s="222" t="s">
        <v>2177</v>
      </c>
      <c r="HY12" s="222" t="s">
        <v>33</v>
      </c>
      <c r="HZ12" s="222">
        <v>2</v>
      </c>
      <c r="IA12" s="222" t="s">
        <v>17</v>
      </c>
      <c r="IB12" s="222" t="s">
        <v>17</v>
      </c>
      <c r="IC12" s="223">
        <v>45456</v>
      </c>
      <c r="ID12" s="221" t="s">
        <v>2501</v>
      </c>
      <c r="IE12" s="224">
        <v>1</v>
      </c>
      <c r="IF12" s="224" t="s">
        <v>2177</v>
      </c>
      <c r="IG12" s="224" t="s">
        <v>33</v>
      </c>
      <c r="IH12" s="224">
        <v>2</v>
      </c>
      <c r="II12" s="224" t="s">
        <v>17</v>
      </c>
      <c r="IJ12" s="224" t="s">
        <v>17</v>
      </c>
      <c r="IK12" s="214">
        <v>45456</v>
      </c>
      <c r="IL12" s="222" t="s">
        <v>2500</v>
      </c>
      <c r="IM12" s="222">
        <v>1</v>
      </c>
      <c r="IN12" s="222" t="s">
        <v>2177</v>
      </c>
      <c r="IO12" s="222" t="s">
        <v>33</v>
      </c>
      <c r="IP12" s="222">
        <v>2</v>
      </c>
      <c r="IQ12" s="222" t="s">
        <v>17</v>
      </c>
      <c r="IR12" s="222" t="s">
        <v>17</v>
      </c>
      <c r="IS12" s="223">
        <v>45456</v>
      </c>
    </row>
    <row r="13" spans="1:253" s="11" customFormat="1" ht="13.25" customHeight="1" x14ac:dyDescent="0.25">
      <c r="A13" s="11" t="s">
        <v>3997</v>
      </c>
      <c r="B13" s="11" t="s">
        <v>11060</v>
      </c>
      <c r="C13" s="11" t="s">
        <v>3998</v>
      </c>
      <c r="D13" s="11" t="s">
        <v>2495</v>
      </c>
      <c r="E13" s="11" t="s">
        <v>10397</v>
      </c>
      <c r="F13" s="11" t="s">
        <v>4574</v>
      </c>
      <c r="G13" s="212">
        <v>170818000</v>
      </c>
      <c r="H13" s="213" t="s">
        <v>4571</v>
      </c>
      <c r="I13" s="213" t="s">
        <v>492</v>
      </c>
      <c r="J13" s="213">
        <v>1</v>
      </c>
      <c r="K13" s="213" t="s">
        <v>4573</v>
      </c>
      <c r="L13" s="213" t="s">
        <v>4572</v>
      </c>
      <c r="M13" s="214">
        <v>45529</v>
      </c>
      <c r="N13" s="221" t="s">
        <v>4576</v>
      </c>
      <c r="O13" s="216">
        <v>147570</v>
      </c>
      <c r="P13" s="216" t="s">
        <v>4530</v>
      </c>
      <c r="Q13" s="216" t="s">
        <v>492</v>
      </c>
      <c r="R13" s="216">
        <v>1</v>
      </c>
      <c r="S13" s="216" t="s">
        <v>4575</v>
      </c>
      <c r="T13" s="216" t="s">
        <v>4531</v>
      </c>
      <c r="U13" s="217">
        <v>45529</v>
      </c>
      <c r="V13" s="221" t="s">
        <v>4578</v>
      </c>
      <c r="W13" s="213">
        <v>169285000</v>
      </c>
      <c r="X13" s="213" t="s">
        <v>4571</v>
      </c>
      <c r="Y13" s="213" t="s">
        <v>492</v>
      </c>
      <c r="Z13" s="213">
        <v>1</v>
      </c>
      <c r="AA13" s="213" t="s">
        <v>4577</v>
      </c>
      <c r="AB13" s="213" t="s">
        <v>4572</v>
      </c>
      <c r="AC13" s="214">
        <v>45529</v>
      </c>
      <c r="AD13" s="221" t="s">
        <v>4582</v>
      </c>
      <c r="AE13" s="218">
        <v>99258000</v>
      </c>
      <c r="AF13" s="218" t="s">
        <v>4579</v>
      </c>
      <c r="AG13" s="218" t="s">
        <v>492</v>
      </c>
      <c r="AH13" s="218">
        <v>1</v>
      </c>
      <c r="AI13" s="218" t="s">
        <v>4581</v>
      </c>
      <c r="AJ13" s="218" t="s">
        <v>4580</v>
      </c>
      <c r="AK13" s="219">
        <v>45529</v>
      </c>
      <c r="AL13" s="221" t="s">
        <v>4584</v>
      </c>
      <c r="AM13" s="213">
        <v>0</v>
      </c>
      <c r="AN13" s="213" t="s">
        <v>17</v>
      </c>
      <c r="AO13" s="213" t="s">
        <v>492</v>
      </c>
      <c r="AP13" s="213">
        <v>1</v>
      </c>
      <c r="AQ13" s="213" t="s">
        <v>4583</v>
      </c>
      <c r="AR13" s="213" t="s">
        <v>17</v>
      </c>
      <c r="AS13" s="214">
        <v>45529</v>
      </c>
      <c r="AT13" s="222" t="s">
        <v>4585</v>
      </c>
      <c r="AU13" s="218">
        <v>0</v>
      </c>
      <c r="AV13" s="218" t="s">
        <v>17</v>
      </c>
      <c r="AW13" s="218" t="s">
        <v>492</v>
      </c>
      <c r="AX13" s="218">
        <v>1</v>
      </c>
      <c r="AY13" s="218" t="s">
        <v>4583</v>
      </c>
      <c r="AZ13" s="218" t="s">
        <v>17</v>
      </c>
      <c r="BA13" s="219">
        <v>45529</v>
      </c>
      <c r="BB13" s="221" t="s">
        <v>4608</v>
      </c>
      <c r="BC13" s="213" t="s">
        <v>17</v>
      </c>
      <c r="BD13" s="213" t="s">
        <v>17</v>
      </c>
      <c r="BE13" s="213" t="s">
        <v>17</v>
      </c>
      <c r="BF13" s="213" t="s">
        <v>17</v>
      </c>
      <c r="BG13" s="213" t="s">
        <v>4539</v>
      </c>
      <c r="BH13" s="213" t="s">
        <v>17</v>
      </c>
      <c r="BI13" s="214">
        <v>45529</v>
      </c>
      <c r="BJ13" s="222" t="s">
        <v>4587</v>
      </c>
      <c r="BK13" s="222">
        <v>0</v>
      </c>
      <c r="BL13" s="222" t="s">
        <v>17</v>
      </c>
      <c r="BM13" s="222" t="s">
        <v>492</v>
      </c>
      <c r="BN13" s="222">
        <v>1</v>
      </c>
      <c r="BO13" s="222" t="s">
        <v>4586</v>
      </c>
      <c r="BP13" s="218" t="s">
        <v>17</v>
      </c>
      <c r="BQ13" s="223">
        <v>45529</v>
      </c>
      <c r="BR13" s="221" t="s">
        <v>4610</v>
      </c>
      <c r="BS13" s="224" t="s">
        <v>17</v>
      </c>
      <c r="BT13" s="224" t="s">
        <v>17</v>
      </c>
      <c r="BU13" s="224" t="s">
        <v>17</v>
      </c>
      <c r="BV13" s="224" t="s">
        <v>17</v>
      </c>
      <c r="BW13" s="224" t="s">
        <v>4609</v>
      </c>
      <c r="BX13" s="224" t="s">
        <v>17</v>
      </c>
      <c r="BY13" s="214">
        <v>45529</v>
      </c>
      <c r="BZ13" s="222" t="s">
        <v>4611</v>
      </c>
      <c r="CA13" s="222" t="s">
        <v>17</v>
      </c>
      <c r="CB13" s="222" t="s">
        <v>17</v>
      </c>
      <c r="CC13" s="222" t="s">
        <v>17</v>
      </c>
      <c r="CD13" s="222" t="s">
        <v>17</v>
      </c>
      <c r="CE13" s="222" t="s">
        <v>4609</v>
      </c>
      <c r="CF13" s="222" t="s">
        <v>17</v>
      </c>
      <c r="CG13" s="223">
        <v>45529</v>
      </c>
      <c r="CH13" s="221" t="s">
        <v>11688</v>
      </c>
      <c r="CI13" s="222" t="e">
        <v>#N/A</v>
      </c>
      <c r="CJ13" s="222" t="e">
        <v>#N/A</v>
      </c>
      <c r="CK13" s="222" t="e">
        <v>#N/A</v>
      </c>
      <c r="CL13" s="222" t="e">
        <v>#N/A</v>
      </c>
      <c r="CM13" s="222" t="e">
        <v>#N/A</v>
      </c>
      <c r="CN13" s="222" t="e">
        <v>#N/A</v>
      </c>
      <c r="CO13" s="225" t="e">
        <v>#N/A</v>
      </c>
      <c r="CP13" s="222" t="s">
        <v>4613</v>
      </c>
      <c r="CQ13" s="224" t="s">
        <v>17</v>
      </c>
      <c r="CR13" s="224" t="s">
        <v>17</v>
      </c>
      <c r="CS13" s="224" t="s">
        <v>17</v>
      </c>
      <c r="CT13" s="224" t="s">
        <v>17</v>
      </c>
      <c r="CU13" s="224" t="s">
        <v>4609</v>
      </c>
      <c r="CV13" s="224" t="s">
        <v>17</v>
      </c>
      <c r="CW13" s="214">
        <v>45529</v>
      </c>
      <c r="CX13" s="222" t="s">
        <v>4593</v>
      </c>
      <c r="CY13" s="218">
        <v>38363000</v>
      </c>
      <c r="CZ13" s="218" t="s">
        <v>4579</v>
      </c>
      <c r="DA13" s="218" t="s">
        <v>884</v>
      </c>
      <c r="DB13" s="218">
        <v>2</v>
      </c>
      <c r="DC13" s="218" t="s">
        <v>4598</v>
      </c>
      <c r="DD13" s="218" t="s">
        <v>4580</v>
      </c>
      <c r="DE13" s="220">
        <v>45529</v>
      </c>
      <c r="DF13" s="221" t="s">
        <v>4595</v>
      </c>
      <c r="DG13" s="213">
        <v>70027000</v>
      </c>
      <c r="DH13" s="224" t="s">
        <v>4579</v>
      </c>
      <c r="DI13" s="224" t="s">
        <v>492</v>
      </c>
      <c r="DJ13" s="224">
        <v>1</v>
      </c>
      <c r="DK13" s="224" t="s">
        <v>4594</v>
      </c>
      <c r="DL13" s="224" t="s">
        <v>4580</v>
      </c>
      <c r="DM13" s="214">
        <v>45529</v>
      </c>
      <c r="DN13" s="222" t="s">
        <v>4597</v>
      </c>
      <c r="DO13" s="218">
        <v>60895000</v>
      </c>
      <c r="DP13" s="222" t="s">
        <v>4579</v>
      </c>
      <c r="DQ13" s="222" t="s">
        <v>492</v>
      </c>
      <c r="DR13" s="222">
        <v>1</v>
      </c>
      <c r="DS13" s="222" t="s">
        <v>4596</v>
      </c>
      <c r="DT13" s="222" t="s">
        <v>4580</v>
      </c>
      <c r="DU13" s="223">
        <v>45529</v>
      </c>
      <c r="DV13" s="221" t="s">
        <v>4599</v>
      </c>
      <c r="DW13" s="213">
        <v>27446000</v>
      </c>
      <c r="DX13" s="224" t="s">
        <v>4579</v>
      </c>
      <c r="DY13" s="224" t="s">
        <v>884</v>
      </c>
      <c r="DZ13" s="224">
        <v>2</v>
      </c>
      <c r="EA13" s="224" t="s">
        <v>4598</v>
      </c>
      <c r="EB13" s="224" t="s">
        <v>4580</v>
      </c>
      <c r="EC13" s="214">
        <v>45529</v>
      </c>
      <c r="ED13" s="222" t="s">
        <v>4601</v>
      </c>
      <c r="EE13" s="218">
        <v>10917000</v>
      </c>
      <c r="EF13" s="222" t="s">
        <v>4579</v>
      </c>
      <c r="EG13" s="222" t="s">
        <v>884</v>
      </c>
      <c r="EH13" s="222">
        <v>2</v>
      </c>
      <c r="EI13" s="222" t="s">
        <v>4600</v>
      </c>
      <c r="EJ13" s="222" t="s">
        <v>4580</v>
      </c>
      <c r="EK13" s="223">
        <v>45529</v>
      </c>
      <c r="EL13" s="221" t="s">
        <v>4603</v>
      </c>
      <c r="EM13" s="213">
        <v>0</v>
      </c>
      <c r="EN13" s="224" t="s">
        <v>4579</v>
      </c>
      <c r="EO13" s="224" t="s">
        <v>884</v>
      </c>
      <c r="EP13" s="224">
        <v>2</v>
      </c>
      <c r="EQ13" s="224" t="s">
        <v>4602</v>
      </c>
      <c r="ER13" s="224" t="s">
        <v>4580</v>
      </c>
      <c r="ES13" s="214">
        <v>45529</v>
      </c>
      <c r="ET13" s="222" t="s">
        <v>4591</v>
      </c>
      <c r="EU13" s="222">
        <v>67</v>
      </c>
      <c r="EV13" s="222" t="s">
        <v>4588</v>
      </c>
      <c r="EW13" s="222" t="s">
        <v>492</v>
      </c>
      <c r="EX13" s="222">
        <v>1</v>
      </c>
      <c r="EY13" s="222" t="s">
        <v>4590</v>
      </c>
      <c r="EZ13" s="222" t="s">
        <v>4589</v>
      </c>
      <c r="FA13" s="223">
        <v>45529</v>
      </c>
      <c r="FB13" s="221" t="s">
        <v>4605</v>
      </c>
      <c r="FC13" s="224">
        <v>1</v>
      </c>
      <c r="FD13" s="224" t="s">
        <v>4579</v>
      </c>
      <c r="FE13" s="224" t="s">
        <v>492</v>
      </c>
      <c r="FF13" s="224">
        <v>1</v>
      </c>
      <c r="FG13" s="224" t="s">
        <v>4604</v>
      </c>
      <c r="FH13" s="224" t="s">
        <v>4580</v>
      </c>
      <c r="FI13" s="214">
        <v>45529</v>
      </c>
      <c r="FJ13" s="221" t="s">
        <v>4606</v>
      </c>
      <c r="FK13" s="222" t="s">
        <v>17</v>
      </c>
      <c r="FL13" s="222" t="s">
        <v>17</v>
      </c>
      <c r="FM13" s="222" t="s">
        <v>17</v>
      </c>
      <c r="FN13" s="222" t="s">
        <v>17</v>
      </c>
      <c r="FO13" s="222" t="s">
        <v>4539</v>
      </c>
      <c r="FP13" s="218" t="s">
        <v>17</v>
      </c>
      <c r="FQ13" s="219">
        <v>45529</v>
      </c>
      <c r="FR13" s="221" t="s">
        <v>4607</v>
      </c>
      <c r="FS13" s="224" t="s">
        <v>17</v>
      </c>
      <c r="FT13" s="224" t="s">
        <v>17</v>
      </c>
      <c r="FU13" s="224" t="s">
        <v>17</v>
      </c>
      <c r="FV13" s="224" t="s">
        <v>17</v>
      </c>
      <c r="FW13" s="224" t="s">
        <v>4539</v>
      </c>
      <c r="FX13" s="224" t="s">
        <v>17</v>
      </c>
      <c r="FY13" s="214">
        <v>45529</v>
      </c>
      <c r="FZ13" s="222" t="s">
        <v>4000</v>
      </c>
      <c r="GA13" s="222">
        <v>2</v>
      </c>
      <c r="GB13" s="222" t="s">
        <v>2177</v>
      </c>
      <c r="GC13" s="222" t="s">
        <v>33</v>
      </c>
      <c r="GD13" s="222">
        <v>2</v>
      </c>
      <c r="GE13" s="222" t="s">
        <v>17</v>
      </c>
      <c r="GF13" s="222" t="s">
        <v>17</v>
      </c>
      <c r="GG13" s="223">
        <v>45505</v>
      </c>
      <c r="GH13" s="221" t="s">
        <v>4006</v>
      </c>
      <c r="GI13" s="224">
        <v>0</v>
      </c>
      <c r="GJ13" s="224" t="s">
        <v>2177</v>
      </c>
      <c r="GK13" s="224" t="s">
        <v>33</v>
      </c>
      <c r="GL13" s="224">
        <v>2</v>
      </c>
      <c r="GM13" s="224" t="s">
        <v>17</v>
      </c>
      <c r="GN13" s="224" t="s">
        <v>17</v>
      </c>
      <c r="GO13" s="214">
        <v>45505</v>
      </c>
      <c r="GP13" s="222" t="s">
        <v>4001</v>
      </c>
      <c r="GQ13" s="222">
        <v>0</v>
      </c>
      <c r="GR13" s="222" t="s">
        <v>2177</v>
      </c>
      <c r="GS13" s="222" t="s">
        <v>33</v>
      </c>
      <c r="GT13" s="222">
        <v>2</v>
      </c>
      <c r="GU13" s="222" t="s">
        <v>17</v>
      </c>
      <c r="GV13" s="222" t="s">
        <v>17</v>
      </c>
      <c r="GW13" s="223">
        <v>45505</v>
      </c>
      <c r="GX13" s="221" t="s">
        <v>4007</v>
      </c>
      <c r="GY13" s="224">
        <v>0</v>
      </c>
      <c r="GZ13" s="224" t="s">
        <v>2177</v>
      </c>
      <c r="HA13" s="224" t="s">
        <v>33</v>
      </c>
      <c r="HB13" s="224">
        <v>2</v>
      </c>
      <c r="HC13" s="224" t="s">
        <v>17</v>
      </c>
      <c r="HD13" s="224" t="s">
        <v>17</v>
      </c>
      <c r="HE13" s="214">
        <v>45505</v>
      </c>
      <c r="HF13" s="222" t="s">
        <v>3999</v>
      </c>
      <c r="HG13" s="222">
        <v>0</v>
      </c>
      <c r="HH13" s="222" t="s">
        <v>2177</v>
      </c>
      <c r="HI13" s="222" t="s">
        <v>33</v>
      </c>
      <c r="HJ13" s="222">
        <v>2</v>
      </c>
      <c r="HK13" s="222" t="s">
        <v>17</v>
      </c>
      <c r="HL13" s="222" t="s">
        <v>17</v>
      </c>
      <c r="HM13" s="223">
        <v>45505</v>
      </c>
      <c r="HN13" s="221" t="s">
        <v>4005</v>
      </c>
      <c r="HO13" s="224">
        <v>0</v>
      </c>
      <c r="HP13" s="224" t="s">
        <v>2177</v>
      </c>
      <c r="HQ13" s="224" t="s">
        <v>33</v>
      </c>
      <c r="HR13" s="224">
        <v>2</v>
      </c>
      <c r="HS13" s="224" t="s">
        <v>17</v>
      </c>
      <c r="HT13" s="224" t="s">
        <v>17</v>
      </c>
      <c r="HU13" s="214">
        <v>45505</v>
      </c>
      <c r="HV13" s="222" t="s">
        <v>4002</v>
      </c>
      <c r="HW13" s="222">
        <v>0</v>
      </c>
      <c r="HX13" s="222" t="s">
        <v>2177</v>
      </c>
      <c r="HY13" s="222" t="s">
        <v>33</v>
      </c>
      <c r="HZ13" s="222">
        <v>2</v>
      </c>
      <c r="IA13" s="222" t="s">
        <v>17</v>
      </c>
      <c r="IB13" s="222" t="s">
        <v>17</v>
      </c>
      <c r="IC13" s="223">
        <v>45505</v>
      </c>
      <c r="ID13" s="221" t="s">
        <v>4004</v>
      </c>
      <c r="IE13" s="224">
        <v>1</v>
      </c>
      <c r="IF13" s="224" t="s">
        <v>2177</v>
      </c>
      <c r="IG13" s="224" t="s">
        <v>33</v>
      </c>
      <c r="IH13" s="224">
        <v>2</v>
      </c>
      <c r="II13" s="224" t="s">
        <v>17</v>
      </c>
      <c r="IJ13" s="224" t="s">
        <v>17</v>
      </c>
      <c r="IK13" s="214">
        <v>45505</v>
      </c>
      <c r="IL13" s="222" t="s">
        <v>4003</v>
      </c>
      <c r="IM13" s="222">
        <v>3</v>
      </c>
      <c r="IN13" s="222" t="s">
        <v>2177</v>
      </c>
      <c r="IO13" s="222" t="s">
        <v>33</v>
      </c>
      <c r="IP13" s="222">
        <v>2</v>
      </c>
      <c r="IQ13" s="222" t="s">
        <v>17</v>
      </c>
      <c r="IR13" s="222" t="s">
        <v>17</v>
      </c>
      <c r="IS13" s="223">
        <v>45505</v>
      </c>
    </row>
    <row r="14" spans="1:253" s="11" customFormat="1" ht="13.25" customHeight="1" x14ac:dyDescent="0.25">
      <c r="A14" s="11" t="s">
        <v>2505</v>
      </c>
      <c r="B14" s="11" t="s">
        <v>11063</v>
      </c>
      <c r="C14" s="11" t="s">
        <v>2506</v>
      </c>
      <c r="D14" s="11" t="s">
        <v>2495</v>
      </c>
      <c r="E14" s="11" t="s">
        <v>10397</v>
      </c>
      <c r="F14" s="11" t="s">
        <v>9963</v>
      </c>
      <c r="G14" s="212">
        <v>170823000</v>
      </c>
      <c r="H14" s="213" t="s">
        <v>9892</v>
      </c>
      <c r="I14" s="213" t="s">
        <v>492</v>
      </c>
      <c r="J14" s="213">
        <v>1</v>
      </c>
      <c r="K14" s="213" t="s">
        <v>9942</v>
      </c>
      <c r="L14" s="213" t="s">
        <v>9893</v>
      </c>
      <c r="M14" s="214">
        <v>45565</v>
      </c>
      <c r="N14" s="221" t="s">
        <v>4617</v>
      </c>
      <c r="O14" s="216">
        <v>43363.76</v>
      </c>
      <c r="P14" s="216" t="s">
        <v>4614</v>
      </c>
      <c r="Q14" s="216" t="s">
        <v>492</v>
      </c>
      <c r="R14" s="216">
        <v>1</v>
      </c>
      <c r="S14" s="216" t="s">
        <v>4616</v>
      </c>
      <c r="T14" s="216" t="s">
        <v>4615</v>
      </c>
      <c r="U14" s="217">
        <v>45529</v>
      </c>
      <c r="V14" s="221" t="s">
        <v>4621</v>
      </c>
      <c r="W14" s="213">
        <v>43814000</v>
      </c>
      <c r="X14" s="213" t="s">
        <v>4618</v>
      </c>
      <c r="Y14" s="213" t="s">
        <v>492</v>
      </c>
      <c r="Z14" s="213">
        <v>1</v>
      </c>
      <c r="AA14" s="213" t="s">
        <v>4620</v>
      </c>
      <c r="AB14" s="213" t="s">
        <v>4619</v>
      </c>
      <c r="AC14" s="214">
        <v>45529</v>
      </c>
      <c r="AD14" s="221" t="s">
        <v>4625</v>
      </c>
      <c r="AE14" s="218">
        <v>4600000</v>
      </c>
      <c r="AF14" s="218" t="s">
        <v>4622</v>
      </c>
      <c r="AG14" s="218" t="s">
        <v>884</v>
      </c>
      <c r="AH14" s="218">
        <v>2</v>
      </c>
      <c r="AI14" s="218" t="s">
        <v>4624</v>
      </c>
      <c r="AJ14" s="218" t="s">
        <v>4623</v>
      </c>
      <c r="AK14" s="219">
        <v>45529</v>
      </c>
      <c r="AL14" s="221" t="s">
        <v>4629</v>
      </c>
      <c r="AM14" s="213">
        <v>278000</v>
      </c>
      <c r="AN14" s="213" t="s">
        <v>4626</v>
      </c>
      <c r="AO14" s="213" t="s">
        <v>884</v>
      </c>
      <c r="AP14" s="213">
        <v>2</v>
      </c>
      <c r="AQ14" s="213" t="s">
        <v>4628</v>
      </c>
      <c r="AR14" s="213" t="s">
        <v>4627</v>
      </c>
      <c r="AS14" s="214">
        <v>45529</v>
      </c>
      <c r="AT14" s="222" t="s">
        <v>4630</v>
      </c>
      <c r="AU14" s="218" t="s">
        <v>17</v>
      </c>
      <c r="AV14" s="218" t="s">
        <v>17</v>
      </c>
      <c r="AW14" s="218" t="s">
        <v>22</v>
      </c>
      <c r="AX14" s="218">
        <v>3</v>
      </c>
      <c r="AY14" s="218" t="s">
        <v>18</v>
      </c>
      <c r="AZ14" s="218" t="s">
        <v>17</v>
      </c>
      <c r="BA14" s="219">
        <v>45529</v>
      </c>
      <c r="BB14" s="221" t="s">
        <v>4652</v>
      </c>
      <c r="BC14" s="213" t="s">
        <v>17</v>
      </c>
      <c r="BD14" s="213" t="s">
        <v>17</v>
      </c>
      <c r="BE14" s="213" t="s">
        <v>17</v>
      </c>
      <c r="BF14" s="213" t="s">
        <v>17</v>
      </c>
      <c r="BG14" s="213" t="s">
        <v>4539</v>
      </c>
      <c r="BH14" s="213" t="s">
        <v>17</v>
      </c>
      <c r="BI14" s="214">
        <v>45529</v>
      </c>
      <c r="BJ14" s="222" t="s">
        <v>4632</v>
      </c>
      <c r="BK14" s="222">
        <v>16</v>
      </c>
      <c r="BL14" s="222" t="s">
        <v>4622</v>
      </c>
      <c r="BM14" s="222" t="s">
        <v>492</v>
      </c>
      <c r="BN14" s="222">
        <v>1</v>
      </c>
      <c r="BO14" s="222" t="s">
        <v>4631</v>
      </c>
      <c r="BP14" s="218" t="s">
        <v>4623</v>
      </c>
      <c r="BQ14" s="223">
        <v>45529</v>
      </c>
      <c r="BR14" s="221" t="s">
        <v>4654</v>
      </c>
      <c r="BS14" s="224">
        <v>133528</v>
      </c>
      <c r="BT14" s="224" t="s">
        <v>4622</v>
      </c>
      <c r="BU14" s="224" t="s">
        <v>492</v>
      </c>
      <c r="BV14" s="224">
        <v>1</v>
      </c>
      <c r="BW14" s="224" t="s">
        <v>4653</v>
      </c>
      <c r="BX14" s="224" t="s">
        <v>4623</v>
      </c>
      <c r="BY14" s="214">
        <v>45529</v>
      </c>
      <c r="BZ14" s="222" t="s">
        <v>4656</v>
      </c>
      <c r="CA14" s="222">
        <v>40338</v>
      </c>
      <c r="CB14" s="222" t="s">
        <v>4622</v>
      </c>
      <c r="CC14" s="222" t="s">
        <v>492</v>
      </c>
      <c r="CD14" s="222">
        <v>1</v>
      </c>
      <c r="CE14" s="222" t="s">
        <v>4655</v>
      </c>
      <c r="CF14" s="222" t="s">
        <v>4623</v>
      </c>
      <c r="CG14" s="223">
        <v>45529</v>
      </c>
      <c r="CH14" s="221" t="s">
        <v>11689</v>
      </c>
      <c r="CI14" s="222" t="e">
        <v>#N/A</v>
      </c>
      <c r="CJ14" s="222" t="e">
        <v>#N/A</v>
      </c>
      <c r="CK14" s="222" t="e">
        <v>#N/A</v>
      </c>
      <c r="CL14" s="222" t="e">
        <v>#N/A</v>
      </c>
      <c r="CM14" s="222" t="e">
        <v>#N/A</v>
      </c>
      <c r="CN14" s="222" t="e">
        <v>#N/A</v>
      </c>
      <c r="CO14" s="225" t="e">
        <v>#N/A</v>
      </c>
      <c r="CP14" s="222" t="s">
        <v>4661</v>
      </c>
      <c r="CQ14" s="224">
        <v>592000000</v>
      </c>
      <c r="CR14" s="224" t="s">
        <v>4658</v>
      </c>
      <c r="CS14" s="224" t="s">
        <v>884</v>
      </c>
      <c r="CT14" s="224">
        <v>2</v>
      </c>
      <c r="CU14" s="224" t="s">
        <v>4660</v>
      </c>
      <c r="CV14" s="224" t="s">
        <v>4659</v>
      </c>
      <c r="CW14" s="214">
        <v>45529</v>
      </c>
      <c r="CX14" s="222" t="s">
        <v>4635</v>
      </c>
      <c r="CY14" s="218">
        <v>1303000</v>
      </c>
      <c r="CZ14" s="218" t="s">
        <v>4626</v>
      </c>
      <c r="DA14" s="218" t="s">
        <v>884</v>
      </c>
      <c r="DB14" s="218">
        <v>2</v>
      </c>
      <c r="DC14" s="218" t="s">
        <v>4642</v>
      </c>
      <c r="DD14" s="218" t="s">
        <v>4627</v>
      </c>
      <c r="DE14" s="220">
        <v>45529</v>
      </c>
      <c r="DF14" s="221" t="s">
        <v>4637</v>
      </c>
      <c r="DG14" s="213">
        <v>39214000</v>
      </c>
      <c r="DH14" s="224" t="s">
        <v>4618</v>
      </c>
      <c r="DI14" s="224" t="s">
        <v>884</v>
      </c>
      <c r="DJ14" s="224">
        <v>2</v>
      </c>
      <c r="DK14" s="224" t="s">
        <v>4636</v>
      </c>
      <c r="DL14" s="224" t="s">
        <v>4619</v>
      </c>
      <c r="DM14" s="214">
        <v>45529</v>
      </c>
      <c r="DN14" s="222" t="s">
        <v>4641</v>
      </c>
      <c r="DO14" s="218">
        <v>3297000</v>
      </c>
      <c r="DP14" s="222" t="s">
        <v>4638</v>
      </c>
      <c r="DQ14" s="222" t="s">
        <v>884</v>
      </c>
      <c r="DR14" s="222">
        <v>2</v>
      </c>
      <c r="DS14" s="222" t="s">
        <v>4640</v>
      </c>
      <c r="DT14" s="222" t="s">
        <v>4639</v>
      </c>
      <c r="DU14" s="223">
        <v>45529</v>
      </c>
      <c r="DV14" s="221" t="s">
        <v>4643</v>
      </c>
      <c r="DW14" s="213">
        <v>1303000</v>
      </c>
      <c r="DX14" s="224" t="s">
        <v>4626</v>
      </c>
      <c r="DY14" s="224" t="s">
        <v>884</v>
      </c>
      <c r="DZ14" s="224">
        <v>2</v>
      </c>
      <c r="EA14" s="224" t="s">
        <v>4642</v>
      </c>
      <c r="EB14" s="224" t="s">
        <v>4627</v>
      </c>
      <c r="EC14" s="214">
        <v>45529</v>
      </c>
      <c r="ED14" s="222" t="s">
        <v>4644</v>
      </c>
      <c r="EE14" s="218" t="s">
        <v>17</v>
      </c>
      <c r="EF14" s="222" t="s">
        <v>4626</v>
      </c>
      <c r="EG14" s="222" t="s">
        <v>884</v>
      </c>
      <c r="EH14" s="222">
        <v>2</v>
      </c>
      <c r="EI14" s="222" t="s">
        <v>4642</v>
      </c>
      <c r="EJ14" s="222" t="s">
        <v>4627</v>
      </c>
      <c r="EK14" s="223">
        <v>45529</v>
      </c>
      <c r="EL14" s="221" t="s">
        <v>4645</v>
      </c>
      <c r="EM14" s="213" t="s">
        <v>17</v>
      </c>
      <c r="EN14" s="224" t="s">
        <v>4626</v>
      </c>
      <c r="EO14" s="224" t="s">
        <v>884</v>
      </c>
      <c r="EP14" s="224">
        <v>2</v>
      </c>
      <c r="EQ14" s="224" t="s">
        <v>4642</v>
      </c>
      <c r="ER14" s="224" t="s">
        <v>4627</v>
      </c>
      <c r="ES14" s="214">
        <v>45529</v>
      </c>
      <c r="ET14" s="222" t="s">
        <v>9964</v>
      </c>
      <c r="EU14" s="222">
        <v>106</v>
      </c>
      <c r="EV14" s="222" t="s">
        <v>6340</v>
      </c>
      <c r="EW14" s="222" t="s">
        <v>492</v>
      </c>
      <c r="EX14" s="222">
        <v>1</v>
      </c>
      <c r="EY14" s="222" t="s">
        <v>4590</v>
      </c>
      <c r="EZ14" s="222" t="s">
        <v>6341</v>
      </c>
      <c r="FA14" s="223">
        <v>45565</v>
      </c>
      <c r="FB14" s="221" t="s">
        <v>4649</v>
      </c>
      <c r="FC14" s="224">
        <v>4</v>
      </c>
      <c r="FD14" s="224" t="s">
        <v>4646</v>
      </c>
      <c r="FE14" s="224" t="s">
        <v>492</v>
      </c>
      <c r="FF14" s="224">
        <v>1</v>
      </c>
      <c r="FG14" s="224" t="s">
        <v>4648</v>
      </c>
      <c r="FH14" s="224" t="s">
        <v>4647</v>
      </c>
      <c r="FI14" s="214">
        <v>45529</v>
      </c>
      <c r="FJ14" s="221" t="s">
        <v>4650</v>
      </c>
      <c r="FK14" s="222" t="s">
        <v>17</v>
      </c>
      <c r="FL14" s="222" t="s">
        <v>17</v>
      </c>
      <c r="FM14" s="222" t="s">
        <v>17</v>
      </c>
      <c r="FN14" s="222" t="s">
        <v>17</v>
      </c>
      <c r="FO14" s="222" t="s">
        <v>4539</v>
      </c>
      <c r="FP14" s="218" t="s">
        <v>17</v>
      </c>
      <c r="FQ14" s="219">
        <v>45529</v>
      </c>
      <c r="FR14" s="221" t="s">
        <v>4651</v>
      </c>
      <c r="FS14" s="224" t="s">
        <v>17</v>
      </c>
      <c r="FT14" s="224" t="s">
        <v>17</v>
      </c>
      <c r="FU14" s="224" t="s">
        <v>17</v>
      </c>
      <c r="FV14" s="224" t="s">
        <v>17</v>
      </c>
      <c r="FW14" s="224" t="s">
        <v>4539</v>
      </c>
      <c r="FX14" s="224" t="s">
        <v>17</v>
      </c>
      <c r="FY14" s="214">
        <v>45529</v>
      </c>
      <c r="FZ14" s="222" t="s">
        <v>2508</v>
      </c>
      <c r="GA14" s="222">
        <v>2</v>
      </c>
      <c r="GB14" s="222" t="s">
        <v>2177</v>
      </c>
      <c r="GC14" s="222" t="s">
        <v>33</v>
      </c>
      <c r="GD14" s="222">
        <v>2</v>
      </c>
      <c r="GE14" s="222" t="s">
        <v>17</v>
      </c>
      <c r="GF14" s="222" t="s">
        <v>17</v>
      </c>
      <c r="GG14" s="223">
        <v>45456</v>
      </c>
      <c r="GH14" s="221" t="s">
        <v>2514</v>
      </c>
      <c r="GI14" s="224">
        <v>0</v>
      </c>
      <c r="GJ14" s="224" t="s">
        <v>2177</v>
      </c>
      <c r="GK14" s="224" t="s">
        <v>33</v>
      </c>
      <c r="GL14" s="224">
        <v>2</v>
      </c>
      <c r="GM14" s="224" t="s">
        <v>17</v>
      </c>
      <c r="GN14" s="224" t="s">
        <v>17</v>
      </c>
      <c r="GO14" s="214">
        <v>45456</v>
      </c>
      <c r="GP14" s="222" t="s">
        <v>2509</v>
      </c>
      <c r="GQ14" s="222">
        <v>0</v>
      </c>
      <c r="GR14" s="222" t="s">
        <v>2177</v>
      </c>
      <c r="GS14" s="222" t="s">
        <v>33</v>
      </c>
      <c r="GT14" s="222">
        <v>2</v>
      </c>
      <c r="GU14" s="222" t="s">
        <v>17</v>
      </c>
      <c r="GV14" s="222" t="s">
        <v>17</v>
      </c>
      <c r="GW14" s="223">
        <v>45456</v>
      </c>
      <c r="GX14" s="221" t="s">
        <v>2515</v>
      </c>
      <c r="GY14" s="224">
        <v>0</v>
      </c>
      <c r="GZ14" s="224" t="s">
        <v>2177</v>
      </c>
      <c r="HA14" s="224" t="s">
        <v>33</v>
      </c>
      <c r="HB14" s="224">
        <v>2</v>
      </c>
      <c r="HC14" s="224" t="s">
        <v>17</v>
      </c>
      <c r="HD14" s="224" t="s">
        <v>17</v>
      </c>
      <c r="HE14" s="214">
        <v>45456</v>
      </c>
      <c r="HF14" s="222" t="s">
        <v>2507</v>
      </c>
      <c r="HG14" s="222">
        <v>0</v>
      </c>
      <c r="HH14" s="222" t="s">
        <v>2177</v>
      </c>
      <c r="HI14" s="222" t="s">
        <v>33</v>
      </c>
      <c r="HJ14" s="222">
        <v>2</v>
      </c>
      <c r="HK14" s="222" t="s">
        <v>17</v>
      </c>
      <c r="HL14" s="222" t="s">
        <v>17</v>
      </c>
      <c r="HM14" s="223">
        <v>45456</v>
      </c>
      <c r="HN14" s="221" t="s">
        <v>2513</v>
      </c>
      <c r="HO14" s="224">
        <v>0</v>
      </c>
      <c r="HP14" s="224" t="s">
        <v>2177</v>
      </c>
      <c r="HQ14" s="224" t="s">
        <v>33</v>
      </c>
      <c r="HR14" s="224">
        <v>2</v>
      </c>
      <c r="HS14" s="224" t="s">
        <v>17</v>
      </c>
      <c r="HT14" s="224" t="s">
        <v>17</v>
      </c>
      <c r="HU14" s="214">
        <v>45456</v>
      </c>
      <c r="HV14" s="222" t="s">
        <v>2510</v>
      </c>
      <c r="HW14" s="222">
        <v>0</v>
      </c>
      <c r="HX14" s="222" t="s">
        <v>2177</v>
      </c>
      <c r="HY14" s="222" t="s">
        <v>33</v>
      </c>
      <c r="HZ14" s="222">
        <v>2</v>
      </c>
      <c r="IA14" s="222" t="s">
        <v>17</v>
      </c>
      <c r="IB14" s="222" t="s">
        <v>17</v>
      </c>
      <c r="IC14" s="223">
        <v>45456</v>
      </c>
      <c r="ID14" s="221" t="s">
        <v>2512</v>
      </c>
      <c r="IE14" s="224">
        <v>1</v>
      </c>
      <c r="IF14" s="224" t="s">
        <v>2177</v>
      </c>
      <c r="IG14" s="224" t="s">
        <v>33</v>
      </c>
      <c r="IH14" s="224">
        <v>2</v>
      </c>
      <c r="II14" s="224" t="s">
        <v>17</v>
      </c>
      <c r="IJ14" s="224" t="s">
        <v>17</v>
      </c>
      <c r="IK14" s="214">
        <v>45456</v>
      </c>
      <c r="IL14" s="222" t="s">
        <v>2511</v>
      </c>
      <c r="IM14" s="222">
        <v>3</v>
      </c>
      <c r="IN14" s="222" t="s">
        <v>2177</v>
      </c>
      <c r="IO14" s="222" t="s">
        <v>33</v>
      </c>
      <c r="IP14" s="222">
        <v>2</v>
      </c>
      <c r="IQ14" s="222" t="s">
        <v>17</v>
      </c>
      <c r="IR14" s="222" t="s">
        <v>17</v>
      </c>
      <c r="IS14" s="223">
        <v>45456</v>
      </c>
    </row>
    <row r="15" spans="1:253" s="11" customFormat="1" ht="13.25" customHeight="1" x14ac:dyDescent="0.25">
      <c r="A15" s="11" t="s">
        <v>3828</v>
      </c>
      <c r="B15" s="11" t="s">
        <v>11069</v>
      </c>
      <c r="C15" s="11" t="s">
        <v>3829</v>
      </c>
      <c r="D15" s="11" t="s">
        <v>2495</v>
      </c>
      <c r="E15" s="11" t="s">
        <v>10397</v>
      </c>
      <c r="F15" s="11" t="s">
        <v>9965</v>
      </c>
      <c r="G15" s="212">
        <v>170823000</v>
      </c>
      <c r="H15" s="213" t="s">
        <v>9892</v>
      </c>
      <c r="I15" s="213" t="s">
        <v>492</v>
      </c>
      <c r="J15" s="213">
        <v>1</v>
      </c>
      <c r="K15" s="213" t="s">
        <v>9942</v>
      </c>
      <c r="L15" s="213" t="s">
        <v>9893</v>
      </c>
      <c r="M15" s="214">
        <v>45565</v>
      </c>
      <c r="N15" s="221" t="s">
        <v>9969</v>
      </c>
      <c r="O15" s="216">
        <v>60568</v>
      </c>
      <c r="P15" s="216" t="s">
        <v>9966</v>
      </c>
      <c r="Q15" s="216" t="s">
        <v>884</v>
      </c>
      <c r="R15" s="216">
        <v>2</v>
      </c>
      <c r="S15" s="216" t="s">
        <v>9968</v>
      </c>
      <c r="T15" s="216" t="s">
        <v>9967</v>
      </c>
      <c r="U15" s="217">
        <v>45565</v>
      </c>
      <c r="V15" s="221" t="s">
        <v>9972</v>
      </c>
      <c r="W15" s="213">
        <v>67171000</v>
      </c>
      <c r="X15" s="213" t="s">
        <v>9970</v>
      </c>
      <c r="Y15" s="213" t="s">
        <v>884</v>
      </c>
      <c r="Z15" s="213">
        <v>2</v>
      </c>
      <c r="AA15" s="213" t="s">
        <v>9971</v>
      </c>
      <c r="AB15" s="213" t="s">
        <v>9967</v>
      </c>
      <c r="AC15" s="214">
        <v>45565</v>
      </c>
      <c r="AD15" s="221" t="s">
        <v>9976</v>
      </c>
      <c r="AE15" s="218">
        <v>13800000</v>
      </c>
      <c r="AF15" s="218" t="s">
        <v>9973</v>
      </c>
      <c r="AG15" s="218" t="s">
        <v>884</v>
      </c>
      <c r="AH15" s="218">
        <v>2</v>
      </c>
      <c r="AI15" s="218" t="s">
        <v>9975</v>
      </c>
      <c r="AJ15" s="218" t="s">
        <v>9974</v>
      </c>
      <c r="AK15" s="219">
        <v>45565</v>
      </c>
      <c r="AL15" s="221" t="s">
        <v>9980</v>
      </c>
      <c r="AM15" s="213">
        <v>763000</v>
      </c>
      <c r="AN15" s="213" t="s">
        <v>9977</v>
      </c>
      <c r="AO15" s="213" t="s">
        <v>22</v>
      </c>
      <c r="AP15" s="213">
        <v>3</v>
      </c>
      <c r="AQ15" s="213" t="s">
        <v>9979</v>
      </c>
      <c r="AR15" s="213" t="s">
        <v>9978</v>
      </c>
      <c r="AS15" s="214">
        <v>45565</v>
      </c>
      <c r="AT15" s="222" t="s">
        <v>9982</v>
      </c>
      <c r="AU15" s="218" t="s">
        <v>17</v>
      </c>
      <c r="AV15" s="218" t="s">
        <v>17</v>
      </c>
      <c r="AW15" s="218" t="s">
        <v>17</v>
      </c>
      <c r="AX15" s="218" t="s">
        <v>17</v>
      </c>
      <c r="AY15" s="218" t="s">
        <v>9981</v>
      </c>
      <c r="AZ15" s="218" t="s">
        <v>17</v>
      </c>
      <c r="BA15" s="219">
        <v>45565</v>
      </c>
      <c r="BB15" s="221" t="s">
        <v>4664</v>
      </c>
      <c r="BC15" s="213" t="s">
        <v>17</v>
      </c>
      <c r="BD15" s="213" t="s">
        <v>17</v>
      </c>
      <c r="BE15" s="213" t="s">
        <v>17</v>
      </c>
      <c r="BF15" s="213" t="s">
        <v>17</v>
      </c>
      <c r="BG15" s="213" t="s">
        <v>4539</v>
      </c>
      <c r="BH15" s="213" t="s">
        <v>17</v>
      </c>
      <c r="BI15" s="214">
        <v>45529</v>
      </c>
      <c r="BJ15" s="222" t="s">
        <v>9984</v>
      </c>
      <c r="BK15" s="222">
        <v>69</v>
      </c>
      <c r="BL15" s="222" t="s">
        <v>9977</v>
      </c>
      <c r="BM15" s="222" t="s">
        <v>884</v>
      </c>
      <c r="BN15" s="222">
        <v>2</v>
      </c>
      <c r="BO15" s="222" t="s">
        <v>9983</v>
      </c>
      <c r="BP15" s="218" t="s">
        <v>9978</v>
      </c>
      <c r="BQ15" s="223">
        <v>45565</v>
      </c>
      <c r="BR15" s="221" t="s">
        <v>10000</v>
      </c>
      <c r="BS15" s="224">
        <v>371250</v>
      </c>
      <c r="BT15" s="224" t="s">
        <v>9977</v>
      </c>
      <c r="BU15" s="224" t="s">
        <v>884</v>
      </c>
      <c r="BV15" s="224">
        <v>2</v>
      </c>
      <c r="BW15" s="224" t="s">
        <v>9999</v>
      </c>
      <c r="BX15" s="224" t="s">
        <v>9998</v>
      </c>
      <c r="BY15" s="214">
        <v>45565</v>
      </c>
      <c r="BZ15" s="222" t="s">
        <v>10004</v>
      </c>
      <c r="CA15" s="222">
        <v>26991</v>
      </c>
      <c r="CB15" s="222" t="s">
        <v>10001</v>
      </c>
      <c r="CC15" s="222" t="s">
        <v>884</v>
      </c>
      <c r="CD15" s="222">
        <v>2</v>
      </c>
      <c r="CE15" s="222" t="s">
        <v>10003</v>
      </c>
      <c r="CF15" s="222" t="s">
        <v>10002</v>
      </c>
      <c r="CG15" s="223">
        <v>45565</v>
      </c>
      <c r="CH15" s="221" t="s">
        <v>11690</v>
      </c>
      <c r="CI15" s="222" t="e">
        <v>#N/A</v>
      </c>
      <c r="CJ15" s="222" t="e">
        <v>#N/A</v>
      </c>
      <c r="CK15" s="222" t="e">
        <v>#N/A</v>
      </c>
      <c r="CL15" s="222" t="e">
        <v>#N/A</v>
      </c>
      <c r="CM15" s="222" t="e">
        <v>#N/A</v>
      </c>
      <c r="CN15" s="222" t="e">
        <v>#N/A</v>
      </c>
      <c r="CO15" s="225" t="e">
        <v>#N/A</v>
      </c>
      <c r="CP15" s="222" t="s">
        <v>10008</v>
      </c>
      <c r="CQ15" s="224">
        <v>156000000</v>
      </c>
      <c r="CR15" s="224" t="s">
        <v>10005</v>
      </c>
      <c r="CS15" s="224" t="s">
        <v>884</v>
      </c>
      <c r="CT15" s="224">
        <v>2</v>
      </c>
      <c r="CU15" s="224" t="s">
        <v>10007</v>
      </c>
      <c r="CV15" s="224" t="s">
        <v>10006</v>
      </c>
      <c r="CW15" s="214">
        <v>45565</v>
      </c>
      <c r="CX15" s="222" t="s">
        <v>9987</v>
      </c>
      <c r="CY15" s="218">
        <v>5000000</v>
      </c>
      <c r="CZ15" s="218" t="s">
        <v>9973</v>
      </c>
      <c r="DA15" s="218" t="s">
        <v>884</v>
      </c>
      <c r="DB15" s="218">
        <v>2</v>
      </c>
      <c r="DC15" s="218" t="s">
        <v>9992</v>
      </c>
      <c r="DD15" s="218" t="s">
        <v>9974</v>
      </c>
      <c r="DE15" s="220">
        <v>45565</v>
      </c>
      <c r="DF15" s="221" t="s">
        <v>9989</v>
      </c>
      <c r="DG15" s="213">
        <v>53371000</v>
      </c>
      <c r="DH15" s="224" t="s">
        <v>9970</v>
      </c>
      <c r="DI15" s="224" t="s">
        <v>884</v>
      </c>
      <c r="DJ15" s="224">
        <v>2</v>
      </c>
      <c r="DK15" s="224" t="s">
        <v>9988</v>
      </c>
      <c r="DL15" s="224" t="s">
        <v>9967</v>
      </c>
      <c r="DM15" s="214">
        <v>45565</v>
      </c>
      <c r="DN15" s="222" t="s">
        <v>9991</v>
      </c>
      <c r="DO15" s="218">
        <v>8800000</v>
      </c>
      <c r="DP15" s="222" t="s">
        <v>9973</v>
      </c>
      <c r="DQ15" s="222" t="s">
        <v>884</v>
      </c>
      <c r="DR15" s="222">
        <v>2</v>
      </c>
      <c r="DS15" s="222" t="s">
        <v>9990</v>
      </c>
      <c r="DT15" s="222" t="s">
        <v>9974</v>
      </c>
      <c r="DU15" s="223">
        <v>45565</v>
      </c>
      <c r="DV15" s="221" t="s">
        <v>9993</v>
      </c>
      <c r="DW15" s="213">
        <v>5000000</v>
      </c>
      <c r="DX15" s="224" t="s">
        <v>9973</v>
      </c>
      <c r="DY15" s="224" t="s">
        <v>884</v>
      </c>
      <c r="DZ15" s="224">
        <v>2</v>
      </c>
      <c r="EA15" s="224" t="s">
        <v>9992</v>
      </c>
      <c r="EB15" s="224" t="s">
        <v>9974</v>
      </c>
      <c r="EC15" s="214">
        <v>45565</v>
      </c>
      <c r="ED15" s="222" t="s">
        <v>9994</v>
      </c>
      <c r="EE15" s="218" t="s">
        <v>17</v>
      </c>
      <c r="EF15" s="222" t="s">
        <v>9973</v>
      </c>
      <c r="EG15" s="222" t="s">
        <v>884</v>
      </c>
      <c r="EH15" s="222">
        <v>2</v>
      </c>
      <c r="EI15" s="222" t="s">
        <v>9992</v>
      </c>
      <c r="EJ15" s="222" t="s">
        <v>9974</v>
      </c>
      <c r="EK15" s="223">
        <v>45565</v>
      </c>
      <c r="EL15" s="221" t="s">
        <v>9995</v>
      </c>
      <c r="EM15" s="213" t="s">
        <v>17</v>
      </c>
      <c r="EN15" s="224" t="s">
        <v>9973</v>
      </c>
      <c r="EO15" s="224" t="s">
        <v>884</v>
      </c>
      <c r="EP15" s="224">
        <v>2</v>
      </c>
      <c r="EQ15" s="224" t="s">
        <v>9992</v>
      </c>
      <c r="ER15" s="224" t="s">
        <v>9974</v>
      </c>
      <c r="ES15" s="214">
        <v>45565</v>
      </c>
      <c r="ET15" s="222" t="s">
        <v>9985</v>
      </c>
      <c r="EU15" s="222">
        <v>106</v>
      </c>
      <c r="EV15" s="222" t="s">
        <v>6340</v>
      </c>
      <c r="EW15" s="222" t="s">
        <v>884</v>
      </c>
      <c r="EX15" s="222">
        <v>2</v>
      </c>
      <c r="EY15" s="222" t="s">
        <v>4590</v>
      </c>
      <c r="EZ15" s="222" t="s">
        <v>6341</v>
      </c>
      <c r="FA15" s="223">
        <v>45565</v>
      </c>
      <c r="FB15" s="221" t="s">
        <v>9997</v>
      </c>
      <c r="FC15" s="224">
        <v>4</v>
      </c>
      <c r="FD15" s="224" t="s">
        <v>9973</v>
      </c>
      <c r="FE15" s="224" t="s">
        <v>492</v>
      </c>
      <c r="FF15" s="224">
        <v>1</v>
      </c>
      <c r="FG15" s="224" t="s">
        <v>9996</v>
      </c>
      <c r="FH15" s="224" t="s">
        <v>9974</v>
      </c>
      <c r="FI15" s="214">
        <v>45565</v>
      </c>
      <c r="FJ15" s="221" t="s">
        <v>4662</v>
      </c>
      <c r="FK15" s="222" t="s">
        <v>17</v>
      </c>
      <c r="FL15" s="222" t="s">
        <v>17</v>
      </c>
      <c r="FM15" s="222" t="s">
        <v>17</v>
      </c>
      <c r="FN15" s="222" t="s">
        <v>17</v>
      </c>
      <c r="FO15" s="222" t="s">
        <v>4539</v>
      </c>
      <c r="FP15" s="218" t="s">
        <v>17</v>
      </c>
      <c r="FQ15" s="219">
        <v>45529</v>
      </c>
      <c r="FR15" s="221" t="s">
        <v>4663</v>
      </c>
      <c r="FS15" s="224" t="s">
        <v>17</v>
      </c>
      <c r="FT15" s="224" t="s">
        <v>17</v>
      </c>
      <c r="FU15" s="224" t="s">
        <v>17</v>
      </c>
      <c r="FV15" s="224" t="s">
        <v>17</v>
      </c>
      <c r="FW15" s="224" t="s">
        <v>4539</v>
      </c>
      <c r="FX15" s="224" t="s">
        <v>17</v>
      </c>
      <c r="FY15" s="214">
        <v>45529</v>
      </c>
      <c r="FZ15" s="222" t="s">
        <v>3831</v>
      </c>
      <c r="GA15" s="222">
        <v>2</v>
      </c>
      <c r="GB15" s="222" t="s">
        <v>2177</v>
      </c>
      <c r="GC15" s="222" t="s">
        <v>33</v>
      </c>
      <c r="GD15" s="222">
        <v>2</v>
      </c>
      <c r="GE15" s="222" t="s">
        <v>17</v>
      </c>
      <c r="GF15" s="222" t="s">
        <v>17</v>
      </c>
      <c r="GG15" s="223">
        <v>45503</v>
      </c>
      <c r="GH15" s="221" t="s">
        <v>3837</v>
      </c>
      <c r="GI15" s="224">
        <v>0</v>
      </c>
      <c r="GJ15" s="224" t="s">
        <v>2177</v>
      </c>
      <c r="GK15" s="224" t="s">
        <v>33</v>
      </c>
      <c r="GL15" s="224">
        <v>2</v>
      </c>
      <c r="GM15" s="224" t="s">
        <v>17</v>
      </c>
      <c r="GN15" s="224" t="s">
        <v>17</v>
      </c>
      <c r="GO15" s="214">
        <v>45503</v>
      </c>
      <c r="GP15" s="222" t="s">
        <v>3832</v>
      </c>
      <c r="GQ15" s="222">
        <v>0</v>
      </c>
      <c r="GR15" s="222" t="s">
        <v>2177</v>
      </c>
      <c r="GS15" s="222" t="s">
        <v>33</v>
      </c>
      <c r="GT15" s="222">
        <v>2</v>
      </c>
      <c r="GU15" s="222" t="s">
        <v>17</v>
      </c>
      <c r="GV15" s="222" t="s">
        <v>17</v>
      </c>
      <c r="GW15" s="223">
        <v>45503</v>
      </c>
      <c r="GX15" s="221" t="s">
        <v>3838</v>
      </c>
      <c r="GY15" s="224">
        <v>0</v>
      </c>
      <c r="GZ15" s="224" t="s">
        <v>2177</v>
      </c>
      <c r="HA15" s="224" t="s">
        <v>33</v>
      </c>
      <c r="HB15" s="224">
        <v>2</v>
      </c>
      <c r="HC15" s="224" t="s">
        <v>17</v>
      </c>
      <c r="HD15" s="224" t="s">
        <v>17</v>
      </c>
      <c r="HE15" s="214">
        <v>45503</v>
      </c>
      <c r="HF15" s="222" t="s">
        <v>3830</v>
      </c>
      <c r="HG15" s="222">
        <v>0</v>
      </c>
      <c r="HH15" s="222" t="s">
        <v>2177</v>
      </c>
      <c r="HI15" s="222" t="s">
        <v>33</v>
      </c>
      <c r="HJ15" s="222">
        <v>2</v>
      </c>
      <c r="HK15" s="222" t="s">
        <v>17</v>
      </c>
      <c r="HL15" s="222" t="s">
        <v>17</v>
      </c>
      <c r="HM15" s="223">
        <v>45503</v>
      </c>
      <c r="HN15" s="221" t="s">
        <v>3836</v>
      </c>
      <c r="HO15" s="224">
        <v>0</v>
      </c>
      <c r="HP15" s="224" t="s">
        <v>2177</v>
      </c>
      <c r="HQ15" s="224" t="s">
        <v>33</v>
      </c>
      <c r="HR15" s="224">
        <v>2</v>
      </c>
      <c r="HS15" s="224" t="s">
        <v>17</v>
      </c>
      <c r="HT15" s="224" t="s">
        <v>17</v>
      </c>
      <c r="HU15" s="214">
        <v>45503</v>
      </c>
      <c r="HV15" s="222" t="s">
        <v>3833</v>
      </c>
      <c r="HW15" s="222">
        <v>0</v>
      </c>
      <c r="HX15" s="222" t="s">
        <v>2177</v>
      </c>
      <c r="HY15" s="222" t="s">
        <v>33</v>
      </c>
      <c r="HZ15" s="222">
        <v>2</v>
      </c>
      <c r="IA15" s="222" t="s">
        <v>17</v>
      </c>
      <c r="IB15" s="222" t="s">
        <v>17</v>
      </c>
      <c r="IC15" s="223">
        <v>45503</v>
      </c>
      <c r="ID15" s="221" t="s">
        <v>3835</v>
      </c>
      <c r="IE15" s="224">
        <v>1</v>
      </c>
      <c r="IF15" s="224" t="s">
        <v>2177</v>
      </c>
      <c r="IG15" s="224" t="s">
        <v>33</v>
      </c>
      <c r="IH15" s="224">
        <v>2</v>
      </c>
      <c r="II15" s="224" t="s">
        <v>17</v>
      </c>
      <c r="IJ15" s="224" t="s">
        <v>17</v>
      </c>
      <c r="IK15" s="214">
        <v>45503</v>
      </c>
      <c r="IL15" s="222" t="s">
        <v>3834</v>
      </c>
      <c r="IM15" s="222">
        <v>3</v>
      </c>
      <c r="IN15" s="222" t="s">
        <v>2177</v>
      </c>
      <c r="IO15" s="222" t="s">
        <v>33</v>
      </c>
      <c r="IP15" s="222">
        <v>2</v>
      </c>
      <c r="IQ15" s="222" t="s">
        <v>17</v>
      </c>
      <c r="IR15" s="222" t="s">
        <v>17</v>
      </c>
      <c r="IS15" s="223">
        <v>45503</v>
      </c>
    </row>
    <row r="16" spans="1:253" s="11" customFormat="1" ht="13.25" customHeight="1" x14ac:dyDescent="0.25">
      <c r="A16" s="11" t="s">
        <v>2946</v>
      </c>
      <c r="B16" s="11" t="s">
        <v>11027</v>
      </c>
      <c r="C16" s="11" t="s">
        <v>2947</v>
      </c>
      <c r="D16" s="11" t="s">
        <v>2948</v>
      </c>
      <c r="E16" s="11" t="s">
        <v>10398</v>
      </c>
      <c r="F16" s="11" t="s">
        <v>8333</v>
      </c>
      <c r="G16" s="212">
        <v>6531000</v>
      </c>
      <c r="H16" s="213" t="s">
        <v>8330</v>
      </c>
      <c r="I16" s="213" t="s">
        <v>884</v>
      </c>
      <c r="J16" s="213">
        <v>2</v>
      </c>
      <c r="K16" s="213" t="s">
        <v>8332</v>
      </c>
      <c r="L16" s="213" t="s">
        <v>8331</v>
      </c>
      <c r="M16" s="214">
        <v>45563</v>
      </c>
      <c r="N16" s="221" t="s">
        <v>8337</v>
      </c>
      <c r="O16" s="216">
        <v>108560</v>
      </c>
      <c r="P16" s="216" t="s">
        <v>8334</v>
      </c>
      <c r="Q16" s="216" t="s">
        <v>492</v>
      </c>
      <c r="R16" s="216">
        <v>1</v>
      </c>
      <c r="S16" s="216" t="s">
        <v>8336</v>
      </c>
      <c r="T16" s="216" t="s">
        <v>8335</v>
      </c>
      <c r="U16" s="217">
        <v>45563</v>
      </c>
      <c r="V16" s="221" t="s">
        <v>8339</v>
      </c>
      <c r="W16" s="213">
        <v>6531000</v>
      </c>
      <c r="X16" s="213" t="s">
        <v>8330</v>
      </c>
      <c r="Y16" s="213" t="s">
        <v>884</v>
      </c>
      <c r="Z16" s="213">
        <v>2</v>
      </c>
      <c r="AA16" s="213" t="s">
        <v>8338</v>
      </c>
      <c r="AB16" s="213" t="s">
        <v>8331</v>
      </c>
      <c r="AC16" s="214">
        <v>45563</v>
      </c>
      <c r="AD16" s="221" t="s">
        <v>8342</v>
      </c>
      <c r="AE16" s="218">
        <v>66000</v>
      </c>
      <c r="AF16" s="218" t="s">
        <v>8245</v>
      </c>
      <c r="AG16" s="218" t="s">
        <v>884</v>
      </c>
      <c r="AH16" s="218">
        <v>2</v>
      </c>
      <c r="AI16" s="218" t="s">
        <v>8341</v>
      </c>
      <c r="AJ16" s="218" t="s">
        <v>8340</v>
      </c>
      <c r="AK16" s="219">
        <v>45563</v>
      </c>
      <c r="AL16" s="221" t="s">
        <v>8344</v>
      </c>
      <c r="AM16" s="213">
        <v>66000</v>
      </c>
      <c r="AN16" s="213" t="s">
        <v>8245</v>
      </c>
      <c r="AO16" s="213" t="s">
        <v>884</v>
      </c>
      <c r="AP16" s="213">
        <v>2</v>
      </c>
      <c r="AQ16" s="213" t="s">
        <v>8343</v>
      </c>
      <c r="AR16" s="213" t="s">
        <v>8340</v>
      </c>
      <c r="AS16" s="214">
        <v>45563</v>
      </c>
      <c r="AT16" s="222" t="s">
        <v>8347</v>
      </c>
      <c r="AU16" s="218" t="s">
        <v>17</v>
      </c>
      <c r="AV16" s="218" t="s">
        <v>17</v>
      </c>
      <c r="AW16" s="218" t="s">
        <v>17</v>
      </c>
      <c r="AX16" s="218" t="s">
        <v>17</v>
      </c>
      <c r="AY16" s="218" t="s">
        <v>8345</v>
      </c>
      <c r="AZ16" s="218" t="s">
        <v>17</v>
      </c>
      <c r="BA16" s="219">
        <v>45563</v>
      </c>
      <c r="BB16" s="221" t="s">
        <v>8346</v>
      </c>
      <c r="BC16" s="213" t="s">
        <v>17</v>
      </c>
      <c r="BD16" s="213" t="s">
        <v>17</v>
      </c>
      <c r="BE16" s="213" t="s">
        <v>17</v>
      </c>
      <c r="BF16" s="213" t="s">
        <v>17</v>
      </c>
      <c r="BG16" s="213" t="s">
        <v>8345</v>
      </c>
      <c r="BH16" s="213" t="s">
        <v>17</v>
      </c>
      <c r="BI16" s="214">
        <v>45563</v>
      </c>
      <c r="BJ16" s="222" t="s">
        <v>8350</v>
      </c>
      <c r="BK16" s="222">
        <v>0</v>
      </c>
      <c r="BL16" s="222" t="s">
        <v>8348</v>
      </c>
      <c r="BM16" s="222" t="s">
        <v>884</v>
      </c>
      <c r="BN16" s="222">
        <v>2</v>
      </c>
      <c r="BO16" s="222" t="s">
        <v>8349</v>
      </c>
      <c r="BP16" s="218" t="s">
        <v>4941</v>
      </c>
      <c r="BQ16" s="223">
        <v>45563</v>
      </c>
      <c r="BR16" s="221" t="s">
        <v>8354</v>
      </c>
      <c r="BS16" s="224">
        <v>0</v>
      </c>
      <c r="BT16" s="224" t="s">
        <v>17</v>
      </c>
      <c r="BU16" s="224" t="s">
        <v>17</v>
      </c>
      <c r="BV16" s="224" t="s">
        <v>17</v>
      </c>
      <c r="BW16" s="224" t="s">
        <v>8353</v>
      </c>
      <c r="BX16" s="224" t="s">
        <v>17</v>
      </c>
      <c r="BY16" s="214">
        <v>45563</v>
      </c>
      <c r="BZ16" s="222" t="s">
        <v>8355</v>
      </c>
      <c r="CA16" s="222">
        <v>0</v>
      </c>
      <c r="CB16" s="222" t="s">
        <v>17</v>
      </c>
      <c r="CC16" s="222" t="s">
        <v>17</v>
      </c>
      <c r="CD16" s="222" t="s">
        <v>17</v>
      </c>
      <c r="CE16" s="222" t="s">
        <v>8353</v>
      </c>
      <c r="CF16" s="222" t="s">
        <v>17</v>
      </c>
      <c r="CG16" s="223">
        <v>45563</v>
      </c>
      <c r="CH16" s="221" t="s">
        <v>11691</v>
      </c>
      <c r="CI16" s="222" t="e">
        <v>#N/A</v>
      </c>
      <c r="CJ16" s="222" t="e">
        <v>#N/A</v>
      </c>
      <c r="CK16" s="222" t="e">
        <v>#N/A</v>
      </c>
      <c r="CL16" s="222" t="e">
        <v>#N/A</v>
      </c>
      <c r="CM16" s="222" t="e">
        <v>#N/A</v>
      </c>
      <c r="CN16" s="222" t="e">
        <v>#N/A</v>
      </c>
      <c r="CO16" s="225" t="e">
        <v>#N/A</v>
      </c>
      <c r="CP16" s="222" t="s">
        <v>8357</v>
      </c>
      <c r="CQ16" s="224" t="s">
        <v>17</v>
      </c>
      <c r="CR16" s="224" t="s">
        <v>17</v>
      </c>
      <c r="CS16" s="224" t="s">
        <v>17</v>
      </c>
      <c r="CT16" s="224" t="s">
        <v>17</v>
      </c>
      <c r="CU16" s="224" t="s">
        <v>8345</v>
      </c>
      <c r="CV16" s="224" t="s">
        <v>17</v>
      </c>
      <c r="CW16" s="214">
        <v>45563</v>
      </c>
      <c r="CX16" s="222" t="s">
        <v>8361</v>
      </c>
      <c r="CY16" s="218">
        <v>66000</v>
      </c>
      <c r="CZ16" s="218" t="s">
        <v>8358</v>
      </c>
      <c r="DA16" s="218" t="s">
        <v>884</v>
      </c>
      <c r="DB16" s="218">
        <v>2</v>
      </c>
      <c r="DC16" s="218" t="s">
        <v>7941</v>
      </c>
      <c r="DD16" s="218" t="s">
        <v>8359</v>
      </c>
      <c r="DE16" s="220">
        <v>45563</v>
      </c>
      <c r="DF16" s="221" t="s">
        <v>8364</v>
      </c>
      <c r="DG16" s="213">
        <v>6465000</v>
      </c>
      <c r="DH16" s="224" t="s">
        <v>8330</v>
      </c>
      <c r="DI16" s="224" t="s">
        <v>884</v>
      </c>
      <c r="DJ16" s="224">
        <v>2</v>
      </c>
      <c r="DK16" s="224" t="s">
        <v>8363</v>
      </c>
      <c r="DL16" s="224" t="s">
        <v>8362</v>
      </c>
      <c r="DM16" s="214">
        <v>45563</v>
      </c>
      <c r="DN16" s="222" t="s">
        <v>8366</v>
      </c>
      <c r="DO16" s="218">
        <v>0</v>
      </c>
      <c r="DP16" s="222" t="s">
        <v>8358</v>
      </c>
      <c r="DQ16" s="222" t="s">
        <v>884</v>
      </c>
      <c r="DR16" s="222">
        <v>2</v>
      </c>
      <c r="DS16" s="222" t="s">
        <v>8365</v>
      </c>
      <c r="DT16" s="222" t="s">
        <v>8359</v>
      </c>
      <c r="DU16" s="223">
        <v>45563</v>
      </c>
      <c r="DV16" s="221" t="s">
        <v>8367</v>
      </c>
      <c r="DW16" s="213">
        <v>66000</v>
      </c>
      <c r="DX16" s="224" t="s">
        <v>8358</v>
      </c>
      <c r="DY16" s="224" t="s">
        <v>884</v>
      </c>
      <c r="DZ16" s="224">
        <v>2</v>
      </c>
      <c r="EA16" s="224" t="s">
        <v>7941</v>
      </c>
      <c r="EB16" s="224" t="s">
        <v>8359</v>
      </c>
      <c r="EC16" s="214">
        <v>45563</v>
      </c>
      <c r="ED16" s="222" t="s">
        <v>8368</v>
      </c>
      <c r="EE16" s="218">
        <v>0</v>
      </c>
      <c r="EF16" s="222" t="s">
        <v>8358</v>
      </c>
      <c r="EG16" s="222" t="s">
        <v>884</v>
      </c>
      <c r="EH16" s="222">
        <v>2</v>
      </c>
      <c r="EI16" s="222" t="s">
        <v>7941</v>
      </c>
      <c r="EJ16" s="222" t="s">
        <v>8359</v>
      </c>
      <c r="EK16" s="223">
        <v>45563</v>
      </c>
      <c r="EL16" s="221" t="s">
        <v>8369</v>
      </c>
      <c r="EM16" s="213">
        <v>0</v>
      </c>
      <c r="EN16" s="224" t="s">
        <v>8358</v>
      </c>
      <c r="EO16" s="224" t="s">
        <v>884</v>
      </c>
      <c r="EP16" s="224">
        <v>2</v>
      </c>
      <c r="EQ16" s="224" t="s">
        <v>7941</v>
      </c>
      <c r="ER16" s="224" t="s">
        <v>8359</v>
      </c>
      <c r="ES16" s="214">
        <v>45563</v>
      </c>
      <c r="ET16" s="222" t="s">
        <v>8352</v>
      </c>
      <c r="EU16" s="222">
        <v>0</v>
      </c>
      <c r="EV16" s="222" t="s">
        <v>8348</v>
      </c>
      <c r="EW16" s="222" t="s">
        <v>884</v>
      </c>
      <c r="EX16" s="222">
        <v>2</v>
      </c>
      <c r="EY16" s="222" t="s">
        <v>8351</v>
      </c>
      <c r="EZ16" s="222" t="s">
        <v>4941</v>
      </c>
      <c r="FA16" s="223">
        <v>45563</v>
      </c>
      <c r="FB16" s="221" t="s">
        <v>8371</v>
      </c>
      <c r="FC16" s="224">
        <v>2</v>
      </c>
      <c r="FD16" s="224" t="s">
        <v>8358</v>
      </c>
      <c r="FE16" s="224" t="s">
        <v>884</v>
      </c>
      <c r="FF16" s="224">
        <v>2</v>
      </c>
      <c r="FG16" s="224" t="s">
        <v>8370</v>
      </c>
      <c r="FH16" s="224" t="s">
        <v>8359</v>
      </c>
      <c r="FI16" s="214">
        <v>45563</v>
      </c>
      <c r="FJ16" s="221" t="s">
        <v>8372</v>
      </c>
      <c r="FK16" s="222" t="s">
        <v>17</v>
      </c>
      <c r="FL16" s="222" t="s">
        <v>17</v>
      </c>
      <c r="FM16" s="222" t="s">
        <v>17</v>
      </c>
      <c r="FN16" s="222" t="s">
        <v>17</v>
      </c>
      <c r="FO16" s="222" t="s">
        <v>8345</v>
      </c>
      <c r="FP16" s="218" t="s">
        <v>17</v>
      </c>
      <c r="FQ16" s="219">
        <v>45563</v>
      </c>
      <c r="FR16" s="221" t="s">
        <v>8373</v>
      </c>
      <c r="FS16" s="224" t="s">
        <v>17</v>
      </c>
      <c r="FT16" s="224" t="s">
        <v>17</v>
      </c>
      <c r="FU16" s="224" t="s">
        <v>17</v>
      </c>
      <c r="FV16" s="224" t="s">
        <v>17</v>
      </c>
      <c r="FW16" s="224" t="s">
        <v>8345</v>
      </c>
      <c r="FX16" s="224" t="s">
        <v>17</v>
      </c>
      <c r="FY16" s="214">
        <v>45563</v>
      </c>
      <c r="FZ16" s="222" t="s">
        <v>2950</v>
      </c>
      <c r="GA16" s="222">
        <v>0</v>
      </c>
      <c r="GB16" s="222" t="s">
        <v>2177</v>
      </c>
      <c r="GC16" s="222" t="s">
        <v>33</v>
      </c>
      <c r="GD16" s="222">
        <v>2</v>
      </c>
      <c r="GE16" s="222" t="s">
        <v>17</v>
      </c>
      <c r="GF16" s="222" t="s">
        <v>17</v>
      </c>
      <c r="GG16" s="223">
        <v>45461</v>
      </c>
      <c r="GH16" s="221" t="s">
        <v>2956</v>
      </c>
      <c r="GI16" s="224">
        <v>0</v>
      </c>
      <c r="GJ16" s="224" t="s">
        <v>2177</v>
      </c>
      <c r="GK16" s="224" t="s">
        <v>33</v>
      </c>
      <c r="GL16" s="224">
        <v>2</v>
      </c>
      <c r="GM16" s="224" t="s">
        <v>17</v>
      </c>
      <c r="GN16" s="224" t="s">
        <v>17</v>
      </c>
      <c r="GO16" s="214">
        <v>45461</v>
      </c>
      <c r="GP16" s="222" t="s">
        <v>2951</v>
      </c>
      <c r="GQ16" s="222">
        <v>0</v>
      </c>
      <c r="GR16" s="222" t="s">
        <v>2177</v>
      </c>
      <c r="GS16" s="222" t="s">
        <v>33</v>
      </c>
      <c r="GT16" s="222">
        <v>2</v>
      </c>
      <c r="GU16" s="222" t="s">
        <v>17</v>
      </c>
      <c r="GV16" s="222" t="s">
        <v>17</v>
      </c>
      <c r="GW16" s="223">
        <v>45461</v>
      </c>
      <c r="GX16" s="221" t="s">
        <v>2957</v>
      </c>
      <c r="GY16" s="224">
        <v>0</v>
      </c>
      <c r="GZ16" s="224" t="s">
        <v>2177</v>
      </c>
      <c r="HA16" s="224" t="s">
        <v>33</v>
      </c>
      <c r="HB16" s="224">
        <v>2</v>
      </c>
      <c r="HC16" s="224" t="s">
        <v>17</v>
      </c>
      <c r="HD16" s="224" t="s">
        <v>17</v>
      </c>
      <c r="HE16" s="214">
        <v>45461</v>
      </c>
      <c r="HF16" s="222" t="s">
        <v>2949</v>
      </c>
      <c r="HG16" s="222">
        <v>0</v>
      </c>
      <c r="HH16" s="222" t="s">
        <v>2177</v>
      </c>
      <c r="HI16" s="222" t="s">
        <v>33</v>
      </c>
      <c r="HJ16" s="222">
        <v>2</v>
      </c>
      <c r="HK16" s="222" t="s">
        <v>17</v>
      </c>
      <c r="HL16" s="222" t="s">
        <v>17</v>
      </c>
      <c r="HM16" s="223">
        <v>45461</v>
      </c>
      <c r="HN16" s="221" t="s">
        <v>2955</v>
      </c>
      <c r="HO16" s="224">
        <v>0</v>
      </c>
      <c r="HP16" s="224" t="s">
        <v>2177</v>
      </c>
      <c r="HQ16" s="224" t="s">
        <v>33</v>
      </c>
      <c r="HR16" s="224">
        <v>2</v>
      </c>
      <c r="HS16" s="224" t="s">
        <v>17</v>
      </c>
      <c r="HT16" s="224" t="s">
        <v>17</v>
      </c>
      <c r="HU16" s="214">
        <v>45461</v>
      </c>
      <c r="HV16" s="222" t="s">
        <v>2952</v>
      </c>
      <c r="HW16" s="222">
        <v>0</v>
      </c>
      <c r="HX16" s="222" t="s">
        <v>2177</v>
      </c>
      <c r="HY16" s="222" t="s">
        <v>33</v>
      </c>
      <c r="HZ16" s="222">
        <v>2</v>
      </c>
      <c r="IA16" s="222" t="s">
        <v>17</v>
      </c>
      <c r="IB16" s="222" t="s">
        <v>17</v>
      </c>
      <c r="IC16" s="223">
        <v>45461</v>
      </c>
      <c r="ID16" s="221" t="s">
        <v>2954</v>
      </c>
      <c r="IE16" s="224">
        <v>0</v>
      </c>
      <c r="IF16" s="224" t="s">
        <v>2177</v>
      </c>
      <c r="IG16" s="224" t="s">
        <v>33</v>
      </c>
      <c r="IH16" s="224">
        <v>2</v>
      </c>
      <c r="II16" s="224" t="s">
        <v>17</v>
      </c>
      <c r="IJ16" s="224" t="s">
        <v>17</v>
      </c>
      <c r="IK16" s="214">
        <v>45461</v>
      </c>
      <c r="IL16" s="222" t="s">
        <v>2953</v>
      </c>
      <c r="IM16" s="222">
        <v>0</v>
      </c>
      <c r="IN16" s="222" t="s">
        <v>2177</v>
      </c>
      <c r="IO16" s="222" t="s">
        <v>33</v>
      </c>
      <c r="IP16" s="222">
        <v>2</v>
      </c>
      <c r="IQ16" s="222" t="s">
        <v>17</v>
      </c>
      <c r="IR16" s="222" t="s">
        <v>17</v>
      </c>
      <c r="IS16" s="223">
        <v>45461</v>
      </c>
    </row>
    <row r="17" spans="1:253" s="11" customFormat="1" ht="13.25" customHeight="1" x14ac:dyDescent="0.25">
      <c r="A17" s="11" t="s">
        <v>2958</v>
      </c>
      <c r="B17" s="11" t="s">
        <v>11081</v>
      </c>
      <c r="C17" s="11" t="s">
        <v>2959</v>
      </c>
      <c r="D17" s="11" t="s">
        <v>2960</v>
      </c>
      <c r="E17" s="11" t="s">
        <v>10405</v>
      </c>
      <c r="F17" s="11" t="s">
        <v>8376</v>
      </c>
      <c r="G17" s="212">
        <v>9281000</v>
      </c>
      <c r="H17" s="213" t="s">
        <v>8330</v>
      </c>
      <c r="I17" s="213" t="s">
        <v>492</v>
      </c>
      <c r="J17" s="213">
        <v>1</v>
      </c>
      <c r="K17" s="213" t="s">
        <v>8375</v>
      </c>
      <c r="L17" s="213" t="s">
        <v>8374</v>
      </c>
      <c r="M17" s="214">
        <v>45563</v>
      </c>
      <c r="N17" s="221" t="s">
        <v>8380</v>
      </c>
      <c r="O17" s="216">
        <v>207582</v>
      </c>
      <c r="P17" s="216" t="s">
        <v>8377</v>
      </c>
      <c r="Q17" s="216" t="s">
        <v>884</v>
      </c>
      <c r="R17" s="216">
        <v>2</v>
      </c>
      <c r="S17" s="216" t="s">
        <v>8379</v>
      </c>
      <c r="T17" s="216" t="s">
        <v>8378</v>
      </c>
      <c r="U17" s="217">
        <v>45563</v>
      </c>
      <c r="V17" s="221" t="s">
        <v>8382</v>
      </c>
      <c r="W17" s="213">
        <v>9281000</v>
      </c>
      <c r="X17" s="213" t="s">
        <v>8330</v>
      </c>
      <c r="Y17" s="213" t="s">
        <v>884</v>
      </c>
      <c r="Z17" s="213">
        <v>2</v>
      </c>
      <c r="AA17" s="213" t="s">
        <v>8381</v>
      </c>
      <c r="AB17" s="213" t="s">
        <v>8374</v>
      </c>
      <c r="AC17" s="214">
        <v>45563</v>
      </c>
      <c r="AD17" s="221" t="s">
        <v>8384</v>
      </c>
      <c r="AE17" s="218">
        <v>53000</v>
      </c>
      <c r="AF17" s="218" t="s">
        <v>8245</v>
      </c>
      <c r="AG17" s="218" t="s">
        <v>884</v>
      </c>
      <c r="AH17" s="218">
        <v>2</v>
      </c>
      <c r="AI17" s="218" t="s">
        <v>8383</v>
      </c>
      <c r="AJ17" s="218" t="s">
        <v>8340</v>
      </c>
      <c r="AK17" s="219">
        <v>45563</v>
      </c>
      <c r="AL17" s="221" t="s">
        <v>8386</v>
      </c>
      <c r="AM17" s="213">
        <v>53000</v>
      </c>
      <c r="AN17" s="213" t="s">
        <v>8245</v>
      </c>
      <c r="AO17" s="213" t="s">
        <v>884</v>
      </c>
      <c r="AP17" s="213">
        <v>2</v>
      </c>
      <c r="AQ17" s="213" t="s">
        <v>8385</v>
      </c>
      <c r="AR17" s="213" t="s">
        <v>8340</v>
      </c>
      <c r="AS17" s="214">
        <v>45563</v>
      </c>
      <c r="AT17" s="222" t="s">
        <v>8388</v>
      </c>
      <c r="AU17" s="218" t="s">
        <v>17</v>
      </c>
      <c r="AV17" s="218" t="s">
        <v>17</v>
      </c>
      <c r="AW17" s="218" t="s">
        <v>17</v>
      </c>
      <c r="AX17" s="218" t="s">
        <v>17</v>
      </c>
      <c r="AY17" s="218" t="s">
        <v>8345</v>
      </c>
      <c r="AZ17" s="218" t="s">
        <v>17</v>
      </c>
      <c r="BA17" s="219">
        <v>45563</v>
      </c>
      <c r="BB17" s="221" t="s">
        <v>8387</v>
      </c>
      <c r="BC17" s="213" t="s">
        <v>17</v>
      </c>
      <c r="BD17" s="213" t="s">
        <v>17</v>
      </c>
      <c r="BE17" s="213" t="s">
        <v>17</v>
      </c>
      <c r="BF17" s="213" t="s">
        <v>17</v>
      </c>
      <c r="BG17" s="213" t="s">
        <v>8345</v>
      </c>
      <c r="BH17" s="213" t="s">
        <v>17</v>
      </c>
      <c r="BI17" s="214">
        <v>45563</v>
      </c>
      <c r="BJ17" s="222" t="s">
        <v>8389</v>
      </c>
      <c r="BK17" s="222">
        <v>0</v>
      </c>
      <c r="BL17" s="222" t="s">
        <v>8348</v>
      </c>
      <c r="BM17" s="222" t="s">
        <v>884</v>
      </c>
      <c r="BN17" s="222">
        <v>2</v>
      </c>
      <c r="BO17" s="222" t="s">
        <v>8349</v>
      </c>
      <c r="BP17" s="218" t="s">
        <v>4941</v>
      </c>
      <c r="BQ17" s="223">
        <v>45563</v>
      </c>
      <c r="BR17" s="221" t="s">
        <v>8392</v>
      </c>
      <c r="BS17" s="224">
        <v>0</v>
      </c>
      <c r="BT17" s="224" t="s">
        <v>17</v>
      </c>
      <c r="BU17" s="224" t="s">
        <v>17</v>
      </c>
      <c r="BV17" s="224" t="s">
        <v>17</v>
      </c>
      <c r="BW17" s="224" t="s">
        <v>8353</v>
      </c>
      <c r="BX17" s="224" t="s">
        <v>17</v>
      </c>
      <c r="BY17" s="214">
        <v>45563</v>
      </c>
      <c r="BZ17" s="222" t="s">
        <v>8393</v>
      </c>
      <c r="CA17" s="222">
        <v>0</v>
      </c>
      <c r="CB17" s="222" t="s">
        <v>17</v>
      </c>
      <c r="CC17" s="222" t="s">
        <v>17</v>
      </c>
      <c r="CD17" s="222" t="s">
        <v>17</v>
      </c>
      <c r="CE17" s="222" t="s">
        <v>8353</v>
      </c>
      <c r="CF17" s="222" t="s">
        <v>17</v>
      </c>
      <c r="CG17" s="223">
        <v>45563</v>
      </c>
      <c r="CH17" s="221" t="s">
        <v>11692</v>
      </c>
      <c r="CI17" s="222" t="e">
        <v>#N/A</v>
      </c>
      <c r="CJ17" s="222" t="e">
        <v>#N/A</v>
      </c>
      <c r="CK17" s="222" t="e">
        <v>#N/A</v>
      </c>
      <c r="CL17" s="222" t="e">
        <v>#N/A</v>
      </c>
      <c r="CM17" s="222" t="e">
        <v>#N/A</v>
      </c>
      <c r="CN17" s="222" t="e">
        <v>#N/A</v>
      </c>
      <c r="CO17" s="225" t="e">
        <v>#N/A</v>
      </c>
      <c r="CP17" s="222" t="s">
        <v>8395</v>
      </c>
      <c r="CQ17" s="224" t="s">
        <v>17</v>
      </c>
      <c r="CR17" s="224" t="s">
        <v>17</v>
      </c>
      <c r="CS17" s="224" t="s">
        <v>17</v>
      </c>
      <c r="CT17" s="224" t="s">
        <v>17</v>
      </c>
      <c r="CU17" s="224" t="s">
        <v>8345</v>
      </c>
      <c r="CV17" s="224" t="s">
        <v>17</v>
      </c>
      <c r="CW17" s="214">
        <v>45563</v>
      </c>
      <c r="CX17" s="222" t="s">
        <v>8399</v>
      </c>
      <c r="CY17" s="218">
        <v>53000</v>
      </c>
      <c r="CZ17" s="218" t="s">
        <v>8396</v>
      </c>
      <c r="DA17" s="218" t="s">
        <v>884</v>
      </c>
      <c r="DB17" s="218">
        <v>2</v>
      </c>
      <c r="DC17" s="218" t="s">
        <v>7941</v>
      </c>
      <c r="DD17" s="218" t="s">
        <v>8397</v>
      </c>
      <c r="DE17" s="220">
        <v>45563</v>
      </c>
      <c r="DF17" s="221" t="s">
        <v>8400</v>
      </c>
      <c r="DG17" s="213">
        <v>9228000</v>
      </c>
      <c r="DH17" s="224" t="s">
        <v>8330</v>
      </c>
      <c r="DI17" s="224" t="s">
        <v>884</v>
      </c>
      <c r="DJ17" s="224">
        <v>2</v>
      </c>
      <c r="DK17" s="224" t="s">
        <v>8363</v>
      </c>
      <c r="DL17" s="224" t="s">
        <v>8374</v>
      </c>
      <c r="DM17" s="214">
        <v>45563</v>
      </c>
      <c r="DN17" s="222" t="s">
        <v>8402</v>
      </c>
      <c r="DO17" s="218">
        <v>0</v>
      </c>
      <c r="DP17" s="222" t="s">
        <v>8396</v>
      </c>
      <c r="DQ17" s="222" t="s">
        <v>884</v>
      </c>
      <c r="DR17" s="222">
        <v>2</v>
      </c>
      <c r="DS17" s="222" t="s">
        <v>8401</v>
      </c>
      <c r="DT17" s="222" t="s">
        <v>8397</v>
      </c>
      <c r="DU17" s="223">
        <v>45563</v>
      </c>
      <c r="DV17" s="221" t="s">
        <v>8403</v>
      </c>
      <c r="DW17" s="213">
        <v>53000</v>
      </c>
      <c r="DX17" s="224" t="s">
        <v>8396</v>
      </c>
      <c r="DY17" s="224" t="s">
        <v>884</v>
      </c>
      <c r="DZ17" s="224">
        <v>2</v>
      </c>
      <c r="EA17" s="224" t="s">
        <v>7941</v>
      </c>
      <c r="EB17" s="224" t="s">
        <v>8397</v>
      </c>
      <c r="EC17" s="214">
        <v>45563</v>
      </c>
      <c r="ED17" s="222" t="s">
        <v>8404</v>
      </c>
      <c r="EE17" s="218">
        <v>0</v>
      </c>
      <c r="EF17" s="222" t="s">
        <v>8396</v>
      </c>
      <c r="EG17" s="222" t="s">
        <v>884</v>
      </c>
      <c r="EH17" s="222">
        <v>2</v>
      </c>
      <c r="EI17" s="222" t="s">
        <v>7941</v>
      </c>
      <c r="EJ17" s="222" t="s">
        <v>8397</v>
      </c>
      <c r="EK17" s="223">
        <v>45563</v>
      </c>
      <c r="EL17" s="221" t="s">
        <v>8405</v>
      </c>
      <c r="EM17" s="213">
        <v>0</v>
      </c>
      <c r="EN17" s="224" t="s">
        <v>8396</v>
      </c>
      <c r="EO17" s="224" t="s">
        <v>884</v>
      </c>
      <c r="EP17" s="224">
        <v>2</v>
      </c>
      <c r="EQ17" s="224" t="s">
        <v>7941</v>
      </c>
      <c r="ER17" s="224" t="s">
        <v>8397</v>
      </c>
      <c r="ES17" s="214">
        <v>45563</v>
      </c>
      <c r="ET17" s="222" t="s">
        <v>8391</v>
      </c>
      <c r="EU17" s="222">
        <v>0</v>
      </c>
      <c r="EV17" s="222" t="s">
        <v>8348</v>
      </c>
      <c r="EW17" s="222" t="s">
        <v>884</v>
      </c>
      <c r="EX17" s="222">
        <v>2</v>
      </c>
      <c r="EY17" s="222" t="s">
        <v>8390</v>
      </c>
      <c r="EZ17" s="222" t="s">
        <v>4941</v>
      </c>
      <c r="FA17" s="223">
        <v>45563</v>
      </c>
      <c r="FB17" s="221" t="s">
        <v>8407</v>
      </c>
      <c r="FC17" s="224">
        <v>2</v>
      </c>
      <c r="FD17" s="224" t="s">
        <v>8245</v>
      </c>
      <c r="FE17" s="224" t="s">
        <v>884</v>
      </c>
      <c r="FF17" s="224">
        <v>2</v>
      </c>
      <c r="FG17" s="224" t="s">
        <v>8406</v>
      </c>
      <c r="FH17" s="224" t="s">
        <v>8340</v>
      </c>
      <c r="FI17" s="214">
        <v>45563</v>
      </c>
      <c r="FJ17" s="221" t="s">
        <v>8408</v>
      </c>
      <c r="FK17" s="222" t="s">
        <v>17</v>
      </c>
      <c r="FL17" s="222" t="s">
        <v>17</v>
      </c>
      <c r="FM17" s="222" t="s">
        <v>17</v>
      </c>
      <c r="FN17" s="222" t="s">
        <v>17</v>
      </c>
      <c r="FO17" s="222" t="s">
        <v>8345</v>
      </c>
      <c r="FP17" s="218" t="s">
        <v>17</v>
      </c>
      <c r="FQ17" s="219">
        <v>45563</v>
      </c>
      <c r="FR17" s="221" t="s">
        <v>8409</v>
      </c>
      <c r="FS17" s="224" t="s">
        <v>17</v>
      </c>
      <c r="FT17" s="224" t="s">
        <v>17</v>
      </c>
      <c r="FU17" s="224" t="s">
        <v>17</v>
      </c>
      <c r="FV17" s="224" t="s">
        <v>17</v>
      </c>
      <c r="FW17" s="224" t="s">
        <v>8345</v>
      </c>
      <c r="FX17" s="224" t="s">
        <v>17</v>
      </c>
      <c r="FY17" s="214">
        <v>45563</v>
      </c>
      <c r="FZ17" s="222" t="s">
        <v>2962</v>
      </c>
      <c r="GA17" s="222">
        <v>0</v>
      </c>
      <c r="GB17" s="222" t="s">
        <v>2177</v>
      </c>
      <c r="GC17" s="222" t="s">
        <v>33</v>
      </c>
      <c r="GD17" s="222">
        <v>2</v>
      </c>
      <c r="GE17" s="222" t="s">
        <v>17</v>
      </c>
      <c r="GF17" s="222" t="s">
        <v>17</v>
      </c>
      <c r="GG17" s="223">
        <v>45461</v>
      </c>
      <c r="GH17" s="221" t="s">
        <v>2968</v>
      </c>
      <c r="GI17" s="224">
        <v>0</v>
      </c>
      <c r="GJ17" s="224" t="s">
        <v>2177</v>
      </c>
      <c r="GK17" s="224" t="s">
        <v>33</v>
      </c>
      <c r="GL17" s="224">
        <v>2</v>
      </c>
      <c r="GM17" s="224" t="s">
        <v>17</v>
      </c>
      <c r="GN17" s="224" t="s">
        <v>17</v>
      </c>
      <c r="GO17" s="214">
        <v>45461</v>
      </c>
      <c r="GP17" s="222" t="s">
        <v>2963</v>
      </c>
      <c r="GQ17" s="222">
        <v>0</v>
      </c>
      <c r="GR17" s="222" t="s">
        <v>2177</v>
      </c>
      <c r="GS17" s="222" t="s">
        <v>33</v>
      </c>
      <c r="GT17" s="222">
        <v>2</v>
      </c>
      <c r="GU17" s="222" t="s">
        <v>17</v>
      </c>
      <c r="GV17" s="222" t="s">
        <v>17</v>
      </c>
      <c r="GW17" s="223">
        <v>45461</v>
      </c>
      <c r="GX17" s="221" t="s">
        <v>2969</v>
      </c>
      <c r="GY17" s="224">
        <v>0</v>
      </c>
      <c r="GZ17" s="224" t="s">
        <v>2177</v>
      </c>
      <c r="HA17" s="224" t="s">
        <v>33</v>
      </c>
      <c r="HB17" s="224">
        <v>2</v>
      </c>
      <c r="HC17" s="224" t="s">
        <v>17</v>
      </c>
      <c r="HD17" s="224" t="s">
        <v>17</v>
      </c>
      <c r="HE17" s="214">
        <v>45461</v>
      </c>
      <c r="HF17" s="222" t="s">
        <v>2961</v>
      </c>
      <c r="HG17" s="222">
        <v>2</v>
      </c>
      <c r="HH17" s="222" t="s">
        <v>2177</v>
      </c>
      <c r="HI17" s="222" t="s">
        <v>33</v>
      </c>
      <c r="HJ17" s="222">
        <v>2</v>
      </c>
      <c r="HK17" s="222" t="s">
        <v>17</v>
      </c>
      <c r="HL17" s="222" t="s">
        <v>17</v>
      </c>
      <c r="HM17" s="223">
        <v>45461</v>
      </c>
      <c r="HN17" s="221" t="s">
        <v>2967</v>
      </c>
      <c r="HO17" s="224">
        <v>2</v>
      </c>
      <c r="HP17" s="224" t="s">
        <v>2177</v>
      </c>
      <c r="HQ17" s="224" t="s">
        <v>33</v>
      </c>
      <c r="HR17" s="224">
        <v>2</v>
      </c>
      <c r="HS17" s="224" t="s">
        <v>17</v>
      </c>
      <c r="HT17" s="224" t="s">
        <v>17</v>
      </c>
      <c r="HU17" s="214">
        <v>45461</v>
      </c>
      <c r="HV17" s="222" t="s">
        <v>2964</v>
      </c>
      <c r="HW17" s="222">
        <v>0</v>
      </c>
      <c r="HX17" s="222" t="s">
        <v>2177</v>
      </c>
      <c r="HY17" s="222" t="s">
        <v>33</v>
      </c>
      <c r="HZ17" s="222">
        <v>2</v>
      </c>
      <c r="IA17" s="222" t="s">
        <v>17</v>
      </c>
      <c r="IB17" s="222" t="s">
        <v>17</v>
      </c>
      <c r="IC17" s="223">
        <v>45461</v>
      </c>
      <c r="ID17" s="221" t="s">
        <v>2966</v>
      </c>
      <c r="IE17" s="224">
        <v>3</v>
      </c>
      <c r="IF17" s="224" t="s">
        <v>2177</v>
      </c>
      <c r="IG17" s="224" t="s">
        <v>33</v>
      </c>
      <c r="IH17" s="224">
        <v>2</v>
      </c>
      <c r="II17" s="224" t="s">
        <v>17</v>
      </c>
      <c r="IJ17" s="224" t="s">
        <v>17</v>
      </c>
      <c r="IK17" s="214">
        <v>45461</v>
      </c>
      <c r="IL17" s="222" t="s">
        <v>2965</v>
      </c>
      <c r="IM17" s="222">
        <v>0</v>
      </c>
      <c r="IN17" s="222" t="s">
        <v>2177</v>
      </c>
      <c r="IO17" s="222" t="s">
        <v>33</v>
      </c>
      <c r="IP17" s="222">
        <v>2</v>
      </c>
      <c r="IQ17" s="222" t="s">
        <v>17</v>
      </c>
      <c r="IR17" s="222" t="s">
        <v>17</v>
      </c>
      <c r="IS17" s="223">
        <v>45461</v>
      </c>
    </row>
    <row r="18" spans="1:253" s="11" customFormat="1" ht="13.25" customHeight="1" x14ac:dyDescent="0.25">
      <c r="A18" s="11" t="s">
        <v>5194</v>
      </c>
      <c r="B18" s="11" t="s">
        <v>11085</v>
      </c>
      <c r="C18" s="11" t="s">
        <v>5195</v>
      </c>
      <c r="D18" s="11" t="s">
        <v>2769</v>
      </c>
      <c r="E18" s="11" t="s">
        <v>10412</v>
      </c>
      <c r="F18" s="11" t="s">
        <v>5208</v>
      </c>
      <c r="G18" s="212">
        <v>216422000</v>
      </c>
      <c r="H18" s="213" t="s">
        <v>5205</v>
      </c>
      <c r="I18" s="213" t="s">
        <v>33</v>
      </c>
      <c r="J18" s="213">
        <v>2</v>
      </c>
      <c r="K18" s="213" t="s">
        <v>5207</v>
      </c>
      <c r="L18" s="213" t="s">
        <v>5206</v>
      </c>
      <c r="M18" s="214">
        <v>45549</v>
      </c>
      <c r="N18" s="221" t="s">
        <v>5212</v>
      </c>
      <c r="O18" s="216">
        <v>6335679</v>
      </c>
      <c r="P18" s="216" t="s">
        <v>5209</v>
      </c>
      <c r="Q18" s="216" t="s">
        <v>884</v>
      </c>
      <c r="R18" s="216">
        <v>2</v>
      </c>
      <c r="S18" s="216" t="s">
        <v>5211</v>
      </c>
      <c r="T18" s="216" t="s">
        <v>5210</v>
      </c>
      <c r="U18" s="217">
        <v>45549</v>
      </c>
      <c r="V18" s="221" t="s">
        <v>5216</v>
      </c>
      <c r="W18" s="213">
        <v>120707000</v>
      </c>
      <c r="X18" s="213" t="s">
        <v>5213</v>
      </c>
      <c r="Y18" s="213" t="s">
        <v>884</v>
      </c>
      <c r="Z18" s="213">
        <v>2</v>
      </c>
      <c r="AA18" s="213" t="s">
        <v>5215</v>
      </c>
      <c r="AB18" s="213" t="s">
        <v>5214</v>
      </c>
      <c r="AC18" s="214">
        <v>45549</v>
      </c>
      <c r="AD18" s="221" t="s">
        <v>5220</v>
      </c>
      <c r="AE18" s="218">
        <v>3581000</v>
      </c>
      <c r="AF18" s="218" t="s">
        <v>5217</v>
      </c>
      <c r="AG18" s="218" t="s">
        <v>884</v>
      </c>
      <c r="AH18" s="218">
        <v>2</v>
      </c>
      <c r="AI18" s="218" t="s">
        <v>5219</v>
      </c>
      <c r="AJ18" s="218" t="s">
        <v>5218</v>
      </c>
      <c r="AK18" s="219">
        <v>45549</v>
      </c>
      <c r="AL18" s="221" t="s">
        <v>5224</v>
      </c>
      <c r="AM18" s="213">
        <v>991000</v>
      </c>
      <c r="AN18" s="213" t="s">
        <v>5221</v>
      </c>
      <c r="AO18" s="213" t="s">
        <v>22</v>
      </c>
      <c r="AP18" s="213">
        <v>3</v>
      </c>
      <c r="AQ18" s="213" t="s">
        <v>5223</v>
      </c>
      <c r="AR18" s="213" t="s">
        <v>5222</v>
      </c>
      <c r="AS18" s="214">
        <v>45549</v>
      </c>
      <c r="AT18" s="222" t="s">
        <v>5228</v>
      </c>
      <c r="AU18" s="218">
        <v>836</v>
      </c>
      <c r="AV18" s="218" t="s">
        <v>5225</v>
      </c>
      <c r="AW18" s="218" t="s">
        <v>22</v>
      </c>
      <c r="AX18" s="218">
        <v>3</v>
      </c>
      <c r="AY18" s="218" t="s">
        <v>5227</v>
      </c>
      <c r="AZ18" s="218" t="s">
        <v>5226</v>
      </c>
      <c r="BA18" s="219">
        <v>45549</v>
      </c>
      <c r="BB18" s="221" t="s">
        <v>5263</v>
      </c>
      <c r="BC18" s="213" t="s">
        <v>17</v>
      </c>
      <c r="BD18" s="213" t="s">
        <v>512</v>
      </c>
      <c r="BE18" s="213" t="s">
        <v>17</v>
      </c>
      <c r="BF18" s="213" t="s">
        <v>17</v>
      </c>
      <c r="BG18" s="213" t="s">
        <v>5262</v>
      </c>
      <c r="BH18" s="213" t="s">
        <v>512</v>
      </c>
      <c r="BI18" s="214">
        <v>45549</v>
      </c>
      <c r="BJ18" s="222" t="s">
        <v>5232</v>
      </c>
      <c r="BK18" s="222">
        <v>186</v>
      </c>
      <c r="BL18" s="222" t="s">
        <v>5229</v>
      </c>
      <c r="BM18" s="222" t="s">
        <v>22</v>
      </c>
      <c r="BN18" s="222">
        <v>3</v>
      </c>
      <c r="BO18" s="222" t="s">
        <v>5231</v>
      </c>
      <c r="BP18" s="218" t="s">
        <v>5230</v>
      </c>
      <c r="BQ18" s="223">
        <v>45549</v>
      </c>
      <c r="BR18" s="221" t="s">
        <v>5267</v>
      </c>
      <c r="BS18" s="224">
        <v>301738</v>
      </c>
      <c r="BT18" s="224" t="s">
        <v>5264</v>
      </c>
      <c r="BU18" s="224" t="s">
        <v>17</v>
      </c>
      <c r="BV18" s="224" t="s">
        <v>17</v>
      </c>
      <c r="BW18" s="224" t="s">
        <v>5266</v>
      </c>
      <c r="BX18" s="224" t="s">
        <v>5265</v>
      </c>
      <c r="BY18" s="214">
        <v>45549</v>
      </c>
      <c r="BZ18" s="222" t="s">
        <v>5271</v>
      </c>
      <c r="CA18" s="222">
        <v>7542</v>
      </c>
      <c r="CB18" s="222" t="s">
        <v>5268</v>
      </c>
      <c r="CC18" s="222" t="s">
        <v>17</v>
      </c>
      <c r="CD18" s="222" t="s">
        <v>17</v>
      </c>
      <c r="CE18" s="222" t="s">
        <v>5270</v>
      </c>
      <c r="CF18" s="222" t="s">
        <v>5269</v>
      </c>
      <c r="CG18" s="223">
        <v>45549</v>
      </c>
      <c r="CH18" s="221" t="s">
        <v>11693</v>
      </c>
      <c r="CI18" s="222" t="e">
        <v>#N/A</v>
      </c>
      <c r="CJ18" s="222" t="e">
        <v>#N/A</v>
      </c>
      <c r="CK18" s="222" t="e">
        <v>#N/A</v>
      </c>
      <c r="CL18" s="222" t="e">
        <v>#N/A</v>
      </c>
      <c r="CM18" s="222" t="e">
        <v>#N/A</v>
      </c>
      <c r="CN18" s="222" t="e">
        <v>#N/A</v>
      </c>
      <c r="CO18" s="225" t="e">
        <v>#N/A</v>
      </c>
      <c r="CP18" s="222" t="s">
        <v>5276</v>
      </c>
      <c r="CQ18" s="224">
        <v>1900000000</v>
      </c>
      <c r="CR18" s="224" t="s">
        <v>5273</v>
      </c>
      <c r="CS18" s="224" t="s">
        <v>17</v>
      </c>
      <c r="CT18" s="224" t="s">
        <v>17</v>
      </c>
      <c r="CU18" s="224" t="s">
        <v>5275</v>
      </c>
      <c r="CV18" s="224" t="s">
        <v>5274</v>
      </c>
      <c r="CW18" s="214">
        <v>45549</v>
      </c>
      <c r="CX18" s="222" t="s">
        <v>5240</v>
      </c>
      <c r="CY18" s="218">
        <v>1595000</v>
      </c>
      <c r="CZ18" s="218" t="s">
        <v>5237</v>
      </c>
      <c r="DA18" s="218" t="s">
        <v>22</v>
      </c>
      <c r="DB18" s="218">
        <v>3</v>
      </c>
      <c r="DC18" s="218" t="s">
        <v>5249</v>
      </c>
      <c r="DD18" s="218" t="s">
        <v>5238</v>
      </c>
      <c r="DE18" s="220">
        <v>45549</v>
      </c>
      <c r="DF18" s="221" t="s">
        <v>5244</v>
      </c>
      <c r="DG18" s="213">
        <v>117126000</v>
      </c>
      <c r="DH18" s="224" t="s">
        <v>5241</v>
      </c>
      <c r="DI18" s="224" t="s">
        <v>22</v>
      </c>
      <c r="DJ18" s="224">
        <v>3</v>
      </c>
      <c r="DK18" s="224" t="s">
        <v>5243</v>
      </c>
      <c r="DL18" s="224" t="s">
        <v>5242</v>
      </c>
      <c r="DM18" s="214">
        <v>45549</v>
      </c>
      <c r="DN18" s="222" t="s">
        <v>5248</v>
      </c>
      <c r="DO18" s="218">
        <v>1987000</v>
      </c>
      <c r="DP18" s="222" t="s">
        <v>5245</v>
      </c>
      <c r="DQ18" s="222" t="s">
        <v>22</v>
      </c>
      <c r="DR18" s="222">
        <v>3</v>
      </c>
      <c r="DS18" s="222" t="s">
        <v>5247</v>
      </c>
      <c r="DT18" s="222" t="s">
        <v>5246</v>
      </c>
      <c r="DU18" s="223">
        <v>45549</v>
      </c>
      <c r="DV18" s="221" t="s">
        <v>5250</v>
      </c>
      <c r="DW18" s="213">
        <v>1595000</v>
      </c>
      <c r="DX18" s="224" t="s">
        <v>5237</v>
      </c>
      <c r="DY18" s="224" t="s">
        <v>22</v>
      </c>
      <c r="DZ18" s="224">
        <v>3</v>
      </c>
      <c r="EA18" s="224" t="s">
        <v>5249</v>
      </c>
      <c r="EB18" s="224" t="s">
        <v>5238</v>
      </c>
      <c r="EC18" s="214">
        <v>45549</v>
      </c>
      <c r="ED18" s="222" t="s">
        <v>5252</v>
      </c>
      <c r="EE18" s="218" t="s">
        <v>17</v>
      </c>
      <c r="EF18" s="222" t="s">
        <v>17</v>
      </c>
      <c r="EG18" s="222" t="s">
        <v>17</v>
      </c>
      <c r="EH18" s="222" t="s">
        <v>17</v>
      </c>
      <c r="EI18" s="222" t="s">
        <v>5251</v>
      </c>
      <c r="EJ18" s="222" t="s">
        <v>17</v>
      </c>
      <c r="EK18" s="223">
        <v>45549</v>
      </c>
      <c r="EL18" s="221" t="s">
        <v>5253</v>
      </c>
      <c r="EM18" s="213" t="s">
        <v>17</v>
      </c>
      <c r="EN18" s="224" t="s">
        <v>17</v>
      </c>
      <c r="EO18" s="224" t="s">
        <v>17</v>
      </c>
      <c r="EP18" s="224" t="s">
        <v>17</v>
      </c>
      <c r="EQ18" s="224" t="s">
        <v>5251</v>
      </c>
      <c r="ER18" s="224" t="s">
        <v>17</v>
      </c>
      <c r="ES18" s="214">
        <v>45549</v>
      </c>
      <c r="ET18" s="222" t="s">
        <v>5236</v>
      </c>
      <c r="EU18" s="222">
        <v>186</v>
      </c>
      <c r="EV18" s="222" t="s">
        <v>5233</v>
      </c>
      <c r="EW18" s="222" t="s">
        <v>22</v>
      </c>
      <c r="EX18" s="222">
        <v>3</v>
      </c>
      <c r="EY18" s="222" t="s">
        <v>5235</v>
      </c>
      <c r="EZ18" s="222" t="s">
        <v>5234</v>
      </c>
      <c r="FA18" s="223">
        <v>45549</v>
      </c>
      <c r="FB18" s="221" t="s">
        <v>5256</v>
      </c>
      <c r="FC18" s="224" t="s">
        <v>17</v>
      </c>
      <c r="FD18" s="224" t="s">
        <v>5254</v>
      </c>
      <c r="FE18" s="224" t="s">
        <v>22</v>
      </c>
      <c r="FF18" s="224">
        <v>3</v>
      </c>
      <c r="FG18" s="224" t="s">
        <v>5255</v>
      </c>
      <c r="FH18" s="224" t="s">
        <v>5246</v>
      </c>
      <c r="FI18" s="214">
        <v>45549</v>
      </c>
      <c r="FJ18" s="221" t="s">
        <v>5260</v>
      </c>
      <c r="FK18" s="222" t="s">
        <v>17</v>
      </c>
      <c r="FL18" s="222" t="s">
        <v>5257</v>
      </c>
      <c r="FM18" s="222" t="s">
        <v>17</v>
      </c>
      <c r="FN18" s="222" t="s">
        <v>17</v>
      </c>
      <c r="FO18" s="222" t="s">
        <v>5259</v>
      </c>
      <c r="FP18" s="218" t="s">
        <v>5258</v>
      </c>
      <c r="FQ18" s="219">
        <v>45549</v>
      </c>
      <c r="FR18" s="221" t="s">
        <v>5261</v>
      </c>
      <c r="FS18" s="224" t="s">
        <v>17</v>
      </c>
      <c r="FT18" s="224" t="s">
        <v>5257</v>
      </c>
      <c r="FU18" s="224" t="s">
        <v>17</v>
      </c>
      <c r="FV18" s="224" t="s">
        <v>17</v>
      </c>
      <c r="FW18" s="224" t="s">
        <v>5259</v>
      </c>
      <c r="FX18" s="224" t="s">
        <v>5258</v>
      </c>
      <c r="FY18" s="214">
        <v>45549</v>
      </c>
      <c r="FZ18" s="222" t="s">
        <v>5197</v>
      </c>
      <c r="GA18" s="222">
        <v>0</v>
      </c>
      <c r="GB18" s="222" t="s">
        <v>2177</v>
      </c>
      <c r="GC18" s="222" t="s">
        <v>33</v>
      </c>
      <c r="GD18" s="222">
        <v>2</v>
      </c>
      <c r="GE18" s="222" t="s">
        <v>17</v>
      </c>
      <c r="GF18" s="222" t="s">
        <v>17</v>
      </c>
      <c r="GG18" s="223">
        <v>45537</v>
      </c>
      <c r="GH18" s="221" t="s">
        <v>5203</v>
      </c>
      <c r="GI18" s="224">
        <v>0</v>
      </c>
      <c r="GJ18" s="224" t="s">
        <v>2177</v>
      </c>
      <c r="GK18" s="224" t="s">
        <v>33</v>
      </c>
      <c r="GL18" s="224">
        <v>2</v>
      </c>
      <c r="GM18" s="224" t="s">
        <v>17</v>
      </c>
      <c r="GN18" s="224" t="s">
        <v>17</v>
      </c>
      <c r="GO18" s="214">
        <v>45537</v>
      </c>
      <c r="GP18" s="222" t="s">
        <v>5198</v>
      </c>
      <c r="GQ18" s="222">
        <v>0</v>
      </c>
      <c r="GR18" s="222" t="s">
        <v>2177</v>
      </c>
      <c r="GS18" s="222" t="s">
        <v>33</v>
      </c>
      <c r="GT18" s="222">
        <v>2</v>
      </c>
      <c r="GU18" s="222" t="s">
        <v>17</v>
      </c>
      <c r="GV18" s="222" t="s">
        <v>17</v>
      </c>
      <c r="GW18" s="223">
        <v>45537</v>
      </c>
      <c r="GX18" s="221" t="s">
        <v>5204</v>
      </c>
      <c r="GY18" s="224">
        <v>0</v>
      </c>
      <c r="GZ18" s="224" t="s">
        <v>2177</v>
      </c>
      <c r="HA18" s="224" t="s">
        <v>33</v>
      </c>
      <c r="HB18" s="224">
        <v>2</v>
      </c>
      <c r="HC18" s="224" t="s">
        <v>17</v>
      </c>
      <c r="HD18" s="224" t="s">
        <v>17</v>
      </c>
      <c r="HE18" s="214">
        <v>45537</v>
      </c>
      <c r="HF18" s="222" t="s">
        <v>5196</v>
      </c>
      <c r="HG18" s="222">
        <v>0</v>
      </c>
      <c r="HH18" s="222" t="s">
        <v>2177</v>
      </c>
      <c r="HI18" s="222" t="s">
        <v>33</v>
      </c>
      <c r="HJ18" s="222">
        <v>2</v>
      </c>
      <c r="HK18" s="222" t="s">
        <v>17</v>
      </c>
      <c r="HL18" s="222" t="s">
        <v>17</v>
      </c>
      <c r="HM18" s="223">
        <v>45537</v>
      </c>
      <c r="HN18" s="221" t="s">
        <v>5202</v>
      </c>
      <c r="HO18" s="224">
        <v>0</v>
      </c>
      <c r="HP18" s="224" t="s">
        <v>2177</v>
      </c>
      <c r="HQ18" s="224" t="s">
        <v>33</v>
      </c>
      <c r="HR18" s="224">
        <v>2</v>
      </c>
      <c r="HS18" s="224" t="s">
        <v>17</v>
      </c>
      <c r="HT18" s="224" t="s">
        <v>17</v>
      </c>
      <c r="HU18" s="214">
        <v>45537</v>
      </c>
      <c r="HV18" s="222" t="s">
        <v>5199</v>
      </c>
      <c r="HW18" s="222">
        <v>0</v>
      </c>
      <c r="HX18" s="222" t="s">
        <v>2177</v>
      </c>
      <c r="HY18" s="222" t="s">
        <v>33</v>
      </c>
      <c r="HZ18" s="222">
        <v>2</v>
      </c>
      <c r="IA18" s="222" t="s">
        <v>17</v>
      </c>
      <c r="IB18" s="222" t="s">
        <v>17</v>
      </c>
      <c r="IC18" s="223">
        <v>45537</v>
      </c>
      <c r="ID18" s="221" t="s">
        <v>5201</v>
      </c>
      <c r="IE18" s="224">
        <v>0</v>
      </c>
      <c r="IF18" s="224" t="s">
        <v>2177</v>
      </c>
      <c r="IG18" s="224" t="s">
        <v>33</v>
      </c>
      <c r="IH18" s="224">
        <v>2</v>
      </c>
      <c r="II18" s="224" t="s">
        <v>17</v>
      </c>
      <c r="IJ18" s="224" t="s">
        <v>17</v>
      </c>
      <c r="IK18" s="214">
        <v>45537</v>
      </c>
      <c r="IL18" s="222" t="s">
        <v>5200</v>
      </c>
      <c r="IM18" s="222">
        <v>2</v>
      </c>
      <c r="IN18" s="222" t="s">
        <v>2177</v>
      </c>
      <c r="IO18" s="222" t="s">
        <v>33</v>
      </c>
      <c r="IP18" s="222">
        <v>2</v>
      </c>
      <c r="IQ18" s="222" t="s">
        <v>17</v>
      </c>
      <c r="IR18" s="222" t="s">
        <v>17</v>
      </c>
      <c r="IS18" s="223">
        <v>45537</v>
      </c>
    </row>
    <row r="19" spans="1:253" s="11" customFormat="1" ht="13.25" customHeight="1" x14ac:dyDescent="0.25">
      <c r="A19" s="11" t="s">
        <v>2767</v>
      </c>
      <c r="B19" s="11" t="s">
        <v>11090</v>
      </c>
      <c r="C19" s="11" t="s">
        <v>2768</v>
      </c>
      <c r="D19" s="11" t="s">
        <v>2769</v>
      </c>
      <c r="E19" s="11" t="s">
        <v>10412</v>
      </c>
      <c r="F19" s="11" t="s">
        <v>5278</v>
      </c>
      <c r="G19" s="212">
        <v>216422000</v>
      </c>
      <c r="H19" s="213" t="s">
        <v>5205</v>
      </c>
      <c r="I19" s="213" t="s">
        <v>884</v>
      </c>
      <c r="J19" s="213">
        <v>2</v>
      </c>
      <c r="K19" s="213" t="s">
        <v>5207</v>
      </c>
      <c r="L19" s="213" t="s">
        <v>5277</v>
      </c>
      <c r="M19" s="214">
        <v>45549</v>
      </c>
      <c r="N19" s="221" t="s">
        <v>5282</v>
      </c>
      <c r="O19" s="216">
        <v>4494716</v>
      </c>
      <c r="P19" s="216" t="s">
        <v>5279</v>
      </c>
      <c r="Q19" s="216" t="s">
        <v>884</v>
      </c>
      <c r="R19" s="216">
        <v>2</v>
      </c>
      <c r="S19" s="216" t="s">
        <v>5281</v>
      </c>
      <c r="T19" s="216" t="s">
        <v>5280</v>
      </c>
      <c r="U19" s="217">
        <v>45549</v>
      </c>
      <c r="V19" s="221" t="s">
        <v>5283</v>
      </c>
      <c r="W19" s="213">
        <v>105883000</v>
      </c>
      <c r="X19" s="213" t="s">
        <v>5279</v>
      </c>
      <c r="Y19" s="213" t="s">
        <v>884</v>
      </c>
      <c r="Z19" s="213">
        <v>2</v>
      </c>
      <c r="AA19" s="213" t="s">
        <v>5281</v>
      </c>
      <c r="AB19" s="213" t="s">
        <v>5280</v>
      </c>
      <c r="AC19" s="214">
        <v>45549</v>
      </c>
      <c r="AD19" s="221" t="s">
        <v>5287</v>
      </c>
      <c r="AE19" s="218">
        <v>583000</v>
      </c>
      <c r="AF19" s="218" t="s">
        <v>5284</v>
      </c>
      <c r="AG19" s="218" t="s">
        <v>884</v>
      </c>
      <c r="AH19" s="218">
        <v>2</v>
      </c>
      <c r="AI19" s="218" t="s">
        <v>5286</v>
      </c>
      <c r="AJ19" s="218" t="s">
        <v>5285</v>
      </c>
      <c r="AK19" s="219">
        <v>45549</v>
      </c>
      <c r="AL19" s="221" t="s">
        <v>5291</v>
      </c>
      <c r="AM19" s="213">
        <v>568000</v>
      </c>
      <c r="AN19" s="213" t="s">
        <v>5288</v>
      </c>
      <c r="AO19" s="213" t="s">
        <v>884</v>
      </c>
      <c r="AP19" s="213">
        <v>2</v>
      </c>
      <c r="AQ19" s="213" t="s">
        <v>5290</v>
      </c>
      <c r="AR19" s="213" t="s">
        <v>5289</v>
      </c>
      <c r="AS19" s="214">
        <v>45549</v>
      </c>
      <c r="AT19" s="222" t="s">
        <v>5294</v>
      </c>
      <c r="AU19" s="218">
        <v>30</v>
      </c>
      <c r="AV19" s="218" t="s">
        <v>5292</v>
      </c>
      <c r="AW19" s="218" t="s">
        <v>17</v>
      </c>
      <c r="AX19" s="218" t="s">
        <v>17</v>
      </c>
      <c r="AY19" s="218" t="s">
        <v>5293</v>
      </c>
      <c r="AZ19" s="218" t="s">
        <v>17</v>
      </c>
      <c r="BA19" s="219">
        <v>45549</v>
      </c>
      <c r="BB19" s="221" t="s">
        <v>5317</v>
      </c>
      <c r="BC19" s="213" t="s">
        <v>17</v>
      </c>
      <c r="BD19" s="213" t="s">
        <v>17</v>
      </c>
      <c r="BE19" s="213" t="s">
        <v>17</v>
      </c>
      <c r="BF19" s="213" t="s">
        <v>17</v>
      </c>
      <c r="BG19" s="213" t="s">
        <v>5314</v>
      </c>
      <c r="BH19" s="213" t="s">
        <v>17</v>
      </c>
      <c r="BI19" s="214">
        <v>45549</v>
      </c>
      <c r="BJ19" s="222" t="s">
        <v>5297</v>
      </c>
      <c r="BK19" s="222">
        <v>3</v>
      </c>
      <c r="BL19" s="222" t="s">
        <v>5292</v>
      </c>
      <c r="BM19" s="222" t="s">
        <v>22</v>
      </c>
      <c r="BN19" s="222">
        <v>3</v>
      </c>
      <c r="BO19" s="222" t="s">
        <v>5296</v>
      </c>
      <c r="BP19" s="218" t="s">
        <v>5295</v>
      </c>
      <c r="BQ19" s="223">
        <v>45549</v>
      </c>
      <c r="BR19" s="221" t="s">
        <v>5318</v>
      </c>
      <c r="BS19" s="224" t="s">
        <v>17</v>
      </c>
      <c r="BT19" s="224" t="s">
        <v>17</v>
      </c>
      <c r="BU19" s="224" t="s">
        <v>17</v>
      </c>
      <c r="BV19" s="224" t="s">
        <v>17</v>
      </c>
      <c r="BW19" s="224" t="s">
        <v>5314</v>
      </c>
      <c r="BX19" s="224" t="s">
        <v>17</v>
      </c>
      <c r="BY19" s="214">
        <v>45549</v>
      </c>
      <c r="BZ19" s="222" t="s">
        <v>5319</v>
      </c>
      <c r="CA19" s="222" t="s">
        <v>17</v>
      </c>
      <c r="CB19" s="222" t="s">
        <v>17</v>
      </c>
      <c r="CC19" s="222" t="s">
        <v>17</v>
      </c>
      <c r="CD19" s="222" t="s">
        <v>17</v>
      </c>
      <c r="CE19" s="222" t="s">
        <v>5314</v>
      </c>
      <c r="CF19" s="222" t="s">
        <v>17</v>
      </c>
      <c r="CG19" s="223">
        <v>45549</v>
      </c>
      <c r="CH19" s="221" t="s">
        <v>11694</v>
      </c>
      <c r="CI19" s="222" t="e">
        <v>#N/A</v>
      </c>
      <c r="CJ19" s="222" t="e">
        <v>#N/A</v>
      </c>
      <c r="CK19" s="222" t="e">
        <v>#N/A</v>
      </c>
      <c r="CL19" s="222" t="e">
        <v>#N/A</v>
      </c>
      <c r="CM19" s="222" t="e">
        <v>#N/A</v>
      </c>
      <c r="CN19" s="222" t="e">
        <v>#N/A</v>
      </c>
      <c r="CO19" s="225" t="e">
        <v>#N/A</v>
      </c>
      <c r="CP19" s="222" t="s">
        <v>5321</v>
      </c>
      <c r="CQ19" s="224" t="s">
        <v>17</v>
      </c>
      <c r="CR19" s="224" t="s">
        <v>17</v>
      </c>
      <c r="CS19" s="224" t="s">
        <v>17</v>
      </c>
      <c r="CT19" s="224" t="s">
        <v>17</v>
      </c>
      <c r="CU19" s="224" t="s">
        <v>5314</v>
      </c>
      <c r="CV19" s="224" t="s">
        <v>17</v>
      </c>
      <c r="CW19" s="214">
        <v>45549</v>
      </c>
      <c r="CX19" s="222" t="s">
        <v>5301</v>
      </c>
      <c r="CY19" s="218">
        <v>572000</v>
      </c>
      <c r="CZ19" s="218" t="s">
        <v>5299</v>
      </c>
      <c r="DA19" s="218" t="s">
        <v>884</v>
      </c>
      <c r="DB19" s="218">
        <v>2</v>
      </c>
      <c r="DC19" s="218" t="s">
        <v>5307</v>
      </c>
      <c r="DD19" s="218" t="s">
        <v>5285</v>
      </c>
      <c r="DE19" s="220">
        <v>45549</v>
      </c>
      <c r="DF19" s="221" t="s">
        <v>5304</v>
      </c>
      <c r="DG19" s="213">
        <v>105300000</v>
      </c>
      <c r="DH19" s="224" t="s">
        <v>5302</v>
      </c>
      <c r="DI19" s="224" t="s">
        <v>884</v>
      </c>
      <c r="DJ19" s="224">
        <v>2</v>
      </c>
      <c r="DK19" s="224" t="s">
        <v>5303</v>
      </c>
      <c r="DL19" s="224" t="s">
        <v>5280</v>
      </c>
      <c r="DM19" s="214">
        <v>45549</v>
      </c>
      <c r="DN19" s="222" t="s">
        <v>5306</v>
      </c>
      <c r="DO19" s="218">
        <v>11000</v>
      </c>
      <c r="DP19" s="222" t="s">
        <v>5302</v>
      </c>
      <c r="DQ19" s="222" t="s">
        <v>884</v>
      </c>
      <c r="DR19" s="222">
        <v>2</v>
      </c>
      <c r="DS19" s="222" t="s">
        <v>5305</v>
      </c>
      <c r="DT19" s="222" t="s">
        <v>5280</v>
      </c>
      <c r="DU19" s="223">
        <v>45549</v>
      </c>
      <c r="DV19" s="221" t="s">
        <v>5308</v>
      </c>
      <c r="DW19" s="213">
        <v>572000</v>
      </c>
      <c r="DX19" s="224" t="s">
        <v>5299</v>
      </c>
      <c r="DY19" s="224" t="s">
        <v>884</v>
      </c>
      <c r="DZ19" s="224">
        <v>2</v>
      </c>
      <c r="EA19" s="224" t="s">
        <v>5307</v>
      </c>
      <c r="EB19" s="224" t="s">
        <v>5285</v>
      </c>
      <c r="EC19" s="214">
        <v>45549</v>
      </c>
      <c r="ED19" s="222" t="s">
        <v>5310</v>
      </c>
      <c r="EE19" s="218">
        <v>0</v>
      </c>
      <c r="EF19" s="222" t="s">
        <v>17</v>
      </c>
      <c r="EG19" s="222" t="s">
        <v>17</v>
      </c>
      <c r="EH19" s="222" t="s">
        <v>17</v>
      </c>
      <c r="EI19" s="222" t="s">
        <v>5309</v>
      </c>
      <c r="EJ19" s="222" t="s">
        <v>17</v>
      </c>
      <c r="EK19" s="223">
        <v>45549</v>
      </c>
      <c r="EL19" s="221" t="s">
        <v>5311</v>
      </c>
      <c r="EM19" s="213">
        <v>0</v>
      </c>
      <c r="EN19" s="224" t="s">
        <v>824</v>
      </c>
      <c r="EO19" s="224" t="s">
        <v>17</v>
      </c>
      <c r="EP19" s="224" t="s">
        <v>17</v>
      </c>
      <c r="EQ19" s="224" t="s">
        <v>5309</v>
      </c>
      <c r="ER19" s="224" t="s">
        <v>17</v>
      </c>
      <c r="ES19" s="214">
        <v>45549</v>
      </c>
      <c r="ET19" s="222" t="s">
        <v>5298</v>
      </c>
      <c r="EU19" s="222">
        <v>186</v>
      </c>
      <c r="EV19" s="222" t="s">
        <v>5233</v>
      </c>
      <c r="EW19" s="222" t="s">
        <v>22</v>
      </c>
      <c r="EX19" s="222">
        <v>3</v>
      </c>
      <c r="EY19" s="222" t="s">
        <v>5235</v>
      </c>
      <c r="EZ19" s="222" t="s">
        <v>5234</v>
      </c>
      <c r="FA19" s="223">
        <v>45549</v>
      </c>
      <c r="FB19" s="221" t="s">
        <v>5313</v>
      </c>
      <c r="FC19" s="224">
        <v>3</v>
      </c>
      <c r="FD19" s="224" t="s">
        <v>5279</v>
      </c>
      <c r="FE19" s="224" t="s">
        <v>884</v>
      </c>
      <c r="FF19" s="224">
        <v>2</v>
      </c>
      <c r="FG19" s="224" t="s">
        <v>5312</v>
      </c>
      <c r="FH19" s="224" t="s">
        <v>5280</v>
      </c>
      <c r="FI19" s="214">
        <v>45549</v>
      </c>
      <c r="FJ19" s="221" t="s">
        <v>5315</v>
      </c>
      <c r="FK19" s="222" t="s">
        <v>17</v>
      </c>
      <c r="FL19" s="222" t="s">
        <v>17</v>
      </c>
      <c r="FM19" s="222" t="s">
        <v>17</v>
      </c>
      <c r="FN19" s="222" t="s">
        <v>17</v>
      </c>
      <c r="FO19" s="222" t="s">
        <v>5314</v>
      </c>
      <c r="FP19" s="218" t="s">
        <v>17</v>
      </c>
      <c r="FQ19" s="219">
        <v>45549</v>
      </c>
      <c r="FR19" s="221" t="s">
        <v>5316</v>
      </c>
      <c r="FS19" s="224" t="s">
        <v>17</v>
      </c>
      <c r="FT19" s="224" t="s">
        <v>17</v>
      </c>
      <c r="FU19" s="224" t="s">
        <v>17</v>
      </c>
      <c r="FV19" s="224" t="s">
        <v>17</v>
      </c>
      <c r="FW19" s="224" t="s">
        <v>5314</v>
      </c>
      <c r="FX19" s="224" t="s">
        <v>17</v>
      </c>
      <c r="FY19" s="214">
        <v>45549</v>
      </c>
      <c r="FZ19" s="222" t="s">
        <v>2771</v>
      </c>
      <c r="GA19" s="222">
        <v>0</v>
      </c>
      <c r="GB19" s="222" t="s">
        <v>2177</v>
      </c>
      <c r="GC19" s="222" t="s">
        <v>33</v>
      </c>
      <c r="GD19" s="222">
        <v>2</v>
      </c>
      <c r="GE19" s="222" t="s">
        <v>17</v>
      </c>
      <c r="GF19" s="222" t="s">
        <v>17</v>
      </c>
      <c r="GG19" s="223">
        <v>45460</v>
      </c>
      <c r="GH19" s="221" t="s">
        <v>2777</v>
      </c>
      <c r="GI19" s="224">
        <v>0</v>
      </c>
      <c r="GJ19" s="224" t="s">
        <v>2177</v>
      </c>
      <c r="GK19" s="224" t="s">
        <v>33</v>
      </c>
      <c r="GL19" s="224">
        <v>2</v>
      </c>
      <c r="GM19" s="224" t="s">
        <v>17</v>
      </c>
      <c r="GN19" s="224" t="s">
        <v>17</v>
      </c>
      <c r="GO19" s="214">
        <v>45460</v>
      </c>
      <c r="GP19" s="222" t="s">
        <v>2772</v>
      </c>
      <c r="GQ19" s="222">
        <v>0</v>
      </c>
      <c r="GR19" s="222" t="s">
        <v>2177</v>
      </c>
      <c r="GS19" s="222" t="s">
        <v>33</v>
      </c>
      <c r="GT19" s="222">
        <v>2</v>
      </c>
      <c r="GU19" s="222" t="s">
        <v>17</v>
      </c>
      <c r="GV19" s="222" t="s">
        <v>17</v>
      </c>
      <c r="GW19" s="223">
        <v>45460</v>
      </c>
      <c r="GX19" s="221" t="s">
        <v>2778</v>
      </c>
      <c r="GY19" s="224">
        <v>0</v>
      </c>
      <c r="GZ19" s="224" t="s">
        <v>2177</v>
      </c>
      <c r="HA19" s="224" t="s">
        <v>33</v>
      </c>
      <c r="HB19" s="224">
        <v>2</v>
      </c>
      <c r="HC19" s="224" t="s">
        <v>17</v>
      </c>
      <c r="HD19" s="224" t="s">
        <v>17</v>
      </c>
      <c r="HE19" s="214">
        <v>45460</v>
      </c>
      <c r="HF19" s="222" t="s">
        <v>2770</v>
      </c>
      <c r="HG19" s="222">
        <v>0</v>
      </c>
      <c r="HH19" s="222" t="s">
        <v>2177</v>
      </c>
      <c r="HI19" s="222" t="s">
        <v>33</v>
      </c>
      <c r="HJ19" s="222">
        <v>2</v>
      </c>
      <c r="HK19" s="222" t="s">
        <v>17</v>
      </c>
      <c r="HL19" s="222" t="s">
        <v>17</v>
      </c>
      <c r="HM19" s="223">
        <v>45460</v>
      </c>
      <c r="HN19" s="221" t="s">
        <v>2776</v>
      </c>
      <c r="HO19" s="224">
        <v>0</v>
      </c>
      <c r="HP19" s="224" t="s">
        <v>2177</v>
      </c>
      <c r="HQ19" s="224" t="s">
        <v>33</v>
      </c>
      <c r="HR19" s="224">
        <v>2</v>
      </c>
      <c r="HS19" s="224" t="s">
        <v>17</v>
      </c>
      <c r="HT19" s="224" t="s">
        <v>17</v>
      </c>
      <c r="HU19" s="214">
        <v>45460</v>
      </c>
      <c r="HV19" s="222" t="s">
        <v>2773</v>
      </c>
      <c r="HW19" s="222">
        <v>0</v>
      </c>
      <c r="HX19" s="222" t="s">
        <v>2177</v>
      </c>
      <c r="HY19" s="222" t="s">
        <v>33</v>
      </c>
      <c r="HZ19" s="222">
        <v>2</v>
      </c>
      <c r="IA19" s="222" t="s">
        <v>17</v>
      </c>
      <c r="IB19" s="222" t="s">
        <v>17</v>
      </c>
      <c r="IC19" s="223">
        <v>45460</v>
      </c>
      <c r="ID19" s="221" t="s">
        <v>2775</v>
      </c>
      <c r="IE19" s="224">
        <v>0</v>
      </c>
      <c r="IF19" s="224" t="s">
        <v>2177</v>
      </c>
      <c r="IG19" s="224" t="s">
        <v>33</v>
      </c>
      <c r="IH19" s="224">
        <v>2</v>
      </c>
      <c r="II19" s="224" t="s">
        <v>17</v>
      </c>
      <c r="IJ19" s="224" t="s">
        <v>17</v>
      </c>
      <c r="IK19" s="214">
        <v>45460</v>
      </c>
      <c r="IL19" s="222" t="s">
        <v>2774</v>
      </c>
      <c r="IM19" s="222">
        <v>2</v>
      </c>
      <c r="IN19" s="222" t="s">
        <v>2177</v>
      </c>
      <c r="IO19" s="222" t="s">
        <v>33</v>
      </c>
      <c r="IP19" s="222">
        <v>2</v>
      </c>
      <c r="IQ19" s="222" t="s">
        <v>17</v>
      </c>
      <c r="IR19" s="222" t="s">
        <v>17</v>
      </c>
      <c r="IS19" s="223">
        <v>45460</v>
      </c>
    </row>
    <row r="20" spans="1:253" s="11" customFormat="1" ht="13.25" customHeight="1" x14ac:dyDescent="0.25">
      <c r="A20" s="11" t="s">
        <v>2779</v>
      </c>
      <c r="B20" s="11" t="s">
        <v>11020</v>
      </c>
      <c r="C20" s="11" t="s">
        <v>2780</v>
      </c>
      <c r="D20" s="11" t="s">
        <v>2769</v>
      </c>
      <c r="E20" s="11" t="s">
        <v>10412</v>
      </c>
      <c r="F20" s="11" t="s">
        <v>5323</v>
      </c>
      <c r="G20" s="212">
        <v>216422000</v>
      </c>
      <c r="H20" s="213" t="s">
        <v>5205</v>
      </c>
      <c r="I20" s="213" t="s">
        <v>884</v>
      </c>
      <c r="J20" s="213">
        <v>2</v>
      </c>
      <c r="K20" s="213" t="s">
        <v>5207</v>
      </c>
      <c r="L20" s="213" t="s">
        <v>5322</v>
      </c>
      <c r="M20" s="214">
        <v>45549</v>
      </c>
      <c r="N20" s="221" t="s">
        <v>5327</v>
      </c>
      <c r="O20" s="216">
        <v>1559256</v>
      </c>
      <c r="P20" s="216" t="s">
        <v>5324</v>
      </c>
      <c r="Q20" s="216" t="s">
        <v>884</v>
      </c>
      <c r="R20" s="216">
        <v>2</v>
      </c>
      <c r="S20" s="216" t="s">
        <v>5326</v>
      </c>
      <c r="T20" s="216" t="s">
        <v>5325</v>
      </c>
      <c r="U20" s="217">
        <v>45549</v>
      </c>
      <c r="V20" s="221" t="s">
        <v>5330</v>
      </c>
      <c r="W20" s="213">
        <v>3941000</v>
      </c>
      <c r="X20" s="213" t="s">
        <v>5328</v>
      </c>
      <c r="Y20" s="213" t="s">
        <v>884</v>
      </c>
      <c r="Z20" s="213">
        <v>2</v>
      </c>
      <c r="AA20" s="213" t="s">
        <v>5329</v>
      </c>
      <c r="AB20" s="213" t="s">
        <v>5325</v>
      </c>
      <c r="AC20" s="214">
        <v>45549</v>
      </c>
      <c r="AD20" s="221" t="s">
        <v>5334</v>
      </c>
      <c r="AE20" s="218">
        <v>600000</v>
      </c>
      <c r="AF20" s="218" t="s">
        <v>5331</v>
      </c>
      <c r="AG20" s="218" t="s">
        <v>884</v>
      </c>
      <c r="AH20" s="218">
        <v>2</v>
      </c>
      <c r="AI20" s="218" t="s">
        <v>5333</v>
      </c>
      <c r="AJ20" s="218" t="s">
        <v>5332</v>
      </c>
      <c r="AK20" s="219">
        <v>45549</v>
      </c>
      <c r="AL20" s="221" t="s">
        <v>5336</v>
      </c>
      <c r="AM20" s="213" t="s">
        <v>17</v>
      </c>
      <c r="AN20" s="213" t="s">
        <v>17</v>
      </c>
      <c r="AO20" s="213" t="s">
        <v>17</v>
      </c>
      <c r="AP20" s="213" t="s">
        <v>17</v>
      </c>
      <c r="AQ20" s="213" t="s">
        <v>5335</v>
      </c>
      <c r="AR20" s="213" t="s">
        <v>17</v>
      </c>
      <c r="AS20" s="214">
        <v>45549</v>
      </c>
      <c r="AT20" s="222" t="s">
        <v>5337</v>
      </c>
      <c r="AU20" s="218" t="s">
        <v>17</v>
      </c>
      <c r="AV20" s="218" t="s">
        <v>17</v>
      </c>
      <c r="AW20" s="218" t="s">
        <v>17</v>
      </c>
      <c r="AX20" s="218" t="s">
        <v>17</v>
      </c>
      <c r="AY20" s="218" t="s">
        <v>5309</v>
      </c>
      <c r="AZ20" s="218" t="s">
        <v>17</v>
      </c>
      <c r="BA20" s="219">
        <v>45549</v>
      </c>
      <c r="BB20" s="221" t="s">
        <v>5359</v>
      </c>
      <c r="BC20" s="213" t="s">
        <v>17</v>
      </c>
      <c r="BD20" s="213" t="s">
        <v>17</v>
      </c>
      <c r="BE20" s="213" t="s">
        <v>17</v>
      </c>
      <c r="BF20" s="213" t="s">
        <v>17</v>
      </c>
      <c r="BG20" s="213" t="s">
        <v>5309</v>
      </c>
      <c r="BH20" s="213" t="s">
        <v>17</v>
      </c>
      <c r="BI20" s="214">
        <v>45549</v>
      </c>
      <c r="BJ20" s="222" t="s">
        <v>5338</v>
      </c>
      <c r="BK20" s="222" t="s">
        <v>17</v>
      </c>
      <c r="BL20" s="222" t="s">
        <v>17</v>
      </c>
      <c r="BM20" s="222" t="s">
        <v>17</v>
      </c>
      <c r="BN20" s="222" t="s">
        <v>17</v>
      </c>
      <c r="BO20" s="222" t="s">
        <v>5309</v>
      </c>
      <c r="BP20" s="218" t="s">
        <v>17</v>
      </c>
      <c r="BQ20" s="223">
        <v>45549</v>
      </c>
      <c r="BR20" s="221" t="s">
        <v>5360</v>
      </c>
      <c r="BS20" s="224" t="s">
        <v>17</v>
      </c>
      <c r="BT20" s="224" t="s">
        <v>17</v>
      </c>
      <c r="BU20" s="224" t="s">
        <v>17</v>
      </c>
      <c r="BV20" s="224" t="s">
        <v>17</v>
      </c>
      <c r="BW20" s="224" t="s">
        <v>5309</v>
      </c>
      <c r="BX20" s="224" t="s">
        <v>17</v>
      </c>
      <c r="BY20" s="214">
        <v>45549</v>
      </c>
      <c r="BZ20" s="222" t="s">
        <v>5361</v>
      </c>
      <c r="CA20" s="222" t="s">
        <v>17</v>
      </c>
      <c r="CB20" s="222" t="s">
        <v>17</v>
      </c>
      <c r="CC20" s="222" t="s">
        <v>17</v>
      </c>
      <c r="CD20" s="222" t="s">
        <v>17</v>
      </c>
      <c r="CE20" s="222" t="s">
        <v>5309</v>
      </c>
      <c r="CF20" s="222" t="s">
        <v>17</v>
      </c>
      <c r="CG20" s="223">
        <v>45549</v>
      </c>
      <c r="CH20" s="221" t="s">
        <v>11695</v>
      </c>
      <c r="CI20" s="222" t="e">
        <v>#N/A</v>
      </c>
      <c r="CJ20" s="222" t="e">
        <v>#N/A</v>
      </c>
      <c r="CK20" s="222" t="e">
        <v>#N/A</v>
      </c>
      <c r="CL20" s="222" t="e">
        <v>#N/A</v>
      </c>
      <c r="CM20" s="222" t="e">
        <v>#N/A</v>
      </c>
      <c r="CN20" s="222" t="e">
        <v>#N/A</v>
      </c>
      <c r="CO20" s="225" t="e">
        <v>#N/A</v>
      </c>
      <c r="CP20" s="222" t="s">
        <v>5363</v>
      </c>
      <c r="CQ20" s="224" t="s">
        <v>17</v>
      </c>
      <c r="CR20" s="224" t="s">
        <v>17</v>
      </c>
      <c r="CS20" s="224" t="s">
        <v>17</v>
      </c>
      <c r="CT20" s="224" t="s">
        <v>17</v>
      </c>
      <c r="CU20" s="224" t="s">
        <v>5356</v>
      </c>
      <c r="CV20" s="224" t="s">
        <v>17</v>
      </c>
      <c r="CW20" s="214">
        <v>45549</v>
      </c>
      <c r="CX20" s="222" t="s">
        <v>5343</v>
      </c>
      <c r="CY20" s="218">
        <v>600000</v>
      </c>
      <c r="CZ20" s="218" t="s">
        <v>5340</v>
      </c>
      <c r="DA20" s="218" t="s">
        <v>22</v>
      </c>
      <c r="DB20" s="218">
        <v>3</v>
      </c>
      <c r="DC20" s="218" t="s">
        <v>5350</v>
      </c>
      <c r="DD20" s="218" t="s">
        <v>5341</v>
      </c>
      <c r="DE20" s="220">
        <v>45549</v>
      </c>
      <c r="DF20" s="221" t="s">
        <v>5347</v>
      </c>
      <c r="DG20" s="213">
        <v>3341000</v>
      </c>
      <c r="DH20" s="224" t="s">
        <v>5344</v>
      </c>
      <c r="DI20" s="224" t="s">
        <v>22</v>
      </c>
      <c r="DJ20" s="224">
        <v>3</v>
      </c>
      <c r="DK20" s="224" t="s">
        <v>5346</v>
      </c>
      <c r="DL20" s="224" t="s">
        <v>5345</v>
      </c>
      <c r="DM20" s="214">
        <v>45549</v>
      </c>
      <c r="DN20" s="222" t="s">
        <v>5349</v>
      </c>
      <c r="DO20" s="218">
        <v>0</v>
      </c>
      <c r="DP20" s="222" t="s">
        <v>5340</v>
      </c>
      <c r="DQ20" s="222" t="s">
        <v>22</v>
      </c>
      <c r="DR20" s="222">
        <v>3</v>
      </c>
      <c r="DS20" s="222" t="s">
        <v>5348</v>
      </c>
      <c r="DT20" s="222" t="s">
        <v>5341</v>
      </c>
      <c r="DU20" s="223">
        <v>45549</v>
      </c>
      <c r="DV20" s="221" t="s">
        <v>5351</v>
      </c>
      <c r="DW20" s="213">
        <v>600000</v>
      </c>
      <c r="DX20" s="224" t="s">
        <v>5340</v>
      </c>
      <c r="DY20" s="224" t="s">
        <v>22</v>
      </c>
      <c r="DZ20" s="224">
        <v>3</v>
      </c>
      <c r="EA20" s="224" t="s">
        <v>5350</v>
      </c>
      <c r="EB20" s="224" t="s">
        <v>5341</v>
      </c>
      <c r="EC20" s="214">
        <v>45549</v>
      </c>
      <c r="ED20" s="222" t="s">
        <v>5352</v>
      </c>
      <c r="EE20" s="218" t="s">
        <v>17</v>
      </c>
      <c r="EF20" s="222" t="s">
        <v>17</v>
      </c>
      <c r="EG20" s="222" t="s">
        <v>17</v>
      </c>
      <c r="EH20" s="222" t="s">
        <v>17</v>
      </c>
      <c r="EI20" s="222" t="s">
        <v>5309</v>
      </c>
      <c r="EJ20" s="222" t="s">
        <v>17</v>
      </c>
      <c r="EK20" s="223">
        <v>45549</v>
      </c>
      <c r="EL20" s="221" t="s">
        <v>5353</v>
      </c>
      <c r="EM20" s="213" t="s">
        <v>17</v>
      </c>
      <c r="EN20" s="224" t="s">
        <v>17</v>
      </c>
      <c r="EO20" s="224" t="s">
        <v>17</v>
      </c>
      <c r="EP20" s="224" t="s">
        <v>17</v>
      </c>
      <c r="EQ20" s="224" t="s">
        <v>5309</v>
      </c>
      <c r="ER20" s="224" t="s">
        <v>17</v>
      </c>
      <c r="ES20" s="214">
        <v>45549</v>
      </c>
      <c r="ET20" s="222" t="s">
        <v>5339</v>
      </c>
      <c r="EU20" s="222">
        <v>186</v>
      </c>
      <c r="EV20" s="222" t="s">
        <v>5233</v>
      </c>
      <c r="EW20" s="222" t="s">
        <v>22</v>
      </c>
      <c r="EX20" s="222">
        <v>3</v>
      </c>
      <c r="EY20" s="222" t="s">
        <v>5235</v>
      </c>
      <c r="EZ20" s="222" t="s">
        <v>5234</v>
      </c>
      <c r="FA20" s="223">
        <v>45549</v>
      </c>
      <c r="FB20" s="221" t="s">
        <v>5355</v>
      </c>
      <c r="FC20" s="224">
        <v>3</v>
      </c>
      <c r="FD20" s="224" t="s">
        <v>5354</v>
      </c>
      <c r="FE20" s="224" t="s">
        <v>22</v>
      </c>
      <c r="FF20" s="224">
        <v>3</v>
      </c>
      <c r="FG20" s="224" t="s">
        <v>5312</v>
      </c>
      <c r="FH20" s="224" t="s">
        <v>5341</v>
      </c>
      <c r="FI20" s="214">
        <v>45549</v>
      </c>
      <c r="FJ20" s="221" t="s">
        <v>5357</v>
      </c>
      <c r="FK20" s="222" t="s">
        <v>17</v>
      </c>
      <c r="FL20" s="222" t="s">
        <v>17</v>
      </c>
      <c r="FM20" s="222" t="s">
        <v>17</v>
      </c>
      <c r="FN20" s="222" t="s">
        <v>17</v>
      </c>
      <c r="FO20" s="222" t="s">
        <v>5356</v>
      </c>
      <c r="FP20" s="218" t="s">
        <v>17</v>
      </c>
      <c r="FQ20" s="219">
        <v>45549</v>
      </c>
      <c r="FR20" s="221" t="s">
        <v>5358</v>
      </c>
      <c r="FS20" s="224" t="s">
        <v>17</v>
      </c>
      <c r="FT20" s="224" t="s">
        <v>17</v>
      </c>
      <c r="FU20" s="224" t="s">
        <v>17</v>
      </c>
      <c r="FV20" s="224" t="s">
        <v>17</v>
      </c>
      <c r="FW20" s="224" t="s">
        <v>5356</v>
      </c>
      <c r="FX20" s="224" t="s">
        <v>17</v>
      </c>
      <c r="FY20" s="214">
        <v>45549</v>
      </c>
      <c r="FZ20" s="222" t="s">
        <v>2782</v>
      </c>
      <c r="GA20" s="222">
        <v>0</v>
      </c>
      <c r="GB20" s="222" t="s">
        <v>2177</v>
      </c>
      <c r="GC20" s="222" t="s">
        <v>33</v>
      </c>
      <c r="GD20" s="222">
        <v>2</v>
      </c>
      <c r="GE20" s="222" t="s">
        <v>17</v>
      </c>
      <c r="GF20" s="222" t="s">
        <v>17</v>
      </c>
      <c r="GG20" s="223">
        <v>45460</v>
      </c>
      <c r="GH20" s="221" t="s">
        <v>2788</v>
      </c>
      <c r="GI20" s="224">
        <v>0</v>
      </c>
      <c r="GJ20" s="224" t="s">
        <v>2177</v>
      </c>
      <c r="GK20" s="224" t="s">
        <v>33</v>
      </c>
      <c r="GL20" s="224">
        <v>2</v>
      </c>
      <c r="GM20" s="224" t="s">
        <v>17</v>
      </c>
      <c r="GN20" s="224" t="s">
        <v>17</v>
      </c>
      <c r="GO20" s="214">
        <v>45460</v>
      </c>
      <c r="GP20" s="222" t="s">
        <v>2783</v>
      </c>
      <c r="GQ20" s="222">
        <v>0</v>
      </c>
      <c r="GR20" s="222" t="s">
        <v>2177</v>
      </c>
      <c r="GS20" s="222" t="s">
        <v>33</v>
      </c>
      <c r="GT20" s="222">
        <v>2</v>
      </c>
      <c r="GU20" s="222" t="s">
        <v>17</v>
      </c>
      <c r="GV20" s="222" t="s">
        <v>17</v>
      </c>
      <c r="GW20" s="223">
        <v>45460</v>
      </c>
      <c r="GX20" s="221" t="s">
        <v>2789</v>
      </c>
      <c r="GY20" s="224">
        <v>0</v>
      </c>
      <c r="GZ20" s="224" t="s">
        <v>2177</v>
      </c>
      <c r="HA20" s="224" t="s">
        <v>33</v>
      </c>
      <c r="HB20" s="224">
        <v>2</v>
      </c>
      <c r="HC20" s="224" t="s">
        <v>17</v>
      </c>
      <c r="HD20" s="224" t="s">
        <v>17</v>
      </c>
      <c r="HE20" s="214">
        <v>45460</v>
      </c>
      <c r="HF20" s="222" t="s">
        <v>2781</v>
      </c>
      <c r="HG20" s="222">
        <v>0</v>
      </c>
      <c r="HH20" s="222" t="s">
        <v>2177</v>
      </c>
      <c r="HI20" s="222" t="s">
        <v>33</v>
      </c>
      <c r="HJ20" s="222">
        <v>2</v>
      </c>
      <c r="HK20" s="222" t="s">
        <v>17</v>
      </c>
      <c r="HL20" s="222" t="s">
        <v>17</v>
      </c>
      <c r="HM20" s="223">
        <v>45460</v>
      </c>
      <c r="HN20" s="221" t="s">
        <v>2787</v>
      </c>
      <c r="HO20" s="224">
        <v>0</v>
      </c>
      <c r="HP20" s="224" t="s">
        <v>2177</v>
      </c>
      <c r="HQ20" s="224" t="s">
        <v>33</v>
      </c>
      <c r="HR20" s="224">
        <v>2</v>
      </c>
      <c r="HS20" s="224" t="s">
        <v>17</v>
      </c>
      <c r="HT20" s="224" t="s">
        <v>17</v>
      </c>
      <c r="HU20" s="214">
        <v>45460</v>
      </c>
      <c r="HV20" s="222" t="s">
        <v>2784</v>
      </c>
      <c r="HW20" s="222">
        <v>0</v>
      </c>
      <c r="HX20" s="222" t="s">
        <v>2177</v>
      </c>
      <c r="HY20" s="222" t="s">
        <v>33</v>
      </c>
      <c r="HZ20" s="222">
        <v>2</v>
      </c>
      <c r="IA20" s="222" t="s">
        <v>17</v>
      </c>
      <c r="IB20" s="222" t="s">
        <v>17</v>
      </c>
      <c r="IC20" s="223">
        <v>45460</v>
      </c>
      <c r="ID20" s="221" t="s">
        <v>2786</v>
      </c>
      <c r="IE20" s="224">
        <v>0</v>
      </c>
      <c r="IF20" s="224" t="s">
        <v>2177</v>
      </c>
      <c r="IG20" s="224" t="s">
        <v>33</v>
      </c>
      <c r="IH20" s="224">
        <v>2</v>
      </c>
      <c r="II20" s="224" t="s">
        <v>17</v>
      </c>
      <c r="IJ20" s="224" t="s">
        <v>17</v>
      </c>
      <c r="IK20" s="214">
        <v>45460</v>
      </c>
      <c r="IL20" s="222" t="s">
        <v>2785</v>
      </c>
      <c r="IM20" s="222">
        <v>1</v>
      </c>
      <c r="IN20" s="222" t="s">
        <v>2177</v>
      </c>
      <c r="IO20" s="222" t="s">
        <v>33</v>
      </c>
      <c r="IP20" s="222">
        <v>2</v>
      </c>
      <c r="IQ20" s="222" t="s">
        <v>17</v>
      </c>
      <c r="IR20" s="222" t="s">
        <v>17</v>
      </c>
      <c r="IS20" s="223">
        <v>45460</v>
      </c>
    </row>
    <row r="21" spans="1:253" s="11" customFormat="1" ht="13.25" customHeight="1" x14ac:dyDescent="0.25">
      <c r="A21" s="11" t="s">
        <v>4057</v>
      </c>
      <c r="B21" s="11" t="s">
        <v>11069</v>
      </c>
      <c r="C21" s="11" t="s">
        <v>4058</v>
      </c>
      <c r="D21" s="11" t="s">
        <v>2769</v>
      </c>
      <c r="E21" s="11" t="s">
        <v>10412</v>
      </c>
      <c r="F21" s="11" t="s">
        <v>5364</v>
      </c>
      <c r="G21" s="212">
        <v>216422000</v>
      </c>
      <c r="H21" s="213" t="s">
        <v>5205</v>
      </c>
      <c r="I21" s="213" t="s">
        <v>884</v>
      </c>
      <c r="J21" s="213">
        <v>2</v>
      </c>
      <c r="K21" s="213" t="s">
        <v>5207</v>
      </c>
      <c r="L21" s="213" t="s">
        <v>5206</v>
      </c>
      <c r="M21" s="214">
        <v>45549</v>
      </c>
      <c r="N21" s="221" t="s">
        <v>5368</v>
      </c>
      <c r="O21" s="216">
        <v>281707</v>
      </c>
      <c r="P21" s="216" t="s">
        <v>5365</v>
      </c>
      <c r="Q21" s="216" t="s">
        <v>884</v>
      </c>
      <c r="R21" s="216">
        <v>2</v>
      </c>
      <c r="S21" s="216" t="s">
        <v>5367</v>
      </c>
      <c r="T21" s="216" t="s">
        <v>5366</v>
      </c>
      <c r="U21" s="217">
        <v>45549</v>
      </c>
      <c r="V21" s="221" t="s">
        <v>5372</v>
      </c>
      <c r="W21" s="213">
        <v>10883000</v>
      </c>
      <c r="X21" s="213" t="s">
        <v>5369</v>
      </c>
      <c r="Y21" s="213" t="s">
        <v>884</v>
      </c>
      <c r="Z21" s="213">
        <v>2</v>
      </c>
      <c r="AA21" s="213" t="s">
        <v>5371</v>
      </c>
      <c r="AB21" s="213" t="s">
        <v>5370</v>
      </c>
      <c r="AC21" s="214">
        <v>45549</v>
      </c>
      <c r="AD21" s="221" t="s">
        <v>5376</v>
      </c>
      <c r="AE21" s="218">
        <v>2398000</v>
      </c>
      <c r="AF21" s="218" t="s">
        <v>5373</v>
      </c>
      <c r="AG21" s="218" t="s">
        <v>492</v>
      </c>
      <c r="AH21" s="218">
        <v>1</v>
      </c>
      <c r="AI21" s="218" t="s">
        <v>5375</v>
      </c>
      <c r="AJ21" s="218" t="s">
        <v>5374</v>
      </c>
      <c r="AK21" s="219">
        <v>45549</v>
      </c>
      <c r="AL21" s="221" t="s">
        <v>5378</v>
      </c>
      <c r="AM21" s="213">
        <v>423000</v>
      </c>
      <c r="AN21" s="213" t="s">
        <v>5373</v>
      </c>
      <c r="AO21" s="213" t="s">
        <v>492</v>
      </c>
      <c r="AP21" s="213">
        <v>1</v>
      </c>
      <c r="AQ21" s="213" t="s">
        <v>5377</v>
      </c>
      <c r="AR21" s="213" t="s">
        <v>5374</v>
      </c>
      <c r="AS21" s="214">
        <v>45549</v>
      </c>
      <c r="AT21" s="222" t="s">
        <v>5381</v>
      </c>
      <c r="AU21" s="218">
        <v>806</v>
      </c>
      <c r="AV21" s="218" t="s">
        <v>5379</v>
      </c>
      <c r="AW21" s="218" t="s">
        <v>884</v>
      </c>
      <c r="AX21" s="218">
        <v>2</v>
      </c>
      <c r="AY21" s="218" t="s">
        <v>5380</v>
      </c>
      <c r="AZ21" s="218" t="s">
        <v>5226</v>
      </c>
      <c r="BA21" s="219">
        <v>45549</v>
      </c>
      <c r="BB21" s="221" t="s">
        <v>5403</v>
      </c>
      <c r="BC21" s="213" t="s">
        <v>17</v>
      </c>
      <c r="BD21" s="213" t="s">
        <v>17</v>
      </c>
      <c r="BE21" s="213" t="s">
        <v>17</v>
      </c>
      <c r="BF21" s="213" t="s">
        <v>17</v>
      </c>
      <c r="BG21" s="213" t="s">
        <v>18</v>
      </c>
      <c r="BH21" s="213" t="s">
        <v>17</v>
      </c>
      <c r="BI21" s="214">
        <v>45549</v>
      </c>
      <c r="BJ21" s="222" t="s">
        <v>5385</v>
      </c>
      <c r="BK21" s="222">
        <v>183</v>
      </c>
      <c r="BL21" s="222" t="s">
        <v>5382</v>
      </c>
      <c r="BM21" s="222" t="s">
        <v>884</v>
      </c>
      <c r="BN21" s="222">
        <v>2</v>
      </c>
      <c r="BO21" s="222" t="s">
        <v>5384</v>
      </c>
      <c r="BP21" s="218" t="s">
        <v>5383</v>
      </c>
      <c r="BQ21" s="223">
        <v>45549</v>
      </c>
      <c r="BR21" s="221" t="s">
        <v>5405</v>
      </c>
      <c r="BS21" s="224">
        <v>301738</v>
      </c>
      <c r="BT21" s="224" t="s">
        <v>5264</v>
      </c>
      <c r="BU21" s="224" t="s">
        <v>884</v>
      </c>
      <c r="BV21" s="224">
        <v>2</v>
      </c>
      <c r="BW21" s="224" t="s">
        <v>5404</v>
      </c>
      <c r="BX21" s="224" t="s">
        <v>5265</v>
      </c>
      <c r="BY21" s="214">
        <v>45549</v>
      </c>
      <c r="BZ21" s="222" t="s">
        <v>5407</v>
      </c>
      <c r="CA21" s="222">
        <v>7542</v>
      </c>
      <c r="CB21" s="222" t="s">
        <v>5268</v>
      </c>
      <c r="CC21" s="222" t="s">
        <v>884</v>
      </c>
      <c r="CD21" s="222">
        <v>2</v>
      </c>
      <c r="CE21" s="222" t="s">
        <v>5406</v>
      </c>
      <c r="CF21" s="222" t="s">
        <v>5269</v>
      </c>
      <c r="CG21" s="223">
        <v>45549</v>
      </c>
      <c r="CH21" s="221" t="s">
        <v>11696</v>
      </c>
      <c r="CI21" s="222" t="e">
        <v>#N/A</v>
      </c>
      <c r="CJ21" s="222" t="e">
        <v>#N/A</v>
      </c>
      <c r="CK21" s="222" t="e">
        <v>#N/A</v>
      </c>
      <c r="CL21" s="222" t="e">
        <v>#N/A</v>
      </c>
      <c r="CM21" s="222" t="e">
        <v>#N/A</v>
      </c>
      <c r="CN21" s="222" t="e">
        <v>#N/A</v>
      </c>
      <c r="CO21" s="225" t="e">
        <v>#N/A</v>
      </c>
      <c r="CP21" s="222" t="s">
        <v>5410</v>
      </c>
      <c r="CQ21" s="224">
        <v>1900000000</v>
      </c>
      <c r="CR21" s="224" t="s">
        <v>5273</v>
      </c>
      <c r="CS21" s="224" t="s">
        <v>22</v>
      </c>
      <c r="CT21" s="224">
        <v>3</v>
      </c>
      <c r="CU21" s="224" t="s">
        <v>5409</v>
      </c>
      <c r="CV21" s="224" t="s">
        <v>5274</v>
      </c>
      <c r="CW21" s="214">
        <v>45549</v>
      </c>
      <c r="CX21" s="222" t="s">
        <v>5388</v>
      </c>
      <c r="CY21" s="218">
        <v>423000</v>
      </c>
      <c r="CZ21" s="218" t="s">
        <v>5373</v>
      </c>
      <c r="DA21" s="218" t="s">
        <v>884</v>
      </c>
      <c r="DB21" s="218">
        <v>2</v>
      </c>
      <c r="DC21" s="218" t="s">
        <v>5393</v>
      </c>
      <c r="DD21" s="218" t="s">
        <v>5374</v>
      </c>
      <c r="DE21" s="220">
        <v>45549</v>
      </c>
      <c r="DF21" s="221" t="s">
        <v>5391</v>
      </c>
      <c r="DG21" s="213">
        <v>8485000</v>
      </c>
      <c r="DH21" s="224" t="s">
        <v>5389</v>
      </c>
      <c r="DI21" s="224" t="s">
        <v>884</v>
      </c>
      <c r="DJ21" s="224">
        <v>2</v>
      </c>
      <c r="DK21" s="224" t="s">
        <v>5346</v>
      </c>
      <c r="DL21" s="224" t="s">
        <v>5390</v>
      </c>
      <c r="DM21" s="214">
        <v>45549</v>
      </c>
      <c r="DN21" s="222" t="s">
        <v>5392</v>
      </c>
      <c r="DO21" s="218">
        <v>1976000</v>
      </c>
      <c r="DP21" s="222" t="s">
        <v>5373</v>
      </c>
      <c r="DQ21" s="222" t="s">
        <v>884</v>
      </c>
      <c r="DR21" s="222">
        <v>2</v>
      </c>
      <c r="DS21" s="222" t="s">
        <v>5348</v>
      </c>
      <c r="DT21" s="222" t="s">
        <v>5374</v>
      </c>
      <c r="DU21" s="223">
        <v>45549</v>
      </c>
      <c r="DV21" s="221" t="s">
        <v>5394</v>
      </c>
      <c r="DW21" s="213">
        <v>423000</v>
      </c>
      <c r="DX21" s="224" t="s">
        <v>5373</v>
      </c>
      <c r="DY21" s="224" t="s">
        <v>884</v>
      </c>
      <c r="DZ21" s="224">
        <v>2</v>
      </c>
      <c r="EA21" s="224" t="s">
        <v>5393</v>
      </c>
      <c r="EB21" s="224" t="s">
        <v>5374</v>
      </c>
      <c r="EC21" s="214">
        <v>45549</v>
      </c>
      <c r="ED21" s="222" t="s">
        <v>5396</v>
      </c>
      <c r="EE21" s="218" t="s">
        <v>17</v>
      </c>
      <c r="EF21" s="222" t="s">
        <v>824</v>
      </c>
      <c r="EG21" s="222" t="s">
        <v>17</v>
      </c>
      <c r="EH21" s="222" t="s">
        <v>17</v>
      </c>
      <c r="EI21" s="222" t="s">
        <v>5395</v>
      </c>
      <c r="EJ21" s="222" t="s">
        <v>17</v>
      </c>
      <c r="EK21" s="223">
        <v>45549</v>
      </c>
      <c r="EL21" s="221" t="s">
        <v>5397</v>
      </c>
      <c r="EM21" s="213" t="s">
        <v>17</v>
      </c>
      <c r="EN21" s="224" t="s">
        <v>824</v>
      </c>
      <c r="EO21" s="224" t="s">
        <v>17</v>
      </c>
      <c r="EP21" s="224" t="s">
        <v>17</v>
      </c>
      <c r="EQ21" s="224" t="s">
        <v>5395</v>
      </c>
      <c r="ER21" s="224" t="s">
        <v>17</v>
      </c>
      <c r="ES21" s="214">
        <v>45549</v>
      </c>
      <c r="ET21" s="222" t="s">
        <v>5386</v>
      </c>
      <c r="EU21" s="222">
        <v>186</v>
      </c>
      <c r="EV21" s="222" t="s">
        <v>5233</v>
      </c>
      <c r="EW21" s="222" t="s">
        <v>22</v>
      </c>
      <c r="EX21" s="222">
        <v>3</v>
      </c>
      <c r="EY21" s="222" t="s">
        <v>5235</v>
      </c>
      <c r="EZ21" s="222" t="s">
        <v>5234</v>
      </c>
      <c r="FA21" s="223">
        <v>45549</v>
      </c>
      <c r="FB21" s="221" t="s">
        <v>5399</v>
      </c>
      <c r="FC21" s="224">
        <v>3</v>
      </c>
      <c r="FD21" s="224" t="s">
        <v>5373</v>
      </c>
      <c r="FE21" s="224" t="s">
        <v>884</v>
      </c>
      <c r="FF21" s="224">
        <v>2</v>
      </c>
      <c r="FG21" s="224" t="s">
        <v>5398</v>
      </c>
      <c r="FH21" s="224" t="s">
        <v>5374</v>
      </c>
      <c r="FI21" s="214">
        <v>45549</v>
      </c>
      <c r="FJ21" s="221" t="s">
        <v>5401</v>
      </c>
      <c r="FK21" s="222" t="s">
        <v>17</v>
      </c>
      <c r="FL21" s="222" t="s">
        <v>5257</v>
      </c>
      <c r="FM21" s="222" t="s">
        <v>492</v>
      </c>
      <c r="FN21" s="222">
        <v>1</v>
      </c>
      <c r="FO21" s="222" t="s">
        <v>5400</v>
      </c>
      <c r="FP21" s="218" t="s">
        <v>5258</v>
      </c>
      <c r="FQ21" s="219">
        <v>45549</v>
      </c>
      <c r="FR21" s="221" t="s">
        <v>5402</v>
      </c>
      <c r="FS21" s="224" t="s">
        <v>17</v>
      </c>
      <c r="FT21" s="224" t="s">
        <v>5257</v>
      </c>
      <c r="FU21" s="224" t="s">
        <v>492</v>
      </c>
      <c r="FV21" s="224">
        <v>1</v>
      </c>
      <c r="FW21" s="224" t="s">
        <v>5400</v>
      </c>
      <c r="FX21" s="224" t="s">
        <v>5258</v>
      </c>
      <c r="FY21" s="214">
        <v>45549</v>
      </c>
      <c r="FZ21" s="222" t="s">
        <v>4060</v>
      </c>
      <c r="GA21" s="222">
        <v>0</v>
      </c>
      <c r="GB21" s="222" t="s">
        <v>2177</v>
      </c>
      <c r="GC21" s="222" t="s">
        <v>33</v>
      </c>
      <c r="GD21" s="222">
        <v>2</v>
      </c>
      <c r="GE21" s="222" t="s">
        <v>17</v>
      </c>
      <c r="GF21" s="222" t="s">
        <v>17</v>
      </c>
      <c r="GG21" s="223">
        <v>45524</v>
      </c>
      <c r="GH21" s="221" t="s">
        <v>4066</v>
      </c>
      <c r="GI21" s="224">
        <v>0</v>
      </c>
      <c r="GJ21" s="224" t="s">
        <v>2177</v>
      </c>
      <c r="GK21" s="224" t="s">
        <v>33</v>
      </c>
      <c r="GL21" s="224">
        <v>2</v>
      </c>
      <c r="GM21" s="224" t="s">
        <v>17</v>
      </c>
      <c r="GN21" s="224" t="s">
        <v>17</v>
      </c>
      <c r="GO21" s="214">
        <v>45524</v>
      </c>
      <c r="GP21" s="222" t="s">
        <v>4061</v>
      </c>
      <c r="GQ21" s="222">
        <v>0</v>
      </c>
      <c r="GR21" s="222" t="s">
        <v>2177</v>
      </c>
      <c r="GS21" s="222" t="s">
        <v>33</v>
      </c>
      <c r="GT21" s="222">
        <v>2</v>
      </c>
      <c r="GU21" s="222" t="s">
        <v>17</v>
      </c>
      <c r="GV21" s="222" t="s">
        <v>17</v>
      </c>
      <c r="GW21" s="223">
        <v>45524</v>
      </c>
      <c r="GX21" s="221" t="s">
        <v>4067</v>
      </c>
      <c r="GY21" s="224">
        <v>0</v>
      </c>
      <c r="GZ21" s="224" t="s">
        <v>2177</v>
      </c>
      <c r="HA21" s="224" t="s">
        <v>33</v>
      </c>
      <c r="HB21" s="224">
        <v>2</v>
      </c>
      <c r="HC21" s="224" t="s">
        <v>17</v>
      </c>
      <c r="HD21" s="224" t="s">
        <v>17</v>
      </c>
      <c r="HE21" s="214">
        <v>45524</v>
      </c>
      <c r="HF21" s="222" t="s">
        <v>4059</v>
      </c>
      <c r="HG21" s="222">
        <v>0</v>
      </c>
      <c r="HH21" s="222" t="s">
        <v>2177</v>
      </c>
      <c r="HI21" s="222" t="s">
        <v>33</v>
      </c>
      <c r="HJ21" s="222">
        <v>2</v>
      </c>
      <c r="HK21" s="222" t="s">
        <v>17</v>
      </c>
      <c r="HL21" s="222" t="s">
        <v>17</v>
      </c>
      <c r="HM21" s="223">
        <v>45524</v>
      </c>
      <c r="HN21" s="221" t="s">
        <v>4065</v>
      </c>
      <c r="HO21" s="224">
        <v>0</v>
      </c>
      <c r="HP21" s="224" t="s">
        <v>2177</v>
      </c>
      <c r="HQ21" s="224" t="s">
        <v>33</v>
      </c>
      <c r="HR21" s="224">
        <v>2</v>
      </c>
      <c r="HS21" s="224" t="s">
        <v>17</v>
      </c>
      <c r="HT21" s="224" t="s">
        <v>17</v>
      </c>
      <c r="HU21" s="214">
        <v>45524</v>
      </c>
      <c r="HV21" s="222" t="s">
        <v>4062</v>
      </c>
      <c r="HW21" s="222">
        <v>0</v>
      </c>
      <c r="HX21" s="222" t="s">
        <v>2177</v>
      </c>
      <c r="HY21" s="222" t="s">
        <v>33</v>
      </c>
      <c r="HZ21" s="222">
        <v>2</v>
      </c>
      <c r="IA21" s="222" t="s">
        <v>17</v>
      </c>
      <c r="IB21" s="222" t="s">
        <v>17</v>
      </c>
      <c r="IC21" s="223">
        <v>45524</v>
      </c>
      <c r="ID21" s="221" t="s">
        <v>4064</v>
      </c>
      <c r="IE21" s="224">
        <v>0</v>
      </c>
      <c r="IF21" s="224" t="s">
        <v>2177</v>
      </c>
      <c r="IG21" s="224" t="s">
        <v>33</v>
      </c>
      <c r="IH21" s="224">
        <v>2</v>
      </c>
      <c r="II21" s="224" t="s">
        <v>17</v>
      </c>
      <c r="IJ21" s="224" t="s">
        <v>17</v>
      </c>
      <c r="IK21" s="214">
        <v>45524</v>
      </c>
      <c r="IL21" s="222" t="s">
        <v>4063</v>
      </c>
      <c r="IM21" s="222">
        <v>1</v>
      </c>
      <c r="IN21" s="222" t="s">
        <v>2177</v>
      </c>
      <c r="IO21" s="222" t="s">
        <v>33</v>
      </c>
      <c r="IP21" s="222">
        <v>2</v>
      </c>
      <c r="IQ21" s="222" t="s">
        <v>17</v>
      </c>
      <c r="IR21" s="222" t="s">
        <v>17</v>
      </c>
      <c r="IS21" s="223">
        <v>45524</v>
      </c>
    </row>
    <row r="22" spans="1:253" s="11" customFormat="1" ht="13.25" customHeight="1" x14ac:dyDescent="0.25">
      <c r="A22" s="11" t="s">
        <v>114</v>
      </c>
      <c r="B22" s="11" t="s">
        <v>11027</v>
      </c>
      <c r="C22" s="11" t="s">
        <v>115</v>
      </c>
      <c r="D22" s="11" t="s">
        <v>116</v>
      </c>
      <c r="E22" s="11" t="s">
        <v>10421</v>
      </c>
      <c r="F22" s="11" t="s">
        <v>1849</v>
      </c>
      <c r="G22" s="212">
        <v>6100000</v>
      </c>
      <c r="H22" s="213" t="s">
        <v>1846</v>
      </c>
      <c r="I22" s="213" t="s">
        <v>884</v>
      </c>
      <c r="J22" s="213">
        <v>2</v>
      </c>
      <c r="K22" s="213" t="s">
        <v>1848</v>
      </c>
      <c r="L22" s="213" t="s">
        <v>1847</v>
      </c>
      <c r="M22" s="214">
        <v>45428</v>
      </c>
      <c r="N22" s="221" t="s">
        <v>1852</v>
      </c>
      <c r="O22" s="216">
        <v>622980</v>
      </c>
      <c r="P22" s="216" t="s">
        <v>1709</v>
      </c>
      <c r="Q22" s="216" t="s">
        <v>884</v>
      </c>
      <c r="R22" s="216">
        <v>2</v>
      </c>
      <c r="S22" s="216" t="s">
        <v>1851</v>
      </c>
      <c r="T22" s="216" t="s">
        <v>1850</v>
      </c>
      <c r="U22" s="217">
        <v>45428</v>
      </c>
      <c r="V22" s="221" t="s">
        <v>1856</v>
      </c>
      <c r="W22" s="213">
        <v>6100000</v>
      </c>
      <c r="X22" s="213" t="s">
        <v>1853</v>
      </c>
      <c r="Y22" s="213" t="s">
        <v>884</v>
      </c>
      <c r="Z22" s="213">
        <v>2</v>
      </c>
      <c r="AA22" s="213" t="s">
        <v>1855</v>
      </c>
      <c r="AB22" s="213" t="s">
        <v>1854</v>
      </c>
      <c r="AC22" s="214">
        <v>45428</v>
      </c>
      <c r="AD22" s="221" t="s">
        <v>1858</v>
      </c>
      <c r="AE22" s="218">
        <v>5118000</v>
      </c>
      <c r="AF22" s="218" t="s">
        <v>1853</v>
      </c>
      <c r="AG22" s="218" t="s">
        <v>884</v>
      </c>
      <c r="AH22" s="218">
        <v>2</v>
      </c>
      <c r="AI22" s="218" t="s">
        <v>1857</v>
      </c>
      <c r="AJ22" s="218" t="s">
        <v>1854</v>
      </c>
      <c r="AK22" s="219">
        <v>45428</v>
      </c>
      <c r="AL22" s="221" t="s">
        <v>7213</v>
      </c>
      <c r="AM22" s="213">
        <v>1117000</v>
      </c>
      <c r="AN22" s="213" t="s">
        <v>7203</v>
      </c>
      <c r="AO22" s="213" t="s">
        <v>492</v>
      </c>
      <c r="AP22" s="213">
        <v>1</v>
      </c>
      <c r="AQ22" s="213" t="s">
        <v>7212</v>
      </c>
      <c r="AR22" s="213" t="s">
        <v>7204</v>
      </c>
      <c r="AS22" s="214">
        <v>45561</v>
      </c>
      <c r="AT22" s="222" t="s">
        <v>1366</v>
      </c>
      <c r="AU22" s="218">
        <v>1</v>
      </c>
      <c r="AV22" s="218" t="s">
        <v>1363</v>
      </c>
      <c r="AW22" s="218" t="s">
        <v>492</v>
      </c>
      <c r="AX22" s="218">
        <v>1</v>
      </c>
      <c r="AY22" s="218" t="s">
        <v>1365</v>
      </c>
      <c r="AZ22" s="218" t="s">
        <v>1364</v>
      </c>
      <c r="BA22" s="219">
        <v>45169</v>
      </c>
      <c r="BB22" s="221" t="s">
        <v>385</v>
      </c>
      <c r="BC22" s="213" t="s">
        <v>17</v>
      </c>
      <c r="BD22" s="213">
        <v>0</v>
      </c>
      <c r="BE22" s="213" t="s">
        <v>33</v>
      </c>
      <c r="BF22" s="213">
        <v>2</v>
      </c>
      <c r="BG22" s="213" t="s">
        <v>384</v>
      </c>
      <c r="BH22" s="213">
        <v>0</v>
      </c>
      <c r="BI22" s="214">
        <v>43522</v>
      </c>
      <c r="BJ22" s="222" t="s">
        <v>7215</v>
      </c>
      <c r="BK22" s="222">
        <v>452</v>
      </c>
      <c r="BL22" s="222" t="s">
        <v>6624</v>
      </c>
      <c r="BM22" s="222" t="s">
        <v>492</v>
      </c>
      <c r="BN22" s="222">
        <v>1</v>
      </c>
      <c r="BO22" s="222" t="s">
        <v>7214</v>
      </c>
      <c r="BP22" s="218" t="s">
        <v>691</v>
      </c>
      <c r="BQ22" s="223">
        <v>45561</v>
      </c>
      <c r="BR22" s="221" t="s">
        <v>118</v>
      </c>
      <c r="BS22" s="224" t="s">
        <v>17</v>
      </c>
      <c r="BT22" s="224">
        <v>0</v>
      </c>
      <c r="BU22" s="224" t="s">
        <v>17</v>
      </c>
      <c r="BV22" s="224" t="s">
        <v>17</v>
      </c>
      <c r="BW22" s="224" t="s">
        <v>117</v>
      </c>
      <c r="BX22" s="224">
        <v>0</v>
      </c>
      <c r="BY22" s="214">
        <v>43508</v>
      </c>
      <c r="BZ22" s="222" t="s">
        <v>119</v>
      </c>
      <c r="CA22" s="222" t="s">
        <v>17</v>
      </c>
      <c r="CB22" s="222">
        <v>0</v>
      </c>
      <c r="CC22" s="222" t="s">
        <v>17</v>
      </c>
      <c r="CD22" s="222" t="s">
        <v>17</v>
      </c>
      <c r="CE22" s="222" t="s">
        <v>117</v>
      </c>
      <c r="CF22" s="222">
        <v>0</v>
      </c>
      <c r="CG22" s="223">
        <v>43508</v>
      </c>
      <c r="CH22" s="221" t="s">
        <v>11697</v>
      </c>
      <c r="CI22" s="222" t="e">
        <v>#N/A</v>
      </c>
      <c r="CJ22" s="222" t="e">
        <v>#N/A</v>
      </c>
      <c r="CK22" s="222" t="e">
        <v>#N/A</v>
      </c>
      <c r="CL22" s="222" t="e">
        <v>#N/A</v>
      </c>
      <c r="CM22" s="222" t="e">
        <v>#N/A</v>
      </c>
      <c r="CN22" s="222" t="e">
        <v>#N/A</v>
      </c>
      <c r="CO22" s="225" t="e">
        <v>#N/A</v>
      </c>
      <c r="CP22" s="222" t="s">
        <v>120</v>
      </c>
      <c r="CQ22" s="224" t="s">
        <v>17</v>
      </c>
      <c r="CR22" s="224">
        <v>0</v>
      </c>
      <c r="CS22" s="224" t="s">
        <v>17</v>
      </c>
      <c r="CT22" s="224" t="s">
        <v>17</v>
      </c>
      <c r="CU22" s="224" t="s">
        <v>117</v>
      </c>
      <c r="CV22" s="224">
        <v>0</v>
      </c>
      <c r="CW22" s="214">
        <v>43508</v>
      </c>
      <c r="CX22" s="222" t="s">
        <v>1860</v>
      </c>
      <c r="CY22" s="218">
        <v>2800000</v>
      </c>
      <c r="CZ22" s="218" t="s">
        <v>1853</v>
      </c>
      <c r="DA22" s="218" t="s">
        <v>884</v>
      </c>
      <c r="DB22" s="218">
        <v>2</v>
      </c>
      <c r="DC22" s="218" t="s">
        <v>1865</v>
      </c>
      <c r="DD22" s="218" t="s">
        <v>1854</v>
      </c>
      <c r="DE22" s="220">
        <v>45428</v>
      </c>
      <c r="DF22" s="221" t="s">
        <v>1862</v>
      </c>
      <c r="DG22" s="213">
        <v>982000</v>
      </c>
      <c r="DH22" s="224" t="s">
        <v>1853</v>
      </c>
      <c r="DI22" s="224" t="s">
        <v>884</v>
      </c>
      <c r="DJ22" s="224">
        <v>2</v>
      </c>
      <c r="DK22" s="224" t="s">
        <v>1861</v>
      </c>
      <c r="DL22" s="224" t="s">
        <v>1854</v>
      </c>
      <c r="DM22" s="214">
        <v>45428</v>
      </c>
      <c r="DN22" s="222" t="s">
        <v>1864</v>
      </c>
      <c r="DO22" s="218">
        <v>2318000</v>
      </c>
      <c r="DP22" s="222" t="s">
        <v>1853</v>
      </c>
      <c r="DQ22" s="222" t="s">
        <v>884</v>
      </c>
      <c r="DR22" s="222">
        <v>2</v>
      </c>
      <c r="DS22" s="222" t="s">
        <v>1863</v>
      </c>
      <c r="DT22" s="222" t="s">
        <v>1854</v>
      </c>
      <c r="DU22" s="223">
        <v>45428</v>
      </c>
      <c r="DV22" s="221" t="s">
        <v>1866</v>
      </c>
      <c r="DW22" s="213">
        <v>2279000</v>
      </c>
      <c r="DX22" s="224" t="s">
        <v>1853</v>
      </c>
      <c r="DY22" s="224" t="s">
        <v>884</v>
      </c>
      <c r="DZ22" s="224">
        <v>2</v>
      </c>
      <c r="EA22" s="224" t="s">
        <v>1865</v>
      </c>
      <c r="EB22" s="224" t="s">
        <v>1854</v>
      </c>
      <c r="EC22" s="214">
        <v>45428</v>
      </c>
      <c r="ED22" s="222" t="s">
        <v>1867</v>
      </c>
      <c r="EE22" s="218">
        <v>521000</v>
      </c>
      <c r="EF22" s="222" t="s">
        <v>1853</v>
      </c>
      <c r="EG22" s="222" t="s">
        <v>884</v>
      </c>
      <c r="EH22" s="222">
        <v>2</v>
      </c>
      <c r="EI22" s="222" t="s">
        <v>1865</v>
      </c>
      <c r="EJ22" s="222" t="s">
        <v>1854</v>
      </c>
      <c r="EK22" s="223">
        <v>45428</v>
      </c>
      <c r="EL22" s="221" t="s">
        <v>1869</v>
      </c>
      <c r="EM22" s="213">
        <v>0</v>
      </c>
      <c r="EN22" s="224" t="s">
        <v>1853</v>
      </c>
      <c r="EO22" s="224" t="s">
        <v>884</v>
      </c>
      <c r="EP22" s="224">
        <v>2</v>
      </c>
      <c r="EQ22" s="224" t="s">
        <v>1868</v>
      </c>
      <c r="ER22" s="224" t="s">
        <v>1854</v>
      </c>
      <c r="ES22" s="214">
        <v>45428</v>
      </c>
      <c r="ET22" s="222" t="s">
        <v>7216</v>
      </c>
      <c r="EU22" s="222">
        <v>452</v>
      </c>
      <c r="EV22" s="222" t="s">
        <v>6624</v>
      </c>
      <c r="EW22" s="222" t="s">
        <v>492</v>
      </c>
      <c r="EX22" s="222">
        <v>1</v>
      </c>
      <c r="EY22" s="222" t="s">
        <v>7214</v>
      </c>
      <c r="EZ22" s="222" t="s">
        <v>691</v>
      </c>
      <c r="FA22" s="223">
        <v>45561</v>
      </c>
      <c r="FB22" s="221" t="s">
        <v>7218</v>
      </c>
      <c r="FC22" s="224">
        <v>4</v>
      </c>
      <c r="FD22" s="224" t="s">
        <v>7203</v>
      </c>
      <c r="FE22" s="224" t="s">
        <v>492</v>
      </c>
      <c r="FF22" s="224">
        <v>1</v>
      </c>
      <c r="FG22" s="224" t="s">
        <v>7217</v>
      </c>
      <c r="FH22" s="224" t="s">
        <v>7204</v>
      </c>
      <c r="FI22" s="214">
        <v>45561</v>
      </c>
      <c r="FJ22" s="221" t="s">
        <v>121</v>
      </c>
      <c r="FK22" s="222" t="s">
        <v>17</v>
      </c>
      <c r="FL22" s="222">
        <v>0</v>
      </c>
      <c r="FM22" s="222" t="s">
        <v>17</v>
      </c>
      <c r="FN22" s="222" t="s">
        <v>17</v>
      </c>
      <c r="FO22" s="222" t="s">
        <v>117</v>
      </c>
      <c r="FP22" s="218">
        <v>0</v>
      </c>
      <c r="FQ22" s="219">
        <v>43508</v>
      </c>
      <c r="FR22" s="221" t="s">
        <v>122</v>
      </c>
      <c r="FS22" s="224" t="s">
        <v>17</v>
      </c>
      <c r="FT22" s="224">
        <v>0</v>
      </c>
      <c r="FU22" s="224" t="s">
        <v>17</v>
      </c>
      <c r="FV22" s="224" t="s">
        <v>17</v>
      </c>
      <c r="FW22" s="224" t="s">
        <v>117</v>
      </c>
      <c r="FX22" s="224">
        <v>0</v>
      </c>
      <c r="FY22" s="214">
        <v>43508</v>
      </c>
      <c r="FZ22" s="222" t="s">
        <v>3328</v>
      </c>
      <c r="GA22" s="222">
        <v>1</v>
      </c>
      <c r="GB22" s="222" t="s">
        <v>2177</v>
      </c>
      <c r="GC22" s="222" t="s">
        <v>33</v>
      </c>
      <c r="GD22" s="222">
        <v>2</v>
      </c>
      <c r="GE22" s="222" t="s">
        <v>17</v>
      </c>
      <c r="GF22" s="222" t="s">
        <v>17</v>
      </c>
      <c r="GG22" s="223">
        <v>45462</v>
      </c>
      <c r="GH22" s="221" t="s">
        <v>3334</v>
      </c>
      <c r="GI22" s="224">
        <v>3</v>
      </c>
      <c r="GJ22" s="224" t="s">
        <v>2177</v>
      </c>
      <c r="GK22" s="224" t="s">
        <v>33</v>
      </c>
      <c r="GL22" s="224">
        <v>2</v>
      </c>
      <c r="GM22" s="224" t="s">
        <v>17</v>
      </c>
      <c r="GN22" s="224" t="s">
        <v>17</v>
      </c>
      <c r="GO22" s="214">
        <v>45462</v>
      </c>
      <c r="GP22" s="222" t="s">
        <v>3329</v>
      </c>
      <c r="GQ22" s="222">
        <v>1</v>
      </c>
      <c r="GR22" s="222" t="s">
        <v>2177</v>
      </c>
      <c r="GS22" s="222" t="s">
        <v>33</v>
      </c>
      <c r="GT22" s="222">
        <v>2</v>
      </c>
      <c r="GU22" s="222" t="s">
        <v>17</v>
      </c>
      <c r="GV22" s="222" t="s">
        <v>17</v>
      </c>
      <c r="GW22" s="223">
        <v>45462</v>
      </c>
      <c r="GX22" s="221" t="s">
        <v>3335</v>
      </c>
      <c r="GY22" s="224">
        <v>3</v>
      </c>
      <c r="GZ22" s="224" t="s">
        <v>2177</v>
      </c>
      <c r="HA22" s="224" t="s">
        <v>33</v>
      </c>
      <c r="HB22" s="224">
        <v>2</v>
      </c>
      <c r="HC22" s="224" t="s">
        <v>17</v>
      </c>
      <c r="HD22" s="224" t="s">
        <v>17</v>
      </c>
      <c r="HE22" s="214">
        <v>45462</v>
      </c>
      <c r="HF22" s="222" t="s">
        <v>3327</v>
      </c>
      <c r="HG22" s="222">
        <v>0</v>
      </c>
      <c r="HH22" s="222" t="s">
        <v>2177</v>
      </c>
      <c r="HI22" s="222" t="s">
        <v>33</v>
      </c>
      <c r="HJ22" s="222">
        <v>2</v>
      </c>
      <c r="HK22" s="222" t="s">
        <v>17</v>
      </c>
      <c r="HL22" s="222" t="s">
        <v>17</v>
      </c>
      <c r="HM22" s="223">
        <v>45462</v>
      </c>
      <c r="HN22" s="221" t="s">
        <v>3333</v>
      </c>
      <c r="HO22" s="224">
        <v>2</v>
      </c>
      <c r="HP22" s="224" t="s">
        <v>2177</v>
      </c>
      <c r="HQ22" s="224" t="s">
        <v>33</v>
      </c>
      <c r="HR22" s="224">
        <v>2</v>
      </c>
      <c r="HS22" s="224" t="s">
        <v>17</v>
      </c>
      <c r="HT22" s="224" t="s">
        <v>17</v>
      </c>
      <c r="HU22" s="214">
        <v>45462</v>
      </c>
      <c r="HV22" s="222" t="s">
        <v>3330</v>
      </c>
      <c r="HW22" s="222">
        <v>3</v>
      </c>
      <c r="HX22" s="222" t="s">
        <v>2177</v>
      </c>
      <c r="HY22" s="222" t="s">
        <v>33</v>
      </c>
      <c r="HZ22" s="222">
        <v>2</v>
      </c>
      <c r="IA22" s="222" t="s">
        <v>17</v>
      </c>
      <c r="IB22" s="222" t="s">
        <v>17</v>
      </c>
      <c r="IC22" s="223">
        <v>45462</v>
      </c>
      <c r="ID22" s="221" t="s">
        <v>3332</v>
      </c>
      <c r="IE22" s="224">
        <v>1</v>
      </c>
      <c r="IF22" s="224" t="s">
        <v>2177</v>
      </c>
      <c r="IG22" s="224" t="s">
        <v>33</v>
      </c>
      <c r="IH22" s="224">
        <v>2</v>
      </c>
      <c r="II22" s="224" t="s">
        <v>17</v>
      </c>
      <c r="IJ22" s="224" t="s">
        <v>17</v>
      </c>
      <c r="IK22" s="214">
        <v>45462</v>
      </c>
      <c r="IL22" s="222" t="s">
        <v>3331</v>
      </c>
      <c r="IM22" s="222">
        <v>3</v>
      </c>
      <c r="IN22" s="222" t="s">
        <v>2177</v>
      </c>
      <c r="IO22" s="222" t="s">
        <v>33</v>
      </c>
      <c r="IP22" s="222">
        <v>2</v>
      </c>
      <c r="IQ22" s="222" t="s">
        <v>17</v>
      </c>
      <c r="IR22" s="222" t="s">
        <v>17</v>
      </c>
      <c r="IS22" s="223">
        <v>45462</v>
      </c>
    </row>
    <row r="23" spans="1:253" s="11" customFormat="1" ht="13.25" customHeight="1" x14ac:dyDescent="0.25">
      <c r="A23" s="11" t="s">
        <v>1429</v>
      </c>
      <c r="B23" s="11" t="s">
        <v>11090</v>
      </c>
      <c r="C23" s="11" t="s">
        <v>1430</v>
      </c>
      <c r="D23" s="11" t="s">
        <v>1431</v>
      </c>
      <c r="E23" s="11" t="s">
        <v>10426</v>
      </c>
      <c r="F23" s="11" t="s">
        <v>5846</v>
      </c>
      <c r="G23" s="212">
        <v>19630000</v>
      </c>
      <c r="H23" s="213" t="s">
        <v>5843</v>
      </c>
      <c r="I23" s="213" t="s">
        <v>884</v>
      </c>
      <c r="J23" s="213">
        <v>2</v>
      </c>
      <c r="K23" s="213" t="s">
        <v>5845</v>
      </c>
      <c r="L23" s="213" t="s">
        <v>5844</v>
      </c>
      <c r="M23" s="214">
        <v>45560</v>
      </c>
      <c r="N23" s="221" t="s">
        <v>5849</v>
      </c>
      <c r="O23" s="216">
        <v>743532</v>
      </c>
      <c r="P23" s="216" t="s">
        <v>5847</v>
      </c>
      <c r="Q23" s="216" t="s">
        <v>492</v>
      </c>
      <c r="R23" s="216">
        <v>1</v>
      </c>
      <c r="S23" s="216" t="s">
        <v>5848</v>
      </c>
      <c r="T23" s="216" t="s">
        <v>5844</v>
      </c>
      <c r="U23" s="217">
        <v>45560</v>
      </c>
      <c r="V23" s="221" t="s">
        <v>5852</v>
      </c>
      <c r="W23" s="213">
        <v>19630000</v>
      </c>
      <c r="X23" s="213" t="s">
        <v>5843</v>
      </c>
      <c r="Y23" s="213" t="s">
        <v>884</v>
      </c>
      <c r="Z23" s="213">
        <v>2</v>
      </c>
      <c r="AA23" s="213" t="s">
        <v>5851</v>
      </c>
      <c r="AB23" s="213" t="s">
        <v>5850</v>
      </c>
      <c r="AC23" s="214">
        <v>45560</v>
      </c>
      <c r="AD23" s="221" t="s">
        <v>5856</v>
      </c>
      <c r="AE23" s="218">
        <v>13131000</v>
      </c>
      <c r="AF23" s="218" t="s">
        <v>5853</v>
      </c>
      <c r="AG23" s="218" t="s">
        <v>884</v>
      </c>
      <c r="AH23" s="218">
        <v>2</v>
      </c>
      <c r="AI23" s="218" t="s">
        <v>5855</v>
      </c>
      <c r="AJ23" s="218" t="s">
        <v>5854</v>
      </c>
      <c r="AK23" s="219">
        <v>45560</v>
      </c>
      <c r="AL23" s="221" t="s">
        <v>5858</v>
      </c>
      <c r="AM23" s="213">
        <v>498000</v>
      </c>
      <c r="AN23" s="213" t="s">
        <v>5284</v>
      </c>
      <c r="AO23" s="213" t="s">
        <v>33</v>
      </c>
      <c r="AP23" s="213">
        <v>2</v>
      </c>
      <c r="AQ23" s="213" t="s">
        <v>5857</v>
      </c>
      <c r="AR23" s="213" t="s">
        <v>5285</v>
      </c>
      <c r="AS23" s="214">
        <v>45560</v>
      </c>
      <c r="AT23" s="222" t="s">
        <v>5859</v>
      </c>
      <c r="AU23" s="218" t="s">
        <v>17</v>
      </c>
      <c r="AV23" s="218" t="s">
        <v>17</v>
      </c>
      <c r="AW23" s="218" t="s">
        <v>17</v>
      </c>
      <c r="AX23" s="218" t="s">
        <v>17</v>
      </c>
      <c r="AY23" s="218" t="s">
        <v>5309</v>
      </c>
      <c r="AZ23" s="218" t="s">
        <v>17</v>
      </c>
      <c r="BA23" s="219">
        <v>45560</v>
      </c>
      <c r="BB23" s="221" t="s">
        <v>5878</v>
      </c>
      <c r="BC23" s="213" t="s">
        <v>17</v>
      </c>
      <c r="BD23" s="213" t="s">
        <v>824</v>
      </c>
      <c r="BE23" s="213" t="s">
        <v>17</v>
      </c>
      <c r="BF23" s="213" t="s">
        <v>17</v>
      </c>
      <c r="BG23" s="213" t="s">
        <v>5309</v>
      </c>
      <c r="BH23" s="213" t="s">
        <v>17</v>
      </c>
      <c r="BI23" s="214">
        <v>45560</v>
      </c>
      <c r="BJ23" s="222" t="s">
        <v>5863</v>
      </c>
      <c r="BK23" s="222">
        <v>2</v>
      </c>
      <c r="BL23" s="222" t="s">
        <v>5860</v>
      </c>
      <c r="BM23" s="222" t="s">
        <v>884</v>
      </c>
      <c r="BN23" s="222">
        <v>2</v>
      </c>
      <c r="BO23" s="222" t="s">
        <v>5862</v>
      </c>
      <c r="BP23" s="218" t="s">
        <v>5861</v>
      </c>
      <c r="BQ23" s="223">
        <v>45560</v>
      </c>
      <c r="BR23" s="221" t="s">
        <v>5879</v>
      </c>
      <c r="BS23" s="224" t="s">
        <v>17</v>
      </c>
      <c r="BT23" s="224" t="s">
        <v>824</v>
      </c>
      <c r="BU23" s="224" t="s">
        <v>17</v>
      </c>
      <c r="BV23" s="224" t="s">
        <v>17</v>
      </c>
      <c r="BW23" s="224" t="s">
        <v>5309</v>
      </c>
      <c r="BX23" s="224" t="s">
        <v>17</v>
      </c>
      <c r="BY23" s="214">
        <v>45560</v>
      </c>
      <c r="BZ23" s="222" t="s">
        <v>5880</v>
      </c>
      <c r="CA23" s="222" t="s">
        <v>17</v>
      </c>
      <c r="CB23" s="222" t="s">
        <v>824</v>
      </c>
      <c r="CC23" s="222" t="s">
        <v>17</v>
      </c>
      <c r="CD23" s="222" t="s">
        <v>17</v>
      </c>
      <c r="CE23" s="222" t="s">
        <v>5309</v>
      </c>
      <c r="CF23" s="222" t="s">
        <v>17</v>
      </c>
      <c r="CG23" s="223">
        <v>45560</v>
      </c>
      <c r="CH23" s="221" t="s">
        <v>11698</v>
      </c>
      <c r="CI23" s="222" t="e">
        <v>#N/A</v>
      </c>
      <c r="CJ23" s="222" t="e">
        <v>#N/A</v>
      </c>
      <c r="CK23" s="222" t="e">
        <v>#N/A</v>
      </c>
      <c r="CL23" s="222" t="e">
        <v>#N/A</v>
      </c>
      <c r="CM23" s="222" t="e">
        <v>#N/A</v>
      </c>
      <c r="CN23" s="222" t="e">
        <v>#N/A</v>
      </c>
      <c r="CO23" s="225" t="e">
        <v>#N/A</v>
      </c>
      <c r="CP23" s="222" t="s">
        <v>5882</v>
      </c>
      <c r="CQ23" s="224" t="s">
        <v>17</v>
      </c>
      <c r="CR23" s="224" t="s">
        <v>824</v>
      </c>
      <c r="CS23" s="224" t="s">
        <v>17</v>
      </c>
      <c r="CT23" s="224" t="s">
        <v>17</v>
      </c>
      <c r="CU23" s="224" t="s">
        <v>5309</v>
      </c>
      <c r="CV23" s="224" t="s">
        <v>17</v>
      </c>
      <c r="CW23" s="214">
        <v>45560</v>
      </c>
      <c r="CX23" s="222" t="s">
        <v>5867</v>
      </c>
      <c r="CY23" s="218">
        <v>278000</v>
      </c>
      <c r="CZ23" s="218" t="s">
        <v>5865</v>
      </c>
      <c r="DA23" s="218" t="s">
        <v>884</v>
      </c>
      <c r="DB23" s="218">
        <v>2</v>
      </c>
      <c r="DC23" s="218" t="s">
        <v>5857</v>
      </c>
      <c r="DD23" s="218" t="s">
        <v>5866</v>
      </c>
      <c r="DE23" s="220">
        <v>45560</v>
      </c>
      <c r="DF23" s="221" t="s">
        <v>5869</v>
      </c>
      <c r="DG23" s="213">
        <v>6498000</v>
      </c>
      <c r="DH23" s="224" t="s">
        <v>5865</v>
      </c>
      <c r="DI23" s="224" t="s">
        <v>884</v>
      </c>
      <c r="DJ23" s="224">
        <v>2</v>
      </c>
      <c r="DK23" s="224" t="s">
        <v>5868</v>
      </c>
      <c r="DL23" s="224" t="s">
        <v>5866</v>
      </c>
      <c r="DM23" s="214">
        <v>45560</v>
      </c>
      <c r="DN23" s="222" t="s">
        <v>5871</v>
      </c>
      <c r="DO23" s="218">
        <v>12853000</v>
      </c>
      <c r="DP23" s="222" t="s">
        <v>5865</v>
      </c>
      <c r="DQ23" s="222" t="s">
        <v>884</v>
      </c>
      <c r="DR23" s="222">
        <v>2</v>
      </c>
      <c r="DS23" s="222" t="s">
        <v>5870</v>
      </c>
      <c r="DT23" s="222" t="s">
        <v>5866</v>
      </c>
      <c r="DU23" s="223">
        <v>45560</v>
      </c>
      <c r="DV23" s="221" t="s">
        <v>5872</v>
      </c>
      <c r="DW23" s="213">
        <v>278000</v>
      </c>
      <c r="DX23" s="224" t="s">
        <v>5865</v>
      </c>
      <c r="DY23" s="224" t="s">
        <v>884</v>
      </c>
      <c r="DZ23" s="224">
        <v>2</v>
      </c>
      <c r="EA23" s="224" t="s">
        <v>5857</v>
      </c>
      <c r="EB23" s="224" t="s">
        <v>5866</v>
      </c>
      <c r="EC23" s="214">
        <v>45560</v>
      </c>
      <c r="ED23" s="222" t="s">
        <v>5873</v>
      </c>
      <c r="EE23" s="218">
        <v>0</v>
      </c>
      <c r="EF23" s="222" t="s">
        <v>824</v>
      </c>
      <c r="EG23" s="222" t="s">
        <v>17</v>
      </c>
      <c r="EH23" s="222" t="s">
        <v>17</v>
      </c>
      <c r="EI23" s="222" t="s">
        <v>5309</v>
      </c>
      <c r="EJ23" s="222" t="s">
        <v>824</v>
      </c>
      <c r="EK23" s="223">
        <v>45560</v>
      </c>
      <c r="EL23" s="221" t="s">
        <v>5874</v>
      </c>
      <c r="EM23" s="213">
        <v>0</v>
      </c>
      <c r="EN23" s="224" t="s">
        <v>17</v>
      </c>
      <c r="EO23" s="224" t="s">
        <v>17</v>
      </c>
      <c r="EP23" s="224" t="s">
        <v>17</v>
      </c>
      <c r="EQ23" s="224" t="s">
        <v>5309</v>
      </c>
      <c r="ER23" s="224" t="s">
        <v>17</v>
      </c>
      <c r="ES23" s="214">
        <v>45560</v>
      </c>
      <c r="ET23" s="222" t="s">
        <v>5864</v>
      </c>
      <c r="EU23" s="222">
        <v>2</v>
      </c>
      <c r="EV23" s="222" t="s">
        <v>5860</v>
      </c>
      <c r="EW23" s="222" t="s">
        <v>884</v>
      </c>
      <c r="EX23" s="222">
        <v>2</v>
      </c>
      <c r="EY23" s="222" t="s">
        <v>5862</v>
      </c>
      <c r="EZ23" s="222" t="s">
        <v>5861</v>
      </c>
      <c r="FA23" s="223">
        <v>45560</v>
      </c>
      <c r="FB23" s="221" t="s">
        <v>5877</v>
      </c>
      <c r="FC23" s="224">
        <v>3</v>
      </c>
      <c r="FD23" s="224" t="s">
        <v>5284</v>
      </c>
      <c r="FE23" s="224" t="s">
        <v>492</v>
      </c>
      <c r="FF23" s="224">
        <v>1</v>
      </c>
      <c r="FG23" s="224" t="s">
        <v>5876</v>
      </c>
      <c r="FH23" s="224" t="s">
        <v>5875</v>
      </c>
      <c r="FI23" s="214">
        <v>45560</v>
      </c>
      <c r="FJ23" s="221" t="s">
        <v>1432</v>
      </c>
      <c r="FK23" s="222" t="s">
        <v>17</v>
      </c>
      <c r="FL23" s="222" t="s">
        <v>17</v>
      </c>
      <c r="FM23" s="222" t="s">
        <v>17</v>
      </c>
      <c r="FN23" s="222" t="s">
        <v>17</v>
      </c>
      <c r="FO23" s="222" t="s">
        <v>1426</v>
      </c>
      <c r="FP23" s="218" t="s">
        <v>17</v>
      </c>
      <c r="FQ23" s="219">
        <v>45199</v>
      </c>
      <c r="FR23" s="221" t="s">
        <v>1433</v>
      </c>
      <c r="FS23" s="224" t="s">
        <v>17</v>
      </c>
      <c r="FT23" s="224" t="s">
        <v>17</v>
      </c>
      <c r="FU23" s="224" t="s">
        <v>17</v>
      </c>
      <c r="FV23" s="224" t="s">
        <v>17</v>
      </c>
      <c r="FW23" s="224" t="s">
        <v>1426</v>
      </c>
      <c r="FX23" s="224" t="s">
        <v>17</v>
      </c>
      <c r="FY23" s="214">
        <v>45199</v>
      </c>
      <c r="FZ23" s="222" t="s">
        <v>2971</v>
      </c>
      <c r="GA23" s="222">
        <v>0</v>
      </c>
      <c r="GB23" s="222" t="s">
        <v>2177</v>
      </c>
      <c r="GC23" s="222" t="s">
        <v>33</v>
      </c>
      <c r="GD23" s="222">
        <v>2</v>
      </c>
      <c r="GE23" s="222" t="s">
        <v>17</v>
      </c>
      <c r="GF23" s="222" t="s">
        <v>17</v>
      </c>
      <c r="GG23" s="223">
        <v>45461</v>
      </c>
      <c r="GH23" s="221" t="s">
        <v>2977</v>
      </c>
      <c r="GI23" s="224">
        <v>0</v>
      </c>
      <c r="GJ23" s="224" t="s">
        <v>2177</v>
      </c>
      <c r="GK23" s="224" t="s">
        <v>33</v>
      </c>
      <c r="GL23" s="224">
        <v>2</v>
      </c>
      <c r="GM23" s="224" t="s">
        <v>17</v>
      </c>
      <c r="GN23" s="224" t="s">
        <v>17</v>
      </c>
      <c r="GO23" s="214">
        <v>45461</v>
      </c>
      <c r="GP23" s="222" t="s">
        <v>2972</v>
      </c>
      <c r="GQ23" s="222">
        <v>0</v>
      </c>
      <c r="GR23" s="222" t="s">
        <v>2177</v>
      </c>
      <c r="GS23" s="222" t="s">
        <v>33</v>
      </c>
      <c r="GT23" s="222">
        <v>2</v>
      </c>
      <c r="GU23" s="222" t="s">
        <v>17</v>
      </c>
      <c r="GV23" s="222" t="s">
        <v>17</v>
      </c>
      <c r="GW23" s="223">
        <v>45461</v>
      </c>
      <c r="GX23" s="221" t="s">
        <v>2978</v>
      </c>
      <c r="GY23" s="224">
        <v>0</v>
      </c>
      <c r="GZ23" s="224" t="s">
        <v>2177</v>
      </c>
      <c r="HA23" s="224" t="s">
        <v>33</v>
      </c>
      <c r="HB23" s="224">
        <v>2</v>
      </c>
      <c r="HC23" s="224" t="s">
        <v>17</v>
      </c>
      <c r="HD23" s="224" t="s">
        <v>17</v>
      </c>
      <c r="HE23" s="214">
        <v>45461</v>
      </c>
      <c r="HF23" s="222" t="s">
        <v>2970</v>
      </c>
      <c r="HG23" s="222">
        <v>0</v>
      </c>
      <c r="HH23" s="222" t="s">
        <v>2177</v>
      </c>
      <c r="HI23" s="222" t="s">
        <v>33</v>
      </c>
      <c r="HJ23" s="222">
        <v>2</v>
      </c>
      <c r="HK23" s="222" t="s">
        <v>17</v>
      </c>
      <c r="HL23" s="222" t="s">
        <v>17</v>
      </c>
      <c r="HM23" s="223">
        <v>45461</v>
      </c>
      <c r="HN23" s="221" t="s">
        <v>2976</v>
      </c>
      <c r="HO23" s="224">
        <v>2</v>
      </c>
      <c r="HP23" s="224" t="s">
        <v>2177</v>
      </c>
      <c r="HQ23" s="224" t="s">
        <v>33</v>
      </c>
      <c r="HR23" s="224">
        <v>2</v>
      </c>
      <c r="HS23" s="224" t="s">
        <v>17</v>
      </c>
      <c r="HT23" s="224" t="s">
        <v>17</v>
      </c>
      <c r="HU23" s="214">
        <v>45461</v>
      </c>
      <c r="HV23" s="222" t="s">
        <v>2973</v>
      </c>
      <c r="HW23" s="222">
        <v>0</v>
      </c>
      <c r="HX23" s="222" t="s">
        <v>2177</v>
      </c>
      <c r="HY23" s="222" t="s">
        <v>33</v>
      </c>
      <c r="HZ23" s="222">
        <v>2</v>
      </c>
      <c r="IA23" s="222" t="s">
        <v>17</v>
      </c>
      <c r="IB23" s="222" t="s">
        <v>17</v>
      </c>
      <c r="IC23" s="223">
        <v>45461</v>
      </c>
      <c r="ID23" s="221" t="s">
        <v>2975</v>
      </c>
      <c r="IE23" s="224">
        <v>2</v>
      </c>
      <c r="IF23" s="224" t="s">
        <v>2177</v>
      </c>
      <c r="IG23" s="224" t="s">
        <v>33</v>
      </c>
      <c r="IH23" s="224">
        <v>2</v>
      </c>
      <c r="II23" s="224" t="s">
        <v>17</v>
      </c>
      <c r="IJ23" s="224" t="s">
        <v>17</v>
      </c>
      <c r="IK23" s="214">
        <v>45461</v>
      </c>
      <c r="IL23" s="222" t="s">
        <v>2974</v>
      </c>
      <c r="IM23" s="222">
        <v>2</v>
      </c>
      <c r="IN23" s="222" t="s">
        <v>2177</v>
      </c>
      <c r="IO23" s="222" t="s">
        <v>33</v>
      </c>
      <c r="IP23" s="222">
        <v>2</v>
      </c>
      <c r="IQ23" s="222" t="s">
        <v>17</v>
      </c>
      <c r="IR23" s="222" t="s">
        <v>17</v>
      </c>
      <c r="IS23" s="223">
        <v>45461</v>
      </c>
    </row>
    <row r="24" spans="1:253" s="11" customFormat="1" ht="13.25" customHeight="1" x14ac:dyDescent="0.25">
      <c r="A24" s="11" t="s">
        <v>139</v>
      </c>
      <c r="B24" s="11" t="s">
        <v>11027</v>
      </c>
      <c r="C24" s="11" t="s">
        <v>140</v>
      </c>
      <c r="D24" s="11" t="s">
        <v>141</v>
      </c>
      <c r="E24" s="11" t="s">
        <v>10431</v>
      </c>
      <c r="F24" s="11" t="s">
        <v>1752</v>
      </c>
      <c r="G24" s="212">
        <v>28600000</v>
      </c>
      <c r="H24" s="213" t="s">
        <v>1749</v>
      </c>
      <c r="I24" s="213" t="s">
        <v>492</v>
      </c>
      <c r="J24" s="213">
        <v>1</v>
      </c>
      <c r="K24" s="213" t="s">
        <v>1751</v>
      </c>
      <c r="L24" s="213" t="s">
        <v>1750</v>
      </c>
      <c r="M24" s="214">
        <v>45400</v>
      </c>
      <c r="N24" s="221" t="s">
        <v>1755</v>
      </c>
      <c r="O24" s="216">
        <v>475440</v>
      </c>
      <c r="P24" s="216" t="s">
        <v>1709</v>
      </c>
      <c r="Q24" s="216" t="s">
        <v>492</v>
      </c>
      <c r="R24" s="216">
        <v>1</v>
      </c>
      <c r="S24" s="216" t="s">
        <v>1754</v>
      </c>
      <c r="T24" s="216" t="s">
        <v>1753</v>
      </c>
      <c r="U24" s="217">
        <v>45400</v>
      </c>
      <c r="V24" s="221" t="s">
        <v>2162</v>
      </c>
      <c r="W24" s="213">
        <v>23123000</v>
      </c>
      <c r="X24" s="213" t="s">
        <v>2117</v>
      </c>
      <c r="Y24" s="213" t="s">
        <v>33</v>
      </c>
      <c r="Z24" s="213">
        <v>2</v>
      </c>
      <c r="AA24" s="213" t="s">
        <v>2041</v>
      </c>
      <c r="AB24" s="213" t="s">
        <v>2118</v>
      </c>
      <c r="AC24" s="214">
        <v>45449</v>
      </c>
      <c r="AD24" s="221" t="s">
        <v>2164</v>
      </c>
      <c r="AE24" s="218">
        <v>3380000</v>
      </c>
      <c r="AF24" s="218" t="s">
        <v>2117</v>
      </c>
      <c r="AG24" s="218" t="s">
        <v>33</v>
      </c>
      <c r="AH24" s="218">
        <v>2</v>
      </c>
      <c r="AI24" s="218" t="s">
        <v>2163</v>
      </c>
      <c r="AJ24" s="218" t="s">
        <v>2118</v>
      </c>
      <c r="AK24" s="219">
        <v>45449</v>
      </c>
      <c r="AL24" s="221" t="s">
        <v>7222</v>
      </c>
      <c r="AM24" s="213">
        <v>2164000</v>
      </c>
      <c r="AN24" s="213" t="s">
        <v>7219</v>
      </c>
      <c r="AO24" s="213" t="s">
        <v>492</v>
      </c>
      <c r="AP24" s="213">
        <v>1</v>
      </c>
      <c r="AQ24" s="213" t="s">
        <v>7221</v>
      </c>
      <c r="AR24" s="213" t="s">
        <v>7220</v>
      </c>
      <c r="AS24" s="214">
        <v>45561</v>
      </c>
      <c r="AT24" s="222" t="s">
        <v>450</v>
      </c>
      <c r="AU24" s="218">
        <v>150</v>
      </c>
      <c r="AV24" s="218" t="s">
        <v>448</v>
      </c>
      <c r="AW24" s="218" t="s">
        <v>33</v>
      </c>
      <c r="AX24" s="218">
        <v>2</v>
      </c>
      <c r="AY24" s="218" t="s">
        <v>449</v>
      </c>
      <c r="AZ24" s="218" t="s">
        <v>111</v>
      </c>
      <c r="BA24" s="219">
        <v>43584</v>
      </c>
      <c r="BB24" s="221" t="s">
        <v>486</v>
      </c>
      <c r="BC24" s="213" t="s">
        <v>17</v>
      </c>
      <c r="BD24" s="213" t="s">
        <v>483</v>
      </c>
      <c r="BE24" s="213" t="s">
        <v>17</v>
      </c>
      <c r="BF24" s="213" t="s">
        <v>17</v>
      </c>
      <c r="BG24" s="213" t="s">
        <v>485</v>
      </c>
      <c r="BH24" s="213" t="s">
        <v>484</v>
      </c>
      <c r="BI24" s="214">
        <v>43642</v>
      </c>
      <c r="BJ24" s="222" t="s">
        <v>7224</v>
      </c>
      <c r="BK24" s="222">
        <v>1063</v>
      </c>
      <c r="BL24" s="222" t="s">
        <v>6624</v>
      </c>
      <c r="BM24" s="222" t="s">
        <v>492</v>
      </c>
      <c r="BN24" s="222">
        <v>1</v>
      </c>
      <c r="BO24" s="222" t="s">
        <v>7223</v>
      </c>
      <c r="BP24" s="218" t="s">
        <v>691</v>
      </c>
      <c r="BQ24" s="223">
        <v>45561</v>
      </c>
      <c r="BR24" s="221" t="s">
        <v>508</v>
      </c>
      <c r="BS24" s="224" t="s">
        <v>17</v>
      </c>
      <c r="BT24" s="224" t="s">
        <v>17</v>
      </c>
      <c r="BU24" s="224" t="s">
        <v>17</v>
      </c>
      <c r="BV24" s="224" t="s">
        <v>17</v>
      </c>
      <c r="BW24" s="224" t="s">
        <v>507</v>
      </c>
      <c r="BX24" s="224" t="s">
        <v>17</v>
      </c>
      <c r="BY24" s="214">
        <v>43697</v>
      </c>
      <c r="BZ24" s="222" t="s">
        <v>509</v>
      </c>
      <c r="CA24" s="222" t="s">
        <v>17</v>
      </c>
      <c r="CB24" s="222" t="s">
        <v>17</v>
      </c>
      <c r="CC24" s="222" t="s">
        <v>17</v>
      </c>
      <c r="CD24" s="222" t="s">
        <v>17</v>
      </c>
      <c r="CE24" s="222" t="s">
        <v>507</v>
      </c>
      <c r="CF24" s="222" t="s">
        <v>17</v>
      </c>
      <c r="CG24" s="223">
        <v>43697</v>
      </c>
      <c r="CH24" s="221" t="s">
        <v>11699</v>
      </c>
      <c r="CI24" s="222" t="e">
        <v>#N/A</v>
      </c>
      <c r="CJ24" s="222" t="e">
        <v>#N/A</v>
      </c>
      <c r="CK24" s="222" t="e">
        <v>#N/A</v>
      </c>
      <c r="CL24" s="222" t="e">
        <v>#N/A</v>
      </c>
      <c r="CM24" s="222" t="e">
        <v>#N/A</v>
      </c>
      <c r="CN24" s="222" t="e">
        <v>#N/A</v>
      </c>
      <c r="CO24" s="225" t="e">
        <v>#N/A</v>
      </c>
      <c r="CP24" s="222" t="s">
        <v>510</v>
      </c>
      <c r="CQ24" s="224" t="s">
        <v>17</v>
      </c>
      <c r="CR24" s="224" t="s">
        <v>17</v>
      </c>
      <c r="CS24" s="224" t="s">
        <v>17</v>
      </c>
      <c r="CT24" s="224" t="s">
        <v>17</v>
      </c>
      <c r="CU24" s="224" t="s">
        <v>507</v>
      </c>
      <c r="CV24" s="224" t="s">
        <v>17</v>
      </c>
      <c r="CW24" s="214">
        <v>43697</v>
      </c>
      <c r="CX24" s="222" t="s">
        <v>2166</v>
      </c>
      <c r="CY24" s="218">
        <v>3380000</v>
      </c>
      <c r="CZ24" s="218" t="s">
        <v>2117</v>
      </c>
      <c r="DA24" s="218" t="s">
        <v>33</v>
      </c>
      <c r="DB24" s="218">
        <v>2</v>
      </c>
      <c r="DC24" s="218" t="s">
        <v>2171</v>
      </c>
      <c r="DD24" s="218" t="s">
        <v>2118</v>
      </c>
      <c r="DE24" s="220">
        <v>45449</v>
      </c>
      <c r="DF24" s="221" t="s">
        <v>2168</v>
      </c>
      <c r="DG24" s="213">
        <v>19743000</v>
      </c>
      <c r="DH24" s="224" t="s">
        <v>2117</v>
      </c>
      <c r="DI24" s="224" t="s">
        <v>33</v>
      </c>
      <c r="DJ24" s="224">
        <v>2</v>
      </c>
      <c r="DK24" s="224" t="s">
        <v>2167</v>
      </c>
      <c r="DL24" s="224" t="s">
        <v>2118</v>
      </c>
      <c r="DM24" s="214">
        <v>45449</v>
      </c>
      <c r="DN24" s="222" t="s">
        <v>2170</v>
      </c>
      <c r="DO24" s="218">
        <v>0</v>
      </c>
      <c r="DP24" s="222" t="s">
        <v>2117</v>
      </c>
      <c r="DQ24" s="222" t="s">
        <v>33</v>
      </c>
      <c r="DR24" s="222">
        <v>2</v>
      </c>
      <c r="DS24" s="222" t="s">
        <v>2169</v>
      </c>
      <c r="DT24" s="222" t="s">
        <v>2118</v>
      </c>
      <c r="DU24" s="223">
        <v>45449</v>
      </c>
      <c r="DV24" s="221" t="s">
        <v>2172</v>
      </c>
      <c r="DW24" s="213">
        <v>2247000</v>
      </c>
      <c r="DX24" s="224" t="s">
        <v>2117</v>
      </c>
      <c r="DY24" s="224" t="s">
        <v>33</v>
      </c>
      <c r="DZ24" s="224">
        <v>2</v>
      </c>
      <c r="EA24" s="224" t="s">
        <v>2171</v>
      </c>
      <c r="EB24" s="224" t="s">
        <v>2118</v>
      </c>
      <c r="EC24" s="214">
        <v>45449</v>
      </c>
      <c r="ED24" s="222" t="s">
        <v>2174</v>
      </c>
      <c r="EE24" s="218">
        <v>1133000</v>
      </c>
      <c r="EF24" s="222" t="s">
        <v>2117</v>
      </c>
      <c r="EG24" s="222" t="s">
        <v>33</v>
      </c>
      <c r="EH24" s="222">
        <v>2</v>
      </c>
      <c r="EI24" s="222" t="s">
        <v>2173</v>
      </c>
      <c r="EJ24" s="222" t="s">
        <v>2118</v>
      </c>
      <c r="EK24" s="223">
        <v>45449</v>
      </c>
      <c r="EL24" s="221" t="s">
        <v>2175</v>
      </c>
      <c r="EM24" s="213">
        <v>0</v>
      </c>
      <c r="EN24" s="224" t="s">
        <v>2117</v>
      </c>
      <c r="EO24" s="224" t="s">
        <v>33</v>
      </c>
      <c r="EP24" s="224">
        <v>2</v>
      </c>
      <c r="EQ24" s="224" t="s">
        <v>2146</v>
      </c>
      <c r="ER24" s="224" t="s">
        <v>2118</v>
      </c>
      <c r="ES24" s="214">
        <v>45449</v>
      </c>
      <c r="ET24" s="222" t="s">
        <v>7226</v>
      </c>
      <c r="EU24" s="222">
        <v>1063</v>
      </c>
      <c r="EV24" s="222" t="s">
        <v>6624</v>
      </c>
      <c r="EW24" s="222" t="s">
        <v>492</v>
      </c>
      <c r="EX24" s="222">
        <v>1</v>
      </c>
      <c r="EY24" s="222" t="s">
        <v>7225</v>
      </c>
      <c r="EZ24" s="222" t="s">
        <v>691</v>
      </c>
      <c r="FA24" s="223">
        <v>45561</v>
      </c>
      <c r="FB24" s="221" t="s">
        <v>7228</v>
      </c>
      <c r="FC24" s="224">
        <v>4</v>
      </c>
      <c r="FD24" s="224" t="s">
        <v>7219</v>
      </c>
      <c r="FE24" s="224" t="s">
        <v>492</v>
      </c>
      <c r="FF24" s="224">
        <v>1</v>
      </c>
      <c r="FG24" s="224" t="s">
        <v>7227</v>
      </c>
      <c r="FH24" s="224" t="s">
        <v>7220</v>
      </c>
      <c r="FI24" s="214">
        <v>45561</v>
      </c>
      <c r="FJ24" s="221" t="s">
        <v>142</v>
      </c>
      <c r="FK24" s="222" t="s">
        <v>17</v>
      </c>
      <c r="FL24" s="222">
        <v>0</v>
      </c>
      <c r="FM24" s="222" t="s">
        <v>33</v>
      </c>
      <c r="FN24" s="222">
        <v>2</v>
      </c>
      <c r="FO24" s="222">
        <v>0</v>
      </c>
      <c r="FP24" s="218">
        <v>0</v>
      </c>
      <c r="FQ24" s="219">
        <v>43509</v>
      </c>
      <c r="FR24" s="221" t="s">
        <v>511</v>
      </c>
      <c r="FS24" s="224" t="s">
        <v>17</v>
      </c>
      <c r="FT24" s="224" t="s">
        <v>17</v>
      </c>
      <c r="FU24" s="224" t="s">
        <v>17</v>
      </c>
      <c r="FV24" s="224" t="s">
        <v>17</v>
      </c>
      <c r="FW24" s="224" t="s">
        <v>507</v>
      </c>
      <c r="FX24" s="224" t="s">
        <v>17</v>
      </c>
      <c r="FY24" s="214">
        <v>43697</v>
      </c>
      <c r="FZ24" s="222" t="s">
        <v>3543</v>
      </c>
      <c r="GA24" s="222">
        <v>1</v>
      </c>
      <c r="GB24" s="222" t="s">
        <v>2177</v>
      </c>
      <c r="GC24" s="222" t="s">
        <v>33</v>
      </c>
      <c r="GD24" s="222">
        <v>2</v>
      </c>
      <c r="GE24" s="222" t="s">
        <v>17</v>
      </c>
      <c r="GF24" s="222" t="s">
        <v>17</v>
      </c>
      <c r="GG24" s="223">
        <v>45466</v>
      </c>
      <c r="GH24" s="221" t="s">
        <v>3549</v>
      </c>
      <c r="GI24" s="224">
        <v>3</v>
      </c>
      <c r="GJ24" s="224" t="s">
        <v>2177</v>
      </c>
      <c r="GK24" s="224" t="s">
        <v>33</v>
      </c>
      <c r="GL24" s="224">
        <v>2</v>
      </c>
      <c r="GM24" s="224" t="s">
        <v>17</v>
      </c>
      <c r="GN24" s="224" t="s">
        <v>17</v>
      </c>
      <c r="GO24" s="214">
        <v>45466</v>
      </c>
      <c r="GP24" s="222" t="s">
        <v>3544</v>
      </c>
      <c r="GQ24" s="222">
        <v>2</v>
      </c>
      <c r="GR24" s="222" t="s">
        <v>2177</v>
      </c>
      <c r="GS24" s="222" t="s">
        <v>33</v>
      </c>
      <c r="GT24" s="222">
        <v>2</v>
      </c>
      <c r="GU24" s="222" t="s">
        <v>17</v>
      </c>
      <c r="GV24" s="222" t="s">
        <v>17</v>
      </c>
      <c r="GW24" s="223">
        <v>45466</v>
      </c>
      <c r="GX24" s="221" t="s">
        <v>3550</v>
      </c>
      <c r="GY24" s="224">
        <v>2</v>
      </c>
      <c r="GZ24" s="224" t="s">
        <v>2177</v>
      </c>
      <c r="HA24" s="224" t="s">
        <v>33</v>
      </c>
      <c r="HB24" s="224">
        <v>2</v>
      </c>
      <c r="HC24" s="224" t="s">
        <v>17</v>
      </c>
      <c r="HD24" s="224" t="s">
        <v>17</v>
      </c>
      <c r="HE24" s="214">
        <v>45466</v>
      </c>
      <c r="HF24" s="222" t="s">
        <v>3542</v>
      </c>
      <c r="HG24" s="222">
        <v>0</v>
      </c>
      <c r="HH24" s="222" t="s">
        <v>2177</v>
      </c>
      <c r="HI24" s="222" t="s">
        <v>33</v>
      </c>
      <c r="HJ24" s="222">
        <v>2</v>
      </c>
      <c r="HK24" s="222" t="s">
        <v>17</v>
      </c>
      <c r="HL24" s="222" t="s">
        <v>17</v>
      </c>
      <c r="HM24" s="223">
        <v>45466</v>
      </c>
      <c r="HN24" s="221" t="s">
        <v>3548</v>
      </c>
      <c r="HO24" s="224">
        <v>2</v>
      </c>
      <c r="HP24" s="224" t="s">
        <v>2177</v>
      </c>
      <c r="HQ24" s="224" t="s">
        <v>33</v>
      </c>
      <c r="HR24" s="224">
        <v>2</v>
      </c>
      <c r="HS24" s="224" t="s">
        <v>17</v>
      </c>
      <c r="HT24" s="224" t="s">
        <v>17</v>
      </c>
      <c r="HU24" s="214">
        <v>45466</v>
      </c>
      <c r="HV24" s="222" t="s">
        <v>3545</v>
      </c>
      <c r="HW24" s="222">
        <v>3</v>
      </c>
      <c r="HX24" s="222" t="s">
        <v>2177</v>
      </c>
      <c r="HY24" s="222" t="s">
        <v>33</v>
      </c>
      <c r="HZ24" s="222">
        <v>2</v>
      </c>
      <c r="IA24" s="222" t="s">
        <v>17</v>
      </c>
      <c r="IB24" s="222" t="s">
        <v>17</v>
      </c>
      <c r="IC24" s="223">
        <v>45466</v>
      </c>
      <c r="ID24" s="221" t="s">
        <v>3547</v>
      </c>
      <c r="IE24" s="224">
        <v>1</v>
      </c>
      <c r="IF24" s="224" t="s">
        <v>2177</v>
      </c>
      <c r="IG24" s="224" t="s">
        <v>33</v>
      </c>
      <c r="IH24" s="224">
        <v>2</v>
      </c>
      <c r="II24" s="224" t="s">
        <v>17</v>
      </c>
      <c r="IJ24" s="224" t="s">
        <v>17</v>
      </c>
      <c r="IK24" s="214">
        <v>45466</v>
      </c>
      <c r="IL24" s="222" t="s">
        <v>3546</v>
      </c>
      <c r="IM24" s="222">
        <v>3</v>
      </c>
      <c r="IN24" s="222" t="s">
        <v>2177</v>
      </c>
      <c r="IO24" s="222" t="s">
        <v>33</v>
      </c>
      <c r="IP24" s="222">
        <v>2</v>
      </c>
      <c r="IQ24" s="222" t="s">
        <v>17</v>
      </c>
      <c r="IR24" s="222" t="s">
        <v>17</v>
      </c>
      <c r="IS24" s="223">
        <v>45466</v>
      </c>
    </row>
    <row r="25" spans="1:253" s="11" customFormat="1" ht="13.25" customHeight="1" x14ac:dyDescent="0.25">
      <c r="A25" s="11" t="s">
        <v>143</v>
      </c>
      <c r="B25" s="11" t="s">
        <v>11045</v>
      </c>
      <c r="C25" s="11" t="s">
        <v>144</v>
      </c>
      <c r="D25" s="11" t="s">
        <v>141</v>
      </c>
      <c r="E25" s="11" t="s">
        <v>10431</v>
      </c>
      <c r="F25" s="11" t="s">
        <v>1370</v>
      </c>
      <c r="G25" s="212">
        <v>5179000</v>
      </c>
      <c r="H25" s="213" t="s">
        <v>1367</v>
      </c>
      <c r="I25" s="213" t="s">
        <v>492</v>
      </c>
      <c r="J25" s="213">
        <v>1</v>
      </c>
      <c r="K25" s="213" t="s">
        <v>1369</v>
      </c>
      <c r="L25" s="213" t="s">
        <v>1368</v>
      </c>
      <c r="M25" s="214">
        <v>45169</v>
      </c>
      <c r="N25" s="221" t="s">
        <v>1285</v>
      </c>
      <c r="O25" s="216">
        <v>34513</v>
      </c>
      <c r="P25" s="216" t="s">
        <v>1282</v>
      </c>
      <c r="Q25" s="216" t="s">
        <v>492</v>
      </c>
      <c r="R25" s="216">
        <v>1</v>
      </c>
      <c r="S25" s="216" t="s">
        <v>1284</v>
      </c>
      <c r="T25" s="216" t="s">
        <v>1283</v>
      </c>
      <c r="U25" s="217">
        <v>45112</v>
      </c>
      <c r="V25" s="221" t="s">
        <v>2149</v>
      </c>
      <c r="W25" s="213">
        <v>5179000</v>
      </c>
      <c r="X25" s="213" t="s">
        <v>2117</v>
      </c>
      <c r="Y25" s="213" t="s">
        <v>33</v>
      </c>
      <c r="Z25" s="213">
        <v>2</v>
      </c>
      <c r="AA25" s="213" t="s">
        <v>2148</v>
      </c>
      <c r="AB25" s="213" t="s">
        <v>2118</v>
      </c>
      <c r="AC25" s="214">
        <v>45449</v>
      </c>
      <c r="AD25" s="221" t="s">
        <v>2151</v>
      </c>
      <c r="AE25" s="218">
        <v>1185000</v>
      </c>
      <c r="AF25" s="218" t="s">
        <v>2117</v>
      </c>
      <c r="AG25" s="218" t="s">
        <v>33</v>
      </c>
      <c r="AH25" s="218">
        <v>2</v>
      </c>
      <c r="AI25" s="218" t="s">
        <v>2150</v>
      </c>
      <c r="AJ25" s="218" t="s">
        <v>2118</v>
      </c>
      <c r="AK25" s="219">
        <v>45449</v>
      </c>
      <c r="AL25" s="221" t="s">
        <v>7230</v>
      </c>
      <c r="AM25" s="213">
        <v>785000</v>
      </c>
      <c r="AN25" s="213" t="s">
        <v>7219</v>
      </c>
      <c r="AO25" s="213" t="s">
        <v>492</v>
      </c>
      <c r="AP25" s="213">
        <v>1</v>
      </c>
      <c r="AQ25" s="213" t="s">
        <v>7229</v>
      </c>
      <c r="AR25" s="213" t="s">
        <v>7220</v>
      </c>
      <c r="AS25" s="214">
        <v>45561</v>
      </c>
      <c r="AT25" s="222" t="s">
        <v>516</v>
      </c>
      <c r="AU25" s="218" t="s">
        <v>17</v>
      </c>
      <c r="AV25" s="218" t="s">
        <v>512</v>
      </c>
      <c r="AW25" s="218" t="s">
        <v>17</v>
      </c>
      <c r="AX25" s="218" t="s">
        <v>17</v>
      </c>
      <c r="AY25" s="218" t="s">
        <v>515</v>
      </c>
      <c r="AZ25" s="218" t="s">
        <v>512</v>
      </c>
      <c r="BA25" s="219">
        <v>43697</v>
      </c>
      <c r="BB25" s="221" t="s">
        <v>514</v>
      </c>
      <c r="BC25" s="213" t="s">
        <v>17</v>
      </c>
      <c r="BD25" s="213" t="s">
        <v>512</v>
      </c>
      <c r="BE25" s="213" t="s">
        <v>17</v>
      </c>
      <c r="BF25" s="213" t="s">
        <v>17</v>
      </c>
      <c r="BG25" s="213" t="s">
        <v>513</v>
      </c>
      <c r="BH25" s="213" t="s">
        <v>512</v>
      </c>
      <c r="BI25" s="214">
        <v>43697</v>
      </c>
      <c r="BJ25" s="222" t="s">
        <v>7232</v>
      </c>
      <c r="BK25" s="222">
        <v>486</v>
      </c>
      <c r="BL25" s="222" t="s">
        <v>6624</v>
      </c>
      <c r="BM25" s="222" t="s">
        <v>492</v>
      </c>
      <c r="BN25" s="222">
        <v>1</v>
      </c>
      <c r="BO25" s="222" t="s">
        <v>7231</v>
      </c>
      <c r="BP25" s="218" t="s">
        <v>691</v>
      </c>
      <c r="BQ25" s="223">
        <v>45561</v>
      </c>
      <c r="BR25" s="221" t="s">
        <v>145</v>
      </c>
      <c r="BS25" s="224" t="s">
        <v>17</v>
      </c>
      <c r="BT25" s="224">
        <v>0</v>
      </c>
      <c r="BU25" s="224" t="s">
        <v>33</v>
      </c>
      <c r="BV25" s="224">
        <v>2</v>
      </c>
      <c r="BW25" s="224">
        <v>0</v>
      </c>
      <c r="BX25" s="224">
        <v>0</v>
      </c>
      <c r="BY25" s="214">
        <v>43509</v>
      </c>
      <c r="BZ25" s="222" t="s">
        <v>146</v>
      </c>
      <c r="CA25" s="222" t="s">
        <v>17</v>
      </c>
      <c r="CB25" s="222">
        <v>0</v>
      </c>
      <c r="CC25" s="222" t="s">
        <v>17</v>
      </c>
      <c r="CD25" s="222" t="s">
        <v>17</v>
      </c>
      <c r="CE25" s="222">
        <v>0</v>
      </c>
      <c r="CF25" s="222">
        <v>0</v>
      </c>
      <c r="CG25" s="223">
        <v>43509</v>
      </c>
      <c r="CH25" s="221" t="s">
        <v>11700</v>
      </c>
      <c r="CI25" s="222" t="e">
        <v>#N/A</v>
      </c>
      <c r="CJ25" s="222" t="e">
        <v>#N/A</v>
      </c>
      <c r="CK25" s="222" t="e">
        <v>#N/A</v>
      </c>
      <c r="CL25" s="222" t="e">
        <v>#N/A</v>
      </c>
      <c r="CM25" s="222" t="e">
        <v>#N/A</v>
      </c>
      <c r="CN25" s="222" t="e">
        <v>#N/A</v>
      </c>
      <c r="CO25" s="225" t="e">
        <v>#N/A</v>
      </c>
      <c r="CP25" s="222" t="s">
        <v>150</v>
      </c>
      <c r="CQ25" s="224">
        <v>5.2</v>
      </c>
      <c r="CR25" s="224" t="s">
        <v>147</v>
      </c>
      <c r="CS25" s="224" t="s">
        <v>33</v>
      </c>
      <c r="CT25" s="224">
        <v>2</v>
      </c>
      <c r="CU25" s="224" t="s">
        <v>149</v>
      </c>
      <c r="CV25" s="224" t="s">
        <v>148</v>
      </c>
      <c r="CW25" s="214">
        <v>43509</v>
      </c>
      <c r="CX25" s="222" t="s">
        <v>2153</v>
      </c>
      <c r="CY25" s="218">
        <v>1184000</v>
      </c>
      <c r="CZ25" s="218" t="s">
        <v>2117</v>
      </c>
      <c r="DA25" s="218" t="s">
        <v>33</v>
      </c>
      <c r="DB25" s="218">
        <v>2</v>
      </c>
      <c r="DC25" s="218" t="s">
        <v>2157</v>
      </c>
      <c r="DD25" s="218" t="s">
        <v>2118</v>
      </c>
      <c r="DE25" s="220">
        <v>45449</v>
      </c>
      <c r="DF25" s="221" t="s">
        <v>2155</v>
      </c>
      <c r="DG25" s="213">
        <v>3994000</v>
      </c>
      <c r="DH25" s="224" t="s">
        <v>2117</v>
      </c>
      <c r="DI25" s="224" t="s">
        <v>33</v>
      </c>
      <c r="DJ25" s="224">
        <v>2</v>
      </c>
      <c r="DK25" s="224" t="s">
        <v>2154</v>
      </c>
      <c r="DL25" s="224" t="s">
        <v>2118</v>
      </c>
      <c r="DM25" s="214">
        <v>45449</v>
      </c>
      <c r="DN25" s="222" t="s">
        <v>2156</v>
      </c>
      <c r="DO25" s="218">
        <v>0</v>
      </c>
      <c r="DP25" s="222" t="s">
        <v>2117</v>
      </c>
      <c r="DQ25" s="222" t="s">
        <v>33</v>
      </c>
      <c r="DR25" s="222">
        <v>2</v>
      </c>
      <c r="DS25" s="222" t="s">
        <v>1840</v>
      </c>
      <c r="DT25" s="222" t="s">
        <v>2118</v>
      </c>
      <c r="DU25" s="223">
        <v>45449</v>
      </c>
      <c r="DV25" s="221" t="s">
        <v>2158</v>
      </c>
      <c r="DW25" s="213">
        <v>379000</v>
      </c>
      <c r="DX25" s="224" t="s">
        <v>2117</v>
      </c>
      <c r="DY25" s="224" t="s">
        <v>33</v>
      </c>
      <c r="DZ25" s="224">
        <v>2</v>
      </c>
      <c r="EA25" s="224" t="s">
        <v>2157</v>
      </c>
      <c r="EB25" s="224" t="s">
        <v>2118</v>
      </c>
      <c r="EC25" s="214">
        <v>45449</v>
      </c>
      <c r="ED25" s="222" t="s">
        <v>2160</v>
      </c>
      <c r="EE25" s="218">
        <v>805000</v>
      </c>
      <c r="EF25" s="222" t="s">
        <v>2117</v>
      </c>
      <c r="EG25" s="222" t="s">
        <v>33</v>
      </c>
      <c r="EH25" s="222">
        <v>2</v>
      </c>
      <c r="EI25" s="222" t="s">
        <v>2159</v>
      </c>
      <c r="EJ25" s="222" t="s">
        <v>2118</v>
      </c>
      <c r="EK25" s="223">
        <v>45449</v>
      </c>
      <c r="EL25" s="221" t="s">
        <v>2161</v>
      </c>
      <c r="EM25" s="213">
        <v>0</v>
      </c>
      <c r="EN25" s="224" t="s">
        <v>2117</v>
      </c>
      <c r="EO25" s="224" t="s">
        <v>33</v>
      </c>
      <c r="EP25" s="224">
        <v>2</v>
      </c>
      <c r="EQ25" s="224" t="s">
        <v>2146</v>
      </c>
      <c r="ER25" s="224" t="s">
        <v>2118</v>
      </c>
      <c r="ES25" s="214">
        <v>45449</v>
      </c>
      <c r="ET25" s="222" t="s">
        <v>7234</v>
      </c>
      <c r="EU25" s="222">
        <v>1063</v>
      </c>
      <c r="EV25" s="222" t="s">
        <v>6624</v>
      </c>
      <c r="EW25" s="222" t="s">
        <v>492</v>
      </c>
      <c r="EX25" s="222">
        <v>1</v>
      </c>
      <c r="EY25" s="222" t="s">
        <v>7233</v>
      </c>
      <c r="EZ25" s="222" t="s">
        <v>691</v>
      </c>
      <c r="FA25" s="223">
        <v>45561</v>
      </c>
      <c r="FB25" s="221" t="s">
        <v>7236</v>
      </c>
      <c r="FC25" s="224">
        <v>3</v>
      </c>
      <c r="FD25" s="224" t="s">
        <v>7219</v>
      </c>
      <c r="FE25" s="224" t="s">
        <v>492</v>
      </c>
      <c r="FF25" s="224">
        <v>1</v>
      </c>
      <c r="FG25" s="224" t="s">
        <v>7235</v>
      </c>
      <c r="FH25" s="224" t="s">
        <v>7220</v>
      </c>
      <c r="FI25" s="214">
        <v>45561</v>
      </c>
      <c r="FJ25" s="221" t="s">
        <v>151</v>
      </c>
      <c r="FK25" s="222" t="s">
        <v>17</v>
      </c>
      <c r="FL25" s="222">
        <v>0</v>
      </c>
      <c r="FM25" s="222" t="s">
        <v>33</v>
      </c>
      <c r="FN25" s="222">
        <v>2</v>
      </c>
      <c r="FO25" s="222">
        <v>0</v>
      </c>
      <c r="FP25" s="218">
        <v>0</v>
      </c>
      <c r="FQ25" s="219">
        <v>43509</v>
      </c>
      <c r="FR25" s="221" t="s">
        <v>152</v>
      </c>
      <c r="FS25" s="224" t="s">
        <v>17</v>
      </c>
      <c r="FT25" s="224">
        <v>0</v>
      </c>
      <c r="FU25" s="224" t="s">
        <v>33</v>
      </c>
      <c r="FV25" s="224">
        <v>2</v>
      </c>
      <c r="FW25" s="224">
        <v>0</v>
      </c>
      <c r="FX25" s="224">
        <v>0</v>
      </c>
      <c r="FY25" s="214">
        <v>43509</v>
      </c>
      <c r="FZ25" s="222" t="s">
        <v>3486</v>
      </c>
      <c r="GA25" s="222">
        <v>0</v>
      </c>
      <c r="GB25" s="222" t="s">
        <v>2177</v>
      </c>
      <c r="GC25" s="222" t="s">
        <v>33</v>
      </c>
      <c r="GD25" s="222">
        <v>2</v>
      </c>
      <c r="GE25" s="222" t="s">
        <v>17</v>
      </c>
      <c r="GF25" s="222" t="s">
        <v>17</v>
      </c>
      <c r="GG25" s="223">
        <v>45464</v>
      </c>
      <c r="GH25" s="221" t="s">
        <v>3492</v>
      </c>
      <c r="GI25" s="224">
        <v>2</v>
      </c>
      <c r="GJ25" s="224" t="s">
        <v>2177</v>
      </c>
      <c r="GK25" s="224" t="s">
        <v>33</v>
      </c>
      <c r="GL25" s="224">
        <v>2</v>
      </c>
      <c r="GM25" s="224" t="s">
        <v>17</v>
      </c>
      <c r="GN25" s="224" t="s">
        <v>17</v>
      </c>
      <c r="GO25" s="214">
        <v>45464</v>
      </c>
      <c r="GP25" s="222" t="s">
        <v>3487</v>
      </c>
      <c r="GQ25" s="222">
        <v>0</v>
      </c>
      <c r="GR25" s="222" t="s">
        <v>2177</v>
      </c>
      <c r="GS25" s="222" t="s">
        <v>33</v>
      </c>
      <c r="GT25" s="222">
        <v>2</v>
      </c>
      <c r="GU25" s="222" t="s">
        <v>17</v>
      </c>
      <c r="GV25" s="222" t="s">
        <v>17</v>
      </c>
      <c r="GW25" s="223">
        <v>45464</v>
      </c>
      <c r="GX25" s="221" t="s">
        <v>3493</v>
      </c>
      <c r="GY25" s="224">
        <v>2</v>
      </c>
      <c r="GZ25" s="224" t="s">
        <v>2177</v>
      </c>
      <c r="HA25" s="224" t="s">
        <v>33</v>
      </c>
      <c r="HB25" s="224">
        <v>2</v>
      </c>
      <c r="HC25" s="224" t="s">
        <v>17</v>
      </c>
      <c r="HD25" s="224" t="s">
        <v>17</v>
      </c>
      <c r="HE25" s="214">
        <v>45464</v>
      </c>
      <c r="HF25" s="222" t="s">
        <v>3485</v>
      </c>
      <c r="HG25" s="222">
        <v>0</v>
      </c>
      <c r="HH25" s="222" t="s">
        <v>2177</v>
      </c>
      <c r="HI25" s="222" t="s">
        <v>33</v>
      </c>
      <c r="HJ25" s="222">
        <v>2</v>
      </c>
      <c r="HK25" s="222" t="s">
        <v>17</v>
      </c>
      <c r="HL25" s="222" t="s">
        <v>17</v>
      </c>
      <c r="HM25" s="223">
        <v>45464</v>
      </c>
      <c r="HN25" s="221" t="s">
        <v>3491</v>
      </c>
      <c r="HO25" s="224">
        <v>3</v>
      </c>
      <c r="HP25" s="224" t="s">
        <v>2177</v>
      </c>
      <c r="HQ25" s="224" t="s">
        <v>33</v>
      </c>
      <c r="HR25" s="224">
        <v>2</v>
      </c>
      <c r="HS25" s="224" t="s">
        <v>17</v>
      </c>
      <c r="HT25" s="224" t="s">
        <v>17</v>
      </c>
      <c r="HU25" s="214">
        <v>45464</v>
      </c>
      <c r="HV25" s="222" t="s">
        <v>3488</v>
      </c>
      <c r="HW25" s="222">
        <v>2</v>
      </c>
      <c r="HX25" s="222" t="s">
        <v>2177</v>
      </c>
      <c r="HY25" s="222" t="s">
        <v>33</v>
      </c>
      <c r="HZ25" s="222">
        <v>2</v>
      </c>
      <c r="IA25" s="222" t="s">
        <v>17</v>
      </c>
      <c r="IB25" s="222" t="s">
        <v>17</v>
      </c>
      <c r="IC25" s="223">
        <v>45464</v>
      </c>
      <c r="ID25" s="221" t="s">
        <v>3490</v>
      </c>
      <c r="IE25" s="224">
        <v>1</v>
      </c>
      <c r="IF25" s="224" t="s">
        <v>2177</v>
      </c>
      <c r="IG25" s="224" t="s">
        <v>33</v>
      </c>
      <c r="IH25" s="224">
        <v>2</v>
      </c>
      <c r="II25" s="224" t="s">
        <v>17</v>
      </c>
      <c r="IJ25" s="224" t="s">
        <v>17</v>
      </c>
      <c r="IK25" s="214">
        <v>45464</v>
      </c>
      <c r="IL25" s="222" t="s">
        <v>3489</v>
      </c>
      <c r="IM25" s="222">
        <v>3</v>
      </c>
      <c r="IN25" s="222" t="s">
        <v>2177</v>
      </c>
      <c r="IO25" s="222" t="s">
        <v>33</v>
      </c>
      <c r="IP25" s="222">
        <v>2</v>
      </c>
      <c r="IQ25" s="222" t="s">
        <v>17</v>
      </c>
      <c r="IR25" s="222" t="s">
        <v>17</v>
      </c>
      <c r="IS25" s="223">
        <v>45464</v>
      </c>
    </row>
    <row r="26" spans="1:253" s="11" customFormat="1" ht="13.25" customHeight="1" x14ac:dyDescent="0.25">
      <c r="A26" s="11" t="s">
        <v>153</v>
      </c>
      <c r="B26" s="11" t="s">
        <v>11045</v>
      </c>
      <c r="C26" s="11" t="s">
        <v>154</v>
      </c>
      <c r="D26" s="11" t="s">
        <v>141</v>
      </c>
      <c r="E26" s="11" t="s">
        <v>10431</v>
      </c>
      <c r="F26" s="11" t="s">
        <v>1372</v>
      </c>
      <c r="G26" s="212">
        <v>14851000</v>
      </c>
      <c r="H26" s="213" t="s">
        <v>1367</v>
      </c>
      <c r="I26" s="213" t="s">
        <v>492</v>
      </c>
      <c r="J26" s="213">
        <v>1</v>
      </c>
      <c r="K26" s="213" t="s">
        <v>1371</v>
      </c>
      <c r="L26" s="213" t="s">
        <v>1368</v>
      </c>
      <c r="M26" s="214">
        <v>45169</v>
      </c>
      <c r="N26" s="221" t="s">
        <v>1288</v>
      </c>
      <c r="O26" s="216">
        <v>88019</v>
      </c>
      <c r="P26" s="216" t="s">
        <v>1282</v>
      </c>
      <c r="Q26" s="216" t="s">
        <v>33</v>
      </c>
      <c r="R26" s="216">
        <v>2</v>
      </c>
      <c r="S26" s="216" t="s">
        <v>1287</v>
      </c>
      <c r="T26" s="216" t="s">
        <v>1286</v>
      </c>
      <c r="U26" s="217">
        <v>45112</v>
      </c>
      <c r="V26" s="221" t="s">
        <v>2134</v>
      </c>
      <c r="W26" s="213">
        <v>12662000</v>
      </c>
      <c r="X26" s="213" t="s">
        <v>2117</v>
      </c>
      <c r="Y26" s="213" t="s">
        <v>884</v>
      </c>
      <c r="Z26" s="213">
        <v>2</v>
      </c>
      <c r="AA26" s="213" t="s">
        <v>2133</v>
      </c>
      <c r="AB26" s="213" t="s">
        <v>2118</v>
      </c>
      <c r="AC26" s="214">
        <v>45449</v>
      </c>
      <c r="AD26" s="221" t="s">
        <v>2136</v>
      </c>
      <c r="AE26" s="218">
        <v>1820000</v>
      </c>
      <c r="AF26" s="218" t="s">
        <v>2117</v>
      </c>
      <c r="AG26" s="218" t="s">
        <v>884</v>
      </c>
      <c r="AH26" s="218">
        <v>2</v>
      </c>
      <c r="AI26" s="218" t="s">
        <v>2135</v>
      </c>
      <c r="AJ26" s="218" t="s">
        <v>2118</v>
      </c>
      <c r="AK26" s="219">
        <v>45449</v>
      </c>
      <c r="AL26" s="221" t="s">
        <v>7238</v>
      </c>
      <c r="AM26" s="213">
        <v>1080000</v>
      </c>
      <c r="AN26" s="213" t="s">
        <v>7219</v>
      </c>
      <c r="AO26" s="213" t="s">
        <v>492</v>
      </c>
      <c r="AP26" s="213">
        <v>1</v>
      </c>
      <c r="AQ26" s="213" t="s">
        <v>7237</v>
      </c>
      <c r="AR26" s="213" t="s">
        <v>7220</v>
      </c>
      <c r="AS26" s="214">
        <v>45561</v>
      </c>
      <c r="AT26" s="222" t="s">
        <v>521</v>
      </c>
      <c r="AU26" s="218" t="s">
        <v>17</v>
      </c>
      <c r="AV26" s="218" t="s">
        <v>512</v>
      </c>
      <c r="AW26" s="218" t="s">
        <v>17</v>
      </c>
      <c r="AX26" s="218" t="s">
        <v>17</v>
      </c>
      <c r="AY26" s="218" t="s">
        <v>515</v>
      </c>
      <c r="AZ26" s="218" t="s">
        <v>512</v>
      </c>
      <c r="BA26" s="219">
        <v>43697</v>
      </c>
      <c r="BB26" s="221" t="s">
        <v>487</v>
      </c>
      <c r="BC26" s="213" t="s">
        <v>17</v>
      </c>
      <c r="BD26" s="213" t="s">
        <v>483</v>
      </c>
      <c r="BE26" s="213" t="s">
        <v>17</v>
      </c>
      <c r="BF26" s="213" t="s">
        <v>17</v>
      </c>
      <c r="BG26" s="213" t="s">
        <v>485</v>
      </c>
      <c r="BH26" s="213" t="s">
        <v>484</v>
      </c>
      <c r="BI26" s="214">
        <v>43642</v>
      </c>
      <c r="BJ26" s="222" t="s">
        <v>7240</v>
      </c>
      <c r="BK26" s="222">
        <v>563</v>
      </c>
      <c r="BL26" s="222" t="s">
        <v>6624</v>
      </c>
      <c r="BM26" s="222" t="s">
        <v>492</v>
      </c>
      <c r="BN26" s="222">
        <v>1</v>
      </c>
      <c r="BO26" s="222" t="s">
        <v>7239</v>
      </c>
      <c r="BP26" s="218" t="s">
        <v>691</v>
      </c>
      <c r="BQ26" s="223">
        <v>45561</v>
      </c>
      <c r="BR26" s="221" t="s">
        <v>518</v>
      </c>
      <c r="BS26" s="224" t="s">
        <v>17</v>
      </c>
      <c r="BT26" s="224" t="s">
        <v>512</v>
      </c>
      <c r="BU26" s="224" t="s">
        <v>17</v>
      </c>
      <c r="BV26" s="224" t="s">
        <v>17</v>
      </c>
      <c r="BW26" s="224" t="s">
        <v>517</v>
      </c>
      <c r="BX26" s="224" t="s">
        <v>512</v>
      </c>
      <c r="BY26" s="214">
        <v>43697</v>
      </c>
      <c r="BZ26" s="222" t="s">
        <v>519</v>
      </c>
      <c r="CA26" s="222" t="s">
        <v>17</v>
      </c>
      <c r="CB26" s="222" t="s">
        <v>512</v>
      </c>
      <c r="CC26" s="222" t="s">
        <v>17</v>
      </c>
      <c r="CD26" s="222" t="s">
        <v>17</v>
      </c>
      <c r="CE26" s="222" t="s">
        <v>517</v>
      </c>
      <c r="CF26" s="222" t="s">
        <v>512</v>
      </c>
      <c r="CG26" s="223">
        <v>43697</v>
      </c>
      <c r="CH26" s="221" t="s">
        <v>11701</v>
      </c>
      <c r="CI26" s="222" t="e">
        <v>#N/A</v>
      </c>
      <c r="CJ26" s="222" t="e">
        <v>#N/A</v>
      </c>
      <c r="CK26" s="222" t="e">
        <v>#N/A</v>
      </c>
      <c r="CL26" s="222" t="e">
        <v>#N/A</v>
      </c>
      <c r="CM26" s="222" t="e">
        <v>#N/A</v>
      </c>
      <c r="CN26" s="222" t="e">
        <v>#N/A</v>
      </c>
      <c r="CO26" s="225" t="e">
        <v>#N/A</v>
      </c>
      <c r="CP26" s="222" t="s">
        <v>520</v>
      </c>
      <c r="CQ26" s="224" t="s">
        <v>17</v>
      </c>
      <c r="CR26" s="224" t="s">
        <v>512</v>
      </c>
      <c r="CS26" s="224" t="s">
        <v>17</v>
      </c>
      <c r="CT26" s="224" t="s">
        <v>17</v>
      </c>
      <c r="CU26" s="224" t="s">
        <v>517</v>
      </c>
      <c r="CV26" s="224" t="s">
        <v>512</v>
      </c>
      <c r="CW26" s="214">
        <v>43697</v>
      </c>
      <c r="CX26" s="222" t="s">
        <v>2138</v>
      </c>
      <c r="CY26" s="218">
        <v>1820000</v>
      </c>
      <c r="CZ26" s="218" t="s">
        <v>2117</v>
      </c>
      <c r="DA26" s="218" t="s">
        <v>884</v>
      </c>
      <c r="DB26" s="218">
        <v>2</v>
      </c>
      <c r="DC26" s="218" t="s">
        <v>2142</v>
      </c>
      <c r="DD26" s="218" t="s">
        <v>2118</v>
      </c>
      <c r="DE26" s="220">
        <v>45449</v>
      </c>
      <c r="DF26" s="221" t="s">
        <v>2140</v>
      </c>
      <c r="DG26" s="213">
        <v>10842000</v>
      </c>
      <c r="DH26" s="224" t="s">
        <v>2117</v>
      </c>
      <c r="DI26" s="224" t="s">
        <v>884</v>
      </c>
      <c r="DJ26" s="224">
        <v>2</v>
      </c>
      <c r="DK26" s="224" t="s">
        <v>2139</v>
      </c>
      <c r="DL26" s="224" t="s">
        <v>2118</v>
      </c>
      <c r="DM26" s="214">
        <v>45449</v>
      </c>
      <c r="DN26" s="222" t="s">
        <v>2141</v>
      </c>
      <c r="DO26" s="218">
        <v>0</v>
      </c>
      <c r="DP26" s="222" t="s">
        <v>2117</v>
      </c>
      <c r="DQ26" s="222" t="s">
        <v>884</v>
      </c>
      <c r="DR26" s="222">
        <v>2</v>
      </c>
      <c r="DS26" s="222" t="s">
        <v>1840</v>
      </c>
      <c r="DT26" s="222" t="s">
        <v>2118</v>
      </c>
      <c r="DU26" s="223">
        <v>45449</v>
      </c>
      <c r="DV26" s="221" t="s">
        <v>2143</v>
      </c>
      <c r="DW26" s="213">
        <v>1492000</v>
      </c>
      <c r="DX26" s="224" t="s">
        <v>2117</v>
      </c>
      <c r="DY26" s="224" t="s">
        <v>884</v>
      </c>
      <c r="DZ26" s="224">
        <v>2</v>
      </c>
      <c r="EA26" s="224" t="s">
        <v>2142</v>
      </c>
      <c r="EB26" s="224" t="s">
        <v>2118</v>
      </c>
      <c r="EC26" s="214">
        <v>45449</v>
      </c>
      <c r="ED26" s="222" t="s">
        <v>2145</v>
      </c>
      <c r="EE26" s="218">
        <v>328000</v>
      </c>
      <c r="EF26" s="222" t="s">
        <v>2117</v>
      </c>
      <c r="EG26" s="222" t="s">
        <v>884</v>
      </c>
      <c r="EH26" s="222">
        <v>2</v>
      </c>
      <c r="EI26" s="222" t="s">
        <v>2144</v>
      </c>
      <c r="EJ26" s="222" t="s">
        <v>2118</v>
      </c>
      <c r="EK26" s="223">
        <v>45449</v>
      </c>
      <c r="EL26" s="221" t="s">
        <v>2147</v>
      </c>
      <c r="EM26" s="213">
        <v>0</v>
      </c>
      <c r="EN26" s="224" t="s">
        <v>2117</v>
      </c>
      <c r="EO26" s="224" t="s">
        <v>884</v>
      </c>
      <c r="EP26" s="224">
        <v>2</v>
      </c>
      <c r="EQ26" s="224" t="s">
        <v>2146</v>
      </c>
      <c r="ER26" s="224" t="s">
        <v>2118</v>
      </c>
      <c r="ES26" s="214">
        <v>45449</v>
      </c>
      <c r="ET26" s="222" t="s">
        <v>7241</v>
      </c>
      <c r="EU26" s="222">
        <v>1063</v>
      </c>
      <c r="EV26" s="222" t="s">
        <v>6624</v>
      </c>
      <c r="EW26" s="222" t="s">
        <v>492</v>
      </c>
      <c r="EX26" s="222">
        <v>1</v>
      </c>
      <c r="EY26" s="222" t="s">
        <v>7233</v>
      </c>
      <c r="EZ26" s="222" t="s">
        <v>691</v>
      </c>
      <c r="FA26" s="223">
        <v>45561</v>
      </c>
      <c r="FB26" s="221" t="s">
        <v>7243</v>
      </c>
      <c r="FC26" s="224">
        <v>4</v>
      </c>
      <c r="FD26" s="224" t="s">
        <v>7219</v>
      </c>
      <c r="FE26" s="224" t="s">
        <v>492</v>
      </c>
      <c r="FF26" s="224">
        <v>1</v>
      </c>
      <c r="FG26" s="224" t="s">
        <v>7242</v>
      </c>
      <c r="FH26" s="224" t="s">
        <v>7220</v>
      </c>
      <c r="FI26" s="214">
        <v>45561</v>
      </c>
      <c r="FJ26" s="221" t="s">
        <v>155</v>
      </c>
      <c r="FK26" s="222" t="s">
        <v>17</v>
      </c>
      <c r="FL26" s="222">
        <v>0</v>
      </c>
      <c r="FM26" s="222" t="s">
        <v>33</v>
      </c>
      <c r="FN26" s="222">
        <v>2</v>
      </c>
      <c r="FO26" s="222">
        <v>0</v>
      </c>
      <c r="FP26" s="218">
        <v>0</v>
      </c>
      <c r="FQ26" s="219">
        <v>43509</v>
      </c>
      <c r="FR26" s="221" t="s">
        <v>159</v>
      </c>
      <c r="FS26" s="224">
        <v>377500</v>
      </c>
      <c r="FT26" s="224" t="s">
        <v>156</v>
      </c>
      <c r="FU26" s="224" t="s">
        <v>33</v>
      </c>
      <c r="FV26" s="224">
        <v>2</v>
      </c>
      <c r="FW26" s="224" t="s">
        <v>158</v>
      </c>
      <c r="FX26" s="224" t="s">
        <v>157</v>
      </c>
      <c r="FY26" s="214">
        <v>43509</v>
      </c>
      <c r="FZ26" s="222" t="s">
        <v>3465</v>
      </c>
      <c r="GA26" s="222">
        <v>1</v>
      </c>
      <c r="GB26" s="222" t="s">
        <v>2177</v>
      </c>
      <c r="GC26" s="222" t="s">
        <v>33</v>
      </c>
      <c r="GD26" s="222">
        <v>2</v>
      </c>
      <c r="GE26" s="222" t="s">
        <v>17</v>
      </c>
      <c r="GF26" s="222" t="s">
        <v>17</v>
      </c>
      <c r="GG26" s="223">
        <v>45463</v>
      </c>
      <c r="GH26" s="221" t="s">
        <v>3498</v>
      </c>
      <c r="GI26" s="224">
        <v>2</v>
      </c>
      <c r="GJ26" s="224" t="s">
        <v>2177</v>
      </c>
      <c r="GK26" s="224" t="s">
        <v>33</v>
      </c>
      <c r="GL26" s="224">
        <v>2</v>
      </c>
      <c r="GM26" s="224" t="s">
        <v>17</v>
      </c>
      <c r="GN26" s="224" t="s">
        <v>17</v>
      </c>
      <c r="GO26" s="214">
        <v>45464</v>
      </c>
      <c r="GP26" s="222" t="s">
        <v>3494</v>
      </c>
      <c r="GQ26" s="222">
        <v>2</v>
      </c>
      <c r="GR26" s="222" t="s">
        <v>2177</v>
      </c>
      <c r="GS26" s="222" t="s">
        <v>33</v>
      </c>
      <c r="GT26" s="222">
        <v>2</v>
      </c>
      <c r="GU26" s="222" t="s">
        <v>17</v>
      </c>
      <c r="GV26" s="222" t="s">
        <v>17</v>
      </c>
      <c r="GW26" s="223">
        <v>45464</v>
      </c>
      <c r="GX26" s="221" t="s">
        <v>3499</v>
      </c>
      <c r="GY26" s="224">
        <v>2</v>
      </c>
      <c r="GZ26" s="224" t="s">
        <v>2177</v>
      </c>
      <c r="HA26" s="224" t="s">
        <v>33</v>
      </c>
      <c r="HB26" s="224">
        <v>2</v>
      </c>
      <c r="HC26" s="224" t="s">
        <v>17</v>
      </c>
      <c r="HD26" s="224" t="s">
        <v>17</v>
      </c>
      <c r="HE26" s="214">
        <v>45464</v>
      </c>
      <c r="HF26" s="222" t="s">
        <v>3464</v>
      </c>
      <c r="HG26" s="222">
        <v>0</v>
      </c>
      <c r="HH26" s="222" t="s">
        <v>2177</v>
      </c>
      <c r="HI26" s="222" t="s">
        <v>33</v>
      </c>
      <c r="HJ26" s="222">
        <v>2</v>
      </c>
      <c r="HK26" s="222" t="s">
        <v>17</v>
      </c>
      <c r="HL26" s="222" t="s">
        <v>17</v>
      </c>
      <c r="HM26" s="223">
        <v>45463</v>
      </c>
      <c r="HN26" s="221" t="s">
        <v>3466</v>
      </c>
      <c r="HO26" s="224">
        <v>3</v>
      </c>
      <c r="HP26" s="224" t="s">
        <v>2177</v>
      </c>
      <c r="HQ26" s="224" t="s">
        <v>33</v>
      </c>
      <c r="HR26" s="224">
        <v>2</v>
      </c>
      <c r="HS26" s="224" t="s">
        <v>17</v>
      </c>
      <c r="HT26" s="224" t="s">
        <v>17</v>
      </c>
      <c r="HU26" s="214">
        <v>45463</v>
      </c>
      <c r="HV26" s="222" t="s">
        <v>3495</v>
      </c>
      <c r="HW26" s="222">
        <v>3</v>
      </c>
      <c r="HX26" s="222" t="s">
        <v>2177</v>
      </c>
      <c r="HY26" s="222" t="s">
        <v>33</v>
      </c>
      <c r="HZ26" s="222">
        <v>2</v>
      </c>
      <c r="IA26" s="222" t="s">
        <v>17</v>
      </c>
      <c r="IB26" s="222" t="s">
        <v>17</v>
      </c>
      <c r="IC26" s="223">
        <v>45464</v>
      </c>
      <c r="ID26" s="221" t="s">
        <v>3497</v>
      </c>
      <c r="IE26" s="224">
        <v>1</v>
      </c>
      <c r="IF26" s="224" t="s">
        <v>2177</v>
      </c>
      <c r="IG26" s="224" t="s">
        <v>33</v>
      </c>
      <c r="IH26" s="224">
        <v>2</v>
      </c>
      <c r="II26" s="224" t="s">
        <v>17</v>
      </c>
      <c r="IJ26" s="224" t="s">
        <v>17</v>
      </c>
      <c r="IK26" s="214">
        <v>45464</v>
      </c>
      <c r="IL26" s="222" t="s">
        <v>3496</v>
      </c>
      <c r="IM26" s="222">
        <v>3</v>
      </c>
      <c r="IN26" s="222" t="s">
        <v>2177</v>
      </c>
      <c r="IO26" s="222" t="s">
        <v>33</v>
      </c>
      <c r="IP26" s="222">
        <v>2</v>
      </c>
      <c r="IQ26" s="222" t="s">
        <v>17</v>
      </c>
      <c r="IR26" s="222" t="s">
        <v>17</v>
      </c>
      <c r="IS26" s="223">
        <v>45464</v>
      </c>
    </row>
    <row r="27" spans="1:253" s="11" customFormat="1" ht="13.25" customHeight="1" x14ac:dyDescent="0.25">
      <c r="A27" s="11" t="s">
        <v>160</v>
      </c>
      <c r="B27" s="11" t="s">
        <v>11027</v>
      </c>
      <c r="C27" s="11" t="s">
        <v>161</v>
      </c>
      <c r="D27" s="11" t="s">
        <v>141</v>
      </c>
      <c r="E27" s="11" t="s">
        <v>10431</v>
      </c>
      <c r="F27" s="11" t="s">
        <v>1374</v>
      </c>
      <c r="G27" s="212">
        <v>5650000</v>
      </c>
      <c r="H27" s="213" t="s">
        <v>1367</v>
      </c>
      <c r="I27" s="213" t="s">
        <v>492</v>
      </c>
      <c r="J27" s="213">
        <v>1</v>
      </c>
      <c r="K27" s="213" t="s">
        <v>1373</v>
      </c>
      <c r="L27" s="213" t="s">
        <v>1368</v>
      </c>
      <c r="M27" s="214">
        <v>45169</v>
      </c>
      <c r="N27" s="221" t="s">
        <v>1292</v>
      </c>
      <c r="O27" s="216">
        <v>231318</v>
      </c>
      <c r="P27" s="216" t="s">
        <v>1289</v>
      </c>
      <c r="Q27" s="216" t="s">
        <v>492</v>
      </c>
      <c r="R27" s="216">
        <v>1</v>
      </c>
      <c r="S27" s="216" t="s">
        <v>1291</v>
      </c>
      <c r="T27" s="216" t="s">
        <v>1290</v>
      </c>
      <c r="U27" s="217">
        <v>45112</v>
      </c>
      <c r="V27" s="221" t="s">
        <v>2120</v>
      </c>
      <c r="W27" s="213">
        <v>5282000</v>
      </c>
      <c r="X27" s="213" t="s">
        <v>2117</v>
      </c>
      <c r="Y27" s="213" t="s">
        <v>884</v>
      </c>
      <c r="Z27" s="213">
        <v>2</v>
      </c>
      <c r="AA27" s="213" t="s">
        <v>2119</v>
      </c>
      <c r="AB27" s="213" t="s">
        <v>2118</v>
      </c>
      <c r="AC27" s="214">
        <v>45449</v>
      </c>
      <c r="AD27" s="221" t="s">
        <v>2122</v>
      </c>
      <c r="AE27" s="218">
        <v>376000</v>
      </c>
      <c r="AF27" s="218" t="s">
        <v>2117</v>
      </c>
      <c r="AG27" s="218" t="s">
        <v>884</v>
      </c>
      <c r="AH27" s="218">
        <v>2</v>
      </c>
      <c r="AI27" s="218" t="s">
        <v>2121</v>
      </c>
      <c r="AJ27" s="218" t="s">
        <v>2118</v>
      </c>
      <c r="AK27" s="219">
        <v>45449</v>
      </c>
      <c r="AL27" s="221" t="s">
        <v>7245</v>
      </c>
      <c r="AM27" s="213">
        <v>298000</v>
      </c>
      <c r="AN27" s="213" t="s">
        <v>7219</v>
      </c>
      <c r="AO27" s="213" t="s">
        <v>492</v>
      </c>
      <c r="AP27" s="213">
        <v>1</v>
      </c>
      <c r="AQ27" s="213" t="s">
        <v>7244</v>
      </c>
      <c r="AR27" s="213" t="s">
        <v>7220</v>
      </c>
      <c r="AS27" s="214">
        <v>45561</v>
      </c>
      <c r="AT27" s="222" t="s">
        <v>165</v>
      </c>
      <c r="AU27" s="218">
        <v>0</v>
      </c>
      <c r="AV27" s="218">
        <v>0</v>
      </c>
      <c r="AW27" s="218" t="s">
        <v>33</v>
      </c>
      <c r="AX27" s="218">
        <v>2</v>
      </c>
      <c r="AY27" s="218">
        <v>0</v>
      </c>
      <c r="AZ27" s="218">
        <v>0</v>
      </c>
      <c r="BA27" s="219">
        <v>43509</v>
      </c>
      <c r="BB27" s="221" t="s">
        <v>488</v>
      </c>
      <c r="BC27" s="213" t="s">
        <v>17</v>
      </c>
      <c r="BD27" s="213" t="s">
        <v>483</v>
      </c>
      <c r="BE27" s="213" t="s">
        <v>17</v>
      </c>
      <c r="BF27" s="213" t="s">
        <v>17</v>
      </c>
      <c r="BG27" s="213" t="s">
        <v>485</v>
      </c>
      <c r="BH27" s="213" t="s">
        <v>484</v>
      </c>
      <c r="BI27" s="214">
        <v>43642</v>
      </c>
      <c r="BJ27" s="222" t="s">
        <v>7247</v>
      </c>
      <c r="BK27" s="222">
        <v>12</v>
      </c>
      <c r="BL27" s="222" t="s">
        <v>6624</v>
      </c>
      <c r="BM27" s="222" t="s">
        <v>492</v>
      </c>
      <c r="BN27" s="222">
        <v>1</v>
      </c>
      <c r="BO27" s="222" t="s">
        <v>7246</v>
      </c>
      <c r="BP27" s="218" t="s">
        <v>691</v>
      </c>
      <c r="BQ27" s="223">
        <v>45561</v>
      </c>
      <c r="BR27" s="221" t="s">
        <v>162</v>
      </c>
      <c r="BS27" s="224">
        <v>0</v>
      </c>
      <c r="BT27" s="224">
        <v>0</v>
      </c>
      <c r="BU27" s="224" t="s">
        <v>33</v>
      </c>
      <c r="BV27" s="224">
        <v>2</v>
      </c>
      <c r="BW27" s="224">
        <v>0</v>
      </c>
      <c r="BX27" s="224">
        <v>0</v>
      </c>
      <c r="BY27" s="214">
        <v>43509</v>
      </c>
      <c r="BZ27" s="222" t="s">
        <v>163</v>
      </c>
      <c r="CA27" s="222">
        <v>0</v>
      </c>
      <c r="CB27" s="222">
        <v>0</v>
      </c>
      <c r="CC27" s="222" t="s">
        <v>33</v>
      </c>
      <c r="CD27" s="222">
        <v>2</v>
      </c>
      <c r="CE27" s="222">
        <v>0</v>
      </c>
      <c r="CF27" s="222">
        <v>0</v>
      </c>
      <c r="CG27" s="223">
        <v>43509</v>
      </c>
      <c r="CH27" s="221" t="s">
        <v>11702</v>
      </c>
      <c r="CI27" s="222" t="e">
        <v>#N/A</v>
      </c>
      <c r="CJ27" s="222" t="e">
        <v>#N/A</v>
      </c>
      <c r="CK27" s="222" t="e">
        <v>#N/A</v>
      </c>
      <c r="CL27" s="222" t="e">
        <v>#N/A</v>
      </c>
      <c r="CM27" s="222" t="e">
        <v>#N/A</v>
      </c>
      <c r="CN27" s="222" t="e">
        <v>#N/A</v>
      </c>
      <c r="CO27" s="225" t="e">
        <v>#N/A</v>
      </c>
      <c r="CP27" s="222" t="s">
        <v>164</v>
      </c>
      <c r="CQ27" s="224" t="s">
        <v>17</v>
      </c>
      <c r="CR27" s="224">
        <v>0</v>
      </c>
      <c r="CS27" s="224" t="s">
        <v>33</v>
      </c>
      <c r="CT27" s="224">
        <v>2</v>
      </c>
      <c r="CU27" s="224">
        <v>0</v>
      </c>
      <c r="CV27" s="224">
        <v>0</v>
      </c>
      <c r="CW27" s="214">
        <v>43509</v>
      </c>
      <c r="CX27" s="222" t="s">
        <v>2132</v>
      </c>
      <c r="CY27" s="218">
        <v>376000</v>
      </c>
      <c r="CZ27" s="218" t="s">
        <v>2117</v>
      </c>
      <c r="DA27" s="218" t="s">
        <v>884</v>
      </c>
      <c r="DB27" s="218">
        <v>2</v>
      </c>
      <c r="DC27" s="218" t="s">
        <v>2126</v>
      </c>
      <c r="DD27" s="218" t="s">
        <v>2118</v>
      </c>
      <c r="DE27" s="220">
        <v>45449</v>
      </c>
      <c r="DF27" s="221" t="s">
        <v>2124</v>
      </c>
      <c r="DG27" s="213">
        <v>4906000</v>
      </c>
      <c r="DH27" s="224" t="s">
        <v>2117</v>
      </c>
      <c r="DI27" s="224" t="s">
        <v>884</v>
      </c>
      <c r="DJ27" s="224">
        <v>2</v>
      </c>
      <c r="DK27" s="224" t="s">
        <v>2123</v>
      </c>
      <c r="DL27" s="224" t="s">
        <v>2118</v>
      </c>
      <c r="DM27" s="214">
        <v>45449</v>
      </c>
      <c r="DN27" s="222" t="s">
        <v>2125</v>
      </c>
      <c r="DO27" s="218">
        <v>0</v>
      </c>
      <c r="DP27" s="222" t="s">
        <v>2117</v>
      </c>
      <c r="DQ27" s="222" t="s">
        <v>884</v>
      </c>
      <c r="DR27" s="222">
        <v>2</v>
      </c>
      <c r="DS27" s="222" t="s">
        <v>1840</v>
      </c>
      <c r="DT27" s="222" t="s">
        <v>2118</v>
      </c>
      <c r="DU27" s="223">
        <v>45449</v>
      </c>
      <c r="DV27" s="221" t="s">
        <v>2127</v>
      </c>
      <c r="DW27" s="213">
        <v>376000</v>
      </c>
      <c r="DX27" s="224" t="s">
        <v>2117</v>
      </c>
      <c r="DY27" s="224" t="s">
        <v>884</v>
      </c>
      <c r="DZ27" s="224">
        <v>2</v>
      </c>
      <c r="EA27" s="224" t="s">
        <v>2126</v>
      </c>
      <c r="EB27" s="224" t="s">
        <v>2118</v>
      </c>
      <c r="EC27" s="214">
        <v>45449</v>
      </c>
      <c r="ED27" s="222" t="s">
        <v>2129</v>
      </c>
      <c r="EE27" s="218">
        <v>0</v>
      </c>
      <c r="EF27" s="222" t="s">
        <v>2117</v>
      </c>
      <c r="EG27" s="222" t="s">
        <v>884</v>
      </c>
      <c r="EH27" s="222">
        <v>2</v>
      </c>
      <c r="EI27" s="222" t="s">
        <v>2128</v>
      </c>
      <c r="EJ27" s="222" t="s">
        <v>2118</v>
      </c>
      <c r="EK27" s="223">
        <v>45449</v>
      </c>
      <c r="EL27" s="221" t="s">
        <v>2130</v>
      </c>
      <c r="EM27" s="213">
        <v>0</v>
      </c>
      <c r="EN27" s="224" t="s">
        <v>2117</v>
      </c>
      <c r="EO27" s="224" t="s">
        <v>884</v>
      </c>
      <c r="EP27" s="224">
        <v>2</v>
      </c>
      <c r="EQ27" s="224" t="s">
        <v>2128</v>
      </c>
      <c r="ER27" s="224" t="s">
        <v>2118</v>
      </c>
      <c r="ES27" s="214">
        <v>45449</v>
      </c>
      <c r="ET27" s="222" t="s">
        <v>7248</v>
      </c>
      <c r="EU27" s="222">
        <v>1063</v>
      </c>
      <c r="EV27" s="222" t="s">
        <v>6624</v>
      </c>
      <c r="EW27" s="222" t="s">
        <v>492</v>
      </c>
      <c r="EX27" s="222">
        <v>1</v>
      </c>
      <c r="EY27" s="222" t="s">
        <v>7233</v>
      </c>
      <c r="EZ27" s="222" t="s">
        <v>691</v>
      </c>
      <c r="FA27" s="223">
        <v>45561</v>
      </c>
      <c r="FB27" s="221" t="s">
        <v>7250</v>
      </c>
      <c r="FC27" s="224">
        <v>3</v>
      </c>
      <c r="FD27" s="224" t="s">
        <v>7219</v>
      </c>
      <c r="FE27" s="224" t="s">
        <v>492</v>
      </c>
      <c r="FF27" s="224">
        <v>1</v>
      </c>
      <c r="FG27" s="224" t="s">
        <v>7249</v>
      </c>
      <c r="FH27" s="224" t="s">
        <v>7220</v>
      </c>
      <c r="FI27" s="214">
        <v>45561</v>
      </c>
      <c r="FJ27" s="221" t="s">
        <v>166</v>
      </c>
      <c r="FK27" s="222" t="s">
        <v>17</v>
      </c>
      <c r="FL27" s="222">
        <v>0</v>
      </c>
      <c r="FM27" s="222" t="s">
        <v>33</v>
      </c>
      <c r="FN27" s="222">
        <v>2</v>
      </c>
      <c r="FO27" s="222">
        <v>0</v>
      </c>
      <c r="FP27" s="218">
        <v>0</v>
      </c>
      <c r="FQ27" s="219">
        <v>43509</v>
      </c>
      <c r="FR27" s="221" t="s">
        <v>167</v>
      </c>
      <c r="FS27" s="224" t="s">
        <v>17</v>
      </c>
      <c r="FT27" s="224">
        <v>0</v>
      </c>
      <c r="FU27" s="224" t="s">
        <v>33</v>
      </c>
      <c r="FV27" s="224">
        <v>2</v>
      </c>
      <c r="FW27" s="224">
        <v>0</v>
      </c>
      <c r="FX27" s="224">
        <v>0</v>
      </c>
      <c r="FY27" s="214">
        <v>43509</v>
      </c>
      <c r="FZ27" s="222" t="s">
        <v>3552</v>
      </c>
      <c r="GA27" s="222">
        <v>0</v>
      </c>
      <c r="GB27" s="222" t="s">
        <v>2177</v>
      </c>
      <c r="GC27" s="222" t="s">
        <v>33</v>
      </c>
      <c r="GD27" s="222">
        <v>2</v>
      </c>
      <c r="GE27" s="222" t="s">
        <v>17</v>
      </c>
      <c r="GF27" s="222" t="s">
        <v>17</v>
      </c>
      <c r="GG27" s="223">
        <v>45466</v>
      </c>
      <c r="GH27" s="221" t="s">
        <v>3557</v>
      </c>
      <c r="GI27" s="224">
        <v>0</v>
      </c>
      <c r="GJ27" s="224" t="s">
        <v>2177</v>
      </c>
      <c r="GK27" s="224" t="s">
        <v>33</v>
      </c>
      <c r="GL27" s="224">
        <v>2</v>
      </c>
      <c r="GM27" s="224" t="s">
        <v>17</v>
      </c>
      <c r="GN27" s="224" t="s">
        <v>17</v>
      </c>
      <c r="GO27" s="214">
        <v>45466</v>
      </c>
      <c r="GP27" s="222" t="s">
        <v>3553</v>
      </c>
      <c r="GQ27" s="222">
        <v>0</v>
      </c>
      <c r="GR27" s="222" t="s">
        <v>2177</v>
      </c>
      <c r="GS27" s="222" t="s">
        <v>33</v>
      </c>
      <c r="GT27" s="222">
        <v>2</v>
      </c>
      <c r="GU27" s="222" t="s">
        <v>17</v>
      </c>
      <c r="GV27" s="222" t="s">
        <v>17</v>
      </c>
      <c r="GW27" s="223">
        <v>45466</v>
      </c>
      <c r="GX27" s="221" t="s">
        <v>3558</v>
      </c>
      <c r="GY27" s="224">
        <v>2</v>
      </c>
      <c r="GZ27" s="224" t="s">
        <v>2177</v>
      </c>
      <c r="HA27" s="224" t="s">
        <v>33</v>
      </c>
      <c r="HB27" s="224">
        <v>2</v>
      </c>
      <c r="HC27" s="224" t="s">
        <v>17</v>
      </c>
      <c r="HD27" s="224" t="s">
        <v>17</v>
      </c>
      <c r="HE27" s="214">
        <v>45466</v>
      </c>
      <c r="HF27" s="222" t="s">
        <v>3551</v>
      </c>
      <c r="HG27" s="222">
        <v>0</v>
      </c>
      <c r="HH27" s="222" t="s">
        <v>2177</v>
      </c>
      <c r="HI27" s="222" t="s">
        <v>33</v>
      </c>
      <c r="HJ27" s="222">
        <v>2</v>
      </c>
      <c r="HK27" s="222" t="s">
        <v>17</v>
      </c>
      <c r="HL27" s="222" t="s">
        <v>17</v>
      </c>
      <c r="HM27" s="223">
        <v>45466</v>
      </c>
      <c r="HN27" s="221" t="s">
        <v>3556</v>
      </c>
      <c r="HO27" s="224">
        <v>0</v>
      </c>
      <c r="HP27" s="224" t="s">
        <v>2177</v>
      </c>
      <c r="HQ27" s="224" t="s">
        <v>33</v>
      </c>
      <c r="HR27" s="224">
        <v>2</v>
      </c>
      <c r="HS27" s="224" t="s">
        <v>17</v>
      </c>
      <c r="HT27" s="224" t="s">
        <v>17</v>
      </c>
      <c r="HU27" s="214">
        <v>45466</v>
      </c>
      <c r="HV27" s="222" t="s">
        <v>3806</v>
      </c>
      <c r="HW27" s="222">
        <v>0</v>
      </c>
      <c r="HX27" s="222" t="s">
        <v>2177</v>
      </c>
      <c r="HY27" s="222" t="s">
        <v>33</v>
      </c>
      <c r="HZ27" s="222">
        <v>2</v>
      </c>
      <c r="IA27" s="222" t="s">
        <v>17</v>
      </c>
      <c r="IB27" s="222" t="s">
        <v>17</v>
      </c>
      <c r="IC27" s="223">
        <v>45479</v>
      </c>
      <c r="ID27" s="221" t="s">
        <v>3555</v>
      </c>
      <c r="IE27" s="224">
        <v>1</v>
      </c>
      <c r="IF27" s="224" t="s">
        <v>2177</v>
      </c>
      <c r="IG27" s="224" t="s">
        <v>33</v>
      </c>
      <c r="IH27" s="224">
        <v>2</v>
      </c>
      <c r="II27" s="224" t="s">
        <v>17</v>
      </c>
      <c r="IJ27" s="224" t="s">
        <v>17</v>
      </c>
      <c r="IK27" s="214">
        <v>45466</v>
      </c>
      <c r="IL27" s="222" t="s">
        <v>3554</v>
      </c>
      <c r="IM27" s="222">
        <v>3</v>
      </c>
      <c r="IN27" s="222" t="s">
        <v>2177</v>
      </c>
      <c r="IO27" s="222" t="s">
        <v>33</v>
      </c>
      <c r="IP27" s="222">
        <v>2</v>
      </c>
      <c r="IQ27" s="222" t="s">
        <v>17</v>
      </c>
      <c r="IR27" s="222" t="s">
        <v>17</v>
      </c>
      <c r="IS27" s="223">
        <v>45466</v>
      </c>
    </row>
    <row r="28" spans="1:253" s="11" customFormat="1" ht="13.25" customHeight="1" x14ac:dyDescent="0.25">
      <c r="A28" s="11" t="s">
        <v>168</v>
      </c>
      <c r="B28" s="11" t="s">
        <v>11118</v>
      </c>
      <c r="C28" s="11" t="s">
        <v>169</v>
      </c>
      <c r="D28" s="11" t="s">
        <v>170</v>
      </c>
      <c r="E28" s="11" t="s">
        <v>10432</v>
      </c>
      <c r="F28" s="11" t="s">
        <v>1735</v>
      </c>
      <c r="G28" s="212">
        <v>113600000</v>
      </c>
      <c r="H28" s="213" t="s">
        <v>1732</v>
      </c>
      <c r="I28" s="213" t="s">
        <v>492</v>
      </c>
      <c r="J28" s="213">
        <v>1</v>
      </c>
      <c r="K28" s="213" t="s">
        <v>1734</v>
      </c>
      <c r="L28" s="213" t="s">
        <v>1733</v>
      </c>
      <c r="M28" s="214">
        <v>45400</v>
      </c>
      <c r="N28" s="221" t="s">
        <v>1738</v>
      </c>
      <c r="O28" s="216">
        <v>2344860</v>
      </c>
      <c r="P28" s="216" t="s">
        <v>1709</v>
      </c>
      <c r="Q28" s="216" t="s">
        <v>492</v>
      </c>
      <c r="R28" s="216">
        <v>1</v>
      </c>
      <c r="S28" s="216" t="s">
        <v>1737</v>
      </c>
      <c r="T28" s="216" t="s">
        <v>1736</v>
      </c>
      <c r="U28" s="217">
        <v>45400</v>
      </c>
      <c r="V28" s="221" t="s">
        <v>1873</v>
      </c>
      <c r="W28" s="213">
        <v>113600000</v>
      </c>
      <c r="X28" s="213" t="s">
        <v>1870</v>
      </c>
      <c r="Y28" s="213" t="s">
        <v>884</v>
      </c>
      <c r="Z28" s="213">
        <v>2</v>
      </c>
      <c r="AA28" s="213" t="s">
        <v>1872</v>
      </c>
      <c r="AB28" s="213" t="s">
        <v>1871</v>
      </c>
      <c r="AC28" s="214">
        <v>45428</v>
      </c>
      <c r="AD28" s="221" t="s">
        <v>1875</v>
      </c>
      <c r="AE28" s="218">
        <v>25400000</v>
      </c>
      <c r="AF28" s="218" t="s">
        <v>1870</v>
      </c>
      <c r="AG28" s="218" t="s">
        <v>884</v>
      </c>
      <c r="AH28" s="218">
        <v>2</v>
      </c>
      <c r="AI28" s="218" t="s">
        <v>1874</v>
      </c>
      <c r="AJ28" s="218" t="s">
        <v>1871</v>
      </c>
      <c r="AK28" s="219">
        <v>45428</v>
      </c>
      <c r="AL28" s="221" t="s">
        <v>7253</v>
      </c>
      <c r="AM28" s="213">
        <v>10329000</v>
      </c>
      <c r="AN28" s="213" t="s">
        <v>6620</v>
      </c>
      <c r="AO28" s="213" t="s">
        <v>492</v>
      </c>
      <c r="AP28" s="213">
        <v>1</v>
      </c>
      <c r="AQ28" s="213" t="s">
        <v>7252</v>
      </c>
      <c r="AR28" s="213" t="s">
        <v>7251</v>
      </c>
      <c r="AS28" s="214">
        <v>45561</v>
      </c>
      <c r="AT28" s="222" t="s">
        <v>1494</v>
      </c>
      <c r="AU28" s="218">
        <v>1</v>
      </c>
      <c r="AV28" s="218" t="s">
        <v>1491</v>
      </c>
      <c r="AW28" s="218" t="s">
        <v>492</v>
      </c>
      <c r="AX28" s="218">
        <v>1</v>
      </c>
      <c r="AY28" s="218" t="s">
        <v>1493</v>
      </c>
      <c r="AZ28" s="218" t="s">
        <v>1492</v>
      </c>
      <c r="BA28" s="219">
        <v>45260</v>
      </c>
      <c r="BB28" s="221" t="s">
        <v>564</v>
      </c>
      <c r="BC28" s="213" t="s">
        <v>17</v>
      </c>
      <c r="BD28" s="213" t="s">
        <v>17</v>
      </c>
      <c r="BE28" s="213" t="s">
        <v>17</v>
      </c>
      <c r="BF28" s="213" t="s">
        <v>17</v>
      </c>
      <c r="BG28" s="213" t="s">
        <v>563</v>
      </c>
      <c r="BH28" s="213" t="s">
        <v>17</v>
      </c>
      <c r="BI28" s="214">
        <v>43819</v>
      </c>
      <c r="BJ28" s="222" t="s">
        <v>7255</v>
      </c>
      <c r="BK28" s="222">
        <v>2191</v>
      </c>
      <c r="BL28" s="222" t="s">
        <v>6624</v>
      </c>
      <c r="BM28" s="222" t="s">
        <v>492</v>
      </c>
      <c r="BN28" s="222">
        <v>1</v>
      </c>
      <c r="BO28" s="222" t="s">
        <v>7254</v>
      </c>
      <c r="BP28" s="218" t="s">
        <v>691</v>
      </c>
      <c r="BQ28" s="223">
        <v>45561</v>
      </c>
      <c r="BR28" s="221" t="s">
        <v>171</v>
      </c>
      <c r="BS28" s="224" t="s">
        <v>17</v>
      </c>
      <c r="BT28" s="224">
        <v>0</v>
      </c>
      <c r="BU28" s="224" t="s">
        <v>33</v>
      </c>
      <c r="BV28" s="224">
        <v>2</v>
      </c>
      <c r="BW28" s="224">
        <v>0</v>
      </c>
      <c r="BX28" s="224">
        <v>0</v>
      </c>
      <c r="BY28" s="214">
        <v>43509</v>
      </c>
      <c r="BZ28" s="222" t="s">
        <v>172</v>
      </c>
      <c r="CA28" s="222" t="s">
        <v>17</v>
      </c>
      <c r="CB28" s="222">
        <v>0</v>
      </c>
      <c r="CC28" s="222" t="s">
        <v>17</v>
      </c>
      <c r="CD28" s="222" t="s">
        <v>17</v>
      </c>
      <c r="CE28" s="222">
        <v>0</v>
      </c>
      <c r="CF28" s="222">
        <v>0</v>
      </c>
      <c r="CG28" s="223">
        <v>43509</v>
      </c>
      <c r="CH28" s="221" t="s">
        <v>11703</v>
      </c>
      <c r="CI28" s="222" t="e">
        <v>#N/A</v>
      </c>
      <c r="CJ28" s="222" t="e">
        <v>#N/A</v>
      </c>
      <c r="CK28" s="222" t="e">
        <v>#N/A</v>
      </c>
      <c r="CL28" s="222" t="e">
        <v>#N/A</v>
      </c>
      <c r="CM28" s="222" t="e">
        <v>#N/A</v>
      </c>
      <c r="CN28" s="222" t="e">
        <v>#N/A</v>
      </c>
      <c r="CO28" s="225" t="e">
        <v>#N/A</v>
      </c>
      <c r="CP28" s="222" t="s">
        <v>176</v>
      </c>
      <c r="CQ28" s="224">
        <v>1700</v>
      </c>
      <c r="CR28" s="224" t="s">
        <v>173</v>
      </c>
      <c r="CS28" s="224" t="s">
        <v>33</v>
      </c>
      <c r="CT28" s="224">
        <v>2</v>
      </c>
      <c r="CU28" s="224" t="s">
        <v>175</v>
      </c>
      <c r="CV28" s="224" t="s">
        <v>174</v>
      </c>
      <c r="CW28" s="214">
        <v>43509</v>
      </c>
      <c r="CX28" s="222" t="s">
        <v>1878</v>
      </c>
      <c r="CY28" s="218">
        <v>25400000</v>
      </c>
      <c r="CZ28" s="218" t="s">
        <v>1876</v>
      </c>
      <c r="DA28" s="218" t="s">
        <v>884</v>
      </c>
      <c r="DB28" s="218">
        <v>2</v>
      </c>
      <c r="DC28" s="218" t="s">
        <v>1882</v>
      </c>
      <c r="DD28" s="218" t="s">
        <v>1871</v>
      </c>
      <c r="DE28" s="220">
        <v>45428</v>
      </c>
      <c r="DF28" s="221" t="s">
        <v>1880</v>
      </c>
      <c r="DG28" s="213">
        <v>88200000</v>
      </c>
      <c r="DH28" s="224" t="s">
        <v>1876</v>
      </c>
      <c r="DI28" s="224" t="s">
        <v>884</v>
      </c>
      <c r="DJ28" s="224">
        <v>2</v>
      </c>
      <c r="DK28" s="224" t="s">
        <v>1879</v>
      </c>
      <c r="DL28" s="224" t="s">
        <v>1871</v>
      </c>
      <c r="DM28" s="214">
        <v>45428</v>
      </c>
      <c r="DN28" s="222" t="s">
        <v>1881</v>
      </c>
      <c r="DO28" s="218">
        <v>0</v>
      </c>
      <c r="DP28" s="222" t="s">
        <v>1876</v>
      </c>
      <c r="DQ28" s="222" t="s">
        <v>884</v>
      </c>
      <c r="DR28" s="222">
        <v>2</v>
      </c>
      <c r="DS28" s="222" t="s">
        <v>1840</v>
      </c>
      <c r="DT28" s="222" t="s">
        <v>1871</v>
      </c>
      <c r="DU28" s="223">
        <v>45428</v>
      </c>
      <c r="DV28" s="221" t="s">
        <v>1883</v>
      </c>
      <c r="DW28" s="213">
        <v>10414000</v>
      </c>
      <c r="DX28" s="224" t="s">
        <v>1876</v>
      </c>
      <c r="DY28" s="224" t="s">
        <v>884</v>
      </c>
      <c r="DZ28" s="224">
        <v>2</v>
      </c>
      <c r="EA28" s="224" t="s">
        <v>1882</v>
      </c>
      <c r="EB28" s="224" t="s">
        <v>1871</v>
      </c>
      <c r="EC28" s="214">
        <v>45428</v>
      </c>
      <c r="ED28" s="222" t="s">
        <v>1885</v>
      </c>
      <c r="EE28" s="218">
        <v>10414000</v>
      </c>
      <c r="EF28" s="222" t="s">
        <v>1876</v>
      </c>
      <c r="EG28" s="222" t="s">
        <v>884</v>
      </c>
      <c r="EH28" s="222">
        <v>2</v>
      </c>
      <c r="EI28" s="222" t="s">
        <v>1884</v>
      </c>
      <c r="EJ28" s="222" t="s">
        <v>1871</v>
      </c>
      <c r="EK28" s="223">
        <v>45428</v>
      </c>
      <c r="EL28" s="221" t="s">
        <v>1887</v>
      </c>
      <c r="EM28" s="213">
        <v>4572000</v>
      </c>
      <c r="EN28" s="224" t="s">
        <v>1876</v>
      </c>
      <c r="EO28" s="224" t="s">
        <v>884</v>
      </c>
      <c r="EP28" s="224">
        <v>2</v>
      </c>
      <c r="EQ28" s="224" t="s">
        <v>1886</v>
      </c>
      <c r="ER28" s="224" t="s">
        <v>1871</v>
      </c>
      <c r="ES28" s="214">
        <v>45428</v>
      </c>
      <c r="ET28" s="222" t="s">
        <v>7256</v>
      </c>
      <c r="EU28" s="222">
        <v>2191</v>
      </c>
      <c r="EV28" s="222" t="s">
        <v>6624</v>
      </c>
      <c r="EW28" s="222" t="s">
        <v>492</v>
      </c>
      <c r="EX28" s="222">
        <v>1</v>
      </c>
      <c r="EY28" s="222" t="s">
        <v>7254</v>
      </c>
      <c r="EZ28" s="222" t="s">
        <v>691</v>
      </c>
      <c r="FA28" s="223">
        <v>45561</v>
      </c>
      <c r="FB28" s="221" t="s">
        <v>7258</v>
      </c>
      <c r="FC28" s="224">
        <v>4</v>
      </c>
      <c r="FD28" s="224" t="s">
        <v>6620</v>
      </c>
      <c r="FE28" s="224" t="s">
        <v>492</v>
      </c>
      <c r="FF28" s="224">
        <v>1</v>
      </c>
      <c r="FG28" s="224" t="s">
        <v>7257</v>
      </c>
      <c r="FH28" s="224" t="s">
        <v>7251</v>
      </c>
      <c r="FI28" s="214">
        <v>45561</v>
      </c>
      <c r="FJ28" s="221" t="s">
        <v>523</v>
      </c>
      <c r="FK28" s="222" t="s">
        <v>17</v>
      </c>
      <c r="FL28" s="222" t="s">
        <v>17</v>
      </c>
      <c r="FM28" s="222" t="s">
        <v>17</v>
      </c>
      <c r="FN28" s="222" t="s">
        <v>17</v>
      </c>
      <c r="FO28" s="222" t="s">
        <v>522</v>
      </c>
      <c r="FP28" s="218" t="s">
        <v>17</v>
      </c>
      <c r="FQ28" s="219">
        <v>43698</v>
      </c>
      <c r="FR28" s="221" t="s">
        <v>524</v>
      </c>
      <c r="FS28" s="224" t="s">
        <v>17</v>
      </c>
      <c r="FT28" s="224" t="s">
        <v>17</v>
      </c>
      <c r="FU28" s="224" t="s">
        <v>17</v>
      </c>
      <c r="FV28" s="224" t="s">
        <v>17</v>
      </c>
      <c r="FW28" s="224" t="s">
        <v>522</v>
      </c>
      <c r="FX28" s="224" t="s">
        <v>17</v>
      </c>
      <c r="FY28" s="214">
        <v>43698</v>
      </c>
      <c r="FZ28" s="222" t="s">
        <v>3337</v>
      </c>
      <c r="GA28" s="222">
        <v>0</v>
      </c>
      <c r="GB28" s="222" t="s">
        <v>2177</v>
      </c>
      <c r="GC28" s="222" t="s">
        <v>33</v>
      </c>
      <c r="GD28" s="222">
        <v>2</v>
      </c>
      <c r="GE28" s="222" t="s">
        <v>17</v>
      </c>
      <c r="GF28" s="222" t="s">
        <v>17</v>
      </c>
      <c r="GG28" s="223">
        <v>45462</v>
      </c>
      <c r="GH28" s="221" t="s">
        <v>3343</v>
      </c>
      <c r="GI28" s="224">
        <v>3</v>
      </c>
      <c r="GJ28" s="224" t="s">
        <v>2177</v>
      </c>
      <c r="GK28" s="224" t="s">
        <v>33</v>
      </c>
      <c r="GL28" s="224">
        <v>2</v>
      </c>
      <c r="GM28" s="224" t="s">
        <v>17</v>
      </c>
      <c r="GN28" s="224" t="s">
        <v>17</v>
      </c>
      <c r="GO28" s="214">
        <v>45462</v>
      </c>
      <c r="GP28" s="222" t="s">
        <v>3338</v>
      </c>
      <c r="GQ28" s="222">
        <v>2</v>
      </c>
      <c r="GR28" s="222" t="s">
        <v>2177</v>
      </c>
      <c r="GS28" s="222" t="s">
        <v>33</v>
      </c>
      <c r="GT28" s="222">
        <v>2</v>
      </c>
      <c r="GU28" s="222" t="s">
        <v>17</v>
      </c>
      <c r="GV28" s="222" t="s">
        <v>17</v>
      </c>
      <c r="GW28" s="223">
        <v>45462</v>
      </c>
      <c r="GX28" s="221" t="s">
        <v>3344</v>
      </c>
      <c r="GY28" s="224">
        <v>3</v>
      </c>
      <c r="GZ28" s="224" t="s">
        <v>2177</v>
      </c>
      <c r="HA28" s="224" t="s">
        <v>33</v>
      </c>
      <c r="HB28" s="224">
        <v>2</v>
      </c>
      <c r="HC28" s="224" t="s">
        <v>17</v>
      </c>
      <c r="HD28" s="224" t="s">
        <v>17</v>
      </c>
      <c r="HE28" s="214">
        <v>45462</v>
      </c>
      <c r="HF28" s="222" t="s">
        <v>3336</v>
      </c>
      <c r="HG28" s="222">
        <v>0</v>
      </c>
      <c r="HH28" s="222" t="s">
        <v>2177</v>
      </c>
      <c r="HI28" s="222" t="s">
        <v>33</v>
      </c>
      <c r="HJ28" s="222">
        <v>2</v>
      </c>
      <c r="HK28" s="222" t="s">
        <v>17</v>
      </c>
      <c r="HL28" s="222" t="s">
        <v>17</v>
      </c>
      <c r="HM28" s="223">
        <v>45462</v>
      </c>
      <c r="HN28" s="221" t="s">
        <v>3342</v>
      </c>
      <c r="HO28" s="224">
        <v>2</v>
      </c>
      <c r="HP28" s="224" t="s">
        <v>2177</v>
      </c>
      <c r="HQ28" s="224" t="s">
        <v>33</v>
      </c>
      <c r="HR28" s="224">
        <v>2</v>
      </c>
      <c r="HS28" s="224" t="s">
        <v>17</v>
      </c>
      <c r="HT28" s="224" t="s">
        <v>17</v>
      </c>
      <c r="HU28" s="214">
        <v>45462</v>
      </c>
      <c r="HV28" s="222" t="s">
        <v>3339</v>
      </c>
      <c r="HW28" s="222">
        <v>3</v>
      </c>
      <c r="HX28" s="222" t="s">
        <v>2177</v>
      </c>
      <c r="HY28" s="222" t="s">
        <v>33</v>
      </c>
      <c r="HZ28" s="222">
        <v>2</v>
      </c>
      <c r="IA28" s="222" t="s">
        <v>17</v>
      </c>
      <c r="IB28" s="222" t="s">
        <v>17</v>
      </c>
      <c r="IC28" s="223">
        <v>45462</v>
      </c>
      <c r="ID28" s="221" t="s">
        <v>3341</v>
      </c>
      <c r="IE28" s="224">
        <v>2</v>
      </c>
      <c r="IF28" s="224" t="s">
        <v>2177</v>
      </c>
      <c r="IG28" s="224" t="s">
        <v>33</v>
      </c>
      <c r="IH28" s="224">
        <v>2</v>
      </c>
      <c r="II28" s="224" t="s">
        <v>17</v>
      </c>
      <c r="IJ28" s="224" t="s">
        <v>17</v>
      </c>
      <c r="IK28" s="214">
        <v>45462</v>
      </c>
      <c r="IL28" s="222" t="s">
        <v>3340</v>
      </c>
      <c r="IM28" s="222">
        <v>3</v>
      </c>
      <c r="IN28" s="222" t="s">
        <v>2177</v>
      </c>
      <c r="IO28" s="222" t="s">
        <v>33</v>
      </c>
      <c r="IP28" s="222">
        <v>2</v>
      </c>
      <c r="IQ28" s="222" t="s">
        <v>17</v>
      </c>
      <c r="IR28" s="222" t="s">
        <v>17</v>
      </c>
      <c r="IS28" s="223">
        <v>45462</v>
      </c>
    </row>
    <row r="29" spans="1:253" s="11" customFormat="1" ht="13.25" customHeight="1" x14ac:dyDescent="0.25">
      <c r="A29" s="11" t="s">
        <v>737</v>
      </c>
      <c r="B29" s="11" t="s">
        <v>11045</v>
      </c>
      <c r="C29" s="11" t="s">
        <v>738</v>
      </c>
      <c r="D29" s="11" t="s">
        <v>739</v>
      </c>
      <c r="E29" s="11" t="s">
        <v>10433</v>
      </c>
      <c r="F29" s="11" t="s">
        <v>1826</v>
      </c>
      <c r="G29" s="212">
        <v>5970000</v>
      </c>
      <c r="H29" s="213" t="s">
        <v>1742</v>
      </c>
      <c r="I29" s="213" t="s">
        <v>884</v>
      </c>
      <c r="J29" s="213">
        <v>2</v>
      </c>
      <c r="K29" s="213" t="s">
        <v>1825</v>
      </c>
      <c r="L29" s="213" t="s">
        <v>1824</v>
      </c>
      <c r="M29" s="214">
        <v>45412</v>
      </c>
      <c r="N29" s="221" t="s">
        <v>1829</v>
      </c>
      <c r="O29" s="216">
        <v>342000</v>
      </c>
      <c r="P29" s="216" t="s">
        <v>1742</v>
      </c>
      <c r="Q29" s="216" t="s">
        <v>884</v>
      </c>
      <c r="R29" s="216">
        <v>2</v>
      </c>
      <c r="S29" s="216" t="s">
        <v>1828</v>
      </c>
      <c r="T29" s="216" t="s">
        <v>1827</v>
      </c>
      <c r="U29" s="217">
        <v>45412</v>
      </c>
      <c r="V29" s="221" t="s">
        <v>1833</v>
      </c>
      <c r="W29" s="213">
        <v>5970000</v>
      </c>
      <c r="X29" s="213" t="s">
        <v>1830</v>
      </c>
      <c r="Y29" s="213" t="s">
        <v>884</v>
      </c>
      <c r="Z29" s="213">
        <v>2</v>
      </c>
      <c r="AA29" s="213" t="s">
        <v>1832</v>
      </c>
      <c r="AB29" s="213" t="s">
        <v>1831</v>
      </c>
      <c r="AC29" s="214">
        <v>45412</v>
      </c>
      <c r="AD29" s="221" t="s">
        <v>1835</v>
      </c>
      <c r="AE29" s="218">
        <v>525000</v>
      </c>
      <c r="AF29" s="218" t="s">
        <v>1830</v>
      </c>
      <c r="AG29" s="218" t="s">
        <v>884</v>
      </c>
      <c r="AH29" s="218">
        <v>2</v>
      </c>
      <c r="AI29" s="218" t="s">
        <v>1834</v>
      </c>
      <c r="AJ29" s="218" t="s">
        <v>1831</v>
      </c>
      <c r="AK29" s="219">
        <v>45412</v>
      </c>
      <c r="AL29" s="221" t="s">
        <v>7156</v>
      </c>
      <c r="AM29" s="213">
        <v>231000</v>
      </c>
      <c r="AN29" s="213" t="s">
        <v>7153</v>
      </c>
      <c r="AO29" s="213" t="s">
        <v>492</v>
      </c>
      <c r="AP29" s="213">
        <v>1</v>
      </c>
      <c r="AQ29" s="213" t="s">
        <v>7155</v>
      </c>
      <c r="AR29" s="213" t="s">
        <v>7154</v>
      </c>
      <c r="AS29" s="214">
        <v>45561</v>
      </c>
      <c r="AT29" s="222" t="s">
        <v>740</v>
      </c>
      <c r="AU29" s="218" t="s">
        <v>17</v>
      </c>
      <c r="AV29" s="218" t="s">
        <v>17</v>
      </c>
      <c r="AW29" s="218" t="s">
        <v>17</v>
      </c>
      <c r="AX29" s="218" t="s">
        <v>17</v>
      </c>
      <c r="AY29" s="218" t="s">
        <v>17</v>
      </c>
      <c r="AZ29" s="218" t="s">
        <v>17</v>
      </c>
      <c r="BA29" s="219">
        <v>44203</v>
      </c>
      <c r="BB29" s="221" t="s">
        <v>741</v>
      </c>
      <c r="BC29" s="213" t="s">
        <v>17</v>
      </c>
      <c r="BD29" s="213" t="s">
        <v>17</v>
      </c>
      <c r="BE29" s="213" t="s">
        <v>17</v>
      </c>
      <c r="BF29" s="213" t="s">
        <v>17</v>
      </c>
      <c r="BG29" s="213" t="s">
        <v>17</v>
      </c>
      <c r="BH29" s="213" t="s">
        <v>17</v>
      </c>
      <c r="BI29" s="214">
        <v>44203</v>
      </c>
      <c r="BJ29" s="222" t="s">
        <v>7158</v>
      </c>
      <c r="BK29" s="222">
        <v>1</v>
      </c>
      <c r="BL29" s="222" t="s">
        <v>6624</v>
      </c>
      <c r="BM29" s="222" t="s">
        <v>492</v>
      </c>
      <c r="BN29" s="222">
        <v>1</v>
      </c>
      <c r="BO29" s="222" t="s">
        <v>7157</v>
      </c>
      <c r="BP29" s="218" t="s">
        <v>691</v>
      </c>
      <c r="BQ29" s="223">
        <v>45561</v>
      </c>
      <c r="BR29" s="221" t="s">
        <v>742</v>
      </c>
      <c r="BS29" s="224" t="s">
        <v>17</v>
      </c>
      <c r="BT29" s="224" t="s">
        <v>17</v>
      </c>
      <c r="BU29" s="224" t="s">
        <v>17</v>
      </c>
      <c r="BV29" s="224" t="s">
        <v>17</v>
      </c>
      <c r="BW29" s="224" t="s">
        <v>17</v>
      </c>
      <c r="BX29" s="224" t="s">
        <v>17</v>
      </c>
      <c r="BY29" s="214">
        <v>44203</v>
      </c>
      <c r="BZ29" s="222" t="s">
        <v>743</v>
      </c>
      <c r="CA29" s="222" t="s">
        <v>17</v>
      </c>
      <c r="CB29" s="222" t="s">
        <v>17</v>
      </c>
      <c r="CC29" s="222" t="s">
        <v>17</v>
      </c>
      <c r="CD29" s="222" t="s">
        <v>17</v>
      </c>
      <c r="CE29" s="222" t="s">
        <v>17</v>
      </c>
      <c r="CF29" s="222" t="s">
        <v>17</v>
      </c>
      <c r="CG29" s="223">
        <v>44203</v>
      </c>
      <c r="CH29" s="221" t="s">
        <v>11704</v>
      </c>
      <c r="CI29" s="222" t="e">
        <v>#N/A</v>
      </c>
      <c r="CJ29" s="222" t="e">
        <v>#N/A</v>
      </c>
      <c r="CK29" s="222" t="e">
        <v>#N/A</v>
      </c>
      <c r="CL29" s="222" t="e">
        <v>#N/A</v>
      </c>
      <c r="CM29" s="222" t="e">
        <v>#N/A</v>
      </c>
      <c r="CN29" s="222" t="e">
        <v>#N/A</v>
      </c>
      <c r="CO29" s="225" t="e">
        <v>#N/A</v>
      </c>
      <c r="CP29" s="222" t="s">
        <v>744</v>
      </c>
      <c r="CQ29" s="224" t="s">
        <v>17</v>
      </c>
      <c r="CR29" s="224" t="s">
        <v>17</v>
      </c>
      <c r="CS29" s="224" t="s">
        <v>17</v>
      </c>
      <c r="CT29" s="224" t="s">
        <v>17</v>
      </c>
      <c r="CU29" s="224" t="s">
        <v>17</v>
      </c>
      <c r="CV29" s="224" t="s">
        <v>17</v>
      </c>
      <c r="CW29" s="214">
        <v>44203</v>
      </c>
      <c r="CX29" s="222" t="s">
        <v>1837</v>
      </c>
      <c r="CY29" s="218">
        <v>525000</v>
      </c>
      <c r="CZ29" s="218" t="s">
        <v>1830</v>
      </c>
      <c r="DA29" s="218" t="s">
        <v>884</v>
      </c>
      <c r="DB29" s="218">
        <v>2</v>
      </c>
      <c r="DC29" s="218" t="s">
        <v>1836</v>
      </c>
      <c r="DD29" s="218" t="s">
        <v>1831</v>
      </c>
      <c r="DE29" s="220">
        <v>45412</v>
      </c>
      <c r="DF29" s="221" t="s">
        <v>1839</v>
      </c>
      <c r="DG29" s="213">
        <v>5445000</v>
      </c>
      <c r="DH29" s="224" t="s">
        <v>1830</v>
      </c>
      <c r="DI29" s="224" t="s">
        <v>884</v>
      </c>
      <c r="DJ29" s="224">
        <v>2</v>
      </c>
      <c r="DK29" s="224" t="s">
        <v>1838</v>
      </c>
      <c r="DL29" s="224" t="s">
        <v>1831</v>
      </c>
      <c r="DM29" s="214">
        <v>45412</v>
      </c>
      <c r="DN29" s="222" t="s">
        <v>1841</v>
      </c>
      <c r="DO29" s="218">
        <v>0</v>
      </c>
      <c r="DP29" s="222" t="s">
        <v>1830</v>
      </c>
      <c r="DQ29" s="222" t="s">
        <v>884</v>
      </c>
      <c r="DR29" s="222">
        <v>2</v>
      </c>
      <c r="DS29" s="222" t="s">
        <v>1840</v>
      </c>
      <c r="DT29" s="222" t="s">
        <v>1831</v>
      </c>
      <c r="DU29" s="223">
        <v>45412</v>
      </c>
      <c r="DV29" s="221" t="s">
        <v>1842</v>
      </c>
      <c r="DW29" s="213">
        <v>525000</v>
      </c>
      <c r="DX29" s="224" t="s">
        <v>1830</v>
      </c>
      <c r="DY29" s="224" t="s">
        <v>884</v>
      </c>
      <c r="DZ29" s="224">
        <v>2</v>
      </c>
      <c r="EA29" s="224" t="s">
        <v>1836</v>
      </c>
      <c r="EB29" s="224" t="s">
        <v>1831</v>
      </c>
      <c r="EC29" s="214">
        <v>45412</v>
      </c>
      <c r="ED29" s="222" t="s">
        <v>1844</v>
      </c>
      <c r="EE29" s="218">
        <v>0</v>
      </c>
      <c r="EF29" s="222" t="s">
        <v>1830</v>
      </c>
      <c r="EG29" s="222" t="s">
        <v>884</v>
      </c>
      <c r="EH29" s="222">
        <v>2</v>
      </c>
      <c r="EI29" s="222" t="s">
        <v>1843</v>
      </c>
      <c r="EJ29" s="222" t="s">
        <v>1831</v>
      </c>
      <c r="EK29" s="223">
        <v>45412</v>
      </c>
      <c r="EL29" s="221" t="s">
        <v>1845</v>
      </c>
      <c r="EM29" s="213">
        <v>0</v>
      </c>
      <c r="EN29" s="224" t="s">
        <v>1830</v>
      </c>
      <c r="EO29" s="224" t="s">
        <v>884</v>
      </c>
      <c r="EP29" s="224">
        <v>2</v>
      </c>
      <c r="EQ29" s="224" t="s">
        <v>1843</v>
      </c>
      <c r="ER29" s="224" t="s">
        <v>1831</v>
      </c>
      <c r="ES29" s="214">
        <v>45412</v>
      </c>
      <c r="ET29" s="222" t="s">
        <v>7159</v>
      </c>
      <c r="EU29" s="222">
        <v>1</v>
      </c>
      <c r="EV29" s="222" t="s">
        <v>6624</v>
      </c>
      <c r="EW29" s="222" t="s">
        <v>492</v>
      </c>
      <c r="EX29" s="222">
        <v>1</v>
      </c>
      <c r="EY29" s="222" t="s">
        <v>7157</v>
      </c>
      <c r="EZ29" s="222" t="s">
        <v>691</v>
      </c>
      <c r="FA29" s="223">
        <v>45561</v>
      </c>
      <c r="FB29" s="221" t="s">
        <v>7161</v>
      </c>
      <c r="FC29" s="224">
        <v>3</v>
      </c>
      <c r="FD29" s="224" t="s">
        <v>7153</v>
      </c>
      <c r="FE29" s="224" t="s">
        <v>492</v>
      </c>
      <c r="FF29" s="224">
        <v>1</v>
      </c>
      <c r="FG29" s="224" t="s">
        <v>7160</v>
      </c>
      <c r="FH29" s="224" t="s">
        <v>7154</v>
      </c>
      <c r="FI29" s="214">
        <v>45561</v>
      </c>
      <c r="FJ29" s="221" t="s">
        <v>745</v>
      </c>
      <c r="FK29" s="222" t="s">
        <v>17</v>
      </c>
      <c r="FL29" s="222" t="s">
        <v>17</v>
      </c>
      <c r="FM29" s="222" t="s">
        <v>17</v>
      </c>
      <c r="FN29" s="222" t="s">
        <v>17</v>
      </c>
      <c r="FO29" s="222" t="s">
        <v>17</v>
      </c>
      <c r="FP29" s="218" t="s">
        <v>17</v>
      </c>
      <c r="FQ29" s="219">
        <v>44203</v>
      </c>
      <c r="FR29" s="221" t="s">
        <v>746</v>
      </c>
      <c r="FS29" s="224" t="s">
        <v>17</v>
      </c>
      <c r="FT29" s="224" t="s">
        <v>17</v>
      </c>
      <c r="FU29" s="224" t="s">
        <v>17</v>
      </c>
      <c r="FV29" s="224" t="s">
        <v>17</v>
      </c>
      <c r="FW29" s="224" t="s">
        <v>17</v>
      </c>
      <c r="FX29" s="224" t="s">
        <v>17</v>
      </c>
      <c r="FY29" s="214">
        <v>44203</v>
      </c>
      <c r="FZ29" s="222" t="s">
        <v>3789</v>
      </c>
      <c r="GA29" s="222">
        <v>0</v>
      </c>
      <c r="GB29" s="222" t="s">
        <v>2177</v>
      </c>
      <c r="GC29" s="222" t="s">
        <v>33</v>
      </c>
      <c r="GD29" s="222">
        <v>2</v>
      </c>
      <c r="GE29" s="222" t="s">
        <v>17</v>
      </c>
      <c r="GF29" s="222" t="s">
        <v>17</v>
      </c>
      <c r="GG29" s="223">
        <v>45474</v>
      </c>
      <c r="GH29" s="221" t="s">
        <v>3795</v>
      </c>
      <c r="GI29" s="224">
        <v>0</v>
      </c>
      <c r="GJ29" s="224" t="s">
        <v>2177</v>
      </c>
      <c r="GK29" s="224" t="s">
        <v>33</v>
      </c>
      <c r="GL29" s="224">
        <v>2</v>
      </c>
      <c r="GM29" s="224" t="s">
        <v>17</v>
      </c>
      <c r="GN29" s="224" t="s">
        <v>17</v>
      </c>
      <c r="GO29" s="214">
        <v>45474</v>
      </c>
      <c r="GP29" s="222" t="s">
        <v>3790</v>
      </c>
      <c r="GQ29" s="222">
        <v>0</v>
      </c>
      <c r="GR29" s="222" t="s">
        <v>2177</v>
      </c>
      <c r="GS29" s="222" t="s">
        <v>33</v>
      </c>
      <c r="GT29" s="222">
        <v>2</v>
      </c>
      <c r="GU29" s="222" t="s">
        <v>17</v>
      </c>
      <c r="GV29" s="222" t="s">
        <v>17</v>
      </c>
      <c r="GW29" s="223">
        <v>45474</v>
      </c>
      <c r="GX29" s="221" t="s">
        <v>3796</v>
      </c>
      <c r="GY29" s="224">
        <v>0</v>
      </c>
      <c r="GZ29" s="224" t="s">
        <v>2177</v>
      </c>
      <c r="HA29" s="224" t="s">
        <v>33</v>
      </c>
      <c r="HB29" s="224">
        <v>2</v>
      </c>
      <c r="HC29" s="224" t="s">
        <v>17</v>
      </c>
      <c r="HD29" s="224" t="s">
        <v>17</v>
      </c>
      <c r="HE29" s="214">
        <v>45474</v>
      </c>
      <c r="HF29" s="222" t="s">
        <v>3788</v>
      </c>
      <c r="HG29" s="222">
        <v>0</v>
      </c>
      <c r="HH29" s="222" t="s">
        <v>2177</v>
      </c>
      <c r="HI29" s="222" t="s">
        <v>33</v>
      </c>
      <c r="HJ29" s="222">
        <v>2</v>
      </c>
      <c r="HK29" s="222" t="s">
        <v>17</v>
      </c>
      <c r="HL29" s="222" t="s">
        <v>17</v>
      </c>
      <c r="HM29" s="223">
        <v>45474</v>
      </c>
      <c r="HN29" s="221" t="s">
        <v>3794</v>
      </c>
      <c r="HO29" s="224">
        <v>0</v>
      </c>
      <c r="HP29" s="224" t="s">
        <v>2177</v>
      </c>
      <c r="HQ29" s="224" t="s">
        <v>33</v>
      </c>
      <c r="HR29" s="224">
        <v>2</v>
      </c>
      <c r="HS29" s="224" t="s">
        <v>17</v>
      </c>
      <c r="HT29" s="224" t="s">
        <v>17</v>
      </c>
      <c r="HU29" s="214">
        <v>45474</v>
      </c>
      <c r="HV29" s="222" t="s">
        <v>3791</v>
      </c>
      <c r="HW29" s="222">
        <v>0</v>
      </c>
      <c r="HX29" s="222" t="s">
        <v>2177</v>
      </c>
      <c r="HY29" s="222" t="s">
        <v>33</v>
      </c>
      <c r="HZ29" s="222">
        <v>2</v>
      </c>
      <c r="IA29" s="222" t="s">
        <v>17</v>
      </c>
      <c r="IB29" s="222" t="s">
        <v>17</v>
      </c>
      <c r="IC29" s="223">
        <v>45474</v>
      </c>
      <c r="ID29" s="221" t="s">
        <v>3793</v>
      </c>
      <c r="IE29" s="224">
        <v>0</v>
      </c>
      <c r="IF29" s="224" t="s">
        <v>2177</v>
      </c>
      <c r="IG29" s="224" t="s">
        <v>33</v>
      </c>
      <c r="IH29" s="224">
        <v>2</v>
      </c>
      <c r="II29" s="224" t="s">
        <v>17</v>
      </c>
      <c r="IJ29" s="224" t="s">
        <v>17</v>
      </c>
      <c r="IK29" s="214">
        <v>45474</v>
      </c>
      <c r="IL29" s="222" t="s">
        <v>3792</v>
      </c>
      <c r="IM29" s="222">
        <v>3</v>
      </c>
      <c r="IN29" s="222" t="s">
        <v>2177</v>
      </c>
      <c r="IO29" s="222" t="s">
        <v>33</v>
      </c>
      <c r="IP29" s="222">
        <v>2</v>
      </c>
      <c r="IQ29" s="222" t="s">
        <v>17</v>
      </c>
      <c r="IR29" s="222" t="s">
        <v>17</v>
      </c>
      <c r="IS29" s="223">
        <v>45474</v>
      </c>
    </row>
    <row r="30" spans="1:253" s="11" customFormat="1" ht="13.25" customHeight="1" x14ac:dyDescent="0.25">
      <c r="A30" s="11" t="s">
        <v>1424</v>
      </c>
      <c r="B30" s="11" t="s">
        <v>11122</v>
      </c>
      <c r="C30" s="11" t="s">
        <v>1425</v>
      </c>
      <c r="D30" s="11" t="s">
        <v>1088</v>
      </c>
      <c r="E30" s="11" t="s">
        <v>10436</v>
      </c>
      <c r="F30" s="11" t="s">
        <v>5056</v>
      </c>
      <c r="G30" s="212">
        <v>52700000</v>
      </c>
      <c r="H30" s="213" t="s">
        <v>5053</v>
      </c>
      <c r="I30" s="213" t="s">
        <v>492</v>
      </c>
      <c r="J30" s="213">
        <v>1</v>
      </c>
      <c r="K30" s="213" t="s">
        <v>5055</v>
      </c>
      <c r="L30" s="213" t="s">
        <v>5054</v>
      </c>
      <c r="M30" s="214">
        <v>45530</v>
      </c>
      <c r="N30" s="221" t="s">
        <v>5060</v>
      </c>
      <c r="O30" s="216">
        <v>1109500</v>
      </c>
      <c r="P30" s="216" t="s">
        <v>5057</v>
      </c>
      <c r="Q30" s="216" t="s">
        <v>492</v>
      </c>
      <c r="R30" s="216">
        <v>1</v>
      </c>
      <c r="S30" s="216" t="s">
        <v>5059</v>
      </c>
      <c r="T30" s="216" t="s">
        <v>5058</v>
      </c>
      <c r="U30" s="217">
        <v>45530</v>
      </c>
      <c r="V30" s="221" t="s">
        <v>5062</v>
      </c>
      <c r="W30" s="213">
        <v>52700000</v>
      </c>
      <c r="X30" s="213" t="s">
        <v>5053</v>
      </c>
      <c r="Y30" s="213" t="s">
        <v>492</v>
      </c>
      <c r="Z30" s="213">
        <v>1</v>
      </c>
      <c r="AA30" s="213" t="s">
        <v>5061</v>
      </c>
      <c r="AB30" s="213" t="s">
        <v>5054</v>
      </c>
      <c r="AC30" s="214">
        <v>45530</v>
      </c>
      <c r="AD30" s="221" t="s">
        <v>5066</v>
      </c>
      <c r="AE30" s="218">
        <v>20176000</v>
      </c>
      <c r="AF30" s="218" t="s">
        <v>5063</v>
      </c>
      <c r="AG30" s="218" t="s">
        <v>33</v>
      </c>
      <c r="AH30" s="218">
        <v>2</v>
      </c>
      <c r="AI30" s="218" t="s">
        <v>5065</v>
      </c>
      <c r="AJ30" s="218" t="s">
        <v>5064</v>
      </c>
      <c r="AK30" s="219">
        <v>45530</v>
      </c>
      <c r="AL30" s="221" t="s">
        <v>5070</v>
      </c>
      <c r="AM30" s="213">
        <v>6922000</v>
      </c>
      <c r="AN30" s="213" t="s">
        <v>5067</v>
      </c>
      <c r="AO30" s="213" t="s">
        <v>33</v>
      </c>
      <c r="AP30" s="213">
        <v>2</v>
      </c>
      <c r="AQ30" s="213" t="s">
        <v>5069</v>
      </c>
      <c r="AR30" s="213" t="s">
        <v>5068</v>
      </c>
      <c r="AS30" s="214">
        <v>45530</v>
      </c>
      <c r="AT30" s="222" t="s">
        <v>5072</v>
      </c>
      <c r="AU30" s="218" t="s">
        <v>17</v>
      </c>
      <c r="AV30" s="218" t="s">
        <v>512</v>
      </c>
      <c r="AW30" s="218" t="s">
        <v>17</v>
      </c>
      <c r="AX30" s="218" t="s">
        <v>17</v>
      </c>
      <c r="AY30" s="218" t="s">
        <v>5071</v>
      </c>
      <c r="AZ30" s="218" t="s">
        <v>512</v>
      </c>
      <c r="BA30" s="219">
        <v>45530</v>
      </c>
      <c r="BB30" s="221" t="s">
        <v>5100</v>
      </c>
      <c r="BC30" s="213" t="s">
        <v>17</v>
      </c>
      <c r="BD30" s="213" t="s">
        <v>17</v>
      </c>
      <c r="BE30" s="213" t="s">
        <v>17</v>
      </c>
      <c r="BF30" s="213" t="s">
        <v>17</v>
      </c>
      <c r="BG30" s="213" t="s">
        <v>5071</v>
      </c>
      <c r="BH30" s="213" t="s">
        <v>512</v>
      </c>
      <c r="BI30" s="214">
        <v>45530</v>
      </c>
      <c r="BJ30" s="222" t="s">
        <v>5076</v>
      </c>
      <c r="BK30" s="222">
        <v>803</v>
      </c>
      <c r="BL30" s="222" t="s">
        <v>5073</v>
      </c>
      <c r="BM30" s="222" t="s">
        <v>33</v>
      </c>
      <c r="BN30" s="222">
        <v>2</v>
      </c>
      <c r="BO30" s="222" t="s">
        <v>5075</v>
      </c>
      <c r="BP30" s="218" t="s">
        <v>5074</v>
      </c>
      <c r="BQ30" s="223">
        <v>45530</v>
      </c>
      <c r="BR30" s="221" t="s">
        <v>5101</v>
      </c>
      <c r="BS30" s="224" t="s">
        <v>17</v>
      </c>
      <c r="BT30" s="224" t="s">
        <v>17</v>
      </c>
      <c r="BU30" s="224" t="s">
        <v>17</v>
      </c>
      <c r="BV30" s="224" t="s">
        <v>17</v>
      </c>
      <c r="BW30" s="224" t="s">
        <v>5071</v>
      </c>
      <c r="BX30" s="224" t="s">
        <v>512</v>
      </c>
      <c r="BY30" s="214">
        <v>45530</v>
      </c>
      <c r="BZ30" s="222" t="s">
        <v>5102</v>
      </c>
      <c r="CA30" s="222" t="s">
        <v>17</v>
      </c>
      <c r="CB30" s="222" t="s">
        <v>17</v>
      </c>
      <c r="CC30" s="222" t="s">
        <v>17</v>
      </c>
      <c r="CD30" s="222" t="s">
        <v>17</v>
      </c>
      <c r="CE30" s="222" t="s">
        <v>5071</v>
      </c>
      <c r="CF30" s="222" t="s">
        <v>512</v>
      </c>
      <c r="CG30" s="223">
        <v>45530</v>
      </c>
      <c r="CH30" s="221" t="s">
        <v>11705</v>
      </c>
      <c r="CI30" s="222" t="e">
        <v>#N/A</v>
      </c>
      <c r="CJ30" s="222" t="e">
        <v>#N/A</v>
      </c>
      <c r="CK30" s="222" t="e">
        <v>#N/A</v>
      </c>
      <c r="CL30" s="222" t="e">
        <v>#N/A</v>
      </c>
      <c r="CM30" s="222" t="e">
        <v>#N/A</v>
      </c>
      <c r="CN30" s="222" t="e">
        <v>#N/A</v>
      </c>
      <c r="CO30" s="225" t="e">
        <v>#N/A</v>
      </c>
      <c r="CP30" s="222" t="s">
        <v>1534</v>
      </c>
      <c r="CQ30" s="224" t="s">
        <v>17</v>
      </c>
      <c r="CR30" s="224" t="s">
        <v>17</v>
      </c>
      <c r="CS30" s="224" t="s">
        <v>17</v>
      </c>
      <c r="CT30" s="224" t="s">
        <v>17</v>
      </c>
      <c r="CU30" s="224" t="s">
        <v>1533</v>
      </c>
      <c r="CV30" s="224" t="s">
        <v>17</v>
      </c>
      <c r="CW30" s="214">
        <v>45322</v>
      </c>
      <c r="CX30" s="222" t="s">
        <v>5082</v>
      </c>
      <c r="CY30" s="218">
        <v>10400000</v>
      </c>
      <c r="CZ30" s="218" t="s">
        <v>5079</v>
      </c>
      <c r="DA30" s="218" t="s">
        <v>33</v>
      </c>
      <c r="DB30" s="218">
        <v>2</v>
      </c>
      <c r="DC30" s="218" t="s">
        <v>5090</v>
      </c>
      <c r="DD30" s="218" t="s">
        <v>5083</v>
      </c>
      <c r="DE30" s="220">
        <v>45530</v>
      </c>
      <c r="DF30" s="221" t="s">
        <v>5085</v>
      </c>
      <c r="DG30" s="213">
        <v>32524000</v>
      </c>
      <c r="DH30" s="224" t="s">
        <v>5079</v>
      </c>
      <c r="DI30" s="224" t="s">
        <v>33</v>
      </c>
      <c r="DJ30" s="224">
        <v>2</v>
      </c>
      <c r="DK30" s="224" t="s">
        <v>5084</v>
      </c>
      <c r="DL30" s="224" t="s">
        <v>5083</v>
      </c>
      <c r="DM30" s="214">
        <v>45530</v>
      </c>
      <c r="DN30" s="222" t="s">
        <v>5089</v>
      </c>
      <c r="DO30" s="218">
        <v>9776000</v>
      </c>
      <c r="DP30" s="222" t="s">
        <v>5086</v>
      </c>
      <c r="DQ30" s="222" t="s">
        <v>884</v>
      </c>
      <c r="DR30" s="222">
        <v>2</v>
      </c>
      <c r="DS30" s="222" t="s">
        <v>5088</v>
      </c>
      <c r="DT30" s="222" t="s">
        <v>5087</v>
      </c>
      <c r="DU30" s="223">
        <v>45530</v>
      </c>
      <c r="DV30" s="221" t="s">
        <v>5091</v>
      </c>
      <c r="DW30" s="213">
        <v>6080000</v>
      </c>
      <c r="DX30" s="224" t="s">
        <v>5079</v>
      </c>
      <c r="DY30" s="224" t="s">
        <v>33</v>
      </c>
      <c r="DZ30" s="224">
        <v>2</v>
      </c>
      <c r="EA30" s="224" t="s">
        <v>5090</v>
      </c>
      <c r="EB30" s="224" t="s">
        <v>5083</v>
      </c>
      <c r="EC30" s="214">
        <v>45530</v>
      </c>
      <c r="ED30" s="222" t="s">
        <v>5093</v>
      </c>
      <c r="EE30" s="218">
        <v>3800000</v>
      </c>
      <c r="EF30" s="222" t="s">
        <v>5079</v>
      </c>
      <c r="EG30" s="222" t="s">
        <v>17</v>
      </c>
      <c r="EH30" s="222" t="s">
        <v>17</v>
      </c>
      <c r="EI30" s="222" t="s">
        <v>5092</v>
      </c>
      <c r="EJ30" s="222" t="s">
        <v>5083</v>
      </c>
      <c r="EK30" s="223">
        <v>45530</v>
      </c>
      <c r="EL30" s="221" t="s">
        <v>5095</v>
      </c>
      <c r="EM30" s="213">
        <v>520000</v>
      </c>
      <c r="EN30" s="224" t="s">
        <v>5079</v>
      </c>
      <c r="EO30" s="224" t="s">
        <v>17</v>
      </c>
      <c r="EP30" s="224" t="s">
        <v>17</v>
      </c>
      <c r="EQ30" s="224" t="s">
        <v>5094</v>
      </c>
      <c r="ER30" s="224" t="s">
        <v>5083</v>
      </c>
      <c r="ES30" s="214">
        <v>45530</v>
      </c>
      <c r="ET30" s="222" t="s">
        <v>5078</v>
      </c>
      <c r="EU30" s="222">
        <v>807</v>
      </c>
      <c r="EV30" s="222" t="s">
        <v>5073</v>
      </c>
      <c r="EW30" s="222" t="s">
        <v>33</v>
      </c>
      <c r="EX30" s="222">
        <v>2</v>
      </c>
      <c r="EY30" s="222" t="s">
        <v>5077</v>
      </c>
      <c r="EZ30" s="222" t="s">
        <v>5074</v>
      </c>
      <c r="FA30" s="223">
        <v>45530</v>
      </c>
      <c r="FB30" s="221" t="s">
        <v>5099</v>
      </c>
      <c r="FC30" s="224">
        <v>4</v>
      </c>
      <c r="FD30" s="224" t="s">
        <v>5096</v>
      </c>
      <c r="FE30" s="224" t="s">
        <v>33</v>
      </c>
      <c r="FF30" s="224">
        <v>2</v>
      </c>
      <c r="FG30" s="224" t="s">
        <v>5098</v>
      </c>
      <c r="FH30" s="224" t="s">
        <v>5097</v>
      </c>
      <c r="FI30" s="214">
        <v>45530</v>
      </c>
      <c r="FJ30" s="221" t="s">
        <v>1427</v>
      </c>
      <c r="FK30" s="222" t="s">
        <v>17</v>
      </c>
      <c r="FL30" s="222" t="s">
        <v>512</v>
      </c>
      <c r="FM30" s="222" t="s">
        <v>17</v>
      </c>
      <c r="FN30" s="222" t="s">
        <v>17</v>
      </c>
      <c r="FO30" s="222" t="s">
        <v>1426</v>
      </c>
      <c r="FP30" s="218" t="s">
        <v>512</v>
      </c>
      <c r="FQ30" s="219">
        <v>45199</v>
      </c>
      <c r="FR30" s="221" t="s">
        <v>1428</v>
      </c>
      <c r="FS30" s="224" t="s">
        <v>17</v>
      </c>
      <c r="FT30" s="224" t="s">
        <v>512</v>
      </c>
      <c r="FU30" s="224" t="s">
        <v>17</v>
      </c>
      <c r="FV30" s="224" t="s">
        <v>17</v>
      </c>
      <c r="FW30" s="224" t="s">
        <v>1426</v>
      </c>
      <c r="FX30" s="224" t="s">
        <v>512</v>
      </c>
      <c r="FY30" s="214">
        <v>45199</v>
      </c>
      <c r="FZ30" s="222" t="s">
        <v>2980</v>
      </c>
      <c r="GA30" s="222">
        <v>1</v>
      </c>
      <c r="GB30" s="222" t="s">
        <v>2177</v>
      </c>
      <c r="GC30" s="222" t="s">
        <v>33</v>
      </c>
      <c r="GD30" s="222">
        <v>2</v>
      </c>
      <c r="GE30" s="222" t="s">
        <v>17</v>
      </c>
      <c r="GF30" s="222" t="s">
        <v>17</v>
      </c>
      <c r="GG30" s="223">
        <v>45461</v>
      </c>
      <c r="GH30" s="221" t="s">
        <v>2986</v>
      </c>
      <c r="GI30" s="224">
        <v>3</v>
      </c>
      <c r="GJ30" s="224" t="s">
        <v>2177</v>
      </c>
      <c r="GK30" s="224" t="s">
        <v>33</v>
      </c>
      <c r="GL30" s="224">
        <v>2</v>
      </c>
      <c r="GM30" s="224" t="s">
        <v>17</v>
      </c>
      <c r="GN30" s="224" t="s">
        <v>17</v>
      </c>
      <c r="GO30" s="214">
        <v>45461</v>
      </c>
      <c r="GP30" s="222" t="s">
        <v>2981</v>
      </c>
      <c r="GQ30" s="222">
        <v>1</v>
      </c>
      <c r="GR30" s="222" t="s">
        <v>2177</v>
      </c>
      <c r="GS30" s="222" t="s">
        <v>33</v>
      </c>
      <c r="GT30" s="222">
        <v>2</v>
      </c>
      <c r="GU30" s="222" t="s">
        <v>17</v>
      </c>
      <c r="GV30" s="222" t="s">
        <v>17</v>
      </c>
      <c r="GW30" s="223">
        <v>45461</v>
      </c>
      <c r="GX30" s="221" t="s">
        <v>2987</v>
      </c>
      <c r="GY30" s="224">
        <v>0</v>
      </c>
      <c r="GZ30" s="224" t="s">
        <v>2177</v>
      </c>
      <c r="HA30" s="224" t="s">
        <v>33</v>
      </c>
      <c r="HB30" s="224">
        <v>2</v>
      </c>
      <c r="HC30" s="224" t="s">
        <v>17</v>
      </c>
      <c r="HD30" s="224" t="s">
        <v>17</v>
      </c>
      <c r="HE30" s="214">
        <v>45461</v>
      </c>
      <c r="HF30" s="222" t="s">
        <v>2979</v>
      </c>
      <c r="HG30" s="222">
        <v>0</v>
      </c>
      <c r="HH30" s="222" t="s">
        <v>2177</v>
      </c>
      <c r="HI30" s="222" t="s">
        <v>33</v>
      </c>
      <c r="HJ30" s="222">
        <v>2</v>
      </c>
      <c r="HK30" s="222" t="s">
        <v>17</v>
      </c>
      <c r="HL30" s="222" t="s">
        <v>17</v>
      </c>
      <c r="HM30" s="223">
        <v>45461</v>
      </c>
      <c r="HN30" s="221" t="s">
        <v>2985</v>
      </c>
      <c r="HO30" s="224">
        <v>2</v>
      </c>
      <c r="HP30" s="224" t="s">
        <v>2177</v>
      </c>
      <c r="HQ30" s="224" t="s">
        <v>33</v>
      </c>
      <c r="HR30" s="224">
        <v>2</v>
      </c>
      <c r="HS30" s="224" t="s">
        <v>17</v>
      </c>
      <c r="HT30" s="224" t="s">
        <v>17</v>
      </c>
      <c r="HU30" s="214">
        <v>45461</v>
      </c>
      <c r="HV30" s="222" t="s">
        <v>2982</v>
      </c>
      <c r="HW30" s="222">
        <v>1</v>
      </c>
      <c r="HX30" s="222" t="s">
        <v>2177</v>
      </c>
      <c r="HY30" s="222" t="s">
        <v>33</v>
      </c>
      <c r="HZ30" s="222">
        <v>2</v>
      </c>
      <c r="IA30" s="222" t="s">
        <v>17</v>
      </c>
      <c r="IB30" s="222" t="s">
        <v>17</v>
      </c>
      <c r="IC30" s="223">
        <v>45461</v>
      </c>
      <c r="ID30" s="221" t="s">
        <v>2984</v>
      </c>
      <c r="IE30" s="224">
        <v>2</v>
      </c>
      <c r="IF30" s="224" t="s">
        <v>2177</v>
      </c>
      <c r="IG30" s="224" t="s">
        <v>33</v>
      </c>
      <c r="IH30" s="224">
        <v>2</v>
      </c>
      <c r="II30" s="224" t="s">
        <v>17</v>
      </c>
      <c r="IJ30" s="224" t="s">
        <v>17</v>
      </c>
      <c r="IK30" s="214">
        <v>45461</v>
      </c>
      <c r="IL30" s="222" t="s">
        <v>2983</v>
      </c>
      <c r="IM30" s="222">
        <v>3</v>
      </c>
      <c r="IN30" s="222" t="s">
        <v>2177</v>
      </c>
      <c r="IO30" s="222" t="s">
        <v>33</v>
      </c>
      <c r="IP30" s="222">
        <v>2</v>
      </c>
      <c r="IQ30" s="222" t="s">
        <v>17</v>
      </c>
      <c r="IR30" s="222" t="s">
        <v>17</v>
      </c>
      <c r="IS30" s="223">
        <v>45461</v>
      </c>
    </row>
    <row r="31" spans="1:253" s="11" customFormat="1" ht="13.25" customHeight="1" x14ac:dyDescent="0.25">
      <c r="A31" s="11" t="s">
        <v>1086</v>
      </c>
      <c r="B31" s="11" t="s">
        <v>11090</v>
      </c>
      <c r="C31" s="11" t="s">
        <v>1087</v>
      </c>
      <c r="D31" s="11" t="s">
        <v>1088</v>
      </c>
      <c r="E31" s="11" t="s">
        <v>10436</v>
      </c>
      <c r="F31" s="11" t="s">
        <v>5105</v>
      </c>
      <c r="G31" s="212">
        <v>52700000</v>
      </c>
      <c r="H31" s="213" t="s">
        <v>5053</v>
      </c>
      <c r="I31" s="213" t="s">
        <v>884</v>
      </c>
      <c r="J31" s="213">
        <v>2</v>
      </c>
      <c r="K31" s="213" t="s">
        <v>5104</v>
      </c>
      <c r="L31" s="213" t="s">
        <v>5054</v>
      </c>
      <c r="M31" s="214">
        <v>45530</v>
      </c>
      <c r="N31" s="221" t="s">
        <v>5109</v>
      </c>
      <c r="O31" s="216">
        <v>34507</v>
      </c>
      <c r="P31" s="216" t="s">
        <v>5106</v>
      </c>
      <c r="Q31" s="216" t="s">
        <v>884</v>
      </c>
      <c r="R31" s="216">
        <v>2</v>
      </c>
      <c r="S31" s="216" t="s">
        <v>5108</v>
      </c>
      <c r="T31" s="216" t="s">
        <v>5107</v>
      </c>
      <c r="U31" s="217">
        <v>45530</v>
      </c>
      <c r="V31" s="221" t="s">
        <v>5113</v>
      </c>
      <c r="W31" s="213">
        <v>31005000</v>
      </c>
      <c r="X31" s="213" t="s">
        <v>5110</v>
      </c>
      <c r="Y31" s="213" t="s">
        <v>884</v>
      </c>
      <c r="Z31" s="213">
        <v>2</v>
      </c>
      <c r="AA31" s="213" t="s">
        <v>5112</v>
      </c>
      <c r="AB31" s="213" t="s">
        <v>5111</v>
      </c>
      <c r="AC31" s="214">
        <v>45530</v>
      </c>
      <c r="AD31" s="221" t="s">
        <v>5117</v>
      </c>
      <c r="AE31" s="218">
        <v>14976000</v>
      </c>
      <c r="AF31" s="218" t="s">
        <v>5114</v>
      </c>
      <c r="AG31" s="218" t="s">
        <v>884</v>
      </c>
      <c r="AH31" s="218">
        <v>2</v>
      </c>
      <c r="AI31" s="218" t="s">
        <v>5116</v>
      </c>
      <c r="AJ31" s="218" t="s">
        <v>5115</v>
      </c>
      <c r="AK31" s="219">
        <v>45530</v>
      </c>
      <c r="AL31" s="221" t="s">
        <v>5121</v>
      </c>
      <c r="AM31" s="213">
        <v>3850000</v>
      </c>
      <c r="AN31" s="213" t="s">
        <v>5118</v>
      </c>
      <c r="AO31" s="213" t="s">
        <v>884</v>
      </c>
      <c r="AP31" s="213">
        <v>2</v>
      </c>
      <c r="AQ31" s="213" t="s">
        <v>5120</v>
      </c>
      <c r="AR31" s="213" t="s">
        <v>5119</v>
      </c>
      <c r="AS31" s="214">
        <v>45530</v>
      </c>
      <c r="AT31" s="222" t="s">
        <v>5122</v>
      </c>
      <c r="AU31" s="218" t="s">
        <v>17</v>
      </c>
      <c r="AV31" s="218" t="s">
        <v>17</v>
      </c>
      <c r="AW31" s="218" t="s">
        <v>17</v>
      </c>
      <c r="AX31" s="218" t="s">
        <v>17</v>
      </c>
      <c r="AY31" s="218" t="s">
        <v>5071</v>
      </c>
      <c r="AZ31" s="218" t="s">
        <v>17</v>
      </c>
      <c r="BA31" s="219">
        <v>45530</v>
      </c>
      <c r="BB31" s="221" t="s">
        <v>5148</v>
      </c>
      <c r="BC31" s="213" t="s">
        <v>17</v>
      </c>
      <c r="BD31" s="213" t="s">
        <v>17</v>
      </c>
      <c r="BE31" s="213" t="s">
        <v>17</v>
      </c>
      <c r="BF31" s="213" t="s">
        <v>17</v>
      </c>
      <c r="BG31" s="213" t="s">
        <v>5071</v>
      </c>
      <c r="BH31" s="213" t="s">
        <v>17</v>
      </c>
      <c r="BI31" s="214">
        <v>45530</v>
      </c>
      <c r="BJ31" s="222" t="s">
        <v>5126</v>
      </c>
      <c r="BK31" s="222">
        <v>4</v>
      </c>
      <c r="BL31" s="222" t="s">
        <v>5123</v>
      </c>
      <c r="BM31" s="222" t="s">
        <v>22</v>
      </c>
      <c r="BN31" s="222">
        <v>3</v>
      </c>
      <c r="BO31" s="222" t="s">
        <v>5125</v>
      </c>
      <c r="BP31" s="218" t="s">
        <v>5124</v>
      </c>
      <c r="BQ31" s="223">
        <v>45530</v>
      </c>
      <c r="BR31" s="221" t="s">
        <v>5149</v>
      </c>
      <c r="BS31" s="224" t="s">
        <v>17</v>
      </c>
      <c r="BT31" s="224" t="s">
        <v>17</v>
      </c>
      <c r="BU31" s="224" t="s">
        <v>17</v>
      </c>
      <c r="BV31" s="224" t="s">
        <v>17</v>
      </c>
      <c r="BW31" s="224" t="s">
        <v>5071</v>
      </c>
      <c r="BX31" s="224" t="s">
        <v>17</v>
      </c>
      <c r="BY31" s="214">
        <v>45530</v>
      </c>
      <c r="BZ31" s="222" t="s">
        <v>5150</v>
      </c>
      <c r="CA31" s="222" t="s">
        <v>17</v>
      </c>
      <c r="CB31" s="222" t="s">
        <v>17</v>
      </c>
      <c r="CC31" s="222" t="s">
        <v>17</v>
      </c>
      <c r="CD31" s="222" t="s">
        <v>17</v>
      </c>
      <c r="CE31" s="222" t="s">
        <v>5071</v>
      </c>
      <c r="CF31" s="222" t="s">
        <v>17</v>
      </c>
      <c r="CG31" s="223">
        <v>45530</v>
      </c>
      <c r="CH31" s="221" t="s">
        <v>11706</v>
      </c>
      <c r="CI31" s="222" t="e">
        <v>#N/A</v>
      </c>
      <c r="CJ31" s="222" t="e">
        <v>#N/A</v>
      </c>
      <c r="CK31" s="222" t="e">
        <v>#N/A</v>
      </c>
      <c r="CL31" s="222" t="e">
        <v>#N/A</v>
      </c>
      <c r="CM31" s="222" t="e">
        <v>#N/A</v>
      </c>
      <c r="CN31" s="222" t="e">
        <v>#N/A</v>
      </c>
      <c r="CO31" s="225" t="e">
        <v>#N/A</v>
      </c>
      <c r="CP31" s="222" t="s">
        <v>1814</v>
      </c>
      <c r="CQ31" s="224" t="s">
        <v>17</v>
      </c>
      <c r="CR31" s="224" t="s">
        <v>17</v>
      </c>
      <c r="CS31" s="224" t="s">
        <v>17</v>
      </c>
      <c r="CT31" s="224" t="s">
        <v>17</v>
      </c>
      <c r="CU31" s="224" t="s">
        <v>1813</v>
      </c>
      <c r="CV31" s="224" t="s">
        <v>17</v>
      </c>
      <c r="CW31" s="214">
        <v>45401</v>
      </c>
      <c r="CX31" s="222" t="s">
        <v>5134</v>
      </c>
      <c r="CY31" s="218">
        <v>2100000</v>
      </c>
      <c r="CZ31" s="218" t="s">
        <v>5131</v>
      </c>
      <c r="DA31" s="218" t="s">
        <v>884</v>
      </c>
      <c r="DB31" s="218">
        <v>2</v>
      </c>
      <c r="DC31" s="218" t="s">
        <v>5142</v>
      </c>
      <c r="DD31" s="218" t="s">
        <v>5141</v>
      </c>
      <c r="DE31" s="220">
        <v>45530</v>
      </c>
      <c r="DF31" s="221" t="s">
        <v>5138</v>
      </c>
      <c r="DG31" s="213">
        <v>16028000</v>
      </c>
      <c r="DH31" s="224" t="s">
        <v>5135</v>
      </c>
      <c r="DI31" s="224" t="s">
        <v>884</v>
      </c>
      <c r="DJ31" s="224">
        <v>2</v>
      </c>
      <c r="DK31" s="224" t="s">
        <v>5137</v>
      </c>
      <c r="DL31" s="224" t="s">
        <v>5136</v>
      </c>
      <c r="DM31" s="214">
        <v>45530</v>
      </c>
      <c r="DN31" s="222" t="s">
        <v>5140</v>
      </c>
      <c r="DO31" s="218">
        <v>12876000</v>
      </c>
      <c r="DP31" s="222" t="s">
        <v>5086</v>
      </c>
      <c r="DQ31" s="222" t="s">
        <v>884</v>
      </c>
      <c r="DR31" s="222">
        <v>2</v>
      </c>
      <c r="DS31" s="222" t="s">
        <v>5139</v>
      </c>
      <c r="DT31" s="222" t="s">
        <v>5087</v>
      </c>
      <c r="DU31" s="223">
        <v>45530</v>
      </c>
      <c r="DV31" s="221" t="s">
        <v>5143</v>
      </c>
      <c r="DW31" s="213">
        <v>1155000</v>
      </c>
      <c r="DX31" s="224" t="s">
        <v>5131</v>
      </c>
      <c r="DY31" s="224" t="s">
        <v>884</v>
      </c>
      <c r="DZ31" s="224">
        <v>2</v>
      </c>
      <c r="EA31" s="224" t="s">
        <v>5142</v>
      </c>
      <c r="EB31" s="224" t="s">
        <v>5141</v>
      </c>
      <c r="EC31" s="214">
        <v>45530</v>
      </c>
      <c r="ED31" s="222" t="s">
        <v>5144</v>
      </c>
      <c r="EE31" s="218">
        <v>840000</v>
      </c>
      <c r="EF31" s="222" t="s">
        <v>5131</v>
      </c>
      <c r="EG31" s="222" t="s">
        <v>884</v>
      </c>
      <c r="EH31" s="222">
        <v>2</v>
      </c>
      <c r="EI31" s="222" t="s">
        <v>5092</v>
      </c>
      <c r="EJ31" s="222" t="s">
        <v>5141</v>
      </c>
      <c r="EK31" s="223">
        <v>45530</v>
      </c>
      <c r="EL31" s="221" t="s">
        <v>5145</v>
      </c>
      <c r="EM31" s="213">
        <v>105000</v>
      </c>
      <c r="EN31" s="224" t="s">
        <v>5131</v>
      </c>
      <c r="EO31" s="224" t="s">
        <v>884</v>
      </c>
      <c r="EP31" s="224">
        <v>2</v>
      </c>
      <c r="EQ31" s="224" t="s">
        <v>5094</v>
      </c>
      <c r="ER31" s="224" t="s">
        <v>5141</v>
      </c>
      <c r="ES31" s="214">
        <v>45530</v>
      </c>
      <c r="ET31" s="222" t="s">
        <v>5130</v>
      </c>
      <c r="EU31" s="222">
        <v>807</v>
      </c>
      <c r="EV31" s="222" t="s">
        <v>5127</v>
      </c>
      <c r="EW31" s="222" t="s">
        <v>22</v>
      </c>
      <c r="EX31" s="222">
        <v>3</v>
      </c>
      <c r="EY31" s="222" t="s">
        <v>5129</v>
      </c>
      <c r="EZ31" s="222" t="s">
        <v>5128</v>
      </c>
      <c r="FA31" s="223">
        <v>45530</v>
      </c>
      <c r="FB31" s="221" t="s">
        <v>5147</v>
      </c>
      <c r="FC31" s="224">
        <v>3</v>
      </c>
      <c r="FD31" s="224" t="s">
        <v>5096</v>
      </c>
      <c r="FE31" s="224" t="s">
        <v>884</v>
      </c>
      <c r="FF31" s="224">
        <v>2</v>
      </c>
      <c r="FG31" s="224" t="s">
        <v>5146</v>
      </c>
      <c r="FH31" s="224" t="s">
        <v>5083</v>
      </c>
      <c r="FI31" s="214">
        <v>45530</v>
      </c>
      <c r="FJ31" s="221" t="s">
        <v>1089</v>
      </c>
      <c r="FK31" s="222" t="s">
        <v>17</v>
      </c>
      <c r="FL31" s="222" t="s">
        <v>824</v>
      </c>
      <c r="FM31" s="222" t="s">
        <v>17</v>
      </c>
      <c r="FN31" s="222" t="s">
        <v>17</v>
      </c>
      <c r="FO31" s="222" t="s">
        <v>242</v>
      </c>
      <c r="FP31" s="218" t="s">
        <v>17</v>
      </c>
      <c r="FQ31" s="219">
        <v>44915</v>
      </c>
      <c r="FR31" s="221" t="s">
        <v>1090</v>
      </c>
      <c r="FS31" s="224" t="s">
        <v>17</v>
      </c>
      <c r="FT31" s="224" t="s">
        <v>824</v>
      </c>
      <c r="FU31" s="224" t="s">
        <v>17</v>
      </c>
      <c r="FV31" s="224" t="s">
        <v>17</v>
      </c>
      <c r="FW31" s="224" t="s">
        <v>242</v>
      </c>
      <c r="FX31" s="224" t="s">
        <v>17</v>
      </c>
      <c r="FY31" s="214">
        <v>44915</v>
      </c>
      <c r="FZ31" s="222" t="s">
        <v>2989</v>
      </c>
      <c r="GA31" s="222">
        <v>1</v>
      </c>
      <c r="GB31" s="222" t="s">
        <v>2177</v>
      </c>
      <c r="GC31" s="222" t="s">
        <v>33</v>
      </c>
      <c r="GD31" s="222">
        <v>2</v>
      </c>
      <c r="GE31" s="222" t="s">
        <v>17</v>
      </c>
      <c r="GF31" s="222" t="s">
        <v>17</v>
      </c>
      <c r="GG31" s="223">
        <v>45461</v>
      </c>
      <c r="GH31" s="221" t="s">
        <v>2995</v>
      </c>
      <c r="GI31" s="224">
        <v>3</v>
      </c>
      <c r="GJ31" s="224" t="s">
        <v>2177</v>
      </c>
      <c r="GK31" s="224" t="s">
        <v>33</v>
      </c>
      <c r="GL31" s="224">
        <v>2</v>
      </c>
      <c r="GM31" s="224" t="s">
        <v>17</v>
      </c>
      <c r="GN31" s="224" t="s">
        <v>17</v>
      </c>
      <c r="GO31" s="214">
        <v>45461</v>
      </c>
      <c r="GP31" s="222" t="s">
        <v>2990</v>
      </c>
      <c r="GQ31" s="222">
        <v>1</v>
      </c>
      <c r="GR31" s="222" t="s">
        <v>2177</v>
      </c>
      <c r="GS31" s="222" t="s">
        <v>33</v>
      </c>
      <c r="GT31" s="222">
        <v>2</v>
      </c>
      <c r="GU31" s="222" t="s">
        <v>17</v>
      </c>
      <c r="GV31" s="222" t="s">
        <v>17</v>
      </c>
      <c r="GW31" s="223">
        <v>45461</v>
      </c>
      <c r="GX31" s="221" t="s">
        <v>2996</v>
      </c>
      <c r="GY31" s="224">
        <v>0</v>
      </c>
      <c r="GZ31" s="224" t="s">
        <v>2177</v>
      </c>
      <c r="HA31" s="224" t="s">
        <v>33</v>
      </c>
      <c r="HB31" s="224">
        <v>2</v>
      </c>
      <c r="HC31" s="224" t="s">
        <v>17</v>
      </c>
      <c r="HD31" s="224" t="s">
        <v>17</v>
      </c>
      <c r="HE31" s="214">
        <v>45461</v>
      </c>
      <c r="HF31" s="222" t="s">
        <v>2988</v>
      </c>
      <c r="HG31" s="222">
        <v>0</v>
      </c>
      <c r="HH31" s="222" t="s">
        <v>2177</v>
      </c>
      <c r="HI31" s="222" t="s">
        <v>33</v>
      </c>
      <c r="HJ31" s="222">
        <v>2</v>
      </c>
      <c r="HK31" s="222" t="s">
        <v>17</v>
      </c>
      <c r="HL31" s="222" t="s">
        <v>17</v>
      </c>
      <c r="HM31" s="223">
        <v>45461</v>
      </c>
      <c r="HN31" s="221" t="s">
        <v>2994</v>
      </c>
      <c r="HO31" s="224">
        <v>0</v>
      </c>
      <c r="HP31" s="224" t="s">
        <v>2177</v>
      </c>
      <c r="HQ31" s="224" t="s">
        <v>33</v>
      </c>
      <c r="HR31" s="224">
        <v>2</v>
      </c>
      <c r="HS31" s="224" t="s">
        <v>17</v>
      </c>
      <c r="HT31" s="224" t="s">
        <v>17</v>
      </c>
      <c r="HU31" s="214">
        <v>45461</v>
      </c>
      <c r="HV31" s="222" t="s">
        <v>2991</v>
      </c>
      <c r="HW31" s="222">
        <v>1</v>
      </c>
      <c r="HX31" s="222" t="s">
        <v>2177</v>
      </c>
      <c r="HY31" s="222" t="s">
        <v>33</v>
      </c>
      <c r="HZ31" s="222">
        <v>2</v>
      </c>
      <c r="IA31" s="222" t="s">
        <v>17</v>
      </c>
      <c r="IB31" s="222" t="s">
        <v>17</v>
      </c>
      <c r="IC31" s="223">
        <v>45461</v>
      </c>
      <c r="ID31" s="221" t="s">
        <v>2993</v>
      </c>
      <c r="IE31" s="224">
        <v>2</v>
      </c>
      <c r="IF31" s="224" t="s">
        <v>2177</v>
      </c>
      <c r="IG31" s="224" t="s">
        <v>33</v>
      </c>
      <c r="IH31" s="224">
        <v>2</v>
      </c>
      <c r="II31" s="224" t="s">
        <v>17</v>
      </c>
      <c r="IJ31" s="224" t="s">
        <v>17</v>
      </c>
      <c r="IK31" s="214">
        <v>45461</v>
      </c>
      <c r="IL31" s="222" t="s">
        <v>2992</v>
      </c>
      <c r="IM31" s="222">
        <v>3</v>
      </c>
      <c r="IN31" s="222" t="s">
        <v>2177</v>
      </c>
      <c r="IO31" s="222" t="s">
        <v>33</v>
      </c>
      <c r="IP31" s="222">
        <v>2</v>
      </c>
      <c r="IQ31" s="222" t="s">
        <v>17</v>
      </c>
      <c r="IR31" s="222" t="s">
        <v>17</v>
      </c>
      <c r="IS31" s="223">
        <v>45461</v>
      </c>
    </row>
    <row r="32" spans="1:253" s="11" customFormat="1" ht="13.25" customHeight="1" x14ac:dyDescent="0.25">
      <c r="A32" s="11" t="s">
        <v>1104</v>
      </c>
      <c r="B32" s="11" t="s">
        <v>11090</v>
      </c>
      <c r="C32" s="11" t="s">
        <v>1105</v>
      </c>
      <c r="D32" s="11" t="s">
        <v>1106</v>
      </c>
      <c r="E32" s="11" t="s">
        <v>10441</v>
      </c>
      <c r="F32" s="11" t="s">
        <v>4967</v>
      </c>
      <c r="G32" s="212">
        <v>5212000</v>
      </c>
      <c r="H32" s="213" t="s">
        <v>4964</v>
      </c>
      <c r="I32" s="213" t="s">
        <v>884</v>
      </c>
      <c r="J32" s="213">
        <v>2</v>
      </c>
      <c r="K32" s="213" t="s">
        <v>4966</v>
      </c>
      <c r="L32" s="213" t="s">
        <v>4965</v>
      </c>
      <c r="M32" s="214">
        <v>45530</v>
      </c>
      <c r="N32" s="221" t="s">
        <v>4971</v>
      </c>
      <c r="O32" s="216">
        <v>1003</v>
      </c>
      <c r="P32" s="216" t="s">
        <v>4968</v>
      </c>
      <c r="Q32" s="216" t="s">
        <v>33</v>
      </c>
      <c r="R32" s="216">
        <v>2</v>
      </c>
      <c r="S32" s="216" t="s">
        <v>4970</v>
      </c>
      <c r="T32" s="216" t="s">
        <v>4969</v>
      </c>
      <c r="U32" s="217">
        <v>45530</v>
      </c>
      <c r="V32" s="221" t="s">
        <v>4975</v>
      </c>
      <c r="W32" s="213">
        <v>2451000</v>
      </c>
      <c r="X32" s="213" t="s">
        <v>4972</v>
      </c>
      <c r="Y32" s="213" t="s">
        <v>884</v>
      </c>
      <c r="Z32" s="213">
        <v>2</v>
      </c>
      <c r="AA32" s="213" t="s">
        <v>4974</v>
      </c>
      <c r="AB32" s="213" t="s">
        <v>4973</v>
      </c>
      <c r="AC32" s="214">
        <v>45530</v>
      </c>
      <c r="AD32" s="221" t="s">
        <v>4979</v>
      </c>
      <c r="AE32" s="218">
        <v>235000</v>
      </c>
      <c r="AF32" s="218" t="s">
        <v>4976</v>
      </c>
      <c r="AG32" s="218" t="s">
        <v>33</v>
      </c>
      <c r="AH32" s="218">
        <v>2</v>
      </c>
      <c r="AI32" s="218" t="s">
        <v>4978</v>
      </c>
      <c r="AJ32" s="218" t="s">
        <v>4977</v>
      </c>
      <c r="AK32" s="219">
        <v>45530</v>
      </c>
      <c r="AL32" s="221" t="s">
        <v>4980</v>
      </c>
      <c r="AM32" s="213">
        <v>235000</v>
      </c>
      <c r="AN32" s="213" t="s">
        <v>4976</v>
      </c>
      <c r="AO32" s="213" t="s">
        <v>33</v>
      </c>
      <c r="AP32" s="213">
        <v>2</v>
      </c>
      <c r="AQ32" s="213" t="s">
        <v>4978</v>
      </c>
      <c r="AR32" s="213" t="s">
        <v>4977</v>
      </c>
      <c r="AS32" s="214">
        <v>45530</v>
      </c>
      <c r="AT32" s="222" t="s">
        <v>4981</v>
      </c>
      <c r="AU32" s="218" t="s">
        <v>17</v>
      </c>
      <c r="AV32" s="218" t="s">
        <v>17</v>
      </c>
      <c r="AW32" s="218" t="s">
        <v>17</v>
      </c>
      <c r="AX32" s="218" t="s">
        <v>17</v>
      </c>
      <c r="AY32" s="218" t="s">
        <v>4759</v>
      </c>
      <c r="AZ32" s="218" t="s">
        <v>17</v>
      </c>
      <c r="BA32" s="219">
        <v>45530</v>
      </c>
      <c r="BB32" s="221" t="s">
        <v>5006</v>
      </c>
      <c r="BC32" s="213" t="s">
        <v>17</v>
      </c>
      <c r="BD32" s="213" t="s">
        <v>17</v>
      </c>
      <c r="BE32" s="213" t="s">
        <v>17</v>
      </c>
      <c r="BF32" s="213" t="s">
        <v>17</v>
      </c>
      <c r="BG32" s="213" t="s">
        <v>4759</v>
      </c>
      <c r="BH32" s="213" t="s">
        <v>17</v>
      </c>
      <c r="BI32" s="214">
        <v>45530</v>
      </c>
      <c r="BJ32" s="222" t="s">
        <v>4985</v>
      </c>
      <c r="BK32" s="222">
        <v>100</v>
      </c>
      <c r="BL32" s="222" t="s">
        <v>4982</v>
      </c>
      <c r="BM32" s="222" t="s">
        <v>22</v>
      </c>
      <c r="BN32" s="222">
        <v>3</v>
      </c>
      <c r="BO32" s="222" t="s">
        <v>4984</v>
      </c>
      <c r="BP32" s="218" t="s">
        <v>4983</v>
      </c>
      <c r="BQ32" s="223">
        <v>45530</v>
      </c>
      <c r="BR32" s="221" t="s">
        <v>5007</v>
      </c>
      <c r="BS32" s="224" t="s">
        <v>17</v>
      </c>
      <c r="BT32" s="224" t="s">
        <v>17</v>
      </c>
      <c r="BU32" s="224" t="s">
        <v>17</v>
      </c>
      <c r="BV32" s="224" t="s">
        <v>17</v>
      </c>
      <c r="BW32" s="224" t="s">
        <v>4759</v>
      </c>
      <c r="BX32" s="224" t="s">
        <v>17</v>
      </c>
      <c r="BY32" s="214">
        <v>45530</v>
      </c>
      <c r="BZ32" s="222" t="s">
        <v>5008</v>
      </c>
      <c r="CA32" s="222" t="s">
        <v>17</v>
      </c>
      <c r="CB32" s="222" t="s">
        <v>17</v>
      </c>
      <c r="CC32" s="222" t="s">
        <v>17</v>
      </c>
      <c r="CD32" s="222" t="s">
        <v>17</v>
      </c>
      <c r="CE32" s="222" t="s">
        <v>4759</v>
      </c>
      <c r="CF32" s="222" t="s">
        <v>17</v>
      </c>
      <c r="CG32" s="223">
        <v>45530</v>
      </c>
      <c r="CH32" s="221" t="s">
        <v>11707</v>
      </c>
      <c r="CI32" s="222" t="e">
        <v>#N/A</v>
      </c>
      <c r="CJ32" s="222" t="e">
        <v>#N/A</v>
      </c>
      <c r="CK32" s="222" t="e">
        <v>#N/A</v>
      </c>
      <c r="CL32" s="222" t="e">
        <v>#N/A</v>
      </c>
      <c r="CM32" s="222" t="e">
        <v>#N/A</v>
      </c>
      <c r="CN32" s="222" t="e">
        <v>#N/A</v>
      </c>
      <c r="CO32" s="225" t="e">
        <v>#N/A</v>
      </c>
      <c r="CP32" s="222" t="s">
        <v>5010</v>
      </c>
      <c r="CQ32" s="224" t="s">
        <v>17</v>
      </c>
      <c r="CR32" s="224" t="s">
        <v>17</v>
      </c>
      <c r="CS32" s="224" t="s">
        <v>17</v>
      </c>
      <c r="CT32" s="224" t="s">
        <v>17</v>
      </c>
      <c r="CU32" s="224" t="s">
        <v>4759</v>
      </c>
      <c r="CV32" s="224" t="s">
        <v>17</v>
      </c>
      <c r="CW32" s="214">
        <v>45530</v>
      </c>
      <c r="CX32" s="222" t="s">
        <v>4990</v>
      </c>
      <c r="CY32" s="218">
        <v>235000</v>
      </c>
      <c r="CZ32" s="218" t="s">
        <v>4987</v>
      </c>
      <c r="DA32" s="218" t="s">
        <v>22</v>
      </c>
      <c r="DB32" s="218">
        <v>3</v>
      </c>
      <c r="DC32" s="218" t="s">
        <v>4997</v>
      </c>
      <c r="DD32" s="218" t="s">
        <v>4988</v>
      </c>
      <c r="DE32" s="220">
        <v>45530</v>
      </c>
      <c r="DF32" s="221" t="s">
        <v>4994</v>
      </c>
      <c r="DG32" s="213">
        <v>2215000</v>
      </c>
      <c r="DH32" s="224" t="s">
        <v>4991</v>
      </c>
      <c r="DI32" s="224" t="s">
        <v>22</v>
      </c>
      <c r="DJ32" s="224">
        <v>3</v>
      </c>
      <c r="DK32" s="224" t="s">
        <v>4993</v>
      </c>
      <c r="DL32" s="224" t="s">
        <v>4992</v>
      </c>
      <c r="DM32" s="214">
        <v>45530</v>
      </c>
      <c r="DN32" s="222" t="s">
        <v>4996</v>
      </c>
      <c r="DO32" s="218">
        <v>0</v>
      </c>
      <c r="DP32" s="222" t="s">
        <v>17</v>
      </c>
      <c r="DQ32" s="222" t="s">
        <v>17</v>
      </c>
      <c r="DR32" s="222" t="s">
        <v>17</v>
      </c>
      <c r="DS32" s="222" t="s">
        <v>4995</v>
      </c>
      <c r="DT32" s="222" t="s">
        <v>17</v>
      </c>
      <c r="DU32" s="223">
        <v>45530</v>
      </c>
      <c r="DV32" s="221" t="s">
        <v>4998</v>
      </c>
      <c r="DW32" s="213">
        <v>235000</v>
      </c>
      <c r="DX32" s="224" t="s">
        <v>4987</v>
      </c>
      <c r="DY32" s="224" t="s">
        <v>22</v>
      </c>
      <c r="DZ32" s="224">
        <v>3</v>
      </c>
      <c r="EA32" s="224" t="s">
        <v>4997</v>
      </c>
      <c r="EB32" s="224" t="s">
        <v>4988</v>
      </c>
      <c r="EC32" s="214">
        <v>45530</v>
      </c>
      <c r="ED32" s="222" t="s">
        <v>5000</v>
      </c>
      <c r="EE32" s="218">
        <v>0</v>
      </c>
      <c r="EF32" s="222" t="s">
        <v>17</v>
      </c>
      <c r="EG32" s="222" t="s">
        <v>17</v>
      </c>
      <c r="EH32" s="222" t="s">
        <v>17</v>
      </c>
      <c r="EI32" s="222" t="s">
        <v>4999</v>
      </c>
      <c r="EJ32" s="222" t="s">
        <v>17</v>
      </c>
      <c r="EK32" s="223">
        <v>45530</v>
      </c>
      <c r="EL32" s="221" t="s">
        <v>5002</v>
      </c>
      <c r="EM32" s="213">
        <v>0</v>
      </c>
      <c r="EN32" s="224" t="s">
        <v>824</v>
      </c>
      <c r="EO32" s="224" t="s">
        <v>17</v>
      </c>
      <c r="EP32" s="224" t="s">
        <v>17</v>
      </c>
      <c r="EQ32" s="224" t="s">
        <v>5001</v>
      </c>
      <c r="ER32" s="224" t="s">
        <v>17</v>
      </c>
      <c r="ES32" s="214">
        <v>45530</v>
      </c>
      <c r="ET32" s="222" t="s">
        <v>4986</v>
      </c>
      <c r="EU32" s="222">
        <v>100</v>
      </c>
      <c r="EV32" s="222" t="s">
        <v>4982</v>
      </c>
      <c r="EW32" s="222" t="s">
        <v>22</v>
      </c>
      <c r="EX32" s="222">
        <v>3</v>
      </c>
      <c r="EY32" s="222" t="s">
        <v>4984</v>
      </c>
      <c r="EZ32" s="222" t="s">
        <v>4983</v>
      </c>
      <c r="FA32" s="223">
        <v>45530</v>
      </c>
      <c r="FB32" s="221" t="s">
        <v>5005</v>
      </c>
      <c r="FC32" s="224">
        <v>3</v>
      </c>
      <c r="FD32" s="224" t="s">
        <v>5003</v>
      </c>
      <c r="FE32" s="224" t="s">
        <v>884</v>
      </c>
      <c r="FF32" s="224">
        <v>2</v>
      </c>
      <c r="FG32" s="224" t="s">
        <v>4872</v>
      </c>
      <c r="FH32" s="224" t="s">
        <v>5004</v>
      </c>
      <c r="FI32" s="214">
        <v>45530</v>
      </c>
      <c r="FJ32" s="221" t="s">
        <v>1108</v>
      </c>
      <c r="FK32" s="222" t="s">
        <v>17</v>
      </c>
      <c r="FL32" s="222" t="s">
        <v>17</v>
      </c>
      <c r="FM32" s="222" t="s">
        <v>17</v>
      </c>
      <c r="FN32" s="222" t="s">
        <v>17</v>
      </c>
      <c r="FO32" s="222" t="s">
        <v>1107</v>
      </c>
      <c r="FP32" s="218" t="s">
        <v>17</v>
      </c>
      <c r="FQ32" s="219">
        <v>44921</v>
      </c>
      <c r="FR32" s="221" t="s">
        <v>1110</v>
      </c>
      <c r="FS32" s="224" t="s">
        <v>17</v>
      </c>
      <c r="FT32" s="224" t="s">
        <v>17</v>
      </c>
      <c r="FU32" s="224" t="s">
        <v>17</v>
      </c>
      <c r="FV32" s="224" t="s">
        <v>17</v>
      </c>
      <c r="FW32" s="224" t="s">
        <v>1109</v>
      </c>
      <c r="FX32" s="224" t="s">
        <v>17</v>
      </c>
      <c r="FY32" s="214">
        <v>44921</v>
      </c>
      <c r="FZ32" s="222" t="s">
        <v>2998</v>
      </c>
      <c r="GA32" s="222">
        <v>0</v>
      </c>
      <c r="GB32" s="222" t="s">
        <v>2177</v>
      </c>
      <c r="GC32" s="222" t="s">
        <v>33</v>
      </c>
      <c r="GD32" s="222">
        <v>2</v>
      </c>
      <c r="GE32" s="222" t="s">
        <v>17</v>
      </c>
      <c r="GF32" s="222" t="s">
        <v>17</v>
      </c>
      <c r="GG32" s="223">
        <v>45461</v>
      </c>
      <c r="GH32" s="221" t="s">
        <v>3004</v>
      </c>
      <c r="GI32" s="224">
        <v>0</v>
      </c>
      <c r="GJ32" s="224" t="s">
        <v>2177</v>
      </c>
      <c r="GK32" s="224" t="s">
        <v>33</v>
      </c>
      <c r="GL32" s="224">
        <v>2</v>
      </c>
      <c r="GM32" s="224" t="s">
        <v>17</v>
      </c>
      <c r="GN32" s="224" t="s">
        <v>17</v>
      </c>
      <c r="GO32" s="214">
        <v>45461</v>
      </c>
      <c r="GP32" s="222" t="s">
        <v>2999</v>
      </c>
      <c r="GQ32" s="222">
        <v>0</v>
      </c>
      <c r="GR32" s="222" t="s">
        <v>2177</v>
      </c>
      <c r="GS32" s="222" t="s">
        <v>33</v>
      </c>
      <c r="GT32" s="222">
        <v>2</v>
      </c>
      <c r="GU32" s="222" t="s">
        <v>17</v>
      </c>
      <c r="GV32" s="222" t="s">
        <v>17</v>
      </c>
      <c r="GW32" s="223">
        <v>45461</v>
      </c>
      <c r="GX32" s="221" t="s">
        <v>3005</v>
      </c>
      <c r="GY32" s="224">
        <v>0</v>
      </c>
      <c r="GZ32" s="224" t="s">
        <v>2177</v>
      </c>
      <c r="HA32" s="224" t="s">
        <v>33</v>
      </c>
      <c r="HB32" s="224">
        <v>2</v>
      </c>
      <c r="HC32" s="224" t="s">
        <v>17</v>
      </c>
      <c r="HD32" s="224" t="s">
        <v>17</v>
      </c>
      <c r="HE32" s="214">
        <v>45461</v>
      </c>
      <c r="HF32" s="222" t="s">
        <v>2997</v>
      </c>
      <c r="HG32" s="222">
        <v>0</v>
      </c>
      <c r="HH32" s="222" t="s">
        <v>2177</v>
      </c>
      <c r="HI32" s="222" t="s">
        <v>33</v>
      </c>
      <c r="HJ32" s="222">
        <v>2</v>
      </c>
      <c r="HK32" s="222" t="s">
        <v>17</v>
      </c>
      <c r="HL32" s="222" t="s">
        <v>17</v>
      </c>
      <c r="HM32" s="223">
        <v>45461</v>
      </c>
      <c r="HN32" s="221" t="s">
        <v>3003</v>
      </c>
      <c r="HO32" s="224">
        <v>0</v>
      </c>
      <c r="HP32" s="224" t="s">
        <v>2177</v>
      </c>
      <c r="HQ32" s="224" t="s">
        <v>33</v>
      </c>
      <c r="HR32" s="224">
        <v>2</v>
      </c>
      <c r="HS32" s="224" t="s">
        <v>17</v>
      </c>
      <c r="HT32" s="224" t="s">
        <v>17</v>
      </c>
      <c r="HU32" s="214">
        <v>45461</v>
      </c>
      <c r="HV32" s="222" t="s">
        <v>3000</v>
      </c>
      <c r="HW32" s="222">
        <v>0</v>
      </c>
      <c r="HX32" s="222" t="s">
        <v>2177</v>
      </c>
      <c r="HY32" s="222" t="s">
        <v>33</v>
      </c>
      <c r="HZ32" s="222">
        <v>2</v>
      </c>
      <c r="IA32" s="222" t="s">
        <v>17</v>
      </c>
      <c r="IB32" s="222" t="s">
        <v>17</v>
      </c>
      <c r="IC32" s="223">
        <v>45461</v>
      </c>
      <c r="ID32" s="221" t="s">
        <v>3002</v>
      </c>
      <c r="IE32" s="224">
        <v>0</v>
      </c>
      <c r="IF32" s="224" t="s">
        <v>2177</v>
      </c>
      <c r="IG32" s="224" t="s">
        <v>33</v>
      </c>
      <c r="IH32" s="224">
        <v>2</v>
      </c>
      <c r="II32" s="224" t="s">
        <v>17</v>
      </c>
      <c r="IJ32" s="224" t="s">
        <v>17</v>
      </c>
      <c r="IK32" s="214">
        <v>45461</v>
      </c>
      <c r="IL32" s="222" t="s">
        <v>3001</v>
      </c>
      <c r="IM32" s="222">
        <v>1</v>
      </c>
      <c r="IN32" s="222" t="s">
        <v>2177</v>
      </c>
      <c r="IO32" s="222" t="s">
        <v>33</v>
      </c>
      <c r="IP32" s="222">
        <v>2</v>
      </c>
      <c r="IQ32" s="222" t="s">
        <v>17</v>
      </c>
      <c r="IR32" s="222" t="s">
        <v>17</v>
      </c>
      <c r="IS32" s="223">
        <v>45461</v>
      </c>
    </row>
    <row r="33" spans="1:253" s="11" customFormat="1" ht="13.25" customHeight="1" x14ac:dyDescent="0.25">
      <c r="A33" s="11" t="s">
        <v>3006</v>
      </c>
      <c r="B33" s="11" t="s">
        <v>11027</v>
      </c>
      <c r="C33" s="11" t="s">
        <v>3007</v>
      </c>
      <c r="D33" s="11" t="s">
        <v>3008</v>
      </c>
      <c r="E33" s="11" t="s">
        <v>10448</v>
      </c>
      <c r="F33" s="11" t="s">
        <v>8412</v>
      </c>
      <c r="G33" s="212">
        <v>11043000</v>
      </c>
      <c r="H33" s="213" t="s">
        <v>8330</v>
      </c>
      <c r="I33" s="213" t="s">
        <v>492</v>
      </c>
      <c r="J33" s="213">
        <v>1</v>
      </c>
      <c r="K33" s="213" t="s">
        <v>8411</v>
      </c>
      <c r="L33" s="213" t="s">
        <v>8410</v>
      </c>
      <c r="M33" s="214">
        <v>45563</v>
      </c>
      <c r="N33" s="221" t="s">
        <v>8416</v>
      </c>
      <c r="O33" s="216">
        <v>77187</v>
      </c>
      <c r="P33" s="216" t="s">
        <v>8413</v>
      </c>
      <c r="Q33" s="216" t="s">
        <v>884</v>
      </c>
      <c r="R33" s="216">
        <v>2</v>
      </c>
      <c r="S33" s="216" t="s">
        <v>8415</v>
      </c>
      <c r="T33" s="216" t="s">
        <v>8414</v>
      </c>
      <c r="U33" s="217">
        <v>45563</v>
      </c>
      <c r="V33" s="221" t="s">
        <v>8418</v>
      </c>
      <c r="W33" s="213">
        <v>11043000</v>
      </c>
      <c r="X33" s="213" t="s">
        <v>8330</v>
      </c>
      <c r="Y33" s="213" t="s">
        <v>884</v>
      </c>
      <c r="Z33" s="213">
        <v>2</v>
      </c>
      <c r="AA33" s="213" t="s">
        <v>8417</v>
      </c>
      <c r="AB33" s="213" t="s">
        <v>8410</v>
      </c>
      <c r="AC33" s="214">
        <v>45563</v>
      </c>
      <c r="AD33" s="221" t="s">
        <v>8419</v>
      </c>
      <c r="AE33" s="218">
        <v>371000</v>
      </c>
      <c r="AF33" s="218" t="s">
        <v>8245</v>
      </c>
      <c r="AG33" s="218" t="s">
        <v>884</v>
      </c>
      <c r="AH33" s="218">
        <v>2</v>
      </c>
      <c r="AI33" s="218" t="s">
        <v>8341</v>
      </c>
      <c r="AJ33" s="218" t="s">
        <v>8340</v>
      </c>
      <c r="AK33" s="219">
        <v>45563</v>
      </c>
      <c r="AL33" s="221" t="s">
        <v>8421</v>
      </c>
      <c r="AM33" s="213">
        <v>371000</v>
      </c>
      <c r="AN33" s="213" t="s">
        <v>8245</v>
      </c>
      <c r="AO33" s="213" t="s">
        <v>884</v>
      </c>
      <c r="AP33" s="213">
        <v>2</v>
      </c>
      <c r="AQ33" s="213" t="s">
        <v>8420</v>
      </c>
      <c r="AR33" s="213" t="s">
        <v>8340</v>
      </c>
      <c r="AS33" s="214">
        <v>45563</v>
      </c>
      <c r="AT33" s="222" t="s">
        <v>8423</v>
      </c>
      <c r="AU33" s="218" t="s">
        <v>17</v>
      </c>
      <c r="AV33" s="218" t="s">
        <v>17</v>
      </c>
      <c r="AW33" s="218" t="s">
        <v>17</v>
      </c>
      <c r="AX33" s="218" t="s">
        <v>17</v>
      </c>
      <c r="AY33" s="218" t="s">
        <v>8345</v>
      </c>
      <c r="AZ33" s="218" t="s">
        <v>17</v>
      </c>
      <c r="BA33" s="219">
        <v>45563</v>
      </c>
      <c r="BB33" s="221" t="s">
        <v>8422</v>
      </c>
      <c r="BC33" s="213" t="s">
        <v>17</v>
      </c>
      <c r="BD33" s="213" t="s">
        <v>17</v>
      </c>
      <c r="BE33" s="213" t="s">
        <v>17</v>
      </c>
      <c r="BF33" s="213" t="s">
        <v>17</v>
      </c>
      <c r="BG33" s="213" t="s">
        <v>8345</v>
      </c>
      <c r="BH33" s="213" t="s">
        <v>17</v>
      </c>
      <c r="BI33" s="214">
        <v>45563</v>
      </c>
      <c r="BJ33" s="222" t="s">
        <v>8424</v>
      </c>
      <c r="BK33" s="222">
        <v>0</v>
      </c>
      <c r="BL33" s="222" t="s">
        <v>8348</v>
      </c>
      <c r="BM33" s="222" t="s">
        <v>884</v>
      </c>
      <c r="BN33" s="222">
        <v>2</v>
      </c>
      <c r="BO33" s="222" t="s">
        <v>8349</v>
      </c>
      <c r="BP33" s="218" t="s">
        <v>4941</v>
      </c>
      <c r="BQ33" s="223">
        <v>45563</v>
      </c>
      <c r="BR33" s="221" t="s">
        <v>8426</v>
      </c>
      <c r="BS33" s="224">
        <v>0</v>
      </c>
      <c r="BT33" s="224" t="s">
        <v>17</v>
      </c>
      <c r="BU33" s="224" t="s">
        <v>17</v>
      </c>
      <c r="BV33" s="224" t="s">
        <v>17</v>
      </c>
      <c r="BW33" s="224" t="s">
        <v>8345</v>
      </c>
      <c r="BX33" s="224" t="s">
        <v>8353</v>
      </c>
      <c r="BY33" s="214">
        <v>45563</v>
      </c>
      <c r="BZ33" s="222" t="s">
        <v>8427</v>
      </c>
      <c r="CA33" s="222">
        <v>0</v>
      </c>
      <c r="CB33" s="222" t="s">
        <v>17</v>
      </c>
      <c r="CC33" s="222" t="s">
        <v>17</v>
      </c>
      <c r="CD33" s="222" t="s">
        <v>17</v>
      </c>
      <c r="CE33" s="222" t="s">
        <v>8345</v>
      </c>
      <c r="CF33" s="222" t="s">
        <v>8353</v>
      </c>
      <c r="CG33" s="223">
        <v>45563</v>
      </c>
      <c r="CH33" s="221" t="s">
        <v>11708</v>
      </c>
      <c r="CI33" s="222" t="e">
        <v>#N/A</v>
      </c>
      <c r="CJ33" s="222" t="e">
        <v>#N/A</v>
      </c>
      <c r="CK33" s="222" t="e">
        <v>#N/A</v>
      </c>
      <c r="CL33" s="222" t="e">
        <v>#N/A</v>
      </c>
      <c r="CM33" s="222" t="e">
        <v>#N/A</v>
      </c>
      <c r="CN33" s="222" t="e">
        <v>#N/A</v>
      </c>
      <c r="CO33" s="225" t="e">
        <v>#N/A</v>
      </c>
      <c r="CP33" s="222" t="s">
        <v>8429</v>
      </c>
      <c r="CQ33" s="224" t="s">
        <v>17</v>
      </c>
      <c r="CR33" s="224" t="s">
        <v>17</v>
      </c>
      <c r="CS33" s="224" t="s">
        <v>17</v>
      </c>
      <c r="CT33" s="224" t="s">
        <v>17</v>
      </c>
      <c r="CU33" s="224" t="s">
        <v>8345</v>
      </c>
      <c r="CV33" s="224" t="s">
        <v>17</v>
      </c>
      <c r="CW33" s="214">
        <v>45563</v>
      </c>
      <c r="CX33" s="222" t="s">
        <v>8431</v>
      </c>
      <c r="CY33" s="218">
        <v>371000</v>
      </c>
      <c r="CZ33" s="218" t="s">
        <v>8358</v>
      </c>
      <c r="DA33" s="218" t="s">
        <v>884</v>
      </c>
      <c r="DB33" s="218">
        <v>2</v>
      </c>
      <c r="DC33" s="218" t="s">
        <v>7941</v>
      </c>
      <c r="DD33" s="218" t="s">
        <v>8359</v>
      </c>
      <c r="DE33" s="220">
        <v>45563</v>
      </c>
      <c r="DF33" s="221" t="s">
        <v>8432</v>
      </c>
      <c r="DG33" s="213">
        <v>10672000</v>
      </c>
      <c r="DH33" s="224" t="s">
        <v>8330</v>
      </c>
      <c r="DI33" s="224" t="s">
        <v>884</v>
      </c>
      <c r="DJ33" s="224">
        <v>2</v>
      </c>
      <c r="DK33" s="224" t="s">
        <v>8363</v>
      </c>
      <c r="DL33" s="224" t="s">
        <v>8410</v>
      </c>
      <c r="DM33" s="214">
        <v>45563</v>
      </c>
      <c r="DN33" s="222" t="s">
        <v>8434</v>
      </c>
      <c r="DO33" s="218">
        <v>0</v>
      </c>
      <c r="DP33" s="222" t="s">
        <v>8358</v>
      </c>
      <c r="DQ33" s="222" t="s">
        <v>884</v>
      </c>
      <c r="DR33" s="222">
        <v>2</v>
      </c>
      <c r="DS33" s="222" t="s">
        <v>8433</v>
      </c>
      <c r="DT33" s="222" t="s">
        <v>8359</v>
      </c>
      <c r="DU33" s="223">
        <v>45563</v>
      </c>
      <c r="DV33" s="221" t="s">
        <v>8435</v>
      </c>
      <c r="DW33" s="213">
        <v>371000</v>
      </c>
      <c r="DX33" s="224" t="s">
        <v>8358</v>
      </c>
      <c r="DY33" s="224" t="s">
        <v>884</v>
      </c>
      <c r="DZ33" s="224">
        <v>2</v>
      </c>
      <c r="EA33" s="224" t="s">
        <v>7941</v>
      </c>
      <c r="EB33" s="224" t="s">
        <v>8359</v>
      </c>
      <c r="EC33" s="214">
        <v>45563</v>
      </c>
      <c r="ED33" s="222" t="s">
        <v>8436</v>
      </c>
      <c r="EE33" s="218">
        <v>0</v>
      </c>
      <c r="EF33" s="222" t="s">
        <v>8358</v>
      </c>
      <c r="EG33" s="222" t="s">
        <v>884</v>
      </c>
      <c r="EH33" s="222">
        <v>2</v>
      </c>
      <c r="EI33" s="222" t="s">
        <v>7941</v>
      </c>
      <c r="EJ33" s="222" t="s">
        <v>8359</v>
      </c>
      <c r="EK33" s="223">
        <v>45563</v>
      </c>
      <c r="EL33" s="221" t="s">
        <v>8437</v>
      </c>
      <c r="EM33" s="213">
        <v>0</v>
      </c>
      <c r="EN33" s="224" t="s">
        <v>8358</v>
      </c>
      <c r="EO33" s="224" t="s">
        <v>884</v>
      </c>
      <c r="EP33" s="224">
        <v>2</v>
      </c>
      <c r="EQ33" s="224" t="s">
        <v>7941</v>
      </c>
      <c r="ER33" s="224" t="s">
        <v>8359</v>
      </c>
      <c r="ES33" s="214">
        <v>45563</v>
      </c>
      <c r="ET33" s="222" t="s">
        <v>8425</v>
      </c>
      <c r="EU33" s="222">
        <v>0</v>
      </c>
      <c r="EV33" s="222" t="s">
        <v>8348</v>
      </c>
      <c r="EW33" s="222" t="s">
        <v>884</v>
      </c>
      <c r="EX33" s="222">
        <v>2</v>
      </c>
      <c r="EY33" s="222" t="s">
        <v>8351</v>
      </c>
      <c r="EZ33" s="222" t="s">
        <v>4941</v>
      </c>
      <c r="FA33" s="223">
        <v>45563</v>
      </c>
      <c r="FB33" s="221" t="s">
        <v>8439</v>
      </c>
      <c r="FC33" s="224">
        <v>2</v>
      </c>
      <c r="FD33" s="224" t="s">
        <v>8245</v>
      </c>
      <c r="FE33" s="224" t="s">
        <v>884</v>
      </c>
      <c r="FF33" s="224">
        <v>2</v>
      </c>
      <c r="FG33" s="224" t="s">
        <v>8438</v>
      </c>
      <c r="FH33" s="224" t="s">
        <v>8340</v>
      </c>
      <c r="FI33" s="214">
        <v>45563</v>
      </c>
      <c r="FJ33" s="221" t="s">
        <v>8440</v>
      </c>
      <c r="FK33" s="222" t="s">
        <v>17</v>
      </c>
      <c r="FL33" s="222" t="s">
        <v>17</v>
      </c>
      <c r="FM33" s="222" t="s">
        <v>17</v>
      </c>
      <c r="FN33" s="222" t="s">
        <v>17</v>
      </c>
      <c r="FO33" s="222" t="s">
        <v>8345</v>
      </c>
      <c r="FP33" s="218" t="s">
        <v>17</v>
      </c>
      <c r="FQ33" s="219">
        <v>45563</v>
      </c>
      <c r="FR33" s="221" t="s">
        <v>8441</v>
      </c>
      <c r="FS33" s="224" t="s">
        <v>17</v>
      </c>
      <c r="FT33" s="224" t="s">
        <v>17</v>
      </c>
      <c r="FU33" s="224" t="s">
        <v>17</v>
      </c>
      <c r="FV33" s="224" t="s">
        <v>17</v>
      </c>
      <c r="FW33" s="224" t="s">
        <v>8345</v>
      </c>
      <c r="FX33" s="224" t="s">
        <v>17</v>
      </c>
      <c r="FY33" s="214">
        <v>45563</v>
      </c>
      <c r="FZ33" s="222" t="s">
        <v>3010</v>
      </c>
      <c r="GA33" s="222">
        <v>0</v>
      </c>
      <c r="GB33" s="222" t="s">
        <v>2177</v>
      </c>
      <c r="GC33" s="222" t="s">
        <v>33</v>
      </c>
      <c r="GD33" s="222">
        <v>2</v>
      </c>
      <c r="GE33" s="222" t="s">
        <v>17</v>
      </c>
      <c r="GF33" s="222" t="s">
        <v>17</v>
      </c>
      <c r="GG33" s="223">
        <v>45461</v>
      </c>
      <c r="GH33" s="221" t="s">
        <v>3016</v>
      </c>
      <c r="GI33" s="224">
        <v>0</v>
      </c>
      <c r="GJ33" s="224" t="s">
        <v>2177</v>
      </c>
      <c r="GK33" s="224" t="s">
        <v>33</v>
      </c>
      <c r="GL33" s="224">
        <v>2</v>
      </c>
      <c r="GM33" s="224" t="s">
        <v>17</v>
      </c>
      <c r="GN33" s="224" t="s">
        <v>17</v>
      </c>
      <c r="GO33" s="214">
        <v>45461</v>
      </c>
      <c r="GP33" s="222" t="s">
        <v>3011</v>
      </c>
      <c r="GQ33" s="222">
        <v>0</v>
      </c>
      <c r="GR33" s="222" t="s">
        <v>2177</v>
      </c>
      <c r="GS33" s="222" t="s">
        <v>33</v>
      </c>
      <c r="GT33" s="222">
        <v>2</v>
      </c>
      <c r="GU33" s="222" t="s">
        <v>17</v>
      </c>
      <c r="GV33" s="222" t="s">
        <v>17</v>
      </c>
      <c r="GW33" s="223">
        <v>45461</v>
      </c>
      <c r="GX33" s="221" t="s">
        <v>3017</v>
      </c>
      <c r="GY33" s="224">
        <v>0</v>
      </c>
      <c r="GZ33" s="224" t="s">
        <v>2177</v>
      </c>
      <c r="HA33" s="224" t="s">
        <v>33</v>
      </c>
      <c r="HB33" s="224">
        <v>2</v>
      </c>
      <c r="HC33" s="224" t="s">
        <v>17</v>
      </c>
      <c r="HD33" s="224" t="s">
        <v>17</v>
      </c>
      <c r="HE33" s="214">
        <v>45461</v>
      </c>
      <c r="HF33" s="222" t="s">
        <v>3009</v>
      </c>
      <c r="HG33" s="222">
        <v>0</v>
      </c>
      <c r="HH33" s="222" t="s">
        <v>2177</v>
      </c>
      <c r="HI33" s="222" t="s">
        <v>33</v>
      </c>
      <c r="HJ33" s="222">
        <v>2</v>
      </c>
      <c r="HK33" s="222" t="s">
        <v>17</v>
      </c>
      <c r="HL33" s="222" t="s">
        <v>17</v>
      </c>
      <c r="HM33" s="223">
        <v>45461</v>
      </c>
      <c r="HN33" s="221" t="s">
        <v>3015</v>
      </c>
      <c r="HO33" s="224">
        <v>0</v>
      </c>
      <c r="HP33" s="224" t="s">
        <v>2177</v>
      </c>
      <c r="HQ33" s="224" t="s">
        <v>33</v>
      </c>
      <c r="HR33" s="224">
        <v>2</v>
      </c>
      <c r="HS33" s="224" t="s">
        <v>17</v>
      </c>
      <c r="HT33" s="224" t="s">
        <v>17</v>
      </c>
      <c r="HU33" s="214">
        <v>45461</v>
      </c>
      <c r="HV33" s="222" t="s">
        <v>3012</v>
      </c>
      <c r="HW33" s="222">
        <v>0</v>
      </c>
      <c r="HX33" s="222" t="s">
        <v>2177</v>
      </c>
      <c r="HY33" s="222" t="s">
        <v>33</v>
      </c>
      <c r="HZ33" s="222">
        <v>2</v>
      </c>
      <c r="IA33" s="222" t="s">
        <v>17</v>
      </c>
      <c r="IB33" s="222" t="s">
        <v>17</v>
      </c>
      <c r="IC33" s="223">
        <v>45461</v>
      </c>
      <c r="ID33" s="221" t="s">
        <v>3014</v>
      </c>
      <c r="IE33" s="224">
        <v>0</v>
      </c>
      <c r="IF33" s="224" t="s">
        <v>2177</v>
      </c>
      <c r="IG33" s="224" t="s">
        <v>33</v>
      </c>
      <c r="IH33" s="224">
        <v>2</v>
      </c>
      <c r="II33" s="224" t="s">
        <v>17</v>
      </c>
      <c r="IJ33" s="224" t="s">
        <v>17</v>
      </c>
      <c r="IK33" s="214">
        <v>45461</v>
      </c>
      <c r="IL33" s="222" t="s">
        <v>3013</v>
      </c>
      <c r="IM33" s="222">
        <v>0</v>
      </c>
      <c r="IN33" s="222" t="s">
        <v>2177</v>
      </c>
      <c r="IO33" s="222" t="s">
        <v>33</v>
      </c>
      <c r="IP33" s="222">
        <v>2</v>
      </c>
      <c r="IQ33" s="222" t="s">
        <v>17</v>
      </c>
      <c r="IR33" s="222" t="s">
        <v>17</v>
      </c>
      <c r="IS33" s="223">
        <v>45461</v>
      </c>
    </row>
    <row r="34" spans="1:253" s="11" customFormat="1" ht="13.25" customHeight="1" x14ac:dyDescent="0.25">
      <c r="A34" s="11" t="s">
        <v>1075</v>
      </c>
      <c r="B34" s="11" t="s">
        <v>11131</v>
      </c>
      <c r="C34" s="11" t="s">
        <v>1076</v>
      </c>
      <c r="D34" s="11" t="s">
        <v>1048</v>
      </c>
      <c r="E34" s="11" t="s">
        <v>10451</v>
      </c>
      <c r="F34" s="11" t="s">
        <v>9641</v>
      </c>
      <c r="G34" s="212">
        <v>1182000</v>
      </c>
      <c r="H34" s="213" t="s">
        <v>9638</v>
      </c>
      <c r="I34" s="213" t="s">
        <v>884</v>
      </c>
      <c r="J34" s="213">
        <v>2</v>
      </c>
      <c r="K34" s="213" t="s">
        <v>9640</v>
      </c>
      <c r="L34" s="213" t="s">
        <v>9639</v>
      </c>
      <c r="M34" s="214">
        <v>45565</v>
      </c>
      <c r="N34" s="221" t="s">
        <v>9645</v>
      </c>
      <c r="O34" s="216">
        <v>23180</v>
      </c>
      <c r="P34" s="216" t="s">
        <v>9642</v>
      </c>
      <c r="Q34" s="216" t="s">
        <v>884</v>
      </c>
      <c r="R34" s="216">
        <v>2</v>
      </c>
      <c r="S34" s="216" t="s">
        <v>9644</v>
      </c>
      <c r="T34" s="216" t="s">
        <v>9643</v>
      </c>
      <c r="U34" s="217">
        <v>45565</v>
      </c>
      <c r="V34" s="221" t="s">
        <v>9649</v>
      </c>
      <c r="W34" s="213">
        <v>1182000</v>
      </c>
      <c r="X34" s="213" t="s">
        <v>9646</v>
      </c>
      <c r="Y34" s="213" t="s">
        <v>884</v>
      </c>
      <c r="Z34" s="213">
        <v>2</v>
      </c>
      <c r="AA34" s="213" t="s">
        <v>9648</v>
      </c>
      <c r="AB34" s="213" t="s">
        <v>9647</v>
      </c>
      <c r="AC34" s="214">
        <v>45565</v>
      </c>
      <c r="AD34" s="221" t="s">
        <v>9653</v>
      </c>
      <c r="AE34" s="218">
        <v>792000</v>
      </c>
      <c r="AF34" s="218" t="s">
        <v>9650</v>
      </c>
      <c r="AG34" s="218" t="s">
        <v>884</v>
      </c>
      <c r="AH34" s="218">
        <v>2</v>
      </c>
      <c r="AI34" s="218" t="s">
        <v>9652</v>
      </c>
      <c r="AJ34" s="218" t="s">
        <v>9651</v>
      </c>
      <c r="AK34" s="219">
        <v>45565</v>
      </c>
      <c r="AL34" s="221" t="s">
        <v>9657</v>
      </c>
      <c r="AM34" s="213">
        <v>32000</v>
      </c>
      <c r="AN34" s="213" t="s">
        <v>9654</v>
      </c>
      <c r="AO34" s="213" t="s">
        <v>884</v>
      </c>
      <c r="AP34" s="213">
        <v>2</v>
      </c>
      <c r="AQ34" s="213" t="s">
        <v>9656</v>
      </c>
      <c r="AR34" s="213" t="s">
        <v>9655</v>
      </c>
      <c r="AS34" s="214">
        <v>45565</v>
      </c>
      <c r="AT34" s="222" t="s">
        <v>1078</v>
      </c>
      <c r="AU34" s="218" t="s">
        <v>17</v>
      </c>
      <c r="AV34" s="218" t="s">
        <v>17</v>
      </c>
      <c r="AW34" s="218" t="s">
        <v>17</v>
      </c>
      <c r="AX34" s="218" t="s">
        <v>17</v>
      </c>
      <c r="AY34" s="218" t="s">
        <v>1049</v>
      </c>
      <c r="AZ34" s="218" t="s">
        <v>17</v>
      </c>
      <c r="BA34" s="219">
        <v>44893</v>
      </c>
      <c r="BB34" s="221" t="s">
        <v>1077</v>
      </c>
      <c r="BC34" s="213" t="s">
        <v>17</v>
      </c>
      <c r="BD34" s="213" t="s">
        <v>17</v>
      </c>
      <c r="BE34" s="213" t="s">
        <v>17</v>
      </c>
      <c r="BF34" s="213" t="s">
        <v>17</v>
      </c>
      <c r="BG34" s="213" t="s">
        <v>1049</v>
      </c>
      <c r="BH34" s="213" t="s">
        <v>17</v>
      </c>
      <c r="BI34" s="214">
        <v>44893</v>
      </c>
      <c r="BJ34" s="222" t="s">
        <v>9661</v>
      </c>
      <c r="BK34" s="222">
        <v>43</v>
      </c>
      <c r="BL34" s="222" t="s">
        <v>9658</v>
      </c>
      <c r="BM34" s="222" t="s">
        <v>884</v>
      </c>
      <c r="BN34" s="222">
        <v>2</v>
      </c>
      <c r="BO34" s="222" t="s">
        <v>9660</v>
      </c>
      <c r="BP34" s="218" t="s">
        <v>9659</v>
      </c>
      <c r="BQ34" s="223">
        <v>45565</v>
      </c>
      <c r="BR34" s="221" t="s">
        <v>1079</v>
      </c>
      <c r="BS34" s="224" t="s">
        <v>17</v>
      </c>
      <c r="BT34" s="224" t="s">
        <v>17</v>
      </c>
      <c r="BU34" s="224" t="s">
        <v>17</v>
      </c>
      <c r="BV34" s="224" t="s">
        <v>17</v>
      </c>
      <c r="BW34" s="224" t="s">
        <v>1049</v>
      </c>
      <c r="BX34" s="224" t="s">
        <v>17</v>
      </c>
      <c r="BY34" s="214">
        <v>44893</v>
      </c>
      <c r="BZ34" s="222" t="s">
        <v>1080</v>
      </c>
      <c r="CA34" s="222" t="s">
        <v>17</v>
      </c>
      <c r="CB34" s="222" t="s">
        <v>17</v>
      </c>
      <c r="CC34" s="222" t="s">
        <v>17</v>
      </c>
      <c r="CD34" s="222" t="s">
        <v>17</v>
      </c>
      <c r="CE34" s="222" t="s">
        <v>1049</v>
      </c>
      <c r="CF34" s="222" t="s">
        <v>17</v>
      </c>
      <c r="CG34" s="223">
        <v>44893</v>
      </c>
      <c r="CH34" s="221" t="s">
        <v>11709</v>
      </c>
      <c r="CI34" s="222" t="e">
        <v>#N/A</v>
      </c>
      <c r="CJ34" s="222" t="e">
        <v>#N/A</v>
      </c>
      <c r="CK34" s="222" t="e">
        <v>#N/A</v>
      </c>
      <c r="CL34" s="222" t="e">
        <v>#N/A</v>
      </c>
      <c r="CM34" s="222" t="e">
        <v>#N/A</v>
      </c>
      <c r="CN34" s="222" t="e">
        <v>#N/A</v>
      </c>
      <c r="CO34" s="225" t="e">
        <v>#N/A</v>
      </c>
      <c r="CP34" s="222" t="s">
        <v>1082</v>
      </c>
      <c r="CQ34" s="224" t="s">
        <v>17</v>
      </c>
      <c r="CR34" s="224" t="s">
        <v>17</v>
      </c>
      <c r="CS34" s="224" t="s">
        <v>17</v>
      </c>
      <c r="CT34" s="224" t="s">
        <v>17</v>
      </c>
      <c r="CU34" s="224" t="s">
        <v>1049</v>
      </c>
      <c r="CV34" s="224" t="s">
        <v>17</v>
      </c>
      <c r="CW34" s="214">
        <v>44893</v>
      </c>
      <c r="CX34" s="222" t="s">
        <v>9666</v>
      </c>
      <c r="CY34" s="218">
        <v>317000</v>
      </c>
      <c r="CZ34" s="218" t="s">
        <v>9650</v>
      </c>
      <c r="DA34" s="218" t="s">
        <v>884</v>
      </c>
      <c r="DB34" s="218">
        <v>2</v>
      </c>
      <c r="DC34" s="218" t="s">
        <v>9671</v>
      </c>
      <c r="DD34" s="218" t="s">
        <v>9651</v>
      </c>
      <c r="DE34" s="220">
        <v>45565</v>
      </c>
      <c r="DF34" s="221" t="s">
        <v>9668</v>
      </c>
      <c r="DG34" s="213">
        <v>390000</v>
      </c>
      <c r="DH34" s="224" t="s">
        <v>9650</v>
      </c>
      <c r="DI34" s="224" t="s">
        <v>884</v>
      </c>
      <c r="DJ34" s="224">
        <v>2</v>
      </c>
      <c r="DK34" s="224" t="s">
        <v>9667</v>
      </c>
      <c r="DL34" s="224" t="s">
        <v>9651</v>
      </c>
      <c r="DM34" s="214">
        <v>45565</v>
      </c>
      <c r="DN34" s="222" t="s">
        <v>9670</v>
      </c>
      <c r="DO34" s="218">
        <v>475000</v>
      </c>
      <c r="DP34" s="222" t="s">
        <v>9650</v>
      </c>
      <c r="DQ34" s="222" t="s">
        <v>884</v>
      </c>
      <c r="DR34" s="222">
        <v>2</v>
      </c>
      <c r="DS34" s="222" t="s">
        <v>9669</v>
      </c>
      <c r="DT34" s="222" t="s">
        <v>9651</v>
      </c>
      <c r="DU34" s="223">
        <v>45565</v>
      </c>
      <c r="DV34" s="221" t="s">
        <v>9672</v>
      </c>
      <c r="DW34" s="213">
        <v>264000</v>
      </c>
      <c r="DX34" s="224" t="s">
        <v>9650</v>
      </c>
      <c r="DY34" s="224" t="s">
        <v>884</v>
      </c>
      <c r="DZ34" s="224">
        <v>2</v>
      </c>
      <c r="EA34" s="224" t="s">
        <v>9671</v>
      </c>
      <c r="EB34" s="224" t="s">
        <v>9651</v>
      </c>
      <c r="EC34" s="214">
        <v>45565</v>
      </c>
      <c r="ED34" s="222" t="s">
        <v>9675</v>
      </c>
      <c r="EE34" s="218">
        <v>53000</v>
      </c>
      <c r="EF34" s="222" t="s">
        <v>9638</v>
      </c>
      <c r="EG34" s="222" t="s">
        <v>884</v>
      </c>
      <c r="EH34" s="222">
        <v>2</v>
      </c>
      <c r="EI34" s="222" t="s">
        <v>9674</v>
      </c>
      <c r="EJ34" s="222" t="s">
        <v>9673</v>
      </c>
      <c r="EK34" s="223">
        <v>45565</v>
      </c>
      <c r="EL34" s="221" t="s">
        <v>9677</v>
      </c>
      <c r="EM34" s="213">
        <v>0</v>
      </c>
      <c r="EN34" s="224" t="s">
        <v>9638</v>
      </c>
      <c r="EO34" s="224" t="s">
        <v>884</v>
      </c>
      <c r="EP34" s="224">
        <v>2</v>
      </c>
      <c r="EQ34" s="224" t="s">
        <v>9676</v>
      </c>
      <c r="ER34" s="224" t="s">
        <v>9673</v>
      </c>
      <c r="ES34" s="214">
        <v>45565</v>
      </c>
      <c r="ET34" s="222" t="s">
        <v>9663</v>
      </c>
      <c r="EU34" s="222">
        <v>43</v>
      </c>
      <c r="EV34" s="222" t="s">
        <v>9658</v>
      </c>
      <c r="EW34" s="222" t="s">
        <v>884</v>
      </c>
      <c r="EX34" s="222">
        <v>2</v>
      </c>
      <c r="EY34" s="222" t="s">
        <v>9660</v>
      </c>
      <c r="EZ34" s="222" t="s">
        <v>9662</v>
      </c>
      <c r="FA34" s="223">
        <v>45565</v>
      </c>
      <c r="FB34" s="221" t="s">
        <v>1083</v>
      </c>
      <c r="FC34" s="224">
        <v>5</v>
      </c>
      <c r="FD34" s="224" t="s">
        <v>17</v>
      </c>
      <c r="FE34" s="224" t="s">
        <v>884</v>
      </c>
      <c r="FF34" s="224">
        <v>2</v>
      </c>
      <c r="FG34" s="224" t="s">
        <v>1056</v>
      </c>
      <c r="FH34" s="224" t="s">
        <v>17</v>
      </c>
      <c r="FI34" s="214">
        <v>44893</v>
      </c>
      <c r="FJ34" s="221" t="s">
        <v>1084</v>
      </c>
      <c r="FK34" s="222" t="s">
        <v>17</v>
      </c>
      <c r="FL34" s="222" t="s">
        <v>17</v>
      </c>
      <c r="FM34" s="222" t="s">
        <v>17</v>
      </c>
      <c r="FN34" s="222" t="s">
        <v>17</v>
      </c>
      <c r="FO34" s="222" t="s">
        <v>1049</v>
      </c>
      <c r="FP34" s="218" t="s">
        <v>17</v>
      </c>
      <c r="FQ34" s="219">
        <v>44893</v>
      </c>
      <c r="FR34" s="221" t="s">
        <v>1085</v>
      </c>
      <c r="FS34" s="224" t="s">
        <v>17</v>
      </c>
      <c r="FT34" s="224" t="s">
        <v>17</v>
      </c>
      <c r="FU34" s="224" t="s">
        <v>17</v>
      </c>
      <c r="FV34" s="224" t="s">
        <v>17</v>
      </c>
      <c r="FW34" s="224">
        <v>0</v>
      </c>
      <c r="FX34" s="224" t="s">
        <v>17</v>
      </c>
      <c r="FY34" s="214">
        <v>44893</v>
      </c>
      <c r="FZ34" s="222" t="s">
        <v>2651</v>
      </c>
      <c r="GA34" s="222">
        <v>0</v>
      </c>
      <c r="GB34" s="222" t="s">
        <v>2177</v>
      </c>
      <c r="GC34" s="222" t="s">
        <v>33</v>
      </c>
      <c r="GD34" s="222">
        <v>2</v>
      </c>
      <c r="GE34" s="222" t="s">
        <v>17</v>
      </c>
      <c r="GF34" s="222" t="s">
        <v>17</v>
      </c>
      <c r="GG34" s="223">
        <v>45457</v>
      </c>
      <c r="GH34" s="221" t="s">
        <v>2657</v>
      </c>
      <c r="GI34" s="224">
        <v>0</v>
      </c>
      <c r="GJ34" s="224" t="s">
        <v>2177</v>
      </c>
      <c r="GK34" s="224" t="s">
        <v>33</v>
      </c>
      <c r="GL34" s="224">
        <v>2</v>
      </c>
      <c r="GM34" s="224" t="s">
        <v>17</v>
      </c>
      <c r="GN34" s="224" t="s">
        <v>17</v>
      </c>
      <c r="GO34" s="214">
        <v>45457</v>
      </c>
      <c r="GP34" s="222" t="s">
        <v>2652</v>
      </c>
      <c r="GQ34" s="222">
        <v>0</v>
      </c>
      <c r="GR34" s="222" t="s">
        <v>2177</v>
      </c>
      <c r="GS34" s="222" t="s">
        <v>33</v>
      </c>
      <c r="GT34" s="222">
        <v>2</v>
      </c>
      <c r="GU34" s="222" t="s">
        <v>17</v>
      </c>
      <c r="GV34" s="222" t="s">
        <v>17</v>
      </c>
      <c r="GW34" s="223">
        <v>45457</v>
      </c>
      <c r="GX34" s="221" t="s">
        <v>2658</v>
      </c>
      <c r="GY34" s="224">
        <v>0</v>
      </c>
      <c r="GZ34" s="224" t="s">
        <v>2177</v>
      </c>
      <c r="HA34" s="224" t="s">
        <v>33</v>
      </c>
      <c r="HB34" s="224">
        <v>2</v>
      </c>
      <c r="HC34" s="224" t="s">
        <v>17</v>
      </c>
      <c r="HD34" s="224" t="s">
        <v>17</v>
      </c>
      <c r="HE34" s="214">
        <v>45457</v>
      </c>
      <c r="HF34" s="222" t="s">
        <v>2650</v>
      </c>
      <c r="HG34" s="222">
        <v>0</v>
      </c>
      <c r="HH34" s="222" t="s">
        <v>2177</v>
      </c>
      <c r="HI34" s="222" t="s">
        <v>33</v>
      </c>
      <c r="HJ34" s="222">
        <v>2</v>
      </c>
      <c r="HK34" s="222" t="s">
        <v>17</v>
      </c>
      <c r="HL34" s="222" t="s">
        <v>17</v>
      </c>
      <c r="HM34" s="223">
        <v>45457</v>
      </c>
      <c r="HN34" s="221" t="s">
        <v>2656</v>
      </c>
      <c r="HO34" s="224">
        <v>1</v>
      </c>
      <c r="HP34" s="224" t="s">
        <v>2177</v>
      </c>
      <c r="HQ34" s="224" t="s">
        <v>33</v>
      </c>
      <c r="HR34" s="224">
        <v>2</v>
      </c>
      <c r="HS34" s="224" t="s">
        <v>17</v>
      </c>
      <c r="HT34" s="224" t="s">
        <v>17</v>
      </c>
      <c r="HU34" s="214">
        <v>45457</v>
      </c>
      <c r="HV34" s="222" t="s">
        <v>2653</v>
      </c>
      <c r="HW34" s="222">
        <v>0</v>
      </c>
      <c r="HX34" s="222" t="s">
        <v>2177</v>
      </c>
      <c r="HY34" s="222" t="s">
        <v>33</v>
      </c>
      <c r="HZ34" s="222">
        <v>2</v>
      </c>
      <c r="IA34" s="222" t="s">
        <v>17</v>
      </c>
      <c r="IB34" s="222" t="s">
        <v>17</v>
      </c>
      <c r="IC34" s="223">
        <v>45457</v>
      </c>
      <c r="ID34" s="221" t="s">
        <v>2655</v>
      </c>
      <c r="IE34" s="224">
        <v>0</v>
      </c>
      <c r="IF34" s="224" t="s">
        <v>2177</v>
      </c>
      <c r="IG34" s="224" t="s">
        <v>33</v>
      </c>
      <c r="IH34" s="224">
        <v>2</v>
      </c>
      <c r="II34" s="224" t="s">
        <v>17</v>
      </c>
      <c r="IJ34" s="224" t="s">
        <v>17</v>
      </c>
      <c r="IK34" s="214">
        <v>45457</v>
      </c>
      <c r="IL34" s="222" t="s">
        <v>2654</v>
      </c>
      <c r="IM34" s="222">
        <v>2</v>
      </c>
      <c r="IN34" s="222" t="s">
        <v>2177</v>
      </c>
      <c r="IO34" s="222" t="s">
        <v>33</v>
      </c>
      <c r="IP34" s="222">
        <v>2</v>
      </c>
      <c r="IQ34" s="222" t="s">
        <v>17</v>
      </c>
      <c r="IR34" s="222" t="s">
        <v>17</v>
      </c>
      <c r="IS34" s="223">
        <v>45457</v>
      </c>
    </row>
    <row r="35" spans="1:253" s="11" customFormat="1" ht="13.25" customHeight="1" x14ac:dyDescent="0.25">
      <c r="A35" s="11" t="s">
        <v>1060</v>
      </c>
      <c r="B35" s="11" t="s">
        <v>11090</v>
      </c>
      <c r="C35" s="11" t="s">
        <v>1061</v>
      </c>
      <c r="D35" s="11" t="s">
        <v>1048</v>
      </c>
      <c r="E35" s="11" t="s">
        <v>10451</v>
      </c>
      <c r="F35" s="11" t="s">
        <v>9679</v>
      </c>
      <c r="G35" s="212">
        <v>1182000</v>
      </c>
      <c r="H35" s="213" t="s">
        <v>9638</v>
      </c>
      <c r="I35" s="213" t="s">
        <v>884</v>
      </c>
      <c r="J35" s="213">
        <v>2</v>
      </c>
      <c r="K35" s="213" t="s">
        <v>9678</v>
      </c>
      <c r="L35" s="213" t="s">
        <v>9673</v>
      </c>
      <c r="M35" s="214">
        <v>45565</v>
      </c>
      <c r="N35" s="221" t="s">
        <v>9681</v>
      </c>
      <c r="O35" s="216">
        <v>7300</v>
      </c>
      <c r="P35" s="216" t="s">
        <v>9642</v>
      </c>
      <c r="Q35" s="216" t="s">
        <v>492</v>
      </c>
      <c r="R35" s="216">
        <v>1</v>
      </c>
      <c r="S35" s="216" t="s">
        <v>9680</v>
      </c>
      <c r="T35" s="216" t="s">
        <v>9643</v>
      </c>
      <c r="U35" s="217">
        <v>45565</v>
      </c>
      <c r="V35" s="221" t="s">
        <v>9685</v>
      </c>
      <c r="W35" s="213">
        <v>676000</v>
      </c>
      <c r="X35" s="213" t="s">
        <v>9682</v>
      </c>
      <c r="Y35" s="213" t="s">
        <v>884</v>
      </c>
      <c r="Z35" s="213">
        <v>2</v>
      </c>
      <c r="AA35" s="213" t="s">
        <v>9684</v>
      </c>
      <c r="AB35" s="213" t="s">
        <v>9683</v>
      </c>
      <c r="AC35" s="214">
        <v>45565</v>
      </c>
      <c r="AD35" s="221" t="s">
        <v>9687</v>
      </c>
      <c r="AE35" s="218">
        <v>32000</v>
      </c>
      <c r="AF35" s="218" t="s">
        <v>9654</v>
      </c>
      <c r="AG35" s="218" t="s">
        <v>884</v>
      </c>
      <c r="AH35" s="218">
        <v>2</v>
      </c>
      <c r="AI35" s="218" t="s">
        <v>9686</v>
      </c>
      <c r="AJ35" s="218" t="s">
        <v>9655</v>
      </c>
      <c r="AK35" s="219">
        <v>45565</v>
      </c>
      <c r="AL35" s="221" t="s">
        <v>9689</v>
      </c>
      <c r="AM35" s="213">
        <v>32000</v>
      </c>
      <c r="AN35" s="213" t="s">
        <v>9654</v>
      </c>
      <c r="AO35" s="213" t="s">
        <v>884</v>
      </c>
      <c r="AP35" s="213">
        <v>2</v>
      </c>
      <c r="AQ35" s="213" t="s">
        <v>9688</v>
      </c>
      <c r="AR35" s="213" t="s">
        <v>9655</v>
      </c>
      <c r="AS35" s="214">
        <v>45565</v>
      </c>
      <c r="AT35" s="222" t="s">
        <v>1064</v>
      </c>
      <c r="AU35" s="218" t="s">
        <v>17</v>
      </c>
      <c r="AV35" s="218" t="s">
        <v>512</v>
      </c>
      <c r="AW35" s="218" t="s">
        <v>17</v>
      </c>
      <c r="AX35" s="218" t="s">
        <v>17</v>
      </c>
      <c r="AY35" s="218" t="s">
        <v>1062</v>
      </c>
      <c r="AZ35" s="218" t="s">
        <v>512</v>
      </c>
      <c r="BA35" s="219">
        <v>44893</v>
      </c>
      <c r="BB35" s="221" t="s">
        <v>1063</v>
      </c>
      <c r="BC35" s="213" t="s">
        <v>17</v>
      </c>
      <c r="BD35" s="213" t="s">
        <v>512</v>
      </c>
      <c r="BE35" s="213" t="s">
        <v>17</v>
      </c>
      <c r="BF35" s="213" t="s">
        <v>17</v>
      </c>
      <c r="BG35" s="213" t="s">
        <v>1062</v>
      </c>
      <c r="BH35" s="213" t="s">
        <v>512</v>
      </c>
      <c r="BI35" s="214">
        <v>44893</v>
      </c>
      <c r="BJ35" s="222" t="s">
        <v>9691</v>
      </c>
      <c r="BK35" s="222">
        <v>43</v>
      </c>
      <c r="BL35" s="222" t="s">
        <v>9658</v>
      </c>
      <c r="BM35" s="222" t="s">
        <v>884</v>
      </c>
      <c r="BN35" s="222">
        <v>2</v>
      </c>
      <c r="BO35" s="222" t="s">
        <v>9690</v>
      </c>
      <c r="BP35" s="218" t="s">
        <v>9659</v>
      </c>
      <c r="BQ35" s="223">
        <v>45565</v>
      </c>
      <c r="BR35" s="221" t="s">
        <v>1065</v>
      </c>
      <c r="BS35" s="224" t="s">
        <v>17</v>
      </c>
      <c r="BT35" s="224" t="s">
        <v>512</v>
      </c>
      <c r="BU35" s="224" t="s">
        <v>17</v>
      </c>
      <c r="BV35" s="224" t="s">
        <v>17</v>
      </c>
      <c r="BW35" s="224" t="s">
        <v>1062</v>
      </c>
      <c r="BX35" s="224" t="s">
        <v>512</v>
      </c>
      <c r="BY35" s="214">
        <v>44893</v>
      </c>
      <c r="BZ35" s="222" t="s">
        <v>1066</v>
      </c>
      <c r="CA35" s="222" t="s">
        <v>17</v>
      </c>
      <c r="CB35" s="222" t="s">
        <v>512</v>
      </c>
      <c r="CC35" s="222" t="s">
        <v>17</v>
      </c>
      <c r="CD35" s="222" t="s">
        <v>17</v>
      </c>
      <c r="CE35" s="222" t="s">
        <v>1062</v>
      </c>
      <c r="CF35" s="222" t="s">
        <v>512</v>
      </c>
      <c r="CG35" s="223">
        <v>44893</v>
      </c>
      <c r="CH35" s="221" t="s">
        <v>11710</v>
      </c>
      <c r="CI35" s="222" t="e">
        <v>#N/A</v>
      </c>
      <c r="CJ35" s="222" t="e">
        <v>#N/A</v>
      </c>
      <c r="CK35" s="222" t="e">
        <v>#N/A</v>
      </c>
      <c r="CL35" s="222" t="e">
        <v>#N/A</v>
      </c>
      <c r="CM35" s="222" t="e">
        <v>#N/A</v>
      </c>
      <c r="CN35" s="222" t="e">
        <v>#N/A</v>
      </c>
      <c r="CO35" s="225" t="e">
        <v>#N/A</v>
      </c>
      <c r="CP35" s="222" t="s">
        <v>1068</v>
      </c>
      <c r="CQ35" s="224" t="s">
        <v>17</v>
      </c>
      <c r="CR35" s="224" t="s">
        <v>512</v>
      </c>
      <c r="CS35" s="224" t="s">
        <v>17</v>
      </c>
      <c r="CT35" s="224" t="s">
        <v>17</v>
      </c>
      <c r="CU35" s="224" t="s">
        <v>1062</v>
      </c>
      <c r="CV35" s="224" t="s">
        <v>512</v>
      </c>
      <c r="CW35" s="214">
        <v>44893</v>
      </c>
      <c r="CX35" s="222" t="s">
        <v>9694</v>
      </c>
      <c r="CY35" s="218">
        <v>32000</v>
      </c>
      <c r="CZ35" s="218" t="s">
        <v>9654</v>
      </c>
      <c r="DA35" s="218" t="s">
        <v>884</v>
      </c>
      <c r="DB35" s="218">
        <v>2</v>
      </c>
      <c r="DC35" s="218" t="s">
        <v>9701</v>
      </c>
      <c r="DD35" s="218" t="s">
        <v>9655</v>
      </c>
      <c r="DE35" s="220">
        <v>45565</v>
      </c>
      <c r="DF35" s="221" t="s">
        <v>9698</v>
      </c>
      <c r="DG35" s="213">
        <v>644000</v>
      </c>
      <c r="DH35" s="224" t="s">
        <v>9695</v>
      </c>
      <c r="DI35" s="224" t="s">
        <v>884</v>
      </c>
      <c r="DJ35" s="224">
        <v>2</v>
      </c>
      <c r="DK35" s="224" t="s">
        <v>9697</v>
      </c>
      <c r="DL35" s="224" t="s">
        <v>9696</v>
      </c>
      <c r="DM35" s="214">
        <v>45565</v>
      </c>
      <c r="DN35" s="222" t="s">
        <v>9700</v>
      </c>
      <c r="DO35" s="218">
        <v>0</v>
      </c>
      <c r="DP35" s="222" t="s">
        <v>9654</v>
      </c>
      <c r="DQ35" s="222" t="s">
        <v>884</v>
      </c>
      <c r="DR35" s="222">
        <v>2</v>
      </c>
      <c r="DS35" s="222" t="s">
        <v>9699</v>
      </c>
      <c r="DT35" s="222" t="s">
        <v>9655</v>
      </c>
      <c r="DU35" s="223">
        <v>45565</v>
      </c>
      <c r="DV35" s="221" t="s">
        <v>9702</v>
      </c>
      <c r="DW35" s="213">
        <v>32000</v>
      </c>
      <c r="DX35" s="224" t="s">
        <v>9654</v>
      </c>
      <c r="DY35" s="224" t="s">
        <v>884</v>
      </c>
      <c r="DZ35" s="224">
        <v>2</v>
      </c>
      <c r="EA35" s="224" t="s">
        <v>9701</v>
      </c>
      <c r="EB35" s="224" t="s">
        <v>9655</v>
      </c>
      <c r="EC35" s="214">
        <v>45565</v>
      </c>
      <c r="ED35" s="222" t="s">
        <v>9705</v>
      </c>
      <c r="EE35" s="218" t="s">
        <v>17</v>
      </c>
      <c r="EF35" s="222" t="s">
        <v>512</v>
      </c>
      <c r="EG35" s="222" t="s">
        <v>884</v>
      </c>
      <c r="EH35" s="222">
        <v>2</v>
      </c>
      <c r="EI35" s="222" t="s">
        <v>9704</v>
      </c>
      <c r="EJ35" s="222" t="s">
        <v>9703</v>
      </c>
      <c r="EK35" s="223">
        <v>45565</v>
      </c>
      <c r="EL35" s="221" t="s">
        <v>9707</v>
      </c>
      <c r="EM35" s="213" t="s">
        <v>17</v>
      </c>
      <c r="EN35" s="224" t="s">
        <v>512</v>
      </c>
      <c r="EO35" s="224" t="s">
        <v>884</v>
      </c>
      <c r="EP35" s="224">
        <v>2</v>
      </c>
      <c r="EQ35" s="224" t="s">
        <v>9706</v>
      </c>
      <c r="ER35" s="224" t="s">
        <v>9703</v>
      </c>
      <c r="ES35" s="214">
        <v>45565</v>
      </c>
      <c r="ET35" s="222" t="s">
        <v>9692</v>
      </c>
      <c r="EU35" s="222">
        <v>43</v>
      </c>
      <c r="EV35" s="222" t="s">
        <v>9658</v>
      </c>
      <c r="EW35" s="222" t="s">
        <v>884</v>
      </c>
      <c r="EX35" s="222">
        <v>2</v>
      </c>
      <c r="EY35" s="222" t="s">
        <v>9690</v>
      </c>
      <c r="EZ35" s="222" t="s">
        <v>9662</v>
      </c>
      <c r="FA35" s="223">
        <v>45565</v>
      </c>
      <c r="FB35" s="221" t="s">
        <v>1072</v>
      </c>
      <c r="FC35" s="224">
        <v>1</v>
      </c>
      <c r="FD35" s="224" t="s">
        <v>1069</v>
      </c>
      <c r="FE35" s="224" t="s">
        <v>884</v>
      </c>
      <c r="FF35" s="224">
        <v>2</v>
      </c>
      <c r="FG35" s="224" t="s">
        <v>1071</v>
      </c>
      <c r="FH35" s="224" t="s">
        <v>1070</v>
      </c>
      <c r="FI35" s="214">
        <v>44893</v>
      </c>
      <c r="FJ35" s="221" t="s">
        <v>1073</v>
      </c>
      <c r="FK35" s="222" t="s">
        <v>17</v>
      </c>
      <c r="FL35" s="222" t="s">
        <v>512</v>
      </c>
      <c r="FM35" s="222" t="s">
        <v>17</v>
      </c>
      <c r="FN35" s="222" t="s">
        <v>17</v>
      </c>
      <c r="FO35" s="222" t="s">
        <v>1062</v>
      </c>
      <c r="FP35" s="218" t="s">
        <v>512</v>
      </c>
      <c r="FQ35" s="219">
        <v>44893</v>
      </c>
      <c r="FR35" s="221" t="s">
        <v>1074</v>
      </c>
      <c r="FS35" s="224" t="s">
        <v>17</v>
      </c>
      <c r="FT35" s="224" t="s">
        <v>512</v>
      </c>
      <c r="FU35" s="224" t="s">
        <v>17</v>
      </c>
      <c r="FV35" s="224" t="s">
        <v>17</v>
      </c>
      <c r="FW35" s="224" t="s">
        <v>1062</v>
      </c>
      <c r="FX35" s="224" t="s">
        <v>512</v>
      </c>
      <c r="FY35" s="214">
        <v>44893</v>
      </c>
      <c r="FZ35" s="222" t="s">
        <v>2660</v>
      </c>
      <c r="GA35" s="222">
        <v>0</v>
      </c>
      <c r="GB35" s="222" t="s">
        <v>2177</v>
      </c>
      <c r="GC35" s="222" t="s">
        <v>33</v>
      </c>
      <c r="GD35" s="222">
        <v>2</v>
      </c>
      <c r="GE35" s="222" t="s">
        <v>17</v>
      </c>
      <c r="GF35" s="222" t="s">
        <v>17</v>
      </c>
      <c r="GG35" s="223">
        <v>45457</v>
      </c>
      <c r="GH35" s="221" t="s">
        <v>2666</v>
      </c>
      <c r="GI35" s="224">
        <v>0</v>
      </c>
      <c r="GJ35" s="224" t="s">
        <v>2177</v>
      </c>
      <c r="GK35" s="224" t="s">
        <v>33</v>
      </c>
      <c r="GL35" s="224">
        <v>2</v>
      </c>
      <c r="GM35" s="224" t="s">
        <v>17</v>
      </c>
      <c r="GN35" s="224" t="s">
        <v>17</v>
      </c>
      <c r="GO35" s="214">
        <v>45457</v>
      </c>
      <c r="GP35" s="222" t="s">
        <v>2661</v>
      </c>
      <c r="GQ35" s="222">
        <v>0</v>
      </c>
      <c r="GR35" s="222" t="s">
        <v>2177</v>
      </c>
      <c r="GS35" s="222" t="s">
        <v>33</v>
      </c>
      <c r="GT35" s="222">
        <v>2</v>
      </c>
      <c r="GU35" s="222" t="s">
        <v>17</v>
      </c>
      <c r="GV35" s="222" t="s">
        <v>17</v>
      </c>
      <c r="GW35" s="223">
        <v>45457</v>
      </c>
      <c r="GX35" s="221" t="s">
        <v>2667</v>
      </c>
      <c r="GY35" s="224">
        <v>0</v>
      </c>
      <c r="GZ35" s="224" t="s">
        <v>2177</v>
      </c>
      <c r="HA35" s="224" t="s">
        <v>33</v>
      </c>
      <c r="HB35" s="224">
        <v>2</v>
      </c>
      <c r="HC35" s="224" t="s">
        <v>17</v>
      </c>
      <c r="HD35" s="224" t="s">
        <v>17</v>
      </c>
      <c r="HE35" s="214">
        <v>45457</v>
      </c>
      <c r="HF35" s="222" t="s">
        <v>2659</v>
      </c>
      <c r="HG35" s="222">
        <v>0</v>
      </c>
      <c r="HH35" s="222" t="s">
        <v>2177</v>
      </c>
      <c r="HI35" s="222" t="s">
        <v>33</v>
      </c>
      <c r="HJ35" s="222">
        <v>2</v>
      </c>
      <c r="HK35" s="222" t="s">
        <v>17</v>
      </c>
      <c r="HL35" s="222" t="s">
        <v>17</v>
      </c>
      <c r="HM35" s="223">
        <v>45457</v>
      </c>
      <c r="HN35" s="221" t="s">
        <v>2665</v>
      </c>
      <c r="HO35" s="224">
        <v>1</v>
      </c>
      <c r="HP35" s="224" t="s">
        <v>2177</v>
      </c>
      <c r="HQ35" s="224" t="s">
        <v>33</v>
      </c>
      <c r="HR35" s="224">
        <v>2</v>
      </c>
      <c r="HS35" s="224" t="s">
        <v>17</v>
      </c>
      <c r="HT35" s="224" t="s">
        <v>17</v>
      </c>
      <c r="HU35" s="214">
        <v>45457</v>
      </c>
      <c r="HV35" s="222" t="s">
        <v>2662</v>
      </c>
      <c r="HW35" s="222">
        <v>0</v>
      </c>
      <c r="HX35" s="222" t="s">
        <v>2177</v>
      </c>
      <c r="HY35" s="222" t="s">
        <v>33</v>
      </c>
      <c r="HZ35" s="222">
        <v>2</v>
      </c>
      <c r="IA35" s="222" t="s">
        <v>17</v>
      </c>
      <c r="IB35" s="222" t="s">
        <v>17</v>
      </c>
      <c r="IC35" s="223">
        <v>45457</v>
      </c>
      <c r="ID35" s="221" t="s">
        <v>2664</v>
      </c>
      <c r="IE35" s="224">
        <v>0</v>
      </c>
      <c r="IF35" s="224" t="s">
        <v>2177</v>
      </c>
      <c r="IG35" s="224" t="s">
        <v>33</v>
      </c>
      <c r="IH35" s="224">
        <v>2</v>
      </c>
      <c r="II35" s="224" t="s">
        <v>17</v>
      </c>
      <c r="IJ35" s="224" t="s">
        <v>17</v>
      </c>
      <c r="IK35" s="214">
        <v>45457</v>
      </c>
      <c r="IL35" s="222" t="s">
        <v>2663</v>
      </c>
      <c r="IM35" s="222">
        <v>2</v>
      </c>
      <c r="IN35" s="222" t="s">
        <v>2177</v>
      </c>
      <c r="IO35" s="222" t="s">
        <v>33</v>
      </c>
      <c r="IP35" s="222">
        <v>2</v>
      </c>
      <c r="IQ35" s="222" t="s">
        <v>17</v>
      </c>
      <c r="IR35" s="222" t="s">
        <v>17</v>
      </c>
      <c r="IS35" s="223">
        <v>45457</v>
      </c>
    </row>
    <row r="36" spans="1:253" s="11" customFormat="1" ht="13.25" customHeight="1" x14ac:dyDescent="0.25">
      <c r="A36" s="11" t="s">
        <v>1046</v>
      </c>
      <c r="B36" s="11" t="s">
        <v>11020</v>
      </c>
      <c r="C36" s="11" t="s">
        <v>1047</v>
      </c>
      <c r="D36" s="11" t="s">
        <v>1048</v>
      </c>
      <c r="E36" s="11" t="s">
        <v>10451</v>
      </c>
      <c r="F36" s="11" t="s">
        <v>9708</v>
      </c>
      <c r="G36" s="212">
        <v>1182000</v>
      </c>
      <c r="H36" s="213" t="s">
        <v>9638</v>
      </c>
      <c r="I36" s="213" t="s">
        <v>884</v>
      </c>
      <c r="J36" s="213">
        <v>2</v>
      </c>
      <c r="K36" s="213" t="s">
        <v>9678</v>
      </c>
      <c r="L36" s="213" t="s">
        <v>9673</v>
      </c>
      <c r="M36" s="214">
        <v>45565</v>
      </c>
      <c r="N36" s="221" t="s">
        <v>9710</v>
      </c>
      <c r="O36" s="216">
        <v>23180</v>
      </c>
      <c r="P36" s="216" t="s">
        <v>9642</v>
      </c>
      <c r="Q36" s="216" t="s">
        <v>884</v>
      </c>
      <c r="R36" s="216">
        <v>2</v>
      </c>
      <c r="S36" s="216" t="s">
        <v>9709</v>
      </c>
      <c r="T36" s="216" t="s">
        <v>9643</v>
      </c>
      <c r="U36" s="217">
        <v>45565</v>
      </c>
      <c r="V36" s="221" t="s">
        <v>9712</v>
      </c>
      <c r="W36" s="213">
        <v>1182000</v>
      </c>
      <c r="X36" s="213" t="s">
        <v>9638</v>
      </c>
      <c r="Y36" s="213" t="s">
        <v>884</v>
      </c>
      <c r="Z36" s="213">
        <v>2</v>
      </c>
      <c r="AA36" s="213" t="s">
        <v>9711</v>
      </c>
      <c r="AB36" s="213" t="s">
        <v>9673</v>
      </c>
      <c r="AC36" s="214">
        <v>45565</v>
      </c>
      <c r="AD36" s="221" t="s">
        <v>9714</v>
      </c>
      <c r="AE36" s="218">
        <v>760000</v>
      </c>
      <c r="AF36" s="218" t="s">
        <v>9638</v>
      </c>
      <c r="AG36" s="218" t="s">
        <v>884</v>
      </c>
      <c r="AH36" s="218">
        <v>2</v>
      </c>
      <c r="AI36" s="218" t="s">
        <v>9713</v>
      </c>
      <c r="AJ36" s="218" t="s">
        <v>9673</v>
      </c>
      <c r="AK36" s="219">
        <v>45565</v>
      </c>
      <c r="AL36" s="221" t="s">
        <v>9716</v>
      </c>
      <c r="AM36" s="213">
        <v>0</v>
      </c>
      <c r="AN36" s="213" t="s">
        <v>17</v>
      </c>
      <c r="AO36" s="213" t="s">
        <v>884</v>
      </c>
      <c r="AP36" s="213">
        <v>2</v>
      </c>
      <c r="AQ36" s="213" t="s">
        <v>9715</v>
      </c>
      <c r="AR36" s="213" t="s">
        <v>17</v>
      </c>
      <c r="AS36" s="214">
        <v>45565</v>
      </c>
      <c r="AT36" s="222" t="s">
        <v>1051</v>
      </c>
      <c r="AU36" s="218" t="s">
        <v>17</v>
      </c>
      <c r="AV36" s="218" t="s">
        <v>17</v>
      </c>
      <c r="AW36" s="218" t="s">
        <v>17</v>
      </c>
      <c r="AX36" s="218" t="s">
        <v>17</v>
      </c>
      <c r="AY36" s="218" t="s">
        <v>1049</v>
      </c>
      <c r="AZ36" s="218" t="s">
        <v>17</v>
      </c>
      <c r="BA36" s="219">
        <v>44893</v>
      </c>
      <c r="BB36" s="221" t="s">
        <v>1050</v>
      </c>
      <c r="BC36" s="213" t="s">
        <v>17</v>
      </c>
      <c r="BD36" s="213" t="s">
        <v>17</v>
      </c>
      <c r="BE36" s="213" t="s">
        <v>17</v>
      </c>
      <c r="BF36" s="213" t="s">
        <v>17</v>
      </c>
      <c r="BG36" s="213" t="s">
        <v>1049</v>
      </c>
      <c r="BH36" s="213" t="s">
        <v>17</v>
      </c>
      <c r="BI36" s="214">
        <v>44893</v>
      </c>
      <c r="BJ36" s="222" t="s">
        <v>9719</v>
      </c>
      <c r="BK36" s="222">
        <v>0</v>
      </c>
      <c r="BL36" s="222" t="s">
        <v>9717</v>
      </c>
      <c r="BM36" s="222" t="s">
        <v>884</v>
      </c>
      <c r="BN36" s="222">
        <v>2</v>
      </c>
      <c r="BO36" s="222" t="s">
        <v>9718</v>
      </c>
      <c r="BP36" s="218" t="s">
        <v>691</v>
      </c>
      <c r="BQ36" s="223">
        <v>45565</v>
      </c>
      <c r="BR36" s="221" t="s">
        <v>1052</v>
      </c>
      <c r="BS36" s="224" t="s">
        <v>17</v>
      </c>
      <c r="BT36" s="224" t="s">
        <v>17</v>
      </c>
      <c r="BU36" s="224" t="s">
        <v>17</v>
      </c>
      <c r="BV36" s="224" t="s">
        <v>17</v>
      </c>
      <c r="BW36" s="224" t="s">
        <v>1049</v>
      </c>
      <c r="BX36" s="224" t="s">
        <v>17</v>
      </c>
      <c r="BY36" s="214">
        <v>44893</v>
      </c>
      <c r="BZ36" s="222" t="s">
        <v>1053</v>
      </c>
      <c r="CA36" s="222" t="s">
        <v>17</v>
      </c>
      <c r="CB36" s="222" t="s">
        <v>17</v>
      </c>
      <c r="CC36" s="222" t="s">
        <v>17</v>
      </c>
      <c r="CD36" s="222" t="s">
        <v>17</v>
      </c>
      <c r="CE36" s="222" t="s">
        <v>1049</v>
      </c>
      <c r="CF36" s="222" t="s">
        <v>17</v>
      </c>
      <c r="CG36" s="223">
        <v>44893</v>
      </c>
      <c r="CH36" s="221" t="s">
        <v>11711</v>
      </c>
      <c r="CI36" s="222" t="e">
        <v>#N/A</v>
      </c>
      <c r="CJ36" s="222" t="e">
        <v>#N/A</v>
      </c>
      <c r="CK36" s="222" t="e">
        <v>#N/A</v>
      </c>
      <c r="CL36" s="222" t="e">
        <v>#N/A</v>
      </c>
      <c r="CM36" s="222" t="e">
        <v>#N/A</v>
      </c>
      <c r="CN36" s="222" t="e">
        <v>#N/A</v>
      </c>
      <c r="CO36" s="225" t="e">
        <v>#N/A</v>
      </c>
      <c r="CP36" s="222" t="s">
        <v>1055</v>
      </c>
      <c r="CQ36" s="224" t="s">
        <v>17</v>
      </c>
      <c r="CR36" s="224" t="s">
        <v>17</v>
      </c>
      <c r="CS36" s="224" t="s">
        <v>17</v>
      </c>
      <c r="CT36" s="224" t="s">
        <v>17</v>
      </c>
      <c r="CU36" s="224" t="s">
        <v>1049</v>
      </c>
      <c r="CV36" s="224" t="s">
        <v>17</v>
      </c>
      <c r="CW36" s="214">
        <v>44893</v>
      </c>
      <c r="CX36" s="222" t="s">
        <v>9725</v>
      </c>
      <c r="CY36" s="218">
        <v>285000</v>
      </c>
      <c r="CZ36" s="218" t="s">
        <v>9638</v>
      </c>
      <c r="DA36" s="218" t="s">
        <v>884</v>
      </c>
      <c r="DB36" s="218">
        <v>2</v>
      </c>
      <c r="DC36" s="218" t="s">
        <v>9730</v>
      </c>
      <c r="DD36" s="218" t="s">
        <v>9673</v>
      </c>
      <c r="DE36" s="220">
        <v>45565</v>
      </c>
      <c r="DF36" s="221" t="s">
        <v>9727</v>
      </c>
      <c r="DG36" s="213">
        <v>422000</v>
      </c>
      <c r="DH36" s="224" t="s">
        <v>9638</v>
      </c>
      <c r="DI36" s="224" t="s">
        <v>884</v>
      </c>
      <c r="DJ36" s="224">
        <v>2</v>
      </c>
      <c r="DK36" s="224" t="s">
        <v>9726</v>
      </c>
      <c r="DL36" s="224" t="s">
        <v>9673</v>
      </c>
      <c r="DM36" s="214">
        <v>45565</v>
      </c>
      <c r="DN36" s="222" t="s">
        <v>9729</v>
      </c>
      <c r="DO36" s="218">
        <v>475000</v>
      </c>
      <c r="DP36" s="222" t="s">
        <v>9638</v>
      </c>
      <c r="DQ36" s="222" t="s">
        <v>884</v>
      </c>
      <c r="DR36" s="222">
        <v>2</v>
      </c>
      <c r="DS36" s="222" t="s">
        <v>9728</v>
      </c>
      <c r="DT36" s="222" t="s">
        <v>9673</v>
      </c>
      <c r="DU36" s="223">
        <v>45565</v>
      </c>
      <c r="DV36" s="221" t="s">
        <v>9731</v>
      </c>
      <c r="DW36" s="213">
        <v>232000</v>
      </c>
      <c r="DX36" s="224" t="s">
        <v>9638</v>
      </c>
      <c r="DY36" s="224" t="s">
        <v>884</v>
      </c>
      <c r="DZ36" s="224">
        <v>2</v>
      </c>
      <c r="EA36" s="224" t="s">
        <v>9730</v>
      </c>
      <c r="EB36" s="224" t="s">
        <v>9673</v>
      </c>
      <c r="EC36" s="214">
        <v>45565</v>
      </c>
      <c r="ED36" s="222" t="s">
        <v>9733</v>
      </c>
      <c r="EE36" s="218">
        <v>53000</v>
      </c>
      <c r="EF36" s="222" t="s">
        <v>9638</v>
      </c>
      <c r="EG36" s="222" t="s">
        <v>884</v>
      </c>
      <c r="EH36" s="222">
        <v>2</v>
      </c>
      <c r="EI36" s="222" t="s">
        <v>9732</v>
      </c>
      <c r="EJ36" s="222" t="s">
        <v>9673</v>
      </c>
      <c r="EK36" s="223">
        <v>45565</v>
      </c>
      <c r="EL36" s="221" t="s">
        <v>9735</v>
      </c>
      <c r="EM36" s="213">
        <v>0</v>
      </c>
      <c r="EN36" s="224" t="s">
        <v>9638</v>
      </c>
      <c r="EO36" s="224" t="s">
        <v>884</v>
      </c>
      <c r="EP36" s="224">
        <v>2</v>
      </c>
      <c r="EQ36" s="224" t="s">
        <v>9734</v>
      </c>
      <c r="ER36" s="224" t="s">
        <v>9673</v>
      </c>
      <c r="ES36" s="214">
        <v>45565</v>
      </c>
      <c r="ET36" s="222" t="s">
        <v>9723</v>
      </c>
      <c r="EU36" s="222">
        <v>43</v>
      </c>
      <c r="EV36" s="222" t="s">
        <v>9720</v>
      </c>
      <c r="EW36" s="222" t="s">
        <v>884</v>
      </c>
      <c r="EX36" s="222">
        <v>2</v>
      </c>
      <c r="EY36" s="222" t="s">
        <v>9722</v>
      </c>
      <c r="EZ36" s="222" t="s">
        <v>9721</v>
      </c>
      <c r="FA36" s="223">
        <v>45565</v>
      </c>
      <c r="FB36" s="221" t="s">
        <v>1057</v>
      </c>
      <c r="FC36" s="224">
        <v>5</v>
      </c>
      <c r="FD36" s="224" t="s">
        <v>17</v>
      </c>
      <c r="FE36" s="224" t="s">
        <v>884</v>
      </c>
      <c r="FF36" s="224">
        <v>2</v>
      </c>
      <c r="FG36" s="224" t="s">
        <v>1056</v>
      </c>
      <c r="FH36" s="224" t="s">
        <v>17</v>
      </c>
      <c r="FI36" s="214">
        <v>44893</v>
      </c>
      <c r="FJ36" s="221" t="s">
        <v>1058</v>
      </c>
      <c r="FK36" s="222" t="s">
        <v>17</v>
      </c>
      <c r="FL36" s="222" t="s">
        <v>17</v>
      </c>
      <c r="FM36" s="222" t="s">
        <v>17</v>
      </c>
      <c r="FN36" s="222" t="s">
        <v>17</v>
      </c>
      <c r="FO36" s="222" t="s">
        <v>1049</v>
      </c>
      <c r="FP36" s="218" t="s">
        <v>17</v>
      </c>
      <c r="FQ36" s="219">
        <v>44893</v>
      </c>
      <c r="FR36" s="221" t="s">
        <v>1059</v>
      </c>
      <c r="FS36" s="224" t="s">
        <v>17</v>
      </c>
      <c r="FT36" s="224" t="s">
        <v>17</v>
      </c>
      <c r="FU36" s="224" t="s">
        <v>17</v>
      </c>
      <c r="FV36" s="224" t="s">
        <v>17</v>
      </c>
      <c r="FW36" s="224" t="s">
        <v>1049</v>
      </c>
      <c r="FX36" s="224" t="s">
        <v>17</v>
      </c>
      <c r="FY36" s="214">
        <v>44893</v>
      </c>
      <c r="FZ36" s="222" t="s">
        <v>2669</v>
      </c>
      <c r="GA36" s="222">
        <v>0</v>
      </c>
      <c r="GB36" s="222" t="s">
        <v>2177</v>
      </c>
      <c r="GC36" s="222" t="s">
        <v>33</v>
      </c>
      <c r="GD36" s="222">
        <v>2</v>
      </c>
      <c r="GE36" s="222" t="s">
        <v>17</v>
      </c>
      <c r="GF36" s="222" t="s">
        <v>17</v>
      </c>
      <c r="GG36" s="223">
        <v>45457</v>
      </c>
      <c r="GH36" s="221" t="s">
        <v>2675</v>
      </c>
      <c r="GI36" s="224">
        <v>0</v>
      </c>
      <c r="GJ36" s="224" t="s">
        <v>2177</v>
      </c>
      <c r="GK36" s="224" t="s">
        <v>33</v>
      </c>
      <c r="GL36" s="224">
        <v>2</v>
      </c>
      <c r="GM36" s="224" t="s">
        <v>17</v>
      </c>
      <c r="GN36" s="224" t="s">
        <v>17</v>
      </c>
      <c r="GO36" s="214">
        <v>45457</v>
      </c>
      <c r="GP36" s="222" t="s">
        <v>2670</v>
      </c>
      <c r="GQ36" s="222">
        <v>0</v>
      </c>
      <c r="GR36" s="222" t="s">
        <v>2177</v>
      </c>
      <c r="GS36" s="222" t="s">
        <v>33</v>
      </c>
      <c r="GT36" s="222">
        <v>2</v>
      </c>
      <c r="GU36" s="222" t="s">
        <v>17</v>
      </c>
      <c r="GV36" s="222" t="s">
        <v>17</v>
      </c>
      <c r="GW36" s="223">
        <v>45457</v>
      </c>
      <c r="GX36" s="221" t="s">
        <v>2676</v>
      </c>
      <c r="GY36" s="224">
        <v>0</v>
      </c>
      <c r="GZ36" s="224" t="s">
        <v>2177</v>
      </c>
      <c r="HA36" s="224" t="s">
        <v>33</v>
      </c>
      <c r="HB36" s="224">
        <v>2</v>
      </c>
      <c r="HC36" s="224" t="s">
        <v>17</v>
      </c>
      <c r="HD36" s="224" t="s">
        <v>17</v>
      </c>
      <c r="HE36" s="214">
        <v>45457</v>
      </c>
      <c r="HF36" s="222" t="s">
        <v>2668</v>
      </c>
      <c r="HG36" s="222">
        <v>0</v>
      </c>
      <c r="HH36" s="222" t="s">
        <v>2177</v>
      </c>
      <c r="HI36" s="222" t="s">
        <v>33</v>
      </c>
      <c r="HJ36" s="222">
        <v>2</v>
      </c>
      <c r="HK36" s="222" t="s">
        <v>17</v>
      </c>
      <c r="HL36" s="222" t="s">
        <v>17</v>
      </c>
      <c r="HM36" s="223">
        <v>45457</v>
      </c>
      <c r="HN36" s="221" t="s">
        <v>2674</v>
      </c>
      <c r="HO36" s="224">
        <v>1</v>
      </c>
      <c r="HP36" s="224" t="s">
        <v>2177</v>
      </c>
      <c r="HQ36" s="224" t="s">
        <v>33</v>
      </c>
      <c r="HR36" s="224">
        <v>2</v>
      </c>
      <c r="HS36" s="224" t="s">
        <v>17</v>
      </c>
      <c r="HT36" s="224" t="s">
        <v>17</v>
      </c>
      <c r="HU36" s="214">
        <v>45457</v>
      </c>
      <c r="HV36" s="222" t="s">
        <v>2671</v>
      </c>
      <c r="HW36" s="222">
        <v>0</v>
      </c>
      <c r="HX36" s="222" t="s">
        <v>2177</v>
      </c>
      <c r="HY36" s="222" t="s">
        <v>33</v>
      </c>
      <c r="HZ36" s="222">
        <v>2</v>
      </c>
      <c r="IA36" s="222" t="s">
        <v>17</v>
      </c>
      <c r="IB36" s="222" t="s">
        <v>17</v>
      </c>
      <c r="IC36" s="223">
        <v>45457</v>
      </c>
      <c r="ID36" s="221" t="s">
        <v>2673</v>
      </c>
      <c r="IE36" s="224">
        <v>0</v>
      </c>
      <c r="IF36" s="224" t="s">
        <v>2177</v>
      </c>
      <c r="IG36" s="224" t="s">
        <v>33</v>
      </c>
      <c r="IH36" s="224">
        <v>2</v>
      </c>
      <c r="II36" s="224" t="s">
        <v>17</v>
      </c>
      <c r="IJ36" s="224" t="s">
        <v>17</v>
      </c>
      <c r="IK36" s="214">
        <v>45457</v>
      </c>
      <c r="IL36" s="222" t="s">
        <v>2672</v>
      </c>
      <c r="IM36" s="222">
        <v>2</v>
      </c>
      <c r="IN36" s="222" t="s">
        <v>2177</v>
      </c>
      <c r="IO36" s="222" t="s">
        <v>33</v>
      </c>
      <c r="IP36" s="222">
        <v>2</v>
      </c>
      <c r="IQ36" s="222" t="s">
        <v>17</v>
      </c>
      <c r="IR36" s="222" t="s">
        <v>17</v>
      </c>
      <c r="IS36" s="223">
        <v>45457</v>
      </c>
    </row>
    <row r="37" spans="1:253" s="11" customFormat="1" ht="13.25" customHeight="1" x14ac:dyDescent="0.25">
      <c r="A37" s="11" t="s">
        <v>1118</v>
      </c>
      <c r="B37" s="11" t="s">
        <v>11090</v>
      </c>
      <c r="C37" s="11" t="s">
        <v>1119</v>
      </c>
      <c r="D37" s="11" t="s">
        <v>1120</v>
      </c>
      <c r="E37" s="11" t="s">
        <v>10456</v>
      </c>
      <c r="F37" s="11" t="s">
        <v>5013</v>
      </c>
      <c r="G37" s="212">
        <v>11229000</v>
      </c>
      <c r="H37" s="213" t="s">
        <v>5011</v>
      </c>
      <c r="I37" s="213" t="s">
        <v>33</v>
      </c>
      <c r="J37" s="213">
        <v>2</v>
      </c>
      <c r="K37" s="213" t="s">
        <v>4966</v>
      </c>
      <c r="L37" s="213" t="s">
        <v>5012</v>
      </c>
      <c r="M37" s="214">
        <v>45530</v>
      </c>
      <c r="N37" s="221" t="s">
        <v>5016</v>
      </c>
      <c r="O37" s="216">
        <v>48310</v>
      </c>
      <c r="P37" s="216" t="s">
        <v>5011</v>
      </c>
      <c r="Q37" s="216" t="s">
        <v>884</v>
      </c>
      <c r="R37" s="216">
        <v>2</v>
      </c>
      <c r="S37" s="216" t="s">
        <v>5015</v>
      </c>
      <c r="T37" s="216" t="s">
        <v>5014</v>
      </c>
      <c r="U37" s="217">
        <v>45530</v>
      </c>
      <c r="V37" s="221" t="s">
        <v>5018</v>
      </c>
      <c r="W37" s="213">
        <v>11229000</v>
      </c>
      <c r="X37" s="213" t="s">
        <v>5011</v>
      </c>
      <c r="Y37" s="213" t="s">
        <v>884</v>
      </c>
      <c r="Z37" s="213">
        <v>2</v>
      </c>
      <c r="AA37" s="213" t="s">
        <v>5017</v>
      </c>
      <c r="AB37" s="213" t="s">
        <v>5012</v>
      </c>
      <c r="AC37" s="214">
        <v>45530</v>
      </c>
      <c r="AD37" s="221" t="s">
        <v>5021</v>
      </c>
      <c r="AE37" s="218">
        <v>124000</v>
      </c>
      <c r="AF37" s="218" t="s">
        <v>5019</v>
      </c>
      <c r="AG37" s="218" t="s">
        <v>33</v>
      </c>
      <c r="AH37" s="218">
        <v>2</v>
      </c>
      <c r="AI37" s="218" t="s">
        <v>5020</v>
      </c>
      <c r="AJ37" s="218" t="s">
        <v>4929</v>
      </c>
      <c r="AK37" s="219">
        <v>45530</v>
      </c>
      <c r="AL37" s="221" t="s">
        <v>5022</v>
      </c>
      <c r="AM37" s="213">
        <v>124000</v>
      </c>
      <c r="AN37" s="213" t="s">
        <v>5019</v>
      </c>
      <c r="AO37" s="213" t="s">
        <v>33</v>
      </c>
      <c r="AP37" s="213">
        <v>2</v>
      </c>
      <c r="AQ37" s="213" t="s">
        <v>5020</v>
      </c>
      <c r="AR37" s="213" t="s">
        <v>4929</v>
      </c>
      <c r="AS37" s="214">
        <v>45530</v>
      </c>
      <c r="AT37" s="222" t="s">
        <v>5023</v>
      </c>
      <c r="AU37" s="218" t="s">
        <v>17</v>
      </c>
      <c r="AV37" s="218" t="s">
        <v>17</v>
      </c>
      <c r="AW37" s="218" t="s">
        <v>17</v>
      </c>
      <c r="AX37" s="218" t="s">
        <v>17</v>
      </c>
      <c r="AY37" s="218" t="s">
        <v>4938</v>
      </c>
      <c r="AZ37" s="218" t="s">
        <v>17</v>
      </c>
      <c r="BA37" s="219">
        <v>45530</v>
      </c>
      <c r="BB37" s="221" t="s">
        <v>5046</v>
      </c>
      <c r="BC37" s="213" t="s">
        <v>17</v>
      </c>
      <c r="BD37" s="213" t="s">
        <v>17</v>
      </c>
      <c r="BE37" s="213" t="s">
        <v>17</v>
      </c>
      <c r="BF37" s="213" t="s">
        <v>17</v>
      </c>
      <c r="BG37" s="213" t="s">
        <v>5045</v>
      </c>
      <c r="BH37" s="213" t="s">
        <v>17</v>
      </c>
      <c r="BI37" s="214">
        <v>45530</v>
      </c>
      <c r="BJ37" s="222" t="s">
        <v>5024</v>
      </c>
      <c r="BK37" s="222" t="s">
        <v>17</v>
      </c>
      <c r="BL37" s="222" t="s">
        <v>17</v>
      </c>
      <c r="BM37" s="222" t="s">
        <v>17</v>
      </c>
      <c r="BN37" s="222" t="s">
        <v>17</v>
      </c>
      <c r="BO37" s="222" t="s">
        <v>4938</v>
      </c>
      <c r="BP37" s="218" t="s">
        <v>17</v>
      </c>
      <c r="BQ37" s="223">
        <v>45530</v>
      </c>
      <c r="BR37" s="221" t="s">
        <v>5048</v>
      </c>
      <c r="BS37" s="224" t="s">
        <v>17</v>
      </c>
      <c r="BT37" s="224" t="s">
        <v>17</v>
      </c>
      <c r="BU37" s="224" t="s">
        <v>17</v>
      </c>
      <c r="BV37" s="224" t="s">
        <v>17</v>
      </c>
      <c r="BW37" s="224" t="s">
        <v>5047</v>
      </c>
      <c r="BX37" s="224" t="s">
        <v>17</v>
      </c>
      <c r="BY37" s="214">
        <v>45530</v>
      </c>
      <c r="BZ37" s="222" t="s">
        <v>5050</v>
      </c>
      <c r="CA37" s="222" t="s">
        <v>17</v>
      </c>
      <c r="CB37" s="222" t="s">
        <v>17</v>
      </c>
      <c r="CC37" s="222" t="s">
        <v>17</v>
      </c>
      <c r="CD37" s="222" t="s">
        <v>17</v>
      </c>
      <c r="CE37" s="222" t="s">
        <v>5049</v>
      </c>
      <c r="CF37" s="222" t="s">
        <v>17</v>
      </c>
      <c r="CG37" s="223">
        <v>45530</v>
      </c>
      <c r="CH37" s="221" t="s">
        <v>11712</v>
      </c>
      <c r="CI37" s="222" t="e">
        <v>#N/A</v>
      </c>
      <c r="CJ37" s="222" t="e">
        <v>#N/A</v>
      </c>
      <c r="CK37" s="222" t="e">
        <v>#N/A</v>
      </c>
      <c r="CL37" s="222" t="e">
        <v>#N/A</v>
      </c>
      <c r="CM37" s="222" t="e">
        <v>#N/A</v>
      </c>
      <c r="CN37" s="222" t="e">
        <v>#N/A</v>
      </c>
      <c r="CO37" s="225" t="e">
        <v>#N/A</v>
      </c>
      <c r="CP37" s="222" t="s">
        <v>3840</v>
      </c>
      <c r="CQ37" s="224" t="s">
        <v>17</v>
      </c>
      <c r="CR37" s="224" t="s">
        <v>17</v>
      </c>
      <c r="CS37" s="224" t="s">
        <v>17</v>
      </c>
      <c r="CT37" s="224" t="s">
        <v>17</v>
      </c>
      <c r="CU37" s="224" t="s">
        <v>3839</v>
      </c>
      <c r="CV37" s="224" t="s">
        <v>17</v>
      </c>
      <c r="CW37" s="214">
        <v>45504</v>
      </c>
      <c r="CX37" s="222" t="s">
        <v>5029</v>
      </c>
      <c r="CY37" s="218">
        <v>117000</v>
      </c>
      <c r="CZ37" s="218" t="s">
        <v>5026</v>
      </c>
      <c r="DA37" s="218" t="s">
        <v>33</v>
      </c>
      <c r="DB37" s="218">
        <v>2</v>
      </c>
      <c r="DC37" s="218" t="s">
        <v>5028</v>
      </c>
      <c r="DD37" s="218" t="s">
        <v>5027</v>
      </c>
      <c r="DE37" s="220">
        <v>45530</v>
      </c>
      <c r="DF37" s="221" t="s">
        <v>5033</v>
      </c>
      <c r="DG37" s="213">
        <v>11105000</v>
      </c>
      <c r="DH37" s="224" t="s">
        <v>5030</v>
      </c>
      <c r="DI37" s="224" t="s">
        <v>33</v>
      </c>
      <c r="DJ37" s="224">
        <v>2</v>
      </c>
      <c r="DK37" s="224" t="s">
        <v>5032</v>
      </c>
      <c r="DL37" s="224" t="s">
        <v>5031</v>
      </c>
      <c r="DM37" s="214">
        <v>45530</v>
      </c>
      <c r="DN37" s="222" t="s">
        <v>5037</v>
      </c>
      <c r="DO37" s="218">
        <v>7000</v>
      </c>
      <c r="DP37" s="222" t="s">
        <v>5034</v>
      </c>
      <c r="DQ37" s="222" t="s">
        <v>33</v>
      </c>
      <c r="DR37" s="222">
        <v>2</v>
      </c>
      <c r="DS37" s="222" t="s">
        <v>5036</v>
      </c>
      <c r="DT37" s="222" t="s">
        <v>5035</v>
      </c>
      <c r="DU37" s="223">
        <v>45530</v>
      </c>
      <c r="DV37" s="221" t="s">
        <v>5038</v>
      </c>
      <c r="DW37" s="213">
        <v>117000</v>
      </c>
      <c r="DX37" s="224" t="s">
        <v>5026</v>
      </c>
      <c r="DY37" s="224" t="s">
        <v>33</v>
      </c>
      <c r="DZ37" s="224">
        <v>2</v>
      </c>
      <c r="EA37" s="224" t="s">
        <v>5028</v>
      </c>
      <c r="EB37" s="224" t="s">
        <v>5027</v>
      </c>
      <c r="EC37" s="214">
        <v>45530</v>
      </c>
      <c r="ED37" s="222" t="s">
        <v>5040</v>
      </c>
      <c r="EE37" s="218">
        <v>0</v>
      </c>
      <c r="EF37" s="222" t="s">
        <v>824</v>
      </c>
      <c r="EG37" s="222" t="s">
        <v>17</v>
      </c>
      <c r="EH37" s="222" t="s">
        <v>17</v>
      </c>
      <c r="EI37" s="222" t="s">
        <v>5039</v>
      </c>
      <c r="EJ37" s="222" t="s">
        <v>17</v>
      </c>
      <c r="EK37" s="223">
        <v>45530</v>
      </c>
      <c r="EL37" s="221" t="s">
        <v>5042</v>
      </c>
      <c r="EM37" s="213">
        <v>0</v>
      </c>
      <c r="EN37" s="224" t="s">
        <v>17</v>
      </c>
      <c r="EO37" s="224" t="s">
        <v>17</v>
      </c>
      <c r="EP37" s="224" t="s">
        <v>17</v>
      </c>
      <c r="EQ37" s="224" t="s">
        <v>5041</v>
      </c>
      <c r="ER37" s="224" t="s">
        <v>17</v>
      </c>
      <c r="ES37" s="214">
        <v>45530</v>
      </c>
      <c r="ET37" s="222" t="s">
        <v>5025</v>
      </c>
      <c r="EU37" s="222" t="s">
        <v>17</v>
      </c>
      <c r="EV37" s="222" t="s">
        <v>17</v>
      </c>
      <c r="EW37" s="222" t="s">
        <v>17</v>
      </c>
      <c r="EX37" s="222" t="s">
        <v>17</v>
      </c>
      <c r="EY37" s="222" t="s">
        <v>4938</v>
      </c>
      <c r="EZ37" s="222" t="s">
        <v>17</v>
      </c>
      <c r="FA37" s="223">
        <v>45530</v>
      </c>
      <c r="FB37" s="221" t="s">
        <v>5044</v>
      </c>
      <c r="FC37" s="224">
        <v>2</v>
      </c>
      <c r="FD37" s="224" t="s">
        <v>5043</v>
      </c>
      <c r="FE37" s="224" t="s">
        <v>884</v>
      </c>
      <c r="FF37" s="224">
        <v>2</v>
      </c>
      <c r="FG37" s="224" t="s">
        <v>4957</v>
      </c>
      <c r="FH37" s="224" t="s">
        <v>5027</v>
      </c>
      <c r="FI37" s="214">
        <v>45530</v>
      </c>
      <c r="FJ37" s="221" t="s">
        <v>1121</v>
      </c>
      <c r="FK37" s="222" t="s">
        <v>17</v>
      </c>
      <c r="FL37" s="222" t="s">
        <v>17</v>
      </c>
      <c r="FM37" s="222" t="s">
        <v>17</v>
      </c>
      <c r="FN37" s="222" t="s">
        <v>17</v>
      </c>
      <c r="FO37" s="222" t="s">
        <v>1114</v>
      </c>
      <c r="FP37" s="218" t="s">
        <v>17</v>
      </c>
      <c r="FQ37" s="219">
        <v>44921</v>
      </c>
      <c r="FR37" s="221" t="s">
        <v>1122</v>
      </c>
      <c r="FS37" s="224" t="s">
        <v>17</v>
      </c>
      <c r="FT37" s="224" t="s">
        <v>17</v>
      </c>
      <c r="FU37" s="224" t="s">
        <v>17</v>
      </c>
      <c r="FV37" s="224" t="s">
        <v>17</v>
      </c>
      <c r="FW37" s="224" t="s">
        <v>1116</v>
      </c>
      <c r="FX37" s="224" t="s">
        <v>17</v>
      </c>
      <c r="FY37" s="214">
        <v>44921</v>
      </c>
      <c r="FZ37" s="222" t="s">
        <v>3019</v>
      </c>
      <c r="GA37" s="222">
        <v>0</v>
      </c>
      <c r="GB37" s="222" t="s">
        <v>2177</v>
      </c>
      <c r="GC37" s="222" t="s">
        <v>33</v>
      </c>
      <c r="GD37" s="222">
        <v>2</v>
      </c>
      <c r="GE37" s="222" t="s">
        <v>17</v>
      </c>
      <c r="GF37" s="222" t="s">
        <v>17</v>
      </c>
      <c r="GG37" s="223">
        <v>45461</v>
      </c>
      <c r="GH37" s="221" t="s">
        <v>3025</v>
      </c>
      <c r="GI37" s="224">
        <v>0</v>
      </c>
      <c r="GJ37" s="224" t="s">
        <v>2177</v>
      </c>
      <c r="GK37" s="224" t="s">
        <v>33</v>
      </c>
      <c r="GL37" s="224">
        <v>2</v>
      </c>
      <c r="GM37" s="224" t="s">
        <v>17</v>
      </c>
      <c r="GN37" s="224" t="s">
        <v>17</v>
      </c>
      <c r="GO37" s="214">
        <v>45461</v>
      </c>
      <c r="GP37" s="222" t="s">
        <v>3020</v>
      </c>
      <c r="GQ37" s="222">
        <v>0</v>
      </c>
      <c r="GR37" s="222" t="s">
        <v>2177</v>
      </c>
      <c r="GS37" s="222" t="s">
        <v>33</v>
      </c>
      <c r="GT37" s="222">
        <v>2</v>
      </c>
      <c r="GU37" s="222" t="s">
        <v>17</v>
      </c>
      <c r="GV37" s="222" t="s">
        <v>17</v>
      </c>
      <c r="GW37" s="223">
        <v>45461</v>
      </c>
      <c r="GX37" s="221" t="s">
        <v>3026</v>
      </c>
      <c r="GY37" s="224">
        <v>0</v>
      </c>
      <c r="GZ37" s="224" t="s">
        <v>2177</v>
      </c>
      <c r="HA37" s="224" t="s">
        <v>33</v>
      </c>
      <c r="HB37" s="224">
        <v>2</v>
      </c>
      <c r="HC37" s="224" t="s">
        <v>17</v>
      </c>
      <c r="HD37" s="224" t="s">
        <v>17</v>
      </c>
      <c r="HE37" s="214">
        <v>45461</v>
      </c>
      <c r="HF37" s="222" t="s">
        <v>3018</v>
      </c>
      <c r="HG37" s="222">
        <v>0</v>
      </c>
      <c r="HH37" s="222" t="s">
        <v>2177</v>
      </c>
      <c r="HI37" s="222" t="s">
        <v>33</v>
      </c>
      <c r="HJ37" s="222">
        <v>2</v>
      </c>
      <c r="HK37" s="222" t="s">
        <v>17</v>
      </c>
      <c r="HL37" s="222" t="s">
        <v>17</v>
      </c>
      <c r="HM37" s="223">
        <v>45461</v>
      </c>
      <c r="HN37" s="221" t="s">
        <v>3024</v>
      </c>
      <c r="HO37" s="224">
        <v>0</v>
      </c>
      <c r="HP37" s="224" t="s">
        <v>2177</v>
      </c>
      <c r="HQ37" s="224" t="s">
        <v>33</v>
      </c>
      <c r="HR37" s="224">
        <v>2</v>
      </c>
      <c r="HS37" s="224" t="s">
        <v>17</v>
      </c>
      <c r="HT37" s="224" t="s">
        <v>17</v>
      </c>
      <c r="HU37" s="214">
        <v>45461</v>
      </c>
      <c r="HV37" s="222" t="s">
        <v>3021</v>
      </c>
      <c r="HW37" s="222">
        <v>0</v>
      </c>
      <c r="HX37" s="222" t="s">
        <v>2177</v>
      </c>
      <c r="HY37" s="222" t="s">
        <v>33</v>
      </c>
      <c r="HZ37" s="222">
        <v>2</v>
      </c>
      <c r="IA37" s="222" t="s">
        <v>17</v>
      </c>
      <c r="IB37" s="222" t="s">
        <v>17</v>
      </c>
      <c r="IC37" s="223">
        <v>45461</v>
      </c>
      <c r="ID37" s="221" t="s">
        <v>3023</v>
      </c>
      <c r="IE37" s="224">
        <v>0</v>
      </c>
      <c r="IF37" s="224" t="s">
        <v>2177</v>
      </c>
      <c r="IG37" s="224" t="s">
        <v>33</v>
      </c>
      <c r="IH37" s="224">
        <v>2</v>
      </c>
      <c r="II37" s="224" t="s">
        <v>17</v>
      </c>
      <c r="IJ37" s="224" t="s">
        <v>17</v>
      </c>
      <c r="IK37" s="214">
        <v>45461</v>
      </c>
      <c r="IL37" s="222" t="s">
        <v>3022</v>
      </c>
      <c r="IM37" s="222">
        <v>0</v>
      </c>
      <c r="IN37" s="222" t="s">
        <v>2177</v>
      </c>
      <c r="IO37" s="222" t="s">
        <v>33</v>
      </c>
      <c r="IP37" s="222">
        <v>2</v>
      </c>
      <c r="IQ37" s="222" t="s">
        <v>17</v>
      </c>
      <c r="IR37" s="222" t="s">
        <v>17</v>
      </c>
      <c r="IS37" s="223">
        <v>45461</v>
      </c>
    </row>
    <row r="38" spans="1:253" s="11" customFormat="1" ht="13.25" customHeight="1" x14ac:dyDescent="0.25">
      <c r="A38" s="11" t="s">
        <v>223</v>
      </c>
      <c r="B38" s="11" t="s">
        <v>11090</v>
      </c>
      <c r="C38" s="11" t="s">
        <v>224</v>
      </c>
      <c r="D38" s="11" t="s">
        <v>225</v>
      </c>
      <c r="E38" s="11" t="s">
        <v>10457</v>
      </c>
      <c r="F38" s="11" t="s">
        <v>9076</v>
      </c>
      <c r="G38" s="212">
        <v>46945000</v>
      </c>
      <c r="H38" s="213" t="s">
        <v>8918</v>
      </c>
      <c r="I38" s="213" t="s">
        <v>884</v>
      </c>
      <c r="J38" s="213">
        <v>2</v>
      </c>
      <c r="K38" s="213" t="s">
        <v>9015</v>
      </c>
      <c r="L38" s="213" t="s">
        <v>1273</v>
      </c>
      <c r="M38" s="214">
        <v>45564</v>
      </c>
      <c r="N38" s="221" t="s">
        <v>1277</v>
      </c>
      <c r="O38" s="216">
        <v>2381741</v>
      </c>
      <c r="P38" s="216" t="s">
        <v>1272</v>
      </c>
      <c r="Q38" s="216" t="s">
        <v>884</v>
      </c>
      <c r="R38" s="216">
        <v>2</v>
      </c>
      <c r="S38" s="216" t="s">
        <v>1276</v>
      </c>
      <c r="T38" s="216" t="s">
        <v>1273</v>
      </c>
      <c r="U38" s="217">
        <v>45107</v>
      </c>
      <c r="V38" s="221" t="s">
        <v>9078</v>
      </c>
      <c r="W38" s="213">
        <v>46945000</v>
      </c>
      <c r="X38" s="213" t="s">
        <v>8918</v>
      </c>
      <c r="Y38" s="213" t="s">
        <v>884</v>
      </c>
      <c r="Z38" s="213">
        <v>2</v>
      </c>
      <c r="AA38" s="213" t="s">
        <v>9077</v>
      </c>
      <c r="AB38" s="213" t="s">
        <v>1273</v>
      </c>
      <c r="AC38" s="214">
        <v>45564</v>
      </c>
      <c r="AD38" s="221" t="s">
        <v>9082</v>
      </c>
      <c r="AE38" s="218">
        <v>261000</v>
      </c>
      <c r="AF38" s="218" t="s">
        <v>9079</v>
      </c>
      <c r="AG38" s="218" t="s">
        <v>22</v>
      </c>
      <c r="AH38" s="218">
        <v>3</v>
      </c>
      <c r="AI38" s="218" t="s">
        <v>9081</v>
      </c>
      <c r="AJ38" s="218" t="s">
        <v>9080</v>
      </c>
      <c r="AK38" s="219">
        <v>45564</v>
      </c>
      <c r="AL38" s="221" t="s">
        <v>9083</v>
      </c>
      <c r="AM38" s="213">
        <v>261000</v>
      </c>
      <c r="AN38" s="213" t="s">
        <v>9079</v>
      </c>
      <c r="AO38" s="213" t="s">
        <v>22</v>
      </c>
      <c r="AP38" s="213">
        <v>3</v>
      </c>
      <c r="AQ38" s="213" t="s">
        <v>9081</v>
      </c>
      <c r="AR38" s="213" t="s">
        <v>9080</v>
      </c>
      <c r="AS38" s="214">
        <v>45564</v>
      </c>
      <c r="AT38" s="222" t="s">
        <v>1009</v>
      </c>
      <c r="AU38" s="218" t="s">
        <v>17</v>
      </c>
      <c r="AV38" s="218" t="s">
        <v>17</v>
      </c>
      <c r="AW38" s="218" t="s">
        <v>17</v>
      </c>
      <c r="AX38" s="218" t="s">
        <v>17</v>
      </c>
      <c r="AY38" s="218" t="s">
        <v>17</v>
      </c>
      <c r="AZ38" s="218" t="s">
        <v>17</v>
      </c>
      <c r="BA38" s="219">
        <v>44803</v>
      </c>
      <c r="BB38" s="221" t="s">
        <v>1013</v>
      </c>
      <c r="BC38" s="213" t="s">
        <v>17</v>
      </c>
      <c r="BD38" s="213" t="s">
        <v>17</v>
      </c>
      <c r="BE38" s="213" t="s">
        <v>17</v>
      </c>
      <c r="BF38" s="213" t="s">
        <v>17</v>
      </c>
      <c r="BG38" s="213" t="s">
        <v>17</v>
      </c>
      <c r="BH38" s="213" t="s">
        <v>17</v>
      </c>
      <c r="BI38" s="214">
        <v>44803</v>
      </c>
      <c r="BJ38" s="222" t="s">
        <v>9086</v>
      </c>
      <c r="BK38" s="222">
        <v>914</v>
      </c>
      <c r="BL38" s="222" t="s">
        <v>9084</v>
      </c>
      <c r="BM38" s="222" t="s">
        <v>22</v>
      </c>
      <c r="BN38" s="222">
        <v>3</v>
      </c>
      <c r="BO38" s="222" t="s">
        <v>9085</v>
      </c>
      <c r="BP38" s="218" t="s">
        <v>9028</v>
      </c>
      <c r="BQ38" s="223">
        <v>45564</v>
      </c>
      <c r="BR38" s="221" t="s">
        <v>1010</v>
      </c>
      <c r="BS38" s="224" t="s">
        <v>17</v>
      </c>
      <c r="BT38" s="224" t="s">
        <v>17</v>
      </c>
      <c r="BU38" s="224" t="s">
        <v>17</v>
      </c>
      <c r="BV38" s="224" t="s">
        <v>17</v>
      </c>
      <c r="BW38" s="224" t="s">
        <v>17</v>
      </c>
      <c r="BX38" s="224" t="s">
        <v>17</v>
      </c>
      <c r="BY38" s="214">
        <v>44803</v>
      </c>
      <c r="BZ38" s="222" t="s">
        <v>1012</v>
      </c>
      <c r="CA38" s="222" t="s">
        <v>17</v>
      </c>
      <c r="CB38" s="222" t="s">
        <v>17</v>
      </c>
      <c r="CC38" s="222" t="s">
        <v>17</v>
      </c>
      <c r="CD38" s="222" t="s">
        <v>17</v>
      </c>
      <c r="CE38" s="222" t="s">
        <v>17</v>
      </c>
      <c r="CF38" s="222" t="s">
        <v>17</v>
      </c>
      <c r="CG38" s="223">
        <v>44803</v>
      </c>
      <c r="CH38" s="221" t="s">
        <v>11713</v>
      </c>
      <c r="CI38" s="222" t="e">
        <v>#N/A</v>
      </c>
      <c r="CJ38" s="222" t="e">
        <v>#N/A</v>
      </c>
      <c r="CK38" s="222" t="e">
        <v>#N/A</v>
      </c>
      <c r="CL38" s="222" t="e">
        <v>#N/A</v>
      </c>
      <c r="CM38" s="222" t="e">
        <v>#N/A</v>
      </c>
      <c r="CN38" s="222" t="e">
        <v>#N/A</v>
      </c>
      <c r="CO38" s="225" t="e">
        <v>#N/A</v>
      </c>
      <c r="CP38" s="222" t="s">
        <v>1011</v>
      </c>
      <c r="CQ38" s="224" t="s">
        <v>17</v>
      </c>
      <c r="CR38" s="224" t="s">
        <v>17</v>
      </c>
      <c r="CS38" s="224" t="s">
        <v>17</v>
      </c>
      <c r="CT38" s="224" t="s">
        <v>17</v>
      </c>
      <c r="CU38" s="224" t="s">
        <v>17</v>
      </c>
      <c r="CV38" s="224" t="s">
        <v>17</v>
      </c>
      <c r="CW38" s="214">
        <v>44803</v>
      </c>
      <c r="CX38" s="222" t="s">
        <v>9088</v>
      </c>
      <c r="CY38" s="218">
        <v>261000</v>
      </c>
      <c r="CZ38" s="218" t="s">
        <v>9079</v>
      </c>
      <c r="DA38" s="218" t="s">
        <v>22</v>
      </c>
      <c r="DB38" s="218">
        <v>3</v>
      </c>
      <c r="DC38" s="218" t="s">
        <v>8985</v>
      </c>
      <c r="DD38" s="218" t="s">
        <v>9080</v>
      </c>
      <c r="DE38" s="220">
        <v>45564</v>
      </c>
      <c r="DF38" s="221" t="s">
        <v>9092</v>
      </c>
      <c r="DG38" s="213">
        <v>46684000</v>
      </c>
      <c r="DH38" s="224" t="s">
        <v>9089</v>
      </c>
      <c r="DI38" s="224" t="s">
        <v>884</v>
      </c>
      <c r="DJ38" s="224">
        <v>2</v>
      </c>
      <c r="DK38" s="224" t="s">
        <v>9091</v>
      </c>
      <c r="DL38" s="224" t="s">
        <v>9090</v>
      </c>
      <c r="DM38" s="214">
        <v>45564</v>
      </c>
      <c r="DN38" s="222" t="s">
        <v>9094</v>
      </c>
      <c r="DO38" s="218">
        <v>0</v>
      </c>
      <c r="DP38" s="222" t="s">
        <v>9079</v>
      </c>
      <c r="DQ38" s="222" t="s">
        <v>884</v>
      </c>
      <c r="DR38" s="222">
        <v>2</v>
      </c>
      <c r="DS38" s="222" t="s">
        <v>9093</v>
      </c>
      <c r="DT38" s="222" t="s">
        <v>9080</v>
      </c>
      <c r="DU38" s="223">
        <v>45564</v>
      </c>
      <c r="DV38" s="221" t="s">
        <v>9095</v>
      </c>
      <c r="DW38" s="213">
        <v>261000</v>
      </c>
      <c r="DX38" s="224" t="s">
        <v>9079</v>
      </c>
      <c r="DY38" s="224" t="s">
        <v>22</v>
      </c>
      <c r="DZ38" s="224">
        <v>3</v>
      </c>
      <c r="EA38" s="224" t="s">
        <v>8985</v>
      </c>
      <c r="EB38" s="224" t="s">
        <v>9080</v>
      </c>
      <c r="EC38" s="214">
        <v>45564</v>
      </c>
      <c r="ED38" s="222" t="s">
        <v>9096</v>
      </c>
      <c r="EE38" s="218" t="s">
        <v>17</v>
      </c>
      <c r="EF38" s="222" t="s">
        <v>9079</v>
      </c>
      <c r="EG38" s="222" t="s">
        <v>22</v>
      </c>
      <c r="EH38" s="222">
        <v>3</v>
      </c>
      <c r="EI38" s="222" t="s">
        <v>8267</v>
      </c>
      <c r="EJ38" s="222" t="s">
        <v>9080</v>
      </c>
      <c r="EK38" s="223">
        <v>45564</v>
      </c>
      <c r="EL38" s="221" t="s">
        <v>9097</v>
      </c>
      <c r="EM38" s="213" t="s">
        <v>17</v>
      </c>
      <c r="EN38" s="224" t="s">
        <v>9079</v>
      </c>
      <c r="EO38" s="224" t="s">
        <v>22</v>
      </c>
      <c r="EP38" s="224">
        <v>3</v>
      </c>
      <c r="EQ38" s="224" t="s">
        <v>8267</v>
      </c>
      <c r="ER38" s="224" t="s">
        <v>9080</v>
      </c>
      <c r="ES38" s="214">
        <v>45564</v>
      </c>
      <c r="ET38" s="222" t="s">
        <v>9087</v>
      </c>
      <c r="EU38" s="222">
        <v>927</v>
      </c>
      <c r="EV38" s="222" t="s">
        <v>9027</v>
      </c>
      <c r="EW38" s="222" t="s">
        <v>22</v>
      </c>
      <c r="EX38" s="222">
        <v>3</v>
      </c>
      <c r="EY38" s="222" t="s">
        <v>9029</v>
      </c>
      <c r="EZ38" s="222" t="s">
        <v>9028</v>
      </c>
      <c r="FA38" s="223">
        <v>45564</v>
      </c>
      <c r="FB38" s="221" t="s">
        <v>886</v>
      </c>
      <c r="FC38" s="224">
        <v>4</v>
      </c>
      <c r="FD38" s="224" t="s">
        <v>17</v>
      </c>
      <c r="FE38" s="224" t="s">
        <v>884</v>
      </c>
      <c r="FF38" s="224">
        <v>2</v>
      </c>
      <c r="FG38" s="224" t="s">
        <v>885</v>
      </c>
      <c r="FH38" s="224" t="s">
        <v>17</v>
      </c>
      <c r="FI38" s="214">
        <v>44773</v>
      </c>
      <c r="FJ38" s="221" t="s">
        <v>227</v>
      </c>
      <c r="FK38" s="222" t="s">
        <v>17</v>
      </c>
      <c r="FL38" s="222">
        <v>0</v>
      </c>
      <c r="FM38" s="222" t="s">
        <v>33</v>
      </c>
      <c r="FN38" s="222">
        <v>2</v>
      </c>
      <c r="FO38" s="222" t="s">
        <v>226</v>
      </c>
      <c r="FP38" s="218">
        <v>0</v>
      </c>
      <c r="FQ38" s="219">
        <v>43511</v>
      </c>
      <c r="FR38" s="221" t="s">
        <v>228</v>
      </c>
      <c r="FS38" s="224" t="s">
        <v>17</v>
      </c>
      <c r="FT38" s="224">
        <v>0</v>
      </c>
      <c r="FU38" s="224" t="s">
        <v>33</v>
      </c>
      <c r="FV38" s="224">
        <v>2</v>
      </c>
      <c r="FW38" s="224" t="s">
        <v>226</v>
      </c>
      <c r="FX38" s="224">
        <v>0</v>
      </c>
      <c r="FY38" s="214">
        <v>43511</v>
      </c>
      <c r="FZ38" s="222" t="s">
        <v>2180</v>
      </c>
      <c r="GA38" s="222">
        <v>2</v>
      </c>
      <c r="GB38" s="222" t="s">
        <v>2177</v>
      </c>
      <c r="GC38" s="222" t="s">
        <v>33</v>
      </c>
      <c r="GD38" s="222">
        <v>2</v>
      </c>
      <c r="GE38" s="222" t="s">
        <v>17</v>
      </c>
      <c r="GF38" s="222" t="s">
        <v>17</v>
      </c>
      <c r="GG38" s="223">
        <v>45453</v>
      </c>
      <c r="GH38" s="221" t="s">
        <v>2192</v>
      </c>
      <c r="GI38" s="224">
        <v>0</v>
      </c>
      <c r="GJ38" s="224" t="s">
        <v>2177</v>
      </c>
      <c r="GK38" s="224" t="s">
        <v>33</v>
      </c>
      <c r="GL38" s="224">
        <v>2</v>
      </c>
      <c r="GM38" s="224" t="s">
        <v>17</v>
      </c>
      <c r="GN38" s="224" t="s">
        <v>17</v>
      </c>
      <c r="GO38" s="214">
        <v>45453</v>
      </c>
      <c r="GP38" s="222" t="s">
        <v>2182</v>
      </c>
      <c r="GQ38" s="222">
        <v>0</v>
      </c>
      <c r="GR38" s="222" t="s">
        <v>2177</v>
      </c>
      <c r="GS38" s="222" t="s">
        <v>33</v>
      </c>
      <c r="GT38" s="222">
        <v>2</v>
      </c>
      <c r="GU38" s="222" t="s">
        <v>17</v>
      </c>
      <c r="GV38" s="222" t="s">
        <v>17</v>
      </c>
      <c r="GW38" s="223">
        <v>45453</v>
      </c>
      <c r="GX38" s="221" t="s">
        <v>2194</v>
      </c>
      <c r="GY38" s="224">
        <v>0</v>
      </c>
      <c r="GZ38" s="224" t="s">
        <v>2177</v>
      </c>
      <c r="HA38" s="224" t="s">
        <v>33</v>
      </c>
      <c r="HB38" s="224">
        <v>2</v>
      </c>
      <c r="HC38" s="224" t="s">
        <v>17</v>
      </c>
      <c r="HD38" s="224" t="s">
        <v>17</v>
      </c>
      <c r="HE38" s="214">
        <v>45453</v>
      </c>
      <c r="HF38" s="222" t="s">
        <v>2178</v>
      </c>
      <c r="HG38" s="222">
        <v>0</v>
      </c>
      <c r="HH38" s="222" t="s">
        <v>2177</v>
      </c>
      <c r="HI38" s="222" t="s">
        <v>33</v>
      </c>
      <c r="HJ38" s="222">
        <v>2</v>
      </c>
      <c r="HK38" s="222" t="s">
        <v>17</v>
      </c>
      <c r="HL38" s="222" t="s">
        <v>17</v>
      </c>
      <c r="HM38" s="223">
        <v>45453</v>
      </c>
      <c r="HN38" s="221" t="s">
        <v>2190</v>
      </c>
      <c r="HO38" s="224">
        <v>1</v>
      </c>
      <c r="HP38" s="224" t="s">
        <v>2177</v>
      </c>
      <c r="HQ38" s="224" t="s">
        <v>33</v>
      </c>
      <c r="HR38" s="224">
        <v>2</v>
      </c>
      <c r="HS38" s="224" t="s">
        <v>17</v>
      </c>
      <c r="HT38" s="224" t="s">
        <v>17</v>
      </c>
      <c r="HU38" s="214">
        <v>45453</v>
      </c>
      <c r="HV38" s="222" t="s">
        <v>2184</v>
      </c>
      <c r="HW38" s="222">
        <v>0</v>
      </c>
      <c r="HX38" s="222" t="s">
        <v>2177</v>
      </c>
      <c r="HY38" s="222" t="s">
        <v>33</v>
      </c>
      <c r="HZ38" s="222">
        <v>2</v>
      </c>
      <c r="IA38" s="222" t="s">
        <v>17</v>
      </c>
      <c r="IB38" s="222" t="s">
        <v>17</v>
      </c>
      <c r="IC38" s="223">
        <v>45453</v>
      </c>
      <c r="ID38" s="221" t="s">
        <v>2188</v>
      </c>
      <c r="IE38" s="224">
        <v>1</v>
      </c>
      <c r="IF38" s="224" t="s">
        <v>2177</v>
      </c>
      <c r="IG38" s="224" t="s">
        <v>33</v>
      </c>
      <c r="IH38" s="224">
        <v>2</v>
      </c>
      <c r="II38" s="224" t="s">
        <v>17</v>
      </c>
      <c r="IJ38" s="224" t="s">
        <v>17</v>
      </c>
      <c r="IK38" s="214">
        <v>45453</v>
      </c>
      <c r="IL38" s="222" t="s">
        <v>2186</v>
      </c>
      <c r="IM38" s="222">
        <v>0</v>
      </c>
      <c r="IN38" s="222" t="s">
        <v>2177</v>
      </c>
      <c r="IO38" s="222" t="s">
        <v>33</v>
      </c>
      <c r="IP38" s="222">
        <v>2</v>
      </c>
      <c r="IQ38" s="222" t="s">
        <v>17</v>
      </c>
      <c r="IR38" s="222" t="s">
        <v>17</v>
      </c>
      <c r="IS38" s="223">
        <v>45453</v>
      </c>
    </row>
    <row r="39" spans="1:253" s="11" customFormat="1" ht="13.25" customHeight="1" x14ac:dyDescent="0.25">
      <c r="A39" s="11" t="s">
        <v>229</v>
      </c>
      <c r="B39" s="11" t="s">
        <v>11090</v>
      </c>
      <c r="C39" s="11" t="s">
        <v>230</v>
      </c>
      <c r="D39" s="11" t="s">
        <v>225</v>
      </c>
      <c r="E39" s="11" t="s">
        <v>10457</v>
      </c>
      <c r="F39" s="11" t="s">
        <v>9048</v>
      </c>
      <c r="G39" s="212">
        <v>46945000</v>
      </c>
      <c r="H39" s="213" t="s">
        <v>8918</v>
      </c>
      <c r="I39" s="213" t="s">
        <v>884</v>
      </c>
      <c r="J39" s="213">
        <v>2</v>
      </c>
      <c r="K39" s="213" t="s">
        <v>9015</v>
      </c>
      <c r="L39" s="213" t="s">
        <v>1273</v>
      </c>
      <c r="M39" s="214">
        <v>45564</v>
      </c>
      <c r="N39" s="221" t="s">
        <v>1281</v>
      </c>
      <c r="O39" s="216">
        <v>159000</v>
      </c>
      <c r="P39" s="216" t="s">
        <v>1278</v>
      </c>
      <c r="Q39" s="216" t="s">
        <v>22</v>
      </c>
      <c r="R39" s="216">
        <v>3</v>
      </c>
      <c r="S39" s="216" t="s">
        <v>1280</v>
      </c>
      <c r="T39" s="216" t="s">
        <v>1279</v>
      </c>
      <c r="U39" s="217">
        <v>45107</v>
      </c>
      <c r="V39" s="221" t="s">
        <v>9052</v>
      </c>
      <c r="W39" s="213">
        <v>223000</v>
      </c>
      <c r="X39" s="213" t="s">
        <v>9049</v>
      </c>
      <c r="Y39" s="213" t="s">
        <v>22</v>
      </c>
      <c r="Z39" s="213">
        <v>3</v>
      </c>
      <c r="AA39" s="213" t="s">
        <v>9051</v>
      </c>
      <c r="AB39" s="213" t="s">
        <v>9050</v>
      </c>
      <c r="AC39" s="214">
        <v>45564</v>
      </c>
      <c r="AD39" s="221" t="s">
        <v>9056</v>
      </c>
      <c r="AE39" s="218">
        <v>174000</v>
      </c>
      <c r="AF39" s="218" t="s">
        <v>9053</v>
      </c>
      <c r="AG39" s="218" t="s">
        <v>22</v>
      </c>
      <c r="AH39" s="218">
        <v>3</v>
      </c>
      <c r="AI39" s="218" t="s">
        <v>9055</v>
      </c>
      <c r="AJ39" s="218" t="s">
        <v>9054</v>
      </c>
      <c r="AK39" s="219">
        <v>45564</v>
      </c>
      <c r="AL39" s="221" t="s">
        <v>9059</v>
      </c>
      <c r="AM39" s="213">
        <v>174000</v>
      </c>
      <c r="AN39" s="213" t="s">
        <v>8305</v>
      </c>
      <c r="AO39" s="213" t="s">
        <v>22</v>
      </c>
      <c r="AP39" s="213">
        <v>3</v>
      </c>
      <c r="AQ39" s="213" t="s">
        <v>9058</v>
      </c>
      <c r="AR39" s="213" t="s">
        <v>9057</v>
      </c>
      <c r="AS39" s="214">
        <v>45564</v>
      </c>
      <c r="AT39" s="222" t="s">
        <v>1014</v>
      </c>
      <c r="AU39" s="218" t="s">
        <v>17</v>
      </c>
      <c r="AV39" s="218" t="s">
        <v>17</v>
      </c>
      <c r="AW39" s="218" t="s">
        <v>17</v>
      </c>
      <c r="AX39" s="218" t="s">
        <v>17</v>
      </c>
      <c r="AY39" s="218" t="s">
        <v>17</v>
      </c>
      <c r="AZ39" s="218" t="s">
        <v>17</v>
      </c>
      <c r="BA39" s="219">
        <v>44803</v>
      </c>
      <c r="BB39" s="221" t="s">
        <v>1018</v>
      </c>
      <c r="BC39" s="213" t="s">
        <v>17</v>
      </c>
      <c r="BD39" s="213" t="s">
        <v>17</v>
      </c>
      <c r="BE39" s="213" t="s">
        <v>17</v>
      </c>
      <c r="BF39" s="213" t="s">
        <v>17</v>
      </c>
      <c r="BG39" s="213" t="s">
        <v>17</v>
      </c>
      <c r="BH39" s="213" t="s">
        <v>17</v>
      </c>
      <c r="BI39" s="214">
        <v>44803</v>
      </c>
      <c r="BJ39" s="222" t="s">
        <v>9061</v>
      </c>
      <c r="BK39" s="222">
        <v>13</v>
      </c>
      <c r="BL39" s="222" t="s">
        <v>8348</v>
      </c>
      <c r="BM39" s="222" t="s">
        <v>22</v>
      </c>
      <c r="BN39" s="222">
        <v>3</v>
      </c>
      <c r="BO39" s="222" t="s">
        <v>9060</v>
      </c>
      <c r="BP39" s="218" t="s">
        <v>691</v>
      </c>
      <c r="BQ39" s="223">
        <v>45564</v>
      </c>
      <c r="BR39" s="221" t="s">
        <v>1016</v>
      </c>
      <c r="BS39" s="224" t="s">
        <v>17</v>
      </c>
      <c r="BT39" s="224" t="s">
        <v>17</v>
      </c>
      <c r="BU39" s="224" t="s">
        <v>17</v>
      </c>
      <c r="BV39" s="224" t="s">
        <v>17</v>
      </c>
      <c r="BW39" s="224" t="s">
        <v>17</v>
      </c>
      <c r="BX39" s="224" t="s">
        <v>17</v>
      </c>
      <c r="BY39" s="214">
        <v>44803</v>
      </c>
      <c r="BZ39" s="222" t="s">
        <v>1015</v>
      </c>
      <c r="CA39" s="222" t="s">
        <v>17</v>
      </c>
      <c r="CB39" s="222" t="s">
        <v>17</v>
      </c>
      <c r="CC39" s="222" t="s">
        <v>17</v>
      </c>
      <c r="CD39" s="222" t="s">
        <v>17</v>
      </c>
      <c r="CE39" s="222" t="s">
        <v>17</v>
      </c>
      <c r="CF39" s="222" t="s">
        <v>17</v>
      </c>
      <c r="CG39" s="223">
        <v>44803</v>
      </c>
      <c r="CH39" s="221" t="s">
        <v>11714</v>
      </c>
      <c r="CI39" s="222" t="e">
        <v>#N/A</v>
      </c>
      <c r="CJ39" s="222" t="e">
        <v>#N/A</v>
      </c>
      <c r="CK39" s="222" t="e">
        <v>#N/A</v>
      </c>
      <c r="CL39" s="222" t="e">
        <v>#N/A</v>
      </c>
      <c r="CM39" s="222" t="e">
        <v>#N/A</v>
      </c>
      <c r="CN39" s="222" t="e">
        <v>#N/A</v>
      </c>
      <c r="CO39" s="225" t="e">
        <v>#N/A</v>
      </c>
      <c r="CP39" s="222" t="s">
        <v>1017</v>
      </c>
      <c r="CQ39" s="224" t="s">
        <v>17</v>
      </c>
      <c r="CR39" s="224" t="s">
        <v>17</v>
      </c>
      <c r="CS39" s="224" t="s">
        <v>17</v>
      </c>
      <c r="CT39" s="224" t="s">
        <v>17</v>
      </c>
      <c r="CU39" s="224" t="s">
        <v>17</v>
      </c>
      <c r="CV39" s="224" t="s">
        <v>17</v>
      </c>
      <c r="CW39" s="214">
        <v>44803</v>
      </c>
      <c r="CX39" s="222" t="s">
        <v>9066</v>
      </c>
      <c r="CY39" s="218">
        <v>174000</v>
      </c>
      <c r="CZ39" s="218" t="s">
        <v>9063</v>
      </c>
      <c r="DA39" s="218" t="s">
        <v>22</v>
      </c>
      <c r="DB39" s="218">
        <v>3</v>
      </c>
      <c r="DC39" s="218" t="s">
        <v>8267</v>
      </c>
      <c r="DD39" s="218" t="s">
        <v>9064</v>
      </c>
      <c r="DE39" s="220">
        <v>45564</v>
      </c>
      <c r="DF39" s="221" t="s">
        <v>9068</v>
      </c>
      <c r="DG39" s="213">
        <v>49000</v>
      </c>
      <c r="DH39" s="224" t="s">
        <v>9049</v>
      </c>
      <c r="DI39" s="224" t="s">
        <v>22</v>
      </c>
      <c r="DJ39" s="224">
        <v>3</v>
      </c>
      <c r="DK39" s="224" t="s">
        <v>9067</v>
      </c>
      <c r="DL39" s="224" t="s">
        <v>9050</v>
      </c>
      <c r="DM39" s="214">
        <v>45564</v>
      </c>
      <c r="DN39" s="222" t="s">
        <v>9072</v>
      </c>
      <c r="DO39" s="218">
        <v>0</v>
      </c>
      <c r="DP39" s="222" t="s">
        <v>9069</v>
      </c>
      <c r="DQ39" s="222" t="s">
        <v>22</v>
      </c>
      <c r="DR39" s="222">
        <v>3</v>
      </c>
      <c r="DS39" s="222" t="s">
        <v>9071</v>
      </c>
      <c r="DT39" s="222" t="s">
        <v>9070</v>
      </c>
      <c r="DU39" s="223">
        <v>45564</v>
      </c>
      <c r="DV39" s="221" t="s">
        <v>9073</v>
      </c>
      <c r="DW39" s="213">
        <v>174000</v>
      </c>
      <c r="DX39" s="224" t="s">
        <v>9063</v>
      </c>
      <c r="DY39" s="224" t="s">
        <v>22</v>
      </c>
      <c r="DZ39" s="224">
        <v>3</v>
      </c>
      <c r="EA39" s="224" t="s">
        <v>8267</v>
      </c>
      <c r="EB39" s="224" t="s">
        <v>9064</v>
      </c>
      <c r="EC39" s="214">
        <v>45564</v>
      </c>
      <c r="ED39" s="222" t="s">
        <v>9074</v>
      </c>
      <c r="EE39" s="218" t="s">
        <v>17</v>
      </c>
      <c r="EF39" s="222" t="s">
        <v>9063</v>
      </c>
      <c r="EG39" s="222" t="s">
        <v>22</v>
      </c>
      <c r="EH39" s="222">
        <v>3</v>
      </c>
      <c r="EI39" s="222" t="s">
        <v>8267</v>
      </c>
      <c r="EJ39" s="222" t="s">
        <v>9064</v>
      </c>
      <c r="EK39" s="223">
        <v>45564</v>
      </c>
      <c r="EL39" s="221" t="s">
        <v>9075</v>
      </c>
      <c r="EM39" s="213" t="s">
        <v>17</v>
      </c>
      <c r="EN39" s="224" t="s">
        <v>9063</v>
      </c>
      <c r="EO39" s="224" t="s">
        <v>22</v>
      </c>
      <c r="EP39" s="224">
        <v>3</v>
      </c>
      <c r="EQ39" s="224" t="s">
        <v>8267</v>
      </c>
      <c r="ER39" s="224" t="s">
        <v>9064</v>
      </c>
      <c r="ES39" s="214">
        <v>45564</v>
      </c>
      <c r="ET39" s="222" t="s">
        <v>9062</v>
      </c>
      <c r="EU39" s="222">
        <v>927</v>
      </c>
      <c r="EV39" s="222" t="s">
        <v>9027</v>
      </c>
      <c r="EW39" s="222" t="s">
        <v>22</v>
      </c>
      <c r="EX39" s="222">
        <v>3</v>
      </c>
      <c r="EY39" s="222" t="s">
        <v>9029</v>
      </c>
      <c r="EZ39" s="222" t="s">
        <v>9028</v>
      </c>
      <c r="FA39" s="223">
        <v>45564</v>
      </c>
      <c r="FB39" s="221" t="s">
        <v>888</v>
      </c>
      <c r="FC39" s="224">
        <v>2</v>
      </c>
      <c r="FD39" s="224" t="s">
        <v>17</v>
      </c>
      <c r="FE39" s="224" t="s">
        <v>22</v>
      </c>
      <c r="FF39" s="224">
        <v>3</v>
      </c>
      <c r="FG39" s="224" t="s">
        <v>887</v>
      </c>
      <c r="FH39" s="224" t="s">
        <v>17</v>
      </c>
      <c r="FI39" s="214">
        <v>44773</v>
      </c>
      <c r="FJ39" s="221" t="s">
        <v>232</v>
      </c>
      <c r="FK39" s="222">
        <v>0</v>
      </c>
      <c r="FL39" s="222">
        <v>0</v>
      </c>
      <c r="FM39" s="222" t="s">
        <v>33</v>
      </c>
      <c r="FN39" s="222">
        <v>2</v>
      </c>
      <c r="FO39" s="222" t="s">
        <v>231</v>
      </c>
      <c r="FP39" s="218">
        <v>0</v>
      </c>
      <c r="FQ39" s="219">
        <v>43511</v>
      </c>
      <c r="FR39" s="221" t="s">
        <v>233</v>
      </c>
      <c r="FS39" s="224">
        <v>0</v>
      </c>
      <c r="FT39" s="224">
        <v>0</v>
      </c>
      <c r="FU39" s="224" t="s">
        <v>33</v>
      </c>
      <c r="FV39" s="224">
        <v>2</v>
      </c>
      <c r="FW39" s="224" t="s">
        <v>231</v>
      </c>
      <c r="FX39" s="224">
        <v>0</v>
      </c>
      <c r="FY39" s="214">
        <v>43511</v>
      </c>
      <c r="FZ39" s="222" t="s">
        <v>2196</v>
      </c>
      <c r="GA39" s="222">
        <v>2</v>
      </c>
      <c r="GB39" s="222" t="s">
        <v>2177</v>
      </c>
      <c r="GC39" s="222" t="s">
        <v>33</v>
      </c>
      <c r="GD39" s="222">
        <v>2</v>
      </c>
      <c r="GE39" s="222" t="s">
        <v>17</v>
      </c>
      <c r="GF39" s="222" t="s">
        <v>17</v>
      </c>
      <c r="GG39" s="223">
        <v>45453</v>
      </c>
      <c r="GH39" s="221" t="s">
        <v>2202</v>
      </c>
      <c r="GI39" s="224">
        <v>1</v>
      </c>
      <c r="GJ39" s="224" t="s">
        <v>2177</v>
      </c>
      <c r="GK39" s="224" t="s">
        <v>33</v>
      </c>
      <c r="GL39" s="224">
        <v>2</v>
      </c>
      <c r="GM39" s="224" t="s">
        <v>17</v>
      </c>
      <c r="GN39" s="224" t="s">
        <v>17</v>
      </c>
      <c r="GO39" s="214">
        <v>45453</v>
      </c>
      <c r="GP39" s="222" t="s">
        <v>2197</v>
      </c>
      <c r="GQ39" s="222">
        <v>2</v>
      </c>
      <c r="GR39" s="222" t="s">
        <v>2177</v>
      </c>
      <c r="GS39" s="222" t="s">
        <v>33</v>
      </c>
      <c r="GT39" s="222">
        <v>2</v>
      </c>
      <c r="GU39" s="222" t="s">
        <v>17</v>
      </c>
      <c r="GV39" s="222" t="s">
        <v>17</v>
      </c>
      <c r="GW39" s="223">
        <v>45453</v>
      </c>
      <c r="GX39" s="221" t="s">
        <v>2203</v>
      </c>
      <c r="GY39" s="224">
        <v>0</v>
      </c>
      <c r="GZ39" s="224" t="s">
        <v>2177</v>
      </c>
      <c r="HA39" s="224" t="s">
        <v>33</v>
      </c>
      <c r="HB39" s="224">
        <v>2</v>
      </c>
      <c r="HC39" s="224" t="s">
        <v>17</v>
      </c>
      <c r="HD39" s="224" t="s">
        <v>17</v>
      </c>
      <c r="HE39" s="214">
        <v>45453</v>
      </c>
      <c r="HF39" s="222" t="s">
        <v>2195</v>
      </c>
      <c r="HG39" s="222">
        <v>0</v>
      </c>
      <c r="HH39" s="222" t="s">
        <v>2177</v>
      </c>
      <c r="HI39" s="222" t="s">
        <v>33</v>
      </c>
      <c r="HJ39" s="222">
        <v>2</v>
      </c>
      <c r="HK39" s="222" t="s">
        <v>17</v>
      </c>
      <c r="HL39" s="222" t="s">
        <v>17</v>
      </c>
      <c r="HM39" s="223">
        <v>45453</v>
      </c>
      <c r="HN39" s="221" t="s">
        <v>2201</v>
      </c>
      <c r="HO39" s="224">
        <v>0</v>
      </c>
      <c r="HP39" s="224" t="s">
        <v>2177</v>
      </c>
      <c r="HQ39" s="224" t="s">
        <v>33</v>
      </c>
      <c r="HR39" s="224">
        <v>2</v>
      </c>
      <c r="HS39" s="224" t="s">
        <v>17</v>
      </c>
      <c r="HT39" s="224" t="s">
        <v>17</v>
      </c>
      <c r="HU39" s="214">
        <v>45453</v>
      </c>
      <c r="HV39" s="222" t="s">
        <v>2198</v>
      </c>
      <c r="HW39" s="222">
        <v>0</v>
      </c>
      <c r="HX39" s="222" t="s">
        <v>2177</v>
      </c>
      <c r="HY39" s="222" t="s">
        <v>33</v>
      </c>
      <c r="HZ39" s="222">
        <v>2</v>
      </c>
      <c r="IA39" s="222" t="s">
        <v>17</v>
      </c>
      <c r="IB39" s="222" t="s">
        <v>17</v>
      </c>
      <c r="IC39" s="223">
        <v>45453</v>
      </c>
      <c r="ID39" s="221" t="s">
        <v>2200</v>
      </c>
      <c r="IE39" s="224">
        <v>1</v>
      </c>
      <c r="IF39" s="224" t="s">
        <v>2177</v>
      </c>
      <c r="IG39" s="224" t="s">
        <v>33</v>
      </c>
      <c r="IH39" s="224">
        <v>2</v>
      </c>
      <c r="II39" s="224" t="s">
        <v>17</v>
      </c>
      <c r="IJ39" s="224" t="s">
        <v>17</v>
      </c>
      <c r="IK39" s="214">
        <v>45453</v>
      </c>
      <c r="IL39" s="222" t="s">
        <v>2199</v>
      </c>
      <c r="IM39" s="222">
        <v>1</v>
      </c>
      <c r="IN39" s="222" t="s">
        <v>2177</v>
      </c>
      <c r="IO39" s="222" t="s">
        <v>33</v>
      </c>
      <c r="IP39" s="222">
        <v>2</v>
      </c>
      <c r="IQ39" s="222" t="s">
        <v>17</v>
      </c>
      <c r="IR39" s="222" t="s">
        <v>17</v>
      </c>
      <c r="IS39" s="223">
        <v>45453</v>
      </c>
    </row>
    <row r="40" spans="1:253" s="11" customFormat="1" ht="13.25" customHeight="1" x14ac:dyDescent="0.25">
      <c r="A40" s="11" t="s">
        <v>641</v>
      </c>
      <c r="B40" s="11" t="s">
        <v>11090</v>
      </c>
      <c r="C40" s="11" t="s">
        <v>642</v>
      </c>
      <c r="D40" s="11" t="s">
        <v>225</v>
      </c>
      <c r="E40" s="11" t="s">
        <v>10457</v>
      </c>
      <c r="F40" s="11" t="s">
        <v>9016</v>
      </c>
      <c r="G40" s="212">
        <v>46945000</v>
      </c>
      <c r="H40" s="213" t="s">
        <v>8918</v>
      </c>
      <c r="I40" s="213" t="s">
        <v>884</v>
      </c>
      <c r="J40" s="213">
        <v>2</v>
      </c>
      <c r="K40" s="213" t="s">
        <v>9015</v>
      </c>
      <c r="L40" s="213" t="s">
        <v>1273</v>
      </c>
      <c r="M40" s="214">
        <v>45564</v>
      </c>
      <c r="N40" s="221" t="s">
        <v>1275</v>
      </c>
      <c r="O40" s="216">
        <v>2381741</v>
      </c>
      <c r="P40" s="216" t="s">
        <v>1272</v>
      </c>
      <c r="Q40" s="216" t="s">
        <v>884</v>
      </c>
      <c r="R40" s="216">
        <v>2</v>
      </c>
      <c r="S40" s="216" t="s">
        <v>1274</v>
      </c>
      <c r="T40" s="216" t="s">
        <v>1273</v>
      </c>
      <c r="U40" s="217">
        <v>45107</v>
      </c>
      <c r="V40" s="221" t="s">
        <v>9018</v>
      </c>
      <c r="W40" s="213">
        <v>46945000</v>
      </c>
      <c r="X40" s="213" t="s">
        <v>8918</v>
      </c>
      <c r="Y40" s="213" t="s">
        <v>884</v>
      </c>
      <c r="Z40" s="213">
        <v>2</v>
      </c>
      <c r="AA40" s="213" t="s">
        <v>9017</v>
      </c>
      <c r="AB40" s="213" t="s">
        <v>1273</v>
      </c>
      <c r="AC40" s="214">
        <v>45564</v>
      </c>
      <c r="AD40" s="221" t="s">
        <v>9022</v>
      </c>
      <c r="AE40" s="218">
        <v>435000</v>
      </c>
      <c r="AF40" s="218" t="s">
        <v>9019</v>
      </c>
      <c r="AG40" s="218" t="s">
        <v>22</v>
      </c>
      <c r="AH40" s="218">
        <v>3</v>
      </c>
      <c r="AI40" s="218" t="s">
        <v>9021</v>
      </c>
      <c r="AJ40" s="218" t="s">
        <v>9020</v>
      </c>
      <c r="AK40" s="219">
        <v>45564</v>
      </c>
      <c r="AL40" s="221" t="s">
        <v>9026</v>
      </c>
      <c r="AM40" s="213">
        <v>435000</v>
      </c>
      <c r="AN40" s="213" t="s">
        <v>9023</v>
      </c>
      <c r="AO40" s="213" t="s">
        <v>22</v>
      </c>
      <c r="AP40" s="213">
        <v>3</v>
      </c>
      <c r="AQ40" s="213" t="s">
        <v>9025</v>
      </c>
      <c r="AR40" s="213" t="s">
        <v>9024</v>
      </c>
      <c r="AS40" s="214">
        <v>45564</v>
      </c>
      <c r="AT40" s="222" t="s">
        <v>649</v>
      </c>
      <c r="AU40" s="218" t="s">
        <v>17</v>
      </c>
      <c r="AV40" s="218" t="s">
        <v>17</v>
      </c>
      <c r="AW40" s="218" t="s">
        <v>17</v>
      </c>
      <c r="AX40" s="218" t="s">
        <v>17</v>
      </c>
      <c r="AY40" s="218" t="s">
        <v>648</v>
      </c>
      <c r="AZ40" s="218" t="s">
        <v>17</v>
      </c>
      <c r="BA40" s="219">
        <v>44005</v>
      </c>
      <c r="BB40" s="221" t="s">
        <v>647</v>
      </c>
      <c r="BC40" s="213" t="s">
        <v>17</v>
      </c>
      <c r="BD40" s="213" t="s">
        <v>17</v>
      </c>
      <c r="BE40" s="213" t="s">
        <v>17</v>
      </c>
      <c r="BF40" s="213" t="s">
        <v>17</v>
      </c>
      <c r="BG40" s="213" t="s">
        <v>18</v>
      </c>
      <c r="BH40" s="213" t="s">
        <v>17</v>
      </c>
      <c r="BI40" s="214">
        <v>44005</v>
      </c>
      <c r="BJ40" s="222" t="s">
        <v>9030</v>
      </c>
      <c r="BK40" s="222">
        <v>927</v>
      </c>
      <c r="BL40" s="222" t="s">
        <v>9027</v>
      </c>
      <c r="BM40" s="222" t="s">
        <v>22</v>
      </c>
      <c r="BN40" s="222">
        <v>3</v>
      </c>
      <c r="BO40" s="222" t="s">
        <v>9029</v>
      </c>
      <c r="BP40" s="218" t="s">
        <v>9028</v>
      </c>
      <c r="BQ40" s="223">
        <v>45564</v>
      </c>
      <c r="BR40" s="221" t="s">
        <v>644</v>
      </c>
      <c r="BS40" s="224" t="s">
        <v>17</v>
      </c>
      <c r="BT40" s="224" t="s">
        <v>17</v>
      </c>
      <c r="BU40" s="224" t="s">
        <v>17</v>
      </c>
      <c r="BV40" s="224" t="s">
        <v>17</v>
      </c>
      <c r="BW40" s="224" t="s">
        <v>643</v>
      </c>
      <c r="BX40" s="224" t="s">
        <v>17</v>
      </c>
      <c r="BY40" s="214">
        <v>44005</v>
      </c>
      <c r="BZ40" s="222" t="s">
        <v>645</v>
      </c>
      <c r="CA40" s="222" t="s">
        <v>17</v>
      </c>
      <c r="CB40" s="222" t="s">
        <v>17</v>
      </c>
      <c r="CC40" s="222" t="s">
        <v>17</v>
      </c>
      <c r="CD40" s="222" t="s">
        <v>17</v>
      </c>
      <c r="CE40" s="222" t="s">
        <v>643</v>
      </c>
      <c r="CF40" s="222" t="s">
        <v>17</v>
      </c>
      <c r="CG40" s="223">
        <v>44005</v>
      </c>
      <c r="CH40" s="221" t="s">
        <v>11715</v>
      </c>
      <c r="CI40" s="222" t="e">
        <v>#N/A</v>
      </c>
      <c r="CJ40" s="222" t="e">
        <v>#N/A</v>
      </c>
      <c r="CK40" s="222" t="e">
        <v>#N/A</v>
      </c>
      <c r="CL40" s="222" t="e">
        <v>#N/A</v>
      </c>
      <c r="CM40" s="222" t="e">
        <v>#N/A</v>
      </c>
      <c r="CN40" s="222" t="e">
        <v>#N/A</v>
      </c>
      <c r="CO40" s="225" t="e">
        <v>#N/A</v>
      </c>
      <c r="CP40" s="222" t="s">
        <v>646</v>
      </c>
      <c r="CQ40" s="224" t="s">
        <v>17</v>
      </c>
      <c r="CR40" s="224" t="s">
        <v>17</v>
      </c>
      <c r="CS40" s="224" t="s">
        <v>17</v>
      </c>
      <c r="CT40" s="224" t="s">
        <v>17</v>
      </c>
      <c r="CU40" s="224" t="s">
        <v>18</v>
      </c>
      <c r="CV40" s="224" t="s">
        <v>17</v>
      </c>
      <c r="CW40" s="214">
        <v>44005</v>
      </c>
      <c r="CX40" s="222" t="s">
        <v>9035</v>
      </c>
      <c r="CY40" s="218">
        <v>435000</v>
      </c>
      <c r="CZ40" s="218" t="s">
        <v>9032</v>
      </c>
      <c r="DA40" s="218" t="s">
        <v>22</v>
      </c>
      <c r="DB40" s="218">
        <v>3</v>
      </c>
      <c r="DC40" s="218" t="s">
        <v>9042</v>
      </c>
      <c r="DD40" s="218" t="s">
        <v>9033</v>
      </c>
      <c r="DE40" s="220">
        <v>45564</v>
      </c>
      <c r="DF40" s="221" t="s">
        <v>9039</v>
      </c>
      <c r="DG40" s="213">
        <v>46510000</v>
      </c>
      <c r="DH40" s="224" t="s">
        <v>9036</v>
      </c>
      <c r="DI40" s="224" t="s">
        <v>22</v>
      </c>
      <c r="DJ40" s="224">
        <v>3</v>
      </c>
      <c r="DK40" s="224" t="s">
        <v>9038</v>
      </c>
      <c r="DL40" s="224" t="s">
        <v>9037</v>
      </c>
      <c r="DM40" s="214">
        <v>45564</v>
      </c>
      <c r="DN40" s="222" t="s">
        <v>9041</v>
      </c>
      <c r="DO40" s="218">
        <v>0</v>
      </c>
      <c r="DP40" s="222" t="s">
        <v>9019</v>
      </c>
      <c r="DQ40" s="222" t="s">
        <v>22</v>
      </c>
      <c r="DR40" s="222">
        <v>3</v>
      </c>
      <c r="DS40" s="222" t="s">
        <v>9040</v>
      </c>
      <c r="DT40" s="222" t="s">
        <v>9020</v>
      </c>
      <c r="DU40" s="223">
        <v>45564</v>
      </c>
      <c r="DV40" s="221" t="s">
        <v>9043</v>
      </c>
      <c r="DW40" s="213">
        <v>435000</v>
      </c>
      <c r="DX40" s="224" t="s">
        <v>9032</v>
      </c>
      <c r="DY40" s="224" t="s">
        <v>22</v>
      </c>
      <c r="DZ40" s="224">
        <v>3</v>
      </c>
      <c r="EA40" s="224" t="s">
        <v>9042</v>
      </c>
      <c r="EB40" s="224" t="s">
        <v>9033</v>
      </c>
      <c r="EC40" s="214">
        <v>45564</v>
      </c>
      <c r="ED40" s="222" t="s">
        <v>9045</v>
      </c>
      <c r="EE40" s="218" t="s">
        <v>17</v>
      </c>
      <c r="EF40" s="222" t="s">
        <v>9032</v>
      </c>
      <c r="EG40" s="222" t="s">
        <v>22</v>
      </c>
      <c r="EH40" s="222">
        <v>3</v>
      </c>
      <c r="EI40" s="222" t="s">
        <v>9044</v>
      </c>
      <c r="EJ40" s="222" t="s">
        <v>9033</v>
      </c>
      <c r="EK40" s="223">
        <v>45564</v>
      </c>
      <c r="EL40" s="221" t="s">
        <v>9047</v>
      </c>
      <c r="EM40" s="213" t="s">
        <v>17</v>
      </c>
      <c r="EN40" s="224" t="s">
        <v>9032</v>
      </c>
      <c r="EO40" s="224" t="s">
        <v>22</v>
      </c>
      <c r="EP40" s="224">
        <v>3</v>
      </c>
      <c r="EQ40" s="224" t="s">
        <v>9046</v>
      </c>
      <c r="ER40" s="224" t="s">
        <v>9033</v>
      </c>
      <c r="ES40" s="214">
        <v>45564</v>
      </c>
      <c r="ET40" s="222" t="s">
        <v>9031</v>
      </c>
      <c r="EU40" s="222">
        <v>927</v>
      </c>
      <c r="EV40" s="222" t="s">
        <v>9027</v>
      </c>
      <c r="EW40" s="222" t="s">
        <v>22</v>
      </c>
      <c r="EX40" s="222">
        <v>3</v>
      </c>
      <c r="EY40" s="222" t="s">
        <v>9029</v>
      </c>
      <c r="EZ40" s="222" t="s">
        <v>9028</v>
      </c>
      <c r="FA40" s="223">
        <v>45564</v>
      </c>
      <c r="FB40" s="221" t="s">
        <v>859</v>
      </c>
      <c r="FC40" s="224">
        <v>3</v>
      </c>
      <c r="FD40" s="224" t="s">
        <v>856</v>
      </c>
      <c r="FE40" s="224" t="s">
        <v>492</v>
      </c>
      <c r="FF40" s="224">
        <v>1</v>
      </c>
      <c r="FG40" s="224" t="s">
        <v>858</v>
      </c>
      <c r="FH40" s="224" t="s">
        <v>857</v>
      </c>
      <c r="FI40" s="214">
        <v>44696</v>
      </c>
      <c r="FJ40" s="221" t="s">
        <v>650</v>
      </c>
      <c r="FK40" s="222" t="s">
        <v>17</v>
      </c>
      <c r="FL40" s="222" t="s">
        <v>17</v>
      </c>
      <c r="FM40" s="222" t="s">
        <v>17</v>
      </c>
      <c r="FN40" s="222" t="s">
        <v>17</v>
      </c>
      <c r="FO40" s="222" t="s">
        <v>18</v>
      </c>
      <c r="FP40" s="218" t="s">
        <v>17</v>
      </c>
      <c r="FQ40" s="219">
        <v>44005</v>
      </c>
      <c r="FR40" s="221" t="s">
        <v>651</v>
      </c>
      <c r="FS40" s="224" t="s">
        <v>17</v>
      </c>
      <c r="FT40" s="224" t="s">
        <v>17</v>
      </c>
      <c r="FU40" s="224" t="s">
        <v>17</v>
      </c>
      <c r="FV40" s="224" t="s">
        <v>17</v>
      </c>
      <c r="FW40" s="224" t="s">
        <v>18</v>
      </c>
      <c r="FX40" s="224" t="s">
        <v>17</v>
      </c>
      <c r="FY40" s="214">
        <v>44005</v>
      </c>
      <c r="FZ40" s="222" t="s">
        <v>2205</v>
      </c>
      <c r="GA40" s="222">
        <v>2</v>
      </c>
      <c r="GB40" s="222" t="s">
        <v>2177</v>
      </c>
      <c r="GC40" s="222" t="s">
        <v>33</v>
      </c>
      <c r="GD40" s="222">
        <v>2</v>
      </c>
      <c r="GE40" s="222" t="s">
        <v>17</v>
      </c>
      <c r="GF40" s="222" t="s">
        <v>17</v>
      </c>
      <c r="GG40" s="223">
        <v>45453</v>
      </c>
      <c r="GH40" s="221" t="s">
        <v>2211</v>
      </c>
      <c r="GI40" s="224">
        <v>1</v>
      </c>
      <c r="GJ40" s="224" t="s">
        <v>2177</v>
      </c>
      <c r="GK40" s="224" t="s">
        <v>33</v>
      </c>
      <c r="GL40" s="224">
        <v>2</v>
      </c>
      <c r="GM40" s="224" t="s">
        <v>17</v>
      </c>
      <c r="GN40" s="224" t="s">
        <v>17</v>
      </c>
      <c r="GO40" s="214">
        <v>45453</v>
      </c>
      <c r="GP40" s="222" t="s">
        <v>2206</v>
      </c>
      <c r="GQ40" s="222">
        <v>2</v>
      </c>
      <c r="GR40" s="222" t="s">
        <v>2177</v>
      </c>
      <c r="GS40" s="222" t="s">
        <v>33</v>
      </c>
      <c r="GT40" s="222">
        <v>2</v>
      </c>
      <c r="GU40" s="222" t="s">
        <v>17</v>
      </c>
      <c r="GV40" s="222" t="s">
        <v>17</v>
      </c>
      <c r="GW40" s="223">
        <v>45453</v>
      </c>
      <c r="GX40" s="221" t="s">
        <v>2212</v>
      </c>
      <c r="GY40" s="224">
        <v>0</v>
      </c>
      <c r="GZ40" s="224" t="s">
        <v>2177</v>
      </c>
      <c r="HA40" s="224" t="s">
        <v>33</v>
      </c>
      <c r="HB40" s="224">
        <v>2</v>
      </c>
      <c r="HC40" s="224" t="s">
        <v>17</v>
      </c>
      <c r="HD40" s="224" t="s">
        <v>17</v>
      </c>
      <c r="HE40" s="214">
        <v>45453</v>
      </c>
      <c r="HF40" s="222" t="s">
        <v>2204</v>
      </c>
      <c r="HG40" s="222">
        <v>0</v>
      </c>
      <c r="HH40" s="222" t="s">
        <v>2177</v>
      </c>
      <c r="HI40" s="222" t="s">
        <v>33</v>
      </c>
      <c r="HJ40" s="222">
        <v>2</v>
      </c>
      <c r="HK40" s="222" t="s">
        <v>17</v>
      </c>
      <c r="HL40" s="222" t="s">
        <v>17</v>
      </c>
      <c r="HM40" s="223">
        <v>45453</v>
      </c>
      <c r="HN40" s="221" t="s">
        <v>2210</v>
      </c>
      <c r="HO40" s="224">
        <v>1</v>
      </c>
      <c r="HP40" s="224" t="s">
        <v>2177</v>
      </c>
      <c r="HQ40" s="224" t="s">
        <v>33</v>
      </c>
      <c r="HR40" s="224">
        <v>2</v>
      </c>
      <c r="HS40" s="224" t="s">
        <v>17</v>
      </c>
      <c r="HT40" s="224" t="s">
        <v>17</v>
      </c>
      <c r="HU40" s="214">
        <v>45453</v>
      </c>
      <c r="HV40" s="222" t="s">
        <v>2207</v>
      </c>
      <c r="HW40" s="222">
        <v>0</v>
      </c>
      <c r="HX40" s="222" t="s">
        <v>2177</v>
      </c>
      <c r="HY40" s="222" t="s">
        <v>33</v>
      </c>
      <c r="HZ40" s="222">
        <v>2</v>
      </c>
      <c r="IA40" s="222" t="s">
        <v>17</v>
      </c>
      <c r="IB40" s="222" t="s">
        <v>17</v>
      </c>
      <c r="IC40" s="223">
        <v>45453</v>
      </c>
      <c r="ID40" s="221" t="s">
        <v>2209</v>
      </c>
      <c r="IE40" s="224">
        <v>1</v>
      </c>
      <c r="IF40" s="224" t="s">
        <v>2177</v>
      </c>
      <c r="IG40" s="224" t="s">
        <v>33</v>
      </c>
      <c r="IH40" s="224">
        <v>2</v>
      </c>
      <c r="II40" s="224" t="s">
        <v>17</v>
      </c>
      <c r="IJ40" s="224" t="s">
        <v>17</v>
      </c>
      <c r="IK40" s="214">
        <v>45453</v>
      </c>
      <c r="IL40" s="222" t="s">
        <v>2208</v>
      </c>
      <c r="IM40" s="222">
        <v>1</v>
      </c>
      <c r="IN40" s="222" t="s">
        <v>2177</v>
      </c>
      <c r="IO40" s="222" t="s">
        <v>33</v>
      </c>
      <c r="IP40" s="222">
        <v>2</v>
      </c>
      <c r="IQ40" s="222" t="s">
        <v>17</v>
      </c>
      <c r="IR40" s="222" t="s">
        <v>17</v>
      </c>
      <c r="IS40" s="223">
        <v>45453</v>
      </c>
    </row>
    <row r="41" spans="1:253" s="11" customFormat="1" ht="13.25" customHeight="1" x14ac:dyDescent="0.25">
      <c r="A41" s="11" t="s">
        <v>1434</v>
      </c>
      <c r="B41" s="11" t="s">
        <v>11090</v>
      </c>
      <c r="C41" s="11" t="s">
        <v>1435</v>
      </c>
      <c r="D41" s="11" t="s">
        <v>1436</v>
      </c>
      <c r="E41" s="11" t="s">
        <v>10458</v>
      </c>
      <c r="F41" s="11" t="s">
        <v>5886</v>
      </c>
      <c r="G41" s="212">
        <v>18190000</v>
      </c>
      <c r="H41" s="213" t="s">
        <v>5883</v>
      </c>
      <c r="I41" s="213" t="s">
        <v>33</v>
      </c>
      <c r="J41" s="213">
        <v>2</v>
      </c>
      <c r="K41" s="213" t="s">
        <v>5885</v>
      </c>
      <c r="L41" s="213" t="s">
        <v>5884</v>
      </c>
      <c r="M41" s="214">
        <v>45560</v>
      </c>
      <c r="N41" s="221" t="s">
        <v>5889</v>
      </c>
      <c r="O41" s="216">
        <v>248360</v>
      </c>
      <c r="P41" s="216" t="s">
        <v>5887</v>
      </c>
      <c r="Q41" s="216" t="s">
        <v>33</v>
      </c>
      <c r="R41" s="216">
        <v>2</v>
      </c>
      <c r="S41" s="216" t="s">
        <v>5888</v>
      </c>
      <c r="T41" s="216" t="s">
        <v>5884</v>
      </c>
      <c r="U41" s="217">
        <v>45560</v>
      </c>
      <c r="V41" s="221" t="s">
        <v>5891</v>
      </c>
      <c r="W41" s="213">
        <v>18190000</v>
      </c>
      <c r="X41" s="213" t="s">
        <v>5883</v>
      </c>
      <c r="Y41" s="213" t="s">
        <v>33</v>
      </c>
      <c r="Z41" s="213">
        <v>2</v>
      </c>
      <c r="AA41" s="213" t="s">
        <v>5890</v>
      </c>
      <c r="AB41" s="213" t="s">
        <v>5884</v>
      </c>
      <c r="AC41" s="214">
        <v>45560</v>
      </c>
      <c r="AD41" s="221" t="s">
        <v>5895</v>
      </c>
      <c r="AE41" s="218">
        <v>7592000</v>
      </c>
      <c r="AF41" s="218" t="s">
        <v>5892</v>
      </c>
      <c r="AG41" s="218" t="s">
        <v>33</v>
      </c>
      <c r="AH41" s="218">
        <v>2</v>
      </c>
      <c r="AI41" s="218" t="s">
        <v>5894</v>
      </c>
      <c r="AJ41" s="218" t="s">
        <v>5893</v>
      </c>
      <c r="AK41" s="219">
        <v>45560</v>
      </c>
      <c r="AL41" s="221" t="s">
        <v>5899</v>
      </c>
      <c r="AM41" s="213">
        <v>445000</v>
      </c>
      <c r="AN41" s="213" t="s">
        <v>5896</v>
      </c>
      <c r="AO41" s="213" t="s">
        <v>33</v>
      </c>
      <c r="AP41" s="213">
        <v>2</v>
      </c>
      <c r="AQ41" s="213" t="s">
        <v>5898</v>
      </c>
      <c r="AR41" s="213" t="s">
        <v>5897</v>
      </c>
      <c r="AS41" s="214">
        <v>45560</v>
      </c>
      <c r="AT41" s="222" t="s">
        <v>5900</v>
      </c>
      <c r="AU41" s="218" t="s">
        <v>17</v>
      </c>
      <c r="AV41" s="218" t="s">
        <v>512</v>
      </c>
      <c r="AW41" s="218" t="s">
        <v>17</v>
      </c>
      <c r="AX41" s="218" t="s">
        <v>17</v>
      </c>
      <c r="AY41" s="218" t="s">
        <v>5309</v>
      </c>
      <c r="AZ41" s="218" t="s">
        <v>512</v>
      </c>
      <c r="BA41" s="219">
        <v>45560</v>
      </c>
      <c r="BB41" s="221" t="s">
        <v>5915</v>
      </c>
      <c r="BC41" s="213" t="s">
        <v>17</v>
      </c>
      <c r="BD41" s="213" t="s">
        <v>17</v>
      </c>
      <c r="BE41" s="213" t="s">
        <v>17</v>
      </c>
      <c r="BF41" s="213" t="s">
        <v>17</v>
      </c>
      <c r="BG41" s="213" t="s">
        <v>5309</v>
      </c>
      <c r="BH41" s="213" t="s">
        <v>17</v>
      </c>
      <c r="BI41" s="214">
        <v>45560</v>
      </c>
      <c r="BJ41" s="222" t="s">
        <v>5903</v>
      </c>
      <c r="BK41" s="222">
        <v>0</v>
      </c>
      <c r="BL41" s="222" t="s">
        <v>5901</v>
      </c>
      <c r="BM41" s="222" t="s">
        <v>33</v>
      </c>
      <c r="BN41" s="222">
        <v>2</v>
      </c>
      <c r="BO41" s="222" t="s">
        <v>5862</v>
      </c>
      <c r="BP41" s="218" t="s">
        <v>5902</v>
      </c>
      <c r="BQ41" s="223">
        <v>45560</v>
      </c>
      <c r="BR41" s="221" t="s">
        <v>5916</v>
      </c>
      <c r="BS41" s="224" t="s">
        <v>17</v>
      </c>
      <c r="BT41" s="224" t="s">
        <v>17</v>
      </c>
      <c r="BU41" s="224" t="s">
        <v>17</v>
      </c>
      <c r="BV41" s="224" t="s">
        <v>17</v>
      </c>
      <c r="BW41" s="224" t="s">
        <v>5309</v>
      </c>
      <c r="BX41" s="224" t="s">
        <v>17</v>
      </c>
      <c r="BY41" s="214">
        <v>45560</v>
      </c>
      <c r="BZ41" s="222" t="s">
        <v>5917</v>
      </c>
      <c r="CA41" s="222" t="s">
        <v>17</v>
      </c>
      <c r="CB41" s="222" t="s">
        <v>17</v>
      </c>
      <c r="CC41" s="222" t="s">
        <v>17</v>
      </c>
      <c r="CD41" s="222" t="s">
        <v>17</v>
      </c>
      <c r="CE41" s="222" t="s">
        <v>5309</v>
      </c>
      <c r="CF41" s="222" t="s">
        <v>17</v>
      </c>
      <c r="CG41" s="223">
        <v>45560</v>
      </c>
      <c r="CH41" s="221" t="s">
        <v>11716</v>
      </c>
      <c r="CI41" s="222" t="e">
        <v>#N/A</v>
      </c>
      <c r="CJ41" s="222" t="e">
        <v>#N/A</v>
      </c>
      <c r="CK41" s="222" t="e">
        <v>#N/A</v>
      </c>
      <c r="CL41" s="222" t="e">
        <v>#N/A</v>
      </c>
      <c r="CM41" s="222" t="e">
        <v>#N/A</v>
      </c>
      <c r="CN41" s="222" t="e">
        <v>#N/A</v>
      </c>
      <c r="CO41" s="225" t="e">
        <v>#N/A</v>
      </c>
      <c r="CP41" s="222" t="s">
        <v>5919</v>
      </c>
      <c r="CQ41" s="224" t="s">
        <v>17</v>
      </c>
      <c r="CR41" s="224" t="s">
        <v>17</v>
      </c>
      <c r="CS41" s="224" t="s">
        <v>17</v>
      </c>
      <c r="CT41" s="224" t="s">
        <v>17</v>
      </c>
      <c r="CU41" s="224" t="s">
        <v>5309</v>
      </c>
      <c r="CV41" s="224" t="s">
        <v>17</v>
      </c>
      <c r="CW41" s="214">
        <v>45560</v>
      </c>
      <c r="CX41" s="222" t="s">
        <v>5907</v>
      </c>
      <c r="CY41" s="218">
        <v>730000</v>
      </c>
      <c r="CZ41" s="218" t="s">
        <v>5905</v>
      </c>
      <c r="DA41" s="218" t="s">
        <v>33</v>
      </c>
      <c r="DB41" s="218">
        <v>2</v>
      </c>
      <c r="DC41" s="218" t="s">
        <v>5906</v>
      </c>
      <c r="DD41" s="218" t="s">
        <v>5897</v>
      </c>
      <c r="DE41" s="220">
        <v>45560</v>
      </c>
      <c r="DF41" s="221" t="s">
        <v>5908</v>
      </c>
      <c r="DG41" s="213">
        <v>10599000</v>
      </c>
      <c r="DH41" s="224" t="s">
        <v>5905</v>
      </c>
      <c r="DI41" s="224" t="s">
        <v>33</v>
      </c>
      <c r="DJ41" s="224">
        <v>2</v>
      </c>
      <c r="DK41" s="224" t="s">
        <v>5868</v>
      </c>
      <c r="DL41" s="224" t="s">
        <v>5897</v>
      </c>
      <c r="DM41" s="214">
        <v>45560</v>
      </c>
      <c r="DN41" s="222" t="s">
        <v>5910</v>
      </c>
      <c r="DO41" s="218">
        <v>6862000</v>
      </c>
      <c r="DP41" s="222" t="s">
        <v>5905</v>
      </c>
      <c r="DQ41" s="222" t="s">
        <v>33</v>
      </c>
      <c r="DR41" s="222">
        <v>2</v>
      </c>
      <c r="DS41" s="222" t="s">
        <v>5909</v>
      </c>
      <c r="DT41" s="222" t="s">
        <v>5897</v>
      </c>
      <c r="DU41" s="223">
        <v>45560</v>
      </c>
      <c r="DV41" s="221" t="s">
        <v>5911</v>
      </c>
      <c r="DW41" s="213">
        <v>730000</v>
      </c>
      <c r="DX41" s="224" t="s">
        <v>5905</v>
      </c>
      <c r="DY41" s="224" t="s">
        <v>33</v>
      </c>
      <c r="DZ41" s="224">
        <v>2</v>
      </c>
      <c r="EA41" s="224" t="s">
        <v>5906</v>
      </c>
      <c r="EB41" s="224" t="s">
        <v>5897</v>
      </c>
      <c r="EC41" s="214">
        <v>45560</v>
      </c>
      <c r="ED41" s="222" t="s">
        <v>5912</v>
      </c>
      <c r="EE41" s="218" t="s">
        <v>17</v>
      </c>
      <c r="EF41" s="222" t="s">
        <v>17</v>
      </c>
      <c r="EG41" s="222" t="s">
        <v>17</v>
      </c>
      <c r="EH41" s="222" t="s">
        <v>17</v>
      </c>
      <c r="EI41" s="222" t="s">
        <v>5309</v>
      </c>
      <c r="EJ41" s="222" t="s">
        <v>17</v>
      </c>
      <c r="EK41" s="223">
        <v>45560</v>
      </c>
      <c r="EL41" s="221" t="s">
        <v>5913</v>
      </c>
      <c r="EM41" s="213" t="s">
        <v>17</v>
      </c>
      <c r="EN41" s="224" t="s">
        <v>17</v>
      </c>
      <c r="EO41" s="224" t="s">
        <v>17</v>
      </c>
      <c r="EP41" s="224" t="s">
        <v>17</v>
      </c>
      <c r="EQ41" s="224" t="s">
        <v>5309</v>
      </c>
      <c r="ER41" s="224" t="s">
        <v>17</v>
      </c>
      <c r="ES41" s="214">
        <v>45560</v>
      </c>
      <c r="ET41" s="222" t="s">
        <v>5904</v>
      </c>
      <c r="EU41" s="222">
        <v>0</v>
      </c>
      <c r="EV41" s="222" t="s">
        <v>5901</v>
      </c>
      <c r="EW41" s="222" t="s">
        <v>33</v>
      </c>
      <c r="EX41" s="222">
        <v>2</v>
      </c>
      <c r="EY41" s="222" t="s">
        <v>5862</v>
      </c>
      <c r="EZ41" s="222" t="s">
        <v>5902</v>
      </c>
      <c r="FA41" s="223">
        <v>45560</v>
      </c>
      <c r="FB41" s="221" t="s">
        <v>5914</v>
      </c>
      <c r="FC41" s="224">
        <v>3</v>
      </c>
      <c r="FD41" s="224" t="s">
        <v>5892</v>
      </c>
      <c r="FE41" s="224" t="s">
        <v>33</v>
      </c>
      <c r="FF41" s="224">
        <v>2</v>
      </c>
      <c r="FG41" s="224" t="s">
        <v>5876</v>
      </c>
      <c r="FH41" s="224" t="s">
        <v>5893</v>
      </c>
      <c r="FI41" s="214">
        <v>45560</v>
      </c>
      <c r="FJ41" s="221" t="s">
        <v>1437</v>
      </c>
      <c r="FK41" s="222" t="s">
        <v>17</v>
      </c>
      <c r="FL41" s="222" t="s">
        <v>17</v>
      </c>
      <c r="FM41" s="222" t="s">
        <v>17</v>
      </c>
      <c r="FN41" s="222" t="s">
        <v>17</v>
      </c>
      <c r="FO41" s="222" t="s">
        <v>1426</v>
      </c>
      <c r="FP41" s="218" t="s">
        <v>17</v>
      </c>
      <c r="FQ41" s="219">
        <v>45199</v>
      </c>
      <c r="FR41" s="221" t="s">
        <v>1438</v>
      </c>
      <c r="FS41" s="224" t="s">
        <v>17</v>
      </c>
      <c r="FT41" s="224" t="s">
        <v>17</v>
      </c>
      <c r="FU41" s="224" t="s">
        <v>17</v>
      </c>
      <c r="FV41" s="224" t="s">
        <v>17</v>
      </c>
      <c r="FW41" s="224" t="s">
        <v>1426</v>
      </c>
      <c r="FX41" s="224" t="s">
        <v>17</v>
      </c>
      <c r="FY41" s="214">
        <v>45199</v>
      </c>
      <c r="FZ41" s="222" t="s">
        <v>3028</v>
      </c>
      <c r="GA41" s="222">
        <v>0</v>
      </c>
      <c r="GB41" s="222" t="s">
        <v>2177</v>
      </c>
      <c r="GC41" s="222" t="s">
        <v>33</v>
      </c>
      <c r="GD41" s="222">
        <v>2</v>
      </c>
      <c r="GE41" s="222" t="s">
        <v>17</v>
      </c>
      <c r="GF41" s="222" t="s">
        <v>17</v>
      </c>
      <c r="GG41" s="223">
        <v>45461</v>
      </c>
      <c r="GH41" s="221" t="s">
        <v>3034</v>
      </c>
      <c r="GI41" s="224">
        <v>0</v>
      </c>
      <c r="GJ41" s="224" t="s">
        <v>2177</v>
      </c>
      <c r="GK41" s="224" t="s">
        <v>33</v>
      </c>
      <c r="GL41" s="224">
        <v>2</v>
      </c>
      <c r="GM41" s="224" t="s">
        <v>17</v>
      </c>
      <c r="GN41" s="224" t="s">
        <v>17</v>
      </c>
      <c r="GO41" s="214">
        <v>45461</v>
      </c>
      <c r="GP41" s="222" t="s">
        <v>3029</v>
      </c>
      <c r="GQ41" s="222">
        <v>0</v>
      </c>
      <c r="GR41" s="222" t="s">
        <v>2177</v>
      </c>
      <c r="GS41" s="222" t="s">
        <v>33</v>
      </c>
      <c r="GT41" s="222">
        <v>2</v>
      </c>
      <c r="GU41" s="222" t="s">
        <v>17</v>
      </c>
      <c r="GV41" s="222" t="s">
        <v>17</v>
      </c>
      <c r="GW41" s="223">
        <v>45461</v>
      </c>
      <c r="GX41" s="221" t="s">
        <v>3035</v>
      </c>
      <c r="GY41" s="224">
        <v>0</v>
      </c>
      <c r="GZ41" s="224" t="s">
        <v>2177</v>
      </c>
      <c r="HA41" s="224" t="s">
        <v>33</v>
      </c>
      <c r="HB41" s="224">
        <v>2</v>
      </c>
      <c r="HC41" s="224" t="s">
        <v>17</v>
      </c>
      <c r="HD41" s="224" t="s">
        <v>17</v>
      </c>
      <c r="HE41" s="214">
        <v>45461</v>
      </c>
      <c r="HF41" s="222" t="s">
        <v>3027</v>
      </c>
      <c r="HG41" s="222">
        <v>0</v>
      </c>
      <c r="HH41" s="222" t="s">
        <v>2177</v>
      </c>
      <c r="HI41" s="222" t="s">
        <v>33</v>
      </c>
      <c r="HJ41" s="222">
        <v>2</v>
      </c>
      <c r="HK41" s="222" t="s">
        <v>17</v>
      </c>
      <c r="HL41" s="222" t="s">
        <v>17</v>
      </c>
      <c r="HM41" s="223">
        <v>45461</v>
      </c>
      <c r="HN41" s="221" t="s">
        <v>3033</v>
      </c>
      <c r="HO41" s="224">
        <v>2</v>
      </c>
      <c r="HP41" s="224" t="s">
        <v>2177</v>
      </c>
      <c r="HQ41" s="224" t="s">
        <v>33</v>
      </c>
      <c r="HR41" s="224">
        <v>2</v>
      </c>
      <c r="HS41" s="224" t="s">
        <v>17</v>
      </c>
      <c r="HT41" s="224" t="s">
        <v>17</v>
      </c>
      <c r="HU41" s="214">
        <v>45461</v>
      </c>
      <c r="HV41" s="222" t="s">
        <v>3030</v>
      </c>
      <c r="HW41" s="222">
        <v>1</v>
      </c>
      <c r="HX41" s="222" t="s">
        <v>2177</v>
      </c>
      <c r="HY41" s="222" t="s">
        <v>33</v>
      </c>
      <c r="HZ41" s="222">
        <v>2</v>
      </c>
      <c r="IA41" s="222" t="s">
        <v>17</v>
      </c>
      <c r="IB41" s="222" t="s">
        <v>17</v>
      </c>
      <c r="IC41" s="223">
        <v>45461</v>
      </c>
      <c r="ID41" s="221" t="s">
        <v>3032</v>
      </c>
      <c r="IE41" s="224">
        <v>0</v>
      </c>
      <c r="IF41" s="224" t="s">
        <v>2177</v>
      </c>
      <c r="IG41" s="224" t="s">
        <v>33</v>
      </c>
      <c r="IH41" s="224">
        <v>2</v>
      </c>
      <c r="II41" s="224" t="s">
        <v>17</v>
      </c>
      <c r="IJ41" s="224" t="s">
        <v>17</v>
      </c>
      <c r="IK41" s="214">
        <v>45461</v>
      </c>
      <c r="IL41" s="222" t="s">
        <v>3031</v>
      </c>
      <c r="IM41" s="222">
        <v>3</v>
      </c>
      <c r="IN41" s="222" t="s">
        <v>2177</v>
      </c>
      <c r="IO41" s="222" t="s">
        <v>33</v>
      </c>
      <c r="IP41" s="222">
        <v>2</v>
      </c>
      <c r="IQ41" s="222" t="s">
        <v>17</v>
      </c>
      <c r="IR41" s="222" t="s">
        <v>17</v>
      </c>
      <c r="IS41" s="223">
        <v>45461</v>
      </c>
    </row>
    <row r="42" spans="1:253" s="11" customFormat="1" ht="13.25" customHeight="1" x14ac:dyDescent="0.25">
      <c r="A42" s="11" t="s">
        <v>1340</v>
      </c>
      <c r="B42" s="11" t="s">
        <v>11081</v>
      </c>
      <c r="C42" s="11" t="s">
        <v>1341</v>
      </c>
      <c r="D42" s="11" t="s">
        <v>1342</v>
      </c>
      <c r="E42" s="11" t="s">
        <v>10459</v>
      </c>
      <c r="F42" s="11" t="s">
        <v>8301</v>
      </c>
      <c r="G42" s="212">
        <v>116932000</v>
      </c>
      <c r="H42" s="213" t="s">
        <v>8298</v>
      </c>
      <c r="I42" s="213" t="s">
        <v>884</v>
      </c>
      <c r="J42" s="213">
        <v>2</v>
      </c>
      <c r="K42" s="213" t="s">
        <v>8300</v>
      </c>
      <c r="L42" s="213" t="s">
        <v>8299</v>
      </c>
      <c r="M42" s="214">
        <v>45563</v>
      </c>
      <c r="N42" s="221" t="s">
        <v>1346</v>
      </c>
      <c r="O42" s="216">
        <v>91071.77</v>
      </c>
      <c r="P42" s="216" t="s">
        <v>1343</v>
      </c>
      <c r="Q42" s="216" t="s">
        <v>884</v>
      </c>
      <c r="R42" s="216">
        <v>2</v>
      </c>
      <c r="S42" s="216" t="s">
        <v>1345</v>
      </c>
      <c r="T42" s="216" t="s">
        <v>1344</v>
      </c>
      <c r="U42" s="217">
        <v>45133</v>
      </c>
      <c r="V42" s="221" t="s">
        <v>8304</v>
      </c>
      <c r="W42" s="213">
        <v>116932000</v>
      </c>
      <c r="X42" s="213" t="s">
        <v>8298</v>
      </c>
      <c r="Y42" s="213" t="s">
        <v>884</v>
      </c>
      <c r="Z42" s="213">
        <v>2</v>
      </c>
      <c r="AA42" s="213" t="s">
        <v>8303</v>
      </c>
      <c r="AB42" s="213" t="s">
        <v>8302</v>
      </c>
      <c r="AC42" s="214">
        <v>45563</v>
      </c>
      <c r="AD42" s="221" t="s">
        <v>8308</v>
      </c>
      <c r="AE42" s="218">
        <v>761000</v>
      </c>
      <c r="AF42" s="218" t="s">
        <v>8305</v>
      </c>
      <c r="AG42" s="218" t="s">
        <v>884</v>
      </c>
      <c r="AH42" s="218">
        <v>2</v>
      </c>
      <c r="AI42" s="218" t="s">
        <v>8307</v>
      </c>
      <c r="AJ42" s="218" t="s">
        <v>8306</v>
      </c>
      <c r="AK42" s="219">
        <v>45563</v>
      </c>
      <c r="AL42" s="221" t="s">
        <v>8310</v>
      </c>
      <c r="AM42" s="213">
        <v>761000</v>
      </c>
      <c r="AN42" s="213" t="s">
        <v>8305</v>
      </c>
      <c r="AO42" s="213" t="s">
        <v>884</v>
      </c>
      <c r="AP42" s="213">
        <v>2</v>
      </c>
      <c r="AQ42" s="213" t="s">
        <v>8309</v>
      </c>
      <c r="AR42" s="213" t="s">
        <v>8306</v>
      </c>
      <c r="AS42" s="214">
        <v>45563</v>
      </c>
      <c r="AT42" s="222" t="s">
        <v>1348</v>
      </c>
      <c r="AU42" s="218" t="s">
        <v>17</v>
      </c>
      <c r="AV42" s="218" t="s">
        <v>17</v>
      </c>
      <c r="AW42" s="218" t="s">
        <v>17</v>
      </c>
      <c r="AX42" s="218" t="s">
        <v>17</v>
      </c>
      <c r="AY42" s="218" t="s">
        <v>17</v>
      </c>
      <c r="AZ42" s="218" t="s">
        <v>17</v>
      </c>
      <c r="BA42" s="219">
        <v>45133</v>
      </c>
      <c r="BB42" s="221" t="s">
        <v>1347</v>
      </c>
      <c r="BC42" s="213" t="s">
        <v>17</v>
      </c>
      <c r="BD42" s="213" t="s">
        <v>17</v>
      </c>
      <c r="BE42" s="213" t="s">
        <v>17</v>
      </c>
      <c r="BF42" s="213" t="s">
        <v>17</v>
      </c>
      <c r="BG42" s="213" t="s">
        <v>17</v>
      </c>
      <c r="BH42" s="213" t="s">
        <v>17</v>
      </c>
      <c r="BI42" s="214">
        <v>45133</v>
      </c>
      <c r="BJ42" s="222" t="s">
        <v>8313</v>
      </c>
      <c r="BK42" s="222">
        <v>4</v>
      </c>
      <c r="BL42" s="222" t="s">
        <v>8311</v>
      </c>
      <c r="BM42" s="222" t="s">
        <v>22</v>
      </c>
      <c r="BN42" s="222">
        <v>3</v>
      </c>
      <c r="BO42" s="222" t="s">
        <v>8312</v>
      </c>
      <c r="BP42" s="218" t="s">
        <v>691</v>
      </c>
      <c r="BQ42" s="223">
        <v>45563</v>
      </c>
      <c r="BR42" s="221" t="s">
        <v>1349</v>
      </c>
      <c r="BS42" s="224" t="s">
        <v>17</v>
      </c>
      <c r="BT42" s="224" t="s">
        <v>17</v>
      </c>
      <c r="BU42" s="224" t="s">
        <v>17</v>
      </c>
      <c r="BV42" s="224" t="s">
        <v>17</v>
      </c>
      <c r="BW42" s="224" t="s">
        <v>17</v>
      </c>
      <c r="BX42" s="224" t="s">
        <v>17</v>
      </c>
      <c r="BY42" s="214">
        <v>45133</v>
      </c>
      <c r="BZ42" s="222" t="s">
        <v>1350</v>
      </c>
      <c r="CA42" s="222" t="s">
        <v>17</v>
      </c>
      <c r="CB42" s="222" t="s">
        <v>17</v>
      </c>
      <c r="CC42" s="222" t="s">
        <v>17</v>
      </c>
      <c r="CD42" s="222" t="s">
        <v>17</v>
      </c>
      <c r="CE42" s="222" t="s">
        <v>17</v>
      </c>
      <c r="CF42" s="222" t="s">
        <v>17</v>
      </c>
      <c r="CG42" s="223">
        <v>45133</v>
      </c>
      <c r="CH42" s="221" t="s">
        <v>11717</v>
      </c>
      <c r="CI42" s="222" t="e">
        <v>#N/A</v>
      </c>
      <c r="CJ42" s="222" t="e">
        <v>#N/A</v>
      </c>
      <c r="CK42" s="222" t="e">
        <v>#N/A</v>
      </c>
      <c r="CL42" s="222" t="e">
        <v>#N/A</v>
      </c>
      <c r="CM42" s="222" t="e">
        <v>#N/A</v>
      </c>
      <c r="CN42" s="222" t="e">
        <v>#N/A</v>
      </c>
      <c r="CO42" s="225" t="e">
        <v>#N/A</v>
      </c>
      <c r="CP42" s="222" t="s">
        <v>1352</v>
      </c>
      <c r="CQ42" s="224" t="s">
        <v>17</v>
      </c>
      <c r="CR42" s="224" t="s">
        <v>17</v>
      </c>
      <c r="CS42" s="224" t="s">
        <v>17</v>
      </c>
      <c r="CT42" s="224" t="s">
        <v>17</v>
      </c>
      <c r="CU42" s="224" t="s">
        <v>17</v>
      </c>
      <c r="CV42" s="224" t="s">
        <v>17</v>
      </c>
      <c r="CW42" s="214">
        <v>45133</v>
      </c>
      <c r="CX42" s="222" t="s">
        <v>8316</v>
      </c>
      <c r="CY42" s="218">
        <v>761000</v>
      </c>
      <c r="CZ42" s="218" t="s">
        <v>8305</v>
      </c>
      <c r="DA42" s="218" t="s">
        <v>884</v>
      </c>
      <c r="DB42" s="218">
        <v>2</v>
      </c>
      <c r="DC42" s="218" t="s">
        <v>8267</v>
      </c>
      <c r="DD42" s="218" t="s">
        <v>8306</v>
      </c>
      <c r="DE42" s="220">
        <v>45563</v>
      </c>
      <c r="DF42" s="221" t="s">
        <v>8320</v>
      </c>
      <c r="DG42" s="213">
        <v>116171000</v>
      </c>
      <c r="DH42" s="224" t="s">
        <v>8317</v>
      </c>
      <c r="DI42" s="224" t="s">
        <v>884</v>
      </c>
      <c r="DJ42" s="224">
        <v>2</v>
      </c>
      <c r="DK42" s="224" t="s">
        <v>8319</v>
      </c>
      <c r="DL42" s="224" t="s">
        <v>8318</v>
      </c>
      <c r="DM42" s="214">
        <v>45563</v>
      </c>
      <c r="DN42" s="222" t="s">
        <v>8322</v>
      </c>
      <c r="DO42" s="218">
        <v>0</v>
      </c>
      <c r="DP42" s="222" t="s">
        <v>8305</v>
      </c>
      <c r="DQ42" s="222" t="s">
        <v>884</v>
      </c>
      <c r="DR42" s="222">
        <v>2</v>
      </c>
      <c r="DS42" s="222" t="s">
        <v>8321</v>
      </c>
      <c r="DT42" s="222" t="s">
        <v>8306</v>
      </c>
      <c r="DU42" s="223">
        <v>45563</v>
      </c>
      <c r="DV42" s="221" t="s">
        <v>8323</v>
      </c>
      <c r="DW42" s="213">
        <v>761000</v>
      </c>
      <c r="DX42" s="224" t="s">
        <v>8305</v>
      </c>
      <c r="DY42" s="224" t="s">
        <v>884</v>
      </c>
      <c r="DZ42" s="224">
        <v>2</v>
      </c>
      <c r="EA42" s="224" t="s">
        <v>8267</v>
      </c>
      <c r="EB42" s="224" t="s">
        <v>8306</v>
      </c>
      <c r="EC42" s="214">
        <v>45563</v>
      </c>
      <c r="ED42" s="222" t="s">
        <v>8324</v>
      </c>
      <c r="EE42" s="218" t="s">
        <v>17</v>
      </c>
      <c r="EF42" s="222" t="s">
        <v>8305</v>
      </c>
      <c r="EG42" s="222" t="s">
        <v>884</v>
      </c>
      <c r="EH42" s="222">
        <v>2</v>
      </c>
      <c r="EI42" s="222" t="s">
        <v>8267</v>
      </c>
      <c r="EJ42" s="222" t="s">
        <v>8306</v>
      </c>
      <c r="EK42" s="223">
        <v>45563</v>
      </c>
      <c r="EL42" s="221" t="s">
        <v>8325</v>
      </c>
      <c r="EM42" s="213" t="s">
        <v>17</v>
      </c>
      <c r="EN42" s="224" t="s">
        <v>8305</v>
      </c>
      <c r="EO42" s="224" t="s">
        <v>884</v>
      </c>
      <c r="EP42" s="224">
        <v>2</v>
      </c>
      <c r="EQ42" s="224" t="s">
        <v>8267</v>
      </c>
      <c r="ER42" s="224" t="s">
        <v>8306</v>
      </c>
      <c r="ES42" s="214">
        <v>45563</v>
      </c>
      <c r="ET42" s="222" t="s">
        <v>8314</v>
      </c>
      <c r="EU42" s="222">
        <v>4</v>
      </c>
      <c r="EV42" s="222" t="s">
        <v>8311</v>
      </c>
      <c r="EW42" s="222" t="s">
        <v>22</v>
      </c>
      <c r="EX42" s="222">
        <v>3</v>
      </c>
      <c r="EY42" s="222" t="s">
        <v>8312</v>
      </c>
      <c r="EZ42" s="222" t="s">
        <v>691</v>
      </c>
      <c r="FA42" s="223">
        <v>45563</v>
      </c>
      <c r="FB42" s="221" t="s">
        <v>1356</v>
      </c>
      <c r="FC42" s="224">
        <v>2</v>
      </c>
      <c r="FD42" s="224" t="s">
        <v>1353</v>
      </c>
      <c r="FE42" s="224" t="s">
        <v>884</v>
      </c>
      <c r="FF42" s="224">
        <v>2</v>
      </c>
      <c r="FG42" s="224" t="s">
        <v>1355</v>
      </c>
      <c r="FH42" s="224" t="s">
        <v>1354</v>
      </c>
      <c r="FI42" s="214">
        <v>45133</v>
      </c>
      <c r="FJ42" s="221" t="s">
        <v>1357</v>
      </c>
      <c r="FK42" s="222" t="s">
        <v>17</v>
      </c>
      <c r="FL42" s="222" t="s">
        <v>17</v>
      </c>
      <c r="FM42" s="222" t="s">
        <v>17</v>
      </c>
      <c r="FN42" s="222" t="s">
        <v>17</v>
      </c>
      <c r="FO42" s="222" t="s">
        <v>17</v>
      </c>
      <c r="FP42" s="218" t="s">
        <v>17</v>
      </c>
      <c r="FQ42" s="219">
        <v>45133</v>
      </c>
      <c r="FR42" s="221" t="s">
        <v>1358</v>
      </c>
      <c r="FS42" s="224" t="s">
        <v>17</v>
      </c>
      <c r="FT42" s="224" t="s">
        <v>17</v>
      </c>
      <c r="FU42" s="224" t="s">
        <v>17</v>
      </c>
      <c r="FV42" s="224" t="s">
        <v>17</v>
      </c>
      <c r="FW42" s="224" t="s">
        <v>17</v>
      </c>
      <c r="FX42" s="224" t="s">
        <v>17</v>
      </c>
      <c r="FY42" s="214">
        <v>45133</v>
      </c>
      <c r="FZ42" s="222" t="s">
        <v>2214</v>
      </c>
      <c r="GA42" s="222">
        <v>1</v>
      </c>
      <c r="GB42" s="222" t="s">
        <v>2177</v>
      </c>
      <c r="GC42" s="222" t="s">
        <v>33</v>
      </c>
      <c r="GD42" s="222">
        <v>2</v>
      </c>
      <c r="GE42" s="222" t="s">
        <v>17</v>
      </c>
      <c r="GF42" s="222" t="s">
        <v>17</v>
      </c>
      <c r="GG42" s="223">
        <v>45453</v>
      </c>
      <c r="GH42" s="221" t="s">
        <v>2220</v>
      </c>
      <c r="GI42" s="224">
        <v>0</v>
      </c>
      <c r="GJ42" s="224" t="s">
        <v>2177</v>
      </c>
      <c r="GK42" s="224" t="s">
        <v>33</v>
      </c>
      <c r="GL42" s="224">
        <v>2</v>
      </c>
      <c r="GM42" s="224" t="s">
        <v>17</v>
      </c>
      <c r="GN42" s="224" t="s">
        <v>17</v>
      </c>
      <c r="GO42" s="214">
        <v>45453</v>
      </c>
      <c r="GP42" s="222" t="s">
        <v>2215</v>
      </c>
      <c r="GQ42" s="222">
        <v>0</v>
      </c>
      <c r="GR42" s="222" t="s">
        <v>2177</v>
      </c>
      <c r="GS42" s="222" t="s">
        <v>33</v>
      </c>
      <c r="GT42" s="222">
        <v>2</v>
      </c>
      <c r="GU42" s="222" t="s">
        <v>17</v>
      </c>
      <c r="GV42" s="222" t="s">
        <v>17</v>
      </c>
      <c r="GW42" s="223">
        <v>45453</v>
      </c>
      <c r="GX42" s="221" t="s">
        <v>2221</v>
      </c>
      <c r="GY42" s="224">
        <v>0</v>
      </c>
      <c r="GZ42" s="224" t="s">
        <v>2177</v>
      </c>
      <c r="HA42" s="224" t="s">
        <v>33</v>
      </c>
      <c r="HB42" s="224">
        <v>2</v>
      </c>
      <c r="HC42" s="224" t="s">
        <v>17</v>
      </c>
      <c r="HD42" s="224" t="s">
        <v>17</v>
      </c>
      <c r="HE42" s="214">
        <v>45453</v>
      </c>
      <c r="HF42" s="222" t="s">
        <v>2213</v>
      </c>
      <c r="HG42" s="222">
        <v>0</v>
      </c>
      <c r="HH42" s="222" t="s">
        <v>2177</v>
      </c>
      <c r="HI42" s="222" t="s">
        <v>33</v>
      </c>
      <c r="HJ42" s="222">
        <v>2</v>
      </c>
      <c r="HK42" s="222" t="s">
        <v>17</v>
      </c>
      <c r="HL42" s="222" t="s">
        <v>17</v>
      </c>
      <c r="HM42" s="223">
        <v>45453</v>
      </c>
      <c r="HN42" s="221" t="s">
        <v>2219</v>
      </c>
      <c r="HO42" s="224">
        <v>3</v>
      </c>
      <c r="HP42" s="224" t="s">
        <v>2177</v>
      </c>
      <c r="HQ42" s="224" t="s">
        <v>33</v>
      </c>
      <c r="HR42" s="224">
        <v>2</v>
      </c>
      <c r="HS42" s="224" t="s">
        <v>17</v>
      </c>
      <c r="HT42" s="224" t="s">
        <v>17</v>
      </c>
      <c r="HU42" s="214">
        <v>45453</v>
      </c>
      <c r="HV42" s="222" t="s">
        <v>2216</v>
      </c>
      <c r="HW42" s="222">
        <v>0</v>
      </c>
      <c r="HX42" s="222" t="s">
        <v>2177</v>
      </c>
      <c r="HY42" s="222" t="s">
        <v>33</v>
      </c>
      <c r="HZ42" s="222">
        <v>2</v>
      </c>
      <c r="IA42" s="222" t="s">
        <v>17</v>
      </c>
      <c r="IB42" s="222" t="s">
        <v>17</v>
      </c>
      <c r="IC42" s="223">
        <v>45453</v>
      </c>
      <c r="ID42" s="221" t="s">
        <v>2218</v>
      </c>
      <c r="IE42" s="224">
        <v>3</v>
      </c>
      <c r="IF42" s="224" t="s">
        <v>2177</v>
      </c>
      <c r="IG42" s="224" t="s">
        <v>33</v>
      </c>
      <c r="IH42" s="224">
        <v>2</v>
      </c>
      <c r="II42" s="224" t="s">
        <v>17</v>
      </c>
      <c r="IJ42" s="224" t="s">
        <v>17</v>
      </c>
      <c r="IK42" s="214">
        <v>45453</v>
      </c>
      <c r="IL42" s="222" t="s">
        <v>2217</v>
      </c>
      <c r="IM42" s="222">
        <v>0</v>
      </c>
      <c r="IN42" s="222" t="s">
        <v>2177</v>
      </c>
      <c r="IO42" s="222" t="s">
        <v>33</v>
      </c>
      <c r="IP42" s="222">
        <v>2</v>
      </c>
      <c r="IQ42" s="222" t="s">
        <v>17</v>
      </c>
      <c r="IR42" s="222" t="s">
        <v>17</v>
      </c>
      <c r="IS42" s="223">
        <v>45453</v>
      </c>
    </row>
    <row r="43" spans="1:253" s="11" customFormat="1" ht="13.25" customHeight="1" x14ac:dyDescent="0.25">
      <c r="A43" s="11" t="s">
        <v>177</v>
      </c>
      <c r="B43" s="11" t="s">
        <v>11148</v>
      </c>
      <c r="C43" s="11" t="s">
        <v>178</v>
      </c>
      <c r="D43" s="11" t="s">
        <v>179</v>
      </c>
      <c r="E43" s="11" t="s">
        <v>10460</v>
      </c>
      <c r="F43" s="11" t="s">
        <v>8067</v>
      </c>
      <c r="G43" s="212">
        <v>3749000</v>
      </c>
      <c r="H43" s="213" t="s">
        <v>8064</v>
      </c>
      <c r="I43" s="213" t="s">
        <v>22</v>
      </c>
      <c r="J43" s="213">
        <v>3</v>
      </c>
      <c r="K43" s="213" t="s">
        <v>8066</v>
      </c>
      <c r="L43" s="213" t="s">
        <v>8065</v>
      </c>
      <c r="M43" s="214">
        <v>45562</v>
      </c>
      <c r="N43" s="221" t="s">
        <v>8071</v>
      </c>
      <c r="O43" s="216">
        <v>121041</v>
      </c>
      <c r="P43" s="216" t="s">
        <v>8068</v>
      </c>
      <c r="Q43" s="216" t="s">
        <v>884</v>
      </c>
      <c r="R43" s="216">
        <v>2</v>
      </c>
      <c r="S43" s="216" t="s">
        <v>8070</v>
      </c>
      <c r="T43" s="216" t="s">
        <v>8069</v>
      </c>
      <c r="U43" s="217">
        <v>45562</v>
      </c>
      <c r="V43" s="221" t="s">
        <v>8073</v>
      </c>
      <c r="W43" s="213">
        <v>3749000</v>
      </c>
      <c r="X43" s="213" t="s">
        <v>8064</v>
      </c>
      <c r="Y43" s="213" t="s">
        <v>22</v>
      </c>
      <c r="Z43" s="213">
        <v>3</v>
      </c>
      <c r="AA43" s="213" t="s">
        <v>8072</v>
      </c>
      <c r="AB43" s="213" t="s">
        <v>8065</v>
      </c>
      <c r="AC43" s="214">
        <v>45562</v>
      </c>
      <c r="AD43" s="221" t="s">
        <v>8077</v>
      </c>
      <c r="AE43" s="218">
        <v>1100000</v>
      </c>
      <c r="AF43" s="218" t="s">
        <v>8074</v>
      </c>
      <c r="AG43" s="218" t="s">
        <v>22</v>
      </c>
      <c r="AH43" s="218">
        <v>3</v>
      </c>
      <c r="AI43" s="218" t="s">
        <v>8076</v>
      </c>
      <c r="AJ43" s="218" t="s">
        <v>8075</v>
      </c>
      <c r="AK43" s="219">
        <v>45562</v>
      </c>
      <c r="AL43" s="221" t="s">
        <v>8081</v>
      </c>
      <c r="AM43" s="213">
        <v>673000</v>
      </c>
      <c r="AN43" s="213" t="s">
        <v>8078</v>
      </c>
      <c r="AO43" s="213" t="s">
        <v>22</v>
      </c>
      <c r="AP43" s="213">
        <v>3</v>
      </c>
      <c r="AQ43" s="213" t="s">
        <v>8080</v>
      </c>
      <c r="AR43" s="213" t="s">
        <v>8079</v>
      </c>
      <c r="AS43" s="214">
        <v>45562</v>
      </c>
      <c r="AT43" s="222" t="s">
        <v>5166</v>
      </c>
      <c r="AU43" s="218">
        <v>0</v>
      </c>
      <c r="AV43" s="218" t="s">
        <v>512</v>
      </c>
      <c r="AW43" s="218" t="s">
        <v>17</v>
      </c>
      <c r="AX43" s="218" t="s">
        <v>17</v>
      </c>
      <c r="AY43" s="218" t="s">
        <v>5165</v>
      </c>
      <c r="AZ43" s="218" t="s">
        <v>512</v>
      </c>
      <c r="BA43" s="219">
        <v>45531</v>
      </c>
      <c r="BB43" s="221" t="s">
        <v>863</v>
      </c>
      <c r="BC43" s="213" t="s">
        <v>17</v>
      </c>
      <c r="BD43" s="213" t="s">
        <v>512</v>
      </c>
      <c r="BE43" s="213" t="s">
        <v>17</v>
      </c>
      <c r="BF43" s="213" t="s">
        <v>17</v>
      </c>
      <c r="BG43" s="213" t="s">
        <v>862</v>
      </c>
      <c r="BH43" s="213" t="s">
        <v>512</v>
      </c>
      <c r="BI43" s="214">
        <v>44699</v>
      </c>
      <c r="BJ43" s="222" t="s">
        <v>8084</v>
      </c>
      <c r="BK43" s="222">
        <v>0</v>
      </c>
      <c r="BL43" s="222" t="s">
        <v>8082</v>
      </c>
      <c r="BM43" s="222" t="s">
        <v>22</v>
      </c>
      <c r="BN43" s="222">
        <v>3</v>
      </c>
      <c r="BO43" s="222" t="s">
        <v>8083</v>
      </c>
      <c r="BP43" s="218" t="s">
        <v>4941</v>
      </c>
      <c r="BQ43" s="223">
        <v>45562</v>
      </c>
      <c r="BR43" s="221" t="s">
        <v>181</v>
      </c>
      <c r="BS43" s="224" t="s">
        <v>17</v>
      </c>
      <c r="BT43" s="224">
        <v>0</v>
      </c>
      <c r="BU43" s="224" t="s">
        <v>33</v>
      </c>
      <c r="BV43" s="224">
        <v>2</v>
      </c>
      <c r="BW43" s="224" t="s">
        <v>180</v>
      </c>
      <c r="BX43" s="224">
        <v>0</v>
      </c>
      <c r="BY43" s="214">
        <v>43509</v>
      </c>
      <c r="BZ43" s="222" t="s">
        <v>182</v>
      </c>
      <c r="CA43" s="222" t="s">
        <v>17</v>
      </c>
      <c r="CB43" s="222">
        <v>0</v>
      </c>
      <c r="CC43" s="222" t="s">
        <v>17</v>
      </c>
      <c r="CD43" s="222" t="s">
        <v>17</v>
      </c>
      <c r="CE43" s="222" t="s">
        <v>180</v>
      </c>
      <c r="CF43" s="222">
        <v>0</v>
      </c>
      <c r="CG43" s="223">
        <v>43509</v>
      </c>
      <c r="CH43" s="221" t="s">
        <v>11718</v>
      </c>
      <c r="CI43" s="222" t="e">
        <v>#N/A</v>
      </c>
      <c r="CJ43" s="222" t="e">
        <v>#N/A</v>
      </c>
      <c r="CK43" s="222" t="e">
        <v>#N/A</v>
      </c>
      <c r="CL43" s="222" t="e">
        <v>#N/A</v>
      </c>
      <c r="CM43" s="222" t="e">
        <v>#N/A</v>
      </c>
      <c r="CN43" s="222" t="e">
        <v>#N/A</v>
      </c>
      <c r="CO43" s="225" t="e">
        <v>#N/A</v>
      </c>
      <c r="CP43" s="222" t="s">
        <v>865</v>
      </c>
      <c r="CQ43" s="224" t="s">
        <v>17</v>
      </c>
      <c r="CR43" s="224" t="s">
        <v>512</v>
      </c>
      <c r="CS43" s="224" t="s">
        <v>17</v>
      </c>
      <c r="CT43" s="224" t="s">
        <v>17</v>
      </c>
      <c r="CU43" s="224" t="s">
        <v>862</v>
      </c>
      <c r="CV43" s="224" t="s">
        <v>512</v>
      </c>
      <c r="CW43" s="214">
        <v>44699</v>
      </c>
      <c r="CX43" s="222" t="s">
        <v>8088</v>
      </c>
      <c r="CY43" s="218">
        <v>1100000</v>
      </c>
      <c r="CZ43" s="218" t="s">
        <v>8074</v>
      </c>
      <c r="DA43" s="218" t="s">
        <v>22</v>
      </c>
      <c r="DB43" s="218">
        <v>3</v>
      </c>
      <c r="DC43" s="218" t="s">
        <v>8095</v>
      </c>
      <c r="DD43" s="218" t="s">
        <v>8075</v>
      </c>
      <c r="DE43" s="220">
        <v>45562</v>
      </c>
      <c r="DF43" s="221" t="s">
        <v>8092</v>
      </c>
      <c r="DG43" s="213">
        <v>2649000</v>
      </c>
      <c r="DH43" s="224" t="s">
        <v>8089</v>
      </c>
      <c r="DI43" s="224" t="s">
        <v>884</v>
      </c>
      <c r="DJ43" s="224">
        <v>2</v>
      </c>
      <c r="DK43" s="224" t="s">
        <v>8091</v>
      </c>
      <c r="DL43" s="224" t="s">
        <v>8090</v>
      </c>
      <c r="DM43" s="214">
        <v>45562</v>
      </c>
      <c r="DN43" s="222" t="s">
        <v>8094</v>
      </c>
      <c r="DO43" s="218">
        <v>0</v>
      </c>
      <c r="DP43" s="222" t="s">
        <v>8074</v>
      </c>
      <c r="DQ43" s="222" t="s">
        <v>884</v>
      </c>
      <c r="DR43" s="222">
        <v>2</v>
      </c>
      <c r="DS43" s="222" t="s">
        <v>8093</v>
      </c>
      <c r="DT43" s="222" t="s">
        <v>8075</v>
      </c>
      <c r="DU43" s="223">
        <v>45562</v>
      </c>
      <c r="DV43" s="221" t="s">
        <v>8096</v>
      </c>
      <c r="DW43" s="213">
        <v>1100000</v>
      </c>
      <c r="DX43" s="224" t="s">
        <v>8074</v>
      </c>
      <c r="DY43" s="224" t="s">
        <v>22</v>
      </c>
      <c r="DZ43" s="224">
        <v>3</v>
      </c>
      <c r="EA43" s="224" t="s">
        <v>8095</v>
      </c>
      <c r="EB43" s="224" t="s">
        <v>8075</v>
      </c>
      <c r="EC43" s="214">
        <v>45562</v>
      </c>
      <c r="ED43" s="222" t="s">
        <v>8098</v>
      </c>
      <c r="EE43" s="218" t="s">
        <v>17</v>
      </c>
      <c r="EF43" s="222" t="s">
        <v>512</v>
      </c>
      <c r="EG43" s="222" t="s">
        <v>17</v>
      </c>
      <c r="EH43" s="222" t="s">
        <v>17</v>
      </c>
      <c r="EI43" s="222" t="s">
        <v>8097</v>
      </c>
      <c r="EJ43" s="222" t="s">
        <v>512</v>
      </c>
      <c r="EK43" s="223">
        <v>45562</v>
      </c>
      <c r="EL43" s="221" t="s">
        <v>8100</v>
      </c>
      <c r="EM43" s="213" t="s">
        <v>17</v>
      </c>
      <c r="EN43" s="224" t="s">
        <v>512</v>
      </c>
      <c r="EO43" s="224" t="s">
        <v>17</v>
      </c>
      <c r="EP43" s="224" t="s">
        <v>17</v>
      </c>
      <c r="EQ43" s="224" t="s">
        <v>8099</v>
      </c>
      <c r="ER43" s="224" t="s">
        <v>512</v>
      </c>
      <c r="ES43" s="214">
        <v>45562</v>
      </c>
      <c r="ET43" s="222" t="s">
        <v>8086</v>
      </c>
      <c r="EU43" s="222">
        <v>0</v>
      </c>
      <c r="EV43" s="222" t="s">
        <v>8082</v>
      </c>
      <c r="EW43" s="222" t="s">
        <v>22</v>
      </c>
      <c r="EX43" s="222">
        <v>3</v>
      </c>
      <c r="EY43" s="222" t="s">
        <v>8085</v>
      </c>
      <c r="EZ43" s="222" t="s">
        <v>4941</v>
      </c>
      <c r="FA43" s="223">
        <v>45562</v>
      </c>
      <c r="FB43" s="221" t="s">
        <v>861</v>
      </c>
      <c r="FC43" s="224">
        <v>5</v>
      </c>
      <c r="FD43" s="224" t="s">
        <v>512</v>
      </c>
      <c r="FE43" s="224" t="s">
        <v>33</v>
      </c>
      <c r="FF43" s="224">
        <v>2</v>
      </c>
      <c r="FG43" s="224" t="s">
        <v>860</v>
      </c>
      <c r="FH43" s="224" t="s">
        <v>512</v>
      </c>
      <c r="FI43" s="214">
        <v>44699</v>
      </c>
      <c r="FJ43" s="221" t="s">
        <v>183</v>
      </c>
      <c r="FK43" s="222" t="s">
        <v>17</v>
      </c>
      <c r="FL43" s="222">
        <v>0</v>
      </c>
      <c r="FM43" s="222" t="s">
        <v>33</v>
      </c>
      <c r="FN43" s="222">
        <v>2</v>
      </c>
      <c r="FO43" s="222" t="s">
        <v>180</v>
      </c>
      <c r="FP43" s="218">
        <v>0</v>
      </c>
      <c r="FQ43" s="219">
        <v>43509</v>
      </c>
      <c r="FR43" s="221" t="s">
        <v>184</v>
      </c>
      <c r="FS43" s="224" t="s">
        <v>17</v>
      </c>
      <c r="FT43" s="224">
        <v>0</v>
      </c>
      <c r="FU43" s="224" t="s">
        <v>33</v>
      </c>
      <c r="FV43" s="224">
        <v>2</v>
      </c>
      <c r="FW43" s="224" t="s">
        <v>180</v>
      </c>
      <c r="FX43" s="224">
        <v>0</v>
      </c>
      <c r="FY43" s="214">
        <v>43509</v>
      </c>
      <c r="FZ43" s="222" t="s">
        <v>2517</v>
      </c>
      <c r="GA43" s="222">
        <v>1</v>
      </c>
      <c r="GB43" s="222" t="s">
        <v>2177</v>
      </c>
      <c r="GC43" s="222" t="s">
        <v>33</v>
      </c>
      <c r="GD43" s="222">
        <v>2</v>
      </c>
      <c r="GE43" s="222" t="s">
        <v>17</v>
      </c>
      <c r="GF43" s="222" t="s">
        <v>17</v>
      </c>
      <c r="GG43" s="223">
        <v>45456</v>
      </c>
      <c r="GH43" s="221" t="s">
        <v>2523</v>
      </c>
      <c r="GI43" s="224">
        <v>1</v>
      </c>
      <c r="GJ43" s="224" t="s">
        <v>2177</v>
      </c>
      <c r="GK43" s="224" t="s">
        <v>33</v>
      </c>
      <c r="GL43" s="224">
        <v>2</v>
      </c>
      <c r="GM43" s="224" t="s">
        <v>17</v>
      </c>
      <c r="GN43" s="224" t="s">
        <v>17</v>
      </c>
      <c r="GO43" s="214">
        <v>45456</v>
      </c>
      <c r="GP43" s="222" t="s">
        <v>2518</v>
      </c>
      <c r="GQ43" s="222">
        <v>2</v>
      </c>
      <c r="GR43" s="222" t="s">
        <v>2177</v>
      </c>
      <c r="GS43" s="222" t="s">
        <v>33</v>
      </c>
      <c r="GT43" s="222">
        <v>2</v>
      </c>
      <c r="GU43" s="222" t="s">
        <v>17</v>
      </c>
      <c r="GV43" s="222" t="s">
        <v>17</v>
      </c>
      <c r="GW43" s="223">
        <v>45456</v>
      </c>
      <c r="GX43" s="221" t="s">
        <v>2524</v>
      </c>
      <c r="GY43" s="224">
        <v>0</v>
      </c>
      <c r="GZ43" s="224" t="s">
        <v>2177</v>
      </c>
      <c r="HA43" s="224" t="s">
        <v>33</v>
      </c>
      <c r="HB43" s="224">
        <v>2</v>
      </c>
      <c r="HC43" s="224" t="s">
        <v>17</v>
      </c>
      <c r="HD43" s="224" t="s">
        <v>17</v>
      </c>
      <c r="HE43" s="214">
        <v>45456</v>
      </c>
      <c r="HF43" s="222" t="s">
        <v>2516</v>
      </c>
      <c r="HG43" s="222">
        <v>0</v>
      </c>
      <c r="HH43" s="222" t="s">
        <v>2177</v>
      </c>
      <c r="HI43" s="222" t="s">
        <v>33</v>
      </c>
      <c r="HJ43" s="222">
        <v>2</v>
      </c>
      <c r="HK43" s="222" t="s">
        <v>17</v>
      </c>
      <c r="HL43" s="222" t="s">
        <v>17</v>
      </c>
      <c r="HM43" s="223">
        <v>45456</v>
      </c>
      <c r="HN43" s="221" t="s">
        <v>2522</v>
      </c>
      <c r="HO43" s="224">
        <v>2</v>
      </c>
      <c r="HP43" s="224" t="s">
        <v>2177</v>
      </c>
      <c r="HQ43" s="224" t="s">
        <v>33</v>
      </c>
      <c r="HR43" s="224">
        <v>2</v>
      </c>
      <c r="HS43" s="224" t="s">
        <v>17</v>
      </c>
      <c r="HT43" s="224" t="s">
        <v>17</v>
      </c>
      <c r="HU43" s="214">
        <v>45456</v>
      </c>
      <c r="HV43" s="222" t="s">
        <v>2519</v>
      </c>
      <c r="HW43" s="222">
        <v>0</v>
      </c>
      <c r="HX43" s="222" t="s">
        <v>2177</v>
      </c>
      <c r="HY43" s="222" t="s">
        <v>33</v>
      </c>
      <c r="HZ43" s="222">
        <v>2</v>
      </c>
      <c r="IA43" s="222" t="s">
        <v>17</v>
      </c>
      <c r="IB43" s="222" t="s">
        <v>17</v>
      </c>
      <c r="IC43" s="223">
        <v>45456</v>
      </c>
      <c r="ID43" s="221" t="s">
        <v>2521</v>
      </c>
      <c r="IE43" s="224">
        <v>2</v>
      </c>
      <c r="IF43" s="224" t="s">
        <v>2177</v>
      </c>
      <c r="IG43" s="224" t="s">
        <v>33</v>
      </c>
      <c r="IH43" s="224">
        <v>2</v>
      </c>
      <c r="II43" s="224" t="s">
        <v>17</v>
      </c>
      <c r="IJ43" s="224" t="s">
        <v>17</v>
      </c>
      <c r="IK43" s="214">
        <v>45456</v>
      </c>
      <c r="IL43" s="222" t="s">
        <v>2520</v>
      </c>
      <c r="IM43" s="222">
        <v>2</v>
      </c>
      <c r="IN43" s="222" t="s">
        <v>2177</v>
      </c>
      <c r="IO43" s="222" t="s">
        <v>33</v>
      </c>
      <c r="IP43" s="222">
        <v>2</v>
      </c>
      <c r="IQ43" s="222" t="s">
        <v>17</v>
      </c>
      <c r="IR43" s="222" t="s">
        <v>17</v>
      </c>
      <c r="IS43" s="223">
        <v>45456</v>
      </c>
    </row>
    <row r="44" spans="1:253" s="11" customFormat="1" ht="13.25" customHeight="1" x14ac:dyDescent="0.25">
      <c r="A44" s="11" t="s">
        <v>200</v>
      </c>
      <c r="B44" s="11" t="s">
        <v>11090</v>
      </c>
      <c r="C44" s="11" t="s">
        <v>201</v>
      </c>
      <c r="D44" s="11" t="s">
        <v>202</v>
      </c>
      <c r="E44" s="11" t="s">
        <v>10463</v>
      </c>
      <c r="F44" s="11" t="s">
        <v>8274</v>
      </c>
      <c r="G44" s="212">
        <v>47906000</v>
      </c>
      <c r="H44" s="213" t="s">
        <v>8271</v>
      </c>
      <c r="I44" s="213" t="s">
        <v>884</v>
      </c>
      <c r="J44" s="213">
        <v>2</v>
      </c>
      <c r="K44" s="213" t="s">
        <v>8273</v>
      </c>
      <c r="L44" s="213" t="s">
        <v>8272</v>
      </c>
      <c r="M44" s="214">
        <v>45563</v>
      </c>
      <c r="N44" s="221" t="s">
        <v>908</v>
      </c>
      <c r="O44" s="216">
        <v>100000</v>
      </c>
      <c r="P44" s="216" t="s">
        <v>905</v>
      </c>
      <c r="Q44" s="216" t="s">
        <v>33</v>
      </c>
      <c r="R44" s="216">
        <v>2</v>
      </c>
      <c r="S44" s="216" t="s">
        <v>907</v>
      </c>
      <c r="T44" s="216" t="s">
        <v>906</v>
      </c>
      <c r="U44" s="217">
        <v>44773</v>
      </c>
      <c r="V44" s="221" t="s">
        <v>8275</v>
      </c>
      <c r="W44" s="213">
        <v>47906000</v>
      </c>
      <c r="X44" s="213" t="s">
        <v>8271</v>
      </c>
      <c r="Y44" s="213" t="s">
        <v>884</v>
      </c>
      <c r="Z44" s="213">
        <v>2</v>
      </c>
      <c r="AA44" s="213" t="s">
        <v>8243</v>
      </c>
      <c r="AB44" s="213" t="s">
        <v>8272</v>
      </c>
      <c r="AC44" s="214">
        <v>45563</v>
      </c>
      <c r="AD44" s="221" t="s">
        <v>8279</v>
      </c>
      <c r="AE44" s="218">
        <v>98000</v>
      </c>
      <c r="AF44" s="218" t="s">
        <v>8276</v>
      </c>
      <c r="AG44" s="218" t="s">
        <v>884</v>
      </c>
      <c r="AH44" s="218">
        <v>2</v>
      </c>
      <c r="AI44" s="218" t="s">
        <v>8278</v>
      </c>
      <c r="AJ44" s="218" t="s">
        <v>8277</v>
      </c>
      <c r="AK44" s="219">
        <v>45563</v>
      </c>
      <c r="AL44" s="221" t="s">
        <v>8280</v>
      </c>
      <c r="AM44" s="213">
        <v>98000</v>
      </c>
      <c r="AN44" s="213" t="s">
        <v>8276</v>
      </c>
      <c r="AO44" s="213" t="s">
        <v>884</v>
      </c>
      <c r="AP44" s="213">
        <v>2</v>
      </c>
      <c r="AQ44" s="213" t="s">
        <v>8278</v>
      </c>
      <c r="AR44" s="213" t="s">
        <v>8277</v>
      </c>
      <c r="AS44" s="214">
        <v>45563</v>
      </c>
      <c r="AT44" s="222" t="s">
        <v>207</v>
      </c>
      <c r="AU44" s="218" t="s">
        <v>17</v>
      </c>
      <c r="AV44" s="218">
        <v>0</v>
      </c>
      <c r="AW44" s="218" t="s">
        <v>33</v>
      </c>
      <c r="AX44" s="218">
        <v>2</v>
      </c>
      <c r="AY44" s="218">
        <v>0</v>
      </c>
      <c r="AZ44" s="218">
        <v>0</v>
      </c>
      <c r="BA44" s="219">
        <v>43510</v>
      </c>
      <c r="BB44" s="221" t="s">
        <v>206</v>
      </c>
      <c r="BC44" s="213" t="s">
        <v>17</v>
      </c>
      <c r="BD44" s="213">
        <v>0</v>
      </c>
      <c r="BE44" s="213" t="s">
        <v>33</v>
      </c>
      <c r="BF44" s="213">
        <v>2</v>
      </c>
      <c r="BG44" s="213">
        <v>0</v>
      </c>
      <c r="BH44" s="213">
        <v>0</v>
      </c>
      <c r="BI44" s="214">
        <v>43510</v>
      </c>
      <c r="BJ44" s="222" t="s">
        <v>8284</v>
      </c>
      <c r="BK44" s="222">
        <v>75</v>
      </c>
      <c r="BL44" s="222" t="s">
        <v>8281</v>
      </c>
      <c r="BM44" s="222" t="s">
        <v>22</v>
      </c>
      <c r="BN44" s="222">
        <v>3</v>
      </c>
      <c r="BO44" s="222" t="s">
        <v>8283</v>
      </c>
      <c r="BP44" s="218" t="s">
        <v>8282</v>
      </c>
      <c r="BQ44" s="223">
        <v>45563</v>
      </c>
      <c r="BR44" s="221" t="s">
        <v>203</v>
      </c>
      <c r="BS44" s="224" t="s">
        <v>17</v>
      </c>
      <c r="BT44" s="224">
        <v>0</v>
      </c>
      <c r="BU44" s="224" t="s">
        <v>33</v>
      </c>
      <c r="BV44" s="224">
        <v>2</v>
      </c>
      <c r="BW44" s="224">
        <v>0</v>
      </c>
      <c r="BX44" s="224">
        <v>0</v>
      </c>
      <c r="BY44" s="214">
        <v>43510</v>
      </c>
      <c r="BZ44" s="222" t="s">
        <v>204</v>
      </c>
      <c r="CA44" s="222" t="s">
        <v>17</v>
      </c>
      <c r="CB44" s="222">
        <v>0</v>
      </c>
      <c r="CC44" s="222" t="s">
        <v>17</v>
      </c>
      <c r="CD44" s="222" t="s">
        <v>17</v>
      </c>
      <c r="CE44" s="222">
        <v>0</v>
      </c>
      <c r="CF44" s="222">
        <v>0</v>
      </c>
      <c r="CG44" s="223">
        <v>43510</v>
      </c>
      <c r="CH44" s="221" t="s">
        <v>11719</v>
      </c>
      <c r="CI44" s="222" t="e">
        <v>#N/A</v>
      </c>
      <c r="CJ44" s="222" t="e">
        <v>#N/A</v>
      </c>
      <c r="CK44" s="222" t="e">
        <v>#N/A</v>
      </c>
      <c r="CL44" s="222" t="e">
        <v>#N/A</v>
      </c>
      <c r="CM44" s="222" t="e">
        <v>#N/A</v>
      </c>
      <c r="CN44" s="222" t="e">
        <v>#N/A</v>
      </c>
      <c r="CO44" s="225" t="e">
        <v>#N/A</v>
      </c>
      <c r="CP44" s="222" t="s">
        <v>205</v>
      </c>
      <c r="CQ44" s="224" t="s">
        <v>17</v>
      </c>
      <c r="CR44" s="224">
        <v>0</v>
      </c>
      <c r="CS44" s="224" t="s">
        <v>33</v>
      </c>
      <c r="CT44" s="224">
        <v>2</v>
      </c>
      <c r="CU44" s="224">
        <v>0</v>
      </c>
      <c r="CV44" s="224">
        <v>0</v>
      </c>
      <c r="CW44" s="214">
        <v>43510</v>
      </c>
      <c r="CX44" s="222" t="s">
        <v>8290</v>
      </c>
      <c r="CY44" s="218">
        <v>98000</v>
      </c>
      <c r="CZ44" s="218" t="s">
        <v>8276</v>
      </c>
      <c r="DA44" s="218" t="s">
        <v>884</v>
      </c>
      <c r="DB44" s="218">
        <v>2</v>
      </c>
      <c r="DC44" s="218" t="s">
        <v>8267</v>
      </c>
      <c r="DD44" s="218" t="s">
        <v>8277</v>
      </c>
      <c r="DE44" s="220">
        <v>45563</v>
      </c>
      <c r="DF44" s="221" t="s">
        <v>8292</v>
      </c>
      <c r="DG44" s="213">
        <v>47808000</v>
      </c>
      <c r="DH44" s="224" t="s">
        <v>8271</v>
      </c>
      <c r="DI44" s="224" t="s">
        <v>884</v>
      </c>
      <c r="DJ44" s="224">
        <v>2</v>
      </c>
      <c r="DK44" s="224" t="s">
        <v>8291</v>
      </c>
      <c r="DL44" s="224" t="s">
        <v>8272</v>
      </c>
      <c r="DM44" s="214">
        <v>45563</v>
      </c>
      <c r="DN44" s="222" t="s">
        <v>8294</v>
      </c>
      <c r="DO44" s="218">
        <v>0</v>
      </c>
      <c r="DP44" s="222" t="s">
        <v>8276</v>
      </c>
      <c r="DQ44" s="222" t="s">
        <v>884</v>
      </c>
      <c r="DR44" s="222">
        <v>2</v>
      </c>
      <c r="DS44" s="222" t="s">
        <v>8293</v>
      </c>
      <c r="DT44" s="222" t="s">
        <v>8277</v>
      </c>
      <c r="DU44" s="223">
        <v>45563</v>
      </c>
      <c r="DV44" s="221" t="s">
        <v>8295</v>
      </c>
      <c r="DW44" s="213">
        <v>98000</v>
      </c>
      <c r="DX44" s="224" t="s">
        <v>8276</v>
      </c>
      <c r="DY44" s="224" t="s">
        <v>884</v>
      </c>
      <c r="DZ44" s="224">
        <v>2</v>
      </c>
      <c r="EA44" s="224" t="s">
        <v>8267</v>
      </c>
      <c r="EB44" s="224" t="s">
        <v>8277</v>
      </c>
      <c r="EC44" s="214">
        <v>45563</v>
      </c>
      <c r="ED44" s="222" t="s">
        <v>8296</v>
      </c>
      <c r="EE44" s="218" t="s">
        <v>17</v>
      </c>
      <c r="EF44" s="222" t="s">
        <v>8276</v>
      </c>
      <c r="EG44" s="222" t="s">
        <v>884</v>
      </c>
      <c r="EH44" s="222">
        <v>2</v>
      </c>
      <c r="EI44" s="222" t="s">
        <v>8267</v>
      </c>
      <c r="EJ44" s="222" t="s">
        <v>8277</v>
      </c>
      <c r="EK44" s="223">
        <v>45563</v>
      </c>
      <c r="EL44" s="221" t="s">
        <v>8297</v>
      </c>
      <c r="EM44" s="213" t="s">
        <v>17</v>
      </c>
      <c r="EN44" s="224" t="s">
        <v>8276</v>
      </c>
      <c r="EO44" s="224" t="s">
        <v>884</v>
      </c>
      <c r="EP44" s="224">
        <v>2</v>
      </c>
      <c r="EQ44" s="224" t="s">
        <v>8267</v>
      </c>
      <c r="ER44" s="224" t="s">
        <v>8277</v>
      </c>
      <c r="ES44" s="214">
        <v>45563</v>
      </c>
      <c r="ET44" s="222" t="s">
        <v>8288</v>
      </c>
      <c r="EU44" s="222">
        <v>75</v>
      </c>
      <c r="EV44" s="222" t="s">
        <v>8285</v>
      </c>
      <c r="EW44" s="222" t="s">
        <v>22</v>
      </c>
      <c r="EX44" s="222">
        <v>3</v>
      </c>
      <c r="EY44" s="222" t="s">
        <v>8287</v>
      </c>
      <c r="EZ44" s="222" t="s">
        <v>8286</v>
      </c>
      <c r="FA44" s="223">
        <v>45563</v>
      </c>
      <c r="FB44" s="221" t="s">
        <v>910</v>
      </c>
      <c r="FC44" s="224">
        <v>3</v>
      </c>
      <c r="FD44" s="224" t="s">
        <v>17</v>
      </c>
      <c r="FE44" s="224" t="s">
        <v>22</v>
      </c>
      <c r="FF44" s="224">
        <v>3</v>
      </c>
      <c r="FG44" s="224" t="s">
        <v>909</v>
      </c>
      <c r="FH44" s="224" t="s">
        <v>17</v>
      </c>
      <c r="FI44" s="214">
        <v>44773</v>
      </c>
      <c r="FJ44" s="221" t="s">
        <v>208</v>
      </c>
      <c r="FK44" s="222" t="s">
        <v>17</v>
      </c>
      <c r="FL44" s="222">
        <v>0</v>
      </c>
      <c r="FM44" s="222" t="s">
        <v>33</v>
      </c>
      <c r="FN44" s="222">
        <v>2</v>
      </c>
      <c r="FO44" s="222">
        <v>0</v>
      </c>
      <c r="FP44" s="218">
        <v>0</v>
      </c>
      <c r="FQ44" s="219">
        <v>43510</v>
      </c>
      <c r="FR44" s="221" t="s">
        <v>209</v>
      </c>
      <c r="FS44" s="224" t="s">
        <v>17</v>
      </c>
      <c r="FT44" s="224">
        <v>0</v>
      </c>
      <c r="FU44" s="224" t="s">
        <v>33</v>
      </c>
      <c r="FV44" s="224">
        <v>2</v>
      </c>
      <c r="FW44" s="224">
        <v>0</v>
      </c>
      <c r="FX44" s="224">
        <v>0</v>
      </c>
      <c r="FY44" s="214">
        <v>43510</v>
      </c>
      <c r="FZ44" s="222" t="s">
        <v>2791</v>
      </c>
      <c r="GA44" s="222">
        <v>0</v>
      </c>
      <c r="GB44" s="222" t="s">
        <v>2177</v>
      </c>
      <c r="GC44" s="222" t="s">
        <v>33</v>
      </c>
      <c r="GD44" s="222">
        <v>2</v>
      </c>
      <c r="GE44" s="222" t="s">
        <v>17</v>
      </c>
      <c r="GF44" s="222" t="s">
        <v>17</v>
      </c>
      <c r="GG44" s="223">
        <v>45460</v>
      </c>
      <c r="GH44" s="221" t="s">
        <v>2797</v>
      </c>
      <c r="GI44" s="224">
        <v>0</v>
      </c>
      <c r="GJ44" s="224" t="s">
        <v>2177</v>
      </c>
      <c r="GK44" s="224" t="s">
        <v>33</v>
      </c>
      <c r="GL44" s="224">
        <v>2</v>
      </c>
      <c r="GM44" s="224" t="s">
        <v>17</v>
      </c>
      <c r="GN44" s="224" t="s">
        <v>17</v>
      </c>
      <c r="GO44" s="214">
        <v>45460</v>
      </c>
      <c r="GP44" s="222" t="s">
        <v>2792</v>
      </c>
      <c r="GQ44" s="222">
        <v>0</v>
      </c>
      <c r="GR44" s="222" t="s">
        <v>2177</v>
      </c>
      <c r="GS44" s="222" t="s">
        <v>33</v>
      </c>
      <c r="GT44" s="222">
        <v>2</v>
      </c>
      <c r="GU44" s="222" t="s">
        <v>17</v>
      </c>
      <c r="GV44" s="222" t="s">
        <v>17</v>
      </c>
      <c r="GW44" s="223">
        <v>45460</v>
      </c>
      <c r="GX44" s="221" t="s">
        <v>2798</v>
      </c>
      <c r="GY44" s="224">
        <v>0</v>
      </c>
      <c r="GZ44" s="224" t="s">
        <v>2177</v>
      </c>
      <c r="HA44" s="224" t="s">
        <v>33</v>
      </c>
      <c r="HB44" s="224">
        <v>2</v>
      </c>
      <c r="HC44" s="224" t="s">
        <v>17</v>
      </c>
      <c r="HD44" s="224" t="s">
        <v>17</v>
      </c>
      <c r="HE44" s="214">
        <v>45460</v>
      </c>
      <c r="HF44" s="222" t="s">
        <v>2790</v>
      </c>
      <c r="HG44" s="222">
        <v>0</v>
      </c>
      <c r="HH44" s="222" t="s">
        <v>2177</v>
      </c>
      <c r="HI44" s="222" t="s">
        <v>33</v>
      </c>
      <c r="HJ44" s="222">
        <v>2</v>
      </c>
      <c r="HK44" s="222" t="s">
        <v>17</v>
      </c>
      <c r="HL44" s="222" t="s">
        <v>17</v>
      </c>
      <c r="HM44" s="223">
        <v>45460</v>
      </c>
      <c r="HN44" s="221" t="s">
        <v>2796</v>
      </c>
      <c r="HO44" s="224">
        <v>0</v>
      </c>
      <c r="HP44" s="224" t="s">
        <v>2177</v>
      </c>
      <c r="HQ44" s="224" t="s">
        <v>33</v>
      </c>
      <c r="HR44" s="224">
        <v>2</v>
      </c>
      <c r="HS44" s="224" t="s">
        <v>17</v>
      </c>
      <c r="HT44" s="224" t="s">
        <v>17</v>
      </c>
      <c r="HU44" s="214">
        <v>45460</v>
      </c>
      <c r="HV44" s="222" t="s">
        <v>2793</v>
      </c>
      <c r="HW44" s="222">
        <v>0</v>
      </c>
      <c r="HX44" s="222" t="s">
        <v>2177</v>
      </c>
      <c r="HY44" s="222" t="s">
        <v>33</v>
      </c>
      <c r="HZ44" s="222">
        <v>2</v>
      </c>
      <c r="IA44" s="222" t="s">
        <v>17</v>
      </c>
      <c r="IB44" s="222" t="s">
        <v>17</v>
      </c>
      <c r="IC44" s="223">
        <v>45460</v>
      </c>
      <c r="ID44" s="221" t="s">
        <v>2795</v>
      </c>
      <c r="IE44" s="224">
        <v>0</v>
      </c>
      <c r="IF44" s="224" t="s">
        <v>2177</v>
      </c>
      <c r="IG44" s="224" t="s">
        <v>33</v>
      </c>
      <c r="IH44" s="224">
        <v>2</v>
      </c>
      <c r="II44" s="224" t="s">
        <v>17</v>
      </c>
      <c r="IJ44" s="224" t="s">
        <v>17</v>
      </c>
      <c r="IK44" s="214">
        <v>45460</v>
      </c>
      <c r="IL44" s="222" t="s">
        <v>2794</v>
      </c>
      <c r="IM44" s="222">
        <v>1</v>
      </c>
      <c r="IN44" s="222" t="s">
        <v>2177</v>
      </c>
      <c r="IO44" s="222" t="s">
        <v>33</v>
      </c>
      <c r="IP44" s="222">
        <v>2</v>
      </c>
      <c r="IQ44" s="222" t="s">
        <v>17</v>
      </c>
      <c r="IR44" s="222" t="s">
        <v>17</v>
      </c>
      <c r="IS44" s="223">
        <v>45460</v>
      </c>
    </row>
    <row r="45" spans="1:253" s="11" customFormat="1" ht="13.25" customHeight="1" x14ac:dyDescent="0.25">
      <c r="A45" s="11" t="s">
        <v>3036</v>
      </c>
      <c r="B45" s="11" t="s">
        <v>11027</v>
      </c>
      <c r="C45" s="11" t="s">
        <v>3037</v>
      </c>
      <c r="D45" s="11" t="s">
        <v>3038</v>
      </c>
      <c r="E45" s="11" t="s">
        <v>10464</v>
      </c>
      <c r="F45" s="11" t="s">
        <v>8444</v>
      </c>
      <c r="G45" s="212">
        <v>1385000</v>
      </c>
      <c r="H45" s="213" t="s">
        <v>8330</v>
      </c>
      <c r="I45" s="213" t="s">
        <v>492</v>
      </c>
      <c r="J45" s="213">
        <v>1</v>
      </c>
      <c r="K45" s="213" t="s">
        <v>8443</v>
      </c>
      <c r="L45" s="213" t="s">
        <v>8442</v>
      </c>
      <c r="M45" s="214">
        <v>45563</v>
      </c>
      <c r="N45" s="221" t="s">
        <v>8448</v>
      </c>
      <c r="O45" s="216">
        <v>42750</v>
      </c>
      <c r="P45" s="216" t="s">
        <v>8445</v>
      </c>
      <c r="Q45" s="216" t="s">
        <v>884</v>
      </c>
      <c r="R45" s="216">
        <v>2</v>
      </c>
      <c r="S45" s="216" t="s">
        <v>8447</v>
      </c>
      <c r="T45" s="216" t="s">
        <v>8446</v>
      </c>
      <c r="U45" s="217">
        <v>45563</v>
      </c>
      <c r="V45" s="221" t="s">
        <v>8450</v>
      </c>
      <c r="W45" s="213">
        <v>1385000</v>
      </c>
      <c r="X45" s="213" t="s">
        <v>8330</v>
      </c>
      <c r="Y45" s="213" t="s">
        <v>884</v>
      </c>
      <c r="Z45" s="213">
        <v>2</v>
      </c>
      <c r="AA45" s="213" t="s">
        <v>8449</v>
      </c>
      <c r="AB45" s="213" t="s">
        <v>8442</v>
      </c>
      <c r="AC45" s="214">
        <v>45563</v>
      </c>
      <c r="AD45" s="221" t="s">
        <v>8451</v>
      </c>
      <c r="AE45" s="218">
        <v>36000</v>
      </c>
      <c r="AF45" s="218" t="s">
        <v>8245</v>
      </c>
      <c r="AG45" s="218" t="s">
        <v>884</v>
      </c>
      <c r="AH45" s="218">
        <v>2</v>
      </c>
      <c r="AI45" s="218" t="s">
        <v>8341</v>
      </c>
      <c r="AJ45" s="218" t="s">
        <v>8340</v>
      </c>
      <c r="AK45" s="219">
        <v>45563</v>
      </c>
      <c r="AL45" s="221" t="s">
        <v>8453</v>
      </c>
      <c r="AM45" s="213">
        <v>36000</v>
      </c>
      <c r="AN45" s="213" t="s">
        <v>8245</v>
      </c>
      <c r="AO45" s="213" t="s">
        <v>884</v>
      </c>
      <c r="AP45" s="213">
        <v>2</v>
      </c>
      <c r="AQ45" s="213" t="s">
        <v>8452</v>
      </c>
      <c r="AR45" s="213" t="s">
        <v>8340</v>
      </c>
      <c r="AS45" s="214">
        <v>45563</v>
      </c>
      <c r="AT45" s="222" t="s">
        <v>8455</v>
      </c>
      <c r="AU45" s="218" t="s">
        <v>17</v>
      </c>
      <c r="AV45" s="218" t="s">
        <v>17</v>
      </c>
      <c r="AW45" s="218" t="s">
        <v>17</v>
      </c>
      <c r="AX45" s="218" t="s">
        <v>17</v>
      </c>
      <c r="AY45" s="218" t="s">
        <v>8345</v>
      </c>
      <c r="AZ45" s="218" t="s">
        <v>17</v>
      </c>
      <c r="BA45" s="219">
        <v>45563</v>
      </c>
      <c r="BB45" s="221" t="s">
        <v>8454</v>
      </c>
      <c r="BC45" s="213" t="s">
        <v>17</v>
      </c>
      <c r="BD45" s="213" t="s">
        <v>17</v>
      </c>
      <c r="BE45" s="213" t="s">
        <v>17</v>
      </c>
      <c r="BF45" s="213" t="s">
        <v>17</v>
      </c>
      <c r="BG45" s="213" t="s">
        <v>8345</v>
      </c>
      <c r="BH45" s="213" t="s">
        <v>17</v>
      </c>
      <c r="BI45" s="214">
        <v>45563</v>
      </c>
      <c r="BJ45" s="222" t="s">
        <v>8456</v>
      </c>
      <c r="BK45" s="222">
        <v>0</v>
      </c>
      <c r="BL45" s="222" t="s">
        <v>8348</v>
      </c>
      <c r="BM45" s="222" t="s">
        <v>884</v>
      </c>
      <c r="BN45" s="222">
        <v>2</v>
      </c>
      <c r="BO45" s="222" t="s">
        <v>8349</v>
      </c>
      <c r="BP45" s="218" t="s">
        <v>4941</v>
      </c>
      <c r="BQ45" s="223">
        <v>45563</v>
      </c>
      <c r="BR45" s="221" t="s">
        <v>8458</v>
      </c>
      <c r="BS45" s="224">
        <v>0</v>
      </c>
      <c r="BT45" s="224" t="s">
        <v>17</v>
      </c>
      <c r="BU45" s="224" t="s">
        <v>17</v>
      </c>
      <c r="BV45" s="224" t="s">
        <v>17</v>
      </c>
      <c r="BW45" s="224" t="s">
        <v>8353</v>
      </c>
      <c r="BX45" s="224" t="s">
        <v>17</v>
      </c>
      <c r="BY45" s="214">
        <v>45563</v>
      </c>
      <c r="BZ45" s="222" t="s">
        <v>8459</v>
      </c>
      <c r="CA45" s="222">
        <v>0</v>
      </c>
      <c r="CB45" s="222" t="s">
        <v>17</v>
      </c>
      <c r="CC45" s="222" t="s">
        <v>17</v>
      </c>
      <c r="CD45" s="222" t="s">
        <v>17</v>
      </c>
      <c r="CE45" s="222" t="s">
        <v>8353</v>
      </c>
      <c r="CF45" s="222" t="s">
        <v>17</v>
      </c>
      <c r="CG45" s="223">
        <v>45563</v>
      </c>
      <c r="CH45" s="221" t="s">
        <v>11720</v>
      </c>
      <c r="CI45" s="222" t="e">
        <v>#N/A</v>
      </c>
      <c r="CJ45" s="222" t="e">
        <v>#N/A</v>
      </c>
      <c r="CK45" s="222" t="e">
        <v>#N/A</v>
      </c>
      <c r="CL45" s="222" t="e">
        <v>#N/A</v>
      </c>
      <c r="CM45" s="222" t="e">
        <v>#N/A</v>
      </c>
      <c r="CN45" s="222" t="e">
        <v>#N/A</v>
      </c>
      <c r="CO45" s="225" t="e">
        <v>#N/A</v>
      </c>
      <c r="CP45" s="222" t="s">
        <v>8461</v>
      </c>
      <c r="CQ45" s="224" t="s">
        <v>17</v>
      </c>
      <c r="CR45" s="224" t="s">
        <v>17</v>
      </c>
      <c r="CS45" s="224" t="s">
        <v>17</v>
      </c>
      <c r="CT45" s="224" t="s">
        <v>17</v>
      </c>
      <c r="CU45" s="224" t="s">
        <v>8345</v>
      </c>
      <c r="CV45" s="224" t="s">
        <v>17</v>
      </c>
      <c r="CW45" s="214">
        <v>45563</v>
      </c>
      <c r="CX45" s="222" t="s">
        <v>8463</v>
      </c>
      <c r="CY45" s="218">
        <v>36000</v>
      </c>
      <c r="CZ45" s="218" t="s">
        <v>8358</v>
      </c>
      <c r="DA45" s="218" t="s">
        <v>884</v>
      </c>
      <c r="DB45" s="218">
        <v>2</v>
      </c>
      <c r="DC45" s="218" t="s">
        <v>7941</v>
      </c>
      <c r="DD45" s="218" t="s">
        <v>8359</v>
      </c>
      <c r="DE45" s="220">
        <v>45563</v>
      </c>
      <c r="DF45" s="221" t="s">
        <v>8464</v>
      </c>
      <c r="DG45" s="213">
        <v>1349000</v>
      </c>
      <c r="DH45" s="224" t="s">
        <v>8330</v>
      </c>
      <c r="DI45" s="224" t="s">
        <v>884</v>
      </c>
      <c r="DJ45" s="224">
        <v>2</v>
      </c>
      <c r="DK45" s="224" t="s">
        <v>8363</v>
      </c>
      <c r="DL45" s="224" t="s">
        <v>8442</v>
      </c>
      <c r="DM45" s="214">
        <v>45563</v>
      </c>
      <c r="DN45" s="222" t="s">
        <v>8466</v>
      </c>
      <c r="DO45" s="218">
        <v>0</v>
      </c>
      <c r="DP45" s="222" t="s">
        <v>8358</v>
      </c>
      <c r="DQ45" s="222" t="s">
        <v>884</v>
      </c>
      <c r="DR45" s="222">
        <v>2</v>
      </c>
      <c r="DS45" s="222" t="s">
        <v>8465</v>
      </c>
      <c r="DT45" s="222" t="s">
        <v>8359</v>
      </c>
      <c r="DU45" s="223">
        <v>45563</v>
      </c>
      <c r="DV45" s="221" t="s">
        <v>8467</v>
      </c>
      <c r="DW45" s="213">
        <v>36000</v>
      </c>
      <c r="DX45" s="224" t="s">
        <v>8358</v>
      </c>
      <c r="DY45" s="224" t="s">
        <v>884</v>
      </c>
      <c r="DZ45" s="224">
        <v>2</v>
      </c>
      <c r="EA45" s="224" t="s">
        <v>7941</v>
      </c>
      <c r="EB45" s="224" t="s">
        <v>8359</v>
      </c>
      <c r="EC45" s="214">
        <v>45563</v>
      </c>
      <c r="ED45" s="222" t="s">
        <v>8468</v>
      </c>
      <c r="EE45" s="218">
        <v>0</v>
      </c>
      <c r="EF45" s="222" t="s">
        <v>8358</v>
      </c>
      <c r="EG45" s="222" t="s">
        <v>884</v>
      </c>
      <c r="EH45" s="222">
        <v>2</v>
      </c>
      <c r="EI45" s="222" t="s">
        <v>7941</v>
      </c>
      <c r="EJ45" s="222" t="s">
        <v>8359</v>
      </c>
      <c r="EK45" s="223">
        <v>45563</v>
      </c>
      <c r="EL45" s="221" t="s">
        <v>8469</v>
      </c>
      <c r="EM45" s="213">
        <v>0</v>
      </c>
      <c r="EN45" s="224" t="s">
        <v>8358</v>
      </c>
      <c r="EO45" s="224" t="s">
        <v>884</v>
      </c>
      <c r="EP45" s="224">
        <v>2</v>
      </c>
      <c r="EQ45" s="224" t="s">
        <v>7941</v>
      </c>
      <c r="ER45" s="224" t="s">
        <v>8359</v>
      </c>
      <c r="ES45" s="214">
        <v>45563</v>
      </c>
      <c r="ET45" s="222" t="s">
        <v>8457</v>
      </c>
      <c r="EU45" s="222">
        <v>0</v>
      </c>
      <c r="EV45" s="222" t="s">
        <v>8348</v>
      </c>
      <c r="EW45" s="222" t="s">
        <v>884</v>
      </c>
      <c r="EX45" s="222">
        <v>2</v>
      </c>
      <c r="EY45" s="222" t="s">
        <v>8351</v>
      </c>
      <c r="EZ45" s="222" t="s">
        <v>4941</v>
      </c>
      <c r="FA45" s="223">
        <v>45563</v>
      </c>
      <c r="FB45" s="221" t="s">
        <v>8471</v>
      </c>
      <c r="FC45" s="224">
        <v>2</v>
      </c>
      <c r="FD45" s="224" t="s">
        <v>8245</v>
      </c>
      <c r="FE45" s="224" t="s">
        <v>884</v>
      </c>
      <c r="FF45" s="224">
        <v>2</v>
      </c>
      <c r="FG45" s="224" t="s">
        <v>8470</v>
      </c>
      <c r="FH45" s="224" t="s">
        <v>8340</v>
      </c>
      <c r="FI45" s="214">
        <v>45563</v>
      </c>
      <c r="FJ45" s="221" t="s">
        <v>8472</v>
      </c>
      <c r="FK45" s="222" t="s">
        <v>17</v>
      </c>
      <c r="FL45" s="222" t="s">
        <v>17</v>
      </c>
      <c r="FM45" s="222" t="s">
        <v>17</v>
      </c>
      <c r="FN45" s="222" t="s">
        <v>17</v>
      </c>
      <c r="FO45" s="222" t="s">
        <v>8345</v>
      </c>
      <c r="FP45" s="218" t="s">
        <v>17</v>
      </c>
      <c r="FQ45" s="219">
        <v>45563</v>
      </c>
      <c r="FR45" s="221" t="s">
        <v>8473</v>
      </c>
      <c r="FS45" s="224" t="s">
        <v>17</v>
      </c>
      <c r="FT45" s="224" t="s">
        <v>17</v>
      </c>
      <c r="FU45" s="224" t="s">
        <v>17</v>
      </c>
      <c r="FV45" s="224" t="s">
        <v>17</v>
      </c>
      <c r="FW45" s="224" t="s">
        <v>8345</v>
      </c>
      <c r="FX45" s="224" t="s">
        <v>17</v>
      </c>
      <c r="FY45" s="214">
        <v>45563</v>
      </c>
      <c r="FZ45" s="222" t="s">
        <v>3040</v>
      </c>
      <c r="GA45" s="222">
        <v>0</v>
      </c>
      <c r="GB45" s="222" t="s">
        <v>2177</v>
      </c>
      <c r="GC45" s="222" t="s">
        <v>33</v>
      </c>
      <c r="GD45" s="222">
        <v>2</v>
      </c>
      <c r="GE45" s="222" t="s">
        <v>17</v>
      </c>
      <c r="GF45" s="222" t="s">
        <v>17</v>
      </c>
      <c r="GG45" s="223">
        <v>45461</v>
      </c>
      <c r="GH45" s="221" t="s">
        <v>3046</v>
      </c>
      <c r="GI45" s="224">
        <v>0</v>
      </c>
      <c r="GJ45" s="224" t="s">
        <v>2177</v>
      </c>
      <c r="GK45" s="224" t="s">
        <v>33</v>
      </c>
      <c r="GL45" s="224">
        <v>2</v>
      </c>
      <c r="GM45" s="224" t="s">
        <v>17</v>
      </c>
      <c r="GN45" s="224" t="s">
        <v>17</v>
      </c>
      <c r="GO45" s="214">
        <v>45461</v>
      </c>
      <c r="GP45" s="222" t="s">
        <v>3041</v>
      </c>
      <c r="GQ45" s="222">
        <v>0</v>
      </c>
      <c r="GR45" s="222" t="s">
        <v>2177</v>
      </c>
      <c r="GS45" s="222" t="s">
        <v>33</v>
      </c>
      <c r="GT45" s="222">
        <v>2</v>
      </c>
      <c r="GU45" s="222" t="s">
        <v>17</v>
      </c>
      <c r="GV45" s="222" t="s">
        <v>17</v>
      </c>
      <c r="GW45" s="223">
        <v>45461</v>
      </c>
      <c r="GX45" s="221" t="s">
        <v>3047</v>
      </c>
      <c r="GY45" s="224">
        <v>0</v>
      </c>
      <c r="GZ45" s="224" t="s">
        <v>2177</v>
      </c>
      <c r="HA45" s="224" t="s">
        <v>33</v>
      </c>
      <c r="HB45" s="224">
        <v>2</v>
      </c>
      <c r="HC45" s="224" t="s">
        <v>17</v>
      </c>
      <c r="HD45" s="224" t="s">
        <v>17</v>
      </c>
      <c r="HE45" s="214">
        <v>45461</v>
      </c>
      <c r="HF45" s="222" t="s">
        <v>3039</v>
      </c>
      <c r="HG45" s="222">
        <v>0</v>
      </c>
      <c r="HH45" s="222" t="s">
        <v>2177</v>
      </c>
      <c r="HI45" s="222" t="s">
        <v>33</v>
      </c>
      <c r="HJ45" s="222">
        <v>2</v>
      </c>
      <c r="HK45" s="222" t="s">
        <v>17</v>
      </c>
      <c r="HL45" s="222" t="s">
        <v>17</v>
      </c>
      <c r="HM45" s="223">
        <v>45461</v>
      </c>
      <c r="HN45" s="221" t="s">
        <v>3045</v>
      </c>
      <c r="HO45" s="224">
        <v>0</v>
      </c>
      <c r="HP45" s="224" t="s">
        <v>2177</v>
      </c>
      <c r="HQ45" s="224" t="s">
        <v>33</v>
      </c>
      <c r="HR45" s="224">
        <v>2</v>
      </c>
      <c r="HS45" s="224" t="s">
        <v>17</v>
      </c>
      <c r="HT45" s="224" t="s">
        <v>17</v>
      </c>
      <c r="HU45" s="214">
        <v>45461</v>
      </c>
      <c r="HV45" s="222" t="s">
        <v>3042</v>
      </c>
      <c r="HW45" s="222">
        <v>0</v>
      </c>
      <c r="HX45" s="222" t="s">
        <v>2177</v>
      </c>
      <c r="HY45" s="222" t="s">
        <v>33</v>
      </c>
      <c r="HZ45" s="222">
        <v>2</v>
      </c>
      <c r="IA45" s="222" t="s">
        <v>17</v>
      </c>
      <c r="IB45" s="222" t="s">
        <v>17</v>
      </c>
      <c r="IC45" s="223">
        <v>45461</v>
      </c>
      <c r="ID45" s="221" t="s">
        <v>3044</v>
      </c>
      <c r="IE45" s="224">
        <v>0</v>
      </c>
      <c r="IF45" s="224" t="s">
        <v>2177</v>
      </c>
      <c r="IG45" s="224" t="s">
        <v>33</v>
      </c>
      <c r="IH45" s="224">
        <v>2</v>
      </c>
      <c r="II45" s="224" t="s">
        <v>17</v>
      </c>
      <c r="IJ45" s="224" t="s">
        <v>17</v>
      </c>
      <c r="IK45" s="214">
        <v>45461</v>
      </c>
      <c r="IL45" s="222" t="s">
        <v>3043</v>
      </c>
      <c r="IM45" s="222">
        <v>0</v>
      </c>
      <c r="IN45" s="222" t="s">
        <v>2177</v>
      </c>
      <c r="IO45" s="222" t="s">
        <v>33</v>
      </c>
      <c r="IP45" s="222">
        <v>2</v>
      </c>
      <c r="IQ45" s="222" t="s">
        <v>17</v>
      </c>
      <c r="IR45" s="222" t="s">
        <v>17</v>
      </c>
      <c r="IS45" s="223">
        <v>45461</v>
      </c>
    </row>
    <row r="46" spans="1:253" s="11" customFormat="1" ht="13.25" customHeight="1" x14ac:dyDescent="0.25">
      <c r="A46" s="11" t="s">
        <v>868</v>
      </c>
      <c r="B46" s="11" t="s">
        <v>11156</v>
      </c>
      <c r="C46" s="11" t="s">
        <v>869</v>
      </c>
      <c r="D46" s="11" t="s">
        <v>749</v>
      </c>
      <c r="E46" s="11" t="s">
        <v>10465</v>
      </c>
      <c r="F46" s="11" t="s">
        <v>10150</v>
      </c>
      <c r="G46" s="212">
        <v>132760000</v>
      </c>
      <c r="H46" s="213" t="s">
        <v>10049</v>
      </c>
      <c r="I46" s="213" t="s">
        <v>884</v>
      </c>
      <c r="J46" s="213">
        <v>2</v>
      </c>
      <c r="K46" s="213" t="s">
        <v>10051</v>
      </c>
      <c r="L46" s="213" t="s">
        <v>10050</v>
      </c>
      <c r="M46" s="214">
        <v>45565</v>
      </c>
      <c r="N46" s="221" t="s">
        <v>10152</v>
      </c>
      <c r="O46" s="216">
        <v>1129935</v>
      </c>
      <c r="P46" s="216" t="s">
        <v>10053</v>
      </c>
      <c r="Q46" s="216" t="s">
        <v>22</v>
      </c>
      <c r="R46" s="216">
        <v>3</v>
      </c>
      <c r="S46" s="216" t="s">
        <v>10151</v>
      </c>
      <c r="T46" s="216" t="s">
        <v>10054</v>
      </c>
      <c r="U46" s="217">
        <v>45565</v>
      </c>
      <c r="V46" s="221" t="s">
        <v>10154</v>
      </c>
      <c r="W46" s="213">
        <v>132760000</v>
      </c>
      <c r="X46" s="213" t="s">
        <v>10049</v>
      </c>
      <c r="Y46" s="213" t="s">
        <v>884</v>
      </c>
      <c r="Z46" s="213">
        <v>2</v>
      </c>
      <c r="AA46" s="213" t="s">
        <v>10153</v>
      </c>
      <c r="AB46" s="213" t="s">
        <v>10050</v>
      </c>
      <c r="AC46" s="214">
        <v>45565</v>
      </c>
      <c r="AD46" s="221" t="s">
        <v>10156</v>
      </c>
      <c r="AE46" s="218">
        <v>132760000</v>
      </c>
      <c r="AF46" s="218" t="s">
        <v>10049</v>
      </c>
      <c r="AG46" s="218" t="s">
        <v>884</v>
      </c>
      <c r="AH46" s="218">
        <v>2</v>
      </c>
      <c r="AI46" s="218" t="s">
        <v>10155</v>
      </c>
      <c r="AJ46" s="218" t="s">
        <v>10050</v>
      </c>
      <c r="AK46" s="219">
        <v>45565</v>
      </c>
      <c r="AL46" s="221" t="s">
        <v>10160</v>
      </c>
      <c r="AM46" s="213">
        <v>5567000</v>
      </c>
      <c r="AN46" s="213" t="s">
        <v>10157</v>
      </c>
      <c r="AO46" s="213" t="s">
        <v>22</v>
      </c>
      <c r="AP46" s="213">
        <v>3</v>
      </c>
      <c r="AQ46" s="213" t="s">
        <v>10159</v>
      </c>
      <c r="AR46" s="213" t="s">
        <v>10158</v>
      </c>
      <c r="AS46" s="214">
        <v>45565</v>
      </c>
      <c r="AT46" s="222" t="s">
        <v>1124</v>
      </c>
      <c r="AU46" s="218" t="s">
        <v>17</v>
      </c>
      <c r="AV46" s="218" t="s">
        <v>512</v>
      </c>
      <c r="AW46" s="218" t="s">
        <v>17</v>
      </c>
      <c r="AX46" s="218" t="s">
        <v>17</v>
      </c>
      <c r="AY46" s="218" t="s">
        <v>1123</v>
      </c>
      <c r="AZ46" s="218" t="s">
        <v>512</v>
      </c>
      <c r="BA46" s="219">
        <v>44922</v>
      </c>
      <c r="BB46" s="221" t="s">
        <v>10163</v>
      </c>
      <c r="BC46" s="213">
        <v>22889</v>
      </c>
      <c r="BD46" s="213" t="s">
        <v>10161</v>
      </c>
      <c r="BE46" s="213" t="s">
        <v>22</v>
      </c>
      <c r="BF46" s="213">
        <v>3</v>
      </c>
      <c r="BG46" s="213" t="s">
        <v>10069</v>
      </c>
      <c r="BH46" s="213" t="s">
        <v>10162</v>
      </c>
      <c r="BI46" s="214">
        <v>45565</v>
      </c>
      <c r="BJ46" s="222" t="s">
        <v>10164</v>
      </c>
      <c r="BK46" s="222">
        <v>5188</v>
      </c>
      <c r="BL46" s="222" t="s">
        <v>10071</v>
      </c>
      <c r="BM46" s="222" t="s">
        <v>884</v>
      </c>
      <c r="BN46" s="222">
        <v>2</v>
      </c>
      <c r="BO46" s="222" t="s">
        <v>10073</v>
      </c>
      <c r="BP46" s="218" t="s">
        <v>10072</v>
      </c>
      <c r="BQ46" s="223">
        <v>45565</v>
      </c>
      <c r="BR46" s="221" t="s">
        <v>1125</v>
      </c>
      <c r="BS46" s="224" t="s">
        <v>17</v>
      </c>
      <c r="BT46" s="224" t="s">
        <v>512</v>
      </c>
      <c r="BU46" s="224" t="s">
        <v>17</v>
      </c>
      <c r="BV46" s="224" t="s">
        <v>17</v>
      </c>
      <c r="BW46" s="224" t="s">
        <v>1123</v>
      </c>
      <c r="BX46" s="224" t="s">
        <v>512</v>
      </c>
      <c r="BY46" s="214">
        <v>44922</v>
      </c>
      <c r="BZ46" s="222" t="s">
        <v>1126</v>
      </c>
      <c r="CA46" s="222" t="s">
        <v>17</v>
      </c>
      <c r="CB46" s="222" t="s">
        <v>512</v>
      </c>
      <c r="CC46" s="222" t="s">
        <v>17</v>
      </c>
      <c r="CD46" s="222" t="s">
        <v>17</v>
      </c>
      <c r="CE46" s="222" t="s">
        <v>1123</v>
      </c>
      <c r="CF46" s="222" t="s">
        <v>512</v>
      </c>
      <c r="CG46" s="223">
        <v>44922</v>
      </c>
      <c r="CH46" s="221" t="s">
        <v>11721</v>
      </c>
      <c r="CI46" s="222" t="e">
        <v>#N/A</v>
      </c>
      <c r="CJ46" s="222" t="e">
        <v>#N/A</v>
      </c>
      <c r="CK46" s="222" t="e">
        <v>#N/A</v>
      </c>
      <c r="CL46" s="222" t="e">
        <v>#N/A</v>
      </c>
      <c r="CM46" s="222" t="e">
        <v>#N/A</v>
      </c>
      <c r="CN46" s="222" t="e">
        <v>#N/A</v>
      </c>
      <c r="CO46" s="225" t="e">
        <v>#N/A</v>
      </c>
      <c r="CP46" s="222" t="s">
        <v>1139</v>
      </c>
      <c r="CQ46" s="224">
        <v>4500000</v>
      </c>
      <c r="CR46" s="224" t="s">
        <v>1136</v>
      </c>
      <c r="CS46" s="224" t="s">
        <v>884</v>
      </c>
      <c r="CT46" s="224">
        <v>2</v>
      </c>
      <c r="CU46" s="224" t="s">
        <v>1138</v>
      </c>
      <c r="CV46" s="224" t="s">
        <v>1137</v>
      </c>
      <c r="CW46" s="214">
        <v>44953</v>
      </c>
      <c r="CX46" s="222" t="s">
        <v>10169</v>
      </c>
      <c r="CY46" s="218">
        <v>21360000</v>
      </c>
      <c r="CZ46" s="218" t="s">
        <v>10166</v>
      </c>
      <c r="DA46" s="218" t="s">
        <v>884</v>
      </c>
      <c r="DB46" s="218">
        <v>2</v>
      </c>
      <c r="DC46" s="218" t="s">
        <v>10179</v>
      </c>
      <c r="DD46" s="218" t="s">
        <v>10178</v>
      </c>
      <c r="DE46" s="220">
        <v>45565</v>
      </c>
      <c r="DF46" s="221" t="s">
        <v>10173</v>
      </c>
      <c r="DG46" s="213">
        <v>0</v>
      </c>
      <c r="DH46" s="224" t="s">
        <v>10170</v>
      </c>
      <c r="DI46" s="224" t="s">
        <v>492</v>
      </c>
      <c r="DJ46" s="224">
        <v>1</v>
      </c>
      <c r="DK46" s="224" t="s">
        <v>10172</v>
      </c>
      <c r="DL46" s="224" t="s">
        <v>10171</v>
      </c>
      <c r="DM46" s="214">
        <v>45565</v>
      </c>
      <c r="DN46" s="222" t="s">
        <v>10177</v>
      </c>
      <c r="DO46" s="226">
        <v>111400000</v>
      </c>
      <c r="DP46" s="222" t="s">
        <v>10174</v>
      </c>
      <c r="DQ46" s="222" t="s">
        <v>492</v>
      </c>
      <c r="DR46" s="222">
        <v>1</v>
      </c>
      <c r="DS46" s="222" t="s">
        <v>10176</v>
      </c>
      <c r="DT46" s="222" t="s">
        <v>10175</v>
      </c>
      <c r="DU46" s="223">
        <v>45565</v>
      </c>
      <c r="DV46" s="221" t="s">
        <v>10180</v>
      </c>
      <c r="DW46" s="213">
        <v>9874000</v>
      </c>
      <c r="DX46" s="224" t="s">
        <v>10166</v>
      </c>
      <c r="DY46" s="224" t="s">
        <v>884</v>
      </c>
      <c r="DZ46" s="224">
        <v>2</v>
      </c>
      <c r="EA46" s="224" t="s">
        <v>10179</v>
      </c>
      <c r="EB46" s="224" t="s">
        <v>10178</v>
      </c>
      <c r="EC46" s="214">
        <v>45565</v>
      </c>
      <c r="ED46" s="222" t="s">
        <v>10182</v>
      </c>
      <c r="EE46" s="218">
        <v>11486000</v>
      </c>
      <c r="EF46" s="222" t="s">
        <v>1799</v>
      </c>
      <c r="EG46" s="222" t="s">
        <v>22</v>
      </c>
      <c r="EH46" s="222">
        <v>3</v>
      </c>
      <c r="EI46" s="222" t="s">
        <v>10181</v>
      </c>
      <c r="EJ46" s="222" t="s">
        <v>1800</v>
      </c>
      <c r="EK46" s="223">
        <v>45565</v>
      </c>
      <c r="EL46" s="221" t="s">
        <v>10184</v>
      </c>
      <c r="EM46" s="213">
        <v>0</v>
      </c>
      <c r="EN46" s="224" t="s">
        <v>1799</v>
      </c>
      <c r="EO46" s="224" t="s">
        <v>22</v>
      </c>
      <c r="EP46" s="224">
        <v>3</v>
      </c>
      <c r="EQ46" s="224" t="s">
        <v>10183</v>
      </c>
      <c r="ER46" s="224" t="s">
        <v>1800</v>
      </c>
      <c r="ES46" s="214">
        <v>45565</v>
      </c>
      <c r="ET46" s="222" t="s">
        <v>10165</v>
      </c>
      <c r="EU46" s="222">
        <v>5188</v>
      </c>
      <c r="EV46" s="222" t="s">
        <v>10071</v>
      </c>
      <c r="EW46" s="222" t="s">
        <v>884</v>
      </c>
      <c r="EX46" s="222">
        <v>2</v>
      </c>
      <c r="EY46" s="222" t="s">
        <v>10073</v>
      </c>
      <c r="EZ46" s="222" t="s">
        <v>10072</v>
      </c>
      <c r="FA46" s="223">
        <v>45565</v>
      </c>
      <c r="FB46" s="221" t="s">
        <v>1812</v>
      </c>
      <c r="FC46" s="224">
        <v>4</v>
      </c>
      <c r="FD46" s="224" t="s">
        <v>1809</v>
      </c>
      <c r="FE46" s="224" t="s">
        <v>884</v>
      </c>
      <c r="FF46" s="224">
        <v>2</v>
      </c>
      <c r="FG46" s="224" t="s">
        <v>1811</v>
      </c>
      <c r="FH46" s="224" t="s">
        <v>1810</v>
      </c>
      <c r="FI46" s="214">
        <v>45401</v>
      </c>
      <c r="FJ46" s="221" t="s">
        <v>870</v>
      </c>
      <c r="FK46" s="222" t="s">
        <v>17</v>
      </c>
      <c r="FL46" s="222" t="s">
        <v>17</v>
      </c>
      <c r="FM46" s="222" t="s">
        <v>17</v>
      </c>
      <c r="FN46" s="222" t="s">
        <v>17</v>
      </c>
      <c r="FO46" s="222" t="s">
        <v>17</v>
      </c>
      <c r="FP46" s="218" t="s">
        <v>17</v>
      </c>
      <c r="FQ46" s="219">
        <v>44736</v>
      </c>
      <c r="FR46" s="221" t="s">
        <v>874</v>
      </c>
      <c r="FS46" s="224">
        <v>10000</v>
      </c>
      <c r="FT46" s="224" t="s">
        <v>871</v>
      </c>
      <c r="FU46" s="224" t="s">
        <v>22</v>
      </c>
      <c r="FV46" s="224">
        <v>3</v>
      </c>
      <c r="FW46" s="224" t="s">
        <v>873</v>
      </c>
      <c r="FX46" s="224" t="s">
        <v>872</v>
      </c>
      <c r="FY46" s="214">
        <v>44736</v>
      </c>
      <c r="FZ46" s="222" t="s">
        <v>3049</v>
      </c>
      <c r="GA46" s="222">
        <v>2</v>
      </c>
      <c r="GB46" s="222" t="s">
        <v>2177</v>
      </c>
      <c r="GC46" s="222" t="s">
        <v>33</v>
      </c>
      <c r="GD46" s="222">
        <v>2</v>
      </c>
      <c r="GE46" s="222" t="s">
        <v>17</v>
      </c>
      <c r="GF46" s="222" t="s">
        <v>17</v>
      </c>
      <c r="GG46" s="223">
        <v>45461</v>
      </c>
      <c r="GH46" s="221" t="s">
        <v>3055</v>
      </c>
      <c r="GI46" s="224">
        <v>3</v>
      </c>
      <c r="GJ46" s="224" t="s">
        <v>2177</v>
      </c>
      <c r="GK46" s="224" t="s">
        <v>33</v>
      </c>
      <c r="GL46" s="224">
        <v>2</v>
      </c>
      <c r="GM46" s="224" t="s">
        <v>17</v>
      </c>
      <c r="GN46" s="224" t="s">
        <v>17</v>
      </c>
      <c r="GO46" s="214">
        <v>45461</v>
      </c>
      <c r="GP46" s="222" t="s">
        <v>3050</v>
      </c>
      <c r="GQ46" s="222">
        <v>2</v>
      </c>
      <c r="GR46" s="222" t="s">
        <v>2177</v>
      </c>
      <c r="GS46" s="222" t="s">
        <v>33</v>
      </c>
      <c r="GT46" s="222">
        <v>2</v>
      </c>
      <c r="GU46" s="222" t="s">
        <v>17</v>
      </c>
      <c r="GV46" s="222" t="s">
        <v>17</v>
      </c>
      <c r="GW46" s="223">
        <v>45461</v>
      </c>
      <c r="GX46" s="221" t="s">
        <v>3056</v>
      </c>
      <c r="GY46" s="224">
        <v>2</v>
      </c>
      <c r="GZ46" s="224" t="s">
        <v>2177</v>
      </c>
      <c r="HA46" s="224" t="s">
        <v>33</v>
      </c>
      <c r="HB46" s="224">
        <v>2</v>
      </c>
      <c r="HC46" s="224" t="s">
        <v>17</v>
      </c>
      <c r="HD46" s="224" t="s">
        <v>17</v>
      </c>
      <c r="HE46" s="214">
        <v>45461</v>
      </c>
      <c r="HF46" s="222" t="s">
        <v>3048</v>
      </c>
      <c r="HG46" s="222">
        <v>2</v>
      </c>
      <c r="HH46" s="222" t="s">
        <v>2177</v>
      </c>
      <c r="HI46" s="222" t="s">
        <v>33</v>
      </c>
      <c r="HJ46" s="222">
        <v>2</v>
      </c>
      <c r="HK46" s="222" t="s">
        <v>17</v>
      </c>
      <c r="HL46" s="222" t="s">
        <v>17</v>
      </c>
      <c r="HM46" s="223">
        <v>45461</v>
      </c>
      <c r="HN46" s="221" t="s">
        <v>3054</v>
      </c>
      <c r="HO46" s="224">
        <v>2</v>
      </c>
      <c r="HP46" s="224" t="s">
        <v>2177</v>
      </c>
      <c r="HQ46" s="224" t="s">
        <v>33</v>
      </c>
      <c r="HR46" s="224">
        <v>2</v>
      </c>
      <c r="HS46" s="224" t="s">
        <v>17</v>
      </c>
      <c r="HT46" s="224" t="s">
        <v>17</v>
      </c>
      <c r="HU46" s="214">
        <v>45461</v>
      </c>
      <c r="HV46" s="222" t="s">
        <v>3051</v>
      </c>
      <c r="HW46" s="222">
        <v>3</v>
      </c>
      <c r="HX46" s="222" t="s">
        <v>2177</v>
      </c>
      <c r="HY46" s="222" t="s">
        <v>33</v>
      </c>
      <c r="HZ46" s="222">
        <v>2</v>
      </c>
      <c r="IA46" s="222" t="s">
        <v>17</v>
      </c>
      <c r="IB46" s="222" t="s">
        <v>17</v>
      </c>
      <c r="IC46" s="223">
        <v>45461</v>
      </c>
      <c r="ID46" s="221" t="s">
        <v>3053</v>
      </c>
      <c r="IE46" s="224">
        <v>2</v>
      </c>
      <c r="IF46" s="224" t="s">
        <v>2177</v>
      </c>
      <c r="IG46" s="224" t="s">
        <v>33</v>
      </c>
      <c r="IH46" s="224">
        <v>2</v>
      </c>
      <c r="II46" s="224" t="s">
        <v>17</v>
      </c>
      <c r="IJ46" s="224" t="s">
        <v>17</v>
      </c>
      <c r="IK46" s="214">
        <v>45461</v>
      </c>
      <c r="IL46" s="222" t="s">
        <v>3052</v>
      </c>
      <c r="IM46" s="222">
        <v>3</v>
      </c>
      <c r="IN46" s="222" t="s">
        <v>2177</v>
      </c>
      <c r="IO46" s="222" t="s">
        <v>33</v>
      </c>
      <c r="IP46" s="222">
        <v>2</v>
      </c>
      <c r="IQ46" s="222" t="s">
        <v>17</v>
      </c>
      <c r="IR46" s="222" t="s">
        <v>17</v>
      </c>
      <c r="IS46" s="223">
        <v>45461</v>
      </c>
    </row>
    <row r="47" spans="1:253" s="11" customFormat="1" ht="13.25" customHeight="1" x14ac:dyDescent="0.25">
      <c r="A47" s="11" t="s">
        <v>747</v>
      </c>
      <c r="B47" s="11" t="s">
        <v>11090</v>
      </c>
      <c r="C47" s="11" t="s">
        <v>748</v>
      </c>
      <c r="D47" s="11" t="s">
        <v>749</v>
      </c>
      <c r="E47" s="11" t="s">
        <v>10465</v>
      </c>
      <c r="F47" s="11" t="s">
        <v>10120</v>
      </c>
      <c r="G47" s="212">
        <v>132760000</v>
      </c>
      <c r="H47" s="213" t="s">
        <v>10049</v>
      </c>
      <c r="I47" s="213" t="s">
        <v>884</v>
      </c>
      <c r="J47" s="213">
        <v>2</v>
      </c>
      <c r="K47" s="213" t="s">
        <v>10119</v>
      </c>
      <c r="L47" s="213" t="s">
        <v>10050</v>
      </c>
      <c r="M47" s="214">
        <v>45565</v>
      </c>
      <c r="N47" s="221" t="s">
        <v>10124</v>
      </c>
      <c r="O47" s="216">
        <v>1128571</v>
      </c>
      <c r="P47" s="216" t="s">
        <v>10121</v>
      </c>
      <c r="Q47" s="216" t="s">
        <v>22</v>
      </c>
      <c r="R47" s="216">
        <v>3</v>
      </c>
      <c r="S47" s="216" t="s">
        <v>10123</v>
      </c>
      <c r="T47" s="216" t="s">
        <v>10122</v>
      </c>
      <c r="U47" s="217">
        <v>45565</v>
      </c>
      <c r="V47" s="221" t="s">
        <v>10128</v>
      </c>
      <c r="W47" s="213">
        <v>96624000</v>
      </c>
      <c r="X47" s="213" t="s">
        <v>10125</v>
      </c>
      <c r="Y47" s="213" t="s">
        <v>884</v>
      </c>
      <c r="Z47" s="213">
        <v>2</v>
      </c>
      <c r="AA47" s="213" t="s">
        <v>10127</v>
      </c>
      <c r="AB47" s="213" t="s">
        <v>10126</v>
      </c>
      <c r="AC47" s="214">
        <v>45565</v>
      </c>
      <c r="AD47" s="221" t="s">
        <v>10131</v>
      </c>
      <c r="AE47" s="218">
        <v>1067000</v>
      </c>
      <c r="AF47" s="218" t="s">
        <v>7290</v>
      </c>
      <c r="AG47" s="218" t="s">
        <v>884</v>
      </c>
      <c r="AH47" s="218">
        <v>2</v>
      </c>
      <c r="AI47" s="218" t="s">
        <v>10130</v>
      </c>
      <c r="AJ47" s="218" t="s">
        <v>10129</v>
      </c>
      <c r="AK47" s="219">
        <v>45565</v>
      </c>
      <c r="AL47" s="221" t="s">
        <v>10133</v>
      </c>
      <c r="AM47" s="213">
        <v>1067000</v>
      </c>
      <c r="AN47" s="213" t="s">
        <v>7290</v>
      </c>
      <c r="AO47" s="213" t="s">
        <v>22</v>
      </c>
      <c r="AP47" s="213">
        <v>3</v>
      </c>
      <c r="AQ47" s="213" t="s">
        <v>10132</v>
      </c>
      <c r="AR47" s="213" t="s">
        <v>10129</v>
      </c>
      <c r="AS47" s="214">
        <v>45565</v>
      </c>
      <c r="AT47" s="222" t="s">
        <v>1097</v>
      </c>
      <c r="AU47" s="218" t="s">
        <v>17</v>
      </c>
      <c r="AV47" s="218" t="s">
        <v>17</v>
      </c>
      <c r="AW47" s="218" t="s">
        <v>17</v>
      </c>
      <c r="AX47" s="218" t="s">
        <v>17</v>
      </c>
      <c r="AY47" s="218" t="s">
        <v>1096</v>
      </c>
      <c r="AZ47" s="218" t="s">
        <v>17</v>
      </c>
      <c r="BA47" s="219">
        <v>44915</v>
      </c>
      <c r="BB47" s="221" t="s">
        <v>1095</v>
      </c>
      <c r="BC47" s="213" t="s">
        <v>17</v>
      </c>
      <c r="BD47" s="213" t="s">
        <v>17</v>
      </c>
      <c r="BE47" s="213" t="s">
        <v>17</v>
      </c>
      <c r="BF47" s="213" t="s">
        <v>17</v>
      </c>
      <c r="BG47" s="213">
        <v>0</v>
      </c>
      <c r="BH47" s="213" t="s">
        <v>17</v>
      </c>
      <c r="BI47" s="214">
        <v>44915</v>
      </c>
      <c r="BJ47" s="222" t="s">
        <v>1099</v>
      </c>
      <c r="BK47" s="222" t="s">
        <v>17</v>
      </c>
      <c r="BL47" s="222" t="s">
        <v>17</v>
      </c>
      <c r="BM47" s="222" t="s">
        <v>17</v>
      </c>
      <c r="BN47" s="222" t="s">
        <v>17</v>
      </c>
      <c r="BO47" s="222" t="s">
        <v>1098</v>
      </c>
      <c r="BP47" s="218" t="s">
        <v>17</v>
      </c>
      <c r="BQ47" s="223">
        <v>44915</v>
      </c>
      <c r="BR47" s="221" t="s">
        <v>1100</v>
      </c>
      <c r="BS47" s="224" t="s">
        <v>17</v>
      </c>
      <c r="BT47" s="224" t="s">
        <v>17</v>
      </c>
      <c r="BU47" s="224" t="s">
        <v>17</v>
      </c>
      <c r="BV47" s="224" t="s">
        <v>17</v>
      </c>
      <c r="BW47" s="224" t="s">
        <v>1096</v>
      </c>
      <c r="BX47" s="224" t="s">
        <v>17</v>
      </c>
      <c r="BY47" s="214">
        <v>44915</v>
      </c>
      <c r="BZ47" s="222" t="s">
        <v>1101</v>
      </c>
      <c r="CA47" s="222" t="s">
        <v>17</v>
      </c>
      <c r="CB47" s="222" t="s">
        <v>17</v>
      </c>
      <c r="CC47" s="222" t="s">
        <v>17</v>
      </c>
      <c r="CD47" s="222" t="s">
        <v>17</v>
      </c>
      <c r="CE47" s="222" t="s">
        <v>1096</v>
      </c>
      <c r="CF47" s="222" t="s">
        <v>17</v>
      </c>
      <c r="CG47" s="223">
        <v>44915</v>
      </c>
      <c r="CH47" s="221" t="s">
        <v>11722</v>
      </c>
      <c r="CI47" s="222" t="e">
        <v>#N/A</v>
      </c>
      <c r="CJ47" s="222" t="e">
        <v>#N/A</v>
      </c>
      <c r="CK47" s="222" t="e">
        <v>#N/A</v>
      </c>
      <c r="CL47" s="222" t="e">
        <v>#N/A</v>
      </c>
      <c r="CM47" s="222" t="e">
        <v>#N/A</v>
      </c>
      <c r="CN47" s="222" t="e">
        <v>#N/A</v>
      </c>
      <c r="CO47" s="225" t="e">
        <v>#N/A</v>
      </c>
      <c r="CP47" s="222" t="s">
        <v>1103</v>
      </c>
      <c r="CQ47" s="224" t="s">
        <v>17</v>
      </c>
      <c r="CR47" s="224" t="s">
        <v>17</v>
      </c>
      <c r="CS47" s="224" t="s">
        <v>17</v>
      </c>
      <c r="CT47" s="224" t="s">
        <v>17</v>
      </c>
      <c r="CU47" s="224" t="s">
        <v>1096</v>
      </c>
      <c r="CV47" s="224" t="s">
        <v>17</v>
      </c>
      <c r="CW47" s="214">
        <v>44915</v>
      </c>
      <c r="CX47" s="222" t="s">
        <v>10136</v>
      </c>
      <c r="CY47" s="218">
        <v>1067000</v>
      </c>
      <c r="CZ47" s="218" t="s">
        <v>7290</v>
      </c>
      <c r="DA47" s="218" t="s">
        <v>884</v>
      </c>
      <c r="DB47" s="218">
        <v>2</v>
      </c>
      <c r="DC47" s="218" t="s">
        <v>10143</v>
      </c>
      <c r="DD47" s="218" t="s">
        <v>10129</v>
      </c>
      <c r="DE47" s="220">
        <v>45565</v>
      </c>
      <c r="DF47" s="221" t="s">
        <v>10140</v>
      </c>
      <c r="DG47" s="213">
        <v>95557000</v>
      </c>
      <c r="DH47" s="224" t="s">
        <v>10137</v>
      </c>
      <c r="DI47" s="224" t="s">
        <v>884</v>
      </c>
      <c r="DJ47" s="224">
        <v>2</v>
      </c>
      <c r="DK47" s="224" t="s">
        <v>10139</v>
      </c>
      <c r="DL47" s="224" t="s">
        <v>10138</v>
      </c>
      <c r="DM47" s="214">
        <v>45565</v>
      </c>
      <c r="DN47" s="222" t="s">
        <v>10142</v>
      </c>
      <c r="DO47" s="218">
        <v>0</v>
      </c>
      <c r="DP47" s="222" t="s">
        <v>10137</v>
      </c>
      <c r="DQ47" s="222" t="s">
        <v>884</v>
      </c>
      <c r="DR47" s="222">
        <v>2</v>
      </c>
      <c r="DS47" s="222" t="s">
        <v>10141</v>
      </c>
      <c r="DT47" s="222" t="s">
        <v>10138</v>
      </c>
      <c r="DU47" s="223">
        <v>45565</v>
      </c>
      <c r="DV47" s="221" t="s">
        <v>10144</v>
      </c>
      <c r="DW47" s="213">
        <v>1067000</v>
      </c>
      <c r="DX47" s="224" t="s">
        <v>7290</v>
      </c>
      <c r="DY47" s="224" t="s">
        <v>884</v>
      </c>
      <c r="DZ47" s="224">
        <v>2</v>
      </c>
      <c r="EA47" s="224" t="s">
        <v>10143</v>
      </c>
      <c r="EB47" s="224" t="s">
        <v>10129</v>
      </c>
      <c r="EC47" s="214">
        <v>45565</v>
      </c>
      <c r="ED47" s="222" t="s">
        <v>10147</v>
      </c>
      <c r="EE47" s="218" t="s">
        <v>17</v>
      </c>
      <c r="EF47" s="222" t="s">
        <v>17</v>
      </c>
      <c r="EG47" s="222" t="s">
        <v>22</v>
      </c>
      <c r="EH47" s="222">
        <v>3</v>
      </c>
      <c r="EI47" s="222" t="s">
        <v>10146</v>
      </c>
      <c r="EJ47" s="222" t="s">
        <v>10145</v>
      </c>
      <c r="EK47" s="223">
        <v>45565</v>
      </c>
      <c r="EL47" s="221" t="s">
        <v>10149</v>
      </c>
      <c r="EM47" s="213" t="s">
        <v>17</v>
      </c>
      <c r="EN47" s="224" t="s">
        <v>17</v>
      </c>
      <c r="EO47" s="224" t="s">
        <v>22</v>
      </c>
      <c r="EP47" s="224">
        <v>3</v>
      </c>
      <c r="EQ47" s="224" t="s">
        <v>10148</v>
      </c>
      <c r="ER47" s="224" t="s">
        <v>10145</v>
      </c>
      <c r="ES47" s="214">
        <v>45565</v>
      </c>
      <c r="ET47" s="222" t="s">
        <v>10134</v>
      </c>
      <c r="EU47" s="222">
        <v>5188</v>
      </c>
      <c r="EV47" s="222" t="s">
        <v>10071</v>
      </c>
      <c r="EW47" s="222" t="s">
        <v>884</v>
      </c>
      <c r="EX47" s="222">
        <v>2</v>
      </c>
      <c r="EY47" s="222" t="s">
        <v>10073</v>
      </c>
      <c r="EZ47" s="222" t="s">
        <v>10072</v>
      </c>
      <c r="FA47" s="223">
        <v>45565</v>
      </c>
      <c r="FB47" s="221" t="s">
        <v>1808</v>
      </c>
      <c r="FC47" s="224">
        <v>2</v>
      </c>
      <c r="FD47" s="224" t="s">
        <v>1805</v>
      </c>
      <c r="FE47" s="224" t="s">
        <v>884</v>
      </c>
      <c r="FF47" s="224">
        <v>2</v>
      </c>
      <c r="FG47" s="224" t="s">
        <v>1807</v>
      </c>
      <c r="FH47" s="224" t="s">
        <v>1806</v>
      </c>
      <c r="FI47" s="214">
        <v>45401</v>
      </c>
      <c r="FJ47" s="221" t="s">
        <v>751</v>
      </c>
      <c r="FK47" s="222">
        <v>0</v>
      </c>
      <c r="FL47" s="222" t="s">
        <v>17</v>
      </c>
      <c r="FM47" s="222" t="s">
        <v>17</v>
      </c>
      <c r="FN47" s="222" t="s">
        <v>17</v>
      </c>
      <c r="FO47" s="222" t="s">
        <v>750</v>
      </c>
      <c r="FP47" s="218" t="s">
        <v>17</v>
      </c>
      <c r="FQ47" s="219">
        <v>44363</v>
      </c>
      <c r="FR47" s="221" t="s">
        <v>752</v>
      </c>
      <c r="FS47" s="224">
        <v>0</v>
      </c>
      <c r="FT47" s="224" t="s">
        <v>17</v>
      </c>
      <c r="FU47" s="224" t="s">
        <v>17</v>
      </c>
      <c r="FV47" s="224" t="s">
        <v>17</v>
      </c>
      <c r="FW47" s="224" t="s">
        <v>750</v>
      </c>
      <c r="FX47" s="224" t="s">
        <v>17</v>
      </c>
      <c r="FY47" s="214">
        <v>44363</v>
      </c>
      <c r="FZ47" s="222" t="s">
        <v>3058</v>
      </c>
      <c r="GA47" s="222">
        <v>2</v>
      </c>
      <c r="GB47" s="222" t="s">
        <v>2177</v>
      </c>
      <c r="GC47" s="222" t="s">
        <v>33</v>
      </c>
      <c r="GD47" s="222">
        <v>2</v>
      </c>
      <c r="GE47" s="222" t="s">
        <v>17</v>
      </c>
      <c r="GF47" s="222" t="s">
        <v>17</v>
      </c>
      <c r="GG47" s="223">
        <v>45461</v>
      </c>
      <c r="GH47" s="221" t="s">
        <v>3064</v>
      </c>
      <c r="GI47" s="224">
        <v>3</v>
      </c>
      <c r="GJ47" s="224" t="s">
        <v>2177</v>
      </c>
      <c r="GK47" s="224" t="s">
        <v>33</v>
      </c>
      <c r="GL47" s="224">
        <v>2</v>
      </c>
      <c r="GM47" s="224" t="s">
        <v>17</v>
      </c>
      <c r="GN47" s="224" t="s">
        <v>17</v>
      </c>
      <c r="GO47" s="214">
        <v>45461</v>
      </c>
      <c r="GP47" s="222" t="s">
        <v>3059</v>
      </c>
      <c r="GQ47" s="222">
        <v>2</v>
      </c>
      <c r="GR47" s="222" t="s">
        <v>2177</v>
      </c>
      <c r="GS47" s="222" t="s">
        <v>33</v>
      </c>
      <c r="GT47" s="222">
        <v>2</v>
      </c>
      <c r="GU47" s="222" t="s">
        <v>17</v>
      </c>
      <c r="GV47" s="222" t="s">
        <v>17</v>
      </c>
      <c r="GW47" s="223">
        <v>45461</v>
      </c>
      <c r="GX47" s="221" t="s">
        <v>3065</v>
      </c>
      <c r="GY47" s="224">
        <v>2</v>
      </c>
      <c r="GZ47" s="224" t="s">
        <v>2177</v>
      </c>
      <c r="HA47" s="224" t="s">
        <v>33</v>
      </c>
      <c r="HB47" s="224">
        <v>2</v>
      </c>
      <c r="HC47" s="224" t="s">
        <v>17</v>
      </c>
      <c r="HD47" s="224" t="s">
        <v>17</v>
      </c>
      <c r="HE47" s="214">
        <v>45461</v>
      </c>
      <c r="HF47" s="222" t="s">
        <v>3057</v>
      </c>
      <c r="HG47" s="222">
        <v>1</v>
      </c>
      <c r="HH47" s="222" t="s">
        <v>2177</v>
      </c>
      <c r="HI47" s="222" t="s">
        <v>33</v>
      </c>
      <c r="HJ47" s="222">
        <v>2</v>
      </c>
      <c r="HK47" s="222" t="s">
        <v>17</v>
      </c>
      <c r="HL47" s="222" t="s">
        <v>17</v>
      </c>
      <c r="HM47" s="223">
        <v>45461</v>
      </c>
      <c r="HN47" s="221" t="s">
        <v>3063</v>
      </c>
      <c r="HO47" s="224">
        <v>2</v>
      </c>
      <c r="HP47" s="224" t="s">
        <v>2177</v>
      </c>
      <c r="HQ47" s="224" t="s">
        <v>33</v>
      </c>
      <c r="HR47" s="224">
        <v>2</v>
      </c>
      <c r="HS47" s="224" t="s">
        <v>17</v>
      </c>
      <c r="HT47" s="224" t="s">
        <v>17</v>
      </c>
      <c r="HU47" s="214">
        <v>45461</v>
      </c>
      <c r="HV47" s="222" t="s">
        <v>3060</v>
      </c>
      <c r="HW47" s="222">
        <v>3</v>
      </c>
      <c r="HX47" s="222" t="s">
        <v>2177</v>
      </c>
      <c r="HY47" s="222" t="s">
        <v>33</v>
      </c>
      <c r="HZ47" s="222">
        <v>2</v>
      </c>
      <c r="IA47" s="222" t="s">
        <v>17</v>
      </c>
      <c r="IB47" s="222" t="s">
        <v>17</v>
      </c>
      <c r="IC47" s="223">
        <v>45461</v>
      </c>
      <c r="ID47" s="221" t="s">
        <v>3062</v>
      </c>
      <c r="IE47" s="224">
        <v>2</v>
      </c>
      <c r="IF47" s="224" t="s">
        <v>2177</v>
      </c>
      <c r="IG47" s="224" t="s">
        <v>33</v>
      </c>
      <c r="IH47" s="224">
        <v>2</v>
      </c>
      <c r="II47" s="224" t="s">
        <v>17</v>
      </c>
      <c r="IJ47" s="224" t="s">
        <v>17</v>
      </c>
      <c r="IK47" s="214">
        <v>45461</v>
      </c>
      <c r="IL47" s="222" t="s">
        <v>3061</v>
      </c>
      <c r="IM47" s="222">
        <v>3</v>
      </c>
      <c r="IN47" s="222" t="s">
        <v>2177</v>
      </c>
      <c r="IO47" s="222" t="s">
        <v>33</v>
      </c>
      <c r="IP47" s="222">
        <v>2</v>
      </c>
      <c r="IQ47" s="222" t="s">
        <v>17</v>
      </c>
      <c r="IR47" s="222" t="s">
        <v>17</v>
      </c>
      <c r="IS47" s="223">
        <v>45461</v>
      </c>
    </row>
    <row r="48" spans="1:253" s="11" customFormat="1" ht="13.25" customHeight="1" x14ac:dyDescent="0.25">
      <c r="A48" s="11" t="s">
        <v>753</v>
      </c>
      <c r="B48" s="11" t="s">
        <v>11027</v>
      </c>
      <c r="C48" s="11" t="s">
        <v>754</v>
      </c>
      <c r="D48" s="11" t="s">
        <v>749</v>
      </c>
      <c r="E48" s="11" t="s">
        <v>10465</v>
      </c>
      <c r="F48" s="11" t="s">
        <v>10089</v>
      </c>
      <c r="G48" s="212">
        <v>132760000</v>
      </c>
      <c r="H48" s="213" t="s">
        <v>10049</v>
      </c>
      <c r="I48" s="213" t="s">
        <v>884</v>
      </c>
      <c r="J48" s="213">
        <v>2</v>
      </c>
      <c r="K48" s="213" t="s">
        <v>10051</v>
      </c>
      <c r="L48" s="213" t="s">
        <v>10050</v>
      </c>
      <c r="M48" s="214">
        <v>45565</v>
      </c>
      <c r="N48" s="221" t="s">
        <v>10092</v>
      </c>
      <c r="O48" s="216">
        <v>303528</v>
      </c>
      <c r="P48" s="216" t="s">
        <v>10053</v>
      </c>
      <c r="Q48" s="216" t="s">
        <v>22</v>
      </c>
      <c r="R48" s="216">
        <v>3</v>
      </c>
      <c r="S48" s="216" t="s">
        <v>10091</v>
      </c>
      <c r="T48" s="216" t="s">
        <v>10090</v>
      </c>
      <c r="U48" s="217">
        <v>45565</v>
      </c>
      <c r="V48" s="221" t="s">
        <v>10094</v>
      </c>
      <c r="W48" s="213">
        <v>30649000</v>
      </c>
      <c r="X48" s="213" t="s">
        <v>10077</v>
      </c>
      <c r="Y48" s="213" t="s">
        <v>884</v>
      </c>
      <c r="Z48" s="213">
        <v>2</v>
      </c>
      <c r="AA48" s="213" t="s">
        <v>10093</v>
      </c>
      <c r="AB48" s="213" t="s">
        <v>10078</v>
      </c>
      <c r="AC48" s="214">
        <v>45565</v>
      </c>
      <c r="AD48" s="221" t="s">
        <v>10096</v>
      </c>
      <c r="AE48" s="218">
        <v>30649000</v>
      </c>
      <c r="AF48" s="218" t="s">
        <v>10077</v>
      </c>
      <c r="AG48" s="218" t="s">
        <v>884</v>
      </c>
      <c r="AH48" s="218">
        <v>2</v>
      </c>
      <c r="AI48" s="218" t="s">
        <v>10095</v>
      </c>
      <c r="AJ48" s="218" t="s">
        <v>10078</v>
      </c>
      <c r="AK48" s="219">
        <v>45565</v>
      </c>
      <c r="AL48" s="221" t="s">
        <v>10100</v>
      </c>
      <c r="AM48" s="213">
        <v>2851000</v>
      </c>
      <c r="AN48" s="213" t="s">
        <v>10097</v>
      </c>
      <c r="AO48" s="213" t="s">
        <v>22</v>
      </c>
      <c r="AP48" s="213">
        <v>3</v>
      </c>
      <c r="AQ48" s="213" t="s">
        <v>10099</v>
      </c>
      <c r="AR48" s="213" t="s">
        <v>10098</v>
      </c>
      <c r="AS48" s="214">
        <v>45565</v>
      </c>
      <c r="AT48" s="222" t="s">
        <v>1185</v>
      </c>
      <c r="AU48" s="218" t="s">
        <v>17</v>
      </c>
      <c r="AV48" s="218" t="s">
        <v>17</v>
      </c>
      <c r="AW48" s="218">
        <v>0</v>
      </c>
      <c r="AX48" s="218">
        <v>0</v>
      </c>
      <c r="AY48" s="218" t="s">
        <v>1184</v>
      </c>
      <c r="AZ48" s="218" t="s">
        <v>17</v>
      </c>
      <c r="BA48" s="219">
        <v>45015</v>
      </c>
      <c r="BB48" s="221" t="s">
        <v>10104</v>
      </c>
      <c r="BC48" s="213">
        <v>506558</v>
      </c>
      <c r="BD48" s="213" t="s">
        <v>10101</v>
      </c>
      <c r="BE48" s="213" t="s">
        <v>22</v>
      </c>
      <c r="BF48" s="213">
        <v>3</v>
      </c>
      <c r="BG48" s="213" t="s">
        <v>10103</v>
      </c>
      <c r="BH48" s="213" t="s">
        <v>10102</v>
      </c>
      <c r="BI48" s="214">
        <v>45565</v>
      </c>
      <c r="BJ48" s="222" t="s">
        <v>10107</v>
      </c>
      <c r="BK48" s="222">
        <v>3166</v>
      </c>
      <c r="BL48" s="222" t="s">
        <v>10105</v>
      </c>
      <c r="BM48" s="222" t="s">
        <v>884</v>
      </c>
      <c r="BN48" s="222">
        <v>2</v>
      </c>
      <c r="BO48" s="222" t="s">
        <v>10106</v>
      </c>
      <c r="BP48" s="218" t="s">
        <v>7197</v>
      </c>
      <c r="BQ48" s="223">
        <v>45565</v>
      </c>
      <c r="BR48" s="221" t="s">
        <v>11723</v>
      </c>
      <c r="BS48" s="224" t="e">
        <v>#N/A</v>
      </c>
      <c r="BT48" s="224" t="e">
        <v>#N/A</v>
      </c>
      <c r="BU48" s="224" t="e">
        <v>#N/A</v>
      </c>
      <c r="BV48" s="224" t="e">
        <v>#N/A</v>
      </c>
      <c r="BW48" s="224" t="e">
        <v>#N/A</v>
      </c>
      <c r="BX48" s="224" t="e">
        <v>#N/A</v>
      </c>
      <c r="BY48" s="214" t="e">
        <v>#N/A</v>
      </c>
      <c r="BZ48" s="222" t="s">
        <v>11724</v>
      </c>
      <c r="CA48" s="222" t="e">
        <v>#N/A</v>
      </c>
      <c r="CB48" s="222" t="e">
        <v>#N/A</v>
      </c>
      <c r="CC48" s="222" t="e">
        <v>#N/A</v>
      </c>
      <c r="CD48" s="222" t="e">
        <v>#N/A</v>
      </c>
      <c r="CE48" s="222" t="e">
        <v>#N/A</v>
      </c>
      <c r="CF48" s="222" t="e">
        <v>#N/A</v>
      </c>
      <c r="CG48" s="223" t="e">
        <v>#N/A</v>
      </c>
      <c r="CH48" s="221" t="s">
        <v>11725</v>
      </c>
      <c r="CI48" s="222" t="e">
        <v>#N/A</v>
      </c>
      <c r="CJ48" s="222" t="e">
        <v>#N/A</v>
      </c>
      <c r="CK48" s="222" t="e">
        <v>#N/A</v>
      </c>
      <c r="CL48" s="222" t="e">
        <v>#N/A</v>
      </c>
      <c r="CM48" s="222" t="e">
        <v>#N/A</v>
      </c>
      <c r="CN48" s="222" t="e">
        <v>#N/A</v>
      </c>
      <c r="CO48" s="225" t="e">
        <v>#N/A</v>
      </c>
      <c r="CP48" s="222" t="s">
        <v>11726</v>
      </c>
      <c r="CQ48" s="224" t="e">
        <v>#N/A</v>
      </c>
      <c r="CR48" s="224" t="e">
        <v>#N/A</v>
      </c>
      <c r="CS48" s="224" t="e">
        <v>#N/A</v>
      </c>
      <c r="CT48" s="224" t="e">
        <v>#N/A</v>
      </c>
      <c r="CU48" s="224" t="e">
        <v>#N/A</v>
      </c>
      <c r="CV48" s="224" t="e">
        <v>#N/A</v>
      </c>
      <c r="CW48" s="214" t="e">
        <v>#N/A</v>
      </c>
      <c r="CX48" s="222" t="s">
        <v>10110</v>
      </c>
      <c r="CY48" s="218">
        <v>9103000</v>
      </c>
      <c r="CZ48" s="218" t="s">
        <v>1799</v>
      </c>
      <c r="DA48" s="218" t="s">
        <v>884</v>
      </c>
      <c r="DB48" s="218">
        <v>2</v>
      </c>
      <c r="DC48" s="218" t="s">
        <v>10114</v>
      </c>
      <c r="DD48" s="218" t="s">
        <v>1800</v>
      </c>
      <c r="DE48" s="220">
        <v>45565</v>
      </c>
      <c r="DF48" s="221" t="s">
        <v>10111</v>
      </c>
      <c r="DG48" s="213">
        <v>0</v>
      </c>
      <c r="DH48" s="224" t="s">
        <v>10077</v>
      </c>
      <c r="DI48" s="224" t="s">
        <v>884</v>
      </c>
      <c r="DJ48" s="224">
        <v>2</v>
      </c>
      <c r="DK48" s="224" t="s">
        <v>10079</v>
      </c>
      <c r="DL48" s="224" t="s">
        <v>10078</v>
      </c>
      <c r="DM48" s="214">
        <v>45565</v>
      </c>
      <c r="DN48" s="222" t="s">
        <v>10113</v>
      </c>
      <c r="DO48" s="218">
        <v>21546000</v>
      </c>
      <c r="DP48" s="222" t="s">
        <v>10057</v>
      </c>
      <c r="DQ48" s="222" t="s">
        <v>884</v>
      </c>
      <c r="DR48" s="222">
        <v>2</v>
      </c>
      <c r="DS48" s="222" t="s">
        <v>10112</v>
      </c>
      <c r="DT48" s="222" t="s">
        <v>10058</v>
      </c>
      <c r="DU48" s="223">
        <v>45565</v>
      </c>
      <c r="DV48" s="221" t="s">
        <v>10115</v>
      </c>
      <c r="DW48" s="213">
        <v>3482000</v>
      </c>
      <c r="DX48" s="224" t="s">
        <v>1799</v>
      </c>
      <c r="DY48" s="224" t="s">
        <v>884</v>
      </c>
      <c r="DZ48" s="224">
        <v>2</v>
      </c>
      <c r="EA48" s="224" t="s">
        <v>10114</v>
      </c>
      <c r="EB48" s="224" t="s">
        <v>1800</v>
      </c>
      <c r="EC48" s="214">
        <v>45565</v>
      </c>
      <c r="ED48" s="222" t="s">
        <v>10117</v>
      </c>
      <c r="EE48" s="218">
        <v>5621000</v>
      </c>
      <c r="EF48" s="222" t="s">
        <v>1799</v>
      </c>
      <c r="EG48" s="222" t="s">
        <v>22</v>
      </c>
      <c r="EH48" s="222">
        <v>3</v>
      </c>
      <c r="EI48" s="222" t="s">
        <v>10116</v>
      </c>
      <c r="EJ48" s="222" t="s">
        <v>1800</v>
      </c>
      <c r="EK48" s="223">
        <v>45565</v>
      </c>
      <c r="EL48" s="221" t="s">
        <v>10118</v>
      </c>
      <c r="EM48" s="213" t="s">
        <v>17</v>
      </c>
      <c r="EN48" s="224" t="s">
        <v>17</v>
      </c>
      <c r="EO48" s="224" t="s">
        <v>22</v>
      </c>
      <c r="EP48" s="224">
        <v>3</v>
      </c>
      <c r="EQ48" s="224" t="s">
        <v>10087</v>
      </c>
      <c r="ER48" s="224" t="s">
        <v>17</v>
      </c>
      <c r="ES48" s="214">
        <v>45565</v>
      </c>
      <c r="ET48" s="222" t="s">
        <v>10108</v>
      </c>
      <c r="EU48" s="222">
        <v>5188</v>
      </c>
      <c r="EV48" s="222" t="s">
        <v>10071</v>
      </c>
      <c r="EW48" s="222" t="s">
        <v>884</v>
      </c>
      <c r="EX48" s="222">
        <v>2</v>
      </c>
      <c r="EY48" s="222" t="s">
        <v>10073</v>
      </c>
      <c r="EZ48" s="222" t="s">
        <v>10072</v>
      </c>
      <c r="FA48" s="223">
        <v>45565</v>
      </c>
      <c r="FB48" s="221" t="s">
        <v>1804</v>
      </c>
      <c r="FC48" s="224">
        <v>4</v>
      </c>
      <c r="FD48" s="224" t="s">
        <v>1799</v>
      </c>
      <c r="FE48" s="224" t="s">
        <v>884</v>
      </c>
      <c r="FF48" s="224">
        <v>2</v>
      </c>
      <c r="FG48" s="224" t="s">
        <v>1803</v>
      </c>
      <c r="FH48" s="224" t="s">
        <v>1800</v>
      </c>
      <c r="FI48" s="214">
        <v>45401</v>
      </c>
      <c r="FJ48" s="221" t="s">
        <v>756</v>
      </c>
      <c r="FK48" s="222">
        <v>0</v>
      </c>
      <c r="FL48" s="222" t="s">
        <v>17</v>
      </c>
      <c r="FM48" s="222" t="s">
        <v>17</v>
      </c>
      <c r="FN48" s="222" t="s">
        <v>17</v>
      </c>
      <c r="FO48" s="222" t="s">
        <v>755</v>
      </c>
      <c r="FP48" s="218" t="s">
        <v>17</v>
      </c>
      <c r="FQ48" s="219">
        <v>44363</v>
      </c>
      <c r="FR48" s="221" t="s">
        <v>853</v>
      </c>
      <c r="FS48" s="224">
        <v>210000</v>
      </c>
      <c r="FT48" s="224" t="s">
        <v>850</v>
      </c>
      <c r="FU48" s="224" t="s">
        <v>22</v>
      </c>
      <c r="FV48" s="224">
        <v>3</v>
      </c>
      <c r="FW48" s="224" t="s">
        <v>852</v>
      </c>
      <c r="FX48" s="224" t="s">
        <v>851</v>
      </c>
      <c r="FY48" s="214">
        <v>44648</v>
      </c>
      <c r="FZ48" s="222" t="s">
        <v>3067</v>
      </c>
      <c r="GA48" s="222">
        <v>2</v>
      </c>
      <c r="GB48" s="222" t="s">
        <v>2177</v>
      </c>
      <c r="GC48" s="222" t="s">
        <v>33</v>
      </c>
      <c r="GD48" s="222">
        <v>2</v>
      </c>
      <c r="GE48" s="222" t="s">
        <v>17</v>
      </c>
      <c r="GF48" s="222" t="s">
        <v>17</v>
      </c>
      <c r="GG48" s="223">
        <v>45461</v>
      </c>
      <c r="GH48" s="221" t="s">
        <v>3073</v>
      </c>
      <c r="GI48" s="224">
        <v>3</v>
      </c>
      <c r="GJ48" s="224" t="s">
        <v>2177</v>
      </c>
      <c r="GK48" s="224" t="s">
        <v>33</v>
      </c>
      <c r="GL48" s="224">
        <v>2</v>
      </c>
      <c r="GM48" s="224" t="s">
        <v>17</v>
      </c>
      <c r="GN48" s="224" t="s">
        <v>17</v>
      </c>
      <c r="GO48" s="214">
        <v>45461</v>
      </c>
      <c r="GP48" s="222" t="s">
        <v>3068</v>
      </c>
      <c r="GQ48" s="222">
        <v>2</v>
      </c>
      <c r="GR48" s="222" t="s">
        <v>2177</v>
      </c>
      <c r="GS48" s="222" t="s">
        <v>33</v>
      </c>
      <c r="GT48" s="222">
        <v>2</v>
      </c>
      <c r="GU48" s="222" t="s">
        <v>17</v>
      </c>
      <c r="GV48" s="222" t="s">
        <v>17</v>
      </c>
      <c r="GW48" s="223">
        <v>45461</v>
      </c>
      <c r="GX48" s="221" t="s">
        <v>3074</v>
      </c>
      <c r="GY48" s="224">
        <v>2</v>
      </c>
      <c r="GZ48" s="224" t="s">
        <v>2177</v>
      </c>
      <c r="HA48" s="224" t="s">
        <v>33</v>
      </c>
      <c r="HB48" s="224">
        <v>2</v>
      </c>
      <c r="HC48" s="224" t="s">
        <v>17</v>
      </c>
      <c r="HD48" s="224" t="s">
        <v>17</v>
      </c>
      <c r="HE48" s="214">
        <v>45461</v>
      </c>
      <c r="HF48" s="222" t="s">
        <v>3066</v>
      </c>
      <c r="HG48" s="222">
        <v>1</v>
      </c>
      <c r="HH48" s="222" t="s">
        <v>2177</v>
      </c>
      <c r="HI48" s="222" t="s">
        <v>33</v>
      </c>
      <c r="HJ48" s="222">
        <v>2</v>
      </c>
      <c r="HK48" s="222" t="s">
        <v>17</v>
      </c>
      <c r="HL48" s="222" t="s">
        <v>17</v>
      </c>
      <c r="HM48" s="223">
        <v>45461</v>
      </c>
      <c r="HN48" s="221" t="s">
        <v>3072</v>
      </c>
      <c r="HO48" s="224">
        <v>2</v>
      </c>
      <c r="HP48" s="224" t="s">
        <v>2177</v>
      </c>
      <c r="HQ48" s="224" t="s">
        <v>33</v>
      </c>
      <c r="HR48" s="224">
        <v>2</v>
      </c>
      <c r="HS48" s="224" t="s">
        <v>17</v>
      </c>
      <c r="HT48" s="224" t="s">
        <v>17</v>
      </c>
      <c r="HU48" s="214">
        <v>45461</v>
      </c>
      <c r="HV48" s="222" t="s">
        <v>3069</v>
      </c>
      <c r="HW48" s="222">
        <v>2</v>
      </c>
      <c r="HX48" s="222" t="s">
        <v>2177</v>
      </c>
      <c r="HY48" s="222" t="s">
        <v>33</v>
      </c>
      <c r="HZ48" s="222">
        <v>2</v>
      </c>
      <c r="IA48" s="222" t="s">
        <v>17</v>
      </c>
      <c r="IB48" s="222" t="s">
        <v>17</v>
      </c>
      <c r="IC48" s="223">
        <v>45461</v>
      </c>
      <c r="ID48" s="221" t="s">
        <v>3071</v>
      </c>
      <c r="IE48" s="224">
        <v>2</v>
      </c>
      <c r="IF48" s="224" t="s">
        <v>2177</v>
      </c>
      <c r="IG48" s="224" t="s">
        <v>33</v>
      </c>
      <c r="IH48" s="224">
        <v>2</v>
      </c>
      <c r="II48" s="224" t="s">
        <v>17</v>
      </c>
      <c r="IJ48" s="224" t="s">
        <v>17</v>
      </c>
      <c r="IK48" s="214">
        <v>45461</v>
      </c>
      <c r="IL48" s="222" t="s">
        <v>3070</v>
      </c>
      <c r="IM48" s="222">
        <v>3</v>
      </c>
      <c r="IN48" s="222" t="s">
        <v>2177</v>
      </c>
      <c r="IO48" s="222" t="s">
        <v>33</v>
      </c>
      <c r="IP48" s="222">
        <v>2</v>
      </c>
      <c r="IQ48" s="222" t="s">
        <v>17</v>
      </c>
      <c r="IR48" s="222" t="s">
        <v>17</v>
      </c>
      <c r="IS48" s="223">
        <v>45461</v>
      </c>
    </row>
    <row r="49" spans="1:253" s="11" customFormat="1" ht="13.25" customHeight="1" x14ac:dyDescent="0.25">
      <c r="A49" s="11" t="s">
        <v>806</v>
      </c>
      <c r="B49" s="11" t="s">
        <v>11020</v>
      </c>
      <c r="C49" s="11" t="s">
        <v>807</v>
      </c>
      <c r="D49" s="11" t="s">
        <v>749</v>
      </c>
      <c r="E49" s="11" t="s">
        <v>10465</v>
      </c>
      <c r="F49" s="11" t="s">
        <v>10052</v>
      </c>
      <c r="G49" s="212">
        <v>132760000</v>
      </c>
      <c r="H49" s="213" t="s">
        <v>10049</v>
      </c>
      <c r="I49" s="213" t="s">
        <v>884</v>
      </c>
      <c r="J49" s="213">
        <v>2</v>
      </c>
      <c r="K49" s="213" t="s">
        <v>10051</v>
      </c>
      <c r="L49" s="213" t="s">
        <v>10050</v>
      </c>
      <c r="M49" s="214">
        <v>45565</v>
      </c>
      <c r="N49" s="221" t="s">
        <v>10056</v>
      </c>
      <c r="O49" s="216">
        <v>1000676</v>
      </c>
      <c r="P49" s="216" t="s">
        <v>10053</v>
      </c>
      <c r="Q49" s="216" t="s">
        <v>22</v>
      </c>
      <c r="R49" s="216">
        <v>3</v>
      </c>
      <c r="S49" s="216" t="s">
        <v>10055</v>
      </c>
      <c r="T49" s="216" t="s">
        <v>10054</v>
      </c>
      <c r="U49" s="217">
        <v>45565</v>
      </c>
      <c r="V49" s="221" t="s">
        <v>10060</v>
      </c>
      <c r="W49" s="213">
        <v>94624000</v>
      </c>
      <c r="X49" s="213" t="s">
        <v>10057</v>
      </c>
      <c r="Y49" s="213" t="s">
        <v>884</v>
      </c>
      <c r="Z49" s="213">
        <v>2</v>
      </c>
      <c r="AA49" s="213" t="s">
        <v>10059</v>
      </c>
      <c r="AB49" s="213" t="s">
        <v>10058</v>
      </c>
      <c r="AC49" s="214">
        <v>45565</v>
      </c>
      <c r="AD49" s="221" t="s">
        <v>10062</v>
      </c>
      <c r="AE49" s="218">
        <v>94624000</v>
      </c>
      <c r="AF49" s="218" t="s">
        <v>10057</v>
      </c>
      <c r="AG49" s="218" t="s">
        <v>884</v>
      </c>
      <c r="AH49" s="218">
        <v>2</v>
      </c>
      <c r="AI49" s="218" t="s">
        <v>10061</v>
      </c>
      <c r="AJ49" s="218" t="s">
        <v>10058</v>
      </c>
      <c r="AK49" s="219">
        <v>45565</v>
      </c>
      <c r="AL49" s="221" t="s">
        <v>10066</v>
      </c>
      <c r="AM49" s="213">
        <v>789000</v>
      </c>
      <c r="AN49" s="213" t="s">
        <v>10063</v>
      </c>
      <c r="AO49" s="213" t="s">
        <v>22</v>
      </c>
      <c r="AP49" s="213">
        <v>3</v>
      </c>
      <c r="AQ49" s="213" t="s">
        <v>10065</v>
      </c>
      <c r="AR49" s="213" t="s">
        <v>10064</v>
      </c>
      <c r="AS49" s="214">
        <v>45565</v>
      </c>
      <c r="AT49" s="222" t="s">
        <v>1025</v>
      </c>
      <c r="AU49" s="218" t="s">
        <v>17</v>
      </c>
      <c r="AV49" s="218" t="s">
        <v>17</v>
      </c>
      <c r="AW49" s="218" t="s">
        <v>17</v>
      </c>
      <c r="AX49" s="218" t="s">
        <v>17</v>
      </c>
      <c r="AY49" s="218" t="s">
        <v>1024</v>
      </c>
      <c r="AZ49" s="218" t="s">
        <v>17</v>
      </c>
      <c r="BA49" s="219">
        <v>44805</v>
      </c>
      <c r="BB49" s="221" t="s">
        <v>10070</v>
      </c>
      <c r="BC49" s="213">
        <v>22889</v>
      </c>
      <c r="BD49" s="213" t="s">
        <v>10067</v>
      </c>
      <c r="BE49" s="213" t="s">
        <v>884</v>
      </c>
      <c r="BF49" s="213">
        <v>2</v>
      </c>
      <c r="BG49" s="213" t="s">
        <v>10069</v>
      </c>
      <c r="BH49" s="213" t="s">
        <v>10068</v>
      </c>
      <c r="BI49" s="214">
        <v>45565</v>
      </c>
      <c r="BJ49" s="222" t="s">
        <v>1094</v>
      </c>
      <c r="BK49" s="222">
        <v>24</v>
      </c>
      <c r="BL49" s="222" t="s">
        <v>1091</v>
      </c>
      <c r="BM49" s="222" t="s">
        <v>884</v>
      </c>
      <c r="BN49" s="222">
        <v>2</v>
      </c>
      <c r="BO49" s="222" t="s">
        <v>1093</v>
      </c>
      <c r="BP49" s="218" t="s">
        <v>1092</v>
      </c>
      <c r="BQ49" s="223">
        <v>44915</v>
      </c>
      <c r="BR49" s="221" t="s">
        <v>808</v>
      </c>
      <c r="BS49" s="224" t="s">
        <v>17</v>
      </c>
      <c r="BT49" s="224" t="s">
        <v>17</v>
      </c>
      <c r="BU49" s="224">
        <v>0</v>
      </c>
      <c r="BV49" s="224">
        <v>0</v>
      </c>
      <c r="BW49" s="224" t="s">
        <v>17</v>
      </c>
      <c r="BX49" s="224" t="s">
        <v>17</v>
      </c>
      <c r="BY49" s="214">
        <v>44600</v>
      </c>
      <c r="BZ49" s="222" t="s">
        <v>809</v>
      </c>
      <c r="CA49" s="222" t="s">
        <v>17</v>
      </c>
      <c r="CB49" s="222" t="s">
        <v>17</v>
      </c>
      <c r="CC49" s="222">
        <v>0</v>
      </c>
      <c r="CD49" s="222">
        <v>0</v>
      </c>
      <c r="CE49" s="222" t="s">
        <v>17</v>
      </c>
      <c r="CF49" s="222" t="s">
        <v>17</v>
      </c>
      <c r="CG49" s="223">
        <v>44600</v>
      </c>
      <c r="CH49" s="221" t="s">
        <v>11727</v>
      </c>
      <c r="CI49" s="222" t="e">
        <v>#N/A</v>
      </c>
      <c r="CJ49" s="222" t="e">
        <v>#N/A</v>
      </c>
      <c r="CK49" s="222" t="e">
        <v>#N/A</v>
      </c>
      <c r="CL49" s="222" t="e">
        <v>#N/A</v>
      </c>
      <c r="CM49" s="222" t="e">
        <v>#N/A</v>
      </c>
      <c r="CN49" s="222" t="e">
        <v>#N/A</v>
      </c>
      <c r="CO49" s="225" t="e">
        <v>#N/A</v>
      </c>
      <c r="CP49" s="222" t="s">
        <v>1183</v>
      </c>
      <c r="CQ49" s="224">
        <v>6850000</v>
      </c>
      <c r="CR49" s="224" t="s">
        <v>1180</v>
      </c>
      <c r="CS49" s="224" t="s">
        <v>492</v>
      </c>
      <c r="CT49" s="224">
        <v>1</v>
      </c>
      <c r="CU49" s="224" t="s">
        <v>1182</v>
      </c>
      <c r="CV49" s="224" t="s">
        <v>1181</v>
      </c>
      <c r="CW49" s="214">
        <v>45015</v>
      </c>
      <c r="CX49" s="222" t="s">
        <v>10076</v>
      </c>
      <c r="CY49" s="218">
        <v>19506000</v>
      </c>
      <c r="CZ49" s="218" t="s">
        <v>1799</v>
      </c>
      <c r="DA49" s="218" t="s">
        <v>884</v>
      </c>
      <c r="DB49" s="218">
        <v>2</v>
      </c>
      <c r="DC49" s="218" t="s">
        <v>10083</v>
      </c>
      <c r="DD49" s="218" t="s">
        <v>1800</v>
      </c>
      <c r="DE49" s="220">
        <v>45565</v>
      </c>
      <c r="DF49" s="221" t="s">
        <v>10080</v>
      </c>
      <c r="DG49" s="213">
        <v>0</v>
      </c>
      <c r="DH49" s="224" t="s">
        <v>10077</v>
      </c>
      <c r="DI49" s="224" t="s">
        <v>884</v>
      </c>
      <c r="DJ49" s="224">
        <v>2</v>
      </c>
      <c r="DK49" s="224" t="s">
        <v>10079</v>
      </c>
      <c r="DL49" s="224" t="s">
        <v>10078</v>
      </c>
      <c r="DM49" s="214">
        <v>45565</v>
      </c>
      <c r="DN49" s="222" t="s">
        <v>10082</v>
      </c>
      <c r="DO49" s="218">
        <v>75118000</v>
      </c>
      <c r="DP49" s="222" t="s">
        <v>10057</v>
      </c>
      <c r="DQ49" s="222" t="s">
        <v>884</v>
      </c>
      <c r="DR49" s="222">
        <v>2</v>
      </c>
      <c r="DS49" s="222" t="s">
        <v>10081</v>
      </c>
      <c r="DT49" s="222" t="s">
        <v>10058</v>
      </c>
      <c r="DU49" s="223">
        <v>45565</v>
      </c>
      <c r="DV49" s="221" t="s">
        <v>10084</v>
      </c>
      <c r="DW49" s="213">
        <v>8083000</v>
      </c>
      <c r="DX49" s="224" t="s">
        <v>1799</v>
      </c>
      <c r="DY49" s="224" t="s">
        <v>884</v>
      </c>
      <c r="DZ49" s="224">
        <v>2</v>
      </c>
      <c r="EA49" s="224" t="s">
        <v>10083</v>
      </c>
      <c r="EB49" s="224" t="s">
        <v>1800</v>
      </c>
      <c r="EC49" s="214">
        <v>45565</v>
      </c>
      <c r="ED49" s="222" t="s">
        <v>10086</v>
      </c>
      <c r="EE49" s="218">
        <v>11423000</v>
      </c>
      <c r="EF49" s="222" t="s">
        <v>1799</v>
      </c>
      <c r="EG49" s="222" t="s">
        <v>884</v>
      </c>
      <c r="EH49" s="222">
        <v>2</v>
      </c>
      <c r="EI49" s="222" t="s">
        <v>10085</v>
      </c>
      <c r="EJ49" s="222" t="s">
        <v>1800</v>
      </c>
      <c r="EK49" s="223">
        <v>45565</v>
      </c>
      <c r="EL49" s="221" t="s">
        <v>10088</v>
      </c>
      <c r="EM49" s="213">
        <v>0</v>
      </c>
      <c r="EN49" s="224" t="s">
        <v>1799</v>
      </c>
      <c r="EO49" s="224" t="s">
        <v>884</v>
      </c>
      <c r="EP49" s="224">
        <v>2</v>
      </c>
      <c r="EQ49" s="224" t="s">
        <v>10087</v>
      </c>
      <c r="ER49" s="224" t="s">
        <v>1800</v>
      </c>
      <c r="ES49" s="214">
        <v>45565</v>
      </c>
      <c r="ET49" s="222" t="s">
        <v>10074</v>
      </c>
      <c r="EU49" s="222">
        <v>5188</v>
      </c>
      <c r="EV49" s="222" t="s">
        <v>10071</v>
      </c>
      <c r="EW49" s="222" t="s">
        <v>884</v>
      </c>
      <c r="EX49" s="222">
        <v>2</v>
      </c>
      <c r="EY49" s="222" t="s">
        <v>10073</v>
      </c>
      <c r="EZ49" s="222" t="s">
        <v>10072</v>
      </c>
      <c r="FA49" s="223">
        <v>45565</v>
      </c>
      <c r="FB49" s="221" t="s">
        <v>1802</v>
      </c>
      <c r="FC49" s="224">
        <v>4</v>
      </c>
      <c r="FD49" s="224" t="s">
        <v>1799</v>
      </c>
      <c r="FE49" s="224" t="s">
        <v>884</v>
      </c>
      <c r="FF49" s="224">
        <v>2</v>
      </c>
      <c r="FG49" s="224" t="s">
        <v>1801</v>
      </c>
      <c r="FH49" s="224" t="s">
        <v>1800</v>
      </c>
      <c r="FI49" s="214">
        <v>45401</v>
      </c>
      <c r="FJ49" s="221" t="s">
        <v>811</v>
      </c>
      <c r="FK49" s="222" t="s">
        <v>17</v>
      </c>
      <c r="FL49" s="222" t="s">
        <v>17</v>
      </c>
      <c r="FM49" s="222">
        <v>0</v>
      </c>
      <c r="FN49" s="222">
        <v>0</v>
      </c>
      <c r="FO49" s="222" t="s">
        <v>17</v>
      </c>
      <c r="FP49" s="218" t="s">
        <v>17</v>
      </c>
      <c r="FQ49" s="219">
        <v>44600</v>
      </c>
      <c r="FR49" s="221" t="s">
        <v>812</v>
      </c>
      <c r="FS49" s="224" t="s">
        <v>17</v>
      </c>
      <c r="FT49" s="224" t="s">
        <v>17</v>
      </c>
      <c r="FU49" s="224">
        <v>0</v>
      </c>
      <c r="FV49" s="224">
        <v>0</v>
      </c>
      <c r="FW49" s="224" t="s">
        <v>17</v>
      </c>
      <c r="FX49" s="224" t="s">
        <v>17</v>
      </c>
      <c r="FY49" s="214">
        <v>44600</v>
      </c>
      <c r="FZ49" s="222" t="s">
        <v>3076</v>
      </c>
      <c r="GA49" s="222">
        <v>2</v>
      </c>
      <c r="GB49" s="222" t="s">
        <v>2177</v>
      </c>
      <c r="GC49" s="222" t="s">
        <v>33</v>
      </c>
      <c r="GD49" s="222">
        <v>2</v>
      </c>
      <c r="GE49" s="222" t="s">
        <v>17</v>
      </c>
      <c r="GF49" s="222" t="s">
        <v>17</v>
      </c>
      <c r="GG49" s="223">
        <v>45461</v>
      </c>
      <c r="GH49" s="221" t="s">
        <v>3082</v>
      </c>
      <c r="GI49" s="224">
        <v>2</v>
      </c>
      <c r="GJ49" s="224" t="s">
        <v>2177</v>
      </c>
      <c r="GK49" s="224" t="s">
        <v>33</v>
      </c>
      <c r="GL49" s="224">
        <v>2</v>
      </c>
      <c r="GM49" s="224" t="s">
        <v>17</v>
      </c>
      <c r="GN49" s="224" t="s">
        <v>17</v>
      </c>
      <c r="GO49" s="214">
        <v>45461</v>
      </c>
      <c r="GP49" s="222" t="s">
        <v>3077</v>
      </c>
      <c r="GQ49" s="222">
        <v>2</v>
      </c>
      <c r="GR49" s="222" t="s">
        <v>2177</v>
      </c>
      <c r="GS49" s="222" t="s">
        <v>33</v>
      </c>
      <c r="GT49" s="222">
        <v>2</v>
      </c>
      <c r="GU49" s="222" t="s">
        <v>17</v>
      </c>
      <c r="GV49" s="222" t="s">
        <v>17</v>
      </c>
      <c r="GW49" s="223">
        <v>45461</v>
      </c>
      <c r="GX49" s="221" t="s">
        <v>3083</v>
      </c>
      <c r="GY49" s="224">
        <v>2</v>
      </c>
      <c r="GZ49" s="224" t="s">
        <v>2177</v>
      </c>
      <c r="HA49" s="224" t="s">
        <v>33</v>
      </c>
      <c r="HB49" s="224">
        <v>2</v>
      </c>
      <c r="HC49" s="224" t="s">
        <v>17</v>
      </c>
      <c r="HD49" s="224" t="s">
        <v>17</v>
      </c>
      <c r="HE49" s="214">
        <v>45461</v>
      </c>
      <c r="HF49" s="222" t="s">
        <v>3075</v>
      </c>
      <c r="HG49" s="222">
        <v>1</v>
      </c>
      <c r="HH49" s="222" t="s">
        <v>2177</v>
      </c>
      <c r="HI49" s="222" t="s">
        <v>33</v>
      </c>
      <c r="HJ49" s="222">
        <v>2</v>
      </c>
      <c r="HK49" s="222" t="s">
        <v>17</v>
      </c>
      <c r="HL49" s="222" t="s">
        <v>17</v>
      </c>
      <c r="HM49" s="223">
        <v>45461</v>
      </c>
      <c r="HN49" s="221" t="s">
        <v>3081</v>
      </c>
      <c r="HO49" s="224">
        <v>2</v>
      </c>
      <c r="HP49" s="224" t="s">
        <v>2177</v>
      </c>
      <c r="HQ49" s="224" t="s">
        <v>33</v>
      </c>
      <c r="HR49" s="224">
        <v>2</v>
      </c>
      <c r="HS49" s="224" t="s">
        <v>17</v>
      </c>
      <c r="HT49" s="224" t="s">
        <v>17</v>
      </c>
      <c r="HU49" s="214">
        <v>45461</v>
      </c>
      <c r="HV49" s="222" t="s">
        <v>3078</v>
      </c>
      <c r="HW49" s="222">
        <v>3</v>
      </c>
      <c r="HX49" s="222" t="s">
        <v>2177</v>
      </c>
      <c r="HY49" s="222" t="s">
        <v>33</v>
      </c>
      <c r="HZ49" s="222">
        <v>2</v>
      </c>
      <c r="IA49" s="222" t="s">
        <v>17</v>
      </c>
      <c r="IB49" s="222" t="s">
        <v>17</v>
      </c>
      <c r="IC49" s="223">
        <v>45461</v>
      </c>
      <c r="ID49" s="221" t="s">
        <v>3080</v>
      </c>
      <c r="IE49" s="224">
        <v>2</v>
      </c>
      <c r="IF49" s="224" t="s">
        <v>2177</v>
      </c>
      <c r="IG49" s="224" t="s">
        <v>33</v>
      </c>
      <c r="IH49" s="224">
        <v>2</v>
      </c>
      <c r="II49" s="224" t="s">
        <v>17</v>
      </c>
      <c r="IJ49" s="224" t="s">
        <v>17</v>
      </c>
      <c r="IK49" s="214">
        <v>45461</v>
      </c>
      <c r="IL49" s="222" t="s">
        <v>3079</v>
      </c>
      <c r="IM49" s="222">
        <v>3</v>
      </c>
      <c r="IN49" s="222" t="s">
        <v>2177</v>
      </c>
      <c r="IO49" s="222" t="s">
        <v>33</v>
      </c>
      <c r="IP49" s="222">
        <v>2</v>
      </c>
      <c r="IQ49" s="222" t="s">
        <v>17</v>
      </c>
      <c r="IR49" s="222" t="s">
        <v>17</v>
      </c>
      <c r="IS49" s="223">
        <v>45461</v>
      </c>
    </row>
    <row r="50" spans="1:253" s="11" customFormat="1" ht="13.25" customHeight="1" x14ac:dyDescent="0.25">
      <c r="A50" s="11" t="s">
        <v>78</v>
      </c>
      <c r="B50" s="11" t="s">
        <v>11090</v>
      </c>
      <c r="C50" s="11" t="s">
        <v>79</v>
      </c>
      <c r="D50" s="11" t="s">
        <v>80</v>
      </c>
      <c r="E50" s="11" t="s">
        <v>10490</v>
      </c>
      <c r="F50" s="11" t="s">
        <v>3714</v>
      </c>
      <c r="G50" s="212">
        <v>10427000</v>
      </c>
      <c r="H50" s="213" t="s">
        <v>3711</v>
      </c>
      <c r="I50" s="213" t="s">
        <v>884</v>
      </c>
      <c r="J50" s="213">
        <v>2</v>
      </c>
      <c r="K50" s="213" t="s">
        <v>3713</v>
      </c>
      <c r="L50" s="213" t="s">
        <v>3712</v>
      </c>
      <c r="M50" s="214">
        <v>45473</v>
      </c>
      <c r="N50" s="221" t="s">
        <v>3718</v>
      </c>
      <c r="O50" s="216">
        <v>9776</v>
      </c>
      <c r="P50" s="216" t="s">
        <v>3715</v>
      </c>
      <c r="Q50" s="216" t="s">
        <v>492</v>
      </c>
      <c r="R50" s="216">
        <v>1</v>
      </c>
      <c r="S50" s="216" t="s">
        <v>3717</v>
      </c>
      <c r="T50" s="216" t="s">
        <v>3716</v>
      </c>
      <c r="U50" s="217">
        <v>45473</v>
      </c>
      <c r="V50" s="221" t="s">
        <v>3722</v>
      </c>
      <c r="W50" s="213">
        <v>650000</v>
      </c>
      <c r="X50" s="213" t="s">
        <v>3719</v>
      </c>
      <c r="Y50" s="213" t="s">
        <v>884</v>
      </c>
      <c r="Z50" s="213">
        <v>2</v>
      </c>
      <c r="AA50" s="213" t="s">
        <v>3721</v>
      </c>
      <c r="AB50" s="213" t="s">
        <v>3720</v>
      </c>
      <c r="AC50" s="214">
        <v>45473</v>
      </c>
      <c r="AD50" s="221" t="s">
        <v>3726</v>
      </c>
      <c r="AE50" s="218">
        <v>187000</v>
      </c>
      <c r="AF50" s="218" t="s">
        <v>3723</v>
      </c>
      <c r="AG50" s="218" t="s">
        <v>884</v>
      </c>
      <c r="AH50" s="218">
        <v>2</v>
      </c>
      <c r="AI50" s="218" t="s">
        <v>3725</v>
      </c>
      <c r="AJ50" s="218" t="s">
        <v>3724</v>
      </c>
      <c r="AK50" s="219">
        <v>45473</v>
      </c>
      <c r="AL50" s="221" t="s">
        <v>3728</v>
      </c>
      <c r="AM50" s="213">
        <v>187000</v>
      </c>
      <c r="AN50" s="213" t="s">
        <v>3723</v>
      </c>
      <c r="AO50" s="213" t="s">
        <v>884</v>
      </c>
      <c r="AP50" s="213">
        <v>2</v>
      </c>
      <c r="AQ50" s="213" t="s">
        <v>3727</v>
      </c>
      <c r="AR50" s="213" t="s">
        <v>3724</v>
      </c>
      <c r="AS50" s="214">
        <v>45473</v>
      </c>
      <c r="AT50" s="222" t="s">
        <v>451</v>
      </c>
      <c r="AU50" s="218">
        <v>0</v>
      </c>
      <c r="AV50" s="218" t="s">
        <v>17</v>
      </c>
      <c r="AW50" s="218" t="s">
        <v>17</v>
      </c>
      <c r="AX50" s="218" t="s">
        <v>17</v>
      </c>
      <c r="AY50" s="218" t="s">
        <v>17</v>
      </c>
      <c r="AZ50" s="218" t="s">
        <v>17</v>
      </c>
      <c r="BA50" s="219">
        <v>43585</v>
      </c>
      <c r="BB50" s="221" t="s">
        <v>84</v>
      </c>
      <c r="BC50" s="213" t="s">
        <v>17</v>
      </c>
      <c r="BD50" s="213">
        <v>0</v>
      </c>
      <c r="BE50" s="213" t="s">
        <v>17</v>
      </c>
      <c r="BF50" s="213" t="s">
        <v>17</v>
      </c>
      <c r="BG50" s="213">
        <v>0</v>
      </c>
      <c r="BH50" s="213">
        <v>0</v>
      </c>
      <c r="BI50" s="214">
        <v>43501</v>
      </c>
      <c r="BJ50" s="222" t="s">
        <v>9223</v>
      </c>
      <c r="BK50" s="222">
        <v>13</v>
      </c>
      <c r="BL50" s="222" t="s">
        <v>9220</v>
      </c>
      <c r="BM50" s="222" t="s">
        <v>22</v>
      </c>
      <c r="BN50" s="222">
        <v>3</v>
      </c>
      <c r="BO50" s="222" t="s">
        <v>9222</v>
      </c>
      <c r="BP50" s="218" t="s">
        <v>9221</v>
      </c>
      <c r="BQ50" s="223">
        <v>45565</v>
      </c>
      <c r="BR50" s="221" t="s">
        <v>81</v>
      </c>
      <c r="BS50" s="224" t="s">
        <v>17</v>
      </c>
      <c r="BT50" s="224">
        <v>0</v>
      </c>
      <c r="BU50" s="224" t="s">
        <v>17</v>
      </c>
      <c r="BV50" s="224" t="s">
        <v>17</v>
      </c>
      <c r="BW50" s="224">
        <v>0</v>
      </c>
      <c r="BX50" s="224">
        <v>0</v>
      </c>
      <c r="BY50" s="214">
        <v>43501</v>
      </c>
      <c r="BZ50" s="222" t="s">
        <v>82</v>
      </c>
      <c r="CA50" s="222" t="s">
        <v>17</v>
      </c>
      <c r="CB50" s="222">
        <v>0</v>
      </c>
      <c r="CC50" s="222" t="s">
        <v>17</v>
      </c>
      <c r="CD50" s="222" t="s">
        <v>17</v>
      </c>
      <c r="CE50" s="222">
        <v>0</v>
      </c>
      <c r="CF50" s="222">
        <v>0</v>
      </c>
      <c r="CG50" s="223">
        <v>43501</v>
      </c>
      <c r="CH50" s="221" t="s">
        <v>11728</v>
      </c>
      <c r="CI50" s="222" t="e">
        <v>#N/A</v>
      </c>
      <c r="CJ50" s="222" t="e">
        <v>#N/A</v>
      </c>
      <c r="CK50" s="222" t="e">
        <v>#N/A</v>
      </c>
      <c r="CL50" s="222" t="e">
        <v>#N/A</v>
      </c>
      <c r="CM50" s="222" t="e">
        <v>#N/A</v>
      </c>
      <c r="CN50" s="222" t="e">
        <v>#N/A</v>
      </c>
      <c r="CO50" s="225" t="e">
        <v>#N/A</v>
      </c>
      <c r="CP50" s="222" t="s">
        <v>83</v>
      </c>
      <c r="CQ50" s="224" t="s">
        <v>17</v>
      </c>
      <c r="CR50" s="224">
        <v>0</v>
      </c>
      <c r="CS50" s="224" t="s">
        <v>17</v>
      </c>
      <c r="CT50" s="224" t="s">
        <v>17</v>
      </c>
      <c r="CU50" s="224">
        <v>0</v>
      </c>
      <c r="CV50" s="224">
        <v>0</v>
      </c>
      <c r="CW50" s="214">
        <v>43501</v>
      </c>
      <c r="CX50" s="222" t="s">
        <v>3730</v>
      </c>
      <c r="CY50" s="218">
        <v>187000</v>
      </c>
      <c r="CZ50" s="218" t="s">
        <v>3723</v>
      </c>
      <c r="DA50" s="218" t="s">
        <v>884</v>
      </c>
      <c r="DB50" s="218">
        <v>2</v>
      </c>
      <c r="DC50" s="218" t="s">
        <v>3735</v>
      </c>
      <c r="DD50" s="218" t="s">
        <v>3724</v>
      </c>
      <c r="DE50" s="220">
        <v>45473</v>
      </c>
      <c r="DF50" s="221" t="s">
        <v>3732</v>
      </c>
      <c r="DG50" s="213">
        <v>463000</v>
      </c>
      <c r="DH50" s="224" t="s">
        <v>3719</v>
      </c>
      <c r="DI50" s="224" t="s">
        <v>884</v>
      </c>
      <c r="DJ50" s="224">
        <v>2</v>
      </c>
      <c r="DK50" s="224" t="s">
        <v>3731</v>
      </c>
      <c r="DL50" s="224" t="s">
        <v>3720</v>
      </c>
      <c r="DM50" s="214">
        <v>45473</v>
      </c>
      <c r="DN50" s="222" t="s">
        <v>3734</v>
      </c>
      <c r="DO50" s="218">
        <v>0</v>
      </c>
      <c r="DP50" s="222" t="s">
        <v>3723</v>
      </c>
      <c r="DQ50" s="222" t="s">
        <v>884</v>
      </c>
      <c r="DR50" s="222">
        <v>2</v>
      </c>
      <c r="DS50" s="222" t="s">
        <v>3733</v>
      </c>
      <c r="DT50" s="222" t="s">
        <v>3724</v>
      </c>
      <c r="DU50" s="223">
        <v>45473</v>
      </c>
      <c r="DV50" s="221" t="s">
        <v>3736</v>
      </c>
      <c r="DW50" s="213">
        <v>187000</v>
      </c>
      <c r="DX50" s="224" t="s">
        <v>3723</v>
      </c>
      <c r="DY50" s="224" t="s">
        <v>884</v>
      </c>
      <c r="DZ50" s="224">
        <v>2</v>
      </c>
      <c r="EA50" s="224" t="s">
        <v>3735</v>
      </c>
      <c r="EB50" s="224" t="s">
        <v>3724</v>
      </c>
      <c r="EC50" s="214">
        <v>45473</v>
      </c>
      <c r="ED50" s="222" t="s">
        <v>3738</v>
      </c>
      <c r="EE50" s="218" t="s">
        <v>17</v>
      </c>
      <c r="EF50" s="222" t="s">
        <v>3723</v>
      </c>
      <c r="EG50" s="222" t="s">
        <v>22</v>
      </c>
      <c r="EH50" s="222">
        <v>3</v>
      </c>
      <c r="EI50" s="222" t="s">
        <v>3737</v>
      </c>
      <c r="EJ50" s="222" t="s">
        <v>3724</v>
      </c>
      <c r="EK50" s="223">
        <v>45473</v>
      </c>
      <c r="EL50" s="221" t="s">
        <v>3739</v>
      </c>
      <c r="EM50" s="213" t="s">
        <v>17</v>
      </c>
      <c r="EN50" s="224" t="s">
        <v>3723</v>
      </c>
      <c r="EO50" s="224" t="s">
        <v>22</v>
      </c>
      <c r="EP50" s="224">
        <v>3</v>
      </c>
      <c r="EQ50" s="224" t="s">
        <v>3737</v>
      </c>
      <c r="ER50" s="224" t="s">
        <v>3724</v>
      </c>
      <c r="ES50" s="214">
        <v>45473</v>
      </c>
      <c r="ET50" s="222" t="s">
        <v>9224</v>
      </c>
      <c r="EU50" s="222">
        <v>13</v>
      </c>
      <c r="EV50" s="222" t="s">
        <v>9220</v>
      </c>
      <c r="EW50" s="222" t="s">
        <v>22</v>
      </c>
      <c r="EX50" s="222">
        <v>3</v>
      </c>
      <c r="EY50" s="222" t="s">
        <v>9222</v>
      </c>
      <c r="EZ50" s="222" t="s">
        <v>9221</v>
      </c>
      <c r="FA50" s="223">
        <v>45565</v>
      </c>
      <c r="FB50" s="221" t="s">
        <v>3741</v>
      </c>
      <c r="FC50" s="224">
        <v>1</v>
      </c>
      <c r="FD50" s="224" t="s">
        <v>3723</v>
      </c>
      <c r="FE50" s="224" t="s">
        <v>884</v>
      </c>
      <c r="FF50" s="224">
        <v>2</v>
      </c>
      <c r="FG50" s="224" t="s">
        <v>3740</v>
      </c>
      <c r="FH50" s="224" t="s">
        <v>3724</v>
      </c>
      <c r="FI50" s="214">
        <v>45473</v>
      </c>
      <c r="FJ50" s="221" t="s">
        <v>85</v>
      </c>
      <c r="FK50" s="222" t="s">
        <v>17</v>
      </c>
      <c r="FL50" s="222">
        <v>0</v>
      </c>
      <c r="FM50" s="222" t="s">
        <v>17</v>
      </c>
      <c r="FN50" s="222" t="s">
        <v>17</v>
      </c>
      <c r="FO50" s="222">
        <v>0</v>
      </c>
      <c r="FP50" s="218">
        <v>0</v>
      </c>
      <c r="FQ50" s="219">
        <v>43501</v>
      </c>
      <c r="FR50" s="221" t="s">
        <v>86</v>
      </c>
      <c r="FS50" s="224" t="s">
        <v>17</v>
      </c>
      <c r="FT50" s="224">
        <v>0</v>
      </c>
      <c r="FU50" s="224" t="s">
        <v>17</v>
      </c>
      <c r="FV50" s="224" t="s">
        <v>17</v>
      </c>
      <c r="FW50" s="224">
        <v>0</v>
      </c>
      <c r="FX50" s="224">
        <v>0</v>
      </c>
      <c r="FY50" s="214">
        <v>43501</v>
      </c>
      <c r="FZ50" s="222" t="s">
        <v>2304</v>
      </c>
      <c r="GA50" s="222">
        <v>1</v>
      </c>
      <c r="GB50" s="222" t="s">
        <v>2177</v>
      </c>
      <c r="GC50" s="222" t="s">
        <v>33</v>
      </c>
      <c r="GD50" s="222">
        <v>2</v>
      </c>
      <c r="GE50" s="222" t="s">
        <v>17</v>
      </c>
      <c r="GF50" s="222" t="s">
        <v>17</v>
      </c>
      <c r="GG50" s="223">
        <v>45455</v>
      </c>
      <c r="GH50" s="221" t="s">
        <v>2310</v>
      </c>
      <c r="GI50" s="224">
        <v>1</v>
      </c>
      <c r="GJ50" s="224" t="s">
        <v>2177</v>
      </c>
      <c r="GK50" s="224" t="s">
        <v>33</v>
      </c>
      <c r="GL50" s="224">
        <v>2</v>
      </c>
      <c r="GM50" s="224" t="s">
        <v>17</v>
      </c>
      <c r="GN50" s="224" t="s">
        <v>17</v>
      </c>
      <c r="GO50" s="214">
        <v>45455</v>
      </c>
      <c r="GP50" s="222" t="s">
        <v>2305</v>
      </c>
      <c r="GQ50" s="222">
        <v>1</v>
      </c>
      <c r="GR50" s="222" t="s">
        <v>2177</v>
      </c>
      <c r="GS50" s="222" t="s">
        <v>33</v>
      </c>
      <c r="GT50" s="222">
        <v>2</v>
      </c>
      <c r="GU50" s="222" t="s">
        <v>17</v>
      </c>
      <c r="GV50" s="222" t="s">
        <v>17</v>
      </c>
      <c r="GW50" s="223">
        <v>45455</v>
      </c>
      <c r="GX50" s="221" t="s">
        <v>2311</v>
      </c>
      <c r="GY50" s="224">
        <v>0</v>
      </c>
      <c r="GZ50" s="224" t="s">
        <v>2177</v>
      </c>
      <c r="HA50" s="224" t="s">
        <v>33</v>
      </c>
      <c r="HB50" s="224">
        <v>2</v>
      </c>
      <c r="HC50" s="224" t="s">
        <v>17</v>
      </c>
      <c r="HD50" s="224" t="s">
        <v>17</v>
      </c>
      <c r="HE50" s="214">
        <v>45455</v>
      </c>
      <c r="HF50" s="222" t="s">
        <v>2303</v>
      </c>
      <c r="HG50" s="222">
        <v>2</v>
      </c>
      <c r="HH50" s="222" t="s">
        <v>2177</v>
      </c>
      <c r="HI50" s="222" t="s">
        <v>33</v>
      </c>
      <c r="HJ50" s="222">
        <v>2</v>
      </c>
      <c r="HK50" s="222" t="s">
        <v>17</v>
      </c>
      <c r="HL50" s="222" t="s">
        <v>17</v>
      </c>
      <c r="HM50" s="223">
        <v>45455</v>
      </c>
      <c r="HN50" s="221" t="s">
        <v>2309</v>
      </c>
      <c r="HO50" s="224">
        <v>2</v>
      </c>
      <c r="HP50" s="224" t="s">
        <v>2177</v>
      </c>
      <c r="HQ50" s="224" t="s">
        <v>33</v>
      </c>
      <c r="HR50" s="224">
        <v>2</v>
      </c>
      <c r="HS50" s="224" t="s">
        <v>17</v>
      </c>
      <c r="HT50" s="224" t="s">
        <v>17</v>
      </c>
      <c r="HU50" s="214">
        <v>45455</v>
      </c>
      <c r="HV50" s="222" t="s">
        <v>2306</v>
      </c>
      <c r="HW50" s="222">
        <v>0</v>
      </c>
      <c r="HX50" s="222" t="s">
        <v>2177</v>
      </c>
      <c r="HY50" s="222" t="s">
        <v>33</v>
      </c>
      <c r="HZ50" s="222">
        <v>2</v>
      </c>
      <c r="IA50" s="222" t="s">
        <v>17</v>
      </c>
      <c r="IB50" s="222" t="s">
        <v>17</v>
      </c>
      <c r="IC50" s="223">
        <v>45455</v>
      </c>
      <c r="ID50" s="221" t="s">
        <v>2308</v>
      </c>
      <c r="IE50" s="224">
        <v>0</v>
      </c>
      <c r="IF50" s="224" t="s">
        <v>2177</v>
      </c>
      <c r="IG50" s="224" t="s">
        <v>33</v>
      </c>
      <c r="IH50" s="224">
        <v>2</v>
      </c>
      <c r="II50" s="224" t="s">
        <v>17</v>
      </c>
      <c r="IJ50" s="224" t="s">
        <v>17</v>
      </c>
      <c r="IK50" s="214">
        <v>45455</v>
      </c>
      <c r="IL50" s="222" t="s">
        <v>2307</v>
      </c>
      <c r="IM50" s="222">
        <v>0</v>
      </c>
      <c r="IN50" s="222" t="s">
        <v>2177</v>
      </c>
      <c r="IO50" s="222" t="s">
        <v>33</v>
      </c>
      <c r="IP50" s="222">
        <v>2</v>
      </c>
      <c r="IQ50" s="222" t="s">
        <v>17</v>
      </c>
      <c r="IR50" s="222" t="s">
        <v>17</v>
      </c>
      <c r="IS50" s="223">
        <v>45455</v>
      </c>
    </row>
    <row r="51" spans="1:253" s="11" customFormat="1" ht="13.25" customHeight="1" x14ac:dyDescent="0.25">
      <c r="A51" s="11" t="s">
        <v>1226</v>
      </c>
      <c r="B51" s="11" t="s">
        <v>11171</v>
      </c>
      <c r="C51" s="11" t="s">
        <v>1227</v>
      </c>
      <c r="D51" s="11" t="s">
        <v>1228</v>
      </c>
      <c r="E51" s="11" t="s">
        <v>10495</v>
      </c>
      <c r="F51" s="11" t="s">
        <v>4745</v>
      </c>
      <c r="G51" s="212">
        <v>17600000</v>
      </c>
      <c r="H51" s="213" t="s">
        <v>4742</v>
      </c>
      <c r="I51" s="213" t="s">
        <v>492</v>
      </c>
      <c r="J51" s="213">
        <v>1</v>
      </c>
      <c r="K51" s="213" t="s">
        <v>4744</v>
      </c>
      <c r="L51" s="213" t="s">
        <v>4743</v>
      </c>
      <c r="M51" s="214">
        <v>45530</v>
      </c>
      <c r="N51" s="221" t="s">
        <v>4748</v>
      </c>
      <c r="O51" s="216">
        <v>107160</v>
      </c>
      <c r="P51" s="216" t="s">
        <v>899</v>
      </c>
      <c r="Q51" s="216" t="s">
        <v>884</v>
      </c>
      <c r="R51" s="216">
        <v>2</v>
      </c>
      <c r="S51" s="216" t="s">
        <v>4747</v>
      </c>
      <c r="T51" s="216" t="s">
        <v>4746</v>
      </c>
      <c r="U51" s="217">
        <v>45530</v>
      </c>
      <c r="V51" s="221" t="s">
        <v>4750</v>
      </c>
      <c r="W51" s="213">
        <v>17600000</v>
      </c>
      <c r="X51" s="213" t="s">
        <v>4742</v>
      </c>
      <c r="Y51" s="213" t="s">
        <v>22</v>
      </c>
      <c r="Z51" s="213">
        <v>3</v>
      </c>
      <c r="AA51" s="213" t="s">
        <v>4749</v>
      </c>
      <c r="AB51" s="213" t="s">
        <v>4743</v>
      </c>
      <c r="AC51" s="214">
        <v>45530</v>
      </c>
      <c r="AD51" s="221" t="s">
        <v>4754</v>
      </c>
      <c r="AE51" s="218">
        <v>9856000</v>
      </c>
      <c r="AF51" s="218" t="s">
        <v>4751</v>
      </c>
      <c r="AG51" s="218" t="s">
        <v>22</v>
      </c>
      <c r="AH51" s="218">
        <v>3</v>
      </c>
      <c r="AI51" s="218" t="s">
        <v>4753</v>
      </c>
      <c r="AJ51" s="218" t="s">
        <v>4752</v>
      </c>
      <c r="AK51" s="219">
        <v>45530</v>
      </c>
      <c r="AL51" s="221" t="s">
        <v>4758</v>
      </c>
      <c r="AM51" s="213">
        <v>242000</v>
      </c>
      <c r="AN51" s="213" t="s">
        <v>4755</v>
      </c>
      <c r="AO51" s="213" t="s">
        <v>33</v>
      </c>
      <c r="AP51" s="213">
        <v>2</v>
      </c>
      <c r="AQ51" s="213" t="s">
        <v>4757</v>
      </c>
      <c r="AR51" s="213" t="s">
        <v>4756</v>
      </c>
      <c r="AS51" s="214">
        <v>45530</v>
      </c>
      <c r="AT51" s="222" t="s">
        <v>4760</v>
      </c>
      <c r="AU51" s="218" t="s">
        <v>17</v>
      </c>
      <c r="AV51" s="218" t="s">
        <v>17</v>
      </c>
      <c r="AW51" s="218" t="s">
        <v>17</v>
      </c>
      <c r="AX51" s="218" t="s">
        <v>17</v>
      </c>
      <c r="AY51" s="218" t="s">
        <v>4759</v>
      </c>
      <c r="AZ51" s="218" t="s">
        <v>17</v>
      </c>
      <c r="BA51" s="219">
        <v>45530</v>
      </c>
      <c r="BB51" s="221" t="s">
        <v>4782</v>
      </c>
      <c r="BC51" s="213">
        <v>14299</v>
      </c>
      <c r="BD51" s="213" t="s">
        <v>4742</v>
      </c>
      <c r="BE51" s="213" t="s">
        <v>33</v>
      </c>
      <c r="BF51" s="213">
        <v>2</v>
      </c>
      <c r="BG51" s="213" t="s">
        <v>4781</v>
      </c>
      <c r="BH51" s="213" t="s">
        <v>4743</v>
      </c>
      <c r="BI51" s="214">
        <v>45530</v>
      </c>
      <c r="BJ51" s="222" t="s">
        <v>4763</v>
      </c>
      <c r="BK51" s="222">
        <v>78</v>
      </c>
      <c r="BL51" s="222" t="s">
        <v>4761</v>
      </c>
      <c r="BM51" s="222" t="s">
        <v>22</v>
      </c>
      <c r="BN51" s="222">
        <v>3</v>
      </c>
      <c r="BO51" s="222" t="s">
        <v>4762</v>
      </c>
      <c r="BP51" s="218" t="s">
        <v>790</v>
      </c>
      <c r="BQ51" s="223">
        <v>45530</v>
      </c>
      <c r="BR51" s="221" t="s">
        <v>4783</v>
      </c>
      <c r="BS51" s="224" t="s">
        <v>17</v>
      </c>
      <c r="BT51" s="224" t="s">
        <v>17</v>
      </c>
      <c r="BU51" s="224" t="s">
        <v>17</v>
      </c>
      <c r="BV51" s="224" t="s">
        <v>17</v>
      </c>
      <c r="BW51" s="224" t="s">
        <v>4759</v>
      </c>
      <c r="BX51" s="224" t="s">
        <v>17</v>
      </c>
      <c r="BY51" s="214">
        <v>45530</v>
      </c>
      <c r="BZ51" s="222" t="s">
        <v>4784</v>
      </c>
      <c r="CA51" s="222" t="s">
        <v>17</v>
      </c>
      <c r="CB51" s="222" t="s">
        <v>17</v>
      </c>
      <c r="CC51" s="222" t="s">
        <v>17</v>
      </c>
      <c r="CD51" s="222" t="s">
        <v>17</v>
      </c>
      <c r="CE51" s="222" t="s">
        <v>4759</v>
      </c>
      <c r="CF51" s="222" t="s">
        <v>17</v>
      </c>
      <c r="CG51" s="223">
        <v>45530</v>
      </c>
      <c r="CH51" s="221" t="s">
        <v>11729</v>
      </c>
      <c r="CI51" s="222" t="e">
        <v>#N/A</v>
      </c>
      <c r="CJ51" s="222" t="e">
        <v>#N/A</v>
      </c>
      <c r="CK51" s="222" t="e">
        <v>#N/A</v>
      </c>
      <c r="CL51" s="222" t="e">
        <v>#N/A</v>
      </c>
      <c r="CM51" s="222" t="e">
        <v>#N/A</v>
      </c>
      <c r="CN51" s="222" t="e">
        <v>#N/A</v>
      </c>
      <c r="CO51" s="225" t="e">
        <v>#N/A</v>
      </c>
      <c r="CP51" s="222" t="s">
        <v>4786</v>
      </c>
      <c r="CQ51" s="224" t="s">
        <v>17</v>
      </c>
      <c r="CR51" s="224" t="s">
        <v>17</v>
      </c>
      <c r="CS51" s="224" t="s">
        <v>17</v>
      </c>
      <c r="CT51" s="224" t="s">
        <v>17</v>
      </c>
      <c r="CU51" s="224" t="s">
        <v>4759</v>
      </c>
      <c r="CV51" s="224" t="s">
        <v>17</v>
      </c>
      <c r="CW51" s="214">
        <v>45530</v>
      </c>
      <c r="CX51" s="222" t="s">
        <v>4767</v>
      </c>
      <c r="CY51" s="218">
        <v>5300000</v>
      </c>
      <c r="CZ51" s="218" t="s">
        <v>4751</v>
      </c>
      <c r="DA51" s="218" t="s">
        <v>33</v>
      </c>
      <c r="DB51" s="218">
        <v>2</v>
      </c>
      <c r="DC51" s="218" t="s">
        <v>4772</v>
      </c>
      <c r="DD51" s="218" t="s">
        <v>4752</v>
      </c>
      <c r="DE51" s="220">
        <v>45530</v>
      </c>
      <c r="DF51" s="221" t="s">
        <v>4769</v>
      </c>
      <c r="DG51" s="213">
        <v>7744000</v>
      </c>
      <c r="DH51" s="224" t="s">
        <v>4751</v>
      </c>
      <c r="DI51" s="224" t="s">
        <v>33</v>
      </c>
      <c r="DJ51" s="224">
        <v>2</v>
      </c>
      <c r="DK51" s="224" t="s">
        <v>4768</v>
      </c>
      <c r="DL51" s="224" t="s">
        <v>4752</v>
      </c>
      <c r="DM51" s="214">
        <v>45530</v>
      </c>
      <c r="DN51" s="222" t="s">
        <v>4771</v>
      </c>
      <c r="DO51" s="218">
        <v>4556000</v>
      </c>
      <c r="DP51" s="222" t="s">
        <v>4751</v>
      </c>
      <c r="DQ51" s="222" t="s">
        <v>884</v>
      </c>
      <c r="DR51" s="222">
        <v>2</v>
      </c>
      <c r="DS51" s="222" t="s">
        <v>4770</v>
      </c>
      <c r="DT51" s="222" t="s">
        <v>4752</v>
      </c>
      <c r="DU51" s="223">
        <v>45530</v>
      </c>
      <c r="DV51" s="221" t="s">
        <v>4773</v>
      </c>
      <c r="DW51" s="213">
        <v>4948000</v>
      </c>
      <c r="DX51" s="224" t="s">
        <v>4751</v>
      </c>
      <c r="DY51" s="224" t="s">
        <v>33</v>
      </c>
      <c r="DZ51" s="224">
        <v>2</v>
      </c>
      <c r="EA51" s="224" t="s">
        <v>4772</v>
      </c>
      <c r="EB51" s="224" t="s">
        <v>4752</v>
      </c>
      <c r="EC51" s="214">
        <v>45530</v>
      </c>
      <c r="ED51" s="222" t="s">
        <v>4775</v>
      </c>
      <c r="EE51" s="218">
        <v>352000</v>
      </c>
      <c r="EF51" s="222" t="s">
        <v>4751</v>
      </c>
      <c r="EG51" s="222" t="s">
        <v>884</v>
      </c>
      <c r="EH51" s="222">
        <v>2</v>
      </c>
      <c r="EI51" s="222" t="s">
        <v>4774</v>
      </c>
      <c r="EJ51" s="222" t="s">
        <v>4743</v>
      </c>
      <c r="EK51" s="223">
        <v>45530</v>
      </c>
      <c r="EL51" s="221" t="s">
        <v>4778</v>
      </c>
      <c r="EM51" s="213">
        <v>0</v>
      </c>
      <c r="EN51" s="224" t="s">
        <v>4742</v>
      </c>
      <c r="EO51" s="224" t="s">
        <v>884</v>
      </c>
      <c r="EP51" s="224">
        <v>2</v>
      </c>
      <c r="EQ51" s="224" t="s">
        <v>4777</v>
      </c>
      <c r="ER51" s="224" t="s">
        <v>4776</v>
      </c>
      <c r="ES51" s="214">
        <v>45530</v>
      </c>
      <c r="ET51" s="222" t="s">
        <v>4765</v>
      </c>
      <c r="EU51" s="222">
        <v>78</v>
      </c>
      <c r="EV51" s="222" t="s">
        <v>4761</v>
      </c>
      <c r="EW51" s="222" t="s">
        <v>22</v>
      </c>
      <c r="EX51" s="222">
        <v>3</v>
      </c>
      <c r="EY51" s="222" t="s">
        <v>4764</v>
      </c>
      <c r="EZ51" s="222" t="s">
        <v>790</v>
      </c>
      <c r="FA51" s="223">
        <v>45530</v>
      </c>
      <c r="FB51" s="221" t="s">
        <v>4780</v>
      </c>
      <c r="FC51" s="224">
        <v>5</v>
      </c>
      <c r="FD51" s="224" t="s">
        <v>4742</v>
      </c>
      <c r="FE51" s="224" t="s">
        <v>884</v>
      </c>
      <c r="FF51" s="224">
        <v>2</v>
      </c>
      <c r="FG51" s="224" t="s">
        <v>4779</v>
      </c>
      <c r="FH51" s="224" t="s">
        <v>4743</v>
      </c>
      <c r="FI51" s="214">
        <v>45530</v>
      </c>
      <c r="FJ51" s="221" t="s">
        <v>1229</v>
      </c>
      <c r="FK51" s="222" t="s">
        <v>17</v>
      </c>
      <c r="FL51" s="222" t="s">
        <v>824</v>
      </c>
      <c r="FM51" s="222" t="s">
        <v>17</v>
      </c>
      <c r="FN51" s="222" t="s">
        <v>17</v>
      </c>
      <c r="FO51" s="222" t="s">
        <v>1107</v>
      </c>
      <c r="FP51" s="218" t="s">
        <v>17</v>
      </c>
      <c r="FQ51" s="219">
        <v>45077</v>
      </c>
      <c r="FR51" s="221" t="s">
        <v>1230</v>
      </c>
      <c r="FS51" s="224" t="s">
        <v>17</v>
      </c>
      <c r="FT51" s="224" t="s">
        <v>824</v>
      </c>
      <c r="FU51" s="224" t="s">
        <v>17</v>
      </c>
      <c r="FV51" s="224" t="s">
        <v>17</v>
      </c>
      <c r="FW51" s="224" t="s">
        <v>1109</v>
      </c>
      <c r="FX51" s="224" t="s">
        <v>17</v>
      </c>
      <c r="FY51" s="214">
        <v>45077</v>
      </c>
      <c r="FZ51" s="222" t="s">
        <v>3085</v>
      </c>
      <c r="GA51" s="222">
        <v>2</v>
      </c>
      <c r="GB51" s="222" t="s">
        <v>2177</v>
      </c>
      <c r="GC51" s="222" t="s">
        <v>33</v>
      </c>
      <c r="GD51" s="222">
        <v>2</v>
      </c>
      <c r="GE51" s="222" t="s">
        <v>17</v>
      </c>
      <c r="GF51" s="222" t="s">
        <v>17</v>
      </c>
      <c r="GG51" s="223">
        <v>45461</v>
      </c>
      <c r="GH51" s="221" t="s">
        <v>3091</v>
      </c>
      <c r="GI51" s="224">
        <v>1</v>
      </c>
      <c r="GJ51" s="224" t="s">
        <v>2177</v>
      </c>
      <c r="GK51" s="224" t="s">
        <v>33</v>
      </c>
      <c r="GL51" s="224">
        <v>2</v>
      </c>
      <c r="GM51" s="224" t="s">
        <v>17</v>
      </c>
      <c r="GN51" s="224" t="s">
        <v>17</v>
      </c>
      <c r="GO51" s="214">
        <v>45461</v>
      </c>
      <c r="GP51" s="222" t="s">
        <v>3086</v>
      </c>
      <c r="GQ51" s="222">
        <v>0</v>
      </c>
      <c r="GR51" s="222" t="s">
        <v>2177</v>
      </c>
      <c r="GS51" s="222" t="s">
        <v>33</v>
      </c>
      <c r="GT51" s="222">
        <v>2</v>
      </c>
      <c r="GU51" s="222" t="s">
        <v>17</v>
      </c>
      <c r="GV51" s="222" t="s">
        <v>17</v>
      </c>
      <c r="GW51" s="223">
        <v>45461</v>
      </c>
      <c r="GX51" s="221" t="s">
        <v>3092</v>
      </c>
      <c r="GY51" s="224">
        <v>0</v>
      </c>
      <c r="GZ51" s="224" t="s">
        <v>2177</v>
      </c>
      <c r="HA51" s="224" t="s">
        <v>33</v>
      </c>
      <c r="HB51" s="224">
        <v>2</v>
      </c>
      <c r="HC51" s="224" t="s">
        <v>17</v>
      </c>
      <c r="HD51" s="224" t="s">
        <v>17</v>
      </c>
      <c r="HE51" s="214">
        <v>45461</v>
      </c>
      <c r="HF51" s="222" t="s">
        <v>3084</v>
      </c>
      <c r="HG51" s="222">
        <v>0</v>
      </c>
      <c r="HH51" s="222" t="s">
        <v>2177</v>
      </c>
      <c r="HI51" s="222" t="s">
        <v>33</v>
      </c>
      <c r="HJ51" s="222">
        <v>2</v>
      </c>
      <c r="HK51" s="222" t="s">
        <v>17</v>
      </c>
      <c r="HL51" s="222" t="s">
        <v>17</v>
      </c>
      <c r="HM51" s="223">
        <v>45461</v>
      </c>
      <c r="HN51" s="221" t="s">
        <v>3090</v>
      </c>
      <c r="HO51" s="224">
        <v>0</v>
      </c>
      <c r="HP51" s="224" t="s">
        <v>2177</v>
      </c>
      <c r="HQ51" s="224" t="s">
        <v>33</v>
      </c>
      <c r="HR51" s="224">
        <v>2</v>
      </c>
      <c r="HS51" s="224" t="s">
        <v>17</v>
      </c>
      <c r="HT51" s="224" t="s">
        <v>17</v>
      </c>
      <c r="HU51" s="214">
        <v>45461</v>
      </c>
      <c r="HV51" s="222" t="s">
        <v>3087</v>
      </c>
      <c r="HW51" s="222">
        <v>0</v>
      </c>
      <c r="HX51" s="222" t="s">
        <v>2177</v>
      </c>
      <c r="HY51" s="222" t="s">
        <v>33</v>
      </c>
      <c r="HZ51" s="222">
        <v>2</v>
      </c>
      <c r="IA51" s="222" t="s">
        <v>17</v>
      </c>
      <c r="IB51" s="222" t="s">
        <v>17</v>
      </c>
      <c r="IC51" s="223">
        <v>45461</v>
      </c>
      <c r="ID51" s="221" t="s">
        <v>3089</v>
      </c>
      <c r="IE51" s="224">
        <v>0</v>
      </c>
      <c r="IF51" s="224" t="s">
        <v>2177</v>
      </c>
      <c r="IG51" s="224" t="s">
        <v>33</v>
      </c>
      <c r="IH51" s="224">
        <v>2</v>
      </c>
      <c r="II51" s="224" t="s">
        <v>17</v>
      </c>
      <c r="IJ51" s="224" t="s">
        <v>17</v>
      </c>
      <c r="IK51" s="214">
        <v>45461</v>
      </c>
      <c r="IL51" s="222" t="s">
        <v>3088</v>
      </c>
      <c r="IM51" s="222">
        <v>3</v>
      </c>
      <c r="IN51" s="222" t="s">
        <v>2177</v>
      </c>
      <c r="IO51" s="222" t="s">
        <v>33</v>
      </c>
      <c r="IP51" s="222">
        <v>2</v>
      </c>
      <c r="IQ51" s="222" t="s">
        <v>17</v>
      </c>
      <c r="IR51" s="222" t="s">
        <v>17</v>
      </c>
      <c r="IS51" s="223">
        <v>45461</v>
      </c>
    </row>
    <row r="52" spans="1:253" s="11" customFormat="1" ht="13.25" customHeight="1" x14ac:dyDescent="0.25">
      <c r="A52" s="11" t="s">
        <v>1231</v>
      </c>
      <c r="B52" s="11" t="s">
        <v>11171</v>
      </c>
      <c r="C52" s="11" t="s">
        <v>1232</v>
      </c>
      <c r="D52" s="11" t="s">
        <v>1233</v>
      </c>
      <c r="E52" s="11" t="s">
        <v>10504</v>
      </c>
      <c r="F52" s="11" t="s">
        <v>4790</v>
      </c>
      <c r="G52" s="212">
        <v>9745000</v>
      </c>
      <c r="H52" s="213" t="s">
        <v>4787</v>
      </c>
      <c r="I52" s="213" t="s">
        <v>492</v>
      </c>
      <c r="J52" s="213">
        <v>1</v>
      </c>
      <c r="K52" s="213" t="s">
        <v>4789</v>
      </c>
      <c r="L52" s="213" t="s">
        <v>4788</v>
      </c>
      <c r="M52" s="214">
        <v>45530</v>
      </c>
      <c r="N52" s="221" t="s">
        <v>4794</v>
      </c>
      <c r="O52" s="216">
        <v>111890</v>
      </c>
      <c r="P52" s="216" t="s">
        <v>4791</v>
      </c>
      <c r="Q52" s="216" t="s">
        <v>492</v>
      </c>
      <c r="R52" s="216">
        <v>1</v>
      </c>
      <c r="S52" s="216" t="s">
        <v>4793</v>
      </c>
      <c r="T52" s="216" t="s">
        <v>4792</v>
      </c>
      <c r="U52" s="217">
        <v>45530</v>
      </c>
      <c r="V52" s="221" t="s">
        <v>4798</v>
      </c>
      <c r="W52" s="213">
        <v>9745000</v>
      </c>
      <c r="X52" s="213" t="s">
        <v>4795</v>
      </c>
      <c r="Y52" s="213" t="s">
        <v>22</v>
      </c>
      <c r="Z52" s="213">
        <v>3</v>
      </c>
      <c r="AA52" s="213" t="s">
        <v>4797</v>
      </c>
      <c r="AB52" s="213" t="s">
        <v>4796</v>
      </c>
      <c r="AC52" s="214">
        <v>45530</v>
      </c>
      <c r="AD52" s="221" t="s">
        <v>4800</v>
      </c>
      <c r="AE52" s="218">
        <v>5533000</v>
      </c>
      <c r="AF52" s="218" t="s">
        <v>4795</v>
      </c>
      <c r="AG52" s="218" t="s">
        <v>22</v>
      </c>
      <c r="AH52" s="218">
        <v>3</v>
      </c>
      <c r="AI52" s="218" t="s">
        <v>4799</v>
      </c>
      <c r="AJ52" s="218" t="s">
        <v>4796</v>
      </c>
      <c r="AK52" s="219">
        <v>45530</v>
      </c>
      <c r="AL52" s="221" t="s">
        <v>4802</v>
      </c>
      <c r="AM52" s="213">
        <v>10000</v>
      </c>
      <c r="AN52" s="213" t="s">
        <v>4755</v>
      </c>
      <c r="AO52" s="213" t="s">
        <v>22</v>
      </c>
      <c r="AP52" s="213">
        <v>3</v>
      </c>
      <c r="AQ52" s="213" t="s">
        <v>4801</v>
      </c>
      <c r="AR52" s="213" t="s">
        <v>4756</v>
      </c>
      <c r="AS52" s="214">
        <v>45530</v>
      </c>
      <c r="AT52" s="222" t="s">
        <v>4804</v>
      </c>
      <c r="AU52" s="218" t="s">
        <v>17</v>
      </c>
      <c r="AV52" s="218" t="s">
        <v>17</v>
      </c>
      <c r="AW52" s="218" t="s">
        <v>17</v>
      </c>
      <c r="AX52" s="218" t="s">
        <v>17</v>
      </c>
      <c r="AY52" s="218" t="s">
        <v>4803</v>
      </c>
      <c r="AZ52" s="218" t="s">
        <v>17</v>
      </c>
      <c r="BA52" s="219">
        <v>45530</v>
      </c>
      <c r="BB52" s="221" t="s">
        <v>4830</v>
      </c>
      <c r="BC52" s="213" t="s">
        <v>17</v>
      </c>
      <c r="BD52" s="213" t="s">
        <v>824</v>
      </c>
      <c r="BE52" s="213" t="s">
        <v>17</v>
      </c>
      <c r="BF52" s="213" t="s">
        <v>17</v>
      </c>
      <c r="BG52" s="213" t="s">
        <v>4829</v>
      </c>
      <c r="BH52" s="213" t="s">
        <v>17</v>
      </c>
      <c r="BI52" s="214">
        <v>45530</v>
      </c>
      <c r="BJ52" s="222" t="s">
        <v>4806</v>
      </c>
      <c r="BK52" s="222">
        <v>225</v>
      </c>
      <c r="BL52" s="222" t="s">
        <v>4805</v>
      </c>
      <c r="BM52" s="222" t="s">
        <v>22</v>
      </c>
      <c r="BN52" s="222">
        <v>3</v>
      </c>
      <c r="BO52" s="222" t="s">
        <v>4762</v>
      </c>
      <c r="BP52" s="218" t="s">
        <v>790</v>
      </c>
      <c r="BQ52" s="223">
        <v>45530</v>
      </c>
      <c r="BR52" s="221" t="s">
        <v>4831</v>
      </c>
      <c r="BS52" s="224" t="s">
        <v>17</v>
      </c>
      <c r="BT52" s="224" t="s">
        <v>824</v>
      </c>
      <c r="BU52" s="224" t="s">
        <v>17</v>
      </c>
      <c r="BV52" s="224" t="s">
        <v>17</v>
      </c>
      <c r="BW52" s="224" t="s">
        <v>4829</v>
      </c>
      <c r="BX52" s="224" t="s">
        <v>17</v>
      </c>
      <c r="BY52" s="214">
        <v>45530</v>
      </c>
      <c r="BZ52" s="222" t="s">
        <v>4832</v>
      </c>
      <c r="CA52" s="222" t="s">
        <v>17</v>
      </c>
      <c r="CB52" s="222" t="s">
        <v>824</v>
      </c>
      <c r="CC52" s="222" t="s">
        <v>17</v>
      </c>
      <c r="CD52" s="222" t="s">
        <v>17</v>
      </c>
      <c r="CE52" s="222" t="s">
        <v>4829</v>
      </c>
      <c r="CF52" s="222" t="s">
        <v>17</v>
      </c>
      <c r="CG52" s="223">
        <v>45530</v>
      </c>
      <c r="CH52" s="221" t="s">
        <v>11730</v>
      </c>
      <c r="CI52" s="222" t="e">
        <v>#N/A</v>
      </c>
      <c r="CJ52" s="222" t="e">
        <v>#N/A</v>
      </c>
      <c r="CK52" s="222" t="e">
        <v>#N/A</v>
      </c>
      <c r="CL52" s="222" t="e">
        <v>#N/A</v>
      </c>
      <c r="CM52" s="222" t="e">
        <v>#N/A</v>
      </c>
      <c r="CN52" s="222" t="e">
        <v>#N/A</v>
      </c>
      <c r="CO52" s="225" t="e">
        <v>#N/A</v>
      </c>
      <c r="CP52" s="222" t="s">
        <v>4834</v>
      </c>
      <c r="CQ52" s="224" t="s">
        <v>17</v>
      </c>
      <c r="CR52" s="224" t="s">
        <v>824</v>
      </c>
      <c r="CS52" s="224" t="s">
        <v>17</v>
      </c>
      <c r="CT52" s="224" t="s">
        <v>17</v>
      </c>
      <c r="CU52" s="224" t="s">
        <v>4829</v>
      </c>
      <c r="CV52" s="224" t="s">
        <v>17</v>
      </c>
      <c r="CW52" s="214">
        <v>45530</v>
      </c>
      <c r="CX52" s="222" t="s">
        <v>4811</v>
      </c>
      <c r="CY52" s="218">
        <v>2800000</v>
      </c>
      <c r="CZ52" s="218" t="s">
        <v>4818</v>
      </c>
      <c r="DA52" s="218" t="s">
        <v>22</v>
      </c>
      <c r="DB52" s="218">
        <v>3</v>
      </c>
      <c r="DC52" s="218" t="s">
        <v>4820</v>
      </c>
      <c r="DD52" s="218" t="s">
        <v>4819</v>
      </c>
      <c r="DE52" s="220">
        <v>45530</v>
      </c>
      <c r="DF52" s="221" t="s">
        <v>4814</v>
      </c>
      <c r="DG52" s="213">
        <v>4212000</v>
      </c>
      <c r="DH52" s="224" t="s">
        <v>4795</v>
      </c>
      <c r="DI52" s="224" t="s">
        <v>22</v>
      </c>
      <c r="DJ52" s="224">
        <v>3</v>
      </c>
      <c r="DK52" s="224" t="s">
        <v>4813</v>
      </c>
      <c r="DL52" s="224" t="s">
        <v>4812</v>
      </c>
      <c r="DM52" s="214">
        <v>45530</v>
      </c>
      <c r="DN52" s="222" t="s">
        <v>4817</v>
      </c>
      <c r="DO52" s="218">
        <v>2733000</v>
      </c>
      <c r="DP52" s="222" t="s">
        <v>4795</v>
      </c>
      <c r="DQ52" s="222" t="s">
        <v>22</v>
      </c>
      <c r="DR52" s="222">
        <v>3</v>
      </c>
      <c r="DS52" s="222" t="s">
        <v>4816</v>
      </c>
      <c r="DT52" s="222" t="s">
        <v>4815</v>
      </c>
      <c r="DU52" s="223">
        <v>45530</v>
      </c>
      <c r="DV52" s="221" t="s">
        <v>4821</v>
      </c>
      <c r="DW52" s="213">
        <v>1428000</v>
      </c>
      <c r="DX52" s="224" t="s">
        <v>4818</v>
      </c>
      <c r="DY52" s="224" t="s">
        <v>22</v>
      </c>
      <c r="DZ52" s="224">
        <v>3</v>
      </c>
      <c r="EA52" s="224" t="s">
        <v>4820</v>
      </c>
      <c r="EB52" s="224" t="s">
        <v>4819</v>
      </c>
      <c r="EC52" s="214">
        <v>45530</v>
      </c>
      <c r="ED52" s="222" t="s">
        <v>4824</v>
      </c>
      <c r="EE52" s="218">
        <v>1372000</v>
      </c>
      <c r="EF52" s="222" t="s">
        <v>4822</v>
      </c>
      <c r="EG52" s="222" t="s">
        <v>22</v>
      </c>
      <c r="EH52" s="222">
        <v>3</v>
      </c>
      <c r="EI52" s="222" t="s">
        <v>4823</v>
      </c>
      <c r="EJ52" s="222" t="s">
        <v>4819</v>
      </c>
      <c r="EK52" s="223">
        <v>45530</v>
      </c>
      <c r="EL52" s="221" t="s">
        <v>4826</v>
      </c>
      <c r="EM52" s="213">
        <v>0</v>
      </c>
      <c r="EN52" s="224" t="s">
        <v>4822</v>
      </c>
      <c r="EO52" s="224" t="s">
        <v>22</v>
      </c>
      <c r="EP52" s="224">
        <v>3</v>
      </c>
      <c r="EQ52" s="224" t="s">
        <v>4825</v>
      </c>
      <c r="ER52" s="224" t="s">
        <v>4819</v>
      </c>
      <c r="ES52" s="214">
        <v>45530</v>
      </c>
      <c r="ET52" s="222" t="s">
        <v>4807</v>
      </c>
      <c r="EU52" s="222">
        <v>225</v>
      </c>
      <c r="EV52" s="222" t="s">
        <v>4805</v>
      </c>
      <c r="EW52" s="222" t="s">
        <v>22</v>
      </c>
      <c r="EX52" s="222">
        <v>3</v>
      </c>
      <c r="EY52" s="222" t="s">
        <v>4762</v>
      </c>
      <c r="EZ52" s="222" t="s">
        <v>790</v>
      </c>
      <c r="FA52" s="223">
        <v>45530</v>
      </c>
      <c r="FB52" s="221" t="s">
        <v>4828</v>
      </c>
      <c r="FC52" s="224">
        <v>2</v>
      </c>
      <c r="FD52" s="224" t="s">
        <v>4822</v>
      </c>
      <c r="FE52" s="224" t="s">
        <v>884</v>
      </c>
      <c r="FF52" s="224">
        <v>2</v>
      </c>
      <c r="FG52" s="224" t="s">
        <v>4827</v>
      </c>
      <c r="FH52" s="224" t="s">
        <v>4788</v>
      </c>
      <c r="FI52" s="214">
        <v>45530</v>
      </c>
      <c r="FJ52" s="221" t="s">
        <v>1234</v>
      </c>
      <c r="FK52" s="222" t="s">
        <v>17</v>
      </c>
      <c r="FL52" s="222" t="s">
        <v>17</v>
      </c>
      <c r="FM52" s="222" t="s">
        <v>17</v>
      </c>
      <c r="FN52" s="222" t="s">
        <v>17</v>
      </c>
      <c r="FO52" s="222" t="s">
        <v>18</v>
      </c>
      <c r="FP52" s="218" t="s">
        <v>17</v>
      </c>
      <c r="FQ52" s="219">
        <v>45077</v>
      </c>
      <c r="FR52" s="221" t="s">
        <v>1235</v>
      </c>
      <c r="FS52" s="224" t="s">
        <v>17</v>
      </c>
      <c r="FT52" s="224" t="s">
        <v>17</v>
      </c>
      <c r="FU52" s="224" t="s">
        <v>17</v>
      </c>
      <c r="FV52" s="224" t="s">
        <v>17</v>
      </c>
      <c r="FW52" s="224" t="s">
        <v>18</v>
      </c>
      <c r="FX52" s="224" t="s">
        <v>17</v>
      </c>
      <c r="FY52" s="214">
        <v>45077</v>
      </c>
      <c r="FZ52" s="222" t="s">
        <v>3094</v>
      </c>
      <c r="GA52" s="222">
        <v>0</v>
      </c>
      <c r="GB52" s="222" t="s">
        <v>2177</v>
      </c>
      <c r="GC52" s="222" t="s">
        <v>33</v>
      </c>
      <c r="GD52" s="222">
        <v>2</v>
      </c>
      <c r="GE52" s="222" t="s">
        <v>17</v>
      </c>
      <c r="GF52" s="222" t="s">
        <v>17</v>
      </c>
      <c r="GG52" s="223">
        <v>45461</v>
      </c>
      <c r="GH52" s="221" t="s">
        <v>3100</v>
      </c>
      <c r="GI52" s="224">
        <v>1</v>
      </c>
      <c r="GJ52" s="224" t="s">
        <v>2177</v>
      </c>
      <c r="GK52" s="224" t="s">
        <v>33</v>
      </c>
      <c r="GL52" s="224">
        <v>2</v>
      </c>
      <c r="GM52" s="224" t="s">
        <v>17</v>
      </c>
      <c r="GN52" s="224" t="s">
        <v>17</v>
      </c>
      <c r="GO52" s="214">
        <v>45461</v>
      </c>
      <c r="GP52" s="222" t="s">
        <v>3095</v>
      </c>
      <c r="GQ52" s="222">
        <v>0</v>
      </c>
      <c r="GR52" s="222" t="s">
        <v>2177</v>
      </c>
      <c r="GS52" s="222" t="s">
        <v>33</v>
      </c>
      <c r="GT52" s="222">
        <v>2</v>
      </c>
      <c r="GU52" s="222" t="s">
        <v>17</v>
      </c>
      <c r="GV52" s="222" t="s">
        <v>17</v>
      </c>
      <c r="GW52" s="223">
        <v>45461</v>
      </c>
      <c r="GX52" s="221" t="s">
        <v>3101</v>
      </c>
      <c r="GY52" s="224">
        <v>0</v>
      </c>
      <c r="GZ52" s="224" t="s">
        <v>2177</v>
      </c>
      <c r="HA52" s="224" t="s">
        <v>33</v>
      </c>
      <c r="HB52" s="224">
        <v>2</v>
      </c>
      <c r="HC52" s="224" t="s">
        <v>17</v>
      </c>
      <c r="HD52" s="224" t="s">
        <v>17</v>
      </c>
      <c r="HE52" s="214">
        <v>45461</v>
      </c>
      <c r="HF52" s="222" t="s">
        <v>3093</v>
      </c>
      <c r="HG52" s="222">
        <v>0</v>
      </c>
      <c r="HH52" s="222" t="s">
        <v>2177</v>
      </c>
      <c r="HI52" s="222" t="s">
        <v>33</v>
      </c>
      <c r="HJ52" s="222">
        <v>2</v>
      </c>
      <c r="HK52" s="222" t="s">
        <v>17</v>
      </c>
      <c r="HL52" s="222" t="s">
        <v>17</v>
      </c>
      <c r="HM52" s="223">
        <v>45461</v>
      </c>
      <c r="HN52" s="221" t="s">
        <v>3099</v>
      </c>
      <c r="HO52" s="224">
        <v>2</v>
      </c>
      <c r="HP52" s="224" t="s">
        <v>2177</v>
      </c>
      <c r="HQ52" s="224" t="s">
        <v>33</v>
      </c>
      <c r="HR52" s="224">
        <v>2</v>
      </c>
      <c r="HS52" s="224" t="s">
        <v>17</v>
      </c>
      <c r="HT52" s="224" t="s">
        <v>17</v>
      </c>
      <c r="HU52" s="214">
        <v>45461</v>
      </c>
      <c r="HV52" s="222" t="s">
        <v>3096</v>
      </c>
      <c r="HW52" s="222">
        <v>3</v>
      </c>
      <c r="HX52" s="222" t="s">
        <v>2177</v>
      </c>
      <c r="HY52" s="222" t="s">
        <v>33</v>
      </c>
      <c r="HZ52" s="222">
        <v>2</v>
      </c>
      <c r="IA52" s="222" t="s">
        <v>17</v>
      </c>
      <c r="IB52" s="222" t="s">
        <v>17</v>
      </c>
      <c r="IC52" s="223">
        <v>45461</v>
      </c>
      <c r="ID52" s="221" t="s">
        <v>3098</v>
      </c>
      <c r="IE52" s="224">
        <v>0</v>
      </c>
      <c r="IF52" s="224" t="s">
        <v>2177</v>
      </c>
      <c r="IG52" s="224" t="s">
        <v>33</v>
      </c>
      <c r="IH52" s="224">
        <v>2</v>
      </c>
      <c r="II52" s="224" t="s">
        <v>17</v>
      </c>
      <c r="IJ52" s="224" t="s">
        <v>17</v>
      </c>
      <c r="IK52" s="214">
        <v>45461</v>
      </c>
      <c r="IL52" s="222" t="s">
        <v>3097</v>
      </c>
      <c r="IM52" s="222">
        <v>3</v>
      </c>
      <c r="IN52" s="222" t="s">
        <v>2177</v>
      </c>
      <c r="IO52" s="222" t="s">
        <v>33</v>
      </c>
      <c r="IP52" s="222">
        <v>2</v>
      </c>
      <c r="IQ52" s="222" t="s">
        <v>17</v>
      </c>
      <c r="IR52" s="222" t="s">
        <v>17</v>
      </c>
      <c r="IS52" s="223">
        <v>45461</v>
      </c>
    </row>
    <row r="53" spans="1:253" s="11" customFormat="1" ht="13.25" customHeight="1" x14ac:dyDescent="0.25">
      <c r="A53" s="11" t="s">
        <v>1211</v>
      </c>
      <c r="B53" s="11" t="s">
        <v>11174</v>
      </c>
      <c r="C53" s="11" t="s">
        <v>1212</v>
      </c>
      <c r="D53" s="11" t="s">
        <v>1213</v>
      </c>
      <c r="E53" s="11" t="s">
        <v>10507</v>
      </c>
      <c r="F53" s="11" t="s">
        <v>5754</v>
      </c>
      <c r="G53" s="212">
        <v>11700000</v>
      </c>
      <c r="H53" s="213" t="s">
        <v>5751</v>
      </c>
      <c r="I53" s="213" t="s">
        <v>492</v>
      </c>
      <c r="J53" s="213">
        <v>1</v>
      </c>
      <c r="K53" s="213" t="s">
        <v>5753</v>
      </c>
      <c r="L53" s="213" t="s">
        <v>5752</v>
      </c>
      <c r="M53" s="214">
        <v>45560</v>
      </c>
      <c r="N53" s="221" t="s">
        <v>5757</v>
      </c>
      <c r="O53" s="216">
        <v>27560</v>
      </c>
      <c r="P53" s="216" t="s">
        <v>911</v>
      </c>
      <c r="Q53" s="216" t="s">
        <v>884</v>
      </c>
      <c r="R53" s="216">
        <v>2</v>
      </c>
      <c r="S53" s="216" t="s">
        <v>5756</v>
      </c>
      <c r="T53" s="216" t="s">
        <v>5755</v>
      </c>
      <c r="U53" s="217">
        <v>45560</v>
      </c>
      <c r="V53" s="221" t="s">
        <v>5760</v>
      </c>
      <c r="W53" s="213">
        <v>11700000</v>
      </c>
      <c r="X53" s="213" t="s">
        <v>5751</v>
      </c>
      <c r="Y53" s="213" t="s">
        <v>492</v>
      </c>
      <c r="Z53" s="213">
        <v>1</v>
      </c>
      <c r="AA53" s="213" t="s">
        <v>5759</v>
      </c>
      <c r="AB53" s="213" t="s">
        <v>5758</v>
      </c>
      <c r="AC53" s="214">
        <v>45560</v>
      </c>
      <c r="AD53" s="221" t="s">
        <v>5764</v>
      </c>
      <c r="AE53" s="218">
        <v>8658000</v>
      </c>
      <c r="AF53" s="218" t="s">
        <v>5761</v>
      </c>
      <c r="AG53" s="218" t="s">
        <v>492</v>
      </c>
      <c r="AH53" s="218">
        <v>1</v>
      </c>
      <c r="AI53" s="218" t="s">
        <v>5763</v>
      </c>
      <c r="AJ53" s="218" t="s">
        <v>5762</v>
      </c>
      <c r="AK53" s="219">
        <v>45560</v>
      </c>
      <c r="AL53" s="221" t="s">
        <v>5768</v>
      </c>
      <c r="AM53" s="213">
        <v>578000</v>
      </c>
      <c r="AN53" s="213" t="s">
        <v>5765</v>
      </c>
      <c r="AO53" s="213" t="s">
        <v>492</v>
      </c>
      <c r="AP53" s="213">
        <v>1</v>
      </c>
      <c r="AQ53" s="213" t="s">
        <v>5767</v>
      </c>
      <c r="AR53" s="213" t="s">
        <v>5766</v>
      </c>
      <c r="AS53" s="214">
        <v>45560</v>
      </c>
      <c r="AT53" s="222" t="s">
        <v>5769</v>
      </c>
      <c r="AU53" s="218" t="s">
        <v>17</v>
      </c>
      <c r="AV53" s="218" t="s">
        <v>17</v>
      </c>
      <c r="AW53" s="218" t="s">
        <v>17</v>
      </c>
      <c r="AX53" s="218" t="s">
        <v>17</v>
      </c>
      <c r="AY53" s="218" t="s">
        <v>5309</v>
      </c>
      <c r="AZ53" s="218" t="s">
        <v>17</v>
      </c>
      <c r="BA53" s="219">
        <v>45560</v>
      </c>
      <c r="BB53" s="221" t="s">
        <v>5791</v>
      </c>
      <c r="BC53" s="213" t="s">
        <v>17</v>
      </c>
      <c r="BD53" s="213" t="s">
        <v>824</v>
      </c>
      <c r="BE53" s="213" t="s">
        <v>17</v>
      </c>
      <c r="BF53" s="213" t="s">
        <v>17</v>
      </c>
      <c r="BG53" s="213" t="s">
        <v>5309</v>
      </c>
      <c r="BH53" s="213" t="s">
        <v>17</v>
      </c>
      <c r="BI53" s="214">
        <v>45560</v>
      </c>
      <c r="BJ53" s="222" t="s">
        <v>5772</v>
      </c>
      <c r="BK53" s="222">
        <v>531</v>
      </c>
      <c r="BL53" s="222" t="s">
        <v>5770</v>
      </c>
      <c r="BM53" s="222" t="s">
        <v>22</v>
      </c>
      <c r="BN53" s="222">
        <v>3</v>
      </c>
      <c r="BO53" s="222" t="s">
        <v>5771</v>
      </c>
      <c r="BP53" s="218" t="s">
        <v>790</v>
      </c>
      <c r="BQ53" s="223">
        <v>45560</v>
      </c>
      <c r="BR53" s="221" t="s">
        <v>5792</v>
      </c>
      <c r="BS53" s="224" t="s">
        <v>17</v>
      </c>
      <c r="BT53" s="224" t="s">
        <v>512</v>
      </c>
      <c r="BU53" s="224" t="s">
        <v>17</v>
      </c>
      <c r="BV53" s="224" t="s">
        <v>17</v>
      </c>
      <c r="BW53" s="224" t="s">
        <v>5309</v>
      </c>
      <c r="BX53" s="224" t="s">
        <v>512</v>
      </c>
      <c r="BY53" s="214">
        <v>45560</v>
      </c>
      <c r="BZ53" s="222" t="s">
        <v>5793</v>
      </c>
      <c r="CA53" s="222" t="s">
        <v>17</v>
      </c>
      <c r="CB53" s="222" t="s">
        <v>512</v>
      </c>
      <c r="CC53" s="222" t="s">
        <v>17</v>
      </c>
      <c r="CD53" s="222" t="s">
        <v>17</v>
      </c>
      <c r="CE53" s="222" t="s">
        <v>5309</v>
      </c>
      <c r="CF53" s="222" t="s">
        <v>512</v>
      </c>
      <c r="CG53" s="223">
        <v>45560</v>
      </c>
      <c r="CH53" s="221" t="s">
        <v>11731</v>
      </c>
      <c r="CI53" s="222" t="e">
        <v>#N/A</v>
      </c>
      <c r="CJ53" s="222" t="e">
        <v>#N/A</v>
      </c>
      <c r="CK53" s="222" t="e">
        <v>#N/A</v>
      </c>
      <c r="CL53" s="222" t="e">
        <v>#N/A</v>
      </c>
      <c r="CM53" s="222" t="e">
        <v>#N/A</v>
      </c>
      <c r="CN53" s="222" t="e">
        <v>#N/A</v>
      </c>
      <c r="CO53" s="225" t="e">
        <v>#N/A</v>
      </c>
      <c r="CP53" s="222" t="s">
        <v>5795</v>
      </c>
      <c r="CQ53" s="224" t="s">
        <v>17</v>
      </c>
      <c r="CR53" s="224" t="s">
        <v>512</v>
      </c>
      <c r="CS53" s="224" t="s">
        <v>17</v>
      </c>
      <c r="CT53" s="224" t="s">
        <v>17</v>
      </c>
      <c r="CU53" s="224" t="s">
        <v>5309</v>
      </c>
      <c r="CV53" s="224" t="s">
        <v>512</v>
      </c>
      <c r="CW53" s="214">
        <v>45560</v>
      </c>
      <c r="CX53" s="222" t="s">
        <v>5777</v>
      </c>
      <c r="CY53" s="218">
        <v>5500000</v>
      </c>
      <c r="CZ53" s="218" t="s">
        <v>5761</v>
      </c>
      <c r="DA53" s="218" t="s">
        <v>22</v>
      </c>
      <c r="DB53" s="218">
        <v>3</v>
      </c>
      <c r="DC53" s="218" t="s">
        <v>5782</v>
      </c>
      <c r="DD53" s="218" t="s">
        <v>5762</v>
      </c>
      <c r="DE53" s="220">
        <v>45560</v>
      </c>
      <c r="DF53" s="221" t="s">
        <v>5779</v>
      </c>
      <c r="DG53" s="213">
        <v>3042000</v>
      </c>
      <c r="DH53" s="224" t="s">
        <v>5761</v>
      </c>
      <c r="DI53" s="224" t="s">
        <v>22</v>
      </c>
      <c r="DJ53" s="224">
        <v>3</v>
      </c>
      <c r="DK53" s="224" t="s">
        <v>5778</v>
      </c>
      <c r="DL53" s="224" t="s">
        <v>5762</v>
      </c>
      <c r="DM53" s="214">
        <v>45560</v>
      </c>
      <c r="DN53" s="222" t="s">
        <v>5781</v>
      </c>
      <c r="DO53" s="218">
        <v>3158000</v>
      </c>
      <c r="DP53" s="222" t="s">
        <v>5761</v>
      </c>
      <c r="DQ53" s="222" t="s">
        <v>22</v>
      </c>
      <c r="DR53" s="222">
        <v>3</v>
      </c>
      <c r="DS53" s="222" t="s">
        <v>5780</v>
      </c>
      <c r="DT53" s="222" t="s">
        <v>5762</v>
      </c>
      <c r="DU53" s="223">
        <v>45560</v>
      </c>
      <c r="DV53" s="221" t="s">
        <v>5783</v>
      </c>
      <c r="DW53" s="213">
        <v>3855000</v>
      </c>
      <c r="DX53" s="224" t="s">
        <v>5761</v>
      </c>
      <c r="DY53" s="224" t="s">
        <v>22</v>
      </c>
      <c r="DZ53" s="224">
        <v>3</v>
      </c>
      <c r="EA53" s="224" t="s">
        <v>5782</v>
      </c>
      <c r="EB53" s="224" t="s">
        <v>5762</v>
      </c>
      <c r="EC53" s="214">
        <v>45560</v>
      </c>
      <c r="ED53" s="222" t="s">
        <v>5785</v>
      </c>
      <c r="EE53" s="218">
        <v>1645000</v>
      </c>
      <c r="EF53" s="222" t="s">
        <v>5761</v>
      </c>
      <c r="EG53" s="222" t="s">
        <v>22</v>
      </c>
      <c r="EH53" s="222">
        <v>3</v>
      </c>
      <c r="EI53" s="222" t="s">
        <v>5784</v>
      </c>
      <c r="EJ53" s="222" t="s">
        <v>5762</v>
      </c>
      <c r="EK53" s="223">
        <v>45560</v>
      </c>
      <c r="EL53" s="221" t="s">
        <v>5787</v>
      </c>
      <c r="EM53" s="213">
        <v>0</v>
      </c>
      <c r="EN53" s="224" t="s">
        <v>5761</v>
      </c>
      <c r="EO53" s="224" t="s">
        <v>22</v>
      </c>
      <c r="EP53" s="224">
        <v>3</v>
      </c>
      <c r="EQ53" s="224" t="s">
        <v>5786</v>
      </c>
      <c r="ER53" s="224" t="s">
        <v>5762</v>
      </c>
      <c r="ES53" s="214">
        <v>45560</v>
      </c>
      <c r="ET53" s="222" t="s">
        <v>5773</v>
      </c>
      <c r="EU53" s="222">
        <v>531</v>
      </c>
      <c r="EV53" s="222" t="s">
        <v>5770</v>
      </c>
      <c r="EW53" s="222" t="s">
        <v>22</v>
      </c>
      <c r="EX53" s="222">
        <v>3</v>
      </c>
      <c r="EY53" s="222" t="s">
        <v>5771</v>
      </c>
      <c r="EZ53" s="222" t="s">
        <v>790</v>
      </c>
      <c r="FA53" s="223">
        <v>45560</v>
      </c>
      <c r="FB53" s="221" t="s">
        <v>5790</v>
      </c>
      <c r="FC53" s="224">
        <v>5</v>
      </c>
      <c r="FD53" s="224" t="s">
        <v>5751</v>
      </c>
      <c r="FE53" s="224" t="s">
        <v>492</v>
      </c>
      <c r="FF53" s="224">
        <v>1</v>
      </c>
      <c r="FG53" s="224" t="s">
        <v>5789</v>
      </c>
      <c r="FH53" s="224" t="s">
        <v>5788</v>
      </c>
      <c r="FI53" s="214">
        <v>45560</v>
      </c>
      <c r="FJ53" s="221" t="s">
        <v>1214</v>
      </c>
      <c r="FK53" s="222" t="s">
        <v>17</v>
      </c>
      <c r="FL53" s="222" t="s">
        <v>512</v>
      </c>
      <c r="FM53" s="222" t="s">
        <v>17</v>
      </c>
      <c r="FN53" s="222" t="s">
        <v>17</v>
      </c>
      <c r="FO53" s="222" t="s">
        <v>18</v>
      </c>
      <c r="FP53" s="218" t="s">
        <v>512</v>
      </c>
      <c r="FQ53" s="219">
        <v>45049</v>
      </c>
      <c r="FR53" s="221" t="s">
        <v>1215</v>
      </c>
      <c r="FS53" s="224" t="s">
        <v>17</v>
      </c>
      <c r="FT53" s="224" t="s">
        <v>512</v>
      </c>
      <c r="FU53" s="224" t="s">
        <v>17</v>
      </c>
      <c r="FV53" s="224" t="s">
        <v>17</v>
      </c>
      <c r="FW53" s="224" t="s">
        <v>18</v>
      </c>
      <c r="FX53" s="224" t="s">
        <v>512</v>
      </c>
      <c r="FY53" s="214">
        <v>45049</v>
      </c>
      <c r="FZ53" s="222" t="s">
        <v>3103</v>
      </c>
      <c r="GA53" s="222">
        <v>1</v>
      </c>
      <c r="GB53" s="222" t="s">
        <v>2177</v>
      </c>
      <c r="GC53" s="222" t="s">
        <v>33</v>
      </c>
      <c r="GD53" s="222">
        <v>2</v>
      </c>
      <c r="GE53" s="222" t="s">
        <v>17</v>
      </c>
      <c r="GF53" s="222" t="s">
        <v>17</v>
      </c>
      <c r="GG53" s="223">
        <v>45461</v>
      </c>
      <c r="GH53" s="221" t="s">
        <v>3109</v>
      </c>
      <c r="GI53" s="224">
        <v>3</v>
      </c>
      <c r="GJ53" s="224" t="s">
        <v>2177</v>
      </c>
      <c r="GK53" s="224" t="s">
        <v>33</v>
      </c>
      <c r="GL53" s="224">
        <v>2</v>
      </c>
      <c r="GM53" s="224" t="s">
        <v>17</v>
      </c>
      <c r="GN53" s="224" t="s">
        <v>17</v>
      </c>
      <c r="GO53" s="214">
        <v>45461</v>
      </c>
      <c r="GP53" s="222" t="s">
        <v>3104</v>
      </c>
      <c r="GQ53" s="222">
        <v>3</v>
      </c>
      <c r="GR53" s="222" t="s">
        <v>2177</v>
      </c>
      <c r="GS53" s="222" t="s">
        <v>33</v>
      </c>
      <c r="GT53" s="222">
        <v>2</v>
      </c>
      <c r="GU53" s="222" t="s">
        <v>17</v>
      </c>
      <c r="GV53" s="222" t="s">
        <v>17</v>
      </c>
      <c r="GW53" s="223">
        <v>45461</v>
      </c>
      <c r="GX53" s="221" t="s">
        <v>3110</v>
      </c>
      <c r="GY53" s="224">
        <v>0</v>
      </c>
      <c r="GZ53" s="224" t="s">
        <v>2177</v>
      </c>
      <c r="HA53" s="224" t="s">
        <v>33</v>
      </c>
      <c r="HB53" s="224">
        <v>2</v>
      </c>
      <c r="HC53" s="224" t="s">
        <v>17</v>
      </c>
      <c r="HD53" s="224" t="s">
        <v>17</v>
      </c>
      <c r="HE53" s="214">
        <v>45461</v>
      </c>
      <c r="HF53" s="222" t="s">
        <v>3102</v>
      </c>
      <c r="HG53" s="222">
        <v>0</v>
      </c>
      <c r="HH53" s="222" t="s">
        <v>2177</v>
      </c>
      <c r="HI53" s="222" t="s">
        <v>33</v>
      </c>
      <c r="HJ53" s="222">
        <v>2</v>
      </c>
      <c r="HK53" s="222" t="s">
        <v>17</v>
      </c>
      <c r="HL53" s="222" t="s">
        <v>17</v>
      </c>
      <c r="HM53" s="223">
        <v>45461</v>
      </c>
      <c r="HN53" s="221" t="s">
        <v>3108</v>
      </c>
      <c r="HO53" s="224">
        <v>2</v>
      </c>
      <c r="HP53" s="224" t="s">
        <v>2177</v>
      </c>
      <c r="HQ53" s="224" t="s">
        <v>33</v>
      </c>
      <c r="HR53" s="224">
        <v>2</v>
      </c>
      <c r="HS53" s="224" t="s">
        <v>17</v>
      </c>
      <c r="HT53" s="224" t="s">
        <v>17</v>
      </c>
      <c r="HU53" s="214">
        <v>45461</v>
      </c>
      <c r="HV53" s="222" t="s">
        <v>3105</v>
      </c>
      <c r="HW53" s="222">
        <v>3</v>
      </c>
      <c r="HX53" s="222" t="s">
        <v>2177</v>
      </c>
      <c r="HY53" s="222" t="s">
        <v>33</v>
      </c>
      <c r="HZ53" s="222">
        <v>2</v>
      </c>
      <c r="IA53" s="222" t="s">
        <v>17</v>
      </c>
      <c r="IB53" s="222" t="s">
        <v>17</v>
      </c>
      <c r="IC53" s="223">
        <v>45461</v>
      </c>
      <c r="ID53" s="221" t="s">
        <v>3107</v>
      </c>
      <c r="IE53" s="224">
        <v>0</v>
      </c>
      <c r="IF53" s="224" t="s">
        <v>2177</v>
      </c>
      <c r="IG53" s="224" t="s">
        <v>33</v>
      </c>
      <c r="IH53" s="224">
        <v>2</v>
      </c>
      <c r="II53" s="224" t="s">
        <v>17</v>
      </c>
      <c r="IJ53" s="224" t="s">
        <v>17</v>
      </c>
      <c r="IK53" s="214">
        <v>45461</v>
      </c>
      <c r="IL53" s="222" t="s">
        <v>3106</v>
      </c>
      <c r="IM53" s="222">
        <v>3</v>
      </c>
      <c r="IN53" s="222" t="s">
        <v>2177</v>
      </c>
      <c r="IO53" s="222" t="s">
        <v>33</v>
      </c>
      <c r="IP53" s="222">
        <v>2</v>
      </c>
      <c r="IQ53" s="222" t="s">
        <v>17</v>
      </c>
      <c r="IR53" s="222" t="s">
        <v>17</v>
      </c>
      <c r="IS53" s="223">
        <v>45461</v>
      </c>
    </row>
    <row r="54" spans="1:253" s="11" customFormat="1" ht="13.25" customHeight="1" x14ac:dyDescent="0.25">
      <c r="A54" s="11" t="s">
        <v>3111</v>
      </c>
      <c r="B54" s="11" t="s">
        <v>11027</v>
      </c>
      <c r="C54" s="11" t="s">
        <v>3112</v>
      </c>
      <c r="D54" s="11" t="s">
        <v>3113</v>
      </c>
      <c r="E54" s="11" t="s">
        <v>10508</v>
      </c>
      <c r="F54" s="11" t="s">
        <v>8476</v>
      </c>
      <c r="G54" s="212">
        <v>9706000</v>
      </c>
      <c r="H54" s="213" t="s">
        <v>8330</v>
      </c>
      <c r="I54" s="213" t="s">
        <v>492</v>
      </c>
      <c r="J54" s="213">
        <v>1</v>
      </c>
      <c r="K54" s="213" t="s">
        <v>8475</v>
      </c>
      <c r="L54" s="213" t="s">
        <v>8474</v>
      </c>
      <c r="M54" s="214">
        <v>45563</v>
      </c>
      <c r="N54" s="221" t="s">
        <v>8480</v>
      </c>
      <c r="O54" s="216">
        <v>93013</v>
      </c>
      <c r="P54" s="216" t="s">
        <v>8477</v>
      </c>
      <c r="Q54" s="216" t="s">
        <v>884</v>
      </c>
      <c r="R54" s="216">
        <v>2</v>
      </c>
      <c r="S54" s="216" t="s">
        <v>8479</v>
      </c>
      <c r="T54" s="216" t="s">
        <v>8478</v>
      </c>
      <c r="U54" s="217">
        <v>45563</v>
      </c>
      <c r="V54" s="221" t="s">
        <v>8482</v>
      </c>
      <c r="W54" s="213">
        <v>9706000</v>
      </c>
      <c r="X54" s="213" t="s">
        <v>8330</v>
      </c>
      <c r="Y54" s="213" t="s">
        <v>884</v>
      </c>
      <c r="Z54" s="213">
        <v>2</v>
      </c>
      <c r="AA54" s="213" t="s">
        <v>8481</v>
      </c>
      <c r="AB54" s="213" t="s">
        <v>8474</v>
      </c>
      <c r="AC54" s="214">
        <v>45563</v>
      </c>
      <c r="AD54" s="221" t="s">
        <v>8484</v>
      </c>
      <c r="AE54" s="218">
        <v>62000</v>
      </c>
      <c r="AF54" s="218" t="s">
        <v>8245</v>
      </c>
      <c r="AG54" s="218" t="s">
        <v>884</v>
      </c>
      <c r="AH54" s="218">
        <v>2</v>
      </c>
      <c r="AI54" s="218" t="s">
        <v>8483</v>
      </c>
      <c r="AJ54" s="218" t="s">
        <v>8340</v>
      </c>
      <c r="AK54" s="219">
        <v>45563</v>
      </c>
      <c r="AL54" s="221" t="s">
        <v>8486</v>
      </c>
      <c r="AM54" s="213">
        <v>62000</v>
      </c>
      <c r="AN54" s="213" t="s">
        <v>8245</v>
      </c>
      <c r="AO54" s="213" t="s">
        <v>884</v>
      </c>
      <c r="AP54" s="213">
        <v>2</v>
      </c>
      <c r="AQ54" s="213" t="s">
        <v>8485</v>
      </c>
      <c r="AR54" s="213" t="s">
        <v>8340</v>
      </c>
      <c r="AS54" s="214">
        <v>45563</v>
      </c>
      <c r="AT54" s="222" t="s">
        <v>8488</v>
      </c>
      <c r="AU54" s="218" t="s">
        <v>17</v>
      </c>
      <c r="AV54" s="218" t="s">
        <v>17</v>
      </c>
      <c r="AW54" s="218" t="s">
        <v>17</v>
      </c>
      <c r="AX54" s="218" t="s">
        <v>17</v>
      </c>
      <c r="AY54" s="218" t="s">
        <v>180</v>
      </c>
      <c r="AZ54" s="218" t="s">
        <v>17</v>
      </c>
      <c r="BA54" s="219">
        <v>45563</v>
      </c>
      <c r="BB54" s="221" t="s">
        <v>8487</v>
      </c>
      <c r="BC54" s="213" t="s">
        <v>17</v>
      </c>
      <c r="BD54" s="213" t="s">
        <v>17</v>
      </c>
      <c r="BE54" s="213" t="s">
        <v>17</v>
      </c>
      <c r="BF54" s="213" t="s">
        <v>17</v>
      </c>
      <c r="BG54" s="213" t="s">
        <v>180</v>
      </c>
      <c r="BH54" s="213" t="s">
        <v>17</v>
      </c>
      <c r="BI54" s="214">
        <v>45563</v>
      </c>
      <c r="BJ54" s="222" t="s">
        <v>8489</v>
      </c>
      <c r="BK54" s="222">
        <v>0</v>
      </c>
      <c r="BL54" s="222" t="s">
        <v>8348</v>
      </c>
      <c r="BM54" s="222" t="s">
        <v>884</v>
      </c>
      <c r="BN54" s="222">
        <v>2</v>
      </c>
      <c r="BO54" s="222" t="s">
        <v>8349</v>
      </c>
      <c r="BP54" s="218" t="s">
        <v>790</v>
      </c>
      <c r="BQ54" s="223">
        <v>45563</v>
      </c>
      <c r="BR54" s="221" t="s">
        <v>8492</v>
      </c>
      <c r="BS54" s="224">
        <v>0</v>
      </c>
      <c r="BT54" s="224" t="s">
        <v>17</v>
      </c>
      <c r="BU54" s="224" t="s">
        <v>17</v>
      </c>
      <c r="BV54" s="224" t="s">
        <v>17</v>
      </c>
      <c r="BW54" s="224" t="s">
        <v>8353</v>
      </c>
      <c r="BX54" s="224" t="s">
        <v>17</v>
      </c>
      <c r="BY54" s="214">
        <v>45563</v>
      </c>
      <c r="BZ54" s="222" t="s">
        <v>8493</v>
      </c>
      <c r="CA54" s="222">
        <v>0</v>
      </c>
      <c r="CB54" s="222" t="s">
        <v>17</v>
      </c>
      <c r="CC54" s="222" t="s">
        <v>17</v>
      </c>
      <c r="CD54" s="222" t="s">
        <v>17</v>
      </c>
      <c r="CE54" s="222" t="s">
        <v>8353</v>
      </c>
      <c r="CF54" s="222" t="s">
        <v>17</v>
      </c>
      <c r="CG54" s="223">
        <v>45563</v>
      </c>
      <c r="CH54" s="221" t="s">
        <v>11732</v>
      </c>
      <c r="CI54" s="222" t="e">
        <v>#N/A</v>
      </c>
      <c r="CJ54" s="222" t="e">
        <v>#N/A</v>
      </c>
      <c r="CK54" s="222" t="e">
        <v>#N/A</v>
      </c>
      <c r="CL54" s="222" t="e">
        <v>#N/A</v>
      </c>
      <c r="CM54" s="222" t="e">
        <v>#N/A</v>
      </c>
      <c r="CN54" s="222" t="e">
        <v>#N/A</v>
      </c>
      <c r="CO54" s="225" t="e">
        <v>#N/A</v>
      </c>
      <c r="CP54" s="222" t="s">
        <v>8495</v>
      </c>
      <c r="CQ54" s="224" t="s">
        <v>17</v>
      </c>
      <c r="CR54" s="224" t="s">
        <v>17</v>
      </c>
      <c r="CS54" s="224" t="s">
        <v>17</v>
      </c>
      <c r="CT54" s="224" t="s">
        <v>17</v>
      </c>
      <c r="CU54" s="224" t="s">
        <v>180</v>
      </c>
      <c r="CV54" s="224" t="s">
        <v>17</v>
      </c>
      <c r="CW54" s="214">
        <v>45563</v>
      </c>
      <c r="CX54" s="222" t="s">
        <v>8497</v>
      </c>
      <c r="CY54" s="218">
        <v>62000</v>
      </c>
      <c r="CZ54" s="218" t="s">
        <v>8358</v>
      </c>
      <c r="DA54" s="218" t="s">
        <v>884</v>
      </c>
      <c r="DB54" s="218">
        <v>2</v>
      </c>
      <c r="DC54" s="218" t="s">
        <v>7941</v>
      </c>
      <c r="DD54" s="218" t="s">
        <v>8359</v>
      </c>
      <c r="DE54" s="220">
        <v>45563</v>
      </c>
      <c r="DF54" s="221" t="s">
        <v>8498</v>
      </c>
      <c r="DG54" s="213">
        <v>9643000</v>
      </c>
      <c r="DH54" s="224" t="s">
        <v>8330</v>
      </c>
      <c r="DI54" s="224" t="s">
        <v>884</v>
      </c>
      <c r="DJ54" s="224">
        <v>2</v>
      </c>
      <c r="DK54" s="224" t="s">
        <v>8363</v>
      </c>
      <c r="DL54" s="224" t="s">
        <v>8474</v>
      </c>
      <c r="DM54" s="214">
        <v>45563</v>
      </c>
      <c r="DN54" s="222" t="s">
        <v>8499</v>
      </c>
      <c r="DO54" s="218">
        <v>0</v>
      </c>
      <c r="DP54" s="222" t="s">
        <v>8358</v>
      </c>
      <c r="DQ54" s="222" t="s">
        <v>884</v>
      </c>
      <c r="DR54" s="222">
        <v>2</v>
      </c>
      <c r="DS54" s="222" t="s">
        <v>8401</v>
      </c>
      <c r="DT54" s="222" t="s">
        <v>8359</v>
      </c>
      <c r="DU54" s="223">
        <v>45563</v>
      </c>
      <c r="DV54" s="221" t="s">
        <v>8500</v>
      </c>
      <c r="DW54" s="213">
        <v>62000</v>
      </c>
      <c r="DX54" s="224" t="s">
        <v>8358</v>
      </c>
      <c r="DY54" s="224" t="s">
        <v>884</v>
      </c>
      <c r="DZ54" s="224">
        <v>2</v>
      </c>
      <c r="EA54" s="224" t="s">
        <v>7941</v>
      </c>
      <c r="EB54" s="224" t="s">
        <v>8359</v>
      </c>
      <c r="EC54" s="214">
        <v>45563</v>
      </c>
      <c r="ED54" s="222" t="s">
        <v>8501</v>
      </c>
      <c r="EE54" s="218">
        <v>0</v>
      </c>
      <c r="EF54" s="222" t="s">
        <v>8358</v>
      </c>
      <c r="EG54" s="222" t="s">
        <v>884</v>
      </c>
      <c r="EH54" s="222">
        <v>2</v>
      </c>
      <c r="EI54" s="222" t="s">
        <v>7941</v>
      </c>
      <c r="EJ54" s="222" t="s">
        <v>8359</v>
      </c>
      <c r="EK54" s="223">
        <v>45563</v>
      </c>
      <c r="EL54" s="221" t="s">
        <v>8502</v>
      </c>
      <c r="EM54" s="213">
        <v>0</v>
      </c>
      <c r="EN54" s="224" t="s">
        <v>8358</v>
      </c>
      <c r="EO54" s="224" t="s">
        <v>884</v>
      </c>
      <c r="EP54" s="224">
        <v>2</v>
      </c>
      <c r="EQ54" s="224" t="s">
        <v>7941</v>
      </c>
      <c r="ER54" s="224" t="s">
        <v>8359</v>
      </c>
      <c r="ES54" s="214">
        <v>45563</v>
      </c>
      <c r="ET54" s="222" t="s">
        <v>8491</v>
      </c>
      <c r="EU54" s="222">
        <v>0</v>
      </c>
      <c r="EV54" s="222" t="s">
        <v>8348</v>
      </c>
      <c r="EW54" s="222" t="s">
        <v>884</v>
      </c>
      <c r="EX54" s="222">
        <v>2</v>
      </c>
      <c r="EY54" s="222" t="s">
        <v>8490</v>
      </c>
      <c r="EZ54" s="222" t="s">
        <v>790</v>
      </c>
      <c r="FA54" s="223">
        <v>45563</v>
      </c>
      <c r="FB54" s="221" t="s">
        <v>8504</v>
      </c>
      <c r="FC54" s="224">
        <v>2</v>
      </c>
      <c r="FD54" s="224" t="s">
        <v>17</v>
      </c>
      <c r="FE54" s="224" t="s">
        <v>884</v>
      </c>
      <c r="FF54" s="224">
        <v>2</v>
      </c>
      <c r="FG54" s="224" t="s">
        <v>8503</v>
      </c>
      <c r="FH54" s="224" t="s">
        <v>17</v>
      </c>
      <c r="FI54" s="214">
        <v>45563</v>
      </c>
      <c r="FJ54" s="221" t="s">
        <v>8505</v>
      </c>
      <c r="FK54" s="222" t="s">
        <v>17</v>
      </c>
      <c r="FL54" s="222" t="s">
        <v>17</v>
      </c>
      <c r="FM54" s="222" t="s">
        <v>17</v>
      </c>
      <c r="FN54" s="222" t="s">
        <v>17</v>
      </c>
      <c r="FO54" s="222" t="s">
        <v>180</v>
      </c>
      <c r="FP54" s="218" t="s">
        <v>17</v>
      </c>
      <c r="FQ54" s="219">
        <v>45563</v>
      </c>
      <c r="FR54" s="221" t="s">
        <v>8506</v>
      </c>
      <c r="FS54" s="224" t="s">
        <v>17</v>
      </c>
      <c r="FT54" s="224" t="s">
        <v>17</v>
      </c>
      <c r="FU54" s="224" t="s">
        <v>17</v>
      </c>
      <c r="FV54" s="224" t="s">
        <v>17</v>
      </c>
      <c r="FW54" s="224" t="s">
        <v>180</v>
      </c>
      <c r="FX54" s="224" t="s">
        <v>17</v>
      </c>
      <c r="FY54" s="214">
        <v>45563</v>
      </c>
      <c r="FZ54" s="222" t="s">
        <v>3115</v>
      </c>
      <c r="GA54" s="222">
        <v>1</v>
      </c>
      <c r="GB54" s="222" t="s">
        <v>2177</v>
      </c>
      <c r="GC54" s="222" t="s">
        <v>33</v>
      </c>
      <c r="GD54" s="222">
        <v>2</v>
      </c>
      <c r="GE54" s="222" t="s">
        <v>17</v>
      </c>
      <c r="GF54" s="222" t="s">
        <v>17</v>
      </c>
      <c r="GG54" s="223">
        <v>45461</v>
      </c>
      <c r="GH54" s="221" t="s">
        <v>3121</v>
      </c>
      <c r="GI54" s="224">
        <v>0</v>
      </c>
      <c r="GJ54" s="224" t="s">
        <v>2177</v>
      </c>
      <c r="GK54" s="224" t="s">
        <v>33</v>
      </c>
      <c r="GL54" s="224">
        <v>2</v>
      </c>
      <c r="GM54" s="224" t="s">
        <v>17</v>
      </c>
      <c r="GN54" s="224" t="s">
        <v>17</v>
      </c>
      <c r="GO54" s="214">
        <v>45461</v>
      </c>
      <c r="GP54" s="222" t="s">
        <v>3116</v>
      </c>
      <c r="GQ54" s="222">
        <v>0</v>
      </c>
      <c r="GR54" s="222" t="s">
        <v>2177</v>
      </c>
      <c r="GS54" s="222" t="s">
        <v>33</v>
      </c>
      <c r="GT54" s="222">
        <v>2</v>
      </c>
      <c r="GU54" s="222" t="s">
        <v>17</v>
      </c>
      <c r="GV54" s="222" t="s">
        <v>17</v>
      </c>
      <c r="GW54" s="223">
        <v>45461</v>
      </c>
      <c r="GX54" s="221" t="s">
        <v>3122</v>
      </c>
      <c r="GY54" s="224">
        <v>0</v>
      </c>
      <c r="GZ54" s="224" t="s">
        <v>2177</v>
      </c>
      <c r="HA54" s="224" t="s">
        <v>33</v>
      </c>
      <c r="HB54" s="224">
        <v>2</v>
      </c>
      <c r="HC54" s="224" t="s">
        <v>17</v>
      </c>
      <c r="HD54" s="224" t="s">
        <v>17</v>
      </c>
      <c r="HE54" s="214">
        <v>45461</v>
      </c>
      <c r="HF54" s="222" t="s">
        <v>3114</v>
      </c>
      <c r="HG54" s="222">
        <v>0</v>
      </c>
      <c r="HH54" s="222" t="s">
        <v>2177</v>
      </c>
      <c r="HI54" s="222" t="s">
        <v>33</v>
      </c>
      <c r="HJ54" s="222">
        <v>2</v>
      </c>
      <c r="HK54" s="222" t="s">
        <v>17</v>
      </c>
      <c r="HL54" s="222" t="s">
        <v>17</v>
      </c>
      <c r="HM54" s="223">
        <v>45461</v>
      </c>
      <c r="HN54" s="221" t="s">
        <v>3120</v>
      </c>
      <c r="HO54" s="224">
        <v>0</v>
      </c>
      <c r="HP54" s="224" t="s">
        <v>2177</v>
      </c>
      <c r="HQ54" s="224" t="s">
        <v>33</v>
      </c>
      <c r="HR54" s="224">
        <v>2</v>
      </c>
      <c r="HS54" s="224" t="s">
        <v>17</v>
      </c>
      <c r="HT54" s="224" t="s">
        <v>17</v>
      </c>
      <c r="HU54" s="214">
        <v>45461</v>
      </c>
      <c r="HV54" s="222" t="s">
        <v>3117</v>
      </c>
      <c r="HW54" s="222">
        <v>0</v>
      </c>
      <c r="HX54" s="222" t="s">
        <v>2177</v>
      </c>
      <c r="HY54" s="222" t="s">
        <v>33</v>
      </c>
      <c r="HZ54" s="222">
        <v>2</v>
      </c>
      <c r="IA54" s="222" t="s">
        <v>17</v>
      </c>
      <c r="IB54" s="222" t="s">
        <v>17</v>
      </c>
      <c r="IC54" s="223">
        <v>45461</v>
      </c>
      <c r="ID54" s="221" t="s">
        <v>3119</v>
      </c>
      <c r="IE54" s="224">
        <v>0</v>
      </c>
      <c r="IF54" s="224" t="s">
        <v>2177</v>
      </c>
      <c r="IG54" s="224" t="s">
        <v>33</v>
      </c>
      <c r="IH54" s="224">
        <v>2</v>
      </c>
      <c r="II54" s="224" t="s">
        <v>17</v>
      </c>
      <c r="IJ54" s="224" t="s">
        <v>17</v>
      </c>
      <c r="IK54" s="214">
        <v>45461</v>
      </c>
      <c r="IL54" s="222" t="s">
        <v>3118</v>
      </c>
      <c r="IM54" s="222">
        <v>0</v>
      </c>
      <c r="IN54" s="222" t="s">
        <v>2177</v>
      </c>
      <c r="IO54" s="222" t="s">
        <v>33</v>
      </c>
      <c r="IP54" s="222">
        <v>2</v>
      </c>
      <c r="IQ54" s="222" t="s">
        <v>17</v>
      </c>
      <c r="IR54" s="222" t="s">
        <v>17</v>
      </c>
      <c r="IS54" s="223">
        <v>45461</v>
      </c>
    </row>
    <row r="55" spans="1:253" s="11" customFormat="1" ht="13.25" customHeight="1" x14ac:dyDescent="0.25">
      <c r="A55" s="11" t="s">
        <v>497</v>
      </c>
      <c r="B55" s="11" t="s">
        <v>11181</v>
      </c>
      <c r="C55" s="11" t="s">
        <v>498</v>
      </c>
      <c r="D55" s="11" t="s">
        <v>499</v>
      </c>
      <c r="E55" s="11" t="s">
        <v>10509</v>
      </c>
      <c r="F55" s="11" t="s">
        <v>4422</v>
      </c>
      <c r="G55" s="212">
        <v>275787000</v>
      </c>
      <c r="H55" s="213" t="s">
        <v>4419</v>
      </c>
      <c r="I55" s="213" t="s">
        <v>884</v>
      </c>
      <c r="J55" s="213">
        <v>2</v>
      </c>
      <c r="K55" s="213" t="s">
        <v>4421</v>
      </c>
      <c r="L55" s="213" t="s">
        <v>4420</v>
      </c>
      <c r="M55" s="214">
        <v>45529</v>
      </c>
      <c r="N55" s="221" t="s">
        <v>4426</v>
      </c>
      <c r="O55" s="216">
        <v>412214</v>
      </c>
      <c r="P55" s="216" t="s">
        <v>4423</v>
      </c>
      <c r="Q55" s="216" t="s">
        <v>492</v>
      </c>
      <c r="R55" s="216">
        <v>1</v>
      </c>
      <c r="S55" s="216" t="s">
        <v>4425</v>
      </c>
      <c r="T55" s="216" t="s">
        <v>4424</v>
      </c>
      <c r="U55" s="217">
        <v>45529</v>
      </c>
      <c r="V55" s="221" t="s">
        <v>4428</v>
      </c>
      <c r="W55" s="213">
        <v>5602000</v>
      </c>
      <c r="X55" s="213" t="s">
        <v>4423</v>
      </c>
      <c r="Y55" s="213" t="s">
        <v>884</v>
      </c>
      <c r="Z55" s="213">
        <v>2</v>
      </c>
      <c r="AA55" s="213" t="s">
        <v>4427</v>
      </c>
      <c r="AB55" s="213" t="s">
        <v>4424</v>
      </c>
      <c r="AC55" s="214">
        <v>45529</v>
      </c>
      <c r="AD55" s="221" t="s">
        <v>4430</v>
      </c>
      <c r="AE55" s="218">
        <v>5602000</v>
      </c>
      <c r="AF55" s="218" t="s">
        <v>4423</v>
      </c>
      <c r="AG55" s="218" t="s">
        <v>884</v>
      </c>
      <c r="AH55" s="218">
        <v>2</v>
      </c>
      <c r="AI55" s="218" t="s">
        <v>4429</v>
      </c>
      <c r="AJ55" s="218" t="s">
        <v>4424</v>
      </c>
      <c r="AK55" s="219">
        <v>45529</v>
      </c>
      <c r="AL55" s="221" t="s">
        <v>4434</v>
      </c>
      <c r="AM55" s="213">
        <v>100000</v>
      </c>
      <c r="AN55" s="213" t="s">
        <v>4431</v>
      </c>
      <c r="AO55" s="213" t="s">
        <v>22</v>
      </c>
      <c r="AP55" s="213">
        <v>3</v>
      </c>
      <c r="AQ55" s="213" t="s">
        <v>4433</v>
      </c>
      <c r="AR55" s="213" t="s">
        <v>4432</v>
      </c>
      <c r="AS55" s="214">
        <v>45529</v>
      </c>
      <c r="AT55" s="222" t="s">
        <v>4435</v>
      </c>
      <c r="AU55" s="218" t="s">
        <v>17</v>
      </c>
      <c r="AV55" s="218" t="s">
        <v>17</v>
      </c>
      <c r="AW55" s="218" t="s">
        <v>17</v>
      </c>
      <c r="AX55" s="218" t="s">
        <v>17</v>
      </c>
      <c r="AY55" s="218" t="s">
        <v>4074</v>
      </c>
      <c r="AZ55" s="218" t="s">
        <v>17</v>
      </c>
      <c r="BA55" s="219">
        <v>45529</v>
      </c>
      <c r="BB55" s="221" t="s">
        <v>504</v>
      </c>
      <c r="BC55" s="213" t="s">
        <v>17</v>
      </c>
      <c r="BD55" s="213" t="s">
        <v>17</v>
      </c>
      <c r="BE55" s="213" t="s">
        <v>17</v>
      </c>
      <c r="BF55" s="213" t="s">
        <v>17</v>
      </c>
      <c r="BG55" s="213" t="s">
        <v>500</v>
      </c>
      <c r="BH55" s="213" t="s">
        <v>17</v>
      </c>
      <c r="BI55" s="214">
        <v>43676</v>
      </c>
      <c r="BJ55" s="222" t="s">
        <v>6356</v>
      </c>
      <c r="BK55" s="222">
        <v>50</v>
      </c>
      <c r="BL55" s="222" t="s">
        <v>6354</v>
      </c>
      <c r="BM55" s="222" t="s">
        <v>884</v>
      </c>
      <c r="BN55" s="222">
        <v>2</v>
      </c>
      <c r="BO55" s="222" t="s">
        <v>6355</v>
      </c>
      <c r="BP55" s="218" t="s">
        <v>691</v>
      </c>
      <c r="BQ55" s="223">
        <v>45560</v>
      </c>
      <c r="BR55" s="221" t="s">
        <v>501</v>
      </c>
      <c r="BS55" s="224" t="s">
        <v>17</v>
      </c>
      <c r="BT55" s="224" t="s">
        <v>17</v>
      </c>
      <c r="BU55" s="224" t="s">
        <v>17</v>
      </c>
      <c r="BV55" s="224" t="s">
        <v>17</v>
      </c>
      <c r="BW55" s="224" t="s">
        <v>500</v>
      </c>
      <c r="BX55" s="224" t="s">
        <v>17</v>
      </c>
      <c r="BY55" s="214">
        <v>43676</v>
      </c>
      <c r="BZ55" s="222" t="s">
        <v>502</v>
      </c>
      <c r="CA55" s="222" t="s">
        <v>17</v>
      </c>
      <c r="CB55" s="222" t="s">
        <v>17</v>
      </c>
      <c r="CC55" s="222" t="s">
        <v>17</v>
      </c>
      <c r="CD55" s="222" t="s">
        <v>17</v>
      </c>
      <c r="CE55" s="222" t="s">
        <v>500</v>
      </c>
      <c r="CF55" s="222" t="s">
        <v>17</v>
      </c>
      <c r="CG55" s="223">
        <v>43676</v>
      </c>
      <c r="CH55" s="221" t="s">
        <v>11733</v>
      </c>
      <c r="CI55" s="222" t="e">
        <v>#N/A</v>
      </c>
      <c r="CJ55" s="222" t="e">
        <v>#N/A</v>
      </c>
      <c r="CK55" s="222" t="e">
        <v>#N/A</v>
      </c>
      <c r="CL55" s="222" t="e">
        <v>#N/A</v>
      </c>
      <c r="CM55" s="222" t="e">
        <v>#N/A</v>
      </c>
      <c r="CN55" s="222" t="e">
        <v>#N/A</v>
      </c>
      <c r="CO55" s="225" t="e">
        <v>#N/A</v>
      </c>
      <c r="CP55" s="222" t="s">
        <v>503</v>
      </c>
      <c r="CQ55" s="224" t="s">
        <v>17</v>
      </c>
      <c r="CR55" s="224" t="s">
        <v>17</v>
      </c>
      <c r="CS55" s="224" t="s">
        <v>17</v>
      </c>
      <c r="CT55" s="224" t="s">
        <v>17</v>
      </c>
      <c r="CU55" s="224" t="s">
        <v>500</v>
      </c>
      <c r="CV55" s="224" t="s">
        <v>17</v>
      </c>
      <c r="CW55" s="214">
        <v>43676</v>
      </c>
      <c r="CX55" s="222" t="s">
        <v>4439</v>
      </c>
      <c r="CY55" s="218">
        <v>100000</v>
      </c>
      <c r="CZ55" s="218" t="s">
        <v>4431</v>
      </c>
      <c r="DA55" s="218" t="s">
        <v>22</v>
      </c>
      <c r="DB55" s="218">
        <v>3</v>
      </c>
      <c r="DC55" s="218" t="s">
        <v>4446</v>
      </c>
      <c r="DD55" s="218" t="s">
        <v>4432</v>
      </c>
      <c r="DE55" s="220">
        <v>45529</v>
      </c>
      <c r="DF55" s="221" t="s">
        <v>4441</v>
      </c>
      <c r="DG55" s="213">
        <v>0</v>
      </c>
      <c r="DH55" s="224" t="s">
        <v>17</v>
      </c>
      <c r="DI55" s="224" t="s">
        <v>22</v>
      </c>
      <c r="DJ55" s="224">
        <v>3</v>
      </c>
      <c r="DK55" s="224" t="s">
        <v>4440</v>
      </c>
      <c r="DL55" s="224" t="s">
        <v>17</v>
      </c>
      <c r="DM55" s="214">
        <v>45529</v>
      </c>
      <c r="DN55" s="222" t="s">
        <v>4445</v>
      </c>
      <c r="DO55" s="218">
        <v>5502000</v>
      </c>
      <c r="DP55" s="222" t="s">
        <v>4442</v>
      </c>
      <c r="DQ55" s="222" t="s">
        <v>884</v>
      </c>
      <c r="DR55" s="222">
        <v>2</v>
      </c>
      <c r="DS55" s="222" t="s">
        <v>4444</v>
      </c>
      <c r="DT55" s="222" t="s">
        <v>4443</v>
      </c>
      <c r="DU55" s="223">
        <v>45529</v>
      </c>
      <c r="DV55" s="221" t="s">
        <v>4447</v>
      </c>
      <c r="DW55" s="213">
        <v>100000</v>
      </c>
      <c r="DX55" s="224" t="s">
        <v>4431</v>
      </c>
      <c r="DY55" s="224" t="s">
        <v>22</v>
      </c>
      <c r="DZ55" s="224">
        <v>3</v>
      </c>
      <c r="EA55" s="224" t="s">
        <v>4446</v>
      </c>
      <c r="EB55" s="224" t="s">
        <v>4432</v>
      </c>
      <c r="EC55" s="214">
        <v>45529</v>
      </c>
      <c r="ED55" s="222" t="s">
        <v>4449</v>
      </c>
      <c r="EE55" s="218" t="s">
        <v>17</v>
      </c>
      <c r="EF55" s="222" t="s">
        <v>17</v>
      </c>
      <c r="EG55" s="222" t="s">
        <v>22</v>
      </c>
      <c r="EH55" s="222">
        <v>3</v>
      </c>
      <c r="EI55" s="222" t="s">
        <v>4448</v>
      </c>
      <c r="EJ55" s="222" t="s">
        <v>17</v>
      </c>
      <c r="EK55" s="223">
        <v>45529</v>
      </c>
      <c r="EL55" s="221" t="s">
        <v>4451</v>
      </c>
      <c r="EM55" s="213" t="s">
        <v>17</v>
      </c>
      <c r="EN55" s="224" t="s">
        <v>17</v>
      </c>
      <c r="EO55" s="224" t="s">
        <v>22</v>
      </c>
      <c r="EP55" s="224">
        <v>3</v>
      </c>
      <c r="EQ55" s="224" t="s">
        <v>4450</v>
      </c>
      <c r="ER55" s="224" t="s">
        <v>17</v>
      </c>
      <c r="ES55" s="214">
        <v>45529</v>
      </c>
      <c r="ET55" s="222" t="s">
        <v>6357</v>
      </c>
      <c r="EU55" s="222">
        <v>50</v>
      </c>
      <c r="EV55" s="222" t="s">
        <v>6354</v>
      </c>
      <c r="EW55" s="222" t="s">
        <v>884</v>
      </c>
      <c r="EX55" s="222">
        <v>2</v>
      </c>
      <c r="EY55" s="222" t="s">
        <v>6355</v>
      </c>
      <c r="EZ55" s="222" t="s">
        <v>691</v>
      </c>
      <c r="FA55" s="223">
        <v>45560</v>
      </c>
      <c r="FB55" s="221" t="s">
        <v>4455</v>
      </c>
      <c r="FC55" s="224">
        <v>4</v>
      </c>
      <c r="FD55" s="224" t="s">
        <v>4452</v>
      </c>
      <c r="FE55" s="224" t="s">
        <v>492</v>
      </c>
      <c r="FF55" s="224">
        <v>1</v>
      </c>
      <c r="FG55" s="224" t="s">
        <v>4454</v>
      </c>
      <c r="FH55" s="224" t="s">
        <v>4453</v>
      </c>
      <c r="FI55" s="214">
        <v>45529</v>
      </c>
      <c r="FJ55" s="221" t="s">
        <v>505</v>
      </c>
      <c r="FK55" s="222" t="s">
        <v>17</v>
      </c>
      <c r="FL55" s="222" t="s">
        <v>17</v>
      </c>
      <c r="FM55" s="222" t="s">
        <v>17</v>
      </c>
      <c r="FN55" s="222" t="s">
        <v>17</v>
      </c>
      <c r="FO55" s="222" t="s">
        <v>500</v>
      </c>
      <c r="FP55" s="218" t="s">
        <v>17</v>
      </c>
      <c r="FQ55" s="219">
        <v>43676</v>
      </c>
      <c r="FR55" s="221" t="s">
        <v>506</v>
      </c>
      <c r="FS55" s="224" t="s">
        <v>17</v>
      </c>
      <c r="FT55" s="224" t="s">
        <v>17</v>
      </c>
      <c r="FU55" s="224" t="s">
        <v>17</v>
      </c>
      <c r="FV55" s="224" t="s">
        <v>17</v>
      </c>
      <c r="FW55" s="224" t="s">
        <v>500</v>
      </c>
      <c r="FX55" s="224" t="s">
        <v>17</v>
      </c>
      <c r="FY55" s="214">
        <v>43676</v>
      </c>
      <c r="FZ55" s="222" t="s">
        <v>2800</v>
      </c>
      <c r="GA55" s="222">
        <v>1</v>
      </c>
      <c r="GB55" s="222" t="s">
        <v>2177</v>
      </c>
      <c r="GC55" s="222" t="s">
        <v>33</v>
      </c>
      <c r="GD55" s="222">
        <v>2</v>
      </c>
      <c r="GE55" s="222" t="s">
        <v>17</v>
      </c>
      <c r="GF55" s="222" t="s">
        <v>17</v>
      </c>
      <c r="GG55" s="223">
        <v>45460</v>
      </c>
      <c r="GH55" s="221" t="s">
        <v>2806</v>
      </c>
      <c r="GI55" s="224">
        <v>2</v>
      </c>
      <c r="GJ55" s="224" t="s">
        <v>2177</v>
      </c>
      <c r="GK55" s="224" t="s">
        <v>33</v>
      </c>
      <c r="GL55" s="224">
        <v>2</v>
      </c>
      <c r="GM55" s="224" t="s">
        <v>17</v>
      </c>
      <c r="GN55" s="224" t="s">
        <v>17</v>
      </c>
      <c r="GO55" s="214">
        <v>45460</v>
      </c>
      <c r="GP55" s="222" t="s">
        <v>2801</v>
      </c>
      <c r="GQ55" s="222">
        <v>1</v>
      </c>
      <c r="GR55" s="222" t="s">
        <v>2177</v>
      </c>
      <c r="GS55" s="222" t="s">
        <v>33</v>
      </c>
      <c r="GT55" s="222">
        <v>2</v>
      </c>
      <c r="GU55" s="222" t="s">
        <v>17</v>
      </c>
      <c r="GV55" s="222" t="s">
        <v>17</v>
      </c>
      <c r="GW55" s="223">
        <v>45460</v>
      </c>
      <c r="GX55" s="221" t="s">
        <v>2807</v>
      </c>
      <c r="GY55" s="224">
        <v>0</v>
      </c>
      <c r="GZ55" s="224" t="s">
        <v>2177</v>
      </c>
      <c r="HA55" s="224" t="s">
        <v>33</v>
      </c>
      <c r="HB55" s="224">
        <v>2</v>
      </c>
      <c r="HC55" s="224" t="s">
        <v>17</v>
      </c>
      <c r="HD55" s="224" t="s">
        <v>17</v>
      </c>
      <c r="HE55" s="214">
        <v>45460</v>
      </c>
      <c r="HF55" s="222" t="s">
        <v>2799</v>
      </c>
      <c r="HG55" s="222">
        <v>2</v>
      </c>
      <c r="HH55" s="222" t="s">
        <v>2177</v>
      </c>
      <c r="HI55" s="222" t="s">
        <v>33</v>
      </c>
      <c r="HJ55" s="222">
        <v>2</v>
      </c>
      <c r="HK55" s="222" t="s">
        <v>17</v>
      </c>
      <c r="HL55" s="222" t="s">
        <v>17</v>
      </c>
      <c r="HM55" s="223">
        <v>45460</v>
      </c>
      <c r="HN55" s="221" t="s">
        <v>2805</v>
      </c>
      <c r="HO55" s="224">
        <v>2</v>
      </c>
      <c r="HP55" s="224" t="s">
        <v>2177</v>
      </c>
      <c r="HQ55" s="224" t="s">
        <v>33</v>
      </c>
      <c r="HR55" s="224">
        <v>2</v>
      </c>
      <c r="HS55" s="224" t="s">
        <v>17</v>
      </c>
      <c r="HT55" s="224" t="s">
        <v>17</v>
      </c>
      <c r="HU55" s="214">
        <v>45460</v>
      </c>
      <c r="HV55" s="222" t="s">
        <v>2802</v>
      </c>
      <c r="HW55" s="222">
        <v>2</v>
      </c>
      <c r="HX55" s="222" t="s">
        <v>2177</v>
      </c>
      <c r="HY55" s="222" t="s">
        <v>33</v>
      </c>
      <c r="HZ55" s="222">
        <v>2</v>
      </c>
      <c r="IA55" s="222" t="s">
        <v>17</v>
      </c>
      <c r="IB55" s="222" t="s">
        <v>17</v>
      </c>
      <c r="IC55" s="223">
        <v>45460</v>
      </c>
      <c r="ID55" s="221" t="s">
        <v>2804</v>
      </c>
      <c r="IE55" s="224">
        <v>0</v>
      </c>
      <c r="IF55" s="224" t="s">
        <v>2177</v>
      </c>
      <c r="IG55" s="224" t="s">
        <v>33</v>
      </c>
      <c r="IH55" s="224">
        <v>2</v>
      </c>
      <c r="II55" s="224" t="s">
        <v>17</v>
      </c>
      <c r="IJ55" s="224" t="s">
        <v>17</v>
      </c>
      <c r="IK55" s="214">
        <v>45460</v>
      </c>
      <c r="IL55" s="222" t="s">
        <v>2803</v>
      </c>
      <c r="IM55" s="222">
        <v>2</v>
      </c>
      <c r="IN55" s="222" t="s">
        <v>2177</v>
      </c>
      <c r="IO55" s="222" t="s">
        <v>33</v>
      </c>
      <c r="IP55" s="222">
        <v>2</v>
      </c>
      <c r="IQ55" s="222" t="s">
        <v>17</v>
      </c>
      <c r="IR55" s="222" t="s">
        <v>17</v>
      </c>
      <c r="IS55" s="223">
        <v>45460</v>
      </c>
    </row>
    <row r="56" spans="1:253" s="11" customFormat="1" ht="13.25" customHeight="1" x14ac:dyDescent="0.25">
      <c r="A56" s="11" t="s">
        <v>7465</v>
      </c>
      <c r="B56" s="11" t="s">
        <v>11069</v>
      </c>
      <c r="C56" s="11" t="s">
        <v>7466</v>
      </c>
      <c r="D56" s="11" t="s">
        <v>7467</v>
      </c>
      <c r="E56" s="11" t="s">
        <v>10510</v>
      </c>
      <c r="F56" s="11" t="s">
        <v>7471</v>
      </c>
      <c r="G56" s="212">
        <v>1450936000</v>
      </c>
      <c r="H56" s="213" t="s">
        <v>7468</v>
      </c>
      <c r="I56" s="213" t="s">
        <v>884</v>
      </c>
      <c r="J56" s="213">
        <v>2</v>
      </c>
      <c r="K56" s="213" t="s">
        <v>7470</v>
      </c>
      <c r="L56" s="213" t="s">
        <v>7469</v>
      </c>
      <c r="M56" s="214">
        <v>45562</v>
      </c>
      <c r="N56" s="221" t="s">
        <v>7475</v>
      </c>
      <c r="O56" s="216">
        <v>47040</v>
      </c>
      <c r="P56" s="216" t="s">
        <v>7472</v>
      </c>
      <c r="Q56" s="216" t="s">
        <v>884</v>
      </c>
      <c r="R56" s="216">
        <v>2</v>
      </c>
      <c r="S56" s="216" t="s">
        <v>7474</v>
      </c>
      <c r="T56" s="216" t="s">
        <v>7473</v>
      </c>
      <c r="U56" s="217">
        <v>45562</v>
      </c>
      <c r="V56" s="221" t="s">
        <v>7477</v>
      </c>
      <c r="W56" s="213">
        <v>17293000</v>
      </c>
      <c r="X56" s="213" t="s">
        <v>7472</v>
      </c>
      <c r="Y56" s="213" t="s">
        <v>884</v>
      </c>
      <c r="Z56" s="213">
        <v>2</v>
      </c>
      <c r="AA56" s="213" t="s">
        <v>7476</v>
      </c>
      <c r="AB56" s="213" t="s">
        <v>7473</v>
      </c>
      <c r="AC56" s="214">
        <v>45562</v>
      </c>
      <c r="AD56" s="221" t="s">
        <v>7481</v>
      </c>
      <c r="AE56" s="218">
        <v>1040000</v>
      </c>
      <c r="AF56" s="218" t="s">
        <v>7478</v>
      </c>
      <c r="AG56" s="218" t="s">
        <v>884</v>
      </c>
      <c r="AH56" s="218">
        <v>2</v>
      </c>
      <c r="AI56" s="218" t="s">
        <v>7480</v>
      </c>
      <c r="AJ56" s="218" t="s">
        <v>7479</v>
      </c>
      <c r="AK56" s="219">
        <v>45562</v>
      </c>
      <c r="AL56" s="221" t="s">
        <v>7485</v>
      </c>
      <c r="AM56" s="213">
        <v>79000</v>
      </c>
      <c r="AN56" s="213" t="s">
        <v>7482</v>
      </c>
      <c r="AO56" s="213" t="s">
        <v>884</v>
      </c>
      <c r="AP56" s="213">
        <v>2</v>
      </c>
      <c r="AQ56" s="213" t="s">
        <v>7484</v>
      </c>
      <c r="AR56" s="213" t="s">
        <v>7483</v>
      </c>
      <c r="AS56" s="214">
        <v>45562</v>
      </c>
      <c r="AT56" s="222" t="s">
        <v>7489</v>
      </c>
      <c r="AU56" s="218">
        <v>9</v>
      </c>
      <c r="AV56" s="218" t="s">
        <v>7486</v>
      </c>
      <c r="AW56" s="218" t="s">
        <v>22</v>
      </c>
      <c r="AX56" s="218">
        <v>3</v>
      </c>
      <c r="AY56" s="218" t="s">
        <v>7488</v>
      </c>
      <c r="AZ56" s="218" t="s">
        <v>7487</v>
      </c>
      <c r="BA56" s="219">
        <v>45562</v>
      </c>
      <c r="BB56" s="221" t="s">
        <v>7512</v>
      </c>
      <c r="BC56" s="213" t="s">
        <v>17</v>
      </c>
      <c r="BD56" s="213" t="s">
        <v>17</v>
      </c>
      <c r="BE56" s="213" t="s">
        <v>17</v>
      </c>
      <c r="BF56" s="213" t="s">
        <v>17</v>
      </c>
      <c r="BG56" s="213" t="s">
        <v>1466</v>
      </c>
      <c r="BH56" s="213" t="s">
        <v>17</v>
      </c>
      <c r="BI56" s="214">
        <v>45562</v>
      </c>
      <c r="BJ56" s="222" t="s">
        <v>7491</v>
      </c>
      <c r="BK56" s="222">
        <v>105</v>
      </c>
      <c r="BL56" s="222" t="s">
        <v>7486</v>
      </c>
      <c r="BM56" s="222" t="s">
        <v>492</v>
      </c>
      <c r="BN56" s="222">
        <v>1</v>
      </c>
      <c r="BO56" s="222" t="s">
        <v>7490</v>
      </c>
      <c r="BP56" s="218" t="s">
        <v>7487</v>
      </c>
      <c r="BQ56" s="223">
        <v>45562</v>
      </c>
      <c r="BR56" s="221" t="s">
        <v>7516</v>
      </c>
      <c r="BS56" s="224">
        <v>53195</v>
      </c>
      <c r="BT56" s="224" t="s">
        <v>7513</v>
      </c>
      <c r="BU56" s="224" t="s">
        <v>884</v>
      </c>
      <c r="BV56" s="224">
        <v>2</v>
      </c>
      <c r="BW56" s="224" t="s">
        <v>7515</v>
      </c>
      <c r="BX56" s="224" t="s">
        <v>7514</v>
      </c>
      <c r="BY56" s="214">
        <v>45562</v>
      </c>
      <c r="BZ56" s="222" t="s">
        <v>7518</v>
      </c>
      <c r="CA56" s="222">
        <v>9608</v>
      </c>
      <c r="CB56" s="222" t="s">
        <v>7513</v>
      </c>
      <c r="CC56" s="222" t="s">
        <v>884</v>
      </c>
      <c r="CD56" s="222">
        <v>2</v>
      </c>
      <c r="CE56" s="222" t="s">
        <v>7517</v>
      </c>
      <c r="CF56" s="222" t="s">
        <v>7514</v>
      </c>
      <c r="CG56" s="223">
        <v>45562</v>
      </c>
      <c r="CH56" s="221" t="s">
        <v>11734</v>
      </c>
      <c r="CI56" s="222" t="e">
        <v>#N/A</v>
      </c>
      <c r="CJ56" s="222" t="e">
        <v>#N/A</v>
      </c>
      <c r="CK56" s="222" t="e">
        <v>#N/A</v>
      </c>
      <c r="CL56" s="222" t="e">
        <v>#N/A</v>
      </c>
      <c r="CM56" s="222" t="e">
        <v>#N/A</v>
      </c>
      <c r="CN56" s="222" t="e">
        <v>#N/A</v>
      </c>
      <c r="CO56" s="225" t="e">
        <v>#N/A</v>
      </c>
      <c r="CP56" s="222" t="s">
        <v>7521</v>
      </c>
      <c r="CQ56" s="224" t="s">
        <v>17</v>
      </c>
      <c r="CR56" s="224" t="s">
        <v>17</v>
      </c>
      <c r="CS56" s="224" t="s">
        <v>17</v>
      </c>
      <c r="CT56" s="224" t="s">
        <v>17</v>
      </c>
      <c r="CU56" s="224" t="s">
        <v>7520</v>
      </c>
      <c r="CV56" s="224" t="s">
        <v>17</v>
      </c>
      <c r="CW56" s="214">
        <v>45562</v>
      </c>
      <c r="CX56" s="222" t="s">
        <v>7495</v>
      </c>
      <c r="CY56" s="218">
        <v>79000</v>
      </c>
      <c r="CZ56" s="218" t="s">
        <v>7482</v>
      </c>
      <c r="DA56" s="218" t="s">
        <v>884</v>
      </c>
      <c r="DB56" s="218">
        <v>2</v>
      </c>
      <c r="DC56" s="218" t="s">
        <v>7504</v>
      </c>
      <c r="DD56" s="218" t="s">
        <v>7483</v>
      </c>
      <c r="DE56" s="220">
        <v>45562</v>
      </c>
      <c r="DF56" s="221" t="s">
        <v>7499</v>
      </c>
      <c r="DG56" s="213">
        <v>16253000</v>
      </c>
      <c r="DH56" s="224" t="s">
        <v>7496</v>
      </c>
      <c r="DI56" s="224" t="s">
        <v>884</v>
      </c>
      <c r="DJ56" s="224">
        <v>2</v>
      </c>
      <c r="DK56" s="224" t="s">
        <v>7498</v>
      </c>
      <c r="DL56" s="224" t="s">
        <v>7497</v>
      </c>
      <c r="DM56" s="214">
        <v>45562</v>
      </c>
      <c r="DN56" s="222" t="s">
        <v>7503</v>
      </c>
      <c r="DO56" s="218">
        <v>961000</v>
      </c>
      <c r="DP56" s="222" t="s">
        <v>7500</v>
      </c>
      <c r="DQ56" s="222" t="s">
        <v>884</v>
      </c>
      <c r="DR56" s="222">
        <v>2</v>
      </c>
      <c r="DS56" s="222" t="s">
        <v>7502</v>
      </c>
      <c r="DT56" s="222" t="s">
        <v>7501</v>
      </c>
      <c r="DU56" s="223">
        <v>45562</v>
      </c>
      <c r="DV56" s="221" t="s">
        <v>7505</v>
      </c>
      <c r="DW56" s="213">
        <v>79000</v>
      </c>
      <c r="DX56" s="224" t="s">
        <v>7482</v>
      </c>
      <c r="DY56" s="224" t="s">
        <v>884</v>
      </c>
      <c r="DZ56" s="224">
        <v>2</v>
      </c>
      <c r="EA56" s="224" t="s">
        <v>7504</v>
      </c>
      <c r="EB56" s="224" t="s">
        <v>7483</v>
      </c>
      <c r="EC56" s="214">
        <v>45562</v>
      </c>
      <c r="ED56" s="222" t="s">
        <v>7506</v>
      </c>
      <c r="EE56" s="218" t="s">
        <v>17</v>
      </c>
      <c r="EF56" s="222" t="s">
        <v>7482</v>
      </c>
      <c r="EG56" s="222" t="s">
        <v>884</v>
      </c>
      <c r="EH56" s="222">
        <v>2</v>
      </c>
      <c r="EI56" s="222" t="s">
        <v>7504</v>
      </c>
      <c r="EJ56" s="222" t="s">
        <v>7483</v>
      </c>
      <c r="EK56" s="223">
        <v>45562</v>
      </c>
      <c r="EL56" s="221" t="s">
        <v>7507</v>
      </c>
      <c r="EM56" s="213" t="s">
        <v>17</v>
      </c>
      <c r="EN56" s="224" t="s">
        <v>7482</v>
      </c>
      <c r="EO56" s="224" t="s">
        <v>884</v>
      </c>
      <c r="EP56" s="224">
        <v>2</v>
      </c>
      <c r="EQ56" s="224" t="s">
        <v>7504</v>
      </c>
      <c r="ER56" s="224" t="s">
        <v>7483</v>
      </c>
      <c r="ES56" s="214">
        <v>45562</v>
      </c>
      <c r="ET56" s="222" t="s">
        <v>7493</v>
      </c>
      <c r="EU56" s="222">
        <v>105</v>
      </c>
      <c r="EV56" s="222" t="s">
        <v>7486</v>
      </c>
      <c r="EW56" s="222" t="s">
        <v>492</v>
      </c>
      <c r="EX56" s="222">
        <v>1</v>
      </c>
      <c r="EY56" s="222" t="s">
        <v>7492</v>
      </c>
      <c r="EZ56" s="222" t="s">
        <v>7487</v>
      </c>
      <c r="FA56" s="223">
        <v>45562</v>
      </c>
      <c r="FB56" s="221" t="s">
        <v>7509</v>
      </c>
      <c r="FC56" s="224">
        <v>4</v>
      </c>
      <c r="FD56" s="224" t="s">
        <v>7482</v>
      </c>
      <c r="FE56" s="224" t="s">
        <v>884</v>
      </c>
      <c r="FF56" s="224">
        <v>2</v>
      </c>
      <c r="FG56" s="224" t="s">
        <v>7508</v>
      </c>
      <c r="FH56" s="224" t="s">
        <v>7483</v>
      </c>
      <c r="FI56" s="214">
        <v>45562</v>
      </c>
      <c r="FJ56" s="221" t="s">
        <v>7510</v>
      </c>
      <c r="FK56" s="222" t="s">
        <v>17</v>
      </c>
      <c r="FL56" s="222" t="s">
        <v>17</v>
      </c>
      <c r="FM56" s="222" t="s">
        <v>17</v>
      </c>
      <c r="FN56" s="222" t="s">
        <v>17</v>
      </c>
      <c r="FO56" s="222" t="s">
        <v>1466</v>
      </c>
      <c r="FP56" s="218" t="s">
        <v>17</v>
      </c>
      <c r="FQ56" s="219">
        <v>45562</v>
      </c>
      <c r="FR56" s="221" t="s">
        <v>7511</v>
      </c>
      <c r="FS56" s="224" t="s">
        <v>17</v>
      </c>
      <c r="FT56" s="224" t="s">
        <v>17</v>
      </c>
      <c r="FU56" s="224" t="s">
        <v>17</v>
      </c>
      <c r="FV56" s="224" t="s">
        <v>17</v>
      </c>
      <c r="FW56" s="224" t="s">
        <v>1466</v>
      </c>
      <c r="FX56" s="224" t="s">
        <v>17</v>
      </c>
      <c r="FY56" s="214">
        <v>45562</v>
      </c>
      <c r="FZ56" s="222" t="s">
        <v>8231</v>
      </c>
      <c r="GA56" s="222">
        <v>2</v>
      </c>
      <c r="GB56" s="222" t="s">
        <v>2177</v>
      </c>
      <c r="GC56" s="222" t="s">
        <v>33</v>
      </c>
      <c r="GD56" s="222">
        <v>2</v>
      </c>
      <c r="GE56" s="222" t="s">
        <v>17</v>
      </c>
      <c r="GF56" s="222" t="s">
        <v>17</v>
      </c>
      <c r="GG56" s="223">
        <v>45562</v>
      </c>
      <c r="GH56" s="221" t="s">
        <v>8237</v>
      </c>
      <c r="GI56" s="224">
        <v>0</v>
      </c>
      <c r="GJ56" s="224" t="s">
        <v>2177</v>
      </c>
      <c r="GK56" s="224" t="s">
        <v>33</v>
      </c>
      <c r="GL56" s="224">
        <v>2</v>
      </c>
      <c r="GM56" s="224" t="s">
        <v>17</v>
      </c>
      <c r="GN56" s="224" t="s">
        <v>17</v>
      </c>
      <c r="GO56" s="214">
        <v>45562</v>
      </c>
      <c r="GP56" s="222" t="s">
        <v>8232</v>
      </c>
      <c r="GQ56" s="222">
        <v>0</v>
      </c>
      <c r="GR56" s="222" t="s">
        <v>2177</v>
      </c>
      <c r="GS56" s="222" t="s">
        <v>33</v>
      </c>
      <c r="GT56" s="222">
        <v>2</v>
      </c>
      <c r="GU56" s="222" t="s">
        <v>17</v>
      </c>
      <c r="GV56" s="222" t="s">
        <v>17</v>
      </c>
      <c r="GW56" s="223">
        <v>45562</v>
      </c>
      <c r="GX56" s="221" t="s">
        <v>8238</v>
      </c>
      <c r="GY56" s="224">
        <v>0</v>
      </c>
      <c r="GZ56" s="224" t="s">
        <v>2177</v>
      </c>
      <c r="HA56" s="224" t="s">
        <v>33</v>
      </c>
      <c r="HB56" s="224">
        <v>2</v>
      </c>
      <c r="HC56" s="224" t="s">
        <v>17</v>
      </c>
      <c r="HD56" s="224" t="s">
        <v>17</v>
      </c>
      <c r="HE56" s="214">
        <v>45562</v>
      </c>
      <c r="HF56" s="222" t="s">
        <v>8230</v>
      </c>
      <c r="HG56" s="222">
        <v>2</v>
      </c>
      <c r="HH56" s="222" t="s">
        <v>2177</v>
      </c>
      <c r="HI56" s="222" t="s">
        <v>33</v>
      </c>
      <c r="HJ56" s="222">
        <v>2</v>
      </c>
      <c r="HK56" s="222" t="s">
        <v>17</v>
      </c>
      <c r="HL56" s="222" t="s">
        <v>17</v>
      </c>
      <c r="HM56" s="223">
        <v>45562</v>
      </c>
      <c r="HN56" s="221" t="s">
        <v>8236</v>
      </c>
      <c r="HO56" s="224">
        <v>0</v>
      </c>
      <c r="HP56" s="224" t="s">
        <v>2177</v>
      </c>
      <c r="HQ56" s="224" t="s">
        <v>33</v>
      </c>
      <c r="HR56" s="224">
        <v>2</v>
      </c>
      <c r="HS56" s="224" t="s">
        <v>17</v>
      </c>
      <c r="HT56" s="224" t="s">
        <v>17</v>
      </c>
      <c r="HU56" s="214">
        <v>45562</v>
      </c>
      <c r="HV56" s="222" t="s">
        <v>8233</v>
      </c>
      <c r="HW56" s="222">
        <v>0</v>
      </c>
      <c r="HX56" s="222" t="s">
        <v>2177</v>
      </c>
      <c r="HY56" s="222" t="s">
        <v>33</v>
      </c>
      <c r="HZ56" s="222">
        <v>2</v>
      </c>
      <c r="IA56" s="222" t="s">
        <v>17</v>
      </c>
      <c r="IB56" s="222" t="s">
        <v>17</v>
      </c>
      <c r="IC56" s="223">
        <v>45562</v>
      </c>
      <c r="ID56" s="221" t="s">
        <v>8235</v>
      </c>
      <c r="IE56" s="224">
        <v>1</v>
      </c>
      <c r="IF56" s="224" t="s">
        <v>2177</v>
      </c>
      <c r="IG56" s="224" t="s">
        <v>33</v>
      </c>
      <c r="IH56" s="224">
        <v>2</v>
      </c>
      <c r="II56" s="224" t="s">
        <v>17</v>
      </c>
      <c r="IJ56" s="224" t="s">
        <v>17</v>
      </c>
      <c r="IK56" s="214">
        <v>45562</v>
      </c>
      <c r="IL56" s="222" t="s">
        <v>8234</v>
      </c>
      <c r="IM56" s="222">
        <v>3</v>
      </c>
      <c r="IN56" s="222" t="s">
        <v>2177</v>
      </c>
      <c r="IO56" s="222" t="s">
        <v>33</v>
      </c>
      <c r="IP56" s="222">
        <v>2</v>
      </c>
      <c r="IQ56" s="222" t="s">
        <v>17</v>
      </c>
      <c r="IR56" s="222" t="s">
        <v>17</v>
      </c>
      <c r="IS56" s="223">
        <v>45562</v>
      </c>
    </row>
    <row r="57" spans="1:253" s="11" customFormat="1" ht="13.25" customHeight="1" x14ac:dyDescent="0.25">
      <c r="A57" s="11" t="s">
        <v>585</v>
      </c>
      <c r="B57" s="11" t="s">
        <v>11090</v>
      </c>
      <c r="C57" s="11" t="s">
        <v>586</v>
      </c>
      <c r="D57" s="11" t="s">
        <v>587</v>
      </c>
      <c r="E57" s="11" t="s">
        <v>10513</v>
      </c>
      <c r="F57" s="11" t="s">
        <v>5658</v>
      </c>
      <c r="G57" s="212">
        <v>91568000</v>
      </c>
      <c r="H57" s="213" t="s">
        <v>5655</v>
      </c>
      <c r="I57" s="213" t="s">
        <v>492</v>
      </c>
      <c r="J57" s="213">
        <v>1</v>
      </c>
      <c r="K57" s="213" t="s">
        <v>5657</v>
      </c>
      <c r="L57" s="213" t="s">
        <v>5656</v>
      </c>
      <c r="M57" s="214">
        <v>45559</v>
      </c>
      <c r="N57" s="221" t="s">
        <v>5662</v>
      </c>
      <c r="O57" s="216">
        <v>239561</v>
      </c>
      <c r="P57" s="216" t="s">
        <v>5659</v>
      </c>
      <c r="Q57" s="216" t="s">
        <v>22</v>
      </c>
      <c r="R57" s="216">
        <v>3</v>
      </c>
      <c r="S57" s="216" t="s">
        <v>5661</v>
      </c>
      <c r="T57" s="216" t="s">
        <v>5660</v>
      </c>
      <c r="U57" s="217">
        <v>45559</v>
      </c>
      <c r="V57" s="221" t="s">
        <v>5664</v>
      </c>
      <c r="W57" s="213">
        <v>24823000</v>
      </c>
      <c r="X57" s="213" t="s">
        <v>5659</v>
      </c>
      <c r="Y57" s="213" t="s">
        <v>22</v>
      </c>
      <c r="Z57" s="213">
        <v>3</v>
      </c>
      <c r="AA57" s="213" t="s">
        <v>5663</v>
      </c>
      <c r="AB57" s="213" t="s">
        <v>5660</v>
      </c>
      <c r="AC57" s="214">
        <v>45559</v>
      </c>
      <c r="AD57" s="221" t="s">
        <v>5668</v>
      </c>
      <c r="AE57" s="218">
        <v>4477000</v>
      </c>
      <c r="AF57" s="218" t="s">
        <v>5665</v>
      </c>
      <c r="AG57" s="218" t="s">
        <v>22</v>
      </c>
      <c r="AH57" s="218">
        <v>3</v>
      </c>
      <c r="AI57" s="218" t="s">
        <v>5667</v>
      </c>
      <c r="AJ57" s="218" t="s">
        <v>5666</v>
      </c>
      <c r="AK57" s="219">
        <v>45559</v>
      </c>
      <c r="AL57" s="221" t="s">
        <v>5670</v>
      </c>
      <c r="AM57" s="213">
        <v>4477000</v>
      </c>
      <c r="AN57" s="213" t="s">
        <v>5665</v>
      </c>
      <c r="AO57" s="213" t="s">
        <v>22</v>
      </c>
      <c r="AP57" s="213">
        <v>3</v>
      </c>
      <c r="AQ57" s="213" t="s">
        <v>5669</v>
      </c>
      <c r="AR57" s="213" t="s">
        <v>5666</v>
      </c>
      <c r="AS57" s="214">
        <v>45559</v>
      </c>
      <c r="AT57" s="222" t="s">
        <v>592</v>
      </c>
      <c r="AU57" s="218" t="s">
        <v>17</v>
      </c>
      <c r="AV57" s="218" t="s">
        <v>17</v>
      </c>
      <c r="AW57" s="218" t="s">
        <v>17</v>
      </c>
      <c r="AX57" s="218" t="s">
        <v>17</v>
      </c>
      <c r="AY57" s="218" t="s">
        <v>17</v>
      </c>
      <c r="AZ57" s="218" t="s">
        <v>17</v>
      </c>
      <c r="BA57" s="219">
        <v>43920</v>
      </c>
      <c r="BB57" s="221" t="s">
        <v>591</v>
      </c>
      <c r="BC57" s="213" t="s">
        <v>17</v>
      </c>
      <c r="BD57" s="213" t="s">
        <v>17</v>
      </c>
      <c r="BE57" s="213" t="s">
        <v>17</v>
      </c>
      <c r="BF57" s="213" t="s">
        <v>17</v>
      </c>
      <c r="BG57" s="213" t="s">
        <v>17</v>
      </c>
      <c r="BH57" s="213" t="s">
        <v>17</v>
      </c>
      <c r="BI57" s="214">
        <v>43920</v>
      </c>
      <c r="BJ57" s="222" t="s">
        <v>5672</v>
      </c>
      <c r="BK57" s="222" t="s">
        <v>17</v>
      </c>
      <c r="BL57" s="222" t="s">
        <v>512</v>
      </c>
      <c r="BM57" s="222" t="s">
        <v>22</v>
      </c>
      <c r="BN57" s="222">
        <v>3</v>
      </c>
      <c r="BO57" s="222" t="s">
        <v>5671</v>
      </c>
      <c r="BP57" s="218" t="s">
        <v>512</v>
      </c>
      <c r="BQ57" s="223">
        <v>45559</v>
      </c>
      <c r="BR57" s="221" t="s">
        <v>588</v>
      </c>
      <c r="BS57" s="224" t="s">
        <v>17</v>
      </c>
      <c r="BT57" s="224" t="s">
        <v>17</v>
      </c>
      <c r="BU57" s="224" t="s">
        <v>17</v>
      </c>
      <c r="BV57" s="224" t="s">
        <v>17</v>
      </c>
      <c r="BW57" s="224" t="s">
        <v>17</v>
      </c>
      <c r="BX57" s="224" t="s">
        <v>17</v>
      </c>
      <c r="BY57" s="214">
        <v>43920</v>
      </c>
      <c r="BZ57" s="222" t="s">
        <v>589</v>
      </c>
      <c r="CA57" s="222" t="s">
        <v>17</v>
      </c>
      <c r="CB57" s="222" t="s">
        <v>17</v>
      </c>
      <c r="CC57" s="222" t="s">
        <v>17</v>
      </c>
      <c r="CD57" s="222" t="s">
        <v>17</v>
      </c>
      <c r="CE57" s="222" t="s">
        <v>17</v>
      </c>
      <c r="CF57" s="222" t="s">
        <v>17</v>
      </c>
      <c r="CG57" s="223">
        <v>43920</v>
      </c>
      <c r="CH57" s="221" t="s">
        <v>11735</v>
      </c>
      <c r="CI57" s="222" t="e">
        <v>#N/A</v>
      </c>
      <c r="CJ57" s="222" t="e">
        <v>#N/A</v>
      </c>
      <c r="CK57" s="222" t="e">
        <v>#N/A</v>
      </c>
      <c r="CL57" s="222" t="e">
        <v>#N/A</v>
      </c>
      <c r="CM57" s="222" t="e">
        <v>#N/A</v>
      </c>
      <c r="CN57" s="222" t="e">
        <v>#N/A</v>
      </c>
      <c r="CO57" s="225" t="e">
        <v>#N/A</v>
      </c>
      <c r="CP57" s="222" t="s">
        <v>590</v>
      </c>
      <c r="CQ57" s="224" t="s">
        <v>17</v>
      </c>
      <c r="CR57" s="224" t="s">
        <v>17</v>
      </c>
      <c r="CS57" s="224" t="s">
        <v>17</v>
      </c>
      <c r="CT57" s="224" t="s">
        <v>17</v>
      </c>
      <c r="CU57" s="224" t="s">
        <v>17</v>
      </c>
      <c r="CV57" s="224" t="s">
        <v>17</v>
      </c>
      <c r="CW57" s="214">
        <v>43920</v>
      </c>
      <c r="CX57" s="222" t="s">
        <v>5677</v>
      </c>
      <c r="CY57" s="218">
        <v>4477000</v>
      </c>
      <c r="CZ57" s="218" t="s">
        <v>5665</v>
      </c>
      <c r="DA57" s="218" t="s">
        <v>22</v>
      </c>
      <c r="DB57" s="218">
        <v>3</v>
      </c>
      <c r="DC57" s="218" t="s">
        <v>5682</v>
      </c>
      <c r="DD57" s="218" t="s">
        <v>5675</v>
      </c>
      <c r="DE57" s="220">
        <v>45559</v>
      </c>
      <c r="DF57" s="221" t="s">
        <v>5679</v>
      </c>
      <c r="DG57" s="213">
        <v>20346000</v>
      </c>
      <c r="DH57" s="224" t="s">
        <v>5665</v>
      </c>
      <c r="DI57" s="224" t="s">
        <v>22</v>
      </c>
      <c r="DJ57" s="224">
        <v>3</v>
      </c>
      <c r="DK57" s="224" t="s">
        <v>5678</v>
      </c>
      <c r="DL57" s="224" t="s">
        <v>5675</v>
      </c>
      <c r="DM57" s="214">
        <v>45559</v>
      </c>
      <c r="DN57" s="222" t="s">
        <v>5681</v>
      </c>
      <c r="DO57" s="218">
        <v>0</v>
      </c>
      <c r="DP57" s="222" t="s">
        <v>5665</v>
      </c>
      <c r="DQ57" s="222" t="s">
        <v>22</v>
      </c>
      <c r="DR57" s="222">
        <v>3</v>
      </c>
      <c r="DS57" s="222" t="s">
        <v>5680</v>
      </c>
      <c r="DT57" s="222" t="s">
        <v>5675</v>
      </c>
      <c r="DU57" s="223">
        <v>45559</v>
      </c>
      <c r="DV57" s="221" t="s">
        <v>5683</v>
      </c>
      <c r="DW57" s="213">
        <v>1377000</v>
      </c>
      <c r="DX57" s="224" t="s">
        <v>5665</v>
      </c>
      <c r="DY57" s="224" t="s">
        <v>22</v>
      </c>
      <c r="DZ57" s="224">
        <v>3</v>
      </c>
      <c r="EA57" s="224" t="s">
        <v>5682</v>
      </c>
      <c r="EB57" s="224" t="s">
        <v>5675</v>
      </c>
      <c r="EC57" s="214">
        <v>45559</v>
      </c>
      <c r="ED57" s="222" t="s">
        <v>5685</v>
      </c>
      <c r="EE57" s="218">
        <v>3100000</v>
      </c>
      <c r="EF57" s="222" t="s">
        <v>5665</v>
      </c>
      <c r="EG57" s="222" t="s">
        <v>22</v>
      </c>
      <c r="EH57" s="222">
        <v>3</v>
      </c>
      <c r="EI57" s="222" t="s">
        <v>5684</v>
      </c>
      <c r="EJ57" s="222" t="s">
        <v>5675</v>
      </c>
      <c r="EK57" s="223">
        <v>45559</v>
      </c>
      <c r="EL57" s="221" t="s">
        <v>5687</v>
      </c>
      <c r="EM57" s="213">
        <v>0</v>
      </c>
      <c r="EN57" s="224" t="s">
        <v>5665</v>
      </c>
      <c r="EO57" s="224" t="s">
        <v>22</v>
      </c>
      <c r="EP57" s="224">
        <v>3</v>
      </c>
      <c r="EQ57" s="224" t="s">
        <v>5686</v>
      </c>
      <c r="ER57" s="224" t="s">
        <v>5675</v>
      </c>
      <c r="ES57" s="214">
        <v>45559</v>
      </c>
      <c r="ET57" s="222" t="s">
        <v>5674</v>
      </c>
      <c r="EU57" s="222" t="s">
        <v>17</v>
      </c>
      <c r="EV57" s="222" t="s">
        <v>512</v>
      </c>
      <c r="EW57" s="222" t="s">
        <v>22</v>
      </c>
      <c r="EX57" s="222">
        <v>3</v>
      </c>
      <c r="EY57" s="222" t="s">
        <v>5673</v>
      </c>
      <c r="EZ57" s="222" t="s">
        <v>17</v>
      </c>
      <c r="FA57" s="223">
        <v>45559</v>
      </c>
      <c r="FB57" s="221" t="s">
        <v>5689</v>
      </c>
      <c r="FC57" s="224">
        <v>2</v>
      </c>
      <c r="FD57" s="224" t="s">
        <v>5665</v>
      </c>
      <c r="FE57" s="224" t="s">
        <v>22</v>
      </c>
      <c r="FF57" s="224">
        <v>3</v>
      </c>
      <c r="FG57" s="224" t="s">
        <v>5688</v>
      </c>
      <c r="FH57" s="224" t="s">
        <v>5675</v>
      </c>
      <c r="FI57" s="214">
        <v>45559</v>
      </c>
      <c r="FJ57" s="221" t="s">
        <v>593</v>
      </c>
      <c r="FK57" s="222" t="s">
        <v>17</v>
      </c>
      <c r="FL57" s="222" t="s">
        <v>17</v>
      </c>
      <c r="FM57" s="222" t="s">
        <v>17</v>
      </c>
      <c r="FN57" s="222" t="s">
        <v>17</v>
      </c>
      <c r="FO57" s="222" t="s">
        <v>17</v>
      </c>
      <c r="FP57" s="218" t="s">
        <v>17</v>
      </c>
      <c r="FQ57" s="219">
        <v>43920</v>
      </c>
      <c r="FR57" s="221" t="s">
        <v>594</v>
      </c>
      <c r="FS57" s="224" t="s">
        <v>17</v>
      </c>
      <c r="FT57" s="224" t="s">
        <v>17</v>
      </c>
      <c r="FU57" s="224" t="s">
        <v>17</v>
      </c>
      <c r="FV57" s="224" t="s">
        <v>17</v>
      </c>
      <c r="FW57" s="224" t="s">
        <v>17</v>
      </c>
      <c r="FX57" s="224" t="s">
        <v>17</v>
      </c>
      <c r="FY57" s="214">
        <v>43920</v>
      </c>
      <c r="FZ57" s="222" t="s">
        <v>3668</v>
      </c>
      <c r="GA57" s="222">
        <v>1</v>
      </c>
      <c r="GB57" s="222" t="s">
        <v>2177</v>
      </c>
      <c r="GC57" s="222" t="s">
        <v>33</v>
      </c>
      <c r="GD57" s="222">
        <v>2</v>
      </c>
      <c r="GE57" s="222" t="s">
        <v>17</v>
      </c>
      <c r="GF57" s="222" t="s">
        <v>17</v>
      </c>
      <c r="GG57" s="223">
        <v>45470</v>
      </c>
      <c r="GH57" s="221" t="s">
        <v>3674</v>
      </c>
      <c r="GI57" s="224">
        <v>0</v>
      </c>
      <c r="GJ57" s="224" t="s">
        <v>2177</v>
      </c>
      <c r="GK57" s="224" t="s">
        <v>33</v>
      </c>
      <c r="GL57" s="224">
        <v>2</v>
      </c>
      <c r="GM57" s="224" t="s">
        <v>17</v>
      </c>
      <c r="GN57" s="224" t="s">
        <v>17</v>
      </c>
      <c r="GO57" s="214">
        <v>45470</v>
      </c>
      <c r="GP57" s="222" t="s">
        <v>3669</v>
      </c>
      <c r="GQ57" s="222">
        <v>0</v>
      </c>
      <c r="GR57" s="222" t="s">
        <v>2177</v>
      </c>
      <c r="GS57" s="222" t="s">
        <v>33</v>
      </c>
      <c r="GT57" s="222">
        <v>2</v>
      </c>
      <c r="GU57" s="222" t="s">
        <v>17</v>
      </c>
      <c r="GV57" s="222" t="s">
        <v>17</v>
      </c>
      <c r="GW57" s="223">
        <v>45470</v>
      </c>
      <c r="GX57" s="221" t="s">
        <v>3675</v>
      </c>
      <c r="GY57" s="224">
        <v>0</v>
      </c>
      <c r="GZ57" s="224" t="s">
        <v>2177</v>
      </c>
      <c r="HA57" s="224" t="s">
        <v>33</v>
      </c>
      <c r="HB57" s="224">
        <v>2</v>
      </c>
      <c r="HC57" s="224" t="s">
        <v>17</v>
      </c>
      <c r="HD57" s="224" t="s">
        <v>17</v>
      </c>
      <c r="HE57" s="214">
        <v>45470</v>
      </c>
      <c r="HF57" s="222" t="s">
        <v>3667</v>
      </c>
      <c r="HG57" s="222">
        <v>2</v>
      </c>
      <c r="HH57" s="222" t="s">
        <v>2177</v>
      </c>
      <c r="HI57" s="222" t="s">
        <v>33</v>
      </c>
      <c r="HJ57" s="222">
        <v>2</v>
      </c>
      <c r="HK57" s="222" t="s">
        <v>17</v>
      </c>
      <c r="HL57" s="222" t="s">
        <v>17</v>
      </c>
      <c r="HM57" s="223">
        <v>45470</v>
      </c>
      <c r="HN57" s="221" t="s">
        <v>3673</v>
      </c>
      <c r="HO57" s="224">
        <v>2</v>
      </c>
      <c r="HP57" s="224" t="s">
        <v>2177</v>
      </c>
      <c r="HQ57" s="224" t="s">
        <v>33</v>
      </c>
      <c r="HR57" s="224">
        <v>2</v>
      </c>
      <c r="HS57" s="224" t="s">
        <v>17</v>
      </c>
      <c r="HT57" s="224" t="s">
        <v>17</v>
      </c>
      <c r="HU57" s="214">
        <v>45470</v>
      </c>
      <c r="HV57" s="222" t="s">
        <v>3670</v>
      </c>
      <c r="HW57" s="222">
        <v>0</v>
      </c>
      <c r="HX57" s="222" t="s">
        <v>2177</v>
      </c>
      <c r="HY57" s="222" t="s">
        <v>33</v>
      </c>
      <c r="HZ57" s="222">
        <v>2</v>
      </c>
      <c r="IA57" s="222" t="s">
        <v>17</v>
      </c>
      <c r="IB57" s="222" t="s">
        <v>17</v>
      </c>
      <c r="IC57" s="223">
        <v>45470</v>
      </c>
      <c r="ID57" s="221" t="s">
        <v>3672</v>
      </c>
      <c r="IE57" s="224">
        <v>1</v>
      </c>
      <c r="IF57" s="224" t="s">
        <v>2177</v>
      </c>
      <c r="IG57" s="224" t="s">
        <v>33</v>
      </c>
      <c r="IH57" s="224">
        <v>2</v>
      </c>
      <c r="II57" s="224" t="s">
        <v>17</v>
      </c>
      <c r="IJ57" s="224" t="s">
        <v>17</v>
      </c>
      <c r="IK57" s="214">
        <v>45470</v>
      </c>
      <c r="IL57" s="222" t="s">
        <v>3671</v>
      </c>
      <c r="IM57" s="222">
        <v>2</v>
      </c>
      <c r="IN57" s="222" t="s">
        <v>2177</v>
      </c>
      <c r="IO57" s="222" t="s">
        <v>33</v>
      </c>
      <c r="IP57" s="222">
        <v>2</v>
      </c>
      <c r="IQ57" s="222" t="s">
        <v>17</v>
      </c>
      <c r="IR57" s="222" t="s">
        <v>17</v>
      </c>
      <c r="IS57" s="223">
        <v>45470</v>
      </c>
    </row>
    <row r="58" spans="1:253" s="11" customFormat="1" ht="13.25" customHeight="1" x14ac:dyDescent="0.25">
      <c r="A58" s="11" t="s">
        <v>595</v>
      </c>
      <c r="B58" s="11" t="s">
        <v>11194</v>
      </c>
      <c r="C58" s="11" t="s">
        <v>596</v>
      </c>
      <c r="D58" s="11" t="s">
        <v>236</v>
      </c>
      <c r="E58" s="11" t="s">
        <v>10514</v>
      </c>
      <c r="F58" s="11" t="s">
        <v>6710</v>
      </c>
      <c r="G58" s="212">
        <v>45505000</v>
      </c>
      <c r="H58" s="213" t="s">
        <v>6707</v>
      </c>
      <c r="I58" s="213" t="s">
        <v>884</v>
      </c>
      <c r="J58" s="213">
        <v>2</v>
      </c>
      <c r="K58" s="213" t="s">
        <v>6709</v>
      </c>
      <c r="L58" s="213" t="s">
        <v>6708</v>
      </c>
      <c r="M58" s="214">
        <v>45560</v>
      </c>
      <c r="N58" s="221" t="s">
        <v>6714</v>
      </c>
      <c r="O58" s="216">
        <v>383310</v>
      </c>
      <c r="P58" s="216" t="s">
        <v>6711</v>
      </c>
      <c r="Q58" s="216" t="s">
        <v>884</v>
      </c>
      <c r="R58" s="216">
        <v>2</v>
      </c>
      <c r="S58" s="216" t="s">
        <v>6713</v>
      </c>
      <c r="T58" s="216" t="s">
        <v>6712</v>
      </c>
      <c r="U58" s="217">
        <v>45560</v>
      </c>
      <c r="V58" s="221" t="s">
        <v>6718</v>
      </c>
      <c r="W58" s="213">
        <v>44990000</v>
      </c>
      <c r="X58" s="213" t="s">
        <v>6715</v>
      </c>
      <c r="Y58" s="213" t="s">
        <v>884</v>
      </c>
      <c r="Z58" s="213">
        <v>2</v>
      </c>
      <c r="AA58" s="213" t="s">
        <v>6717</v>
      </c>
      <c r="AB58" s="213" t="s">
        <v>6716</v>
      </c>
      <c r="AC58" s="214">
        <v>45560</v>
      </c>
      <c r="AD58" s="221" t="s">
        <v>6722</v>
      </c>
      <c r="AE58" s="218">
        <v>7460000</v>
      </c>
      <c r="AF58" s="218" t="s">
        <v>6719</v>
      </c>
      <c r="AG58" s="218" t="s">
        <v>884</v>
      </c>
      <c r="AH58" s="218">
        <v>2</v>
      </c>
      <c r="AI58" s="218" t="s">
        <v>6721</v>
      </c>
      <c r="AJ58" s="218" t="s">
        <v>6720</v>
      </c>
      <c r="AK58" s="219">
        <v>45560</v>
      </c>
      <c r="AL58" s="221" t="s">
        <v>6726</v>
      </c>
      <c r="AM58" s="213">
        <v>6249000</v>
      </c>
      <c r="AN58" s="213" t="s">
        <v>6723</v>
      </c>
      <c r="AO58" s="213" t="s">
        <v>884</v>
      </c>
      <c r="AP58" s="213">
        <v>2</v>
      </c>
      <c r="AQ58" s="213" t="s">
        <v>6725</v>
      </c>
      <c r="AR58" s="213" t="s">
        <v>6724</v>
      </c>
      <c r="AS58" s="214">
        <v>45560</v>
      </c>
      <c r="AT58" s="222" t="s">
        <v>606</v>
      </c>
      <c r="AU58" s="218" t="s">
        <v>17</v>
      </c>
      <c r="AV58" s="218" t="s">
        <v>17</v>
      </c>
      <c r="AW58" s="218" t="s">
        <v>17</v>
      </c>
      <c r="AX58" s="218" t="s">
        <v>17</v>
      </c>
      <c r="AY58" s="218" t="s">
        <v>605</v>
      </c>
      <c r="AZ58" s="218" t="s">
        <v>17</v>
      </c>
      <c r="BA58" s="219">
        <v>43950</v>
      </c>
      <c r="BB58" s="221" t="s">
        <v>604</v>
      </c>
      <c r="BC58" s="213" t="s">
        <v>17</v>
      </c>
      <c r="BD58" s="213" t="s">
        <v>17</v>
      </c>
      <c r="BE58" s="213" t="s">
        <v>17</v>
      </c>
      <c r="BF58" s="213" t="s">
        <v>17</v>
      </c>
      <c r="BG58" s="213" t="s">
        <v>17</v>
      </c>
      <c r="BH58" s="213" t="s">
        <v>17</v>
      </c>
      <c r="BI58" s="214">
        <v>43950</v>
      </c>
      <c r="BJ58" s="222" t="s">
        <v>6729</v>
      </c>
      <c r="BK58" s="222">
        <v>464</v>
      </c>
      <c r="BL58" s="222" t="s">
        <v>6727</v>
      </c>
      <c r="BM58" s="222" t="s">
        <v>884</v>
      </c>
      <c r="BN58" s="222">
        <v>2</v>
      </c>
      <c r="BO58" s="222" t="s">
        <v>6728</v>
      </c>
      <c r="BP58" s="218" t="s">
        <v>4941</v>
      </c>
      <c r="BQ58" s="223">
        <v>45560</v>
      </c>
      <c r="BR58" s="221" t="s">
        <v>598</v>
      </c>
      <c r="BS58" s="224" t="s">
        <v>17</v>
      </c>
      <c r="BT58" s="224" t="s">
        <v>17</v>
      </c>
      <c r="BU58" s="224" t="s">
        <v>17</v>
      </c>
      <c r="BV58" s="224" t="s">
        <v>17</v>
      </c>
      <c r="BW58" s="224" t="s">
        <v>597</v>
      </c>
      <c r="BX58" s="224" t="s">
        <v>17</v>
      </c>
      <c r="BY58" s="214">
        <v>43950</v>
      </c>
      <c r="BZ58" s="222" t="s">
        <v>599</v>
      </c>
      <c r="CA58" s="222" t="s">
        <v>17</v>
      </c>
      <c r="CB58" s="222" t="s">
        <v>17</v>
      </c>
      <c r="CC58" s="222" t="s">
        <v>17</v>
      </c>
      <c r="CD58" s="222" t="s">
        <v>17</v>
      </c>
      <c r="CE58" s="222" t="s">
        <v>597</v>
      </c>
      <c r="CF58" s="222" t="s">
        <v>17</v>
      </c>
      <c r="CG58" s="223">
        <v>43950</v>
      </c>
      <c r="CH58" s="221" t="s">
        <v>11736</v>
      </c>
      <c r="CI58" s="222" t="e">
        <v>#N/A</v>
      </c>
      <c r="CJ58" s="222" t="e">
        <v>#N/A</v>
      </c>
      <c r="CK58" s="222" t="e">
        <v>#N/A</v>
      </c>
      <c r="CL58" s="222" t="e">
        <v>#N/A</v>
      </c>
      <c r="CM58" s="222" t="e">
        <v>#N/A</v>
      </c>
      <c r="CN58" s="222" t="e">
        <v>#N/A</v>
      </c>
      <c r="CO58" s="225" t="e">
        <v>#N/A</v>
      </c>
      <c r="CP58" s="222" t="s">
        <v>603</v>
      </c>
      <c r="CQ58" s="224">
        <v>133900</v>
      </c>
      <c r="CR58" s="224" t="s">
        <v>600</v>
      </c>
      <c r="CS58" s="224" t="s">
        <v>22</v>
      </c>
      <c r="CT58" s="224">
        <v>3</v>
      </c>
      <c r="CU58" s="224" t="s">
        <v>602</v>
      </c>
      <c r="CV58" s="224" t="s">
        <v>601</v>
      </c>
      <c r="CW58" s="214">
        <v>43950</v>
      </c>
      <c r="CX58" s="222" t="s">
        <v>6734</v>
      </c>
      <c r="CY58" s="218">
        <v>126000</v>
      </c>
      <c r="CZ58" s="218" t="s">
        <v>6731</v>
      </c>
      <c r="DA58" s="218" t="s">
        <v>884</v>
      </c>
      <c r="DB58" s="218">
        <v>2</v>
      </c>
      <c r="DC58" s="218" t="s">
        <v>6743</v>
      </c>
      <c r="DD58" s="218" t="s">
        <v>6732</v>
      </c>
      <c r="DE58" s="220">
        <v>45560</v>
      </c>
      <c r="DF58" s="221" t="s">
        <v>6738</v>
      </c>
      <c r="DG58" s="213">
        <v>37529000</v>
      </c>
      <c r="DH58" s="224" t="s">
        <v>6735</v>
      </c>
      <c r="DI58" s="224" t="s">
        <v>884</v>
      </c>
      <c r="DJ58" s="224">
        <v>2</v>
      </c>
      <c r="DK58" s="224" t="s">
        <v>6737</v>
      </c>
      <c r="DL58" s="224" t="s">
        <v>6736</v>
      </c>
      <c r="DM58" s="214">
        <v>45560</v>
      </c>
      <c r="DN58" s="222" t="s">
        <v>6742</v>
      </c>
      <c r="DO58" s="218">
        <v>7335000</v>
      </c>
      <c r="DP58" s="222" t="s">
        <v>6739</v>
      </c>
      <c r="DQ58" s="222" t="s">
        <v>884</v>
      </c>
      <c r="DR58" s="222">
        <v>2</v>
      </c>
      <c r="DS58" s="222" t="s">
        <v>6741</v>
      </c>
      <c r="DT58" s="222" t="s">
        <v>6740</v>
      </c>
      <c r="DU58" s="223">
        <v>45560</v>
      </c>
      <c r="DV58" s="221" t="s">
        <v>6744</v>
      </c>
      <c r="DW58" s="213">
        <v>93000</v>
      </c>
      <c r="DX58" s="224" t="s">
        <v>6731</v>
      </c>
      <c r="DY58" s="224" t="s">
        <v>884</v>
      </c>
      <c r="DZ58" s="224">
        <v>2</v>
      </c>
      <c r="EA58" s="224" t="s">
        <v>6743</v>
      </c>
      <c r="EB58" s="224" t="s">
        <v>6732</v>
      </c>
      <c r="EC58" s="214">
        <v>45560</v>
      </c>
      <c r="ED58" s="222" t="s">
        <v>6745</v>
      </c>
      <c r="EE58" s="218">
        <v>33000</v>
      </c>
      <c r="EF58" s="222" t="s">
        <v>6731</v>
      </c>
      <c r="EG58" s="222" t="s">
        <v>884</v>
      </c>
      <c r="EH58" s="222">
        <v>2</v>
      </c>
      <c r="EI58" s="222" t="s">
        <v>6743</v>
      </c>
      <c r="EJ58" s="222" t="s">
        <v>6732</v>
      </c>
      <c r="EK58" s="223">
        <v>45560</v>
      </c>
      <c r="EL58" s="221" t="s">
        <v>6746</v>
      </c>
      <c r="EM58" s="213">
        <v>0</v>
      </c>
      <c r="EN58" s="224" t="s">
        <v>6731</v>
      </c>
      <c r="EO58" s="224" t="s">
        <v>884</v>
      </c>
      <c r="EP58" s="224">
        <v>2</v>
      </c>
      <c r="EQ58" s="224" t="s">
        <v>6743</v>
      </c>
      <c r="ER58" s="224" t="s">
        <v>6732</v>
      </c>
      <c r="ES58" s="214">
        <v>45560</v>
      </c>
      <c r="ET58" s="222" t="s">
        <v>6730</v>
      </c>
      <c r="EU58" s="222">
        <v>464</v>
      </c>
      <c r="EV58" s="222" t="s">
        <v>6727</v>
      </c>
      <c r="EW58" s="222" t="s">
        <v>884</v>
      </c>
      <c r="EX58" s="222">
        <v>2</v>
      </c>
      <c r="EY58" s="222" t="s">
        <v>6728</v>
      </c>
      <c r="EZ58" s="222" t="s">
        <v>4941</v>
      </c>
      <c r="FA58" s="223">
        <v>45560</v>
      </c>
      <c r="FB58" s="221" t="s">
        <v>6750</v>
      </c>
      <c r="FC58" s="224">
        <v>4</v>
      </c>
      <c r="FD58" s="224" t="s">
        <v>6747</v>
      </c>
      <c r="FE58" s="224" t="s">
        <v>884</v>
      </c>
      <c r="FF58" s="224">
        <v>2</v>
      </c>
      <c r="FG58" s="224" t="s">
        <v>6749</v>
      </c>
      <c r="FH58" s="224" t="s">
        <v>6748</v>
      </c>
      <c r="FI58" s="214">
        <v>45560</v>
      </c>
      <c r="FJ58" s="221" t="s">
        <v>655</v>
      </c>
      <c r="FK58" s="222">
        <v>1500000</v>
      </c>
      <c r="FL58" s="222" t="s">
        <v>652</v>
      </c>
      <c r="FM58" s="222" t="s">
        <v>22</v>
      </c>
      <c r="FN58" s="222">
        <v>3</v>
      </c>
      <c r="FO58" s="222" t="s">
        <v>654</v>
      </c>
      <c r="FP58" s="218" t="s">
        <v>653</v>
      </c>
      <c r="FQ58" s="219">
        <v>44015</v>
      </c>
      <c r="FR58" s="221" t="s">
        <v>657</v>
      </c>
      <c r="FS58" s="224">
        <v>300000</v>
      </c>
      <c r="FT58" s="224" t="s">
        <v>652</v>
      </c>
      <c r="FU58" s="224" t="s">
        <v>22</v>
      </c>
      <c r="FV58" s="224">
        <v>3</v>
      </c>
      <c r="FW58" s="224" t="s">
        <v>656</v>
      </c>
      <c r="FX58" s="224" t="s">
        <v>653</v>
      </c>
      <c r="FY58" s="214">
        <v>44015</v>
      </c>
      <c r="FZ58" s="222" t="s">
        <v>2526</v>
      </c>
      <c r="GA58" s="222">
        <v>1</v>
      </c>
      <c r="GB58" s="222" t="s">
        <v>2177</v>
      </c>
      <c r="GC58" s="222" t="s">
        <v>33</v>
      </c>
      <c r="GD58" s="222">
        <v>2</v>
      </c>
      <c r="GE58" s="222" t="s">
        <v>17</v>
      </c>
      <c r="GF58" s="222" t="s">
        <v>17</v>
      </c>
      <c r="GG58" s="223">
        <v>45456</v>
      </c>
      <c r="GH58" s="221" t="s">
        <v>2532</v>
      </c>
      <c r="GI58" s="224">
        <v>2</v>
      </c>
      <c r="GJ58" s="224" t="s">
        <v>2177</v>
      </c>
      <c r="GK58" s="224" t="s">
        <v>33</v>
      </c>
      <c r="GL58" s="224">
        <v>2</v>
      </c>
      <c r="GM58" s="224" t="s">
        <v>17</v>
      </c>
      <c r="GN58" s="224" t="s">
        <v>17</v>
      </c>
      <c r="GO58" s="214">
        <v>45456</v>
      </c>
      <c r="GP58" s="222" t="s">
        <v>2527</v>
      </c>
      <c r="GQ58" s="222">
        <v>1</v>
      </c>
      <c r="GR58" s="222" t="s">
        <v>2177</v>
      </c>
      <c r="GS58" s="222" t="s">
        <v>33</v>
      </c>
      <c r="GT58" s="222">
        <v>2</v>
      </c>
      <c r="GU58" s="222" t="s">
        <v>17</v>
      </c>
      <c r="GV58" s="222" t="s">
        <v>17</v>
      </c>
      <c r="GW58" s="223">
        <v>45456</v>
      </c>
      <c r="GX58" s="221" t="s">
        <v>2533</v>
      </c>
      <c r="GY58" s="224">
        <v>0</v>
      </c>
      <c r="GZ58" s="224" t="s">
        <v>2177</v>
      </c>
      <c r="HA58" s="224" t="s">
        <v>33</v>
      </c>
      <c r="HB58" s="224">
        <v>2</v>
      </c>
      <c r="HC58" s="224" t="s">
        <v>17</v>
      </c>
      <c r="HD58" s="224" t="s">
        <v>17</v>
      </c>
      <c r="HE58" s="214">
        <v>45456</v>
      </c>
      <c r="HF58" s="222" t="s">
        <v>2525</v>
      </c>
      <c r="HG58" s="222">
        <v>2</v>
      </c>
      <c r="HH58" s="222" t="s">
        <v>2177</v>
      </c>
      <c r="HI58" s="222" t="s">
        <v>33</v>
      </c>
      <c r="HJ58" s="222">
        <v>2</v>
      </c>
      <c r="HK58" s="222" t="s">
        <v>17</v>
      </c>
      <c r="HL58" s="222" t="s">
        <v>17</v>
      </c>
      <c r="HM58" s="223">
        <v>45456</v>
      </c>
      <c r="HN58" s="221" t="s">
        <v>2531</v>
      </c>
      <c r="HO58" s="224">
        <v>2</v>
      </c>
      <c r="HP58" s="224" t="s">
        <v>2177</v>
      </c>
      <c r="HQ58" s="224" t="s">
        <v>33</v>
      </c>
      <c r="HR58" s="224">
        <v>2</v>
      </c>
      <c r="HS58" s="224" t="s">
        <v>17</v>
      </c>
      <c r="HT58" s="224" t="s">
        <v>17</v>
      </c>
      <c r="HU58" s="214">
        <v>45456</v>
      </c>
      <c r="HV58" s="222" t="s">
        <v>2528</v>
      </c>
      <c r="HW58" s="222">
        <v>1</v>
      </c>
      <c r="HX58" s="222" t="s">
        <v>2177</v>
      </c>
      <c r="HY58" s="222" t="s">
        <v>33</v>
      </c>
      <c r="HZ58" s="222">
        <v>2</v>
      </c>
      <c r="IA58" s="222" t="s">
        <v>17</v>
      </c>
      <c r="IB58" s="222" t="s">
        <v>17</v>
      </c>
      <c r="IC58" s="223">
        <v>45456</v>
      </c>
      <c r="ID58" s="221" t="s">
        <v>2530</v>
      </c>
      <c r="IE58" s="224">
        <v>3</v>
      </c>
      <c r="IF58" s="224" t="s">
        <v>2177</v>
      </c>
      <c r="IG58" s="224" t="s">
        <v>33</v>
      </c>
      <c r="IH58" s="224">
        <v>2</v>
      </c>
      <c r="II58" s="224" t="s">
        <v>17</v>
      </c>
      <c r="IJ58" s="224" t="s">
        <v>17</v>
      </c>
      <c r="IK58" s="214">
        <v>45456</v>
      </c>
      <c r="IL58" s="222" t="s">
        <v>2529</v>
      </c>
      <c r="IM58" s="222">
        <v>1</v>
      </c>
      <c r="IN58" s="222" t="s">
        <v>2177</v>
      </c>
      <c r="IO58" s="222" t="s">
        <v>33</v>
      </c>
      <c r="IP58" s="222">
        <v>2</v>
      </c>
      <c r="IQ58" s="222" t="s">
        <v>17</v>
      </c>
      <c r="IR58" s="222" t="s">
        <v>17</v>
      </c>
      <c r="IS58" s="223">
        <v>45456</v>
      </c>
    </row>
    <row r="59" spans="1:253" s="11" customFormat="1" ht="13.25" customHeight="1" x14ac:dyDescent="0.25">
      <c r="A59" s="11" t="s">
        <v>234</v>
      </c>
      <c r="B59" s="11" t="s">
        <v>11198</v>
      </c>
      <c r="C59" s="11" t="s">
        <v>235</v>
      </c>
      <c r="D59" s="11" t="s">
        <v>236</v>
      </c>
      <c r="E59" s="11" t="s">
        <v>10514</v>
      </c>
      <c r="F59" s="11" t="s">
        <v>6752</v>
      </c>
      <c r="G59" s="212">
        <v>45505000</v>
      </c>
      <c r="H59" s="213" t="s">
        <v>6707</v>
      </c>
      <c r="I59" s="213" t="s">
        <v>884</v>
      </c>
      <c r="J59" s="213">
        <v>2</v>
      </c>
      <c r="K59" s="213" t="s">
        <v>6751</v>
      </c>
      <c r="L59" s="213" t="s">
        <v>6708</v>
      </c>
      <c r="M59" s="214">
        <v>45560</v>
      </c>
      <c r="N59" s="221" t="s">
        <v>6753</v>
      </c>
      <c r="O59" s="216">
        <v>383310</v>
      </c>
      <c r="P59" s="216" t="s">
        <v>6711</v>
      </c>
      <c r="Q59" s="216" t="s">
        <v>884</v>
      </c>
      <c r="R59" s="216">
        <v>2</v>
      </c>
      <c r="S59" s="216" t="s">
        <v>6713</v>
      </c>
      <c r="T59" s="216" t="s">
        <v>6712</v>
      </c>
      <c r="U59" s="217">
        <v>45560</v>
      </c>
      <c r="V59" s="221" t="s">
        <v>6755</v>
      </c>
      <c r="W59" s="213">
        <v>44691000</v>
      </c>
      <c r="X59" s="213" t="s">
        <v>6715</v>
      </c>
      <c r="Y59" s="213" t="s">
        <v>884</v>
      </c>
      <c r="Z59" s="213">
        <v>2</v>
      </c>
      <c r="AA59" s="213" t="s">
        <v>6754</v>
      </c>
      <c r="AB59" s="213" t="s">
        <v>6716</v>
      </c>
      <c r="AC59" s="214">
        <v>45560</v>
      </c>
      <c r="AD59" s="221" t="s">
        <v>6759</v>
      </c>
      <c r="AE59" s="218">
        <v>5950000</v>
      </c>
      <c r="AF59" s="218" t="s">
        <v>6756</v>
      </c>
      <c r="AG59" s="218" t="s">
        <v>884</v>
      </c>
      <c r="AH59" s="218">
        <v>2</v>
      </c>
      <c r="AI59" s="218" t="s">
        <v>6758</v>
      </c>
      <c r="AJ59" s="218" t="s">
        <v>6757</v>
      </c>
      <c r="AK59" s="219">
        <v>45560</v>
      </c>
      <c r="AL59" s="221" t="s">
        <v>6761</v>
      </c>
      <c r="AM59" s="213">
        <v>5950000</v>
      </c>
      <c r="AN59" s="213" t="s">
        <v>6756</v>
      </c>
      <c r="AO59" s="213" t="s">
        <v>884</v>
      </c>
      <c r="AP59" s="213">
        <v>2</v>
      </c>
      <c r="AQ59" s="213" t="s">
        <v>6760</v>
      </c>
      <c r="AR59" s="213" t="s">
        <v>6757</v>
      </c>
      <c r="AS59" s="214">
        <v>45560</v>
      </c>
      <c r="AT59" s="222" t="s">
        <v>418</v>
      </c>
      <c r="AU59" s="218" t="s">
        <v>17</v>
      </c>
      <c r="AV59" s="218" t="s">
        <v>17</v>
      </c>
      <c r="AW59" s="218" t="s">
        <v>33</v>
      </c>
      <c r="AX59" s="218">
        <v>2</v>
      </c>
      <c r="AY59" s="218" t="s">
        <v>417</v>
      </c>
      <c r="AZ59" s="218" t="s">
        <v>17</v>
      </c>
      <c r="BA59" s="219">
        <v>43524</v>
      </c>
      <c r="BB59" s="221" t="s">
        <v>239</v>
      </c>
      <c r="BC59" s="213" t="s">
        <v>17</v>
      </c>
      <c r="BD59" s="213">
        <v>0</v>
      </c>
      <c r="BE59" s="213" t="s">
        <v>33</v>
      </c>
      <c r="BF59" s="213">
        <v>2</v>
      </c>
      <c r="BG59" s="213">
        <v>0</v>
      </c>
      <c r="BH59" s="213">
        <v>0</v>
      </c>
      <c r="BI59" s="214">
        <v>43511</v>
      </c>
      <c r="BJ59" s="222" t="s">
        <v>6763</v>
      </c>
      <c r="BK59" s="222">
        <v>464</v>
      </c>
      <c r="BL59" s="222" t="s">
        <v>6727</v>
      </c>
      <c r="BM59" s="222" t="s">
        <v>884</v>
      </c>
      <c r="BN59" s="222">
        <v>2</v>
      </c>
      <c r="BO59" s="222" t="s">
        <v>6762</v>
      </c>
      <c r="BP59" s="218" t="s">
        <v>4941</v>
      </c>
      <c r="BQ59" s="223">
        <v>45560</v>
      </c>
      <c r="BR59" s="221" t="s">
        <v>237</v>
      </c>
      <c r="BS59" s="224" t="s">
        <v>17</v>
      </c>
      <c r="BT59" s="224">
        <v>0</v>
      </c>
      <c r="BU59" s="224" t="s">
        <v>33</v>
      </c>
      <c r="BV59" s="224">
        <v>2</v>
      </c>
      <c r="BW59" s="224">
        <v>0</v>
      </c>
      <c r="BX59" s="224">
        <v>0</v>
      </c>
      <c r="BY59" s="214">
        <v>43511</v>
      </c>
      <c r="BZ59" s="222" t="s">
        <v>238</v>
      </c>
      <c r="CA59" s="222" t="s">
        <v>17</v>
      </c>
      <c r="CB59" s="222" t="s">
        <v>17</v>
      </c>
      <c r="CC59" s="222" t="s">
        <v>17</v>
      </c>
      <c r="CD59" s="222" t="s">
        <v>17</v>
      </c>
      <c r="CE59" s="222" t="s">
        <v>17</v>
      </c>
      <c r="CF59" s="222" t="s">
        <v>17</v>
      </c>
      <c r="CG59" s="223">
        <v>43511</v>
      </c>
      <c r="CH59" s="221" t="s">
        <v>11737</v>
      </c>
      <c r="CI59" s="222" t="e">
        <v>#N/A</v>
      </c>
      <c r="CJ59" s="222" t="e">
        <v>#N/A</v>
      </c>
      <c r="CK59" s="222" t="e">
        <v>#N/A</v>
      </c>
      <c r="CL59" s="222" t="e">
        <v>#N/A</v>
      </c>
      <c r="CM59" s="222" t="e">
        <v>#N/A</v>
      </c>
      <c r="CN59" s="222" t="e">
        <v>#N/A</v>
      </c>
      <c r="CO59" s="225" t="e">
        <v>#N/A</v>
      </c>
      <c r="CP59" s="222" t="s">
        <v>609</v>
      </c>
      <c r="CQ59" s="224">
        <v>133900</v>
      </c>
      <c r="CR59" s="224" t="s">
        <v>607</v>
      </c>
      <c r="CS59" s="224" t="s">
        <v>22</v>
      </c>
      <c r="CT59" s="224">
        <v>3</v>
      </c>
      <c r="CU59" s="224" t="s">
        <v>602</v>
      </c>
      <c r="CV59" s="224" t="s">
        <v>608</v>
      </c>
      <c r="CW59" s="214">
        <v>43950</v>
      </c>
      <c r="CX59" s="222" t="s">
        <v>6769</v>
      </c>
      <c r="CY59" s="218">
        <v>90000</v>
      </c>
      <c r="CZ59" s="218" t="s">
        <v>6766</v>
      </c>
      <c r="DA59" s="218" t="s">
        <v>884</v>
      </c>
      <c r="DB59" s="218">
        <v>2</v>
      </c>
      <c r="DC59" s="218" t="s">
        <v>6776</v>
      </c>
      <c r="DD59" s="218" t="s">
        <v>6767</v>
      </c>
      <c r="DE59" s="220">
        <v>45560</v>
      </c>
      <c r="DF59" s="221" t="s">
        <v>6773</v>
      </c>
      <c r="DG59" s="213">
        <v>38740000</v>
      </c>
      <c r="DH59" s="224" t="s">
        <v>6770</v>
      </c>
      <c r="DI59" s="224" t="s">
        <v>22</v>
      </c>
      <c r="DJ59" s="224">
        <v>3</v>
      </c>
      <c r="DK59" s="224" t="s">
        <v>6772</v>
      </c>
      <c r="DL59" s="224" t="s">
        <v>6771</v>
      </c>
      <c r="DM59" s="214">
        <v>45560</v>
      </c>
      <c r="DN59" s="222" t="s">
        <v>6775</v>
      </c>
      <c r="DO59" s="218">
        <v>5861000</v>
      </c>
      <c r="DP59" s="222" t="s">
        <v>6766</v>
      </c>
      <c r="DQ59" s="222" t="s">
        <v>884</v>
      </c>
      <c r="DR59" s="222">
        <v>2</v>
      </c>
      <c r="DS59" s="222" t="s">
        <v>6774</v>
      </c>
      <c r="DT59" s="222" t="s">
        <v>6767</v>
      </c>
      <c r="DU59" s="223">
        <v>45560</v>
      </c>
      <c r="DV59" s="221" t="s">
        <v>6777</v>
      </c>
      <c r="DW59" s="213">
        <v>60000</v>
      </c>
      <c r="DX59" s="224" t="s">
        <v>6766</v>
      </c>
      <c r="DY59" s="224" t="s">
        <v>884</v>
      </c>
      <c r="DZ59" s="224">
        <v>2</v>
      </c>
      <c r="EA59" s="224" t="s">
        <v>6776</v>
      </c>
      <c r="EB59" s="224" t="s">
        <v>6767</v>
      </c>
      <c r="EC59" s="214">
        <v>45560</v>
      </c>
      <c r="ED59" s="222" t="s">
        <v>6778</v>
      </c>
      <c r="EE59" s="218">
        <v>30000</v>
      </c>
      <c r="EF59" s="222" t="s">
        <v>6766</v>
      </c>
      <c r="EG59" s="222" t="s">
        <v>884</v>
      </c>
      <c r="EH59" s="222">
        <v>2</v>
      </c>
      <c r="EI59" s="222" t="s">
        <v>6776</v>
      </c>
      <c r="EJ59" s="222" t="s">
        <v>6767</v>
      </c>
      <c r="EK59" s="223">
        <v>45560</v>
      </c>
      <c r="EL59" s="221" t="s">
        <v>6779</v>
      </c>
      <c r="EM59" s="213">
        <v>0</v>
      </c>
      <c r="EN59" s="224" t="s">
        <v>6766</v>
      </c>
      <c r="EO59" s="224" t="s">
        <v>884</v>
      </c>
      <c r="EP59" s="224">
        <v>2</v>
      </c>
      <c r="EQ59" s="224" t="s">
        <v>6776</v>
      </c>
      <c r="ER59" s="224" t="s">
        <v>6767</v>
      </c>
      <c r="ES59" s="214">
        <v>45560</v>
      </c>
      <c r="ET59" s="222" t="s">
        <v>6765</v>
      </c>
      <c r="EU59" s="222">
        <v>464</v>
      </c>
      <c r="EV59" s="222" t="s">
        <v>6727</v>
      </c>
      <c r="EW59" s="222" t="s">
        <v>884</v>
      </c>
      <c r="EX59" s="222">
        <v>2</v>
      </c>
      <c r="EY59" s="222" t="s">
        <v>6764</v>
      </c>
      <c r="EZ59" s="222" t="s">
        <v>4941</v>
      </c>
      <c r="FA59" s="223">
        <v>45560</v>
      </c>
      <c r="FB59" s="221" t="s">
        <v>6781</v>
      </c>
      <c r="FC59" s="224">
        <v>2</v>
      </c>
      <c r="FD59" s="224" t="s">
        <v>6756</v>
      </c>
      <c r="FE59" s="224" t="s">
        <v>884</v>
      </c>
      <c r="FF59" s="224">
        <v>2</v>
      </c>
      <c r="FG59" s="224" t="s">
        <v>6780</v>
      </c>
      <c r="FH59" s="224" t="s">
        <v>6757</v>
      </c>
      <c r="FI59" s="214">
        <v>45560</v>
      </c>
      <c r="FJ59" s="221" t="s">
        <v>659</v>
      </c>
      <c r="FK59" s="222">
        <v>1500000</v>
      </c>
      <c r="FL59" s="222" t="s">
        <v>652</v>
      </c>
      <c r="FM59" s="222" t="s">
        <v>22</v>
      </c>
      <c r="FN59" s="222">
        <v>3</v>
      </c>
      <c r="FO59" s="222" t="s">
        <v>658</v>
      </c>
      <c r="FP59" s="218" t="s">
        <v>653</v>
      </c>
      <c r="FQ59" s="219">
        <v>44015</v>
      </c>
      <c r="FR59" s="221" t="s">
        <v>661</v>
      </c>
      <c r="FS59" s="224">
        <v>300000</v>
      </c>
      <c r="FT59" s="224" t="s">
        <v>652</v>
      </c>
      <c r="FU59" s="224" t="s">
        <v>22</v>
      </c>
      <c r="FV59" s="224">
        <v>3</v>
      </c>
      <c r="FW59" s="224" t="s">
        <v>660</v>
      </c>
      <c r="FX59" s="224" t="s">
        <v>653</v>
      </c>
      <c r="FY59" s="214">
        <v>44015</v>
      </c>
      <c r="FZ59" s="222" t="s">
        <v>3346</v>
      </c>
      <c r="GA59" s="222">
        <v>1</v>
      </c>
      <c r="GB59" s="222" t="s">
        <v>2177</v>
      </c>
      <c r="GC59" s="222" t="s">
        <v>33</v>
      </c>
      <c r="GD59" s="222">
        <v>2</v>
      </c>
      <c r="GE59" s="222" t="s">
        <v>17</v>
      </c>
      <c r="GF59" s="222" t="s">
        <v>17</v>
      </c>
      <c r="GG59" s="223">
        <v>45462</v>
      </c>
      <c r="GH59" s="221" t="s">
        <v>3352</v>
      </c>
      <c r="GI59" s="224">
        <v>1</v>
      </c>
      <c r="GJ59" s="224" t="s">
        <v>2177</v>
      </c>
      <c r="GK59" s="224" t="s">
        <v>33</v>
      </c>
      <c r="GL59" s="224">
        <v>2</v>
      </c>
      <c r="GM59" s="224" t="s">
        <v>17</v>
      </c>
      <c r="GN59" s="224" t="s">
        <v>17</v>
      </c>
      <c r="GO59" s="214">
        <v>45462</v>
      </c>
      <c r="GP59" s="222" t="s">
        <v>3347</v>
      </c>
      <c r="GQ59" s="222">
        <v>1</v>
      </c>
      <c r="GR59" s="222" t="s">
        <v>2177</v>
      </c>
      <c r="GS59" s="222" t="s">
        <v>33</v>
      </c>
      <c r="GT59" s="222">
        <v>2</v>
      </c>
      <c r="GU59" s="222" t="s">
        <v>17</v>
      </c>
      <c r="GV59" s="222" t="s">
        <v>17</v>
      </c>
      <c r="GW59" s="223">
        <v>45462</v>
      </c>
      <c r="GX59" s="221" t="s">
        <v>3353</v>
      </c>
      <c r="GY59" s="224">
        <v>0</v>
      </c>
      <c r="GZ59" s="224" t="s">
        <v>2177</v>
      </c>
      <c r="HA59" s="224" t="s">
        <v>33</v>
      </c>
      <c r="HB59" s="224">
        <v>2</v>
      </c>
      <c r="HC59" s="224" t="s">
        <v>17</v>
      </c>
      <c r="HD59" s="224" t="s">
        <v>17</v>
      </c>
      <c r="HE59" s="214">
        <v>45462</v>
      </c>
      <c r="HF59" s="222" t="s">
        <v>3345</v>
      </c>
      <c r="HG59" s="222">
        <v>2</v>
      </c>
      <c r="HH59" s="222" t="s">
        <v>2177</v>
      </c>
      <c r="HI59" s="222" t="s">
        <v>33</v>
      </c>
      <c r="HJ59" s="222">
        <v>2</v>
      </c>
      <c r="HK59" s="222" t="s">
        <v>17</v>
      </c>
      <c r="HL59" s="222" t="s">
        <v>17</v>
      </c>
      <c r="HM59" s="223">
        <v>45462</v>
      </c>
      <c r="HN59" s="221" t="s">
        <v>3351</v>
      </c>
      <c r="HO59" s="224">
        <v>2</v>
      </c>
      <c r="HP59" s="224" t="s">
        <v>2177</v>
      </c>
      <c r="HQ59" s="224" t="s">
        <v>33</v>
      </c>
      <c r="HR59" s="224">
        <v>2</v>
      </c>
      <c r="HS59" s="224" t="s">
        <v>17</v>
      </c>
      <c r="HT59" s="224" t="s">
        <v>17</v>
      </c>
      <c r="HU59" s="214">
        <v>45462</v>
      </c>
      <c r="HV59" s="222" t="s">
        <v>3348</v>
      </c>
      <c r="HW59" s="222">
        <v>1</v>
      </c>
      <c r="HX59" s="222" t="s">
        <v>2177</v>
      </c>
      <c r="HY59" s="222" t="s">
        <v>33</v>
      </c>
      <c r="HZ59" s="222">
        <v>2</v>
      </c>
      <c r="IA59" s="222" t="s">
        <v>17</v>
      </c>
      <c r="IB59" s="222" t="s">
        <v>17</v>
      </c>
      <c r="IC59" s="223">
        <v>45462</v>
      </c>
      <c r="ID59" s="221" t="s">
        <v>3350</v>
      </c>
      <c r="IE59" s="224">
        <v>3</v>
      </c>
      <c r="IF59" s="224" t="s">
        <v>2177</v>
      </c>
      <c r="IG59" s="224" t="s">
        <v>33</v>
      </c>
      <c r="IH59" s="224">
        <v>2</v>
      </c>
      <c r="II59" s="224" t="s">
        <v>17</v>
      </c>
      <c r="IJ59" s="224" t="s">
        <v>17</v>
      </c>
      <c r="IK59" s="214">
        <v>45462</v>
      </c>
      <c r="IL59" s="222" t="s">
        <v>3349</v>
      </c>
      <c r="IM59" s="222">
        <v>1</v>
      </c>
      <c r="IN59" s="222" t="s">
        <v>2177</v>
      </c>
      <c r="IO59" s="222" t="s">
        <v>33</v>
      </c>
      <c r="IP59" s="222">
        <v>2</v>
      </c>
      <c r="IQ59" s="222" t="s">
        <v>17</v>
      </c>
      <c r="IR59" s="222" t="s">
        <v>17</v>
      </c>
      <c r="IS59" s="223">
        <v>45462</v>
      </c>
    </row>
    <row r="60" spans="1:253" s="11" customFormat="1" ht="13.25" customHeight="1" x14ac:dyDescent="0.25">
      <c r="A60" s="11" t="s">
        <v>240</v>
      </c>
      <c r="B60" s="11" t="s">
        <v>11090</v>
      </c>
      <c r="C60" s="11" t="s">
        <v>241</v>
      </c>
      <c r="D60" s="11" t="s">
        <v>236</v>
      </c>
      <c r="E60" s="11" t="s">
        <v>10514</v>
      </c>
      <c r="F60" s="11" t="s">
        <v>6783</v>
      </c>
      <c r="G60" s="212">
        <v>45505000</v>
      </c>
      <c r="H60" s="213" t="s">
        <v>6707</v>
      </c>
      <c r="I60" s="213" t="s">
        <v>884</v>
      </c>
      <c r="J60" s="213">
        <v>2</v>
      </c>
      <c r="K60" s="213" t="s">
        <v>6782</v>
      </c>
      <c r="L60" s="213" t="s">
        <v>6708</v>
      </c>
      <c r="M60" s="214">
        <v>45560</v>
      </c>
      <c r="N60" s="221" t="s">
        <v>6787</v>
      </c>
      <c r="O60" s="216">
        <v>36000</v>
      </c>
      <c r="P60" s="216" t="s">
        <v>6784</v>
      </c>
      <c r="Q60" s="216" t="s">
        <v>492</v>
      </c>
      <c r="R60" s="216">
        <v>1</v>
      </c>
      <c r="S60" s="216" t="s">
        <v>6786</v>
      </c>
      <c r="T60" s="216" t="s">
        <v>6785</v>
      </c>
      <c r="U60" s="217">
        <v>45560</v>
      </c>
      <c r="V60" s="221" t="s">
        <v>6791</v>
      </c>
      <c r="W60" s="213">
        <v>6470000</v>
      </c>
      <c r="X60" s="213" t="s">
        <v>6788</v>
      </c>
      <c r="Y60" s="213" t="s">
        <v>884</v>
      </c>
      <c r="Z60" s="213">
        <v>2</v>
      </c>
      <c r="AA60" s="213" t="s">
        <v>6790</v>
      </c>
      <c r="AB60" s="213" t="s">
        <v>6789</v>
      </c>
      <c r="AC60" s="214">
        <v>45560</v>
      </c>
      <c r="AD60" s="221" t="s">
        <v>6795</v>
      </c>
      <c r="AE60" s="218">
        <v>1510000</v>
      </c>
      <c r="AF60" s="218" t="s">
        <v>6792</v>
      </c>
      <c r="AG60" s="218" t="s">
        <v>884</v>
      </c>
      <c r="AH60" s="218">
        <v>2</v>
      </c>
      <c r="AI60" s="218" t="s">
        <v>6794</v>
      </c>
      <c r="AJ60" s="218" t="s">
        <v>6793</v>
      </c>
      <c r="AK60" s="219">
        <v>45560</v>
      </c>
      <c r="AL60" s="221" t="s">
        <v>6799</v>
      </c>
      <c r="AM60" s="213">
        <v>299000</v>
      </c>
      <c r="AN60" s="213" t="s">
        <v>6796</v>
      </c>
      <c r="AO60" s="213" t="s">
        <v>884</v>
      </c>
      <c r="AP60" s="213">
        <v>2</v>
      </c>
      <c r="AQ60" s="213" t="s">
        <v>6798</v>
      </c>
      <c r="AR60" s="213" t="s">
        <v>6797</v>
      </c>
      <c r="AS60" s="214">
        <v>45560</v>
      </c>
      <c r="AT60" s="222" t="s">
        <v>247</v>
      </c>
      <c r="AU60" s="218" t="s">
        <v>17</v>
      </c>
      <c r="AV60" s="218">
        <v>0</v>
      </c>
      <c r="AW60" s="218" t="s">
        <v>33</v>
      </c>
      <c r="AX60" s="218">
        <v>2</v>
      </c>
      <c r="AY60" s="218">
        <v>0</v>
      </c>
      <c r="AZ60" s="218">
        <v>0</v>
      </c>
      <c r="BA60" s="219">
        <v>43511</v>
      </c>
      <c r="BB60" s="221" t="s">
        <v>246</v>
      </c>
      <c r="BC60" s="213" t="s">
        <v>17</v>
      </c>
      <c r="BD60" s="213">
        <v>0</v>
      </c>
      <c r="BE60" s="213" t="s">
        <v>33</v>
      </c>
      <c r="BF60" s="213">
        <v>2</v>
      </c>
      <c r="BG60" s="213">
        <v>0</v>
      </c>
      <c r="BH60" s="213">
        <v>0</v>
      </c>
      <c r="BI60" s="214">
        <v>43511</v>
      </c>
      <c r="BJ60" s="222" t="s">
        <v>1490</v>
      </c>
      <c r="BK60" s="222">
        <v>0</v>
      </c>
      <c r="BL60" s="222" t="s">
        <v>1488</v>
      </c>
      <c r="BM60" s="222" t="s">
        <v>884</v>
      </c>
      <c r="BN60" s="222">
        <v>2</v>
      </c>
      <c r="BO60" s="222" t="s">
        <v>1489</v>
      </c>
      <c r="BP60" s="218" t="s">
        <v>691</v>
      </c>
      <c r="BQ60" s="223">
        <v>45260</v>
      </c>
      <c r="BR60" s="221" t="s">
        <v>243</v>
      </c>
      <c r="BS60" s="224" t="s">
        <v>17</v>
      </c>
      <c r="BT60" s="224">
        <v>0</v>
      </c>
      <c r="BU60" s="224" t="s">
        <v>33</v>
      </c>
      <c r="BV60" s="224">
        <v>2</v>
      </c>
      <c r="BW60" s="224" t="s">
        <v>242</v>
      </c>
      <c r="BX60" s="224">
        <v>0</v>
      </c>
      <c r="BY60" s="214">
        <v>43511</v>
      </c>
      <c r="BZ60" s="222" t="s">
        <v>244</v>
      </c>
      <c r="CA60" s="222">
        <v>0</v>
      </c>
      <c r="CB60" s="222" t="s">
        <v>17</v>
      </c>
      <c r="CC60" s="222" t="s">
        <v>33</v>
      </c>
      <c r="CD60" s="222">
        <v>2</v>
      </c>
      <c r="CE60" s="222" t="s">
        <v>17</v>
      </c>
      <c r="CF60" s="222" t="s">
        <v>17</v>
      </c>
      <c r="CG60" s="223">
        <v>43511</v>
      </c>
      <c r="CH60" s="221" t="s">
        <v>11738</v>
      </c>
      <c r="CI60" s="222" t="e">
        <v>#N/A</v>
      </c>
      <c r="CJ60" s="222" t="e">
        <v>#N/A</v>
      </c>
      <c r="CK60" s="222" t="e">
        <v>#N/A</v>
      </c>
      <c r="CL60" s="222" t="e">
        <v>#N/A</v>
      </c>
      <c r="CM60" s="222" t="e">
        <v>#N/A</v>
      </c>
      <c r="CN60" s="222" t="e">
        <v>#N/A</v>
      </c>
      <c r="CO60" s="225" t="e">
        <v>#N/A</v>
      </c>
      <c r="CP60" s="222" t="s">
        <v>245</v>
      </c>
      <c r="CQ60" s="224" t="s">
        <v>17</v>
      </c>
      <c r="CR60" s="224">
        <v>0</v>
      </c>
      <c r="CS60" s="224" t="s">
        <v>33</v>
      </c>
      <c r="CT60" s="224">
        <v>2</v>
      </c>
      <c r="CU60" s="224" t="s">
        <v>242</v>
      </c>
      <c r="CV60" s="224">
        <v>0</v>
      </c>
      <c r="CW60" s="214">
        <v>43511</v>
      </c>
      <c r="CX60" s="222" t="s">
        <v>6804</v>
      </c>
      <c r="CY60" s="218">
        <v>36000</v>
      </c>
      <c r="CZ60" s="218" t="s">
        <v>6801</v>
      </c>
      <c r="DA60" s="218" t="s">
        <v>884</v>
      </c>
      <c r="DB60" s="218">
        <v>2</v>
      </c>
      <c r="DC60" s="218" t="s">
        <v>6810</v>
      </c>
      <c r="DD60" s="218" t="s">
        <v>6802</v>
      </c>
      <c r="DE60" s="220">
        <v>45560</v>
      </c>
      <c r="DF60" s="221" t="s">
        <v>6807</v>
      </c>
      <c r="DG60" s="213">
        <v>4960000</v>
      </c>
      <c r="DH60" s="224" t="s">
        <v>6805</v>
      </c>
      <c r="DI60" s="224" t="s">
        <v>884</v>
      </c>
      <c r="DJ60" s="224">
        <v>2</v>
      </c>
      <c r="DK60" s="224" t="s">
        <v>6737</v>
      </c>
      <c r="DL60" s="224" t="s">
        <v>6806</v>
      </c>
      <c r="DM60" s="214">
        <v>45560</v>
      </c>
      <c r="DN60" s="222" t="s">
        <v>6809</v>
      </c>
      <c r="DO60" s="218">
        <v>1474000</v>
      </c>
      <c r="DP60" s="222" t="s">
        <v>6792</v>
      </c>
      <c r="DQ60" s="222" t="s">
        <v>884</v>
      </c>
      <c r="DR60" s="222">
        <v>2</v>
      </c>
      <c r="DS60" s="222" t="s">
        <v>6808</v>
      </c>
      <c r="DT60" s="222" t="s">
        <v>6793</v>
      </c>
      <c r="DU60" s="223">
        <v>45560</v>
      </c>
      <c r="DV60" s="221" t="s">
        <v>6811</v>
      </c>
      <c r="DW60" s="213">
        <v>33000</v>
      </c>
      <c r="DX60" s="224" t="s">
        <v>6801</v>
      </c>
      <c r="DY60" s="224" t="s">
        <v>884</v>
      </c>
      <c r="DZ60" s="224">
        <v>2</v>
      </c>
      <c r="EA60" s="224" t="s">
        <v>6810</v>
      </c>
      <c r="EB60" s="224" t="s">
        <v>6802</v>
      </c>
      <c r="EC60" s="214">
        <v>45560</v>
      </c>
      <c r="ED60" s="222" t="s">
        <v>6812</v>
      </c>
      <c r="EE60" s="218">
        <v>3000</v>
      </c>
      <c r="EF60" s="222" t="s">
        <v>6801</v>
      </c>
      <c r="EG60" s="222" t="s">
        <v>884</v>
      </c>
      <c r="EH60" s="222">
        <v>2</v>
      </c>
      <c r="EI60" s="222" t="s">
        <v>6810</v>
      </c>
      <c r="EJ60" s="222" t="s">
        <v>6802</v>
      </c>
      <c r="EK60" s="223">
        <v>45560</v>
      </c>
      <c r="EL60" s="221" t="s">
        <v>6813</v>
      </c>
      <c r="EM60" s="213">
        <v>0</v>
      </c>
      <c r="EN60" s="224" t="s">
        <v>6801</v>
      </c>
      <c r="EO60" s="224" t="s">
        <v>884</v>
      </c>
      <c r="EP60" s="224">
        <v>2</v>
      </c>
      <c r="EQ60" s="224" t="s">
        <v>6810</v>
      </c>
      <c r="ER60" s="224" t="s">
        <v>6802</v>
      </c>
      <c r="ES60" s="214">
        <v>45560</v>
      </c>
      <c r="ET60" s="222" t="s">
        <v>6800</v>
      </c>
      <c r="EU60" s="222">
        <v>464</v>
      </c>
      <c r="EV60" s="222" t="s">
        <v>6727</v>
      </c>
      <c r="EW60" s="222" t="s">
        <v>884</v>
      </c>
      <c r="EX60" s="222">
        <v>2</v>
      </c>
      <c r="EY60" s="222" t="s">
        <v>6728</v>
      </c>
      <c r="EZ60" s="222" t="s">
        <v>4941</v>
      </c>
      <c r="FA60" s="223">
        <v>45560</v>
      </c>
      <c r="FB60" s="221" t="s">
        <v>6815</v>
      </c>
      <c r="FC60" s="224">
        <v>2</v>
      </c>
      <c r="FD60" s="224" t="s">
        <v>6801</v>
      </c>
      <c r="FE60" s="224" t="s">
        <v>884</v>
      </c>
      <c r="FF60" s="224">
        <v>2</v>
      </c>
      <c r="FG60" s="224" t="s">
        <v>6814</v>
      </c>
      <c r="FH60" s="224" t="s">
        <v>6802</v>
      </c>
      <c r="FI60" s="214">
        <v>45560</v>
      </c>
      <c r="FJ60" s="221" t="s">
        <v>665</v>
      </c>
      <c r="FK60" s="222" t="s">
        <v>17</v>
      </c>
      <c r="FL60" s="222" t="s">
        <v>662</v>
      </c>
      <c r="FM60" s="222" t="s">
        <v>17</v>
      </c>
      <c r="FN60" s="222" t="s">
        <v>17</v>
      </c>
      <c r="FO60" s="222" t="s">
        <v>664</v>
      </c>
      <c r="FP60" s="218" t="s">
        <v>663</v>
      </c>
      <c r="FQ60" s="219">
        <v>44015</v>
      </c>
      <c r="FR60" s="221" t="s">
        <v>667</v>
      </c>
      <c r="FS60" s="224">
        <v>0</v>
      </c>
      <c r="FT60" s="224" t="s">
        <v>662</v>
      </c>
      <c r="FU60" s="224" t="s">
        <v>33</v>
      </c>
      <c r="FV60" s="224">
        <v>2</v>
      </c>
      <c r="FW60" s="224" t="s">
        <v>666</v>
      </c>
      <c r="FX60" s="224" t="s">
        <v>663</v>
      </c>
      <c r="FY60" s="214">
        <v>44015</v>
      </c>
      <c r="FZ60" s="222" t="s">
        <v>2535</v>
      </c>
      <c r="GA60" s="222">
        <v>1</v>
      </c>
      <c r="GB60" s="222" t="s">
        <v>2177</v>
      </c>
      <c r="GC60" s="222" t="s">
        <v>33</v>
      </c>
      <c r="GD60" s="222">
        <v>2</v>
      </c>
      <c r="GE60" s="222" t="s">
        <v>17</v>
      </c>
      <c r="GF60" s="222" t="s">
        <v>17</v>
      </c>
      <c r="GG60" s="223">
        <v>45456</v>
      </c>
      <c r="GH60" s="221" t="s">
        <v>2541</v>
      </c>
      <c r="GI60" s="224">
        <v>2</v>
      </c>
      <c r="GJ60" s="224" t="s">
        <v>2177</v>
      </c>
      <c r="GK60" s="224" t="s">
        <v>33</v>
      </c>
      <c r="GL60" s="224">
        <v>2</v>
      </c>
      <c r="GM60" s="224" t="s">
        <v>17</v>
      </c>
      <c r="GN60" s="224" t="s">
        <v>17</v>
      </c>
      <c r="GO60" s="214">
        <v>45456</v>
      </c>
      <c r="GP60" s="222" t="s">
        <v>2536</v>
      </c>
      <c r="GQ60" s="222">
        <v>1</v>
      </c>
      <c r="GR60" s="222" t="s">
        <v>2177</v>
      </c>
      <c r="GS60" s="222" t="s">
        <v>33</v>
      </c>
      <c r="GT60" s="222">
        <v>2</v>
      </c>
      <c r="GU60" s="222" t="s">
        <v>17</v>
      </c>
      <c r="GV60" s="222" t="s">
        <v>17</v>
      </c>
      <c r="GW60" s="223">
        <v>45456</v>
      </c>
      <c r="GX60" s="221" t="s">
        <v>2542</v>
      </c>
      <c r="GY60" s="224">
        <v>0</v>
      </c>
      <c r="GZ60" s="224" t="s">
        <v>2177</v>
      </c>
      <c r="HA60" s="224" t="s">
        <v>33</v>
      </c>
      <c r="HB60" s="224">
        <v>2</v>
      </c>
      <c r="HC60" s="224" t="s">
        <v>17</v>
      </c>
      <c r="HD60" s="224" t="s">
        <v>17</v>
      </c>
      <c r="HE60" s="214">
        <v>45456</v>
      </c>
      <c r="HF60" s="222" t="s">
        <v>2534</v>
      </c>
      <c r="HG60" s="222">
        <v>0</v>
      </c>
      <c r="HH60" s="222" t="s">
        <v>2177</v>
      </c>
      <c r="HI60" s="222" t="s">
        <v>33</v>
      </c>
      <c r="HJ60" s="222">
        <v>2</v>
      </c>
      <c r="HK60" s="222" t="s">
        <v>17</v>
      </c>
      <c r="HL60" s="222" t="s">
        <v>17</v>
      </c>
      <c r="HM60" s="223">
        <v>45456</v>
      </c>
      <c r="HN60" s="221" t="s">
        <v>2540</v>
      </c>
      <c r="HO60" s="224">
        <v>1</v>
      </c>
      <c r="HP60" s="224" t="s">
        <v>2177</v>
      </c>
      <c r="HQ60" s="224" t="s">
        <v>33</v>
      </c>
      <c r="HR60" s="224">
        <v>2</v>
      </c>
      <c r="HS60" s="224" t="s">
        <v>17</v>
      </c>
      <c r="HT60" s="224" t="s">
        <v>17</v>
      </c>
      <c r="HU60" s="214">
        <v>45456</v>
      </c>
      <c r="HV60" s="222" t="s">
        <v>2537</v>
      </c>
      <c r="HW60" s="222">
        <v>0</v>
      </c>
      <c r="HX60" s="222" t="s">
        <v>2177</v>
      </c>
      <c r="HY60" s="222" t="s">
        <v>33</v>
      </c>
      <c r="HZ60" s="222">
        <v>2</v>
      </c>
      <c r="IA60" s="222" t="s">
        <v>17</v>
      </c>
      <c r="IB60" s="222" t="s">
        <v>17</v>
      </c>
      <c r="IC60" s="223">
        <v>45456</v>
      </c>
      <c r="ID60" s="221" t="s">
        <v>2539</v>
      </c>
      <c r="IE60" s="224">
        <v>3</v>
      </c>
      <c r="IF60" s="224" t="s">
        <v>2177</v>
      </c>
      <c r="IG60" s="224" t="s">
        <v>33</v>
      </c>
      <c r="IH60" s="224">
        <v>2</v>
      </c>
      <c r="II60" s="224" t="s">
        <v>17</v>
      </c>
      <c r="IJ60" s="224" t="s">
        <v>17</v>
      </c>
      <c r="IK60" s="214">
        <v>45456</v>
      </c>
      <c r="IL60" s="222" t="s">
        <v>2538</v>
      </c>
      <c r="IM60" s="222">
        <v>0</v>
      </c>
      <c r="IN60" s="222" t="s">
        <v>2177</v>
      </c>
      <c r="IO60" s="222" t="s">
        <v>33</v>
      </c>
      <c r="IP60" s="222">
        <v>2</v>
      </c>
      <c r="IQ60" s="222" t="s">
        <v>17</v>
      </c>
      <c r="IR60" s="222" t="s">
        <v>17</v>
      </c>
      <c r="IS60" s="223">
        <v>45456</v>
      </c>
    </row>
    <row r="61" spans="1:253" s="11" customFormat="1" ht="13.25" customHeight="1" x14ac:dyDescent="0.25">
      <c r="A61" s="11" t="s">
        <v>248</v>
      </c>
      <c r="B61" s="11" t="s">
        <v>11090</v>
      </c>
      <c r="C61" s="11" t="s">
        <v>249</v>
      </c>
      <c r="D61" s="11" t="s">
        <v>250</v>
      </c>
      <c r="E61" s="11" t="s">
        <v>10519</v>
      </c>
      <c r="F61" s="11" t="s">
        <v>8242</v>
      </c>
      <c r="G61" s="212">
        <v>59300000</v>
      </c>
      <c r="H61" s="213" t="s">
        <v>8239</v>
      </c>
      <c r="I61" s="213" t="s">
        <v>884</v>
      </c>
      <c r="J61" s="213">
        <v>2</v>
      </c>
      <c r="K61" s="213" t="s">
        <v>8241</v>
      </c>
      <c r="L61" s="213" t="s">
        <v>8240</v>
      </c>
      <c r="M61" s="214">
        <v>45563</v>
      </c>
      <c r="N61" s="221" t="s">
        <v>892</v>
      </c>
      <c r="O61" s="216">
        <v>41055</v>
      </c>
      <c r="P61" s="216" t="s">
        <v>889</v>
      </c>
      <c r="Q61" s="216" t="s">
        <v>33</v>
      </c>
      <c r="R61" s="216">
        <v>2</v>
      </c>
      <c r="S61" s="216" t="s">
        <v>891</v>
      </c>
      <c r="T61" s="216" t="s">
        <v>890</v>
      </c>
      <c r="U61" s="217">
        <v>44773</v>
      </c>
      <c r="V61" s="221" t="s">
        <v>8244</v>
      </c>
      <c r="W61" s="213">
        <v>59300000</v>
      </c>
      <c r="X61" s="213" t="s">
        <v>8239</v>
      </c>
      <c r="Y61" s="213" t="s">
        <v>884</v>
      </c>
      <c r="Z61" s="213">
        <v>2</v>
      </c>
      <c r="AA61" s="213" t="s">
        <v>8243</v>
      </c>
      <c r="AB61" s="213" t="s">
        <v>890</v>
      </c>
      <c r="AC61" s="214">
        <v>45563</v>
      </c>
      <c r="AD61" s="221" t="s">
        <v>8248</v>
      </c>
      <c r="AE61" s="218">
        <v>204000</v>
      </c>
      <c r="AF61" s="218" t="s">
        <v>8245</v>
      </c>
      <c r="AG61" s="218" t="s">
        <v>884</v>
      </c>
      <c r="AH61" s="218">
        <v>2</v>
      </c>
      <c r="AI61" s="218" t="s">
        <v>8247</v>
      </c>
      <c r="AJ61" s="218" t="s">
        <v>8246</v>
      </c>
      <c r="AK61" s="219">
        <v>45563</v>
      </c>
      <c r="AL61" s="221" t="s">
        <v>8250</v>
      </c>
      <c r="AM61" s="213">
        <v>204000</v>
      </c>
      <c r="AN61" s="213" t="s">
        <v>8245</v>
      </c>
      <c r="AO61" s="213" t="s">
        <v>884</v>
      </c>
      <c r="AP61" s="213">
        <v>2</v>
      </c>
      <c r="AQ61" s="213" t="s">
        <v>8249</v>
      </c>
      <c r="AR61" s="213" t="s">
        <v>8246</v>
      </c>
      <c r="AS61" s="214">
        <v>45563</v>
      </c>
      <c r="AT61" s="222" t="s">
        <v>256</v>
      </c>
      <c r="AU61" s="218" t="s">
        <v>17</v>
      </c>
      <c r="AV61" s="218">
        <v>0</v>
      </c>
      <c r="AW61" s="218" t="s">
        <v>33</v>
      </c>
      <c r="AX61" s="218">
        <v>2</v>
      </c>
      <c r="AY61" s="218" t="s">
        <v>18</v>
      </c>
      <c r="AZ61" s="218">
        <v>0</v>
      </c>
      <c r="BA61" s="219">
        <v>43511</v>
      </c>
      <c r="BB61" s="221" t="s">
        <v>255</v>
      </c>
      <c r="BC61" s="213" t="s">
        <v>17</v>
      </c>
      <c r="BD61" s="213">
        <v>0</v>
      </c>
      <c r="BE61" s="213" t="s">
        <v>33</v>
      </c>
      <c r="BF61" s="213">
        <v>2</v>
      </c>
      <c r="BG61" s="213" t="s">
        <v>18</v>
      </c>
      <c r="BH61" s="213">
        <v>0</v>
      </c>
      <c r="BI61" s="214">
        <v>43511</v>
      </c>
      <c r="BJ61" s="222" t="s">
        <v>8254</v>
      </c>
      <c r="BK61" s="222">
        <v>839</v>
      </c>
      <c r="BL61" s="222" t="s">
        <v>8251</v>
      </c>
      <c r="BM61" s="222" t="s">
        <v>884</v>
      </c>
      <c r="BN61" s="222">
        <v>2</v>
      </c>
      <c r="BO61" s="222" t="s">
        <v>8253</v>
      </c>
      <c r="BP61" s="218" t="s">
        <v>8252</v>
      </c>
      <c r="BQ61" s="223">
        <v>45563</v>
      </c>
      <c r="BR61" s="221" t="s">
        <v>251</v>
      </c>
      <c r="BS61" s="224" t="s">
        <v>17</v>
      </c>
      <c r="BT61" s="224">
        <v>0</v>
      </c>
      <c r="BU61" s="224" t="s">
        <v>33</v>
      </c>
      <c r="BV61" s="224">
        <v>2</v>
      </c>
      <c r="BW61" s="224" t="s">
        <v>18</v>
      </c>
      <c r="BX61" s="224">
        <v>0</v>
      </c>
      <c r="BY61" s="214">
        <v>43511</v>
      </c>
      <c r="BZ61" s="222" t="s">
        <v>253</v>
      </c>
      <c r="CA61" s="222">
        <v>0</v>
      </c>
      <c r="CB61" s="222" t="s">
        <v>17</v>
      </c>
      <c r="CC61" s="222" t="s">
        <v>33</v>
      </c>
      <c r="CD61" s="222">
        <v>2</v>
      </c>
      <c r="CE61" s="222" t="s">
        <v>252</v>
      </c>
      <c r="CF61" s="222" t="s">
        <v>17</v>
      </c>
      <c r="CG61" s="223">
        <v>43511</v>
      </c>
      <c r="CH61" s="221" t="s">
        <v>11739</v>
      </c>
      <c r="CI61" s="222" t="e">
        <v>#N/A</v>
      </c>
      <c r="CJ61" s="222" t="e">
        <v>#N/A</v>
      </c>
      <c r="CK61" s="222" t="e">
        <v>#N/A</v>
      </c>
      <c r="CL61" s="222" t="e">
        <v>#N/A</v>
      </c>
      <c r="CM61" s="222" t="e">
        <v>#N/A</v>
      </c>
      <c r="CN61" s="222" t="e">
        <v>#N/A</v>
      </c>
      <c r="CO61" s="225" t="e">
        <v>#N/A</v>
      </c>
      <c r="CP61" s="222" t="s">
        <v>254</v>
      </c>
      <c r="CQ61" s="224" t="s">
        <v>17</v>
      </c>
      <c r="CR61" s="224">
        <v>0</v>
      </c>
      <c r="CS61" s="224" t="s">
        <v>33</v>
      </c>
      <c r="CT61" s="224">
        <v>2</v>
      </c>
      <c r="CU61" s="224" t="s">
        <v>18</v>
      </c>
      <c r="CV61" s="224">
        <v>0</v>
      </c>
      <c r="CW61" s="214">
        <v>43511</v>
      </c>
      <c r="CX61" s="222" t="s">
        <v>8260</v>
      </c>
      <c r="CY61" s="218">
        <v>204000</v>
      </c>
      <c r="CZ61" s="218" t="s">
        <v>8245</v>
      </c>
      <c r="DA61" s="218" t="s">
        <v>884</v>
      </c>
      <c r="DB61" s="218">
        <v>2</v>
      </c>
      <c r="DC61" s="218" t="s">
        <v>8267</v>
      </c>
      <c r="DD61" s="218" t="s">
        <v>8246</v>
      </c>
      <c r="DE61" s="220">
        <v>45563</v>
      </c>
      <c r="DF61" s="221" t="s">
        <v>8264</v>
      </c>
      <c r="DG61" s="213">
        <v>59096000</v>
      </c>
      <c r="DH61" s="224" t="s">
        <v>8261</v>
      </c>
      <c r="DI61" s="224" t="s">
        <v>884</v>
      </c>
      <c r="DJ61" s="224">
        <v>2</v>
      </c>
      <c r="DK61" s="224" t="s">
        <v>8263</v>
      </c>
      <c r="DL61" s="224" t="s">
        <v>8262</v>
      </c>
      <c r="DM61" s="214">
        <v>45563</v>
      </c>
      <c r="DN61" s="222" t="s">
        <v>8266</v>
      </c>
      <c r="DO61" s="218">
        <v>0</v>
      </c>
      <c r="DP61" s="222" t="s">
        <v>8245</v>
      </c>
      <c r="DQ61" s="222" t="s">
        <v>884</v>
      </c>
      <c r="DR61" s="222">
        <v>2</v>
      </c>
      <c r="DS61" s="222" t="s">
        <v>8265</v>
      </c>
      <c r="DT61" s="222" t="s">
        <v>8246</v>
      </c>
      <c r="DU61" s="223">
        <v>45563</v>
      </c>
      <c r="DV61" s="221" t="s">
        <v>8268</v>
      </c>
      <c r="DW61" s="213">
        <v>204000</v>
      </c>
      <c r="DX61" s="224" t="s">
        <v>8245</v>
      </c>
      <c r="DY61" s="224" t="s">
        <v>884</v>
      </c>
      <c r="DZ61" s="224">
        <v>2</v>
      </c>
      <c r="EA61" s="224" t="s">
        <v>8267</v>
      </c>
      <c r="EB61" s="224" t="s">
        <v>8246</v>
      </c>
      <c r="EC61" s="214">
        <v>45563</v>
      </c>
      <c r="ED61" s="222" t="s">
        <v>8269</v>
      </c>
      <c r="EE61" s="218" t="s">
        <v>17</v>
      </c>
      <c r="EF61" s="222" t="s">
        <v>8245</v>
      </c>
      <c r="EG61" s="222" t="s">
        <v>884</v>
      </c>
      <c r="EH61" s="222">
        <v>2</v>
      </c>
      <c r="EI61" s="222" t="s">
        <v>8267</v>
      </c>
      <c r="EJ61" s="222" t="s">
        <v>8246</v>
      </c>
      <c r="EK61" s="223">
        <v>45563</v>
      </c>
      <c r="EL61" s="221" t="s">
        <v>8270</v>
      </c>
      <c r="EM61" s="213" t="s">
        <v>17</v>
      </c>
      <c r="EN61" s="224" t="s">
        <v>8245</v>
      </c>
      <c r="EO61" s="224" t="s">
        <v>884</v>
      </c>
      <c r="EP61" s="224">
        <v>2</v>
      </c>
      <c r="EQ61" s="224" t="s">
        <v>8267</v>
      </c>
      <c r="ER61" s="224" t="s">
        <v>8246</v>
      </c>
      <c r="ES61" s="214">
        <v>45563</v>
      </c>
      <c r="ET61" s="222" t="s">
        <v>8258</v>
      </c>
      <c r="EU61" s="222">
        <v>839</v>
      </c>
      <c r="EV61" s="222" t="s">
        <v>8255</v>
      </c>
      <c r="EW61" s="222" t="s">
        <v>884</v>
      </c>
      <c r="EX61" s="222">
        <v>2</v>
      </c>
      <c r="EY61" s="222" t="s">
        <v>8257</v>
      </c>
      <c r="EZ61" s="222" t="s">
        <v>8256</v>
      </c>
      <c r="FA61" s="223">
        <v>45563</v>
      </c>
      <c r="FB61" s="221" t="s">
        <v>896</v>
      </c>
      <c r="FC61" s="224">
        <v>3</v>
      </c>
      <c r="FD61" s="224" t="s">
        <v>893</v>
      </c>
      <c r="FE61" s="224" t="s">
        <v>33</v>
      </c>
      <c r="FF61" s="224">
        <v>2</v>
      </c>
      <c r="FG61" s="224" t="s">
        <v>895</v>
      </c>
      <c r="FH61" s="224" t="s">
        <v>894</v>
      </c>
      <c r="FI61" s="214">
        <v>44773</v>
      </c>
      <c r="FJ61" s="221" t="s">
        <v>257</v>
      </c>
      <c r="FK61" s="222" t="s">
        <v>17</v>
      </c>
      <c r="FL61" s="222">
        <v>0</v>
      </c>
      <c r="FM61" s="222" t="s">
        <v>33</v>
      </c>
      <c r="FN61" s="222">
        <v>2</v>
      </c>
      <c r="FO61" s="222" t="s">
        <v>242</v>
      </c>
      <c r="FP61" s="218">
        <v>0</v>
      </c>
      <c r="FQ61" s="219">
        <v>43511</v>
      </c>
      <c r="FR61" s="221" t="s">
        <v>258</v>
      </c>
      <c r="FS61" s="224" t="s">
        <v>17</v>
      </c>
      <c r="FT61" s="224">
        <v>0</v>
      </c>
      <c r="FU61" s="224" t="s">
        <v>33</v>
      </c>
      <c r="FV61" s="224">
        <v>2</v>
      </c>
      <c r="FW61" s="224" t="s">
        <v>242</v>
      </c>
      <c r="FX61" s="224">
        <v>0</v>
      </c>
      <c r="FY61" s="214">
        <v>43511</v>
      </c>
      <c r="FZ61" s="222" t="s">
        <v>2809</v>
      </c>
      <c r="GA61" s="222">
        <v>0</v>
      </c>
      <c r="GB61" s="222" t="s">
        <v>2177</v>
      </c>
      <c r="GC61" s="222" t="s">
        <v>33</v>
      </c>
      <c r="GD61" s="222">
        <v>2</v>
      </c>
      <c r="GE61" s="222" t="s">
        <v>17</v>
      </c>
      <c r="GF61" s="222" t="s">
        <v>17</v>
      </c>
      <c r="GG61" s="223">
        <v>45460</v>
      </c>
      <c r="GH61" s="221" t="s">
        <v>2815</v>
      </c>
      <c r="GI61" s="224">
        <v>1</v>
      </c>
      <c r="GJ61" s="224" t="s">
        <v>2177</v>
      </c>
      <c r="GK61" s="224" t="s">
        <v>33</v>
      </c>
      <c r="GL61" s="224">
        <v>2</v>
      </c>
      <c r="GM61" s="224" t="s">
        <v>17</v>
      </c>
      <c r="GN61" s="224" t="s">
        <v>17</v>
      </c>
      <c r="GO61" s="214">
        <v>45460</v>
      </c>
      <c r="GP61" s="222" t="s">
        <v>2810</v>
      </c>
      <c r="GQ61" s="222">
        <v>1</v>
      </c>
      <c r="GR61" s="222" t="s">
        <v>2177</v>
      </c>
      <c r="GS61" s="222" t="s">
        <v>33</v>
      </c>
      <c r="GT61" s="222">
        <v>2</v>
      </c>
      <c r="GU61" s="222" t="s">
        <v>17</v>
      </c>
      <c r="GV61" s="222" t="s">
        <v>17</v>
      </c>
      <c r="GW61" s="223">
        <v>45460</v>
      </c>
      <c r="GX61" s="221" t="s">
        <v>2816</v>
      </c>
      <c r="GY61" s="224">
        <v>0</v>
      </c>
      <c r="GZ61" s="224" t="s">
        <v>2177</v>
      </c>
      <c r="HA61" s="224" t="s">
        <v>33</v>
      </c>
      <c r="HB61" s="224">
        <v>2</v>
      </c>
      <c r="HC61" s="224" t="s">
        <v>17</v>
      </c>
      <c r="HD61" s="224" t="s">
        <v>17</v>
      </c>
      <c r="HE61" s="214">
        <v>45460</v>
      </c>
      <c r="HF61" s="222" t="s">
        <v>2808</v>
      </c>
      <c r="HG61" s="222">
        <v>0</v>
      </c>
      <c r="HH61" s="222" t="s">
        <v>2177</v>
      </c>
      <c r="HI61" s="222" t="s">
        <v>33</v>
      </c>
      <c r="HJ61" s="222">
        <v>2</v>
      </c>
      <c r="HK61" s="222" t="s">
        <v>17</v>
      </c>
      <c r="HL61" s="222" t="s">
        <v>17</v>
      </c>
      <c r="HM61" s="223">
        <v>45460</v>
      </c>
      <c r="HN61" s="221" t="s">
        <v>2814</v>
      </c>
      <c r="HO61" s="224">
        <v>2</v>
      </c>
      <c r="HP61" s="224" t="s">
        <v>2177</v>
      </c>
      <c r="HQ61" s="224" t="s">
        <v>33</v>
      </c>
      <c r="HR61" s="224">
        <v>2</v>
      </c>
      <c r="HS61" s="224" t="s">
        <v>17</v>
      </c>
      <c r="HT61" s="224" t="s">
        <v>17</v>
      </c>
      <c r="HU61" s="214">
        <v>45460</v>
      </c>
      <c r="HV61" s="222" t="s">
        <v>2811</v>
      </c>
      <c r="HW61" s="222">
        <v>0</v>
      </c>
      <c r="HX61" s="222" t="s">
        <v>2177</v>
      </c>
      <c r="HY61" s="222" t="s">
        <v>33</v>
      </c>
      <c r="HZ61" s="222">
        <v>2</v>
      </c>
      <c r="IA61" s="222" t="s">
        <v>17</v>
      </c>
      <c r="IB61" s="222" t="s">
        <v>17</v>
      </c>
      <c r="IC61" s="223">
        <v>45460</v>
      </c>
      <c r="ID61" s="221" t="s">
        <v>2813</v>
      </c>
      <c r="IE61" s="224">
        <v>0</v>
      </c>
      <c r="IF61" s="224" t="s">
        <v>2177</v>
      </c>
      <c r="IG61" s="224" t="s">
        <v>33</v>
      </c>
      <c r="IH61" s="224">
        <v>2</v>
      </c>
      <c r="II61" s="224" t="s">
        <v>17</v>
      </c>
      <c r="IJ61" s="224" t="s">
        <v>17</v>
      </c>
      <c r="IK61" s="214">
        <v>45460</v>
      </c>
      <c r="IL61" s="222" t="s">
        <v>2812</v>
      </c>
      <c r="IM61" s="222">
        <v>1</v>
      </c>
      <c r="IN61" s="222" t="s">
        <v>2177</v>
      </c>
      <c r="IO61" s="222" t="s">
        <v>33</v>
      </c>
      <c r="IP61" s="222">
        <v>2</v>
      </c>
      <c r="IQ61" s="222" t="s">
        <v>17</v>
      </c>
      <c r="IR61" s="222" t="s">
        <v>17</v>
      </c>
      <c r="IS61" s="223">
        <v>45460</v>
      </c>
    </row>
    <row r="62" spans="1:253" s="11" customFormat="1" ht="13.25" customHeight="1" x14ac:dyDescent="0.25">
      <c r="A62" s="11" t="s">
        <v>93</v>
      </c>
      <c r="B62" s="11" t="s">
        <v>11090</v>
      </c>
      <c r="C62" s="11" t="s">
        <v>94</v>
      </c>
      <c r="D62" s="11" t="s">
        <v>95</v>
      </c>
      <c r="E62" s="11" t="s">
        <v>10524</v>
      </c>
      <c r="F62" s="11" t="s">
        <v>6819</v>
      </c>
      <c r="G62" s="212">
        <v>11666000</v>
      </c>
      <c r="H62" s="213" t="s">
        <v>6816</v>
      </c>
      <c r="I62" s="213" t="s">
        <v>492</v>
      </c>
      <c r="J62" s="213">
        <v>1</v>
      </c>
      <c r="K62" s="213" t="s">
        <v>6818</v>
      </c>
      <c r="L62" s="213" t="s">
        <v>6817</v>
      </c>
      <c r="M62" s="214">
        <v>45560</v>
      </c>
      <c r="N62" s="221" t="s">
        <v>6823</v>
      </c>
      <c r="O62" s="216">
        <v>40463</v>
      </c>
      <c r="P62" s="216" t="s">
        <v>6820</v>
      </c>
      <c r="Q62" s="216" t="s">
        <v>884</v>
      </c>
      <c r="R62" s="216">
        <v>2</v>
      </c>
      <c r="S62" s="216" t="s">
        <v>6822</v>
      </c>
      <c r="T62" s="216" t="s">
        <v>6821</v>
      </c>
      <c r="U62" s="217">
        <v>45560</v>
      </c>
      <c r="V62" s="221" t="s">
        <v>6825</v>
      </c>
      <c r="W62" s="213">
        <v>9280000</v>
      </c>
      <c r="X62" s="213" t="s">
        <v>6820</v>
      </c>
      <c r="Y62" s="213" t="s">
        <v>884</v>
      </c>
      <c r="Z62" s="213">
        <v>2</v>
      </c>
      <c r="AA62" s="213" t="s">
        <v>6824</v>
      </c>
      <c r="AB62" s="213" t="s">
        <v>6821</v>
      </c>
      <c r="AC62" s="214">
        <v>45560</v>
      </c>
      <c r="AD62" s="221" t="s">
        <v>6829</v>
      </c>
      <c r="AE62" s="218">
        <v>1840000</v>
      </c>
      <c r="AF62" s="218" t="s">
        <v>6826</v>
      </c>
      <c r="AG62" s="218" t="s">
        <v>22</v>
      </c>
      <c r="AH62" s="218">
        <v>3</v>
      </c>
      <c r="AI62" s="218" t="s">
        <v>6828</v>
      </c>
      <c r="AJ62" s="218" t="s">
        <v>6827</v>
      </c>
      <c r="AK62" s="219">
        <v>45560</v>
      </c>
      <c r="AL62" s="221" t="s">
        <v>6833</v>
      </c>
      <c r="AM62" s="213">
        <v>1320000</v>
      </c>
      <c r="AN62" s="213" t="s">
        <v>6830</v>
      </c>
      <c r="AO62" s="213" t="s">
        <v>22</v>
      </c>
      <c r="AP62" s="213">
        <v>3</v>
      </c>
      <c r="AQ62" s="213" t="s">
        <v>6832</v>
      </c>
      <c r="AR62" s="213" t="s">
        <v>6831</v>
      </c>
      <c r="AS62" s="214">
        <v>45560</v>
      </c>
      <c r="AT62" s="222" t="s">
        <v>693</v>
      </c>
      <c r="AU62" s="218" t="s">
        <v>17</v>
      </c>
      <c r="AV62" s="218" t="s">
        <v>690</v>
      </c>
      <c r="AW62" s="218" t="s">
        <v>17</v>
      </c>
      <c r="AX62" s="218" t="s">
        <v>17</v>
      </c>
      <c r="AY62" s="218" t="s">
        <v>692</v>
      </c>
      <c r="AZ62" s="218" t="s">
        <v>691</v>
      </c>
      <c r="BA62" s="219">
        <v>44102</v>
      </c>
      <c r="BB62" s="221" t="s">
        <v>614</v>
      </c>
      <c r="BC62" s="213" t="s">
        <v>17</v>
      </c>
      <c r="BD62" s="213" t="s">
        <v>17</v>
      </c>
      <c r="BE62" s="213" t="s">
        <v>17</v>
      </c>
      <c r="BF62" s="213" t="s">
        <v>17</v>
      </c>
      <c r="BG62" s="213" t="s">
        <v>96</v>
      </c>
      <c r="BH62" s="213" t="s">
        <v>17</v>
      </c>
      <c r="BI62" s="214">
        <v>43950</v>
      </c>
      <c r="BJ62" s="222" t="s">
        <v>6850</v>
      </c>
      <c r="BK62" s="222">
        <v>0</v>
      </c>
      <c r="BL62" s="222" t="s">
        <v>6848</v>
      </c>
      <c r="BM62" s="222" t="s">
        <v>884</v>
      </c>
      <c r="BN62" s="222">
        <v>2</v>
      </c>
      <c r="BO62" s="222" t="s">
        <v>6849</v>
      </c>
      <c r="BP62" s="218" t="s">
        <v>691</v>
      </c>
      <c r="BQ62" s="223">
        <v>45560</v>
      </c>
      <c r="BR62" s="221" t="s">
        <v>611</v>
      </c>
      <c r="BS62" s="224" t="s">
        <v>17</v>
      </c>
      <c r="BT62" s="224" t="s">
        <v>17</v>
      </c>
      <c r="BU62" s="224" t="s">
        <v>17</v>
      </c>
      <c r="BV62" s="224" t="s">
        <v>17</v>
      </c>
      <c r="BW62" s="224" t="s">
        <v>610</v>
      </c>
      <c r="BX62" s="224" t="s">
        <v>17</v>
      </c>
      <c r="BY62" s="214">
        <v>43950</v>
      </c>
      <c r="BZ62" s="222" t="s">
        <v>613</v>
      </c>
      <c r="CA62" s="222" t="s">
        <v>17</v>
      </c>
      <c r="CB62" s="222" t="s">
        <v>17</v>
      </c>
      <c r="CC62" s="222" t="s">
        <v>17</v>
      </c>
      <c r="CD62" s="222" t="s">
        <v>17</v>
      </c>
      <c r="CE62" s="222" t="s">
        <v>612</v>
      </c>
      <c r="CF62" s="222" t="s">
        <v>17</v>
      </c>
      <c r="CG62" s="223">
        <v>43950</v>
      </c>
      <c r="CH62" s="221" t="s">
        <v>11740</v>
      </c>
      <c r="CI62" s="222" t="e">
        <v>#N/A</v>
      </c>
      <c r="CJ62" s="222" t="e">
        <v>#N/A</v>
      </c>
      <c r="CK62" s="222" t="e">
        <v>#N/A</v>
      </c>
      <c r="CL62" s="222" t="e">
        <v>#N/A</v>
      </c>
      <c r="CM62" s="222" t="e">
        <v>#N/A</v>
      </c>
      <c r="CN62" s="222" t="e">
        <v>#N/A</v>
      </c>
      <c r="CO62" s="225" t="e">
        <v>#N/A</v>
      </c>
      <c r="CP62" s="222" t="s">
        <v>671</v>
      </c>
      <c r="CQ62" s="224" t="s">
        <v>17</v>
      </c>
      <c r="CR62" s="224" t="s">
        <v>668</v>
      </c>
      <c r="CS62" s="224" t="s">
        <v>17</v>
      </c>
      <c r="CT62" s="224" t="s">
        <v>17</v>
      </c>
      <c r="CU62" s="224" t="s">
        <v>670</v>
      </c>
      <c r="CV62" s="224" t="s">
        <v>669</v>
      </c>
      <c r="CW62" s="214">
        <v>44015</v>
      </c>
      <c r="CX62" s="222" t="s">
        <v>6837</v>
      </c>
      <c r="CY62" s="218">
        <v>1351000</v>
      </c>
      <c r="CZ62" s="218" t="s">
        <v>6834</v>
      </c>
      <c r="DA62" s="218" t="s">
        <v>22</v>
      </c>
      <c r="DB62" s="218">
        <v>3</v>
      </c>
      <c r="DC62" s="218" t="s">
        <v>6844</v>
      </c>
      <c r="DD62" s="218" t="s">
        <v>6835</v>
      </c>
      <c r="DE62" s="220">
        <v>45560</v>
      </c>
      <c r="DF62" s="221" t="s">
        <v>6841</v>
      </c>
      <c r="DG62" s="213">
        <v>7440000</v>
      </c>
      <c r="DH62" s="224" t="s">
        <v>6838</v>
      </c>
      <c r="DI62" s="224" t="s">
        <v>22</v>
      </c>
      <c r="DJ62" s="224">
        <v>3</v>
      </c>
      <c r="DK62" s="224" t="s">
        <v>6840</v>
      </c>
      <c r="DL62" s="224" t="s">
        <v>6839</v>
      </c>
      <c r="DM62" s="214">
        <v>45560</v>
      </c>
      <c r="DN62" s="222" t="s">
        <v>6843</v>
      </c>
      <c r="DO62" s="218">
        <v>488000</v>
      </c>
      <c r="DP62" s="222" t="s">
        <v>6834</v>
      </c>
      <c r="DQ62" s="222" t="s">
        <v>22</v>
      </c>
      <c r="DR62" s="222">
        <v>3</v>
      </c>
      <c r="DS62" s="222" t="s">
        <v>6842</v>
      </c>
      <c r="DT62" s="222" t="s">
        <v>6835</v>
      </c>
      <c r="DU62" s="223">
        <v>45560</v>
      </c>
      <c r="DV62" s="221" t="s">
        <v>6845</v>
      </c>
      <c r="DW62" s="213">
        <v>1325000</v>
      </c>
      <c r="DX62" s="224" t="s">
        <v>6834</v>
      </c>
      <c r="DY62" s="224" t="s">
        <v>22</v>
      </c>
      <c r="DZ62" s="224">
        <v>3</v>
      </c>
      <c r="EA62" s="224" t="s">
        <v>6844</v>
      </c>
      <c r="EB62" s="224" t="s">
        <v>6835</v>
      </c>
      <c r="EC62" s="214">
        <v>45560</v>
      </c>
      <c r="ED62" s="222" t="s">
        <v>6846</v>
      </c>
      <c r="EE62" s="218">
        <v>26000</v>
      </c>
      <c r="EF62" s="222" t="s">
        <v>6834</v>
      </c>
      <c r="EG62" s="222" t="s">
        <v>22</v>
      </c>
      <c r="EH62" s="222">
        <v>3</v>
      </c>
      <c r="EI62" s="222" t="s">
        <v>6844</v>
      </c>
      <c r="EJ62" s="222" t="s">
        <v>6835</v>
      </c>
      <c r="EK62" s="223">
        <v>45560</v>
      </c>
      <c r="EL62" s="221" t="s">
        <v>6847</v>
      </c>
      <c r="EM62" s="213">
        <v>0</v>
      </c>
      <c r="EN62" s="224" t="s">
        <v>6834</v>
      </c>
      <c r="EO62" s="224" t="s">
        <v>22</v>
      </c>
      <c r="EP62" s="224">
        <v>3</v>
      </c>
      <c r="EQ62" s="224" t="s">
        <v>6844</v>
      </c>
      <c r="ER62" s="224" t="s">
        <v>6835</v>
      </c>
      <c r="ES62" s="214">
        <v>45560</v>
      </c>
      <c r="ET62" s="222" t="s">
        <v>6852</v>
      </c>
      <c r="EU62" s="222">
        <v>0</v>
      </c>
      <c r="EV62" s="222" t="s">
        <v>6848</v>
      </c>
      <c r="EW62" s="222" t="s">
        <v>884</v>
      </c>
      <c r="EX62" s="222">
        <v>2</v>
      </c>
      <c r="EY62" s="222" t="s">
        <v>6851</v>
      </c>
      <c r="EZ62" s="222" t="s">
        <v>691</v>
      </c>
      <c r="FA62" s="223">
        <v>45560</v>
      </c>
      <c r="FB62" s="221" t="s">
        <v>6854</v>
      </c>
      <c r="FC62" s="224">
        <v>2</v>
      </c>
      <c r="FD62" s="224" t="s">
        <v>6826</v>
      </c>
      <c r="FE62" s="224" t="s">
        <v>884</v>
      </c>
      <c r="FF62" s="224">
        <v>2</v>
      </c>
      <c r="FG62" s="224" t="s">
        <v>6853</v>
      </c>
      <c r="FH62" s="224" t="s">
        <v>6827</v>
      </c>
      <c r="FI62" s="214">
        <v>45560</v>
      </c>
      <c r="FJ62" s="221" t="s">
        <v>97</v>
      </c>
      <c r="FK62" s="222" t="s">
        <v>17</v>
      </c>
      <c r="FL62" s="222">
        <v>0</v>
      </c>
      <c r="FM62" s="222" t="s">
        <v>17</v>
      </c>
      <c r="FN62" s="222" t="s">
        <v>17</v>
      </c>
      <c r="FO62" s="222" t="s">
        <v>96</v>
      </c>
      <c r="FP62" s="218">
        <v>0</v>
      </c>
      <c r="FQ62" s="219">
        <v>43503</v>
      </c>
      <c r="FR62" s="221" t="s">
        <v>98</v>
      </c>
      <c r="FS62" s="224" t="s">
        <v>17</v>
      </c>
      <c r="FT62" s="224">
        <v>0</v>
      </c>
      <c r="FU62" s="224" t="s">
        <v>17</v>
      </c>
      <c r="FV62" s="224" t="s">
        <v>17</v>
      </c>
      <c r="FW62" s="224" t="s">
        <v>96</v>
      </c>
      <c r="FX62" s="224">
        <v>0</v>
      </c>
      <c r="FY62" s="214">
        <v>43503</v>
      </c>
      <c r="FZ62" s="222" t="s">
        <v>2544</v>
      </c>
      <c r="GA62" s="222">
        <v>0</v>
      </c>
      <c r="GB62" s="222" t="s">
        <v>2177</v>
      </c>
      <c r="GC62" s="222" t="s">
        <v>33</v>
      </c>
      <c r="GD62" s="222">
        <v>2</v>
      </c>
      <c r="GE62" s="222" t="s">
        <v>17</v>
      </c>
      <c r="GF62" s="222" t="s">
        <v>17</v>
      </c>
      <c r="GG62" s="223">
        <v>45456</v>
      </c>
      <c r="GH62" s="221" t="s">
        <v>2550</v>
      </c>
      <c r="GI62" s="224">
        <v>0</v>
      </c>
      <c r="GJ62" s="224" t="s">
        <v>2177</v>
      </c>
      <c r="GK62" s="224" t="s">
        <v>33</v>
      </c>
      <c r="GL62" s="224">
        <v>2</v>
      </c>
      <c r="GM62" s="224" t="s">
        <v>17</v>
      </c>
      <c r="GN62" s="224" t="s">
        <v>17</v>
      </c>
      <c r="GO62" s="214">
        <v>45456</v>
      </c>
      <c r="GP62" s="222" t="s">
        <v>2545</v>
      </c>
      <c r="GQ62" s="222">
        <v>0</v>
      </c>
      <c r="GR62" s="222" t="s">
        <v>2177</v>
      </c>
      <c r="GS62" s="222" t="s">
        <v>33</v>
      </c>
      <c r="GT62" s="222">
        <v>2</v>
      </c>
      <c r="GU62" s="222" t="s">
        <v>17</v>
      </c>
      <c r="GV62" s="222" t="s">
        <v>17</v>
      </c>
      <c r="GW62" s="223">
        <v>45456</v>
      </c>
      <c r="GX62" s="221" t="s">
        <v>2551</v>
      </c>
      <c r="GY62" s="224">
        <v>0</v>
      </c>
      <c r="GZ62" s="224" t="s">
        <v>2177</v>
      </c>
      <c r="HA62" s="224" t="s">
        <v>33</v>
      </c>
      <c r="HB62" s="224">
        <v>2</v>
      </c>
      <c r="HC62" s="224" t="s">
        <v>17</v>
      </c>
      <c r="HD62" s="224" t="s">
        <v>17</v>
      </c>
      <c r="HE62" s="214">
        <v>45456</v>
      </c>
      <c r="HF62" s="222" t="s">
        <v>2543</v>
      </c>
      <c r="HG62" s="222">
        <v>0</v>
      </c>
      <c r="HH62" s="222" t="s">
        <v>2177</v>
      </c>
      <c r="HI62" s="222" t="s">
        <v>33</v>
      </c>
      <c r="HJ62" s="222">
        <v>2</v>
      </c>
      <c r="HK62" s="222" t="s">
        <v>17</v>
      </c>
      <c r="HL62" s="222" t="s">
        <v>17</v>
      </c>
      <c r="HM62" s="223">
        <v>45456</v>
      </c>
      <c r="HN62" s="221" t="s">
        <v>2549</v>
      </c>
      <c r="HO62" s="224">
        <v>2</v>
      </c>
      <c r="HP62" s="224" t="s">
        <v>2177</v>
      </c>
      <c r="HQ62" s="224" t="s">
        <v>33</v>
      </c>
      <c r="HR62" s="224">
        <v>2</v>
      </c>
      <c r="HS62" s="224" t="s">
        <v>17</v>
      </c>
      <c r="HT62" s="224" t="s">
        <v>17</v>
      </c>
      <c r="HU62" s="214">
        <v>45456</v>
      </c>
      <c r="HV62" s="222" t="s">
        <v>2546</v>
      </c>
      <c r="HW62" s="222">
        <v>0</v>
      </c>
      <c r="HX62" s="222" t="s">
        <v>2177</v>
      </c>
      <c r="HY62" s="222" t="s">
        <v>33</v>
      </c>
      <c r="HZ62" s="222">
        <v>2</v>
      </c>
      <c r="IA62" s="222" t="s">
        <v>17</v>
      </c>
      <c r="IB62" s="222" t="s">
        <v>17</v>
      </c>
      <c r="IC62" s="223">
        <v>45456</v>
      </c>
      <c r="ID62" s="221" t="s">
        <v>2548</v>
      </c>
      <c r="IE62" s="224">
        <v>2</v>
      </c>
      <c r="IF62" s="224" t="s">
        <v>2177</v>
      </c>
      <c r="IG62" s="224" t="s">
        <v>33</v>
      </c>
      <c r="IH62" s="224">
        <v>2</v>
      </c>
      <c r="II62" s="224" t="s">
        <v>17</v>
      </c>
      <c r="IJ62" s="224" t="s">
        <v>17</v>
      </c>
      <c r="IK62" s="214">
        <v>45456</v>
      </c>
      <c r="IL62" s="222" t="s">
        <v>2547</v>
      </c>
      <c r="IM62" s="222">
        <v>0</v>
      </c>
      <c r="IN62" s="222" t="s">
        <v>2177</v>
      </c>
      <c r="IO62" s="222" t="s">
        <v>33</v>
      </c>
      <c r="IP62" s="222">
        <v>2</v>
      </c>
      <c r="IQ62" s="222" t="s">
        <v>17</v>
      </c>
      <c r="IR62" s="222" t="s">
        <v>17</v>
      </c>
      <c r="IS62" s="223">
        <v>45456</v>
      </c>
    </row>
    <row r="63" spans="1:253" s="11" customFormat="1" ht="13.25" customHeight="1" x14ac:dyDescent="0.25">
      <c r="A63" s="11" t="s">
        <v>763</v>
      </c>
      <c r="B63" s="11" t="s">
        <v>11211</v>
      </c>
      <c r="C63" s="11" t="s">
        <v>764</v>
      </c>
      <c r="D63" s="11" t="s">
        <v>261</v>
      </c>
      <c r="E63" s="11" t="s">
        <v>10529</v>
      </c>
      <c r="F63" s="11" t="s">
        <v>7956</v>
      </c>
      <c r="G63" s="212">
        <v>57454000</v>
      </c>
      <c r="H63" s="213" t="s">
        <v>7953</v>
      </c>
      <c r="I63" s="213" t="s">
        <v>884</v>
      </c>
      <c r="J63" s="213">
        <v>2</v>
      </c>
      <c r="K63" s="213" t="s">
        <v>7955</v>
      </c>
      <c r="L63" s="213" t="s">
        <v>7954</v>
      </c>
      <c r="M63" s="214">
        <v>45562</v>
      </c>
      <c r="N63" s="221" t="s">
        <v>7960</v>
      </c>
      <c r="O63" s="216">
        <v>543630</v>
      </c>
      <c r="P63" s="216" t="s">
        <v>7957</v>
      </c>
      <c r="Q63" s="216" t="s">
        <v>492</v>
      </c>
      <c r="R63" s="216">
        <v>1</v>
      </c>
      <c r="S63" s="216" t="s">
        <v>7959</v>
      </c>
      <c r="T63" s="216" t="s">
        <v>7958</v>
      </c>
      <c r="U63" s="217">
        <v>45562</v>
      </c>
      <c r="V63" s="221" t="s">
        <v>7964</v>
      </c>
      <c r="W63" s="213">
        <v>30133000</v>
      </c>
      <c r="X63" s="213" t="s">
        <v>7961</v>
      </c>
      <c r="Y63" s="213" t="s">
        <v>22</v>
      </c>
      <c r="Z63" s="213">
        <v>3</v>
      </c>
      <c r="AA63" s="213" t="s">
        <v>7963</v>
      </c>
      <c r="AB63" s="213" t="s">
        <v>7962</v>
      </c>
      <c r="AC63" s="214">
        <v>45562</v>
      </c>
      <c r="AD63" s="221" t="s">
        <v>7967</v>
      </c>
      <c r="AE63" s="218">
        <v>29574000</v>
      </c>
      <c r="AF63" s="218" t="s">
        <v>7965</v>
      </c>
      <c r="AG63" s="218" t="s">
        <v>22</v>
      </c>
      <c r="AH63" s="218">
        <v>3</v>
      </c>
      <c r="AI63" s="218" t="s">
        <v>7966</v>
      </c>
      <c r="AJ63" s="218" t="s">
        <v>7962</v>
      </c>
      <c r="AK63" s="219">
        <v>45562</v>
      </c>
      <c r="AL63" s="221" t="s">
        <v>7971</v>
      </c>
      <c r="AM63" s="213">
        <v>1126000</v>
      </c>
      <c r="AN63" s="213" t="s">
        <v>7968</v>
      </c>
      <c r="AO63" s="213" t="s">
        <v>22</v>
      </c>
      <c r="AP63" s="213">
        <v>3</v>
      </c>
      <c r="AQ63" s="213" t="s">
        <v>7970</v>
      </c>
      <c r="AR63" s="213" t="s">
        <v>7969</v>
      </c>
      <c r="AS63" s="214">
        <v>45562</v>
      </c>
      <c r="AT63" s="222" t="s">
        <v>5164</v>
      </c>
      <c r="AU63" s="218" t="s">
        <v>17</v>
      </c>
      <c r="AV63" s="218" t="s">
        <v>17</v>
      </c>
      <c r="AW63" s="218" t="s">
        <v>17</v>
      </c>
      <c r="AX63" s="218" t="s">
        <v>17</v>
      </c>
      <c r="AY63" s="218" t="s">
        <v>866</v>
      </c>
      <c r="AZ63" s="218" t="s">
        <v>17</v>
      </c>
      <c r="BA63" s="219">
        <v>45531</v>
      </c>
      <c r="BB63" s="221" t="s">
        <v>8000</v>
      </c>
      <c r="BC63" s="213">
        <v>873091</v>
      </c>
      <c r="BD63" s="213" t="s">
        <v>7997</v>
      </c>
      <c r="BE63" s="213" t="s">
        <v>884</v>
      </c>
      <c r="BF63" s="213">
        <v>2</v>
      </c>
      <c r="BG63" s="213" t="s">
        <v>7999</v>
      </c>
      <c r="BH63" s="213" t="s">
        <v>7998</v>
      </c>
      <c r="BI63" s="214">
        <v>45562</v>
      </c>
      <c r="BJ63" s="222" t="s">
        <v>1532</v>
      </c>
      <c r="BK63" s="222">
        <v>664</v>
      </c>
      <c r="BL63" s="222" t="s">
        <v>1529</v>
      </c>
      <c r="BM63" s="222" t="s">
        <v>22</v>
      </c>
      <c r="BN63" s="222">
        <v>3</v>
      </c>
      <c r="BO63" s="222" t="s">
        <v>1531</v>
      </c>
      <c r="BP63" s="218" t="s">
        <v>1530</v>
      </c>
      <c r="BQ63" s="223">
        <v>45321</v>
      </c>
      <c r="BR63" s="221" t="s">
        <v>766</v>
      </c>
      <c r="BS63" s="224">
        <v>0</v>
      </c>
      <c r="BT63" s="224" t="s">
        <v>17</v>
      </c>
      <c r="BU63" s="224" t="s">
        <v>17</v>
      </c>
      <c r="BV63" s="224" t="s">
        <v>17</v>
      </c>
      <c r="BW63" s="224" t="s">
        <v>765</v>
      </c>
      <c r="BX63" s="224" t="s">
        <v>17</v>
      </c>
      <c r="BY63" s="214">
        <v>44456</v>
      </c>
      <c r="BZ63" s="222" t="s">
        <v>767</v>
      </c>
      <c r="CA63" s="222">
        <v>0</v>
      </c>
      <c r="CB63" s="222" t="s">
        <v>17</v>
      </c>
      <c r="CC63" s="222" t="s">
        <v>17</v>
      </c>
      <c r="CD63" s="222" t="s">
        <v>17</v>
      </c>
      <c r="CE63" s="222" t="s">
        <v>765</v>
      </c>
      <c r="CF63" s="222" t="s">
        <v>17</v>
      </c>
      <c r="CG63" s="223">
        <v>44456</v>
      </c>
      <c r="CH63" s="221" t="s">
        <v>11741</v>
      </c>
      <c r="CI63" s="222" t="e">
        <v>#N/A</v>
      </c>
      <c r="CJ63" s="222" t="e">
        <v>#N/A</v>
      </c>
      <c r="CK63" s="222" t="e">
        <v>#N/A</v>
      </c>
      <c r="CL63" s="222" t="e">
        <v>#N/A</v>
      </c>
      <c r="CM63" s="222" t="e">
        <v>#N/A</v>
      </c>
      <c r="CN63" s="222" t="e">
        <v>#N/A</v>
      </c>
      <c r="CO63" s="225" t="e">
        <v>#N/A</v>
      </c>
      <c r="CP63" s="222" t="s">
        <v>770</v>
      </c>
      <c r="CQ63" s="224">
        <v>0</v>
      </c>
      <c r="CR63" s="224" t="s">
        <v>17</v>
      </c>
      <c r="CS63" s="224" t="s">
        <v>17</v>
      </c>
      <c r="CT63" s="224" t="s">
        <v>17</v>
      </c>
      <c r="CU63" s="224" t="s">
        <v>765</v>
      </c>
      <c r="CV63" s="224" t="s">
        <v>17</v>
      </c>
      <c r="CW63" s="214">
        <v>44456</v>
      </c>
      <c r="CX63" s="222" t="s">
        <v>7979</v>
      </c>
      <c r="CY63" s="218">
        <v>1734000</v>
      </c>
      <c r="CZ63" s="218" t="s">
        <v>7984</v>
      </c>
      <c r="DA63" s="218" t="s">
        <v>22</v>
      </c>
      <c r="DB63" s="218">
        <v>3</v>
      </c>
      <c r="DC63" s="218" t="s">
        <v>7985</v>
      </c>
      <c r="DD63" s="218" t="s">
        <v>7977</v>
      </c>
      <c r="DE63" s="220">
        <v>45562</v>
      </c>
      <c r="DF63" s="221" t="s">
        <v>7981</v>
      </c>
      <c r="DG63" s="213">
        <v>559000</v>
      </c>
      <c r="DH63" s="224" t="s">
        <v>7961</v>
      </c>
      <c r="DI63" s="224" t="s">
        <v>22</v>
      </c>
      <c r="DJ63" s="224">
        <v>3</v>
      </c>
      <c r="DK63" s="224" t="s">
        <v>7980</v>
      </c>
      <c r="DL63" s="224" t="s">
        <v>7962</v>
      </c>
      <c r="DM63" s="214">
        <v>45562</v>
      </c>
      <c r="DN63" s="222" t="s">
        <v>7983</v>
      </c>
      <c r="DO63" s="218">
        <v>27841000</v>
      </c>
      <c r="DP63" s="222" t="s">
        <v>7961</v>
      </c>
      <c r="DQ63" s="222" t="s">
        <v>22</v>
      </c>
      <c r="DR63" s="222">
        <v>3</v>
      </c>
      <c r="DS63" s="222" t="s">
        <v>7982</v>
      </c>
      <c r="DT63" s="222" t="s">
        <v>7962</v>
      </c>
      <c r="DU63" s="223">
        <v>45562</v>
      </c>
      <c r="DV63" s="221" t="s">
        <v>7986</v>
      </c>
      <c r="DW63" s="213">
        <v>1691000</v>
      </c>
      <c r="DX63" s="224" t="s">
        <v>7984</v>
      </c>
      <c r="DY63" s="224" t="s">
        <v>22</v>
      </c>
      <c r="DZ63" s="224">
        <v>3</v>
      </c>
      <c r="EA63" s="224" t="s">
        <v>7985</v>
      </c>
      <c r="EB63" s="224" t="s">
        <v>7977</v>
      </c>
      <c r="EC63" s="214">
        <v>45562</v>
      </c>
      <c r="ED63" s="222" t="s">
        <v>7990</v>
      </c>
      <c r="EE63" s="218">
        <v>43000</v>
      </c>
      <c r="EF63" s="222" t="s">
        <v>7987</v>
      </c>
      <c r="EG63" s="222" t="s">
        <v>884</v>
      </c>
      <c r="EH63" s="222">
        <v>2</v>
      </c>
      <c r="EI63" s="222" t="s">
        <v>7989</v>
      </c>
      <c r="EJ63" s="222" t="s">
        <v>7988</v>
      </c>
      <c r="EK63" s="223">
        <v>45562</v>
      </c>
      <c r="EL63" s="221" t="s">
        <v>7992</v>
      </c>
      <c r="EM63" s="213">
        <v>0</v>
      </c>
      <c r="EN63" s="224" t="s">
        <v>7987</v>
      </c>
      <c r="EO63" s="224" t="s">
        <v>884</v>
      </c>
      <c r="EP63" s="224">
        <v>2</v>
      </c>
      <c r="EQ63" s="224" t="s">
        <v>7991</v>
      </c>
      <c r="ER63" s="224" t="s">
        <v>7988</v>
      </c>
      <c r="ES63" s="214">
        <v>45562</v>
      </c>
      <c r="ET63" s="222" t="s">
        <v>7975</v>
      </c>
      <c r="EU63" s="222">
        <v>727</v>
      </c>
      <c r="EV63" s="222" t="s">
        <v>7972</v>
      </c>
      <c r="EW63" s="222" t="s">
        <v>22</v>
      </c>
      <c r="EX63" s="222">
        <v>3</v>
      </c>
      <c r="EY63" s="222" t="s">
        <v>7974</v>
      </c>
      <c r="EZ63" s="222" t="s">
        <v>7973</v>
      </c>
      <c r="FA63" s="223">
        <v>45562</v>
      </c>
      <c r="FB63" s="221" t="s">
        <v>7996</v>
      </c>
      <c r="FC63" s="224">
        <v>3</v>
      </c>
      <c r="FD63" s="224" t="s">
        <v>7993</v>
      </c>
      <c r="FE63" s="224" t="s">
        <v>884</v>
      </c>
      <c r="FF63" s="224">
        <v>2</v>
      </c>
      <c r="FG63" s="224" t="s">
        <v>7995</v>
      </c>
      <c r="FH63" s="224" t="s">
        <v>7994</v>
      </c>
      <c r="FI63" s="214">
        <v>45562</v>
      </c>
      <c r="FJ63" s="221" t="s">
        <v>771</v>
      </c>
      <c r="FK63" s="222">
        <v>0</v>
      </c>
      <c r="FL63" s="222" t="s">
        <v>17</v>
      </c>
      <c r="FM63" s="222" t="s">
        <v>17</v>
      </c>
      <c r="FN63" s="222" t="s">
        <v>17</v>
      </c>
      <c r="FO63" s="222" t="s">
        <v>765</v>
      </c>
      <c r="FP63" s="218" t="s">
        <v>17</v>
      </c>
      <c r="FQ63" s="219">
        <v>44456</v>
      </c>
      <c r="FR63" s="221" t="s">
        <v>772</v>
      </c>
      <c r="FS63" s="224">
        <v>0</v>
      </c>
      <c r="FT63" s="224" t="s">
        <v>17</v>
      </c>
      <c r="FU63" s="224" t="s">
        <v>17</v>
      </c>
      <c r="FV63" s="224" t="s">
        <v>17</v>
      </c>
      <c r="FW63" s="224" t="s">
        <v>765</v>
      </c>
      <c r="FX63" s="224" t="s">
        <v>17</v>
      </c>
      <c r="FY63" s="214">
        <v>44456</v>
      </c>
      <c r="FZ63" s="222" t="s">
        <v>2313</v>
      </c>
      <c r="GA63" s="222">
        <v>0</v>
      </c>
      <c r="GB63" s="222" t="s">
        <v>2177</v>
      </c>
      <c r="GC63" s="222" t="s">
        <v>33</v>
      </c>
      <c r="GD63" s="222">
        <v>2</v>
      </c>
      <c r="GE63" s="222" t="s">
        <v>17</v>
      </c>
      <c r="GF63" s="222" t="s">
        <v>17</v>
      </c>
      <c r="GG63" s="223">
        <v>45455</v>
      </c>
      <c r="GH63" s="221" t="s">
        <v>2319</v>
      </c>
      <c r="GI63" s="224">
        <v>1</v>
      </c>
      <c r="GJ63" s="224" t="s">
        <v>2177</v>
      </c>
      <c r="GK63" s="224" t="s">
        <v>33</v>
      </c>
      <c r="GL63" s="224">
        <v>2</v>
      </c>
      <c r="GM63" s="224" t="s">
        <v>17</v>
      </c>
      <c r="GN63" s="224" t="s">
        <v>17</v>
      </c>
      <c r="GO63" s="214">
        <v>45455</v>
      </c>
      <c r="GP63" s="222" t="s">
        <v>2314</v>
      </c>
      <c r="GQ63" s="222">
        <v>0</v>
      </c>
      <c r="GR63" s="222" t="s">
        <v>2177</v>
      </c>
      <c r="GS63" s="222" t="s">
        <v>33</v>
      </c>
      <c r="GT63" s="222">
        <v>2</v>
      </c>
      <c r="GU63" s="222" t="s">
        <v>17</v>
      </c>
      <c r="GV63" s="222" t="s">
        <v>17</v>
      </c>
      <c r="GW63" s="223">
        <v>45455</v>
      </c>
      <c r="GX63" s="221" t="s">
        <v>2320</v>
      </c>
      <c r="GY63" s="224">
        <v>0</v>
      </c>
      <c r="GZ63" s="224" t="s">
        <v>2177</v>
      </c>
      <c r="HA63" s="224" t="s">
        <v>33</v>
      </c>
      <c r="HB63" s="224">
        <v>2</v>
      </c>
      <c r="HC63" s="224" t="s">
        <v>17</v>
      </c>
      <c r="HD63" s="224" t="s">
        <v>17</v>
      </c>
      <c r="HE63" s="214">
        <v>45455</v>
      </c>
      <c r="HF63" s="222" t="s">
        <v>2312</v>
      </c>
      <c r="HG63" s="222">
        <v>2</v>
      </c>
      <c r="HH63" s="222" t="s">
        <v>2177</v>
      </c>
      <c r="HI63" s="222" t="s">
        <v>33</v>
      </c>
      <c r="HJ63" s="222">
        <v>2</v>
      </c>
      <c r="HK63" s="222" t="s">
        <v>17</v>
      </c>
      <c r="HL63" s="222" t="s">
        <v>17</v>
      </c>
      <c r="HM63" s="223">
        <v>45455</v>
      </c>
      <c r="HN63" s="221" t="s">
        <v>2318</v>
      </c>
      <c r="HO63" s="224">
        <v>2</v>
      </c>
      <c r="HP63" s="224" t="s">
        <v>2177</v>
      </c>
      <c r="HQ63" s="224" t="s">
        <v>33</v>
      </c>
      <c r="HR63" s="224">
        <v>2</v>
      </c>
      <c r="HS63" s="224" t="s">
        <v>17</v>
      </c>
      <c r="HT63" s="224" t="s">
        <v>17</v>
      </c>
      <c r="HU63" s="214">
        <v>45455</v>
      </c>
      <c r="HV63" s="222" t="s">
        <v>2315</v>
      </c>
      <c r="HW63" s="222">
        <v>3</v>
      </c>
      <c r="HX63" s="222" t="s">
        <v>2177</v>
      </c>
      <c r="HY63" s="222" t="s">
        <v>33</v>
      </c>
      <c r="HZ63" s="222">
        <v>2</v>
      </c>
      <c r="IA63" s="222" t="s">
        <v>17</v>
      </c>
      <c r="IB63" s="222" t="s">
        <v>17</v>
      </c>
      <c r="IC63" s="223">
        <v>45455</v>
      </c>
      <c r="ID63" s="221" t="s">
        <v>2317</v>
      </c>
      <c r="IE63" s="224">
        <v>0</v>
      </c>
      <c r="IF63" s="224" t="s">
        <v>2177</v>
      </c>
      <c r="IG63" s="224" t="s">
        <v>33</v>
      </c>
      <c r="IH63" s="224">
        <v>2</v>
      </c>
      <c r="II63" s="224" t="s">
        <v>17</v>
      </c>
      <c r="IJ63" s="224" t="s">
        <v>17</v>
      </c>
      <c r="IK63" s="214">
        <v>45455</v>
      </c>
      <c r="IL63" s="222" t="s">
        <v>2316</v>
      </c>
      <c r="IM63" s="222">
        <v>3</v>
      </c>
      <c r="IN63" s="222" t="s">
        <v>2177</v>
      </c>
      <c r="IO63" s="222" t="s">
        <v>33</v>
      </c>
      <c r="IP63" s="222">
        <v>2</v>
      </c>
      <c r="IQ63" s="222" t="s">
        <v>17</v>
      </c>
      <c r="IR63" s="222" t="s">
        <v>17</v>
      </c>
      <c r="IS63" s="223">
        <v>45455</v>
      </c>
    </row>
    <row r="64" spans="1:253" s="11" customFormat="1" ht="13.25" customHeight="1" x14ac:dyDescent="0.25">
      <c r="A64" s="11" t="s">
        <v>259</v>
      </c>
      <c r="B64" s="11" t="s">
        <v>11090</v>
      </c>
      <c r="C64" s="11" t="s">
        <v>260</v>
      </c>
      <c r="D64" s="11" t="s">
        <v>261</v>
      </c>
      <c r="E64" s="11" t="s">
        <v>10529</v>
      </c>
      <c r="F64" s="11" t="s">
        <v>8034</v>
      </c>
      <c r="G64" s="215">
        <v>57454000</v>
      </c>
      <c r="H64" s="218" t="s">
        <v>7953</v>
      </c>
      <c r="I64" s="218" t="s">
        <v>884</v>
      </c>
      <c r="J64" s="218">
        <v>2</v>
      </c>
      <c r="K64" s="218" t="s">
        <v>8001</v>
      </c>
      <c r="L64" s="218" t="s">
        <v>7954</v>
      </c>
      <c r="M64" s="219">
        <v>45562</v>
      </c>
      <c r="N64" s="221" t="s">
        <v>8038</v>
      </c>
      <c r="O64" s="218">
        <v>38244</v>
      </c>
      <c r="P64" s="218" t="s">
        <v>8035</v>
      </c>
      <c r="Q64" s="218" t="s">
        <v>884</v>
      </c>
      <c r="R64" s="218">
        <v>2</v>
      </c>
      <c r="S64" s="218" t="s">
        <v>8037</v>
      </c>
      <c r="T64" s="218" t="s">
        <v>8036</v>
      </c>
      <c r="U64" s="219">
        <v>45562</v>
      </c>
      <c r="V64" s="221" t="s">
        <v>8042</v>
      </c>
      <c r="W64" s="218">
        <v>1355000</v>
      </c>
      <c r="X64" s="218" t="s">
        <v>8039</v>
      </c>
      <c r="Y64" s="218" t="s">
        <v>884</v>
      </c>
      <c r="Z64" s="218">
        <v>2</v>
      </c>
      <c r="AA64" s="218" t="s">
        <v>8041</v>
      </c>
      <c r="AB64" s="218" t="s">
        <v>8040</v>
      </c>
      <c r="AC64" s="219">
        <v>45562</v>
      </c>
      <c r="AD64" s="221" t="s">
        <v>8045</v>
      </c>
      <c r="AE64" s="218">
        <v>796000</v>
      </c>
      <c r="AF64" s="218" t="s">
        <v>7219</v>
      </c>
      <c r="AG64" s="218" t="s">
        <v>884</v>
      </c>
      <c r="AH64" s="218">
        <v>2</v>
      </c>
      <c r="AI64" s="218" t="s">
        <v>8044</v>
      </c>
      <c r="AJ64" s="218" t="s">
        <v>8043</v>
      </c>
      <c r="AK64" s="219">
        <v>45562</v>
      </c>
      <c r="AL64" s="221" t="s">
        <v>8046</v>
      </c>
      <c r="AM64" s="218">
        <v>796000</v>
      </c>
      <c r="AN64" s="218" t="s">
        <v>7219</v>
      </c>
      <c r="AO64" s="218" t="s">
        <v>884</v>
      </c>
      <c r="AP64" s="218">
        <v>2</v>
      </c>
      <c r="AQ64" s="218" t="s">
        <v>8044</v>
      </c>
      <c r="AR64" s="218" t="s">
        <v>8043</v>
      </c>
      <c r="AS64" s="219">
        <v>45562</v>
      </c>
      <c r="AT64" s="222" t="s">
        <v>5162</v>
      </c>
      <c r="AU64" s="218">
        <v>0</v>
      </c>
      <c r="AV64" s="218" t="s">
        <v>512</v>
      </c>
      <c r="AW64" s="218" t="s">
        <v>17</v>
      </c>
      <c r="AX64" s="218" t="s">
        <v>17</v>
      </c>
      <c r="AY64" s="218" t="s">
        <v>5161</v>
      </c>
      <c r="AZ64" s="218" t="s">
        <v>512</v>
      </c>
      <c r="BA64" s="219">
        <v>45531</v>
      </c>
      <c r="BB64" s="221" t="s">
        <v>1423</v>
      </c>
      <c r="BC64" s="218">
        <v>940000</v>
      </c>
      <c r="BD64" s="218" t="s">
        <v>1420</v>
      </c>
      <c r="BE64" s="218" t="s">
        <v>884</v>
      </c>
      <c r="BF64" s="218">
        <v>2</v>
      </c>
      <c r="BG64" s="218" t="s">
        <v>1422</v>
      </c>
      <c r="BH64" s="218" t="s">
        <v>1421</v>
      </c>
      <c r="BI64" s="219">
        <v>45196</v>
      </c>
      <c r="BJ64" s="222" t="s">
        <v>5163</v>
      </c>
      <c r="BK64" s="222">
        <v>0</v>
      </c>
      <c r="BL64" s="222" t="s">
        <v>512</v>
      </c>
      <c r="BM64" s="222" t="s">
        <v>17</v>
      </c>
      <c r="BN64" s="222" t="s">
        <v>17</v>
      </c>
      <c r="BO64" s="222" t="s">
        <v>5161</v>
      </c>
      <c r="BP64" s="218" t="s">
        <v>512</v>
      </c>
      <c r="BQ64" s="223">
        <v>45531</v>
      </c>
      <c r="BR64" s="221" t="s">
        <v>773</v>
      </c>
      <c r="BS64" s="222">
        <v>0</v>
      </c>
      <c r="BT64" s="222" t="s">
        <v>17</v>
      </c>
      <c r="BU64" s="222" t="s">
        <v>17</v>
      </c>
      <c r="BV64" s="222" t="s">
        <v>17</v>
      </c>
      <c r="BW64" s="222" t="s">
        <v>765</v>
      </c>
      <c r="BX64" s="222" t="s">
        <v>17</v>
      </c>
      <c r="BY64" s="219">
        <v>44456</v>
      </c>
      <c r="BZ64" s="222" t="s">
        <v>774</v>
      </c>
      <c r="CA64" s="222">
        <v>0</v>
      </c>
      <c r="CB64" s="222" t="s">
        <v>17</v>
      </c>
      <c r="CC64" s="222" t="s">
        <v>17</v>
      </c>
      <c r="CD64" s="222" t="s">
        <v>17</v>
      </c>
      <c r="CE64" s="222" t="s">
        <v>765</v>
      </c>
      <c r="CF64" s="222" t="s">
        <v>17</v>
      </c>
      <c r="CG64" s="223">
        <v>44456</v>
      </c>
      <c r="CH64" s="221" t="s">
        <v>11742</v>
      </c>
      <c r="CI64" s="222" t="e">
        <v>#N/A</v>
      </c>
      <c r="CJ64" s="222" t="e">
        <v>#N/A</v>
      </c>
      <c r="CK64" s="222" t="e">
        <v>#N/A</v>
      </c>
      <c r="CL64" s="222" t="e">
        <v>#N/A</v>
      </c>
      <c r="CM64" s="222" t="e">
        <v>#N/A</v>
      </c>
      <c r="CN64" s="222" t="e">
        <v>#N/A</v>
      </c>
      <c r="CO64" s="225" t="e">
        <v>#N/A</v>
      </c>
      <c r="CP64" s="222" t="s">
        <v>776</v>
      </c>
      <c r="CQ64" s="222">
        <v>0</v>
      </c>
      <c r="CR64" s="222" t="s">
        <v>17</v>
      </c>
      <c r="CS64" s="222" t="s">
        <v>17</v>
      </c>
      <c r="CT64" s="222" t="s">
        <v>17</v>
      </c>
      <c r="CU64" s="222" t="s">
        <v>765</v>
      </c>
      <c r="CV64" s="222" t="s">
        <v>17</v>
      </c>
      <c r="CW64" s="219">
        <v>44456</v>
      </c>
      <c r="CX64" s="222" t="s">
        <v>8051</v>
      </c>
      <c r="CY64" s="218">
        <v>796000</v>
      </c>
      <c r="CZ64" s="218" t="s">
        <v>8054</v>
      </c>
      <c r="DA64" s="218" t="s">
        <v>884</v>
      </c>
      <c r="DB64" s="218">
        <v>2</v>
      </c>
      <c r="DC64" s="218" t="s">
        <v>8056</v>
      </c>
      <c r="DD64" s="218" t="s">
        <v>8043</v>
      </c>
      <c r="DE64" s="220">
        <v>45562</v>
      </c>
      <c r="DF64" s="221" t="s">
        <v>8053</v>
      </c>
      <c r="DG64" s="218">
        <v>559000</v>
      </c>
      <c r="DH64" s="222" t="s">
        <v>8039</v>
      </c>
      <c r="DI64" s="222" t="s">
        <v>884</v>
      </c>
      <c r="DJ64" s="222">
        <v>2</v>
      </c>
      <c r="DK64" s="222" t="s">
        <v>8052</v>
      </c>
      <c r="DL64" s="222" t="s">
        <v>8040</v>
      </c>
      <c r="DM64" s="219">
        <v>45562</v>
      </c>
      <c r="DN64" s="222" t="s">
        <v>8055</v>
      </c>
      <c r="DO64" s="218">
        <v>0</v>
      </c>
      <c r="DP64" s="222" t="s">
        <v>8054</v>
      </c>
      <c r="DQ64" s="222" t="s">
        <v>884</v>
      </c>
      <c r="DR64" s="222">
        <v>2</v>
      </c>
      <c r="DS64" s="222" t="s">
        <v>7591</v>
      </c>
      <c r="DT64" s="222" t="s">
        <v>8043</v>
      </c>
      <c r="DU64" s="223">
        <v>45562</v>
      </c>
      <c r="DV64" s="221" t="s">
        <v>8057</v>
      </c>
      <c r="DW64" s="218">
        <v>796000</v>
      </c>
      <c r="DX64" s="222" t="s">
        <v>8054</v>
      </c>
      <c r="DY64" s="222" t="s">
        <v>884</v>
      </c>
      <c r="DZ64" s="222">
        <v>2</v>
      </c>
      <c r="EA64" s="222" t="s">
        <v>8056</v>
      </c>
      <c r="EB64" s="222" t="s">
        <v>8043</v>
      </c>
      <c r="EC64" s="219">
        <v>45562</v>
      </c>
      <c r="ED64" s="222" t="s">
        <v>8059</v>
      </c>
      <c r="EE64" s="218" t="s">
        <v>17</v>
      </c>
      <c r="EF64" s="222" t="s">
        <v>512</v>
      </c>
      <c r="EG64" s="222" t="s">
        <v>17</v>
      </c>
      <c r="EH64" s="222" t="s">
        <v>17</v>
      </c>
      <c r="EI64" s="222" t="s">
        <v>8058</v>
      </c>
      <c r="EJ64" s="222" t="s">
        <v>512</v>
      </c>
      <c r="EK64" s="223">
        <v>45562</v>
      </c>
      <c r="EL64" s="221" t="s">
        <v>8061</v>
      </c>
      <c r="EM64" s="218" t="s">
        <v>17</v>
      </c>
      <c r="EN64" s="222" t="s">
        <v>512</v>
      </c>
      <c r="EO64" s="222" t="s">
        <v>17</v>
      </c>
      <c r="EP64" s="222" t="s">
        <v>17</v>
      </c>
      <c r="EQ64" s="222" t="s">
        <v>8060</v>
      </c>
      <c r="ER64" s="222" t="s">
        <v>512</v>
      </c>
      <c r="ES64" s="219">
        <v>45562</v>
      </c>
      <c r="ET64" s="222" t="s">
        <v>8049</v>
      </c>
      <c r="EU64" s="222">
        <v>412</v>
      </c>
      <c r="EV64" s="222" t="s">
        <v>8047</v>
      </c>
      <c r="EW64" s="222" t="s">
        <v>22</v>
      </c>
      <c r="EX64" s="222">
        <v>3</v>
      </c>
      <c r="EY64" s="222" t="s">
        <v>8048</v>
      </c>
      <c r="EZ64" s="222" t="s">
        <v>7764</v>
      </c>
      <c r="FA64" s="223">
        <v>45562</v>
      </c>
      <c r="FB64" s="221" t="s">
        <v>8063</v>
      </c>
      <c r="FC64" s="222">
        <v>2</v>
      </c>
      <c r="FD64" s="222" t="s">
        <v>8039</v>
      </c>
      <c r="FE64" s="222" t="s">
        <v>492</v>
      </c>
      <c r="FF64" s="222">
        <v>1</v>
      </c>
      <c r="FG64" s="222" t="s">
        <v>8062</v>
      </c>
      <c r="FH64" s="222" t="s">
        <v>8040</v>
      </c>
      <c r="FI64" s="219">
        <v>45562</v>
      </c>
      <c r="FJ64" s="221" t="s">
        <v>783</v>
      </c>
      <c r="FK64" s="222">
        <v>0</v>
      </c>
      <c r="FL64" s="222" t="s">
        <v>17</v>
      </c>
      <c r="FM64" s="222" t="s">
        <v>17</v>
      </c>
      <c r="FN64" s="222" t="s">
        <v>17</v>
      </c>
      <c r="FO64" s="222" t="s">
        <v>765</v>
      </c>
      <c r="FP64" s="218" t="s">
        <v>17</v>
      </c>
      <c r="FQ64" s="219">
        <v>44456</v>
      </c>
      <c r="FR64" s="221" t="s">
        <v>262</v>
      </c>
      <c r="FS64" s="222" t="s">
        <v>17</v>
      </c>
      <c r="FT64" s="222">
        <v>0</v>
      </c>
      <c r="FU64" s="222" t="s">
        <v>17</v>
      </c>
      <c r="FV64" s="222" t="s">
        <v>17</v>
      </c>
      <c r="FW64" s="222" t="s">
        <v>18</v>
      </c>
      <c r="FX64" s="222">
        <v>0</v>
      </c>
      <c r="FY64" s="219">
        <v>43511</v>
      </c>
      <c r="FZ64" s="222" t="s">
        <v>2322</v>
      </c>
      <c r="GA64" s="222">
        <v>0</v>
      </c>
      <c r="GB64" s="222" t="s">
        <v>2177</v>
      </c>
      <c r="GC64" s="222" t="s">
        <v>33</v>
      </c>
      <c r="GD64" s="222">
        <v>2</v>
      </c>
      <c r="GE64" s="222" t="s">
        <v>17</v>
      </c>
      <c r="GF64" s="222" t="s">
        <v>17</v>
      </c>
      <c r="GG64" s="223">
        <v>45455</v>
      </c>
      <c r="GH64" s="221" t="s">
        <v>2328</v>
      </c>
      <c r="GI64" s="222">
        <v>1</v>
      </c>
      <c r="GJ64" s="222" t="s">
        <v>2177</v>
      </c>
      <c r="GK64" s="222" t="s">
        <v>33</v>
      </c>
      <c r="GL64" s="222">
        <v>2</v>
      </c>
      <c r="GM64" s="222" t="s">
        <v>17</v>
      </c>
      <c r="GN64" s="222" t="s">
        <v>17</v>
      </c>
      <c r="GO64" s="219">
        <v>45455</v>
      </c>
      <c r="GP64" s="222" t="s">
        <v>2323</v>
      </c>
      <c r="GQ64" s="222">
        <v>0</v>
      </c>
      <c r="GR64" s="222" t="s">
        <v>2177</v>
      </c>
      <c r="GS64" s="222" t="s">
        <v>33</v>
      </c>
      <c r="GT64" s="222">
        <v>2</v>
      </c>
      <c r="GU64" s="222" t="s">
        <v>17</v>
      </c>
      <c r="GV64" s="222" t="s">
        <v>17</v>
      </c>
      <c r="GW64" s="223">
        <v>45455</v>
      </c>
      <c r="GX64" s="221" t="s">
        <v>2329</v>
      </c>
      <c r="GY64" s="222">
        <v>0</v>
      </c>
      <c r="GZ64" s="222" t="s">
        <v>2177</v>
      </c>
      <c r="HA64" s="222" t="s">
        <v>33</v>
      </c>
      <c r="HB64" s="222">
        <v>2</v>
      </c>
      <c r="HC64" s="222" t="s">
        <v>17</v>
      </c>
      <c r="HD64" s="222" t="s">
        <v>17</v>
      </c>
      <c r="HE64" s="219">
        <v>45455</v>
      </c>
      <c r="HF64" s="222" t="s">
        <v>2321</v>
      </c>
      <c r="HG64" s="222">
        <v>2</v>
      </c>
      <c r="HH64" s="222" t="s">
        <v>2177</v>
      </c>
      <c r="HI64" s="222" t="s">
        <v>33</v>
      </c>
      <c r="HJ64" s="222">
        <v>2</v>
      </c>
      <c r="HK64" s="222" t="s">
        <v>17</v>
      </c>
      <c r="HL64" s="222" t="s">
        <v>17</v>
      </c>
      <c r="HM64" s="223">
        <v>45455</v>
      </c>
      <c r="HN64" s="221" t="s">
        <v>2327</v>
      </c>
      <c r="HO64" s="222">
        <v>2</v>
      </c>
      <c r="HP64" s="222" t="s">
        <v>2177</v>
      </c>
      <c r="HQ64" s="222" t="s">
        <v>33</v>
      </c>
      <c r="HR64" s="222">
        <v>2</v>
      </c>
      <c r="HS64" s="222" t="s">
        <v>17</v>
      </c>
      <c r="HT64" s="222" t="s">
        <v>17</v>
      </c>
      <c r="HU64" s="219">
        <v>45455</v>
      </c>
      <c r="HV64" s="222" t="s">
        <v>2324</v>
      </c>
      <c r="HW64" s="222">
        <v>3</v>
      </c>
      <c r="HX64" s="222" t="s">
        <v>2177</v>
      </c>
      <c r="HY64" s="222" t="s">
        <v>33</v>
      </c>
      <c r="HZ64" s="222">
        <v>2</v>
      </c>
      <c r="IA64" s="222" t="s">
        <v>17</v>
      </c>
      <c r="IB64" s="222" t="s">
        <v>17</v>
      </c>
      <c r="IC64" s="223">
        <v>45455</v>
      </c>
      <c r="ID64" s="221" t="s">
        <v>2326</v>
      </c>
      <c r="IE64" s="222">
        <v>0</v>
      </c>
      <c r="IF64" s="222" t="s">
        <v>2177</v>
      </c>
      <c r="IG64" s="222" t="s">
        <v>33</v>
      </c>
      <c r="IH64" s="222">
        <v>2</v>
      </c>
      <c r="II64" s="222" t="s">
        <v>17</v>
      </c>
      <c r="IJ64" s="222" t="s">
        <v>17</v>
      </c>
      <c r="IK64" s="219">
        <v>45455</v>
      </c>
      <c r="IL64" s="222" t="s">
        <v>2325</v>
      </c>
      <c r="IM64" s="222">
        <v>3</v>
      </c>
      <c r="IN64" s="222" t="s">
        <v>2177</v>
      </c>
      <c r="IO64" s="222" t="s">
        <v>33</v>
      </c>
      <c r="IP64" s="222">
        <v>2</v>
      </c>
      <c r="IQ64" s="222" t="s">
        <v>17</v>
      </c>
      <c r="IR64" s="222" t="s">
        <v>17</v>
      </c>
      <c r="IS64" s="223">
        <v>45455</v>
      </c>
    </row>
    <row r="65" spans="1:253" s="11" customFormat="1" ht="13.25" customHeight="1" x14ac:dyDescent="0.25">
      <c r="A65" s="11" t="s">
        <v>777</v>
      </c>
      <c r="B65" s="11" t="s">
        <v>11020</v>
      </c>
      <c r="C65" s="11" t="s">
        <v>778</v>
      </c>
      <c r="D65" s="11" t="s">
        <v>261</v>
      </c>
      <c r="E65" s="11" t="s">
        <v>10529</v>
      </c>
      <c r="F65" s="11" t="s">
        <v>8002</v>
      </c>
      <c r="G65" s="212">
        <v>57454000</v>
      </c>
      <c r="H65" s="213" t="s">
        <v>7953</v>
      </c>
      <c r="I65" s="213" t="s">
        <v>884</v>
      </c>
      <c r="J65" s="213">
        <v>2</v>
      </c>
      <c r="K65" s="213" t="s">
        <v>8001</v>
      </c>
      <c r="L65" s="213" t="s">
        <v>7954</v>
      </c>
      <c r="M65" s="214">
        <v>45562</v>
      </c>
      <c r="N65" s="221" t="s">
        <v>8006</v>
      </c>
      <c r="O65" s="216">
        <v>543630</v>
      </c>
      <c r="P65" s="216" t="s">
        <v>8003</v>
      </c>
      <c r="Q65" s="216" t="s">
        <v>884</v>
      </c>
      <c r="R65" s="216">
        <v>2</v>
      </c>
      <c r="S65" s="216" t="s">
        <v>8005</v>
      </c>
      <c r="T65" s="216" t="s">
        <v>8004</v>
      </c>
      <c r="U65" s="217">
        <v>45562</v>
      </c>
      <c r="V65" s="221" t="s">
        <v>8008</v>
      </c>
      <c r="W65" s="213">
        <v>28778000</v>
      </c>
      <c r="X65" s="213" t="s">
        <v>7961</v>
      </c>
      <c r="Y65" s="213" t="s">
        <v>884</v>
      </c>
      <c r="Z65" s="213">
        <v>2</v>
      </c>
      <c r="AA65" s="213" t="s">
        <v>8007</v>
      </c>
      <c r="AB65" s="213" t="s">
        <v>7962</v>
      </c>
      <c r="AC65" s="214">
        <v>45562</v>
      </c>
      <c r="AD65" s="221" t="s">
        <v>8010</v>
      </c>
      <c r="AE65" s="218">
        <v>28778000</v>
      </c>
      <c r="AF65" s="218" t="s">
        <v>7961</v>
      </c>
      <c r="AG65" s="218" t="s">
        <v>884</v>
      </c>
      <c r="AH65" s="218">
        <v>2</v>
      </c>
      <c r="AI65" s="218" t="s">
        <v>8009</v>
      </c>
      <c r="AJ65" s="218" t="s">
        <v>7962</v>
      </c>
      <c r="AK65" s="219">
        <v>45562</v>
      </c>
      <c r="AL65" s="221" t="s">
        <v>8014</v>
      </c>
      <c r="AM65" s="213">
        <v>330000</v>
      </c>
      <c r="AN65" s="213" t="s">
        <v>8011</v>
      </c>
      <c r="AO65" s="213" t="s">
        <v>884</v>
      </c>
      <c r="AP65" s="213">
        <v>2</v>
      </c>
      <c r="AQ65" s="213" t="s">
        <v>8013</v>
      </c>
      <c r="AR65" s="213" t="s">
        <v>8012</v>
      </c>
      <c r="AS65" s="214">
        <v>45562</v>
      </c>
      <c r="AT65" s="222" t="s">
        <v>867</v>
      </c>
      <c r="AU65" s="218" t="s">
        <v>17</v>
      </c>
      <c r="AV65" s="218" t="s">
        <v>512</v>
      </c>
      <c r="AW65" s="218" t="s">
        <v>17</v>
      </c>
      <c r="AX65" s="218" t="s">
        <v>17</v>
      </c>
      <c r="AY65" s="218" t="s">
        <v>866</v>
      </c>
      <c r="AZ65" s="218" t="s">
        <v>512</v>
      </c>
      <c r="BA65" s="219">
        <v>44736</v>
      </c>
      <c r="BB65" s="221" t="s">
        <v>8033</v>
      </c>
      <c r="BC65" s="213">
        <v>873091</v>
      </c>
      <c r="BD65" s="213" t="s">
        <v>7997</v>
      </c>
      <c r="BE65" s="213" t="s">
        <v>884</v>
      </c>
      <c r="BF65" s="213">
        <v>2</v>
      </c>
      <c r="BG65" s="213" t="s">
        <v>8032</v>
      </c>
      <c r="BH65" s="213" t="s">
        <v>7998</v>
      </c>
      <c r="BI65" s="214">
        <v>45562</v>
      </c>
      <c r="BJ65" s="222" t="s">
        <v>8018</v>
      </c>
      <c r="BK65" s="222">
        <v>315</v>
      </c>
      <c r="BL65" s="222" t="s">
        <v>8015</v>
      </c>
      <c r="BM65" s="222" t="s">
        <v>884</v>
      </c>
      <c r="BN65" s="222">
        <v>2</v>
      </c>
      <c r="BO65" s="222" t="s">
        <v>8017</v>
      </c>
      <c r="BP65" s="218" t="s">
        <v>8016</v>
      </c>
      <c r="BQ65" s="223">
        <v>45562</v>
      </c>
      <c r="BR65" s="221" t="s">
        <v>779</v>
      </c>
      <c r="BS65" s="224">
        <v>0</v>
      </c>
      <c r="BT65" s="224" t="s">
        <v>17</v>
      </c>
      <c r="BU65" s="224" t="s">
        <v>17</v>
      </c>
      <c r="BV65" s="224" t="s">
        <v>17</v>
      </c>
      <c r="BW65" s="224" t="s">
        <v>765</v>
      </c>
      <c r="BX65" s="224" t="s">
        <v>17</v>
      </c>
      <c r="BY65" s="214">
        <v>44456</v>
      </c>
      <c r="BZ65" s="222" t="s">
        <v>780</v>
      </c>
      <c r="CA65" s="222">
        <v>0</v>
      </c>
      <c r="CB65" s="222" t="s">
        <v>17</v>
      </c>
      <c r="CC65" s="222" t="s">
        <v>17</v>
      </c>
      <c r="CD65" s="222" t="s">
        <v>17</v>
      </c>
      <c r="CE65" s="222" t="s">
        <v>765</v>
      </c>
      <c r="CF65" s="222" t="s">
        <v>17</v>
      </c>
      <c r="CG65" s="223">
        <v>44456</v>
      </c>
      <c r="CH65" s="221" t="s">
        <v>11743</v>
      </c>
      <c r="CI65" s="222" t="e">
        <v>#N/A</v>
      </c>
      <c r="CJ65" s="222" t="e">
        <v>#N/A</v>
      </c>
      <c r="CK65" s="222" t="e">
        <v>#N/A</v>
      </c>
      <c r="CL65" s="222" t="e">
        <v>#N/A</v>
      </c>
      <c r="CM65" s="222" t="e">
        <v>#N/A</v>
      </c>
      <c r="CN65" s="222" t="e">
        <v>#N/A</v>
      </c>
      <c r="CO65" s="225" t="e">
        <v>#N/A</v>
      </c>
      <c r="CP65" s="222" t="s">
        <v>782</v>
      </c>
      <c r="CQ65" s="224">
        <v>0</v>
      </c>
      <c r="CR65" s="224" t="s">
        <v>17</v>
      </c>
      <c r="CS65" s="224" t="s">
        <v>17</v>
      </c>
      <c r="CT65" s="224" t="s">
        <v>17</v>
      </c>
      <c r="CU65" s="224" t="s">
        <v>765</v>
      </c>
      <c r="CV65" s="224" t="s">
        <v>17</v>
      </c>
      <c r="CW65" s="214">
        <v>44456</v>
      </c>
      <c r="CX65" s="222" t="s">
        <v>8020</v>
      </c>
      <c r="CY65" s="218">
        <v>938000</v>
      </c>
      <c r="CZ65" s="218" t="s">
        <v>7987</v>
      </c>
      <c r="DA65" s="218" t="s">
        <v>884</v>
      </c>
      <c r="DB65" s="218">
        <v>2</v>
      </c>
      <c r="DC65" s="218" t="s">
        <v>8025</v>
      </c>
      <c r="DD65" s="218" t="s">
        <v>7988</v>
      </c>
      <c r="DE65" s="220">
        <v>45562</v>
      </c>
      <c r="DF65" s="221" t="s">
        <v>8022</v>
      </c>
      <c r="DG65" s="213">
        <v>0</v>
      </c>
      <c r="DH65" s="224" t="s">
        <v>7961</v>
      </c>
      <c r="DI65" s="224" t="s">
        <v>884</v>
      </c>
      <c r="DJ65" s="224">
        <v>2</v>
      </c>
      <c r="DK65" s="224" t="s">
        <v>8021</v>
      </c>
      <c r="DL65" s="224" t="s">
        <v>7962</v>
      </c>
      <c r="DM65" s="214">
        <v>45562</v>
      </c>
      <c r="DN65" s="222" t="s">
        <v>8024</v>
      </c>
      <c r="DO65" s="218">
        <v>27841000</v>
      </c>
      <c r="DP65" s="222" t="s">
        <v>7961</v>
      </c>
      <c r="DQ65" s="222" t="s">
        <v>884</v>
      </c>
      <c r="DR65" s="222">
        <v>2</v>
      </c>
      <c r="DS65" s="222" t="s">
        <v>8023</v>
      </c>
      <c r="DT65" s="222" t="s">
        <v>7962</v>
      </c>
      <c r="DU65" s="223">
        <v>45562</v>
      </c>
      <c r="DV65" s="221" t="s">
        <v>8026</v>
      </c>
      <c r="DW65" s="213">
        <v>895000</v>
      </c>
      <c r="DX65" s="224" t="s">
        <v>7987</v>
      </c>
      <c r="DY65" s="224" t="s">
        <v>884</v>
      </c>
      <c r="DZ65" s="224">
        <v>2</v>
      </c>
      <c r="EA65" s="224" t="s">
        <v>8025</v>
      </c>
      <c r="EB65" s="224" t="s">
        <v>7988</v>
      </c>
      <c r="EC65" s="214">
        <v>45562</v>
      </c>
      <c r="ED65" s="222" t="s">
        <v>8028</v>
      </c>
      <c r="EE65" s="218">
        <v>43000</v>
      </c>
      <c r="EF65" s="222" t="s">
        <v>7987</v>
      </c>
      <c r="EG65" s="222" t="s">
        <v>884</v>
      </c>
      <c r="EH65" s="222">
        <v>2</v>
      </c>
      <c r="EI65" s="222" t="s">
        <v>8027</v>
      </c>
      <c r="EJ65" s="222" t="s">
        <v>7988</v>
      </c>
      <c r="EK65" s="223">
        <v>45562</v>
      </c>
      <c r="EL65" s="221" t="s">
        <v>8030</v>
      </c>
      <c r="EM65" s="213">
        <v>0</v>
      </c>
      <c r="EN65" s="224" t="s">
        <v>7987</v>
      </c>
      <c r="EO65" s="224" t="s">
        <v>884</v>
      </c>
      <c r="EP65" s="224">
        <v>2</v>
      </c>
      <c r="EQ65" s="224" t="s">
        <v>8029</v>
      </c>
      <c r="ER65" s="224" t="s">
        <v>7988</v>
      </c>
      <c r="ES65" s="214">
        <v>45562</v>
      </c>
      <c r="ET65" s="222" t="s">
        <v>1546</v>
      </c>
      <c r="EU65" s="222">
        <v>552</v>
      </c>
      <c r="EV65" s="222" t="s">
        <v>1544</v>
      </c>
      <c r="EW65" s="222" t="s">
        <v>22</v>
      </c>
      <c r="EX65" s="222">
        <v>3</v>
      </c>
      <c r="EY65" s="222" t="s">
        <v>1545</v>
      </c>
      <c r="EZ65" s="222" t="s">
        <v>1530</v>
      </c>
      <c r="FA65" s="223">
        <v>45379</v>
      </c>
      <c r="FB65" s="221" t="s">
        <v>8031</v>
      </c>
      <c r="FC65" s="224">
        <v>3</v>
      </c>
      <c r="FD65" s="224" t="s">
        <v>7993</v>
      </c>
      <c r="FE65" s="224" t="s">
        <v>884</v>
      </c>
      <c r="FF65" s="224">
        <v>2</v>
      </c>
      <c r="FG65" s="224" t="s">
        <v>7995</v>
      </c>
      <c r="FH65" s="224" t="s">
        <v>7994</v>
      </c>
      <c r="FI65" s="214">
        <v>45562</v>
      </c>
      <c r="FJ65" s="221" t="s">
        <v>784</v>
      </c>
      <c r="FK65" s="222">
        <v>0</v>
      </c>
      <c r="FL65" s="222" t="s">
        <v>17</v>
      </c>
      <c r="FM65" s="222" t="s">
        <v>17</v>
      </c>
      <c r="FN65" s="222" t="s">
        <v>17</v>
      </c>
      <c r="FO65" s="222" t="s">
        <v>765</v>
      </c>
      <c r="FP65" s="218" t="s">
        <v>17</v>
      </c>
      <c r="FQ65" s="219">
        <v>44456</v>
      </c>
      <c r="FR65" s="221" t="s">
        <v>785</v>
      </c>
      <c r="FS65" s="224">
        <v>0</v>
      </c>
      <c r="FT65" s="224" t="s">
        <v>17</v>
      </c>
      <c r="FU65" s="224" t="s">
        <v>17</v>
      </c>
      <c r="FV65" s="224" t="s">
        <v>17</v>
      </c>
      <c r="FW65" s="224" t="s">
        <v>765</v>
      </c>
      <c r="FX65" s="224" t="s">
        <v>17</v>
      </c>
      <c r="FY65" s="214">
        <v>44456</v>
      </c>
      <c r="FZ65" s="222" t="s">
        <v>2331</v>
      </c>
      <c r="GA65" s="222">
        <v>0</v>
      </c>
      <c r="GB65" s="222" t="s">
        <v>2177</v>
      </c>
      <c r="GC65" s="222" t="s">
        <v>33</v>
      </c>
      <c r="GD65" s="222">
        <v>2</v>
      </c>
      <c r="GE65" s="222" t="s">
        <v>17</v>
      </c>
      <c r="GF65" s="222" t="s">
        <v>17</v>
      </c>
      <c r="GG65" s="223">
        <v>45455</v>
      </c>
      <c r="GH65" s="221" t="s">
        <v>2337</v>
      </c>
      <c r="GI65" s="224">
        <v>1</v>
      </c>
      <c r="GJ65" s="224" t="s">
        <v>2177</v>
      </c>
      <c r="GK65" s="224" t="s">
        <v>33</v>
      </c>
      <c r="GL65" s="224">
        <v>2</v>
      </c>
      <c r="GM65" s="224" t="s">
        <v>17</v>
      </c>
      <c r="GN65" s="224" t="s">
        <v>17</v>
      </c>
      <c r="GO65" s="214">
        <v>45455</v>
      </c>
      <c r="GP65" s="222" t="s">
        <v>2332</v>
      </c>
      <c r="GQ65" s="222">
        <v>0</v>
      </c>
      <c r="GR65" s="222" t="s">
        <v>2177</v>
      </c>
      <c r="GS65" s="222" t="s">
        <v>33</v>
      </c>
      <c r="GT65" s="222">
        <v>2</v>
      </c>
      <c r="GU65" s="222" t="s">
        <v>17</v>
      </c>
      <c r="GV65" s="222" t="s">
        <v>17</v>
      </c>
      <c r="GW65" s="223">
        <v>45455</v>
      </c>
      <c r="GX65" s="221" t="s">
        <v>2338</v>
      </c>
      <c r="GY65" s="224">
        <v>0</v>
      </c>
      <c r="GZ65" s="224" t="s">
        <v>2177</v>
      </c>
      <c r="HA65" s="224" t="s">
        <v>33</v>
      </c>
      <c r="HB65" s="224">
        <v>2</v>
      </c>
      <c r="HC65" s="224" t="s">
        <v>17</v>
      </c>
      <c r="HD65" s="224" t="s">
        <v>17</v>
      </c>
      <c r="HE65" s="214">
        <v>45455</v>
      </c>
      <c r="HF65" s="222" t="s">
        <v>2330</v>
      </c>
      <c r="HG65" s="222">
        <v>0</v>
      </c>
      <c r="HH65" s="222" t="s">
        <v>2177</v>
      </c>
      <c r="HI65" s="222" t="s">
        <v>33</v>
      </c>
      <c r="HJ65" s="222">
        <v>2</v>
      </c>
      <c r="HK65" s="222" t="s">
        <v>17</v>
      </c>
      <c r="HL65" s="222" t="s">
        <v>17</v>
      </c>
      <c r="HM65" s="223">
        <v>45455</v>
      </c>
      <c r="HN65" s="221" t="s">
        <v>2336</v>
      </c>
      <c r="HO65" s="224">
        <v>2</v>
      </c>
      <c r="HP65" s="224" t="s">
        <v>2177</v>
      </c>
      <c r="HQ65" s="224" t="s">
        <v>33</v>
      </c>
      <c r="HR65" s="224">
        <v>2</v>
      </c>
      <c r="HS65" s="224" t="s">
        <v>17</v>
      </c>
      <c r="HT65" s="224" t="s">
        <v>17</v>
      </c>
      <c r="HU65" s="214">
        <v>45455</v>
      </c>
      <c r="HV65" s="222" t="s">
        <v>2333</v>
      </c>
      <c r="HW65" s="222">
        <v>3</v>
      </c>
      <c r="HX65" s="222" t="s">
        <v>2177</v>
      </c>
      <c r="HY65" s="222" t="s">
        <v>33</v>
      </c>
      <c r="HZ65" s="222">
        <v>2</v>
      </c>
      <c r="IA65" s="222" t="s">
        <v>17</v>
      </c>
      <c r="IB65" s="222" t="s">
        <v>17</v>
      </c>
      <c r="IC65" s="223">
        <v>45455</v>
      </c>
      <c r="ID65" s="221" t="s">
        <v>2335</v>
      </c>
      <c r="IE65" s="224">
        <v>0</v>
      </c>
      <c r="IF65" s="224" t="s">
        <v>2177</v>
      </c>
      <c r="IG65" s="224" t="s">
        <v>33</v>
      </c>
      <c r="IH65" s="224">
        <v>2</v>
      </c>
      <c r="II65" s="224" t="s">
        <v>17</v>
      </c>
      <c r="IJ65" s="224" t="s">
        <v>17</v>
      </c>
      <c r="IK65" s="214">
        <v>45455</v>
      </c>
      <c r="IL65" s="222" t="s">
        <v>2334</v>
      </c>
      <c r="IM65" s="222">
        <v>3</v>
      </c>
      <c r="IN65" s="222" t="s">
        <v>2177</v>
      </c>
      <c r="IO65" s="222" t="s">
        <v>33</v>
      </c>
      <c r="IP65" s="222">
        <v>2</v>
      </c>
      <c r="IQ65" s="222" t="s">
        <v>17</v>
      </c>
      <c r="IR65" s="222" t="s">
        <v>17</v>
      </c>
      <c r="IS65" s="223">
        <v>45455</v>
      </c>
    </row>
    <row r="66" spans="1:253" s="11" customFormat="1" ht="13.25" customHeight="1" x14ac:dyDescent="0.25">
      <c r="A66" s="11" t="s">
        <v>5705</v>
      </c>
      <c r="B66" s="11" t="s">
        <v>11063</v>
      </c>
      <c r="C66" s="11" t="s">
        <v>5706</v>
      </c>
      <c r="D66" s="11" t="s">
        <v>5707</v>
      </c>
      <c r="E66" s="11" t="s">
        <v>10542</v>
      </c>
      <c r="F66" s="11" t="s">
        <v>5710</v>
      </c>
      <c r="G66" s="212">
        <v>7546000</v>
      </c>
      <c r="H66" s="213" t="s">
        <v>5708</v>
      </c>
      <c r="I66" s="213" t="s">
        <v>492</v>
      </c>
      <c r="J66" s="213">
        <v>1</v>
      </c>
      <c r="K66" s="213" t="s">
        <v>5548</v>
      </c>
      <c r="L66" s="213" t="s">
        <v>5709</v>
      </c>
      <c r="M66" s="214">
        <v>45559</v>
      </c>
      <c r="N66" s="221" t="s">
        <v>5714</v>
      </c>
      <c r="O66" s="216">
        <v>99096</v>
      </c>
      <c r="P66" s="216" t="s">
        <v>5711</v>
      </c>
      <c r="Q66" s="216" t="s">
        <v>884</v>
      </c>
      <c r="R66" s="216">
        <v>2</v>
      </c>
      <c r="S66" s="216" t="s">
        <v>5713</v>
      </c>
      <c r="T66" s="216" t="s">
        <v>5712</v>
      </c>
      <c r="U66" s="217">
        <v>45559</v>
      </c>
      <c r="V66" s="221" t="s">
        <v>5716</v>
      </c>
      <c r="W66" s="213">
        <v>3181000</v>
      </c>
      <c r="X66" s="213" t="s">
        <v>5711</v>
      </c>
      <c r="Y66" s="213" t="s">
        <v>884</v>
      </c>
      <c r="Z66" s="213">
        <v>2</v>
      </c>
      <c r="AA66" s="213" t="s">
        <v>5715</v>
      </c>
      <c r="AB66" s="213" t="s">
        <v>5712</v>
      </c>
      <c r="AC66" s="214">
        <v>45559</v>
      </c>
      <c r="AD66" s="221" t="s">
        <v>10037</v>
      </c>
      <c r="AE66" s="218">
        <v>200000</v>
      </c>
      <c r="AF66" s="218" t="s">
        <v>10034</v>
      </c>
      <c r="AG66" s="218" t="s">
        <v>884</v>
      </c>
      <c r="AH66" s="218">
        <v>2</v>
      </c>
      <c r="AI66" s="218" t="s">
        <v>10036</v>
      </c>
      <c r="AJ66" s="218" t="s">
        <v>10035</v>
      </c>
      <c r="AK66" s="219">
        <v>45565</v>
      </c>
      <c r="AL66" s="221" t="s">
        <v>5720</v>
      </c>
      <c r="AM66" s="213" t="s">
        <v>17</v>
      </c>
      <c r="AN66" s="213" t="s">
        <v>5717</v>
      </c>
      <c r="AO66" s="213" t="s">
        <v>884</v>
      </c>
      <c r="AP66" s="213">
        <v>2</v>
      </c>
      <c r="AQ66" s="213" t="s">
        <v>5719</v>
      </c>
      <c r="AR66" s="213" t="s">
        <v>5718</v>
      </c>
      <c r="AS66" s="214">
        <v>45559</v>
      </c>
      <c r="AT66" s="222" t="s">
        <v>5721</v>
      </c>
      <c r="AU66" s="218" t="s">
        <v>17</v>
      </c>
      <c r="AV66" s="218" t="s">
        <v>17</v>
      </c>
      <c r="AW66" s="218" t="s">
        <v>884</v>
      </c>
      <c r="AX66" s="218">
        <v>2</v>
      </c>
      <c r="AY66" s="218" t="s">
        <v>1466</v>
      </c>
      <c r="AZ66" s="218" t="s">
        <v>17</v>
      </c>
      <c r="BA66" s="219">
        <v>45559</v>
      </c>
      <c r="BB66" s="221" t="s">
        <v>5733</v>
      </c>
      <c r="BC66" s="213" t="s">
        <v>17</v>
      </c>
      <c r="BD66" s="213" t="s">
        <v>17</v>
      </c>
      <c r="BE66" s="213" t="s">
        <v>17</v>
      </c>
      <c r="BF66" s="213" t="s">
        <v>17</v>
      </c>
      <c r="BG66" s="213" t="s">
        <v>1466</v>
      </c>
      <c r="BH66" s="213" t="s">
        <v>17</v>
      </c>
      <c r="BI66" s="214">
        <v>45559</v>
      </c>
      <c r="BJ66" s="222" t="s">
        <v>5724</v>
      </c>
      <c r="BK66" s="222">
        <v>4</v>
      </c>
      <c r="BL66" s="222" t="s">
        <v>5722</v>
      </c>
      <c r="BM66" s="222" t="s">
        <v>884</v>
      </c>
      <c r="BN66" s="222">
        <v>2</v>
      </c>
      <c r="BO66" s="222" t="s">
        <v>5558</v>
      </c>
      <c r="BP66" s="218" t="s">
        <v>5723</v>
      </c>
      <c r="BQ66" s="223">
        <v>45559</v>
      </c>
      <c r="BR66" s="221" t="s">
        <v>5737</v>
      </c>
      <c r="BS66" s="224">
        <v>121</v>
      </c>
      <c r="BT66" s="224" t="s">
        <v>5734</v>
      </c>
      <c r="BU66" s="224" t="s">
        <v>22</v>
      </c>
      <c r="BV66" s="224">
        <v>3</v>
      </c>
      <c r="BW66" s="224" t="s">
        <v>5736</v>
      </c>
      <c r="BX66" s="224" t="s">
        <v>5735</v>
      </c>
      <c r="BY66" s="214">
        <v>45559</v>
      </c>
      <c r="BZ66" s="222" t="s">
        <v>5739</v>
      </c>
      <c r="CA66" s="222">
        <v>0</v>
      </c>
      <c r="CB66" s="222" t="s">
        <v>5734</v>
      </c>
      <c r="CC66" s="222" t="s">
        <v>22</v>
      </c>
      <c r="CD66" s="222">
        <v>3</v>
      </c>
      <c r="CE66" s="222" t="s">
        <v>5738</v>
      </c>
      <c r="CF66" s="222" t="s">
        <v>5735</v>
      </c>
      <c r="CG66" s="223">
        <v>45559</v>
      </c>
      <c r="CH66" s="221" t="s">
        <v>11744</v>
      </c>
      <c r="CI66" s="222" t="e">
        <v>#N/A</v>
      </c>
      <c r="CJ66" s="222" t="e">
        <v>#N/A</v>
      </c>
      <c r="CK66" s="222" t="e">
        <v>#N/A</v>
      </c>
      <c r="CL66" s="222" t="e">
        <v>#N/A</v>
      </c>
      <c r="CM66" s="222" t="e">
        <v>#N/A</v>
      </c>
      <c r="CN66" s="222" t="e">
        <v>#N/A</v>
      </c>
      <c r="CO66" s="225" t="e">
        <v>#N/A</v>
      </c>
      <c r="CP66" s="222" t="s">
        <v>5741</v>
      </c>
      <c r="CQ66" s="224" t="s">
        <v>17</v>
      </c>
      <c r="CR66" s="224" t="s">
        <v>17</v>
      </c>
      <c r="CS66" s="224" t="s">
        <v>17</v>
      </c>
      <c r="CT66" s="224" t="s">
        <v>17</v>
      </c>
      <c r="CU66" s="224" t="s">
        <v>1466</v>
      </c>
      <c r="CV66" s="224" t="s">
        <v>17</v>
      </c>
      <c r="CW66" s="214">
        <v>45559</v>
      </c>
      <c r="CX66" s="222" t="s">
        <v>10039</v>
      </c>
      <c r="CY66" s="218">
        <v>92000</v>
      </c>
      <c r="CZ66" s="218" t="s">
        <v>10034</v>
      </c>
      <c r="DA66" s="218" t="s">
        <v>884</v>
      </c>
      <c r="DB66" s="218">
        <v>2</v>
      </c>
      <c r="DC66" s="218" t="s">
        <v>7504</v>
      </c>
      <c r="DD66" s="218" t="s">
        <v>10035</v>
      </c>
      <c r="DE66" s="220">
        <v>45565</v>
      </c>
      <c r="DF66" s="221" t="s">
        <v>10042</v>
      </c>
      <c r="DG66" s="213">
        <v>2981000</v>
      </c>
      <c r="DH66" s="224" t="s">
        <v>10040</v>
      </c>
      <c r="DI66" s="224" t="s">
        <v>884</v>
      </c>
      <c r="DJ66" s="224">
        <v>2</v>
      </c>
      <c r="DK66" s="224" t="s">
        <v>7498</v>
      </c>
      <c r="DL66" s="224" t="s">
        <v>10041</v>
      </c>
      <c r="DM66" s="214">
        <v>45565</v>
      </c>
      <c r="DN66" s="222" t="s">
        <v>10045</v>
      </c>
      <c r="DO66" s="218">
        <v>108000</v>
      </c>
      <c r="DP66" s="222" t="s">
        <v>10043</v>
      </c>
      <c r="DQ66" s="222" t="s">
        <v>884</v>
      </c>
      <c r="DR66" s="222">
        <v>2</v>
      </c>
      <c r="DS66" s="222" t="s">
        <v>7502</v>
      </c>
      <c r="DT66" s="222" t="s">
        <v>10044</v>
      </c>
      <c r="DU66" s="223">
        <v>45565</v>
      </c>
      <c r="DV66" s="221" t="s">
        <v>10046</v>
      </c>
      <c r="DW66" s="213">
        <v>92000</v>
      </c>
      <c r="DX66" s="224" t="s">
        <v>10034</v>
      </c>
      <c r="DY66" s="224" t="s">
        <v>884</v>
      </c>
      <c r="DZ66" s="224">
        <v>2</v>
      </c>
      <c r="EA66" s="224" t="s">
        <v>7504</v>
      </c>
      <c r="EB66" s="224" t="s">
        <v>10035</v>
      </c>
      <c r="EC66" s="214">
        <v>45565</v>
      </c>
      <c r="ED66" s="222" t="s">
        <v>10047</v>
      </c>
      <c r="EE66" s="218" t="s">
        <v>17</v>
      </c>
      <c r="EF66" s="222" t="s">
        <v>10034</v>
      </c>
      <c r="EG66" s="222" t="s">
        <v>884</v>
      </c>
      <c r="EH66" s="222">
        <v>2</v>
      </c>
      <c r="EI66" s="222" t="s">
        <v>7504</v>
      </c>
      <c r="EJ66" s="222" t="s">
        <v>10035</v>
      </c>
      <c r="EK66" s="223">
        <v>45565</v>
      </c>
      <c r="EL66" s="221" t="s">
        <v>10048</v>
      </c>
      <c r="EM66" s="213" t="s">
        <v>17</v>
      </c>
      <c r="EN66" s="224" t="s">
        <v>10034</v>
      </c>
      <c r="EO66" s="224" t="s">
        <v>884</v>
      </c>
      <c r="EP66" s="224">
        <v>2</v>
      </c>
      <c r="EQ66" s="224" t="s">
        <v>7504</v>
      </c>
      <c r="ER66" s="224" t="s">
        <v>10035</v>
      </c>
      <c r="ES66" s="214">
        <v>45565</v>
      </c>
      <c r="ET66" s="222" t="s">
        <v>5726</v>
      </c>
      <c r="EU66" s="222">
        <v>4</v>
      </c>
      <c r="EV66" s="222" t="s">
        <v>5722</v>
      </c>
      <c r="EW66" s="222" t="s">
        <v>884</v>
      </c>
      <c r="EX66" s="222">
        <v>2</v>
      </c>
      <c r="EY66" s="222" t="s">
        <v>5725</v>
      </c>
      <c r="EZ66" s="222" t="s">
        <v>5723</v>
      </c>
      <c r="FA66" s="223">
        <v>45559</v>
      </c>
      <c r="FB66" s="221" t="s">
        <v>5730</v>
      </c>
      <c r="FC66" s="224">
        <v>4</v>
      </c>
      <c r="FD66" s="224" t="s">
        <v>5727</v>
      </c>
      <c r="FE66" s="224" t="s">
        <v>492</v>
      </c>
      <c r="FF66" s="224">
        <v>1</v>
      </c>
      <c r="FG66" s="224" t="s">
        <v>5729</v>
      </c>
      <c r="FH66" s="224" t="s">
        <v>5728</v>
      </c>
      <c r="FI66" s="214">
        <v>45559</v>
      </c>
      <c r="FJ66" s="221" t="s">
        <v>5731</v>
      </c>
      <c r="FK66" s="222" t="s">
        <v>17</v>
      </c>
      <c r="FL66" s="222" t="s">
        <v>17</v>
      </c>
      <c r="FM66" s="222" t="s">
        <v>17</v>
      </c>
      <c r="FN66" s="222" t="s">
        <v>17</v>
      </c>
      <c r="FO66" s="222" t="s">
        <v>1466</v>
      </c>
      <c r="FP66" s="218" t="s">
        <v>17</v>
      </c>
      <c r="FQ66" s="219">
        <v>45559</v>
      </c>
      <c r="FR66" s="221" t="s">
        <v>5732</v>
      </c>
      <c r="FS66" s="224" t="s">
        <v>17</v>
      </c>
      <c r="FT66" s="224" t="s">
        <v>17</v>
      </c>
      <c r="FU66" s="224" t="s">
        <v>17</v>
      </c>
      <c r="FV66" s="224" t="s">
        <v>17</v>
      </c>
      <c r="FW66" s="224" t="s">
        <v>1466</v>
      </c>
      <c r="FX66" s="224" t="s">
        <v>17</v>
      </c>
      <c r="FY66" s="214">
        <v>45559</v>
      </c>
      <c r="FZ66" s="222" t="s">
        <v>5743</v>
      </c>
      <c r="GA66" s="222">
        <v>2</v>
      </c>
      <c r="GB66" s="222" t="s">
        <v>2177</v>
      </c>
      <c r="GC66" s="222" t="s">
        <v>33</v>
      </c>
      <c r="GD66" s="222">
        <v>2</v>
      </c>
      <c r="GE66" s="222" t="s">
        <v>17</v>
      </c>
      <c r="GF66" s="222" t="s">
        <v>17</v>
      </c>
      <c r="GG66" s="223">
        <v>45559</v>
      </c>
      <c r="GH66" s="221" t="s">
        <v>5749</v>
      </c>
      <c r="GI66" s="224">
        <v>0</v>
      </c>
      <c r="GJ66" s="224" t="s">
        <v>2177</v>
      </c>
      <c r="GK66" s="224" t="s">
        <v>33</v>
      </c>
      <c r="GL66" s="224">
        <v>2</v>
      </c>
      <c r="GM66" s="224" t="s">
        <v>17</v>
      </c>
      <c r="GN66" s="224" t="s">
        <v>17</v>
      </c>
      <c r="GO66" s="214">
        <v>45559</v>
      </c>
      <c r="GP66" s="222" t="s">
        <v>5744</v>
      </c>
      <c r="GQ66" s="222">
        <v>0</v>
      </c>
      <c r="GR66" s="222" t="s">
        <v>2177</v>
      </c>
      <c r="GS66" s="222" t="s">
        <v>33</v>
      </c>
      <c r="GT66" s="222">
        <v>2</v>
      </c>
      <c r="GU66" s="222" t="s">
        <v>17</v>
      </c>
      <c r="GV66" s="222" t="s">
        <v>17</v>
      </c>
      <c r="GW66" s="223">
        <v>45559</v>
      </c>
      <c r="GX66" s="221" t="s">
        <v>5750</v>
      </c>
      <c r="GY66" s="224">
        <v>0</v>
      </c>
      <c r="GZ66" s="224" t="s">
        <v>2177</v>
      </c>
      <c r="HA66" s="224" t="s">
        <v>33</v>
      </c>
      <c r="HB66" s="224">
        <v>2</v>
      </c>
      <c r="HC66" s="224" t="s">
        <v>17</v>
      </c>
      <c r="HD66" s="224" t="s">
        <v>17</v>
      </c>
      <c r="HE66" s="214">
        <v>45559</v>
      </c>
      <c r="HF66" s="222" t="s">
        <v>5742</v>
      </c>
      <c r="HG66" s="222">
        <v>0</v>
      </c>
      <c r="HH66" s="222" t="s">
        <v>2177</v>
      </c>
      <c r="HI66" s="222" t="s">
        <v>33</v>
      </c>
      <c r="HJ66" s="222">
        <v>2</v>
      </c>
      <c r="HK66" s="222" t="s">
        <v>17</v>
      </c>
      <c r="HL66" s="222" t="s">
        <v>17</v>
      </c>
      <c r="HM66" s="223">
        <v>45559</v>
      </c>
      <c r="HN66" s="221" t="s">
        <v>5748</v>
      </c>
      <c r="HO66" s="224">
        <v>0</v>
      </c>
      <c r="HP66" s="224" t="s">
        <v>2177</v>
      </c>
      <c r="HQ66" s="224" t="s">
        <v>33</v>
      </c>
      <c r="HR66" s="224">
        <v>2</v>
      </c>
      <c r="HS66" s="224" t="s">
        <v>17</v>
      </c>
      <c r="HT66" s="224" t="s">
        <v>17</v>
      </c>
      <c r="HU66" s="214">
        <v>45559</v>
      </c>
      <c r="HV66" s="222" t="s">
        <v>5745</v>
      </c>
      <c r="HW66" s="222">
        <v>0</v>
      </c>
      <c r="HX66" s="222" t="s">
        <v>2177</v>
      </c>
      <c r="HY66" s="222" t="s">
        <v>33</v>
      </c>
      <c r="HZ66" s="222">
        <v>2</v>
      </c>
      <c r="IA66" s="222" t="s">
        <v>17</v>
      </c>
      <c r="IB66" s="222" t="s">
        <v>17</v>
      </c>
      <c r="IC66" s="223">
        <v>45559</v>
      </c>
      <c r="ID66" s="221" t="s">
        <v>5747</v>
      </c>
      <c r="IE66" s="224">
        <v>3</v>
      </c>
      <c r="IF66" s="224" t="s">
        <v>2177</v>
      </c>
      <c r="IG66" s="224" t="s">
        <v>33</v>
      </c>
      <c r="IH66" s="224">
        <v>2</v>
      </c>
      <c r="II66" s="224" t="s">
        <v>17</v>
      </c>
      <c r="IJ66" s="224" t="s">
        <v>17</v>
      </c>
      <c r="IK66" s="214">
        <v>45559</v>
      </c>
      <c r="IL66" s="222" t="s">
        <v>5746</v>
      </c>
      <c r="IM66" s="222">
        <v>3</v>
      </c>
      <c r="IN66" s="222" t="s">
        <v>2177</v>
      </c>
      <c r="IO66" s="222" t="s">
        <v>33</v>
      </c>
      <c r="IP66" s="222">
        <v>2</v>
      </c>
      <c r="IQ66" s="222" t="s">
        <v>17</v>
      </c>
      <c r="IR66" s="222" t="s">
        <v>17</v>
      </c>
      <c r="IS66" s="223">
        <v>45559</v>
      </c>
    </row>
    <row r="67" spans="1:253" s="11" customFormat="1" ht="13.25" customHeight="1" x14ac:dyDescent="0.25">
      <c r="A67" s="11" t="s">
        <v>619</v>
      </c>
      <c r="B67" s="11" t="s">
        <v>11090</v>
      </c>
      <c r="C67" s="11" t="s">
        <v>620</v>
      </c>
      <c r="D67" s="11" t="s">
        <v>621</v>
      </c>
      <c r="E67" s="11" t="s">
        <v>10543</v>
      </c>
      <c r="F67" s="11" t="s">
        <v>7028</v>
      </c>
      <c r="G67" s="212">
        <v>5700000</v>
      </c>
      <c r="H67" s="213" t="s">
        <v>6972</v>
      </c>
      <c r="I67" s="213" t="s">
        <v>884</v>
      </c>
      <c r="J67" s="213">
        <v>2</v>
      </c>
      <c r="K67" s="213" t="s">
        <v>6974</v>
      </c>
      <c r="L67" s="213" t="s">
        <v>6973</v>
      </c>
      <c r="M67" s="214">
        <v>45560</v>
      </c>
      <c r="N67" s="221" t="s">
        <v>7031</v>
      </c>
      <c r="O67" s="216">
        <v>10450</v>
      </c>
      <c r="P67" s="216" t="s">
        <v>6976</v>
      </c>
      <c r="Q67" s="216" t="s">
        <v>884</v>
      </c>
      <c r="R67" s="216">
        <v>2</v>
      </c>
      <c r="S67" s="216" t="s">
        <v>7030</v>
      </c>
      <c r="T67" s="216" t="s">
        <v>7029</v>
      </c>
      <c r="U67" s="217">
        <v>45560</v>
      </c>
      <c r="V67" s="221" t="s">
        <v>7035</v>
      </c>
      <c r="W67" s="213">
        <v>5700000</v>
      </c>
      <c r="X67" s="213" t="s">
        <v>7032</v>
      </c>
      <c r="Y67" s="213" t="s">
        <v>884</v>
      </c>
      <c r="Z67" s="213">
        <v>2</v>
      </c>
      <c r="AA67" s="213" t="s">
        <v>7034</v>
      </c>
      <c r="AB67" s="213" t="s">
        <v>7033</v>
      </c>
      <c r="AC67" s="214">
        <v>45560</v>
      </c>
      <c r="AD67" s="221" t="s">
        <v>7037</v>
      </c>
      <c r="AE67" s="218">
        <v>5700000</v>
      </c>
      <c r="AF67" s="218" t="s">
        <v>7032</v>
      </c>
      <c r="AG67" s="218" t="s">
        <v>884</v>
      </c>
      <c r="AH67" s="218">
        <v>2</v>
      </c>
      <c r="AI67" s="218" t="s">
        <v>7036</v>
      </c>
      <c r="AJ67" s="218" t="s">
        <v>7033</v>
      </c>
      <c r="AK67" s="219">
        <v>45560</v>
      </c>
      <c r="AL67" s="221" t="s">
        <v>7041</v>
      </c>
      <c r="AM67" s="213">
        <v>1520000</v>
      </c>
      <c r="AN67" s="213" t="s">
        <v>7038</v>
      </c>
      <c r="AO67" s="213" t="s">
        <v>884</v>
      </c>
      <c r="AP67" s="213">
        <v>2</v>
      </c>
      <c r="AQ67" s="213" t="s">
        <v>7040</v>
      </c>
      <c r="AR67" s="213" t="s">
        <v>7039</v>
      </c>
      <c r="AS67" s="214">
        <v>45560</v>
      </c>
      <c r="AT67" s="222" t="s">
        <v>2066</v>
      </c>
      <c r="AU67" s="218" t="s">
        <v>17</v>
      </c>
      <c r="AV67" s="218" t="s">
        <v>17</v>
      </c>
      <c r="AW67" s="218" t="s">
        <v>17</v>
      </c>
      <c r="AX67" s="218" t="s">
        <v>17</v>
      </c>
      <c r="AY67" s="218" t="s">
        <v>17</v>
      </c>
      <c r="AZ67" s="218" t="s">
        <v>17</v>
      </c>
      <c r="BA67" s="219">
        <v>45442</v>
      </c>
      <c r="BB67" s="221" t="s">
        <v>631</v>
      </c>
      <c r="BC67" s="213">
        <v>0</v>
      </c>
      <c r="BD67" s="213" t="s">
        <v>622</v>
      </c>
      <c r="BE67" s="213" t="s">
        <v>22</v>
      </c>
      <c r="BF67" s="213">
        <v>3</v>
      </c>
      <c r="BG67" s="213" t="s">
        <v>630</v>
      </c>
      <c r="BH67" s="213" t="s">
        <v>307</v>
      </c>
      <c r="BI67" s="214">
        <v>43987</v>
      </c>
      <c r="BJ67" s="222" t="s">
        <v>7043</v>
      </c>
      <c r="BK67" s="222">
        <v>0</v>
      </c>
      <c r="BL67" s="222" t="s">
        <v>6493</v>
      </c>
      <c r="BM67" s="222" t="s">
        <v>884</v>
      </c>
      <c r="BN67" s="222">
        <v>2</v>
      </c>
      <c r="BO67" s="222" t="s">
        <v>7042</v>
      </c>
      <c r="BP67" s="218" t="s">
        <v>691</v>
      </c>
      <c r="BQ67" s="223">
        <v>45560</v>
      </c>
      <c r="BR67" s="221" t="s">
        <v>624</v>
      </c>
      <c r="BS67" s="224" t="s">
        <v>17</v>
      </c>
      <c r="BT67" s="224" t="s">
        <v>622</v>
      </c>
      <c r="BU67" s="224" t="s">
        <v>17</v>
      </c>
      <c r="BV67" s="224" t="s">
        <v>17</v>
      </c>
      <c r="BW67" s="224" t="s">
        <v>623</v>
      </c>
      <c r="BX67" s="224" t="s">
        <v>307</v>
      </c>
      <c r="BY67" s="214">
        <v>43987</v>
      </c>
      <c r="BZ67" s="222" t="s">
        <v>625</v>
      </c>
      <c r="CA67" s="222" t="s">
        <v>17</v>
      </c>
      <c r="CB67" s="222" t="s">
        <v>622</v>
      </c>
      <c r="CC67" s="222" t="s">
        <v>17</v>
      </c>
      <c r="CD67" s="222" t="s">
        <v>17</v>
      </c>
      <c r="CE67" s="222" t="s">
        <v>623</v>
      </c>
      <c r="CF67" s="222" t="s">
        <v>307</v>
      </c>
      <c r="CG67" s="223">
        <v>43987</v>
      </c>
      <c r="CH67" s="221" t="s">
        <v>11745</v>
      </c>
      <c r="CI67" s="222" t="e">
        <v>#N/A</v>
      </c>
      <c r="CJ67" s="222" t="e">
        <v>#N/A</v>
      </c>
      <c r="CK67" s="222" t="e">
        <v>#N/A</v>
      </c>
      <c r="CL67" s="222" t="e">
        <v>#N/A</v>
      </c>
      <c r="CM67" s="222" t="e">
        <v>#N/A</v>
      </c>
      <c r="CN67" s="222" t="e">
        <v>#N/A</v>
      </c>
      <c r="CO67" s="225" t="e">
        <v>#N/A</v>
      </c>
      <c r="CP67" s="222" t="s">
        <v>629</v>
      </c>
      <c r="CQ67" s="224" t="s">
        <v>17</v>
      </c>
      <c r="CR67" s="224" t="s">
        <v>626</v>
      </c>
      <c r="CS67" s="224" t="s">
        <v>17</v>
      </c>
      <c r="CT67" s="224" t="s">
        <v>17</v>
      </c>
      <c r="CU67" s="224" t="s">
        <v>628</v>
      </c>
      <c r="CV67" s="224" t="s">
        <v>627</v>
      </c>
      <c r="CW67" s="214">
        <v>43987</v>
      </c>
      <c r="CX67" s="222" t="s">
        <v>7046</v>
      </c>
      <c r="CY67" s="218">
        <v>1521000</v>
      </c>
      <c r="CZ67" s="218" t="s">
        <v>7051</v>
      </c>
      <c r="DA67" s="218" t="s">
        <v>884</v>
      </c>
      <c r="DB67" s="218">
        <v>2</v>
      </c>
      <c r="DC67" s="218" t="s">
        <v>7053</v>
      </c>
      <c r="DD67" s="218" t="s">
        <v>7052</v>
      </c>
      <c r="DE67" s="220">
        <v>45560</v>
      </c>
      <c r="DF67" s="221" t="s">
        <v>7048</v>
      </c>
      <c r="DG67" s="213">
        <v>0</v>
      </c>
      <c r="DH67" s="224" t="s">
        <v>7038</v>
      </c>
      <c r="DI67" s="224" t="s">
        <v>884</v>
      </c>
      <c r="DJ67" s="224">
        <v>2</v>
      </c>
      <c r="DK67" s="224" t="s">
        <v>7047</v>
      </c>
      <c r="DL67" s="224" t="s">
        <v>7039</v>
      </c>
      <c r="DM67" s="214">
        <v>45560</v>
      </c>
      <c r="DN67" s="222" t="s">
        <v>7050</v>
      </c>
      <c r="DO67" s="218">
        <v>4180000</v>
      </c>
      <c r="DP67" s="222" t="s">
        <v>7032</v>
      </c>
      <c r="DQ67" s="222" t="s">
        <v>884</v>
      </c>
      <c r="DR67" s="222">
        <v>2</v>
      </c>
      <c r="DS67" s="222" t="s">
        <v>7049</v>
      </c>
      <c r="DT67" s="222" t="s">
        <v>7032</v>
      </c>
      <c r="DU67" s="223">
        <v>45560</v>
      </c>
      <c r="DV67" s="221" t="s">
        <v>7054</v>
      </c>
      <c r="DW67" s="213">
        <v>1480000</v>
      </c>
      <c r="DX67" s="224" t="s">
        <v>7051</v>
      </c>
      <c r="DY67" s="224" t="s">
        <v>884</v>
      </c>
      <c r="DZ67" s="224">
        <v>2</v>
      </c>
      <c r="EA67" s="224" t="s">
        <v>7053</v>
      </c>
      <c r="EB67" s="224" t="s">
        <v>7052</v>
      </c>
      <c r="EC67" s="214">
        <v>45560</v>
      </c>
      <c r="ED67" s="222" t="s">
        <v>7055</v>
      </c>
      <c r="EE67" s="218">
        <v>41000</v>
      </c>
      <c r="EF67" s="222" t="s">
        <v>7051</v>
      </c>
      <c r="EG67" s="222" t="s">
        <v>884</v>
      </c>
      <c r="EH67" s="222">
        <v>2</v>
      </c>
      <c r="EI67" s="222" t="s">
        <v>7053</v>
      </c>
      <c r="EJ67" s="222" t="s">
        <v>7052</v>
      </c>
      <c r="EK67" s="223">
        <v>45560</v>
      </c>
      <c r="EL67" s="221" t="s">
        <v>7056</v>
      </c>
      <c r="EM67" s="213">
        <v>0</v>
      </c>
      <c r="EN67" s="224" t="s">
        <v>7051</v>
      </c>
      <c r="EO67" s="224" t="s">
        <v>884</v>
      </c>
      <c r="EP67" s="224">
        <v>2</v>
      </c>
      <c r="EQ67" s="224" t="s">
        <v>7053</v>
      </c>
      <c r="ER67" s="224" t="s">
        <v>7052</v>
      </c>
      <c r="ES67" s="214">
        <v>45560</v>
      </c>
      <c r="ET67" s="222" t="s">
        <v>7044</v>
      </c>
      <c r="EU67" s="222">
        <v>381</v>
      </c>
      <c r="EV67" s="222" t="s">
        <v>6493</v>
      </c>
      <c r="EW67" s="222" t="s">
        <v>884</v>
      </c>
      <c r="EX67" s="222">
        <v>2</v>
      </c>
      <c r="EY67" s="222" t="s">
        <v>6993</v>
      </c>
      <c r="EZ67" s="222" t="s">
        <v>4941</v>
      </c>
      <c r="FA67" s="223">
        <v>45560</v>
      </c>
      <c r="FB67" s="221" t="s">
        <v>7058</v>
      </c>
      <c r="FC67" s="224">
        <v>2</v>
      </c>
      <c r="FD67" s="224" t="s">
        <v>7032</v>
      </c>
      <c r="FE67" s="224" t="s">
        <v>884</v>
      </c>
      <c r="FF67" s="224">
        <v>2</v>
      </c>
      <c r="FG67" s="224" t="s">
        <v>7057</v>
      </c>
      <c r="FH67" s="224" t="s">
        <v>7033</v>
      </c>
      <c r="FI67" s="214">
        <v>45560</v>
      </c>
      <c r="FJ67" s="221" t="s">
        <v>633</v>
      </c>
      <c r="FK67" s="222" t="s">
        <v>17</v>
      </c>
      <c r="FL67" s="222" t="s">
        <v>17</v>
      </c>
      <c r="FM67" s="222" t="s">
        <v>17</v>
      </c>
      <c r="FN67" s="222" t="s">
        <v>17</v>
      </c>
      <c r="FO67" s="222" t="s">
        <v>632</v>
      </c>
      <c r="FP67" s="218" t="s">
        <v>17</v>
      </c>
      <c r="FQ67" s="219">
        <v>43987</v>
      </c>
      <c r="FR67" s="221" t="s">
        <v>634</v>
      </c>
      <c r="FS67" s="224" t="s">
        <v>17</v>
      </c>
      <c r="FT67" s="224" t="s">
        <v>17</v>
      </c>
      <c r="FU67" s="224" t="s">
        <v>17</v>
      </c>
      <c r="FV67" s="224" t="s">
        <v>17</v>
      </c>
      <c r="FW67" s="224" t="s">
        <v>632</v>
      </c>
      <c r="FX67" s="224" t="s">
        <v>17</v>
      </c>
      <c r="FY67" s="214">
        <v>43987</v>
      </c>
      <c r="FZ67" s="222" t="s">
        <v>2818</v>
      </c>
      <c r="GA67" s="222">
        <v>0</v>
      </c>
      <c r="GB67" s="222" t="s">
        <v>2177</v>
      </c>
      <c r="GC67" s="222" t="s">
        <v>33</v>
      </c>
      <c r="GD67" s="222">
        <v>2</v>
      </c>
      <c r="GE67" s="222" t="s">
        <v>17</v>
      </c>
      <c r="GF67" s="222" t="s">
        <v>17</v>
      </c>
      <c r="GG67" s="223">
        <v>45460</v>
      </c>
      <c r="GH67" s="221" t="s">
        <v>2824</v>
      </c>
      <c r="GI67" s="224">
        <v>1</v>
      </c>
      <c r="GJ67" s="224" t="s">
        <v>2177</v>
      </c>
      <c r="GK67" s="224" t="s">
        <v>33</v>
      </c>
      <c r="GL67" s="224">
        <v>2</v>
      </c>
      <c r="GM67" s="224" t="s">
        <v>17</v>
      </c>
      <c r="GN67" s="224" t="s">
        <v>17</v>
      </c>
      <c r="GO67" s="214">
        <v>45460</v>
      </c>
      <c r="GP67" s="222" t="s">
        <v>2819</v>
      </c>
      <c r="GQ67" s="222">
        <v>1</v>
      </c>
      <c r="GR67" s="222" t="s">
        <v>2177</v>
      </c>
      <c r="GS67" s="222" t="s">
        <v>33</v>
      </c>
      <c r="GT67" s="222">
        <v>2</v>
      </c>
      <c r="GU67" s="222" t="s">
        <v>17</v>
      </c>
      <c r="GV67" s="222" t="s">
        <v>17</v>
      </c>
      <c r="GW67" s="223">
        <v>45460</v>
      </c>
      <c r="GX67" s="221" t="s">
        <v>2825</v>
      </c>
      <c r="GY67" s="224">
        <v>0</v>
      </c>
      <c r="GZ67" s="224" t="s">
        <v>2177</v>
      </c>
      <c r="HA67" s="224" t="s">
        <v>33</v>
      </c>
      <c r="HB67" s="224">
        <v>2</v>
      </c>
      <c r="HC67" s="224" t="s">
        <v>17</v>
      </c>
      <c r="HD67" s="224" t="s">
        <v>17</v>
      </c>
      <c r="HE67" s="214">
        <v>45460</v>
      </c>
      <c r="HF67" s="222" t="s">
        <v>2817</v>
      </c>
      <c r="HG67" s="222">
        <v>1</v>
      </c>
      <c r="HH67" s="222" t="s">
        <v>2177</v>
      </c>
      <c r="HI67" s="222" t="s">
        <v>33</v>
      </c>
      <c r="HJ67" s="222">
        <v>2</v>
      </c>
      <c r="HK67" s="222" t="s">
        <v>17</v>
      </c>
      <c r="HL67" s="222" t="s">
        <v>17</v>
      </c>
      <c r="HM67" s="223">
        <v>45460</v>
      </c>
      <c r="HN67" s="221" t="s">
        <v>2823</v>
      </c>
      <c r="HO67" s="224">
        <v>3</v>
      </c>
      <c r="HP67" s="224" t="s">
        <v>2177</v>
      </c>
      <c r="HQ67" s="224" t="s">
        <v>33</v>
      </c>
      <c r="HR67" s="224">
        <v>2</v>
      </c>
      <c r="HS67" s="224" t="s">
        <v>17</v>
      </c>
      <c r="HT67" s="224" t="s">
        <v>17</v>
      </c>
      <c r="HU67" s="214">
        <v>45460</v>
      </c>
      <c r="HV67" s="222" t="s">
        <v>2820</v>
      </c>
      <c r="HW67" s="222">
        <v>2</v>
      </c>
      <c r="HX67" s="222" t="s">
        <v>2177</v>
      </c>
      <c r="HY67" s="222" t="s">
        <v>33</v>
      </c>
      <c r="HZ67" s="222">
        <v>2</v>
      </c>
      <c r="IA67" s="222" t="s">
        <v>17</v>
      </c>
      <c r="IB67" s="222" t="s">
        <v>17</v>
      </c>
      <c r="IC67" s="223">
        <v>45460</v>
      </c>
      <c r="ID67" s="221" t="s">
        <v>2822</v>
      </c>
      <c r="IE67" s="224">
        <v>3</v>
      </c>
      <c r="IF67" s="224" t="s">
        <v>2177</v>
      </c>
      <c r="IG67" s="224" t="s">
        <v>33</v>
      </c>
      <c r="IH67" s="224">
        <v>2</v>
      </c>
      <c r="II67" s="224" t="s">
        <v>17</v>
      </c>
      <c r="IJ67" s="224" t="s">
        <v>17</v>
      </c>
      <c r="IK67" s="214">
        <v>45460</v>
      </c>
      <c r="IL67" s="222" t="s">
        <v>2821</v>
      </c>
      <c r="IM67" s="222">
        <v>0</v>
      </c>
      <c r="IN67" s="222" t="s">
        <v>2177</v>
      </c>
      <c r="IO67" s="222" t="s">
        <v>33</v>
      </c>
      <c r="IP67" s="222">
        <v>2</v>
      </c>
      <c r="IQ67" s="222" t="s">
        <v>17</v>
      </c>
      <c r="IR67" s="222" t="s">
        <v>17</v>
      </c>
      <c r="IS67" s="223">
        <v>45460</v>
      </c>
    </row>
    <row r="68" spans="1:253" s="11" customFormat="1" ht="13.25" customHeight="1" x14ac:dyDescent="0.25">
      <c r="A68" s="11" t="s">
        <v>2061</v>
      </c>
      <c r="B68" s="11" t="s">
        <v>11229</v>
      </c>
      <c r="C68" s="11" t="s">
        <v>2062</v>
      </c>
      <c r="D68" s="11" t="s">
        <v>621</v>
      </c>
      <c r="E68" s="11" t="s">
        <v>10543</v>
      </c>
      <c r="F68" s="11" t="s">
        <v>6975</v>
      </c>
      <c r="G68" s="212">
        <v>5700000</v>
      </c>
      <c r="H68" s="213" t="s">
        <v>6972</v>
      </c>
      <c r="I68" s="213" t="s">
        <v>884</v>
      </c>
      <c r="J68" s="213">
        <v>2</v>
      </c>
      <c r="K68" s="213" t="s">
        <v>6974</v>
      </c>
      <c r="L68" s="213" t="s">
        <v>6973</v>
      </c>
      <c r="M68" s="214">
        <v>45560</v>
      </c>
      <c r="N68" s="221" t="s">
        <v>6979</v>
      </c>
      <c r="O68" s="216">
        <v>10450</v>
      </c>
      <c r="P68" s="216" t="s">
        <v>6976</v>
      </c>
      <c r="Q68" s="216" t="s">
        <v>492</v>
      </c>
      <c r="R68" s="216">
        <v>1</v>
      </c>
      <c r="S68" s="216" t="s">
        <v>6978</v>
      </c>
      <c r="T68" s="216" t="s">
        <v>6977</v>
      </c>
      <c r="U68" s="217">
        <v>45560</v>
      </c>
      <c r="V68" s="221" t="s">
        <v>6983</v>
      </c>
      <c r="W68" s="213">
        <v>5700000</v>
      </c>
      <c r="X68" s="213" t="s">
        <v>6980</v>
      </c>
      <c r="Y68" s="213" t="s">
        <v>884</v>
      </c>
      <c r="Z68" s="213">
        <v>2</v>
      </c>
      <c r="AA68" s="213" t="s">
        <v>6982</v>
      </c>
      <c r="AB68" s="213" t="s">
        <v>6981</v>
      </c>
      <c r="AC68" s="214">
        <v>45560</v>
      </c>
      <c r="AD68" s="221" t="s">
        <v>6985</v>
      </c>
      <c r="AE68" s="218">
        <v>5700000</v>
      </c>
      <c r="AF68" s="218" t="s">
        <v>6980</v>
      </c>
      <c r="AG68" s="218" t="s">
        <v>884</v>
      </c>
      <c r="AH68" s="218">
        <v>2</v>
      </c>
      <c r="AI68" s="218" t="s">
        <v>6984</v>
      </c>
      <c r="AJ68" s="218" t="s">
        <v>6981</v>
      </c>
      <c r="AK68" s="219">
        <v>45560</v>
      </c>
      <c r="AL68" s="221" t="s">
        <v>6989</v>
      </c>
      <c r="AM68" s="213">
        <v>202000</v>
      </c>
      <c r="AN68" s="213" t="s">
        <v>6986</v>
      </c>
      <c r="AO68" s="213" t="s">
        <v>492</v>
      </c>
      <c r="AP68" s="213">
        <v>1</v>
      </c>
      <c r="AQ68" s="213" t="s">
        <v>6988</v>
      </c>
      <c r="AR68" s="213" t="s">
        <v>6987</v>
      </c>
      <c r="AS68" s="214">
        <v>45560</v>
      </c>
      <c r="AT68" s="222" t="s">
        <v>6992</v>
      </c>
      <c r="AU68" s="218">
        <v>3112</v>
      </c>
      <c r="AV68" s="218" t="s">
        <v>6138</v>
      </c>
      <c r="AW68" s="218" t="s">
        <v>492</v>
      </c>
      <c r="AX68" s="218">
        <v>1</v>
      </c>
      <c r="AY68" s="218" t="s">
        <v>6991</v>
      </c>
      <c r="AZ68" s="218" t="s">
        <v>6990</v>
      </c>
      <c r="BA68" s="219">
        <v>45560</v>
      </c>
      <c r="BB68" s="221" t="s">
        <v>2063</v>
      </c>
      <c r="BC68" s="213" t="s">
        <v>17</v>
      </c>
      <c r="BD68" s="213" t="s">
        <v>17</v>
      </c>
      <c r="BE68" s="213" t="s">
        <v>17</v>
      </c>
      <c r="BF68" s="213" t="s">
        <v>17</v>
      </c>
      <c r="BG68" s="213" t="s">
        <v>17</v>
      </c>
      <c r="BH68" s="213" t="s">
        <v>17</v>
      </c>
      <c r="BI68" s="214">
        <v>45442</v>
      </c>
      <c r="BJ68" s="222" t="s">
        <v>6994</v>
      </c>
      <c r="BK68" s="222">
        <v>381</v>
      </c>
      <c r="BL68" s="222" t="s">
        <v>6493</v>
      </c>
      <c r="BM68" s="222" t="s">
        <v>884</v>
      </c>
      <c r="BN68" s="222">
        <v>2</v>
      </c>
      <c r="BO68" s="222" t="s">
        <v>6993</v>
      </c>
      <c r="BP68" s="218" t="s">
        <v>4941</v>
      </c>
      <c r="BQ68" s="223">
        <v>45560</v>
      </c>
      <c r="BR68" s="221" t="s">
        <v>6999</v>
      </c>
      <c r="BS68" s="224">
        <v>20000</v>
      </c>
      <c r="BT68" s="224" t="s">
        <v>6996</v>
      </c>
      <c r="BU68" s="224" t="s">
        <v>492</v>
      </c>
      <c r="BV68" s="224">
        <v>1</v>
      </c>
      <c r="BW68" s="224" t="s">
        <v>6998</v>
      </c>
      <c r="BX68" s="224" t="s">
        <v>6997</v>
      </c>
      <c r="BY68" s="214">
        <v>45560</v>
      </c>
      <c r="BZ68" s="222" t="s">
        <v>7001</v>
      </c>
      <c r="CA68" s="222">
        <v>4000</v>
      </c>
      <c r="CB68" s="222" t="s">
        <v>6138</v>
      </c>
      <c r="CC68" s="222" t="s">
        <v>492</v>
      </c>
      <c r="CD68" s="222">
        <v>1</v>
      </c>
      <c r="CE68" s="222" t="s">
        <v>7000</v>
      </c>
      <c r="CF68" s="222" t="s">
        <v>6990</v>
      </c>
      <c r="CG68" s="223">
        <v>45560</v>
      </c>
      <c r="CH68" s="221" t="s">
        <v>11746</v>
      </c>
      <c r="CI68" s="222" t="e">
        <v>#N/A</v>
      </c>
      <c r="CJ68" s="222" t="e">
        <v>#N/A</v>
      </c>
      <c r="CK68" s="222" t="e">
        <v>#N/A</v>
      </c>
      <c r="CL68" s="222" t="e">
        <v>#N/A</v>
      </c>
      <c r="CM68" s="222" t="e">
        <v>#N/A</v>
      </c>
      <c r="CN68" s="222" t="e">
        <v>#N/A</v>
      </c>
      <c r="CO68" s="225" t="e">
        <v>#N/A</v>
      </c>
      <c r="CP68" s="222" t="s">
        <v>7003</v>
      </c>
      <c r="CQ68" s="224" t="s">
        <v>17</v>
      </c>
      <c r="CR68" s="224" t="s">
        <v>6138</v>
      </c>
      <c r="CS68" s="224" t="s">
        <v>492</v>
      </c>
      <c r="CT68" s="224">
        <v>1</v>
      </c>
      <c r="CU68" s="224" t="s">
        <v>7002</v>
      </c>
      <c r="CV68" s="224" t="s">
        <v>6990</v>
      </c>
      <c r="CW68" s="214">
        <v>45560</v>
      </c>
      <c r="CX68" s="222" t="s">
        <v>7007</v>
      </c>
      <c r="CY68" s="218">
        <v>3900000</v>
      </c>
      <c r="CZ68" s="218" t="s">
        <v>7004</v>
      </c>
      <c r="DA68" s="218" t="s">
        <v>884</v>
      </c>
      <c r="DB68" s="218">
        <v>2</v>
      </c>
      <c r="DC68" s="218" t="s">
        <v>7014</v>
      </c>
      <c r="DD68" s="218" t="s">
        <v>7005</v>
      </c>
      <c r="DE68" s="220">
        <v>45560</v>
      </c>
      <c r="DF68" s="221" t="s">
        <v>7009</v>
      </c>
      <c r="DG68" s="213">
        <v>0</v>
      </c>
      <c r="DH68" s="224" t="s">
        <v>6980</v>
      </c>
      <c r="DI68" s="224" t="s">
        <v>884</v>
      </c>
      <c r="DJ68" s="224">
        <v>2</v>
      </c>
      <c r="DK68" s="224" t="s">
        <v>7008</v>
      </c>
      <c r="DL68" s="224" t="s">
        <v>6981</v>
      </c>
      <c r="DM68" s="214">
        <v>45560</v>
      </c>
      <c r="DN68" s="222" t="s">
        <v>7013</v>
      </c>
      <c r="DO68" s="218">
        <v>1800000</v>
      </c>
      <c r="DP68" s="222" t="s">
        <v>7010</v>
      </c>
      <c r="DQ68" s="222" t="s">
        <v>884</v>
      </c>
      <c r="DR68" s="222">
        <v>2</v>
      </c>
      <c r="DS68" s="222" t="s">
        <v>7012</v>
      </c>
      <c r="DT68" s="222" t="s">
        <v>7011</v>
      </c>
      <c r="DU68" s="223">
        <v>45560</v>
      </c>
      <c r="DV68" s="221" t="s">
        <v>7015</v>
      </c>
      <c r="DW68" s="213">
        <v>3427000</v>
      </c>
      <c r="DX68" s="224" t="s">
        <v>7004</v>
      </c>
      <c r="DY68" s="224" t="s">
        <v>884</v>
      </c>
      <c r="DZ68" s="224">
        <v>2</v>
      </c>
      <c r="EA68" s="224" t="s">
        <v>7014</v>
      </c>
      <c r="EB68" s="224" t="s">
        <v>7005</v>
      </c>
      <c r="EC68" s="214">
        <v>45560</v>
      </c>
      <c r="ED68" s="222" t="s">
        <v>7017</v>
      </c>
      <c r="EE68" s="218">
        <v>473000</v>
      </c>
      <c r="EF68" s="222" t="s">
        <v>7004</v>
      </c>
      <c r="EG68" s="222" t="s">
        <v>884</v>
      </c>
      <c r="EH68" s="222">
        <v>2</v>
      </c>
      <c r="EI68" s="222" t="s">
        <v>7016</v>
      </c>
      <c r="EJ68" s="222" t="s">
        <v>7005</v>
      </c>
      <c r="EK68" s="223">
        <v>45560</v>
      </c>
      <c r="EL68" s="221" t="s">
        <v>7019</v>
      </c>
      <c r="EM68" s="213" t="s">
        <v>17</v>
      </c>
      <c r="EN68" s="224" t="s">
        <v>7004</v>
      </c>
      <c r="EO68" s="224" t="s">
        <v>884</v>
      </c>
      <c r="EP68" s="224">
        <v>2</v>
      </c>
      <c r="EQ68" s="224" t="s">
        <v>7018</v>
      </c>
      <c r="ER68" s="224" t="s">
        <v>7005</v>
      </c>
      <c r="ES68" s="214">
        <v>45560</v>
      </c>
      <c r="ET68" s="222" t="s">
        <v>6995</v>
      </c>
      <c r="EU68" s="222">
        <v>381</v>
      </c>
      <c r="EV68" s="222" t="s">
        <v>6493</v>
      </c>
      <c r="EW68" s="222" t="s">
        <v>884</v>
      </c>
      <c r="EX68" s="222">
        <v>2</v>
      </c>
      <c r="EY68" s="222" t="s">
        <v>6993</v>
      </c>
      <c r="EZ68" s="222" t="s">
        <v>4941</v>
      </c>
      <c r="FA68" s="223">
        <v>45560</v>
      </c>
      <c r="FB68" s="221" t="s">
        <v>7023</v>
      </c>
      <c r="FC68" s="224">
        <v>3</v>
      </c>
      <c r="FD68" s="224" t="s">
        <v>7020</v>
      </c>
      <c r="FE68" s="224" t="s">
        <v>884</v>
      </c>
      <c r="FF68" s="224">
        <v>2</v>
      </c>
      <c r="FG68" s="224" t="s">
        <v>7022</v>
      </c>
      <c r="FH68" s="224" t="s">
        <v>7021</v>
      </c>
      <c r="FI68" s="214">
        <v>45560</v>
      </c>
      <c r="FJ68" s="221" t="s">
        <v>7027</v>
      </c>
      <c r="FK68" s="222">
        <v>150000</v>
      </c>
      <c r="FL68" s="222" t="s">
        <v>7024</v>
      </c>
      <c r="FM68" s="222" t="s">
        <v>884</v>
      </c>
      <c r="FN68" s="222">
        <v>2</v>
      </c>
      <c r="FO68" s="222" t="s">
        <v>7026</v>
      </c>
      <c r="FP68" s="218" t="s">
        <v>7025</v>
      </c>
      <c r="FQ68" s="219">
        <v>45560</v>
      </c>
      <c r="FR68" s="221" t="s">
        <v>2065</v>
      </c>
      <c r="FS68" s="224" t="s">
        <v>17</v>
      </c>
      <c r="FT68" s="224" t="s">
        <v>17</v>
      </c>
      <c r="FU68" s="224" t="s">
        <v>17</v>
      </c>
      <c r="FV68" s="224" t="s">
        <v>17</v>
      </c>
      <c r="FW68" s="224" t="s">
        <v>17</v>
      </c>
      <c r="FX68" s="224" t="s">
        <v>17</v>
      </c>
      <c r="FY68" s="214">
        <v>45442</v>
      </c>
      <c r="FZ68" s="222" t="s">
        <v>2827</v>
      </c>
      <c r="GA68" s="222">
        <v>0</v>
      </c>
      <c r="GB68" s="222" t="s">
        <v>2177</v>
      </c>
      <c r="GC68" s="222" t="s">
        <v>33</v>
      </c>
      <c r="GD68" s="222">
        <v>2</v>
      </c>
      <c r="GE68" s="222" t="s">
        <v>17</v>
      </c>
      <c r="GF68" s="222" t="s">
        <v>17</v>
      </c>
      <c r="GG68" s="223">
        <v>45460</v>
      </c>
      <c r="GH68" s="221" t="s">
        <v>2833</v>
      </c>
      <c r="GI68" s="224">
        <v>1</v>
      </c>
      <c r="GJ68" s="224" t="s">
        <v>2177</v>
      </c>
      <c r="GK68" s="224" t="s">
        <v>33</v>
      </c>
      <c r="GL68" s="224">
        <v>2</v>
      </c>
      <c r="GM68" s="224" t="s">
        <v>17</v>
      </c>
      <c r="GN68" s="224" t="s">
        <v>17</v>
      </c>
      <c r="GO68" s="214">
        <v>45460</v>
      </c>
      <c r="GP68" s="222" t="s">
        <v>2828</v>
      </c>
      <c r="GQ68" s="222">
        <v>1</v>
      </c>
      <c r="GR68" s="222" t="s">
        <v>2177</v>
      </c>
      <c r="GS68" s="222" t="s">
        <v>33</v>
      </c>
      <c r="GT68" s="222">
        <v>2</v>
      </c>
      <c r="GU68" s="222" t="s">
        <v>17</v>
      </c>
      <c r="GV68" s="222" t="s">
        <v>17</v>
      </c>
      <c r="GW68" s="223">
        <v>45460</v>
      </c>
      <c r="GX68" s="221" t="s">
        <v>2834</v>
      </c>
      <c r="GY68" s="224">
        <v>0</v>
      </c>
      <c r="GZ68" s="224" t="s">
        <v>2177</v>
      </c>
      <c r="HA68" s="224" t="s">
        <v>33</v>
      </c>
      <c r="HB68" s="224">
        <v>2</v>
      </c>
      <c r="HC68" s="224" t="s">
        <v>17</v>
      </c>
      <c r="HD68" s="224" t="s">
        <v>17</v>
      </c>
      <c r="HE68" s="214">
        <v>45460</v>
      </c>
      <c r="HF68" s="222" t="s">
        <v>2826</v>
      </c>
      <c r="HG68" s="222">
        <v>1</v>
      </c>
      <c r="HH68" s="222" t="s">
        <v>2177</v>
      </c>
      <c r="HI68" s="222" t="s">
        <v>33</v>
      </c>
      <c r="HJ68" s="222">
        <v>2</v>
      </c>
      <c r="HK68" s="222" t="s">
        <v>17</v>
      </c>
      <c r="HL68" s="222" t="s">
        <v>17</v>
      </c>
      <c r="HM68" s="223">
        <v>45460</v>
      </c>
      <c r="HN68" s="221" t="s">
        <v>2832</v>
      </c>
      <c r="HO68" s="224">
        <v>3</v>
      </c>
      <c r="HP68" s="224" t="s">
        <v>2177</v>
      </c>
      <c r="HQ68" s="224" t="s">
        <v>33</v>
      </c>
      <c r="HR68" s="224">
        <v>2</v>
      </c>
      <c r="HS68" s="224" t="s">
        <v>17</v>
      </c>
      <c r="HT68" s="224" t="s">
        <v>17</v>
      </c>
      <c r="HU68" s="214">
        <v>45460</v>
      </c>
      <c r="HV68" s="222" t="s">
        <v>2829</v>
      </c>
      <c r="HW68" s="222">
        <v>2</v>
      </c>
      <c r="HX68" s="222" t="s">
        <v>2177</v>
      </c>
      <c r="HY68" s="222" t="s">
        <v>33</v>
      </c>
      <c r="HZ68" s="222">
        <v>2</v>
      </c>
      <c r="IA68" s="222" t="s">
        <v>17</v>
      </c>
      <c r="IB68" s="222" t="s">
        <v>17</v>
      </c>
      <c r="IC68" s="223">
        <v>45460</v>
      </c>
      <c r="ID68" s="221" t="s">
        <v>2831</v>
      </c>
      <c r="IE68" s="224">
        <v>3</v>
      </c>
      <c r="IF68" s="224" t="s">
        <v>2177</v>
      </c>
      <c r="IG68" s="224" t="s">
        <v>33</v>
      </c>
      <c r="IH68" s="224">
        <v>2</v>
      </c>
      <c r="II68" s="224" t="s">
        <v>17</v>
      </c>
      <c r="IJ68" s="224" t="s">
        <v>17</v>
      </c>
      <c r="IK68" s="214">
        <v>45460</v>
      </c>
      <c r="IL68" s="222" t="s">
        <v>2830</v>
      </c>
      <c r="IM68" s="222">
        <v>0</v>
      </c>
      <c r="IN68" s="222" t="s">
        <v>2177</v>
      </c>
      <c r="IO68" s="222" t="s">
        <v>33</v>
      </c>
      <c r="IP68" s="222">
        <v>2</v>
      </c>
      <c r="IQ68" s="222" t="s">
        <v>17</v>
      </c>
      <c r="IR68" s="222" t="s">
        <v>17</v>
      </c>
      <c r="IS68" s="223">
        <v>45460</v>
      </c>
    </row>
    <row r="69" spans="1:253" s="11" customFormat="1" ht="13.25" customHeight="1" x14ac:dyDescent="0.25">
      <c r="A69" s="11" t="s">
        <v>4019</v>
      </c>
      <c r="B69" s="11" t="s">
        <v>11118</v>
      </c>
      <c r="C69" s="11" t="s">
        <v>4020</v>
      </c>
      <c r="D69" s="11" t="s">
        <v>101</v>
      </c>
      <c r="E69" s="11" t="s">
        <v>10546</v>
      </c>
      <c r="F69" s="11" t="s">
        <v>8329</v>
      </c>
      <c r="G69" s="212">
        <v>7397000</v>
      </c>
      <c r="H69" s="213" t="s">
        <v>8326</v>
      </c>
      <c r="I69" s="213" t="s">
        <v>884</v>
      </c>
      <c r="J69" s="213">
        <v>2</v>
      </c>
      <c r="K69" s="213" t="s">
        <v>8328</v>
      </c>
      <c r="L69" s="213" t="s">
        <v>8327</v>
      </c>
      <c r="M69" s="214">
        <v>45563</v>
      </c>
      <c r="N69" s="221" t="s">
        <v>8543</v>
      </c>
      <c r="O69" s="216">
        <v>1759540</v>
      </c>
      <c r="P69" s="216" t="s">
        <v>8540</v>
      </c>
      <c r="Q69" s="216" t="s">
        <v>492</v>
      </c>
      <c r="R69" s="216">
        <v>1</v>
      </c>
      <c r="S69" s="216" t="s">
        <v>8542</v>
      </c>
      <c r="T69" s="216" t="s">
        <v>8541</v>
      </c>
      <c r="U69" s="217">
        <v>45563</v>
      </c>
      <c r="V69" s="221" t="s">
        <v>8545</v>
      </c>
      <c r="W69" s="213">
        <v>7397000</v>
      </c>
      <c r="X69" s="213" t="s">
        <v>8326</v>
      </c>
      <c r="Y69" s="213" t="s">
        <v>884</v>
      </c>
      <c r="Z69" s="213">
        <v>2</v>
      </c>
      <c r="AA69" s="213" t="s">
        <v>8544</v>
      </c>
      <c r="AB69" s="213" t="s">
        <v>8327</v>
      </c>
      <c r="AC69" s="214">
        <v>45563</v>
      </c>
      <c r="AD69" s="221" t="s">
        <v>8547</v>
      </c>
      <c r="AE69" s="218">
        <v>7397000</v>
      </c>
      <c r="AF69" s="218" t="s">
        <v>8326</v>
      </c>
      <c r="AG69" s="218" t="s">
        <v>492</v>
      </c>
      <c r="AH69" s="218">
        <v>1</v>
      </c>
      <c r="AI69" s="218" t="s">
        <v>8546</v>
      </c>
      <c r="AJ69" s="218" t="s">
        <v>8327</v>
      </c>
      <c r="AK69" s="219">
        <v>45563</v>
      </c>
      <c r="AL69" s="221" t="s">
        <v>8551</v>
      </c>
      <c r="AM69" s="213">
        <v>876000</v>
      </c>
      <c r="AN69" s="213" t="s">
        <v>8548</v>
      </c>
      <c r="AO69" s="213" t="s">
        <v>884</v>
      </c>
      <c r="AP69" s="213">
        <v>2</v>
      </c>
      <c r="AQ69" s="213" t="s">
        <v>8550</v>
      </c>
      <c r="AR69" s="213" t="s">
        <v>8549</v>
      </c>
      <c r="AS69" s="214">
        <v>45563</v>
      </c>
      <c r="AT69" s="222" t="s">
        <v>4696</v>
      </c>
      <c r="AU69" s="218" t="s">
        <v>17</v>
      </c>
      <c r="AV69" s="218" t="s">
        <v>17</v>
      </c>
      <c r="AW69" s="218" t="s">
        <v>17</v>
      </c>
      <c r="AX69" s="218" t="s">
        <v>17</v>
      </c>
      <c r="AY69" s="218" t="s">
        <v>4683</v>
      </c>
      <c r="AZ69" s="218" t="s">
        <v>17</v>
      </c>
      <c r="BA69" s="219">
        <v>45529</v>
      </c>
      <c r="BB69" s="221" t="s">
        <v>4706</v>
      </c>
      <c r="BC69" s="213" t="s">
        <v>17</v>
      </c>
      <c r="BD69" s="213" t="s">
        <v>17</v>
      </c>
      <c r="BE69" s="213" t="s">
        <v>17</v>
      </c>
      <c r="BF69" s="213" t="s">
        <v>17</v>
      </c>
      <c r="BG69" s="213" t="s">
        <v>4683</v>
      </c>
      <c r="BH69" s="213" t="s">
        <v>17</v>
      </c>
      <c r="BI69" s="214">
        <v>45529</v>
      </c>
      <c r="BJ69" s="222" t="s">
        <v>8554</v>
      </c>
      <c r="BK69" s="222">
        <v>882</v>
      </c>
      <c r="BL69" s="222" t="s">
        <v>8255</v>
      </c>
      <c r="BM69" s="222" t="s">
        <v>22</v>
      </c>
      <c r="BN69" s="222">
        <v>3</v>
      </c>
      <c r="BO69" s="222" t="s">
        <v>8553</v>
      </c>
      <c r="BP69" s="218" t="s">
        <v>8552</v>
      </c>
      <c r="BQ69" s="223">
        <v>45563</v>
      </c>
      <c r="BR69" s="221" t="s">
        <v>4697</v>
      </c>
      <c r="BS69" s="224" t="s">
        <v>17</v>
      </c>
      <c r="BT69" s="224" t="s">
        <v>17</v>
      </c>
      <c r="BU69" s="224" t="s">
        <v>17</v>
      </c>
      <c r="BV69" s="224" t="s">
        <v>17</v>
      </c>
      <c r="BW69" s="224" t="s">
        <v>4683</v>
      </c>
      <c r="BX69" s="224" t="s">
        <v>17</v>
      </c>
      <c r="BY69" s="214">
        <v>45529</v>
      </c>
      <c r="BZ69" s="222" t="s">
        <v>4698</v>
      </c>
      <c r="CA69" s="222" t="s">
        <v>17</v>
      </c>
      <c r="CB69" s="222" t="s">
        <v>17</v>
      </c>
      <c r="CC69" s="222" t="s">
        <v>17</v>
      </c>
      <c r="CD69" s="222" t="s">
        <v>17</v>
      </c>
      <c r="CE69" s="222" t="s">
        <v>4683</v>
      </c>
      <c r="CF69" s="222" t="s">
        <v>17</v>
      </c>
      <c r="CG69" s="223">
        <v>45529</v>
      </c>
      <c r="CH69" s="221" t="s">
        <v>11747</v>
      </c>
      <c r="CI69" s="222" t="e">
        <v>#N/A</v>
      </c>
      <c r="CJ69" s="222" t="e">
        <v>#N/A</v>
      </c>
      <c r="CK69" s="222" t="e">
        <v>#N/A</v>
      </c>
      <c r="CL69" s="222" t="e">
        <v>#N/A</v>
      </c>
      <c r="CM69" s="222" t="e">
        <v>#N/A</v>
      </c>
      <c r="CN69" s="222" t="e">
        <v>#N/A</v>
      </c>
      <c r="CO69" s="225" t="e">
        <v>#N/A</v>
      </c>
      <c r="CP69" s="222" t="s">
        <v>4700</v>
      </c>
      <c r="CQ69" s="224" t="s">
        <v>17</v>
      </c>
      <c r="CR69" s="224" t="s">
        <v>17</v>
      </c>
      <c r="CS69" s="224" t="s">
        <v>17</v>
      </c>
      <c r="CT69" s="224" t="s">
        <v>17</v>
      </c>
      <c r="CU69" s="224" t="s">
        <v>4683</v>
      </c>
      <c r="CV69" s="224" t="s">
        <v>17</v>
      </c>
      <c r="CW69" s="214">
        <v>45529</v>
      </c>
      <c r="CX69" s="222" t="s">
        <v>8557</v>
      </c>
      <c r="CY69" s="218">
        <v>1165000</v>
      </c>
      <c r="CZ69" s="218" t="s">
        <v>4701</v>
      </c>
      <c r="DA69" s="218" t="s">
        <v>884</v>
      </c>
      <c r="DB69" s="218">
        <v>2</v>
      </c>
      <c r="DC69" s="218" t="s">
        <v>8591</v>
      </c>
      <c r="DD69" s="218" t="s">
        <v>4702</v>
      </c>
      <c r="DE69" s="220">
        <v>45563</v>
      </c>
      <c r="DF69" s="221" t="s">
        <v>8559</v>
      </c>
      <c r="DG69" s="213">
        <v>0</v>
      </c>
      <c r="DH69" s="224" t="s">
        <v>8326</v>
      </c>
      <c r="DI69" s="224" t="s">
        <v>884</v>
      </c>
      <c r="DJ69" s="224">
        <v>2</v>
      </c>
      <c r="DK69" s="224" t="s">
        <v>8558</v>
      </c>
      <c r="DL69" s="224" t="s">
        <v>8327</v>
      </c>
      <c r="DM69" s="214">
        <v>45563</v>
      </c>
      <c r="DN69" s="222" t="s">
        <v>8590</v>
      </c>
      <c r="DO69" s="218">
        <v>6232000</v>
      </c>
      <c r="DP69" s="222" t="s">
        <v>8587</v>
      </c>
      <c r="DQ69" s="222" t="s">
        <v>884</v>
      </c>
      <c r="DR69" s="222">
        <v>2</v>
      </c>
      <c r="DS69" s="222" t="s">
        <v>8589</v>
      </c>
      <c r="DT69" s="222" t="s">
        <v>8588</v>
      </c>
      <c r="DU69" s="223">
        <v>45563</v>
      </c>
      <c r="DV69" s="221" t="s">
        <v>8592</v>
      </c>
      <c r="DW69" s="213">
        <v>292000</v>
      </c>
      <c r="DX69" s="224" t="s">
        <v>4701</v>
      </c>
      <c r="DY69" s="224" t="s">
        <v>884</v>
      </c>
      <c r="DZ69" s="224">
        <v>2</v>
      </c>
      <c r="EA69" s="224" t="s">
        <v>8591</v>
      </c>
      <c r="EB69" s="224" t="s">
        <v>4702</v>
      </c>
      <c r="EC69" s="214">
        <v>45563</v>
      </c>
      <c r="ED69" s="222" t="s">
        <v>8596</v>
      </c>
      <c r="EE69" s="218">
        <v>873000</v>
      </c>
      <c r="EF69" s="222" t="s">
        <v>8593</v>
      </c>
      <c r="EG69" s="222" t="s">
        <v>884</v>
      </c>
      <c r="EH69" s="222">
        <v>2</v>
      </c>
      <c r="EI69" s="222" t="s">
        <v>8595</v>
      </c>
      <c r="EJ69" s="222" t="s">
        <v>8594</v>
      </c>
      <c r="EK69" s="223">
        <v>45563</v>
      </c>
      <c r="EL69" s="221" t="s">
        <v>8598</v>
      </c>
      <c r="EM69" s="213">
        <v>0</v>
      </c>
      <c r="EN69" s="224" t="s">
        <v>4701</v>
      </c>
      <c r="EO69" s="224" t="s">
        <v>884</v>
      </c>
      <c r="EP69" s="224">
        <v>2</v>
      </c>
      <c r="EQ69" s="224" t="s">
        <v>8597</v>
      </c>
      <c r="ER69" s="224" t="s">
        <v>4702</v>
      </c>
      <c r="ES69" s="214">
        <v>45563</v>
      </c>
      <c r="ET69" s="222" t="s">
        <v>8555</v>
      </c>
      <c r="EU69" s="222">
        <v>882</v>
      </c>
      <c r="EV69" s="222" t="s">
        <v>8255</v>
      </c>
      <c r="EW69" s="222" t="s">
        <v>22</v>
      </c>
      <c r="EX69" s="222">
        <v>3</v>
      </c>
      <c r="EY69" s="222" t="s">
        <v>8553</v>
      </c>
      <c r="EZ69" s="222" t="s">
        <v>8552</v>
      </c>
      <c r="FA69" s="223">
        <v>45563</v>
      </c>
      <c r="FB69" s="221" t="s">
        <v>4703</v>
      </c>
      <c r="FC69" s="224">
        <v>5</v>
      </c>
      <c r="FD69" s="224" t="s">
        <v>4701</v>
      </c>
      <c r="FE69" s="224" t="s">
        <v>33</v>
      </c>
      <c r="FF69" s="224">
        <v>2</v>
      </c>
      <c r="FG69" s="224" t="s">
        <v>1387</v>
      </c>
      <c r="FH69" s="224" t="s">
        <v>4702</v>
      </c>
      <c r="FI69" s="214">
        <v>45529</v>
      </c>
      <c r="FJ69" s="221" t="s">
        <v>4704</v>
      </c>
      <c r="FK69" s="222" t="s">
        <v>17</v>
      </c>
      <c r="FL69" s="222" t="s">
        <v>17</v>
      </c>
      <c r="FM69" s="222" t="s">
        <v>17</v>
      </c>
      <c r="FN69" s="222" t="s">
        <v>17</v>
      </c>
      <c r="FO69" s="222" t="s">
        <v>4683</v>
      </c>
      <c r="FP69" s="218" t="s">
        <v>17</v>
      </c>
      <c r="FQ69" s="219">
        <v>45529</v>
      </c>
      <c r="FR69" s="221" t="s">
        <v>4705</v>
      </c>
      <c r="FS69" s="224" t="s">
        <v>17</v>
      </c>
      <c r="FT69" s="224" t="s">
        <v>17</v>
      </c>
      <c r="FU69" s="224" t="s">
        <v>17</v>
      </c>
      <c r="FV69" s="224" t="s">
        <v>17</v>
      </c>
      <c r="FW69" s="224" t="s">
        <v>4683</v>
      </c>
      <c r="FX69" s="224" t="s">
        <v>17</v>
      </c>
      <c r="FY69" s="214">
        <v>45529</v>
      </c>
      <c r="FZ69" s="222" t="s">
        <v>4022</v>
      </c>
      <c r="GA69" s="222">
        <v>2</v>
      </c>
      <c r="GB69" s="222" t="s">
        <v>2177</v>
      </c>
      <c r="GC69" s="222" t="s">
        <v>33</v>
      </c>
      <c r="GD69" s="222">
        <v>2</v>
      </c>
      <c r="GE69" s="222" t="s">
        <v>17</v>
      </c>
      <c r="GF69" s="222" t="s">
        <v>17</v>
      </c>
      <c r="GG69" s="223">
        <v>45517</v>
      </c>
      <c r="GH69" s="221" t="s">
        <v>4028</v>
      </c>
      <c r="GI69" s="224">
        <v>3</v>
      </c>
      <c r="GJ69" s="224" t="s">
        <v>2177</v>
      </c>
      <c r="GK69" s="224" t="s">
        <v>33</v>
      </c>
      <c r="GL69" s="224">
        <v>2</v>
      </c>
      <c r="GM69" s="224" t="s">
        <v>17</v>
      </c>
      <c r="GN69" s="224" t="s">
        <v>17</v>
      </c>
      <c r="GO69" s="214">
        <v>45517</v>
      </c>
      <c r="GP69" s="222" t="s">
        <v>4023</v>
      </c>
      <c r="GQ69" s="222">
        <v>2</v>
      </c>
      <c r="GR69" s="222" t="s">
        <v>2177</v>
      </c>
      <c r="GS69" s="222" t="s">
        <v>33</v>
      </c>
      <c r="GT69" s="222">
        <v>2</v>
      </c>
      <c r="GU69" s="222" t="s">
        <v>17</v>
      </c>
      <c r="GV69" s="222" t="s">
        <v>17</v>
      </c>
      <c r="GW69" s="223">
        <v>45517</v>
      </c>
      <c r="GX69" s="221" t="s">
        <v>4029</v>
      </c>
      <c r="GY69" s="224">
        <v>0</v>
      </c>
      <c r="GZ69" s="224" t="s">
        <v>2177</v>
      </c>
      <c r="HA69" s="224" t="s">
        <v>33</v>
      </c>
      <c r="HB69" s="224">
        <v>2</v>
      </c>
      <c r="HC69" s="224" t="s">
        <v>17</v>
      </c>
      <c r="HD69" s="224" t="s">
        <v>17</v>
      </c>
      <c r="HE69" s="214">
        <v>45517</v>
      </c>
      <c r="HF69" s="222" t="s">
        <v>4021</v>
      </c>
      <c r="HG69" s="222">
        <v>2</v>
      </c>
      <c r="HH69" s="222" t="s">
        <v>2177</v>
      </c>
      <c r="HI69" s="222" t="s">
        <v>33</v>
      </c>
      <c r="HJ69" s="222">
        <v>2</v>
      </c>
      <c r="HK69" s="222" t="s">
        <v>17</v>
      </c>
      <c r="HL69" s="222" t="s">
        <v>17</v>
      </c>
      <c r="HM69" s="223">
        <v>45517</v>
      </c>
      <c r="HN69" s="221" t="s">
        <v>4027</v>
      </c>
      <c r="HO69" s="224">
        <v>3</v>
      </c>
      <c r="HP69" s="224" t="s">
        <v>2177</v>
      </c>
      <c r="HQ69" s="224" t="s">
        <v>33</v>
      </c>
      <c r="HR69" s="224">
        <v>2</v>
      </c>
      <c r="HS69" s="224" t="s">
        <v>17</v>
      </c>
      <c r="HT69" s="224" t="s">
        <v>17</v>
      </c>
      <c r="HU69" s="214">
        <v>45517</v>
      </c>
      <c r="HV69" s="222" t="s">
        <v>4024</v>
      </c>
      <c r="HW69" s="222">
        <v>0</v>
      </c>
      <c r="HX69" s="222" t="s">
        <v>2177</v>
      </c>
      <c r="HY69" s="222" t="s">
        <v>33</v>
      </c>
      <c r="HZ69" s="222">
        <v>2</v>
      </c>
      <c r="IA69" s="222" t="s">
        <v>17</v>
      </c>
      <c r="IB69" s="222" t="s">
        <v>17</v>
      </c>
      <c r="IC69" s="223">
        <v>45517</v>
      </c>
      <c r="ID69" s="221" t="s">
        <v>4026</v>
      </c>
      <c r="IE69" s="224">
        <v>1</v>
      </c>
      <c r="IF69" s="224" t="s">
        <v>2177</v>
      </c>
      <c r="IG69" s="224" t="s">
        <v>33</v>
      </c>
      <c r="IH69" s="224">
        <v>2</v>
      </c>
      <c r="II69" s="224" t="s">
        <v>17</v>
      </c>
      <c r="IJ69" s="224" t="s">
        <v>17</v>
      </c>
      <c r="IK69" s="214">
        <v>45517</v>
      </c>
      <c r="IL69" s="222" t="s">
        <v>4025</v>
      </c>
      <c r="IM69" s="222">
        <v>3</v>
      </c>
      <c r="IN69" s="222" t="s">
        <v>2177</v>
      </c>
      <c r="IO69" s="222" t="s">
        <v>33</v>
      </c>
      <c r="IP69" s="222">
        <v>2</v>
      </c>
      <c r="IQ69" s="222" t="s">
        <v>17</v>
      </c>
      <c r="IR69" s="222" t="s">
        <v>17</v>
      </c>
      <c r="IS69" s="223">
        <v>45517</v>
      </c>
    </row>
    <row r="70" spans="1:253" s="11" customFormat="1" ht="13.25" customHeight="1" x14ac:dyDescent="0.25">
      <c r="A70" s="11" t="s">
        <v>99</v>
      </c>
      <c r="B70" s="11" t="s">
        <v>11090</v>
      </c>
      <c r="C70" s="11" t="s">
        <v>100</v>
      </c>
      <c r="D70" s="11" t="s">
        <v>101</v>
      </c>
      <c r="E70" s="11" t="s">
        <v>10546</v>
      </c>
      <c r="F70" s="11" t="s">
        <v>8738</v>
      </c>
      <c r="G70" s="212">
        <v>7397000</v>
      </c>
      <c r="H70" s="213" t="s">
        <v>8326</v>
      </c>
      <c r="I70" s="213" t="s">
        <v>884</v>
      </c>
      <c r="J70" s="213">
        <v>2</v>
      </c>
      <c r="K70" s="213" t="s">
        <v>8328</v>
      </c>
      <c r="L70" s="213" t="s">
        <v>8327</v>
      </c>
      <c r="M70" s="214">
        <v>45563</v>
      </c>
      <c r="N70" s="221" t="s">
        <v>8741</v>
      </c>
      <c r="O70" s="216">
        <v>1759540</v>
      </c>
      <c r="P70" s="216" t="s">
        <v>8739</v>
      </c>
      <c r="Q70" s="216" t="s">
        <v>492</v>
      </c>
      <c r="R70" s="216">
        <v>1</v>
      </c>
      <c r="S70" s="216" t="s">
        <v>8740</v>
      </c>
      <c r="T70" s="216" t="s">
        <v>8541</v>
      </c>
      <c r="U70" s="217">
        <v>45563</v>
      </c>
      <c r="V70" s="221" t="s">
        <v>8743</v>
      </c>
      <c r="W70" s="213">
        <v>7397000</v>
      </c>
      <c r="X70" s="213" t="s">
        <v>8326</v>
      </c>
      <c r="Y70" s="213" t="s">
        <v>884</v>
      </c>
      <c r="Z70" s="213">
        <v>2</v>
      </c>
      <c r="AA70" s="213" t="s">
        <v>8742</v>
      </c>
      <c r="AB70" s="213" t="s">
        <v>8327</v>
      </c>
      <c r="AC70" s="214">
        <v>45563</v>
      </c>
      <c r="AD70" s="221" t="s">
        <v>8747</v>
      </c>
      <c r="AE70" s="218">
        <v>828000</v>
      </c>
      <c r="AF70" s="218" t="s">
        <v>8744</v>
      </c>
      <c r="AG70" s="218" t="s">
        <v>884</v>
      </c>
      <c r="AH70" s="218">
        <v>2</v>
      </c>
      <c r="AI70" s="218" t="s">
        <v>8746</v>
      </c>
      <c r="AJ70" s="218" t="s">
        <v>8745</v>
      </c>
      <c r="AK70" s="219">
        <v>45563</v>
      </c>
      <c r="AL70" s="221" t="s">
        <v>8749</v>
      </c>
      <c r="AM70" s="213">
        <v>828000</v>
      </c>
      <c r="AN70" s="213" t="s">
        <v>8744</v>
      </c>
      <c r="AO70" s="213" t="s">
        <v>884</v>
      </c>
      <c r="AP70" s="213">
        <v>2</v>
      </c>
      <c r="AQ70" s="213" t="s">
        <v>8748</v>
      </c>
      <c r="AR70" s="213" t="s">
        <v>8745</v>
      </c>
      <c r="AS70" s="214">
        <v>45563</v>
      </c>
      <c r="AT70" s="222" t="s">
        <v>106</v>
      </c>
      <c r="AU70" s="218" t="s">
        <v>17</v>
      </c>
      <c r="AV70" s="218">
        <v>0</v>
      </c>
      <c r="AW70" s="218" t="s">
        <v>17</v>
      </c>
      <c r="AX70" s="218" t="s">
        <v>17</v>
      </c>
      <c r="AY70" s="218" t="s">
        <v>18</v>
      </c>
      <c r="AZ70" s="218">
        <v>0</v>
      </c>
      <c r="BA70" s="219">
        <v>43503</v>
      </c>
      <c r="BB70" s="221" t="s">
        <v>105</v>
      </c>
      <c r="BC70" s="213" t="s">
        <v>17</v>
      </c>
      <c r="BD70" s="213">
        <v>0</v>
      </c>
      <c r="BE70" s="213" t="s">
        <v>17</v>
      </c>
      <c r="BF70" s="213" t="s">
        <v>17</v>
      </c>
      <c r="BG70" s="213" t="s">
        <v>18</v>
      </c>
      <c r="BH70" s="213">
        <v>0</v>
      </c>
      <c r="BI70" s="214">
        <v>43503</v>
      </c>
      <c r="BJ70" s="222" t="s">
        <v>8751</v>
      </c>
      <c r="BK70" s="222">
        <v>839</v>
      </c>
      <c r="BL70" s="222" t="s">
        <v>8251</v>
      </c>
      <c r="BM70" s="222" t="s">
        <v>22</v>
      </c>
      <c r="BN70" s="222">
        <v>3</v>
      </c>
      <c r="BO70" s="222" t="s">
        <v>8750</v>
      </c>
      <c r="BP70" s="218" t="s">
        <v>8256</v>
      </c>
      <c r="BQ70" s="223">
        <v>45563</v>
      </c>
      <c r="BR70" s="221" t="s">
        <v>102</v>
      </c>
      <c r="BS70" s="224" t="s">
        <v>17</v>
      </c>
      <c r="BT70" s="224">
        <v>0</v>
      </c>
      <c r="BU70" s="224" t="s">
        <v>17</v>
      </c>
      <c r="BV70" s="224" t="s">
        <v>17</v>
      </c>
      <c r="BW70" s="224" t="s">
        <v>18</v>
      </c>
      <c r="BX70" s="224">
        <v>0</v>
      </c>
      <c r="BY70" s="214">
        <v>43503</v>
      </c>
      <c r="BZ70" s="222" t="s">
        <v>103</v>
      </c>
      <c r="CA70" s="222" t="s">
        <v>17</v>
      </c>
      <c r="CB70" s="222">
        <v>0</v>
      </c>
      <c r="CC70" s="222" t="s">
        <v>17</v>
      </c>
      <c r="CD70" s="222" t="s">
        <v>17</v>
      </c>
      <c r="CE70" s="222" t="s">
        <v>18</v>
      </c>
      <c r="CF70" s="222">
        <v>0</v>
      </c>
      <c r="CG70" s="223">
        <v>43503</v>
      </c>
      <c r="CH70" s="221" t="s">
        <v>11748</v>
      </c>
      <c r="CI70" s="222" t="e">
        <v>#N/A</v>
      </c>
      <c r="CJ70" s="222" t="e">
        <v>#N/A</v>
      </c>
      <c r="CK70" s="222" t="e">
        <v>#N/A</v>
      </c>
      <c r="CL70" s="222" t="e">
        <v>#N/A</v>
      </c>
      <c r="CM70" s="222" t="e">
        <v>#N/A</v>
      </c>
      <c r="CN70" s="222" t="e">
        <v>#N/A</v>
      </c>
      <c r="CO70" s="225" t="e">
        <v>#N/A</v>
      </c>
      <c r="CP70" s="222" t="s">
        <v>104</v>
      </c>
      <c r="CQ70" s="224" t="s">
        <v>17</v>
      </c>
      <c r="CR70" s="224">
        <v>0</v>
      </c>
      <c r="CS70" s="224" t="s">
        <v>17</v>
      </c>
      <c r="CT70" s="224" t="s">
        <v>17</v>
      </c>
      <c r="CU70" s="224" t="s">
        <v>18</v>
      </c>
      <c r="CV70" s="224">
        <v>0</v>
      </c>
      <c r="CW70" s="214">
        <v>43503</v>
      </c>
      <c r="CX70" s="222" t="s">
        <v>8754</v>
      </c>
      <c r="CY70" s="218">
        <v>828000</v>
      </c>
      <c r="CZ70" s="218" t="s">
        <v>8744</v>
      </c>
      <c r="DA70" s="218" t="s">
        <v>884</v>
      </c>
      <c r="DB70" s="218">
        <v>2</v>
      </c>
      <c r="DC70" s="218" t="s">
        <v>8761</v>
      </c>
      <c r="DD70" s="218" t="s">
        <v>8745</v>
      </c>
      <c r="DE70" s="220">
        <v>45563</v>
      </c>
      <c r="DF70" s="221" t="s">
        <v>8758</v>
      </c>
      <c r="DG70" s="213">
        <v>6569000</v>
      </c>
      <c r="DH70" s="224" t="s">
        <v>8755</v>
      </c>
      <c r="DI70" s="224" t="s">
        <v>884</v>
      </c>
      <c r="DJ70" s="224">
        <v>2</v>
      </c>
      <c r="DK70" s="224" t="s">
        <v>8757</v>
      </c>
      <c r="DL70" s="224" t="s">
        <v>8756</v>
      </c>
      <c r="DM70" s="214">
        <v>45563</v>
      </c>
      <c r="DN70" s="222" t="s">
        <v>8760</v>
      </c>
      <c r="DO70" s="218">
        <v>0</v>
      </c>
      <c r="DP70" s="222" t="s">
        <v>8744</v>
      </c>
      <c r="DQ70" s="222" t="s">
        <v>884</v>
      </c>
      <c r="DR70" s="222">
        <v>2</v>
      </c>
      <c r="DS70" s="222" t="s">
        <v>8759</v>
      </c>
      <c r="DT70" s="222" t="s">
        <v>8745</v>
      </c>
      <c r="DU70" s="223">
        <v>45563</v>
      </c>
      <c r="DV70" s="221" t="s">
        <v>8762</v>
      </c>
      <c r="DW70" s="213">
        <v>828000</v>
      </c>
      <c r="DX70" s="224" t="s">
        <v>8744</v>
      </c>
      <c r="DY70" s="224" t="s">
        <v>884</v>
      </c>
      <c r="DZ70" s="224">
        <v>2</v>
      </c>
      <c r="EA70" s="224" t="s">
        <v>8761</v>
      </c>
      <c r="EB70" s="224" t="s">
        <v>8745</v>
      </c>
      <c r="EC70" s="214">
        <v>45563</v>
      </c>
      <c r="ED70" s="222" t="s">
        <v>8764</v>
      </c>
      <c r="EE70" s="218" t="s">
        <v>17</v>
      </c>
      <c r="EF70" s="222" t="s">
        <v>8744</v>
      </c>
      <c r="EG70" s="222" t="s">
        <v>884</v>
      </c>
      <c r="EH70" s="222">
        <v>2</v>
      </c>
      <c r="EI70" s="222" t="s">
        <v>8763</v>
      </c>
      <c r="EJ70" s="222" t="s">
        <v>8745</v>
      </c>
      <c r="EK70" s="223">
        <v>45563</v>
      </c>
      <c r="EL70" s="221" t="s">
        <v>8765</v>
      </c>
      <c r="EM70" s="213" t="s">
        <v>17</v>
      </c>
      <c r="EN70" s="224" t="s">
        <v>8744</v>
      </c>
      <c r="EO70" s="224" t="s">
        <v>884</v>
      </c>
      <c r="EP70" s="224">
        <v>2</v>
      </c>
      <c r="EQ70" s="224" t="s">
        <v>8763</v>
      </c>
      <c r="ER70" s="224" t="s">
        <v>8745</v>
      </c>
      <c r="ES70" s="214">
        <v>45563</v>
      </c>
      <c r="ET70" s="222" t="s">
        <v>8752</v>
      </c>
      <c r="EU70" s="222">
        <v>882</v>
      </c>
      <c r="EV70" s="222" t="s">
        <v>8255</v>
      </c>
      <c r="EW70" s="222" t="s">
        <v>22</v>
      </c>
      <c r="EX70" s="222">
        <v>3</v>
      </c>
      <c r="EY70" s="222" t="s">
        <v>8553</v>
      </c>
      <c r="EZ70" s="222" t="s">
        <v>8552</v>
      </c>
      <c r="FA70" s="223">
        <v>45563</v>
      </c>
      <c r="FB70" s="221" t="s">
        <v>898</v>
      </c>
      <c r="FC70" s="224">
        <v>4</v>
      </c>
      <c r="FD70" s="224" t="s">
        <v>17</v>
      </c>
      <c r="FE70" s="224" t="s">
        <v>492</v>
      </c>
      <c r="FF70" s="224">
        <v>1</v>
      </c>
      <c r="FG70" s="224" t="s">
        <v>897</v>
      </c>
      <c r="FH70" s="224" t="s">
        <v>17</v>
      </c>
      <c r="FI70" s="214">
        <v>44773</v>
      </c>
      <c r="FJ70" s="221" t="s">
        <v>675</v>
      </c>
      <c r="FK70" s="222">
        <v>79000</v>
      </c>
      <c r="FL70" s="222" t="s">
        <v>672</v>
      </c>
      <c r="FM70" s="222" t="s">
        <v>22</v>
      </c>
      <c r="FN70" s="222">
        <v>3</v>
      </c>
      <c r="FO70" s="222" t="s">
        <v>674</v>
      </c>
      <c r="FP70" s="218" t="s">
        <v>673</v>
      </c>
      <c r="FQ70" s="219">
        <v>44015</v>
      </c>
      <c r="FR70" s="221" t="s">
        <v>676</v>
      </c>
      <c r="FS70" s="224">
        <v>229000</v>
      </c>
      <c r="FT70" s="224" t="s">
        <v>672</v>
      </c>
      <c r="FU70" s="224" t="s">
        <v>22</v>
      </c>
      <c r="FV70" s="224">
        <v>3</v>
      </c>
      <c r="FW70" s="224" t="s">
        <v>674</v>
      </c>
      <c r="FX70" s="224" t="s">
        <v>673</v>
      </c>
      <c r="FY70" s="214">
        <v>44015</v>
      </c>
      <c r="FZ70" s="222" t="s">
        <v>2732</v>
      </c>
      <c r="GA70" s="222">
        <v>2</v>
      </c>
      <c r="GB70" s="222" t="s">
        <v>2177</v>
      </c>
      <c r="GC70" s="222" t="s">
        <v>33</v>
      </c>
      <c r="GD70" s="222">
        <v>2</v>
      </c>
      <c r="GE70" s="222" t="s">
        <v>17</v>
      </c>
      <c r="GF70" s="222" t="s">
        <v>17</v>
      </c>
      <c r="GG70" s="223">
        <v>45459</v>
      </c>
      <c r="GH70" s="221" t="s">
        <v>2738</v>
      </c>
      <c r="GI70" s="224">
        <v>3</v>
      </c>
      <c r="GJ70" s="224" t="s">
        <v>2177</v>
      </c>
      <c r="GK70" s="224" t="s">
        <v>33</v>
      </c>
      <c r="GL70" s="224">
        <v>2</v>
      </c>
      <c r="GM70" s="224" t="s">
        <v>17</v>
      </c>
      <c r="GN70" s="224" t="s">
        <v>17</v>
      </c>
      <c r="GO70" s="214">
        <v>45459</v>
      </c>
      <c r="GP70" s="222" t="s">
        <v>2733</v>
      </c>
      <c r="GQ70" s="222">
        <v>2</v>
      </c>
      <c r="GR70" s="222" t="s">
        <v>2177</v>
      </c>
      <c r="GS70" s="222" t="s">
        <v>33</v>
      </c>
      <c r="GT70" s="222">
        <v>2</v>
      </c>
      <c r="GU70" s="222" t="s">
        <v>17</v>
      </c>
      <c r="GV70" s="222" t="s">
        <v>17</v>
      </c>
      <c r="GW70" s="223">
        <v>45459</v>
      </c>
      <c r="GX70" s="221" t="s">
        <v>2739</v>
      </c>
      <c r="GY70" s="224">
        <v>0</v>
      </c>
      <c r="GZ70" s="224" t="s">
        <v>2177</v>
      </c>
      <c r="HA70" s="224" t="s">
        <v>33</v>
      </c>
      <c r="HB70" s="224">
        <v>2</v>
      </c>
      <c r="HC70" s="224" t="s">
        <v>17</v>
      </c>
      <c r="HD70" s="224" t="s">
        <v>17</v>
      </c>
      <c r="HE70" s="214">
        <v>45459</v>
      </c>
      <c r="HF70" s="222" t="s">
        <v>2731</v>
      </c>
      <c r="HG70" s="222">
        <v>2</v>
      </c>
      <c r="HH70" s="222" t="s">
        <v>2177</v>
      </c>
      <c r="HI70" s="222" t="s">
        <v>33</v>
      </c>
      <c r="HJ70" s="222">
        <v>2</v>
      </c>
      <c r="HK70" s="222" t="s">
        <v>17</v>
      </c>
      <c r="HL70" s="222" t="s">
        <v>17</v>
      </c>
      <c r="HM70" s="223">
        <v>45459</v>
      </c>
      <c r="HN70" s="221" t="s">
        <v>2737</v>
      </c>
      <c r="HO70" s="224">
        <v>3</v>
      </c>
      <c r="HP70" s="224" t="s">
        <v>2177</v>
      </c>
      <c r="HQ70" s="224" t="s">
        <v>33</v>
      </c>
      <c r="HR70" s="224">
        <v>2</v>
      </c>
      <c r="HS70" s="224" t="s">
        <v>17</v>
      </c>
      <c r="HT70" s="224" t="s">
        <v>17</v>
      </c>
      <c r="HU70" s="214">
        <v>45459</v>
      </c>
      <c r="HV70" s="222" t="s">
        <v>2734</v>
      </c>
      <c r="HW70" s="222">
        <v>0</v>
      </c>
      <c r="HX70" s="222" t="s">
        <v>2177</v>
      </c>
      <c r="HY70" s="222" t="s">
        <v>33</v>
      </c>
      <c r="HZ70" s="222">
        <v>2</v>
      </c>
      <c r="IA70" s="222" t="s">
        <v>17</v>
      </c>
      <c r="IB70" s="222" t="s">
        <v>17</v>
      </c>
      <c r="IC70" s="223">
        <v>45459</v>
      </c>
      <c r="ID70" s="221" t="s">
        <v>2736</v>
      </c>
      <c r="IE70" s="224">
        <v>1</v>
      </c>
      <c r="IF70" s="224" t="s">
        <v>2177</v>
      </c>
      <c r="IG70" s="224" t="s">
        <v>33</v>
      </c>
      <c r="IH70" s="224">
        <v>2</v>
      </c>
      <c r="II70" s="224" t="s">
        <v>17</v>
      </c>
      <c r="IJ70" s="224" t="s">
        <v>17</v>
      </c>
      <c r="IK70" s="214">
        <v>45459</v>
      </c>
      <c r="IL70" s="222" t="s">
        <v>2735</v>
      </c>
      <c r="IM70" s="222">
        <v>2</v>
      </c>
      <c r="IN70" s="222" t="s">
        <v>2177</v>
      </c>
      <c r="IO70" s="222" t="s">
        <v>33</v>
      </c>
      <c r="IP70" s="222">
        <v>2</v>
      </c>
      <c r="IQ70" s="222" t="s">
        <v>17</v>
      </c>
      <c r="IR70" s="222" t="s">
        <v>17</v>
      </c>
      <c r="IS70" s="223">
        <v>45459</v>
      </c>
    </row>
    <row r="71" spans="1:253" s="11" customFormat="1" ht="13.25" customHeight="1" x14ac:dyDescent="0.25">
      <c r="A71" s="11" t="s">
        <v>1375</v>
      </c>
      <c r="B71" s="11" t="s">
        <v>11233</v>
      </c>
      <c r="C71" s="11" t="s">
        <v>1376</v>
      </c>
      <c r="D71" s="11" t="s">
        <v>101</v>
      </c>
      <c r="E71" s="11" t="s">
        <v>10546</v>
      </c>
      <c r="F71" s="11" t="s">
        <v>8885</v>
      </c>
      <c r="G71" s="212">
        <v>7397000</v>
      </c>
      <c r="H71" s="213" t="s">
        <v>8326</v>
      </c>
      <c r="I71" s="213" t="s">
        <v>884</v>
      </c>
      <c r="J71" s="213">
        <v>2</v>
      </c>
      <c r="K71" s="213" t="s">
        <v>8328</v>
      </c>
      <c r="L71" s="213" t="s">
        <v>8327</v>
      </c>
      <c r="M71" s="214">
        <v>45563</v>
      </c>
      <c r="N71" s="221" t="s">
        <v>8889</v>
      </c>
      <c r="O71" s="216">
        <v>67827</v>
      </c>
      <c r="P71" s="216" t="s">
        <v>8886</v>
      </c>
      <c r="Q71" s="216" t="s">
        <v>492</v>
      </c>
      <c r="R71" s="216">
        <v>1</v>
      </c>
      <c r="S71" s="216" t="s">
        <v>8888</v>
      </c>
      <c r="T71" s="216" t="s">
        <v>8887</v>
      </c>
      <c r="U71" s="217">
        <v>45563</v>
      </c>
      <c r="V71" s="221" t="s">
        <v>8893</v>
      </c>
      <c r="W71" s="213">
        <v>2010000</v>
      </c>
      <c r="X71" s="213" t="s">
        <v>8890</v>
      </c>
      <c r="Y71" s="213" t="s">
        <v>884</v>
      </c>
      <c r="Z71" s="213">
        <v>2</v>
      </c>
      <c r="AA71" s="213" t="s">
        <v>8892</v>
      </c>
      <c r="AB71" s="213" t="s">
        <v>8891</v>
      </c>
      <c r="AC71" s="214">
        <v>45563</v>
      </c>
      <c r="AD71" s="221" t="s">
        <v>8895</v>
      </c>
      <c r="AE71" s="218">
        <v>884000</v>
      </c>
      <c r="AF71" s="218" t="s">
        <v>1379</v>
      </c>
      <c r="AG71" s="218" t="s">
        <v>884</v>
      </c>
      <c r="AH71" s="218">
        <v>2</v>
      </c>
      <c r="AI71" s="218" t="s">
        <v>8894</v>
      </c>
      <c r="AJ71" s="218" t="s">
        <v>1380</v>
      </c>
      <c r="AK71" s="219">
        <v>45563</v>
      </c>
      <c r="AL71" s="221" t="s">
        <v>8899</v>
      </c>
      <c r="AM71" s="213">
        <v>45000</v>
      </c>
      <c r="AN71" s="213" t="s">
        <v>8896</v>
      </c>
      <c r="AO71" s="213" t="s">
        <v>492</v>
      </c>
      <c r="AP71" s="213">
        <v>1</v>
      </c>
      <c r="AQ71" s="213" t="s">
        <v>8898</v>
      </c>
      <c r="AR71" s="213" t="s">
        <v>8897</v>
      </c>
      <c r="AS71" s="214">
        <v>45563</v>
      </c>
      <c r="AT71" s="222" t="s">
        <v>1378</v>
      </c>
      <c r="AU71" s="218" t="s">
        <v>17</v>
      </c>
      <c r="AV71" s="218" t="s">
        <v>17</v>
      </c>
      <c r="AW71" s="218" t="s">
        <v>17</v>
      </c>
      <c r="AX71" s="218" t="s">
        <v>17</v>
      </c>
      <c r="AY71" s="218" t="s">
        <v>17</v>
      </c>
      <c r="AZ71" s="218" t="s">
        <v>17</v>
      </c>
      <c r="BA71" s="219">
        <v>45194</v>
      </c>
      <c r="BB71" s="221" t="s">
        <v>1377</v>
      </c>
      <c r="BC71" s="213" t="s">
        <v>17</v>
      </c>
      <c r="BD71" s="213" t="s">
        <v>17</v>
      </c>
      <c r="BE71" s="213" t="s">
        <v>17</v>
      </c>
      <c r="BF71" s="213" t="s">
        <v>17</v>
      </c>
      <c r="BG71" s="213" t="s">
        <v>17</v>
      </c>
      <c r="BH71" s="213" t="s">
        <v>17</v>
      </c>
      <c r="BI71" s="214">
        <v>45194</v>
      </c>
      <c r="BJ71" s="222" t="s">
        <v>8903</v>
      </c>
      <c r="BK71" s="222">
        <v>0</v>
      </c>
      <c r="BL71" s="222" t="s">
        <v>8900</v>
      </c>
      <c r="BM71" s="222" t="s">
        <v>22</v>
      </c>
      <c r="BN71" s="222">
        <v>3</v>
      </c>
      <c r="BO71" s="222" t="s">
        <v>8902</v>
      </c>
      <c r="BP71" s="218" t="s">
        <v>8901</v>
      </c>
      <c r="BQ71" s="223">
        <v>45563</v>
      </c>
      <c r="BR71" s="221" t="s">
        <v>1382</v>
      </c>
      <c r="BS71" s="224">
        <v>2217</v>
      </c>
      <c r="BT71" s="224" t="s">
        <v>1379</v>
      </c>
      <c r="BU71" s="224" t="s">
        <v>884</v>
      </c>
      <c r="BV71" s="224">
        <v>2</v>
      </c>
      <c r="BW71" s="224" t="s">
        <v>1381</v>
      </c>
      <c r="BX71" s="224" t="s">
        <v>1380</v>
      </c>
      <c r="BY71" s="214">
        <v>45194</v>
      </c>
      <c r="BZ71" s="222" t="s">
        <v>1384</v>
      </c>
      <c r="CA71" s="222">
        <v>1127</v>
      </c>
      <c r="CB71" s="222" t="s">
        <v>1379</v>
      </c>
      <c r="CC71" s="222" t="s">
        <v>884</v>
      </c>
      <c r="CD71" s="222">
        <v>2</v>
      </c>
      <c r="CE71" s="222" t="s">
        <v>1383</v>
      </c>
      <c r="CF71" s="222" t="s">
        <v>1380</v>
      </c>
      <c r="CG71" s="223">
        <v>45194</v>
      </c>
      <c r="CH71" s="221" t="s">
        <v>11749</v>
      </c>
      <c r="CI71" s="222" t="e">
        <v>#N/A</v>
      </c>
      <c r="CJ71" s="222" t="e">
        <v>#N/A</v>
      </c>
      <c r="CK71" s="222" t="e">
        <v>#N/A</v>
      </c>
      <c r="CL71" s="222" t="e">
        <v>#N/A</v>
      </c>
      <c r="CM71" s="222" t="e">
        <v>#N/A</v>
      </c>
      <c r="CN71" s="222" t="e">
        <v>#N/A</v>
      </c>
      <c r="CO71" s="225" t="e">
        <v>#N/A</v>
      </c>
      <c r="CP71" s="222" t="s">
        <v>1386</v>
      </c>
      <c r="CQ71" s="224" t="s">
        <v>17</v>
      </c>
      <c r="CR71" s="224" t="s">
        <v>17</v>
      </c>
      <c r="CS71" s="224" t="s">
        <v>17</v>
      </c>
      <c r="CT71" s="224" t="s">
        <v>17</v>
      </c>
      <c r="CU71" s="224" t="s">
        <v>17</v>
      </c>
      <c r="CV71" s="224" t="s">
        <v>17</v>
      </c>
      <c r="CW71" s="214">
        <v>45194</v>
      </c>
      <c r="CX71" s="222" t="s">
        <v>8906</v>
      </c>
      <c r="CY71" s="218">
        <v>884000</v>
      </c>
      <c r="CZ71" s="218" t="s">
        <v>1379</v>
      </c>
      <c r="DA71" s="218" t="s">
        <v>492</v>
      </c>
      <c r="DB71" s="218">
        <v>1</v>
      </c>
      <c r="DC71" s="218" t="s">
        <v>8913</v>
      </c>
      <c r="DD71" s="218" t="s">
        <v>1380</v>
      </c>
      <c r="DE71" s="220">
        <v>45563</v>
      </c>
      <c r="DF71" s="221" t="s">
        <v>8910</v>
      </c>
      <c r="DG71" s="213">
        <v>1126000</v>
      </c>
      <c r="DH71" s="224" t="s">
        <v>8907</v>
      </c>
      <c r="DI71" s="224" t="s">
        <v>884</v>
      </c>
      <c r="DJ71" s="224">
        <v>2</v>
      </c>
      <c r="DK71" s="224" t="s">
        <v>8909</v>
      </c>
      <c r="DL71" s="224" t="s">
        <v>8908</v>
      </c>
      <c r="DM71" s="214">
        <v>45563</v>
      </c>
      <c r="DN71" s="222" t="s">
        <v>8912</v>
      </c>
      <c r="DO71" s="218">
        <v>0</v>
      </c>
      <c r="DP71" s="222" t="s">
        <v>1379</v>
      </c>
      <c r="DQ71" s="222" t="s">
        <v>884</v>
      </c>
      <c r="DR71" s="222">
        <v>2</v>
      </c>
      <c r="DS71" s="222" t="s">
        <v>8911</v>
      </c>
      <c r="DT71" s="222" t="s">
        <v>1380</v>
      </c>
      <c r="DU71" s="223">
        <v>45563</v>
      </c>
      <c r="DV71" s="221" t="s">
        <v>8914</v>
      </c>
      <c r="DW71" s="213">
        <v>884000</v>
      </c>
      <c r="DX71" s="224" t="s">
        <v>1379</v>
      </c>
      <c r="DY71" s="224" t="s">
        <v>492</v>
      </c>
      <c r="DZ71" s="224">
        <v>1</v>
      </c>
      <c r="EA71" s="224" t="s">
        <v>8913</v>
      </c>
      <c r="EB71" s="224" t="s">
        <v>1380</v>
      </c>
      <c r="EC71" s="214">
        <v>45563</v>
      </c>
      <c r="ED71" s="222" t="s">
        <v>8916</v>
      </c>
      <c r="EE71" s="218">
        <v>0</v>
      </c>
      <c r="EF71" s="222" t="s">
        <v>1379</v>
      </c>
      <c r="EG71" s="222" t="s">
        <v>492</v>
      </c>
      <c r="EH71" s="222">
        <v>1</v>
      </c>
      <c r="EI71" s="222" t="s">
        <v>8915</v>
      </c>
      <c r="EJ71" s="222" t="s">
        <v>1380</v>
      </c>
      <c r="EK71" s="223">
        <v>45563</v>
      </c>
      <c r="EL71" s="221" t="s">
        <v>8917</v>
      </c>
      <c r="EM71" s="213">
        <v>0</v>
      </c>
      <c r="EN71" s="224" t="s">
        <v>1379</v>
      </c>
      <c r="EO71" s="224" t="s">
        <v>492</v>
      </c>
      <c r="EP71" s="224">
        <v>1</v>
      </c>
      <c r="EQ71" s="224" t="s">
        <v>8915</v>
      </c>
      <c r="ER71" s="224" t="s">
        <v>1380</v>
      </c>
      <c r="ES71" s="214">
        <v>45563</v>
      </c>
      <c r="ET71" s="222" t="s">
        <v>8904</v>
      </c>
      <c r="EU71" s="222">
        <v>882</v>
      </c>
      <c r="EV71" s="222" t="s">
        <v>8255</v>
      </c>
      <c r="EW71" s="222" t="s">
        <v>22</v>
      </c>
      <c r="EX71" s="222">
        <v>3</v>
      </c>
      <c r="EY71" s="222" t="s">
        <v>8553</v>
      </c>
      <c r="EZ71" s="222" t="s">
        <v>8552</v>
      </c>
      <c r="FA71" s="223">
        <v>45563</v>
      </c>
      <c r="FB71" s="221" t="s">
        <v>1388</v>
      </c>
      <c r="FC71" s="224">
        <v>5</v>
      </c>
      <c r="FD71" s="224" t="s">
        <v>1379</v>
      </c>
      <c r="FE71" s="224" t="s">
        <v>22</v>
      </c>
      <c r="FF71" s="224">
        <v>3</v>
      </c>
      <c r="FG71" s="224" t="s">
        <v>1387</v>
      </c>
      <c r="FH71" s="224" t="s">
        <v>1380</v>
      </c>
      <c r="FI71" s="214">
        <v>45194</v>
      </c>
      <c r="FJ71" s="221" t="s">
        <v>1389</v>
      </c>
      <c r="FK71" s="222" t="s">
        <v>17</v>
      </c>
      <c r="FL71" s="222" t="s">
        <v>17</v>
      </c>
      <c r="FM71" s="222" t="s">
        <v>17</v>
      </c>
      <c r="FN71" s="222" t="s">
        <v>17</v>
      </c>
      <c r="FO71" s="222" t="s">
        <v>17</v>
      </c>
      <c r="FP71" s="218" t="s">
        <v>17</v>
      </c>
      <c r="FQ71" s="219">
        <v>45194</v>
      </c>
      <c r="FR71" s="221" t="s">
        <v>1390</v>
      </c>
      <c r="FS71" s="224" t="s">
        <v>17</v>
      </c>
      <c r="FT71" s="224" t="s">
        <v>17</v>
      </c>
      <c r="FU71" s="224" t="s">
        <v>17</v>
      </c>
      <c r="FV71" s="224" t="s">
        <v>17</v>
      </c>
      <c r="FW71" s="224" t="s">
        <v>17</v>
      </c>
      <c r="FX71" s="224" t="s">
        <v>17</v>
      </c>
      <c r="FY71" s="214">
        <v>45194</v>
      </c>
      <c r="FZ71" s="222" t="s">
        <v>2741</v>
      </c>
      <c r="GA71" s="222">
        <v>2</v>
      </c>
      <c r="GB71" s="222" t="s">
        <v>2177</v>
      </c>
      <c r="GC71" s="222" t="s">
        <v>33</v>
      </c>
      <c r="GD71" s="222">
        <v>2</v>
      </c>
      <c r="GE71" s="222" t="s">
        <v>17</v>
      </c>
      <c r="GF71" s="222" t="s">
        <v>17</v>
      </c>
      <c r="GG71" s="223">
        <v>45459</v>
      </c>
      <c r="GH71" s="221" t="s">
        <v>2747</v>
      </c>
      <c r="GI71" s="224">
        <v>2</v>
      </c>
      <c r="GJ71" s="224" t="s">
        <v>2177</v>
      </c>
      <c r="GK71" s="224" t="s">
        <v>33</v>
      </c>
      <c r="GL71" s="224">
        <v>2</v>
      </c>
      <c r="GM71" s="224" t="s">
        <v>17</v>
      </c>
      <c r="GN71" s="224" t="s">
        <v>17</v>
      </c>
      <c r="GO71" s="214">
        <v>45459</v>
      </c>
      <c r="GP71" s="222" t="s">
        <v>2742</v>
      </c>
      <c r="GQ71" s="222">
        <v>2</v>
      </c>
      <c r="GR71" s="222" t="s">
        <v>2177</v>
      </c>
      <c r="GS71" s="222" t="s">
        <v>33</v>
      </c>
      <c r="GT71" s="222">
        <v>2</v>
      </c>
      <c r="GU71" s="222" t="s">
        <v>17</v>
      </c>
      <c r="GV71" s="222" t="s">
        <v>17</v>
      </c>
      <c r="GW71" s="223">
        <v>45459</v>
      </c>
      <c r="GX71" s="221" t="s">
        <v>2748</v>
      </c>
      <c r="GY71" s="224">
        <v>0</v>
      </c>
      <c r="GZ71" s="224" t="s">
        <v>2177</v>
      </c>
      <c r="HA71" s="224" t="s">
        <v>33</v>
      </c>
      <c r="HB71" s="224">
        <v>2</v>
      </c>
      <c r="HC71" s="224" t="s">
        <v>17</v>
      </c>
      <c r="HD71" s="224" t="s">
        <v>17</v>
      </c>
      <c r="HE71" s="214">
        <v>45459</v>
      </c>
      <c r="HF71" s="222" t="s">
        <v>2740</v>
      </c>
      <c r="HG71" s="222">
        <v>0</v>
      </c>
      <c r="HH71" s="222" t="s">
        <v>2177</v>
      </c>
      <c r="HI71" s="222" t="s">
        <v>33</v>
      </c>
      <c r="HJ71" s="222">
        <v>2</v>
      </c>
      <c r="HK71" s="222" t="s">
        <v>17</v>
      </c>
      <c r="HL71" s="222" t="s">
        <v>17</v>
      </c>
      <c r="HM71" s="223">
        <v>45459</v>
      </c>
      <c r="HN71" s="221" t="s">
        <v>2746</v>
      </c>
      <c r="HO71" s="224">
        <v>2</v>
      </c>
      <c r="HP71" s="224" t="s">
        <v>2177</v>
      </c>
      <c r="HQ71" s="224" t="s">
        <v>33</v>
      </c>
      <c r="HR71" s="224">
        <v>2</v>
      </c>
      <c r="HS71" s="224" t="s">
        <v>17</v>
      </c>
      <c r="HT71" s="224" t="s">
        <v>17</v>
      </c>
      <c r="HU71" s="214">
        <v>45459</v>
      </c>
      <c r="HV71" s="222" t="s">
        <v>2743</v>
      </c>
      <c r="HW71" s="222">
        <v>0</v>
      </c>
      <c r="HX71" s="222" t="s">
        <v>2177</v>
      </c>
      <c r="HY71" s="222" t="s">
        <v>33</v>
      </c>
      <c r="HZ71" s="222">
        <v>2</v>
      </c>
      <c r="IA71" s="222" t="s">
        <v>17</v>
      </c>
      <c r="IB71" s="222" t="s">
        <v>17</v>
      </c>
      <c r="IC71" s="223">
        <v>45459</v>
      </c>
      <c r="ID71" s="221" t="s">
        <v>2745</v>
      </c>
      <c r="IE71" s="224">
        <v>1</v>
      </c>
      <c r="IF71" s="224" t="s">
        <v>2177</v>
      </c>
      <c r="IG71" s="224" t="s">
        <v>33</v>
      </c>
      <c r="IH71" s="224">
        <v>2</v>
      </c>
      <c r="II71" s="224" t="s">
        <v>17</v>
      </c>
      <c r="IJ71" s="224" t="s">
        <v>17</v>
      </c>
      <c r="IK71" s="214">
        <v>45459</v>
      </c>
      <c r="IL71" s="222" t="s">
        <v>2744</v>
      </c>
      <c r="IM71" s="222">
        <v>3</v>
      </c>
      <c r="IN71" s="222" t="s">
        <v>2177</v>
      </c>
      <c r="IO71" s="222" t="s">
        <v>33</v>
      </c>
      <c r="IP71" s="222">
        <v>2</v>
      </c>
      <c r="IQ71" s="222" t="s">
        <v>17</v>
      </c>
      <c r="IR71" s="222" t="s">
        <v>17</v>
      </c>
      <c r="IS71" s="223">
        <v>45459</v>
      </c>
    </row>
    <row r="72" spans="1:253" s="11" customFormat="1" ht="13.25" customHeight="1" x14ac:dyDescent="0.25">
      <c r="A72" s="11" t="s">
        <v>4008</v>
      </c>
      <c r="B72" s="11" t="s">
        <v>11045</v>
      </c>
      <c r="C72" s="11" t="s">
        <v>4009</v>
      </c>
      <c r="D72" s="11" t="s">
        <v>101</v>
      </c>
      <c r="E72" s="11" t="s">
        <v>10546</v>
      </c>
      <c r="F72" s="11" t="s">
        <v>8857</v>
      </c>
      <c r="G72" s="212">
        <v>7397000</v>
      </c>
      <c r="H72" s="213" t="s">
        <v>8326</v>
      </c>
      <c r="I72" s="213" t="s">
        <v>884</v>
      </c>
      <c r="J72" s="213">
        <v>2</v>
      </c>
      <c r="K72" s="213" t="s">
        <v>8328</v>
      </c>
      <c r="L72" s="213" t="s">
        <v>8327</v>
      </c>
      <c r="M72" s="214">
        <v>45563</v>
      </c>
      <c r="N72" s="221" t="s">
        <v>8861</v>
      </c>
      <c r="O72" s="216">
        <v>868682</v>
      </c>
      <c r="P72" s="216" t="s">
        <v>8858</v>
      </c>
      <c r="Q72" s="216" t="s">
        <v>492</v>
      </c>
      <c r="R72" s="216">
        <v>1</v>
      </c>
      <c r="S72" s="216" t="s">
        <v>8860</v>
      </c>
      <c r="T72" s="216" t="s">
        <v>8859</v>
      </c>
      <c r="U72" s="217">
        <v>45563</v>
      </c>
      <c r="V72" s="221" t="s">
        <v>8865</v>
      </c>
      <c r="W72" s="213">
        <v>2955000</v>
      </c>
      <c r="X72" s="213" t="s">
        <v>8862</v>
      </c>
      <c r="Y72" s="213" t="s">
        <v>492</v>
      </c>
      <c r="Z72" s="213">
        <v>1</v>
      </c>
      <c r="AA72" s="213" t="s">
        <v>8864</v>
      </c>
      <c r="AB72" s="213" t="s">
        <v>8863</v>
      </c>
      <c r="AC72" s="214">
        <v>45563</v>
      </c>
      <c r="AD72" s="221" t="s">
        <v>8867</v>
      </c>
      <c r="AE72" s="218">
        <v>195000</v>
      </c>
      <c r="AF72" s="218" t="s">
        <v>4689</v>
      </c>
      <c r="AG72" s="218" t="s">
        <v>492</v>
      </c>
      <c r="AH72" s="218">
        <v>1</v>
      </c>
      <c r="AI72" s="218" t="s">
        <v>8866</v>
      </c>
      <c r="AJ72" s="218" t="s">
        <v>4690</v>
      </c>
      <c r="AK72" s="219">
        <v>45563</v>
      </c>
      <c r="AL72" s="221" t="s">
        <v>8868</v>
      </c>
      <c r="AM72" s="213">
        <v>195000</v>
      </c>
      <c r="AN72" s="213" t="s">
        <v>4689</v>
      </c>
      <c r="AO72" s="213" t="s">
        <v>492</v>
      </c>
      <c r="AP72" s="213">
        <v>1</v>
      </c>
      <c r="AQ72" s="213" t="s">
        <v>8866</v>
      </c>
      <c r="AR72" s="213" t="s">
        <v>4690</v>
      </c>
      <c r="AS72" s="214">
        <v>45563</v>
      </c>
      <c r="AT72" s="222" t="s">
        <v>4684</v>
      </c>
      <c r="AU72" s="218" t="s">
        <v>17</v>
      </c>
      <c r="AV72" s="218" t="s">
        <v>17</v>
      </c>
      <c r="AW72" s="218" t="s">
        <v>17</v>
      </c>
      <c r="AX72" s="218" t="s">
        <v>17</v>
      </c>
      <c r="AY72" s="218" t="s">
        <v>4683</v>
      </c>
      <c r="AZ72" s="218" t="s">
        <v>17</v>
      </c>
      <c r="BA72" s="219">
        <v>45529</v>
      </c>
      <c r="BB72" s="221" t="s">
        <v>4695</v>
      </c>
      <c r="BC72" s="213" t="s">
        <v>17</v>
      </c>
      <c r="BD72" s="213" t="s">
        <v>17</v>
      </c>
      <c r="BE72" s="213" t="s">
        <v>17</v>
      </c>
      <c r="BF72" s="213" t="s">
        <v>17</v>
      </c>
      <c r="BG72" s="213" t="s">
        <v>4683</v>
      </c>
      <c r="BH72" s="213" t="s">
        <v>17</v>
      </c>
      <c r="BI72" s="214">
        <v>45529</v>
      </c>
      <c r="BJ72" s="222" t="s">
        <v>8870</v>
      </c>
      <c r="BK72" s="222">
        <v>10</v>
      </c>
      <c r="BL72" s="222" t="s">
        <v>8348</v>
      </c>
      <c r="BM72" s="222" t="s">
        <v>884</v>
      </c>
      <c r="BN72" s="222">
        <v>2</v>
      </c>
      <c r="BO72" s="222" t="s">
        <v>8869</v>
      </c>
      <c r="BP72" s="218" t="s">
        <v>691</v>
      </c>
      <c r="BQ72" s="223">
        <v>45563</v>
      </c>
      <c r="BR72" s="221" t="s">
        <v>4685</v>
      </c>
      <c r="BS72" s="224" t="s">
        <v>17</v>
      </c>
      <c r="BT72" s="224" t="s">
        <v>17</v>
      </c>
      <c r="BU72" s="224" t="s">
        <v>17</v>
      </c>
      <c r="BV72" s="224" t="s">
        <v>17</v>
      </c>
      <c r="BW72" s="224" t="s">
        <v>4683</v>
      </c>
      <c r="BX72" s="224" t="s">
        <v>17</v>
      </c>
      <c r="BY72" s="214">
        <v>45529</v>
      </c>
      <c r="BZ72" s="222" t="s">
        <v>4686</v>
      </c>
      <c r="CA72" s="222" t="s">
        <v>17</v>
      </c>
      <c r="CB72" s="222" t="s">
        <v>17</v>
      </c>
      <c r="CC72" s="222" t="s">
        <v>17</v>
      </c>
      <c r="CD72" s="222" t="s">
        <v>17</v>
      </c>
      <c r="CE72" s="222" t="s">
        <v>4683</v>
      </c>
      <c r="CF72" s="222" t="s">
        <v>17</v>
      </c>
      <c r="CG72" s="223">
        <v>45529</v>
      </c>
      <c r="CH72" s="221" t="s">
        <v>11750</v>
      </c>
      <c r="CI72" s="222" t="e">
        <v>#N/A</v>
      </c>
      <c r="CJ72" s="222" t="e">
        <v>#N/A</v>
      </c>
      <c r="CK72" s="222" t="e">
        <v>#N/A</v>
      </c>
      <c r="CL72" s="222" t="e">
        <v>#N/A</v>
      </c>
      <c r="CM72" s="222" t="e">
        <v>#N/A</v>
      </c>
      <c r="CN72" s="222" t="e">
        <v>#N/A</v>
      </c>
      <c r="CO72" s="225" t="e">
        <v>#N/A</v>
      </c>
      <c r="CP72" s="222" t="s">
        <v>4688</v>
      </c>
      <c r="CQ72" s="224" t="s">
        <v>17</v>
      </c>
      <c r="CR72" s="224" t="s">
        <v>17</v>
      </c>
      <c r="CS72" s="224" t="s">
        <v>17</v>
      </c>
      <c r="CT72" s="224" t="s">
        <v>17</v>
      </c>
      <c r="CU72" s="224" t="s">
        <v>4683</v>
      </c>
      <c r="CV72" s="224" t="s">
        <v>17</v>
      </c>
      <c r="CW72" s="214">
        <v>45529</v>
      </c>
      <c r="CX72" s="222" t="s">
        <v>8873</v>
      </c>
      <c r="CY72" s="218">
        <v>195000</v>
      </c>
      <c r="CZ72" s="218" t="s">
        <v>4689</v>
      </c>
      <c r="DA72" s="218" t="s">
        <v>492</v>
      </c>
      <c r="DB72" s="218">
        <v>1</v>
      </c>
      <c r="DC72" s="218" t="s">
        <v>8879</v>
      </c>
      <c r="DD72" s="218" t="s">
        <v>4690</v>
      </c>
      <c r="DE72" s="220">
        <v>45563</v>
      </c>
      <c r="DF72" s="221" t="s">
        <v>8877</v>
      </c>
      <c r="DG72" s="213">
        <v>2760000</v>
      </c>
      <c r="DH72" s="224" t="s">
        <v>8874</v>
      </c>
      <c r="DI72" s="224" t="s">
        <v>492</v>
      </c>
      <c r="DJ72" s="224">
        <v>1</v>
      </c>
      <c r="DK72" s="224" t="s">
        <v>8876</v>
      </c>
      <c r="DL72" s="224" t="s">
        <v>8875</v>
      </c>
      <c r="DM72" s="214">
        <v>45563</v>
      </c>
      <c r="DN72" s="222" t="s">
        <v>8878</v>
      </c>
      <c r="DO72" s="218">
        <v>0</v>
      </c>
      <c r="DP72" s="222" t="s">
        <v>4689</v>
      </c>
      <c r="DQ72" s="222" t="s">
        <v>492</v>
      </c>
      <c r="DR72" s="222">
        <v>1</v>
      </c>
      <c r="DS72" s="222" t="s">
        <v>8759</v>
      </c>
      <c r="DT72" s="222" t="s">
        <v>4690</v>
      </c>
      <c r="DU72" s="223">
        <v>45563</v>
      </c>
      <c r="DV72" s="221" t="s">
        <v>8880</v>
      </c>
      <c r="DW72" s="213">
        <v>85000</v>
      </c>
      <c r="DX72" s="224" t="s">
        <v>4689</v>
      </c>
      <c r="DY72" s="224" t="s">
        <v>492</v>
      </c>
      <c r="DZ72" s="224">
        <v>1</v>
      </c>
      <c r="EA72" s="224" t="s">
        <v>8879</v>
      </c>
      <c r="EB72" s="224" t="s">
        <v>4690</v>
      </c>
      <c r="EC72" s="214">
        <v>45563</v>
      </c>
      <c r="ED72" s="222" t="s">
        <v>8882</v>
      </c>
      <c r="EE72" s="218">
        <v>110000</v>
      </c>
      <c r="EF72" s="222" t="s">
        <v>4689</v>
      </c>
      <c r="EG72" s="222" t="s">
        <v>492</v>
      </c>
      <c r="EH72" s="222">
        <v>1</v>
      </c>
      <c r="EI72" s="222" t="s">
        <v>8881</v>
      </c>
      <c r="EJ72" s="222" t="s">
        <v>4690</v>
      </c>
      <c r="EK72" s="223">
        <v>45563</v>
      </c>
      <c r="EL72" s="221" t="s">
        <v>8884</v>
      </c>
      <c r="EM72" s="213" t="s">
        <v>17</v>
      </c>
      <c r="EN72" s="224" t="s">
        <v>17</v>
      </c>
      <c r="EO72" s="224" t="s">
        <v>17</v>
      </c>
      <c r="EP72" s="224" t="s">
        <v>17</v>
      </c>
      <c r="EQ72" s="224" t="s">
        <v>8883</v>
      </c>
      <c r="ER72" s="224" t="s">
        <v>4690</v>
      </c>
      <c r="ES72" s="214">
        <v>45563</v>
      </c>
      <c r="ET72" s="222" t="s">
        <v>8871</v>
      </c>
      <c r="EU72" s="222">
        <v>882</v>
      </c>
      <c r="EV72" s="222" t="s">
        <v>8255</v>
      </c>
      <c r="EW72" s="222" t="s">
        <v>22</v>
      </c>
      <c r="EX72" s="222">
        <v>3</v>
      </c>
      <c r="EY72" s="222" t="s">
        <v>8553</v>
      </c>
      <c r="EZ72" s="222" t="s">
        <v>8552</v>
      </c>
      <c r="FA72" s="223">
        <v>45563</v>
      </c>
      <c r="FB72" s="221" t="s">
        <v>4692</v>
      </c>
      <c r="FC72" s="224">
        <v>2</v>
      </c>
      <c r="FD72" s="224" t="s">
        <v>4689</v>
      </c>
      <c r="FE72" s="224" t="s">
        <v>492</v>
      </c>
      <c r="FF72" s="224">
        <v>1</v>
      </c>
      <c r="FG72" s="224" t="s">
        <v>4691</v>
      </c>
      <c r="FH72" s="224" t="s">
        <v>4690</v>
      </c>
      <c r="FI72" s="214">
        <v>45529</v>
      </c>
      <c r="FJ72" s="221" t="s">
        <v>4693</v>
      </c>
      <c r="FK72" s="222" t="s">
        <v>17</v>
      </c>
      <c r="FL72" s="222" t="s">
        <v>17</v>
      </c>
      <c r="FM72" s="222" t="s">
        <v>17</v>
      </c>
      <c r="FN72" s="222" t="s">
        <v>17</v>
      </c>
      <c r="FO72" s="222" t="s">
        <v>4683</v>
      </c>
      <c r="FP72" s="218" t="s">
        <v>17</v>
      </c>
      <c r="FQ72" s="219">
        <v>45529</v>
      </c>
      <c r="FR72" s="221" t="s">
        <v>4694</v>
      </c>
      <c r="FS72" s="224" t="s">
        <v>17</v>
      </c>
      <c r="FT72" s="224" t="s">
        <v>17</v>
      </c>
      <c r="FU72" s="224" t="s">
        <v>17</v>
      </c>
      <c r="FV72" s="224" t="s">
        <v>17</v>
      </c>
      <c r="FW72" s="224" t="s">
        <v>4683</v>
      </c>
      <c r="FX72" s="224" t="s">
        <v>17</v>
      </c>
      <c r="FY72" s="214">
        <v>45529</v>
      </c>
      <c r="FZ72" s="222" t="s">
        <v>4011</v>
      </c>
      <c r="GA72" s="222">
        <v>2</v>
      </c>
      <c r="GB72" s="222" t="s">
        <v>2177</v>
      </c>
      <c r="GC72" s="222" t="s">
        <v>33</v>
      </c>
      <c r="GD72" s="222">
        <v>2</v>
      </c>
      <c r="GE72" s="222" t="s">
        <v>17</v>
      </c>
      <c r="GF72" s="222" t="s">
        <v>17</v>
      </c>
      <c r="GG72" s="223">
        <v>45516</v>
      </c>
      <c r="GH72" s="221" t="s">
        <v>4017</v>
      </c>
      <c r="GI72" s="224">
        <v>2</v>
      </c>
      <c r="GJ72" s="224" t="s">
        <v>2177</v>
      </c>
      <c r="GK72" s="224" t="s">
        <v>33</v>
      </c>
      <c r="GL72" s="224">
        <v>2</v>
      </c>
      <c r="GM72" s="224" t="s">
        <v>17</v>
      </c>
      <c r="GN72" s="224" t="s">
        <v>17</v>
      </c>
      <c r="GO72" s="214">
        <v>45516</v>
      </c>
      <c r="GP72" s="222" t="s">
        <v>4012</v>
      </c>
      <c r="GQ72" s="222">
        <v>1</v>
      </c>
      <c r="GR72" s="222" t="s">
        <v>2177</v>
      </c>
      <c r="GS72" s="222" t="s">
        <v>33</v>
      </c>
      <c r="GT72" s="222">
        <v>2</v>
      </c>
      <c r="GU72" s="222" t="s">
        <v>17</v>
      </c>
      <c r="GV72" s="222" t="s">
        <v>17</v>
      </c>
      <c r="GW72" s="223">
        <v>45516</v>
      </c>
      <c r="GX72" s="221" t="s">
        <v>4018</v>
      </c>
      <c r="GY72" s="224">
        <v>0</v>
      </c>
      <c r="GZ72" s="224" t="s">
        <v>2177</v>
      </c>
      <c r="HA72" s="224" t="s">
        <v>33</v>
      </c>
      <c r="HB72" s="224">
        <v>2</v>
      </c>
      <c r="HC72" s="224" t="s">
        <v>17</v>
      </c>
      <c r="HD72" s="224" t="s">
        <v>17</v>
      </c>
      <c r="HE72" s="214">
        <v>45516</v>
      </c>
      <c r="HF72" s="222" t="s">
        <v>4010</v>
      </c>
      <c r="HG72" s="222">
        <v>2</v>
      </c>
      <c r="HH72" s="222" t="s">
        <v>2177</v>
      </c>
      <c r="HI72" s="222" t="s">
        <v>33</v>
      </c>
      <c r="HJ72" s="222">
        <v>2</v>
      </c>
      <c r="HK72" s="222" t="s">
        <v>17</v>
      </c>
      <c r="HL72" s="222" t="s">
        <v>17</v>
      </c>
      <c r="HM72" s="223">
        <v>45516</v>
      </c>
      <c r="HN72" s="221" t="s">
        <v>4016</v>
      </c>
      <c r="HO72" s="224">
        <v>3</v>
      </c>
      <c r="HP72" s="224" t="s">
        <v>2177</v>
      </c>
      <c r="HQ72" s="224" t="s">
        <v>33</v>
      </c>
      <c r="HR72" s="224">
        <v>2</v>
      </c>
      <c r="HS72" s="224" t="s">
        <v>17</v>
      </c>
      <c r="HT72" s="224" t="s">
        <v>17</v>
      </c>
      <c r="HU72" s="214">
        <v>45516</v>
      </c>
      <c r="HV72" s="222" t="s">
        <v>4013</v>
      </c>
      <c r="HW72" s="222">
        <v>0</v>
      </c>
      <c r="HX72" s="222" t="s">
        <v>2177</v>
      </c>
      <c r="HY72" s="222" t="s">
        <v>33</v>
      </c>
      <c r="HZ72" s="222">
        <v>2</v>
      </c>
      <c r="IA72" s="222" t="s">
        <v>17</v>
      </c>
      <c r="IB72" s="222" t="s">
        <v>17</v>
      </c>
      <c r="IC72" s="223">
        <v>45516</v>
      </c>
      <c r="ID72" s="221" t="s">
        <v>4015</v>
      </c>
      <c r="IE72" s="224">
        <v>1</v>
      </c>
      <c r="IF72" s="224" t="s">
        <v>2177</v>
      </c>
      <c r="IG72" s="224" t="s">
        <v>33</v>
      </c>
      <c r="IH72" s="224">
        <v>2</v>
      </c>
      <c r="II72" s="224" t="s">
        <v>17</v>
      </c>
      <c r="IJ72" s="224" t="s">
        <v>17</v>
      </c>
      <c r="IK72" s="214">
        <v>45516</v>
      </c>
      <c r="IL72" s="222" t="s">
        <v>4014</v>
      </c>
      <c r="IM72" s="222">
        <v>2</v>
      </c>
      <c r="IN72" s="222" t="s">
        <v>2177</v>
      </c>
      <c r="IO72" s="222" t="s">
        <v>33</v>
      </c>
      <c r="IP72" s="222">
        <v>2</v>
      </c>
      <c r="IQ72" s="222" t="s">
        <v>17</v>
      </c>
      <c r="IR72" s="222" t="s">
        <v>17</v>
      </c>
      <c r="IS72" s="223">
        <v>45516</v>
      </c>
    </row>
    <row r="73" spans="1:253" s="11" customFormat="1" ht="13.25" customHeight="1" x14ac:dyDescent="0.25">
      <c r="A73" s="11" t="s">
        <v>2835</v>
      </c>
      <c r="B73" s="11" t="s">
        <v>11069</v>
      </c>
      <c r="C73" s="11" t="s">
        <v>2836</v>
      </c>
      <c r="D73" s="11" t="s">
        <v>2837</v>
      </c>
      <c r="E73" s="11" t="s">
        <v>10551</v>
      </c>
      <c r="F73" s="11" t="s">
        <v>4485</v>
      </c>
      <c r="G73" s="212">
        <v>22037000</v>
      </c>
      <c r="H73" s="213" t="s">
        <v>4482</v>
      </c>
      <c r="I73" s="213" t="s">
        <v>492</v>
      </c>
      <c r="J73" s="213">
        <v>1</v>
      </c>
      <c r="K73" s="213" t="s">
        <v>4484</v>
      </c>
      <c r="L73" s="213" t="s">
        <v>4483</v>
      </c>
      <c r="M73" s="214">
        <v>45529</v>
      </c>
      <c r="N73" s="221" t="s">
        <v>4489</v>
      </c>
      <c r="O73" s="216">
        <v>12966</v>
      </c>
      <c r="P73" s="216" t="s">
        <v>4486</v>
      </c>
      <c r="Q73" s="216" t="s">
        <v>492</v>
      </c>
      <c r="R73" s="216">
        <v>1</v>
      </c>
      <c r="S73" s="216" t="s">
        <v>4488</v>
      </c>
      <c r="T73" s="216" t="s">
        <v>4487</v>
      </c>
      <c r="U73" s="217">
        <v>45529</v>
      </c>
      <c r="V73" s="221" t="s">
        <v>4493</v>
      </c>
      <c r="W73" s="213">
        <v>10201000</v>
      </c>
      <c r="X73" s="213" t="s">
        <v>4490</v>
      </c>
      <c r="Y73" s="213" t="s">
        <v>492</v>
      </c>
      <c r="Z73" s="213">
        <v>1</v>
      </c>
      <c r="AA73" s="213" t="s">
        <v>4492</v>
      </c>
      <c r="AB73" s="213" t="s">
        <v>4491</v>
      </c>
      <c r="AC73" s="214">
        <v>45529</v>
      </c>
      <c r="AD73" s="221" t="s">
        <v>4497</v>
      </c>
      <c r="AE73" s="218">
        <v>254000</v>
      </c>
      <c r="AF73" s="218" t="s">
        <v>4494</v>
      </c>
      <c r="AG73" s="218" t="s">
        <v>492</v>
      </c>
      <c r="AH73" s="218">
        <v>1</v>
      </c>
      <c r="AI73" s="218" t="s">
        <v>4496</v>
      </c>
      <c r="AJ73" s="218" t="s">
        <v>4495</v>
      </c>
      <c r="AK73" s="219">
        <v>45529</v>
      </c>
      <c r="AL73" s="221" t="s">
        <v>6550</v>
      </c>
      <c r="AM73" s="213">
        <v>0</v>
      </c>
      <c r="AN73" s="213" t="s">
        <v>6547</v>
      </c>
      <c r="AO73" s="213" t="s">
        <v>492</v>
      </c>
      <c r="AP73" s="213">
        <v>1</v>
      </c>
      <c r="AQ73" s="213" t="s">
        <v>6549</v>
      </c>
      <c r="AR73" s="213" t="s">
        <v>6548</v>
      </c>
      <c r="AS73" s="214">
        <v>45560</v>
      </c>
      <c r="AT73" s="222" t="s">
        <v>4501</v>
      </c>
      <c r="AU73" s="218">
        <v>32</v>
      </c>
      <c r="AV73" s="218" t="s">
        <v>4498</v>
      </c>
      <c r="AW73" s="218" t="s">
        <v>884</v>
      </c>
      <c r="AX73" s="218">
        <v>2</v>
      </c>
      <c r="AY73" s="218" t="s">
        <v>4500</v>
      </c>
      <c r="AZ73" s="218" t="s">
        <v>4499</v>
      </c>
      <c r="BA73" s="219">
        <v>45529</v>
      </c>
      <c r="BB73" s="221" t="s">
        <v>4523</v>
      </c>
      <c r="BC73" s="213" t="s">
        <v>17</v>
      </c>
      <c r="BD73" s="213" t="s">
        <v>17</v>
      </c>
      <c r="BE73" s="213" t="s">
        <v>17</v>
      </c>
      <c r="BF73" s="213" t="s">
        <v>17</v>
      </c>
      <c r="BG73" s="213" t="s">
        <v>1466</v>
      </c>
      <c r="BH73" s="213" t="s">
        <v>17</v>
      </c>
      <c r="BI73" s="214">
        <v>45529</v>
      </c>
      <c r="BJ73" s="222" t="s">
        <v>4503</v>
      </c>
      <c r="BK73" s="222">
        <v>33</v>
      </c>
      <c r="BL73" s="222" t="s">
        <v>4498</v>
      </c>
      <c r="BM73" s="222" t="s">
        <v>884</v>
      </c>
      <c r="BN73" s="222">
        <v>2</v>
      </c>
      <c r="BO73" s="222" t="s">
        <v>4502</v>
      </c>
      <c r="BP73" s="218" t="s">
        <v>4499</v>
      </c>
      <c r="BQ73" s="223">
        <v>45529</v>
      </c>
      <c r="BR73" s="221" t="s">
        <v>4525</v>
      </c>
      <c r="BS73" s="224">
        <v>16120</v>
      </c>
      <c r="BT73" s="224" t="s">
        <v>4498</v>
      </c>
      <c r="BU73" s="224" t="s">
        <v>884</v>
      </c>
      <c r="BV73" s="224">
        <v>2</v>
      </c>
      <c r="BW73" s="224" t="s">
        <v>4524</v>
      </c>
      <c r="BX73" s="224" t="s">
        <v>4499</v>
      </c>
      <c r="BY73" s="214">
        <v>45529</v>
      </c>
      <c r="BZ73" s="222" t="s">
        <v>4527</v>
      </c>
      <c r="CA73" s="222">
        <v>243</v>
      </c>
      <c r="CB73" s="222" t="s">
        <v>4498</v>
      </c>
      <c r="CC73" s="222" t="s">
        <v>884</v>
      </c>
      <c r="CD73" s="222">
        <v>2</v>
      </c>
      <c r="CE73" s="222" t="s">
        <v>4526</v>
      </c>
      <c r="CF73" s="222" t="s">
        <v>4499</v>
      </c>
      <c r="CG73" s="223">
        <v>45529</v>
      </c>
      <c r="CH73" s="221" t="s">
        <v>11751</v>
      </c>
      <c r="CI73" s="222" t="e">
        <v>#N/A</v>
      </c>
      <c r="CJ73" s="222" t="e">
        <v>#N/A</v>
      </c>
      <c r="CK73" s="222" t="e">
        <v>#N/A</v>
      </c>
      <c r="CL73" s="222" t="e">
        <v>#N/A</v>
      </c>
      <c r="CM73" s="222" t="e">
        <v>#N/A</v>
      </c>
      <c r="CN73" s="222" t="e">
        <v>#N/A</v>
      </c>
      <c r="CO73" s="225" t="e">
        <v>#N/A</v>
      </c>
      <c r="CP73" s="222" t="s">
        <v>4529</v>
      </c>
      <c r="CQ73" s="224" t="s">
        <v>17</v>
      </c>
      <c r="CR73" s="224" t="s">
        <v>17</v>
      </c>
      <c r="CS73" s="224" t="s">
        <v>17</v>
      </c>
      <c r="CT73" s="224" t="s">
        <v>17</v>
      </c>
      <c r="CU73" s="224" t="s">
        <v>1466</v>
      </c>
      <c r="CV73" s="224" t="s">
        <v>17</v>
      </c>
      <c r="CW73" s="214">
        <v>45529</v>
      </c>
      <c r="CX73" s="222" t="s">
        <v>4507</v>
      </c>
      <c r="CY73" s="218">
        <v>77000</v>
      </c>
      <c r="CZ73" s="218" t="s">
        <v>4494</v>
      </c>
      <c r="DA73" s="218" t="s">
        <v>884</v>
      </c>
      <c r="DB73" s="218">
        <v>2</v>
      </c>
      <c r="DC73" s="218" t="s">
        <v>4513</v>
      </c>
      <c r="DD73" s="218" t="s">
        <v>4495</v>
      </c>
      <c r="DE73" s="220">
        <v>45529</v>
      </c>
      <c r="DF73" s="221" t="s">
        <v>4510</v>
      </c>
      <c r="DG73" s="213">
        <v>9947000</v>
      </c>
      <c r="DH73" s="224" t="s">
        <v>4508</v>
      </c>
      <c r="DI73" s="224" t="s">
        <v>884</v>
      </c>
      <c r="DJ73" s="224">
        <v>2</v>
      </c>
      <c r="DK73" s="224" t="s">
        <v>4509</v>
      </c>
      <c r="DL73" s="224" t="s">
        <v>4491</v>
      </c>
      <c r="DM73" s="214">
        <v>45529</v>
      </c>
      <c r="DN73" s="222" t="s">
        <v>4512</v>
      </c>
      <c r="DO73" s="218">
        <v>177000</v>
      </c>
      <c r="DP73" s="222" t="s">
        <v>4494</v>
      </c>
      <c r="DQ73" s="222" t="s">
        <v>884</v>
      </c>
      <c r="DR73" s="222">
        <v>2</v>
      </c>
      <c r="DS73" s="222" t="s">
        <v>4511</v>
      </c>
      <c r="DT73" s="222" t="s">
        <v>4495</v>
      </c>
      <c r="DU73" s="223">
        <v>45529</v>
      </c>
      <c r="DV73" s="221" t="s">
        <v>4514</v>
      </c>
      <c r="DW73" s="213">
        <v>77000</v>
      </c>
      <c r="DX73" s="224" t="s">
        <v>4494</v>
      </c>
      <c r="DY73" s="224" t="s">
        <v>884</v>
      </c>
      <c r="DZ73" s="224">
        <v>2</v>
      </c>
      <c r="EA73" s="224" t="s">
        <v>4513</v>
      </c>
      <c r="EB73" s="224" t="s">
        <v>4495</v>
      </c>
      <c r="EC73" s="214">
        <v>45529</v>
      </c>
      <c r="ED73" s="222" t="s">
        <v>4515</v>
      </c>
      <c r="EE73" s="218" t="s">
        <v>17</v>
      </c>
      <c r="EF73" s="222" t="s">
        <v>17</v>
      </c>
      <c r="EG73" s="222" t="s">
        <v>884</v>
      </c>
      <c r="EH73" s="222">
        <v>2</v>
      </c>
      <c r="EI73" s="222" t="s">
        <v>4513</v>
      </c>
      <c r="EJ73" s="222" t="s">
        <v>17</v>
      </c>
      <c r="EK73" s="223">
        <v>45529</v>
      </c>
      <c r="EL73" s="221" t="s">
        <v>4516</v>
      </c>
      <c r="EM73" s="213" t="s">
        <v>17</v>
      </c>
      <c r="EN73" s="224" t="s">
        <v>17</v>
      </c>
      <c r="EO73" s="224" t="s">
        <v>884</v>
      </c>
      <c r="EP73" s="224">
        <v>2</v>
      </c>
      <c r="EQ73" s="224" t="s">
        <v>4513</v>
      </c>
      <c r="ER73" s="224" t="s">
        <v>17</v>
      </c>
      <c r="ES73" s="214">
        <v>45529</v>
      </c>
      <c r="ET73" s="222" t="s">
        <v>4505</v>
      </c>
      <c r="EU73" s="222">
        <v>33</v>
      </c>
      <c r="EV73" s="222" t="s">
        <v>4498</v>
      </c>
      <c r="EW73" s="222" t="s">
        <v>884</v>
      </c>
      <c r="EX73" s="222">
        <v>2</v>
      </c>
      <c r="EY73" s="222" t="s">
        <v>4504</v>
      </c>
      <c r="EZ73" s="222" t="s">
        <v>4499</v>
      </c>
      <c r="FA73" s="223">
        <v>45529</v>
      </c>
      <c r="FB73" s="221" t="s">
        <v>4520</v>
      </c>
      <c r="FC73" s="224">
        <v>3</v>
      </c>
      <c r="FD73" s="224" t="s">
        <v>4517</v>
      </c>
      <c r="FE73" s="224" t="s">
        <v>884</v>
      </c>
      <c r="FF73" s="224">
        <v>2</v>
      </c>
      <c r="FG73" s="224" t="s">
        <v>4519</v>
      </c>
      <c r="FH73" s="224" t="s">
        <v>4518</v>
      </c>
      <c r="FI73" s="214">
        <v>45529</v>
      </c>
      <c r="FJ73" s="221" t="s">
        <v>4521</v>
      </c>
      <c r="FK73" s="222" t="s">
        <v>17</v>
      </c>
      <c r="FL73" s="222" t="s">
        <v>17</v>
      </c>
      <c r="FM73" s="222" t="s">
        <v>17</v>
      </c>
      <c r="FN73" s="222" t="s">
        <v>17</v>
      </c>
      <c r="FO73" s="222" t="s">
        <v>1466</v>
      </c>
      <c r="FP73" s="218" t="s">
        <v>17</v>
      </c>
      <c r="FQ73" s="219">
        <v>45529</v>
      </c>
      <c r="FR73" s="221" t="s">
        <v>4522</v>
      </c>
      <c r="FS73" s="224" t="s">
        <v>17</v>
      </c>
      <c r="FT73" s="224" t="s">
        <v>17</v>
      </c>
      <c r="FU73" s="224" t="s">
        <v>17</v>
      </c>
      <c r="FV73" s="224" t="s">
        <v>17</v>
      </c>
      <c r="FW73" s="224" t="s">
        <v>1466</v>
      </c>
      <c r="FX73" s="224" t="s">
        <v>17</v>
      </c>
      <c r="FY73" s="214">
        <v>45529</v>
      </c>
      <c r="FZ73" s="222" t="s">
        <v>2839</v>
      </c>
      <c r="GA73" s="222">
        <v>0</v>
      </c>
      <c r="GB73" s="222" t="s">
        <v>2177</v>
      </c>
      <c r="GC73" s="222" t="s">
        <v>33</v>
      </c>
      <c r="GD73" s="222">
        <v>2</v>
      </c>
      <c r="GE73" s="222" t="s">
        <v>17</v>
      </c>
      <c r="GF73" s="222" t="s">
        <v>17</v>
      </c>
      <c r="GG73" s="223">
        <v>45460</v>
      </c>
      <c r="GH73" s="221" t="s">
        <v>2845</v>
      </c>
      <c r="GI73" s="224">
        <v>0</v>
      </c>
      <c r="GJ73" s="224" t="s">
        <v>2177</v>
      </c>
      <c r="GK73" s="224" t="s">
        <v>33</v>
      </c>
      <c r="GL73" s="224">
        <v>2</v>
      </c>
      <c r="GM73" s="224" t="s">
        <v>17</v>
      </c>
      <c r="GN73" s="224" t="s">
        <v>17</v>
      </c>
      <c r="GO73" s="214">
        <v>45460</v>
      </c>
      <c r="GP73" s="222" t="s">
        <v>2840</v>
      </c>
      <c r="GQ73" s="222">
        <v>0</v>
      </c>
      <c r="GR73" s="222" t="s">
        <v>2177</v>
      </c>
      <c r="GS73" s="222" t="s">
        <v>33</v>
      </c>
      <c r="GT73" s="222">
        <v>2</v>
      </c>
      <c r="GU73" s="222" t="s">
        <v>17</v>
      </c>
      <c r="GV73" s="222" t="s">
        <v>17</v>
      </c>
      <c r="GW73" s="223">
        <v>45460</v>
      </c>
      <c r="GX73" s="221" t="s">
        <v>2846</v>
      </c>
      <c r="GY73" s="224">
        <v>0</v>
      </c>
      <c r="GZ73" s="224" t="s">
        <v>2177</v>
      </c>
      <c r="HA73" s="224" t="s">
        <v>33</v>
      </c>
      <c r="HB73" s="224">
        <v>2</v>
      </c>
      <c r="HC73" s="224" t="s">
        <v>17</v>
      </c>
      <c r="HD73" s="224" t="s">
        <v>17</v>
      </c>
      <c r="HE73" s="214">
        <v>45460</v>
      </c>
      <c r="HF73" s="222" t="s">
        <v>2838</v>
      </c>
      <c r="HG73" s="222">
        <v>0</v>
      </c>
      <c r="HH73" s="222" t="s">
        <v>2177</v>
      </c>
      <c r="HI73" s="222" t="s">
        <v>33</v>
      </c>
      <c r="HJ73" s="222">
        <v>2</v>
      </c>
      <c r="HK73" s="222" t="s">
        <v>17</v>
      </c>
      <c r="HL73" s="222" t="s">
        <v>17</v>
      </c>
      <c r="HM73" s="223">
        <v>45460</v>
      </c>
      <c r="HN73" s="221" t="s">
        <v>2844</v>
      </c>
      <c r="HO73" s="224">
        <v>0</v>
      </c>
      <c r="HP73" s="224" t="s">
        <v>2177</v>
      </c>
      <c r="HQ73" s="224" t="s">
        <v>33</v>
      </c>
      <c r="HR73" s="224">
        <v>2</v>
      </c>
      <c r="HS73" s="224" t="s">
        <v>17</v>
      </c>
      <c r="HT73" s="224" t="s">
        <v>17</v>
      </c>
      <c r="HU73" s="214">
        <v>45460</v>
      </c>
      <c r="HV73" s="222" t="s">
        <v>2841</v>
      </c>
      <c r="HW73" s="222">
        <v>0</v>
      </c>
      <c r="HX73" s="222" t="s">
        <v>2177</v>
      </c>
      <c r="HY73" s="222" t="s">
        <v>33</v>
      </c>
      <c r="HZ73" s="222">
        <v>2</v>
      </c>
      <c r="IA73" s="222" t="s">
        <v>17</v>
      </c>
      <c r="IB73" s="222" t="s">
        <v>17</v>
      </c>
      <c r="IC73" s="223">
        <v>45460</v>
      </c>
      <c r="ID73" s="221" t="s">
        <v>2843</v>
      </c>
      <c r="IE73" s="224">
        <v>2</v>
      </c>
      <c r="IF73" s="224" t="s">
        <v>2177</v>
      </c>
      <c r="IG73" s="224" t="s">
        <v>33</v>
      </c>
      <c r="IH73" s="224">
        <v>2</v>
      </c>
      <c r="II73" s="224" t="s">
        <v>17</v>
      </c>
      <c r="IJ73" s="224" t="s">
        <v>17</v>
      </c>
      <c r="IK73" s="214">
        <v>45460</v>
      </c>
      <c r="IL73" s="222" t="s">
        <v>2842</v>
      </c>
      <c r="IM73" s="222">
        <v>1</v>
      </c>
      <c r="IN73" s="222" t="s">
        <v>2177</v>
      </c>
      <c r="IO73" s="222" t="s">
        <v>33</v>
      </c>
      <c r="IP73" s="222">
        <v>2</v>
      </c>
      <c r="IQ73" s="222" t="s">
        <v>17</v>
      </c>
      <c r="IR73" s="222" t="s">
        <v>17</v>
      </c>
      <c r="IS73" s="223">
        <v>45460</v>
      </c>
    </row>
    <row r="74" spans="1:253" s="11" customFormat="1" ht="13.25" customHeight="1" x14ac:dyDescent="0.25">
      <c r="A74" s="11" t="s">
        <v>4734</v>
      </c>
      <c r="B74" s="11" t="s">
        <v>11020</v>
      </c>
      <c r="C74" s="11" t="s">
        <v>4735</v>
      </c>
      <c r="D74" s="11" t="s">
        <v>4736</v>
      </c>
      <c r="E74" s="11" t="s">
        <v>10552</v>
      </c>
      <c r="F74" s="11" t="s">
        <v>8104</v>
      </c>
      <c r="G74" s="212">
        <v>2343000</v>
      </c>
      <c r="H74" s="213" t="s">
        <v>8101</v>
      </c>
      <c r="I74" s="213" t="s">
        <v>884</v>
      </c>
      <c r="J74" s="213">
        <v>2</v>
      </c>
      <c r="K74" s="213" t="s">
        <v>8103</v>
      </c>
      <c r="L74" s="213" t="s">
        <v>8102</v>
      </c>
      <c r="M74" s="214">
        <v>45562</v>
      </c>
      <c r="N74" s="221" t="s">
        <v>8108</v>
      </c>
      <c r="O74" s="216">
        <v>30355</v>
      </c>
      <c r="P74" s="216" t="s">
        <v>8105</v>
      </c>
      <c r="Q74" s="216" t="s">
        <v>884</v>
      </c>
      <c r="R74" s="216">
        <v>2</v>
      </c>
      <c r="S74" s="216" t="s">
        <v>8107</v>
      </c>
      <c r="T74" s="216" t="s">
        <v>8106</v>
      </c>
      <c r="U74" s="217">
        <v>45562</v>
      </c>
      <c r="V74" s="221" t="s">
        <v>8112</v>
      </c>
      <c r="W74" s="213">
        <v>1505000</v>
      </c>
      <c r="X74" s="213" t="s">
        <v>8109</v>
      </c>
      <c r="Y74" s="213" t="s">
        <v>884</v>
      </c>
      <c r="Z74" s="213">
        <v>2</v>
      </c>
      <c r="AA74" s="213" t="s">
        <v>8111</v>
      </c>
      <c r="AB74" s="213" t="s">
        <v>8110</v>
      </c>
      <c r="AC74" s="214">
        <v>45562</v>
      </c>
      <c r="AD74" s="221" t="s">
        <v>8114</v>
      </c>
      <c r="AE74" s="218">
        <v>840000</v>
      </c>
      <c r="AF74" s="218" t="s">
        <v>8109</v>
      </c>
      <c r="AG74" s="218" t="s">
        <v>884</v>
      </c>
      <c r="AH74" s="218">
        <v>2</v>
      </c>
      <c r="AI74" s="218" t="s">
        <v>8113</v>
      </c>
      <c r="AJ74" s="218" t="s">
        <v>8110</v>
      </c>
      <c r="AK74" s="219">
        <v>45562</v>
      </c>
      <c r="AL74" s="221" t="s">
        <v>8116</v>
      </c>
      <c r="AM74" s="213" t="s">
        <v>17</v>
      </c>
      <c r="AN74" s="213" t="s">
        <v>512</v>
      </c>
      <c r="AO74" s="213" t="s">
        <v>17</v>
      </c>
      <c r="AP74" s="213" t="s">
        <v>17</v>
      </c>
      <c r="AQ74" s="213" t="s">
        <v>8115</v>
      </c>
      <c r="AR74" s="213" t="s">
        <v>512</v>
      </c>
      <c r="AS74" s="214">
        <v>45562</v>
      </c>
      <c r="AT74" s="222" t="s">
        <v>8117</v>
      </c>
      <c r="AU74" s="218" t="s">
        <v>17</v>
      </c>
      <c r="AV74" s="218" t="s">
        <v>512</v>
      </c>
      <c r="AW74" s="218" t="s">
        <v>17</v>
      </c>
      <c r="AX74" s="218" t="s">
        <v>17</v>
      </c>
      <c r="AY74" s="218" t="s">
        <v>4737</v>
      </c>
      <c r="AZ74" s="218" t="s">
        <v>512</v>
      </c>
      <c r="BA74" s="219">
        <v>45562</v>
      </c>
      <c r="BB74" s="221" t="s">
        <v>8141</v>
      </c>
      <c r="BC74" s="213" t="s">
        <v>17</v>
      </c>
      <c r="BD74" s="213" t="s">
        <v>8138</v>
      </c>
      <c r="BE74" s="213" t="s">
        <v>22</v>
      </c>
      <c r="BF74" s="213">
        <v>3</v>
      </c>
      <c r="BG74" s="213" t="s">
        <v>8140</v>
      </c>
      <c r="BH74" s="213" t="s">
        <v>8139</v>
      </c>
      <c r="BI74" s="214">
        <v>45562</v>
      </c>
      <c r="BJ74" s="222" t="s">
        <v>8120</v>
      </c>
      <c r="BK74" s="222">
        <v>1</v>
      </c>
      <c r="BL74" s="222" t="s">
        <v>8118</v>
      </c>
      <c r="BM74" s="222" t="s">
        <v>22</v>
      </c>
      <c r="BN74" s="222">
        <v>3</v>
      </c>
      <c r="BO74" s="222" t="s">
        <v>8119</v>
      </c>
      <c r="BP74" s="218" t="s">
        <v>7764</v>
      </c>
      <c r="BQ74" s="223">
        <v>45562</v>
      </c>
      <c r="BR74" s="221" t="s">
        <v>4738</v>
      </c>
      <c r="BS74" s="224" t="s">
        <v>17</v>
      </c>
      <c r="BT74" s="224" t="s">
        <v>512</v>
      </c>
      <c r="BU74" s="224" t="s">
        <v>17</v>
      </c>
      <c r="BV74" s="224" t="s">
        <v>17</v>
      </c>
      <c r="BW74" s="224" t="s">
        <v>4737</v>
      </c>
      <c r="BX74" s="224" t="s">
        <v>512</v>
      </c>
      <c r="BY74" s="214">
        <v>45530</v>
      </c>
      <c r="BZ74" s="222" t="s">
        <v>4739</v>
      </c>
      <c r="CA74" s="222" t="s">
        <v>17</v>
      </c>
      <c r="CB74" s="222" t="s">
        <v>512</v>
      </c>
      <c r="CC74" s="222" t="s">
        <v>17</v>
      </c>
      <c r="CD74" s="222" t="s">
        <v>17</v>
      </c>
      <c r="CE74" s="222" t="s">
        <v>4737</v>
      </c>
      <c r="CF74" s="222" t="s">
        <v>512</v>
      </c>
      <c r="CG74" s="223">
        <v>45530</v>
      </c>
      <c r="CH74" s="221" t="s">
        <v>11752</v>
      </c>
      <c r="CI74" s="222" t="e">
        <v>#N/A</v>
      </c>
      <c r="CJ74" s="222" t="e">
        <v>#N/A</v>
      </c>
      <c r="CK74" s="222" t="e">
        <v>#N/A</v>
      </c>
      <c r="CL74" s="222" t="e">
        <v>#N/A</v>
      </c>
      <c r="CM74" s="222" t="e">
        <v>#N/A</v>
      </c>
      <c r="CN74" s="222" t="e">
        <v>#N/A</v>
      </c>
      <c r="CO74" s="225" t="e">
        <v>#N/A</v>
      </c>
      <c r="CP74" s="222" t="s">
        <v>4741</v>
      </c>
      <c r="CQ74" s="224" t="s">
        <v>17</v>
      </c>
      <c r="CR74" s="224" t="s">
        <v>512</v>
      </c>
      <c r="CS74" s="224" t="s">
        <v>17</v>
      </c>
      <c r="CT74" s="224" t="s">
        <v>17</v>
      </c>
      <c r="CU74" s="224" t="s">
        <v>4737</v>
      </c>
      <c r="CV74" s="224" t="s">
        <v>512</v>
      </c>
      <c r="CW74" s="214">
        <v>45530</v>
      </c>
      <c r="CX74" s="222" t="s">
        <v>8123</v>
      </c>
      <c r="CY74" s="218">
        <v>293000</v>
      </c>
      <c r="CZ74" s="218" t="s">
        <v>8109</v>
      </c>
      <c r="DA74" s="218" t="s">
        <v>884</v>
      </c>
      <c r="DB74" s="218">
        <v>2</v>
      </c>
      <c r="DC74" s="218" t="s">
        <v>8128</v>
      </c>
      <c r="DD74" s="218" t="s">
        <v>8110</v>
      </c>
      <c r="DE74" s="220">
        <v>45562</v>
      </c>
      <c r="DF74" s="221" t="s">
        <v>8125</v>
      </c>
      <c r="DG74" s="213">
        <v>665000</v>
      </c>
      <c r="DH74" s="224" t="s">
        <v>8109</v>
      </c>
      <c r="DI74" s="224" t="s">
        <v>884</v>
      </c>
      <c r="DJ74" s="224">
        <v>2</v>
      </c>
      <c r="DK74" s="224" t="s">
        <v>8124</v>
      </c>
      <c r="DL74" s="224" t="s">
        <v>8110</v>
      </c>
      <c r="DM74" s="214">
        <v>45562</v>
      </c>
      <c r="DN74" s="222" t="s">
        <v>8127</v>
      </c>
      <c r="DO74" s="218">
        <v>547000</v>
      </c>
      <c r="DP74" s="222" t="s">
        <v>8109</v>
      </c>
      <c r="DQ74" s="222" t="s">
        <v>884</v>
      </c>
      <c r="DR74" s="222">
        <v>2</v>
      </c>
      <c r="DS74" s="222" t="s">
        <v>8126</v>
      </c>
      <c r="DT74" s="222" t="s">
        <v>8110</v>
      </c>
      <c r="DU74" s="223">
        <v>45562</v>
      </c>
      <c r="DV74" s="221" t="s">
        <v>8129</v>
      </c>
      <c r="DW74" s="213">
        <v>293000</v>
      </c>
      <c r="DX74" s="224" t="s">
        <v>8109</v>
      </c>
      <c r="DY74" s="224" t="s">
        <v>884</v>
      </c>
      <c r="DZ74" s="224">
        <v>2</v>
      </c>
      <c r="EA74" s="224" t="s">
        <v>8128</v>
      </c>
      <c r="EB74" s="224" t="s">
        <v>8110</v>
      </c>
      <c r="EC74" s="214">
        <v>45562</v>
      </c>
      <c r="ED74" s="222" t="s">
        <v>8131</v>
      </c>
      <c r="EE74" s="218">
        <v>0</v>
      </c>
      <c r="EF74" s="222" t="s">
        <v>8109</v>
      </c>
      <c r="EG74" s="222" t="s">
        <v>884</v>
      </c>
      <c r="EH74" s="222">
        <v>2</v>
      </c>
      <c r="EI74" s="222" t="s">
        <v>8130</v>
      </c>
      <c r="EJ74" s="222" t="s">
        <v>8110</v>
      </c>
      <c r="EK74" s="223">
        <v>45562</v>
      </c>
      <c r="EL74" s="221" t="s">
        <v>8133</v>
      </c>
      <c r="EM74" s="213">
        <v>0</v>
      </c>
      <c r="EN74" s="224" t="s">
        <v>8109</v>
      </c>
      <c r="EO74" s="224" t="s">
        <v>884</v>
      </c>
      <c r="EP74" s="224">
        <v>2</v>
      </c>
      <c r="EQ74" s="224" t="s">
        <v>8132</v>
      </c>
      <c r="ER74" s="224" t="s">
        <v>8110</v>
      </c>
      <c r="ES74" s="214">
        <v>45562</v>
      </c>
      <c r="ET74" s="222" t="s">
        <v>8121</v>
      </c>
      <c r="EU74" s="222">
        <v>1</v>
      </c>
      <c r="EV74" s="222" t="s">
        <v>8118</v>
      </c>
      <c r="EW74" s="222" t="s">
        <v>22</v>
      </c>
      <c r="EX74" s="222">
        <v>3</v>
      </c>
      <c r="EY74" s="222" t="s">
        <v>8119</v>
      </c>
      <c r="EZ74" s="222" t="s">
        <v>7764</v>
      </c>
      <c r="FA74" s="223">
        <v>45562</v>
      </c>
      <c r="FB74" s="221" t="s">
        <v>8135</v>
      </c>
      <c r="FC74" s="224">
        <v>1</v>
      </c>
      <c r="FD74" s="224" t="s">
        <v>8109</v>
      </c>
      <c r="FE74" s="224" t="s">
        <v>884</v>
      </c>
      <c r="FF74" s="224">
        <v>2</v>
      </c>
      <c r="FG74" s="224" t="s">
        <v>8134</v>
      </c>
      <c r="FH74" s="224" t="s">
        <v>8110</v>
      </c>
      <c r="FI74" s="214">
        <v>45562</v>
      </c>
      <c r="FJ74" s="221" t="s">
        <v>8136</v>
      </c>
      <c r="FK74" s="222" t="s">
        <v>17</v>
      </c>
      <c r="FL74" s="222" t="s">
        <v>512</v>
      </c>
      <c r="FM74" s="222" t="s">
        <v>17</v>
      </c>
      <c r="FN74" s="222" t="s">
        <v>17</v>
      </c>
      <c r="FO74" s="222" t="s">
        <v>4737</v>
      </c>
      <c r="FP74" s="218" t="s">
        <v>512</v>
      </c>
      <c r="FQ74" s="219">
        <v>45562</v>
      </c>
      <c r="FR74" s="221" t="s">
        <v>8137</v>
      </c>
      <c r="FS74" s="224" t="s">
        <v>17</v>
      </c>
      <c r="FT74" s="224" t="s">
        <v>512</v>
      </c>
      <c r="FU74" s="224" t="s">
        <v>17</v>
      </c>
      <c r="FV74" s="224" t="s">
        <v>17</v>
      </c>
      <c r="FW74" s="224" t="s">
        <v>4737</v>
      </c>
      <c r="FX74" s="224" t="s">
        <v>512</v>
      </c>
      <c r="FY74" s="214">
        <v>45562</v>
      </c>
      <c r="FZ74" s="222" t="s">
        <v>5153</v>
      </c>
      <c r="GA74" s="222">
        <v>0</v>
      </c>
      <c r="GB74" s="222" t="s">
        <v>2177</v>
      </c>
      <c r="GC74" s="222" t="s">
        <v>33</v>
      </c>
      <c r="GD74" s="222">
        <v>2</v>
      </c>
      <c r="GE74" s="222" t="s">
        <v>17</v>
      </c>
      <c r="GF74" s="222" t="s">
        <v>17</v>
      </c>
      <c r="GG74" s="223">
        <v>45530</v>
      </c>
      <c r="GH74" s="221" t="s">
        <v>5159</v>
      </c>
      <c r="GI74" s="224">
        <v>0</v>
      </c>
      <c r="GJ74" s="224" t="s">
        <v>2177</v>
      </c>
      <c r="GK74" s="224" t="s">
        <v>33</v>
      </c>
      <c r="GL74" s="224">
        <v>2</v>
      </c>
      <c r="GM74" s="224" t="s">
        <v>17</v>
      </c>
      <c r="GN74" s="224" t="s">
        <v>17</v>
      </c>
      <c r="GO74" s="214">
        <v>45530</v>
      </c>
      <c r="GP74" s="222" t="s">
        <v>5154</v>
      </c>
      <c r="GQ74" s="222">
        <v>0</v>
      </c>
      <c r="GR74" s="222" t="s">
        <v>2177</v>
      </c>
      <c r="GS74" s="222" t="s">
        <v>33</v>
      </c>
      <c r="GT74" s="222">
        <v>2</v>
      </c>
      <c r="GU74" s="222" t="s">
        <v>17</v>
      </c>
      <c r="GV74" s="222" t="s">
        <v>17</v>
      </c>
      <c r="GW74" s="223">
        <v>45530</v>
      </c>
      <c r="GX74" s="221" t="s">
        <v>5160</v>
      </c>
      <c r="GY74" s="224">
        <v>0</v>
      </c>
      <c r="GZ74" s="224" t="s">
        <v>2177</v>
      </c>
      <c r="HA74" s="224" t="s">
        <v>33</v>
      </c>
      <c r="HB74" s="224">
        <v>2</v>
      </c>
      <c r="HC74" s="224" t="s">
        <v>17</v>
      </c>
      <c r="HD74" s="224" t="s">
        <v>17</v>
      </c>
      <c r="HE74" s="214">
        <v>45530</v>
      </c>
      <c r="HF74" s="222" t="s">
        <v>5152</v>
      </c>
      <c r="HG74" s="222">
        <v>0</v>
      </c>
      <c r="HH74" s="222" t="s">
        <v>2177</v>
      </c>
      <c r="HI74" s="222" t="s">
        <v>33</v>
      </c>
      <c r="HJ74" s="222">
        <v>2</v>
      </c>
      <c r="HK74" s="222" t="s">
        <v>17</v>
      </c>
      <c r="HL74" s="222" t="s">
        <v>17</v>
      </c>
      <c r="HM74" s="223">
        <v>45530</v>
      </c>
      <c r="HN74" s="221" t="s">
        <v>5158</v>
      </c>
      <c r="HO74" s="224">
        <v>0</v>
      </c>
      <c r="HP74" s="224" t="s">
        <v>2177</v>
      </c>
      <c r="HQ74" s="224" t="s">
        <v>33</v>
      </c>
      <c r="HR74" s="224">
        <v>2</v>
      </c>
      <c r="HS74" s="224" t="s">
        <v>17</v>
      </c>
      <c r="HT74" s="224" t="s">
        <v>17</v>
      </c>
      <c r="HU74" s="214">
        <v>45530</v>
      </c>
      <c r="HV74" s="222" t="s">
        <v>5155</v>
      </c>
      <c r="HW74" s="222">
        <v>0</v>
      </c>
      <c r="HX74" s="222" t="s">
        <v>2177</v>
      </c>
      <c r="HY74" s="222" t="s">
        <v>33</v>
      </c>
      <c r="HZ74" s="222">
        <v>2</v>
      </c>
      <c r="IA74" s="222" t="s">
        <v>17</v>
      </c>
      <c r="IB74" s="222" t="s">
        <v>17</v>
      </c>
      <c r="IC74" s="223">
        <v>45530</v>
      </c>
      <c r="ID74" s="221" t="s">
        <v>5157</v>
      </c>
      <c r="IE74" s="224">
        <v>0</v>
      </c>
      <c r="IF74" s="224" t="s">
        <v>2177</v>
      </c>
      <c r="IG74" s="224" t="s">
        <v>33</v>
      </c>
      <c r="IH74" s="224">
        <v>2</v>
      </c>
      <c r="II74" s="224" t="s">
        <v>17</v>
      </c>
      <c r="IJ74" s="224" t="s">
        <v>17</v>
      </c>
      <c r="IK74" s="214">
        <v>45530</v>
      </c>
      <c r="IL74" s="222" t="s">
        <v>5156</v>
      </c>
      <c r="IM74" s="222">
        <v>0</v>
      </c>
      <c r="IN74" s="222" t="s">
        <v>2177</v>
      </c>
      <c r="IO74" s="222" t="s">
        <v>33</v>
      </c>
      <c r="IP74" s="222">
        <v>2</v>
      </c>
      <c r="IQ74" s="222" t="s">
        <v>17</v>
      </c>
      <c r="IR74" s="222" t="s">
        <v>17</v>
      </c>
      <c r="IS74" s="223">
        <v>45530</v>
      </c>
    </row>
    <row r="75" spans="1:253" s="11" customFormat="1" ht="13.25" customHeight="1" x14ac:dyDescent="0.25">
      <c r="A75" s="11" t="s">
        <v>3123</v>
      </c>
      <c r="B75" s="11" t="s">
        <v>11027</v>
      </c>
      <c r="C75" s="11" t="s">
        <v>3124</v>
      </c>
      <c r="D75" s="11" t="s">
        <v>3125</v>
      </c>
      <c r="E75" s="11" t="s">
        <v>10553</v>
      </c>
      <c r="F75" s="11" t="s">
        <v>8539</v>
      </c>
      <c r="G75" s="212">
        <v>2877000</v>
      </c>
      <c r="H75" s="213" t="s">
        <v>8330</v>
      </c>
      <c r="I75" s="213" t="s">
        <v>492</v>
      </c>
      <c r="J75" s="213">
        <v>1</v>
      </c>
      <c r="K75" s="213" t="s">
        <v>8538</v>
      </c>
      <c r="L75" s="213" t="s">
        <v>8537</v>
      </c>
      <c r="M75" s="214">
        <v>45563</v>
      </c>
      <c r="N75" s="221" t="s">
        <v>8562</v>
      </c>
      <c r="O75" s="216">
        <v>62610</v>
      </c>
      <c r="P75" s="216" t="s">
        <v>8413</v>
      </c>
      <c r="Q75" s="216" t="s">
        <v>884</v>
      </c>
      <c r="R75" s="216">
        <v>2</v>
      </c>
      <c r="S75" s="216" t="s">
        <v>8561</v>
      </c>
      <c r="T75" s="216" t="s">
        <v>8560</v>
      </c>
      <c r="U75" s="217">
        <v>45563</v>
      </c>
      <c r="V75" s="221" t="s">
        <v>8564</v>
      </c>
      <c r="W75" s="213">
        <v>2877000</v>
      </c>
      <c r="X75" s="213" t="s">
        <v>8330</v>
      </c>
      <c r="Y75" s="213" t="s">
        <v>884</v>
      </c>
      <c r="Z75" s="213">
        <v>2</v>
      </c>
      <c r="AA75" s="213" t="s">
        <v>8563</v>
      </c>
      <c r="AB75" s="213" t="s">
        <v>8537</v>
      </c>
      <c r="AC75" s="214">
        <v>45563</v>
      </c>
      <c r="AD75" s="221" t="s">
        <v>8565</v>
      </c>
      <c r="AE75" s="218">
        <v>45000</v>
      </c>
      <c r="AF75" s="218" t="s">
        <v>8245</v>
      </c>
      <c r="AG75" s="218" t="s">
        <v>884</v>
      </c>
      <c r="AH75" s="218">
        <v>2</v>
      </c>
      <c r="AI75" s="218" t="s">
        <v>8341</v>
      </c>
      <c r="AJ75" s="218" t="s">
        <v>8340</v>
      </c>
      <c r="AK75" s="219">
        <v>45563</v>
      </c>
      <c r="AL75" s="221" t="s">
        <v>8567</v>
      </c>
      <c r="AM75" s="213">
        <v>45000</v>
      </c>
      <c r="AN75" s="213" t="s">
        <v>8245</v>
      </c>
      <c r="AO75" s="213" t="s">
        <v>884</v>
      </c>
      <c r="AP75" s="213">
        <v>2</v>
      </c>
      <c r="AQ75" s="213" t="s">
        <v>8566</v>
      </c>
      <c r="AR75" s="213" t="s">
        <v>8340</v>
      </c>
      <c r="AS75" s="214">
        <v>45563</v>
      </c>
      <c r="AT75" s="222" t="s">
        <v>8569</v>
      </c>
      <c r="AU75" s="218" t="s">
        <v>17</v>
      </c>
      <c r="AV75" s="218" t="s">
        <v>17</v>
      </c>
      <c r="AW75" s="218" t="s">
        <v>17</v>
      </c>
      <c r="AX75" s="218" t="s">
        <v>17</v>
      </c>
      <c r="AY75" s="218" t="s">
        <v>8345</v>
      </c>
      <c r="AZ75" s="218" t="s">
        <v>17</v>
      </c>
      <c r="BA75" s="219">
        <v>45563</v>
      </c>
      <c r="BB75" s="221" t="s">
        <v>8568</v>
      </c>
      <c r="BC75" s="213" t="s">
        <v>17</v>
      </c>
      <c r="BD75" s="213" t="s">
        <v>17</v>
      </c>
      <c r="BE75" s="213" t="s">
        <v>17</v>
      </c>
      <c r="BF75" s="213" t="s">
        <v>17</v>
      </c>
      <c r="BG75" s="213" t="s">
        <v>8345</v>
      </c>
      <c r="BH75" s="213" t="s">
        <v>17</v>
      </c>
      <c r="BI75" s="214">
        <v>45563</v>
      </c>
      <c r="BJ75" s="222" t="s">
        <v>8570</v>
      </c>
      <c r="BK75" s="222">
        <v>0</v>
      </c>
      <c r="BL75" s="222" t="s">
        <v>8348</v>
      </c>
      <c r="BM75" s="222" t="s">
        <v>884</v>
      </c>
      <c r="BN75" s="222">
        <v>2</v>
      </c>
      <c r="BO75" s="222" t="s">
        <v>8349</v>
      </c>
      <c r="BP75" s="218" t="s">
        <v>4941</v>
      </c>
      <c r="BQ75" s="223">
        <v>45563</v>
      </c>
      <c r="BR75" s="221" t="s">
        <v>8572</v>
      </c>
      <c r="BS75" s="224">
        <v>0</v>
      </c>
      <c r="BT75" s="224" t="s">
        <v>17</v>
      </c>
      <c r="BU75" s="224" t="s">
        <v>17</v>
      </c>
      <c r="BV75" s="224" t="s">
        <v>17</v>
      </c>
      <c r="BW75" s="224" t="s">
        <v>8353</v>
      </c>
      <c r="BX75" s="224" t="s">
        <v>17</v>
      </c>
      <c r="BY75" s="214">
        <v>45563</v>
      </c>
      <c r="BZ75" s="222" t="s">
        <v>8573</v>
      </c>
      <c r="CA75" s="222">
        <v>0</v>
      </c>
      <c r="CB75" s="222" t="s">
        <v>17</v>
      </c>
      <c r="CC75" s="222" t="s">
        <v>17</v>
      </c>
      <c r="CD75" s="222" t="s">
        <v>17</v>
      </c>
      <c r="CE75" s="222" t="s">
        <v>8353</v>
      </c>
      <c r="CF75" s="222" t="s">
        <v>17</v>
      </c>
      <c r="CG75" s="223">
        <v>45563</v>
      </c>
      <c r="CH75" s="221" t="s">
        <v>11753</v>
      </c>
      <c r="CI75" s="222" t="e">
        <v>#N/A</v>
      </c>
      <c r="CJ75" s="222" t="e">
        <v>#N/A</v>
      </c>
      <c r="CK75" s="222" t="e">
        <v>#N/A</v>
      </c>
      <c r="CL75" s="222" t="e">
        <v>#N/A</v>
      </c>
      <c r="CM75" s="222" t="e">
        <v>#N/A</v>
      </c>
      <c r="CN75" s="222" t="e">
        <v>#N/A</v>
      </c>
      <c r="CO75" s="225" t="e">
        <v>#N/A</v>
      </c>
      <c r="CP75" s="222" t="s">
        <v>8575</v>
      </c>
      <c r="CQ75" s="224" t="s">
        <v>17</v>
      </c>
      <c r="CR75" s="224" t="s">
        <v>17</v>
      </c>
      <c r="CS75" s="224" t="s">
        <v>17</v>
      </c>
      <c r="CT75" s="224" t="s">
        <v>17</v>
      </c>
      <c r="CU75" s="224" t="s">
        <v>8345</v>
      </c>
      <c r="CV75" s="224" t="s">
        <v>17</v>
      </c>
      <c r="CW75" s="214">
        <v>45563</v>
      </c>
      <c r="CX75" s="222" t="s">
        <v>8577</v>
      </c>
      <c r="CY75" s="218">
        <v>45000</v>
      </c>
      <c r="CZ75" s="218" t="s">
        <v>8358</v>
      </c>
      <c r="DA75" s="218" t="s">
        <v>884</v>
      </c>
      <c r="DB75" s="218">
        <v>2</v>
      </c>
      <c r="DC75" s="218" t="s">
        <v>7941</v>
      </c>
      <c r="DD75" s="218" t="s">
        <v>8359</v>
      </c>
      <c r="DE75" s="220">
        <v>45563</v>
      </c>
      <c r="DF75" s="221" t="s">
        <v>8578</v>
      </c>
      <c r="DG75" s="213">
        <v>2832000</v>
      </c>
      <c r="DH75" s="224" t="s">
        <v>8330</v>
      </c>
      <c r="DI75" s="224" t="s">
        <v>884</v>
      </c>
      <c r="DJ75" s="224">
        <v>2</v>
      </c>
      <c r="DK75" s="224" t="s">
        <v>8363</v>
      </c>
      <c r="DL75" s="224" t="s">
        <v>8537</v>
      </c>
      <c r="DM75" s="214">
        <v>45563</v>
      </c>
      <c r="DN75" s="222" t="s">
        <v>8579</v>
      </c>
      <c r="DO75" s="218">
        <v>0</v>
      </c>
      <c r="DP75" s="222" t="s">
        <v>8358</v>
      </c>
      <c r="DQ75" s="222" t="s">
        <v>884</v>
      </c>
      <c r="DR75" s="222">
        <v>2</v>
      </c>
      <c r="DS75" s="222" t="s">
        <v>8465</v>
      </c>
      <c r="DT75" s="222" t="s">
        <v>8359</v>
      </c>
      <c r="DU75" s="223">
        <v>45563</v>
      </c>
      <c r="DV75" s="221" t="s">
        <v>8580</v>
      </c>
      <c r="DW75" s="213">
        <v>45000</v>
      </c>
      <c r="DX75" s="224" t="s">
        <v>8358</v>
      </c>
      <c r="DY75" s="224" t="s">
        <v>884</v>
      </c>
      <c r="DZ75" s="224">
        <v>2</v>
      </c>
      <c r="EA75" s="224" t="s">
        <v>7941</v>
      </c>
      <c r="EB75" s="224" t="s">
        <v>8359</v>
      </c>
      <c r="EC75" s="214">
        <v>45563</v>
      </c>
      <c r="ED75" s="222" t="s">
        <v>8581</v>
      </c>
      <c r="EE75" s="218">
        <v>0</v>
      </c>
      <c r="EF75" s="222" t="s">
        <v>8358</v>
      </c>
      <c r="EG75" s="222" t="s">
        <v>884</v>
      </c>
      <c r="EH75" s="222">
        <v>2</v>
      </c>
      <c r="EI75" s="222" t="s">
        <v>7941</v>
      </c>
      <c r="EJ75" s="222" t="s">
        <v>8359</v>
      </c>
      <c r="EK75" s="223">
        <v>45563</v>
      </c>
      <c r="EL75" s="221" t="s">
        <v>8582</v>
      </c>
      <c r="EM75" s="213">
        <v>0</v>
      </c>
      <c r="EN75" s="224" t="s">
        <v>8358</v>
      </c>
      <c r="EO75" s="224" t="s">
        <v>884</v>
      </c>
      <c r="EP75" s="224">
        <v>2</v>
      </c>
      <c r="EQ75" s="224" t="s">
        <v>7941</v>
      </c>
      <c r="ER75" s="224" t="s">
        <v>8359</v>
      </c>
      <c r="ES75" s="214">
        <v>45563</v>
      </c>
      <c r="ET75" s="222" t="s">
        <v>8571</v>
      </c>
      <c r="EU75" s="222">
        <v>0</v>
      </c>
      <c r="EV75" s="222" t="s">
        <v>8348</v>
      </c>
      <c r="EW75" s="222" t="s">
        <v>884</v>
      </c>
      <c r="EX75" s="222">
        <v>2</v>
      </c>
      <c r="EY75" s="222" t="s">
        <v>8351</v>
      </c>
      <c r="EZ75" s="222" t="s">
        <v>4941</v>
      </c>
      <c r="FA75" s="223">
        <v>45563</v>
      </c>
      <c r="FB75" s="221" t="s">
        <v>8584</v>
      </c>
      <c r="FC75" s="224">
        <v>2</v>
      </c>
      <c r="FD75" s="224" t="s">
        <v>8245</v>
      </c>
      <c r="FE75" s="224" t="s">
        <v>884</v>
      </c>
      <c r="FF75" s="224">
        <v>2</v>
      </c>
      <c r="FG75" s="224" t="s">
        <v>8583</v>
      </c>
      <c r="FH75" s="224" t="s">
        <v>8340</v>
      </c>
      <c r="FI75" s="214">
        <v>45563</v>
      </c>
      <c r="FJ75" s="221" t="s">
        <v>8585</v>
      </c>
      <c r="FK75" s="222" t="s">
        <v>17</v>
      </c>
      <c r="FL75" s="222" t="s">
        <v>17</v>
      </c>
      <c r="FM75" s="222" t="s">
        <v>17</v>
      </c>
      <c r="FN75" s="222" t="s">
        <v>17</v>
      </c>
      <c r="FO75" s="222" t="s">
        <v>8345</v>
      </c>
      <c r="FP75" s="218" t="s">
        <v>17</v>
      </c>
      <c r="FQ75" s="219">
        <v>45563</v>
      </c>
      <c r="FR75" s="221" t="s">
        <v>8586</v>
      </c>
      <c r="FS75" s="224" t="s">
        <v>17</v>
      </c>
      <c r="FT75" s="224" t="s">
        <v>17</v>
      </c>
      <c r="FU75" s="224" t="s">
        <v>17</v>
      </c>
      <c r="FV75" s="224" t="s">
        <v>17</v>
      </c>
      <c r="FW75" s="224" t="s">
        <v>8345</v>
      </c>
      <c r="FX75" s="224" t="s">
        <v>17</v>
      </c>
      <c r="FY75" s="214">
        <v>45563</v>
      </c>
      <c r="FZ75" s="222" t="s">
        <v>3127</v>
      </c>
      <c r="GA75" s="222">
        <v>0</v>
      </c>
      <c r="GB75" s="222" t="s">
        <v>2177</v>
      </c>
      <c r="GC75" s="222" t="s">
        <v>33</v>
      </c>
      <c r="GD75" s="222">
        <v>2</v>
      </c>
      <c r="GE75" s="222" t="s">
        <v>17</v>
      </c>
      <c r="GF75" s="222" t="s">
        <v>17</v>
      </c>
      <c r="GG75" s="223">
        <v>45461</v>
      </c>
      <c r="GH75" s="221" t="s">
        <v>3133</v>
      </c>
      <c r="GI75" s="224">
        <v>0</v>
      </c>
      <c r="GJ75" s="224" t="s">
        <v>2177</v>
      </c>
      <c r="GK75" s="224" t="s">
        <v>33</v>
      </c>
      <c r="GL75" s="224">
        <v>2</v>
      </c>
      <c r="GM75" s="224" t="s">
        <v>17</v>
      </c>
      <c r="GN75" s="224" t="s">
        <v>17</v>
      </c>
      <c r="GO75" s="214">
        <v>45461</v>
      </c>
      <c r="GP75" s="222" t="s">
        <v>3128</v>
      </c>
      <c r="GQ75" s="222">
        <v>0</v>
      </c>
      <c r="GR75" s="222" t="s">
        <v>2177</v>
      </c>
      <c r="GS75" s="222" t="s">
        <v>33</v>
      </c>
      <c r="GT75" s="222">
        <v>2</v>
      </c>
      <c r="GU75" s="222" t="s">
        <v>17</v>
      </c>
      <c r="GV75" s="222" t="s">
        <v>17</v>
      </c>
      <c r="GW75" s="223">
        <v>45461</v>
      </c>
      <c r="GX75" s="221" t="s">
        <v>3134</v>
      </c>
      <c r="GY75" s="224">
        <v>0</v>
      </c>
      <c r="GZ75" s="224" t="s">
        <v>2177</v>
      </c>
      <c r="HA75" s="224" t="s">
        <v>33</v>
      </c>
      <c r="HB75" s="224">
        <v>2</v>
      </c>
      <c r="HC75" s="224" t="s">
        <v>17</v>
      </c>
      <c r="HD75" s="224" t="s">
        <v>17</v>
      </c>
      <c r="HE75" s="214">
        <v>45461</v>
      </c>
      <c r="HF75" s="222" t="s">
        <v>3126</v>
      </c>
      <c r="HG75" s="222">
        <v>0</v>
      </c>
      <c r="HH75" s="222" t="s">
        <v>2177</v>
      </c>
      <c r="HI75" s="222" t="s">
        <v>33</v>
      </c>
      <c r="HJ75" s="222">
        <v>2</v>
      </c>
      <c r="HK75" s="222" t="s">
        <v>17</v>
      </c>
      <c r="HL75" s="222" t="s">
        <v>17</v>
      </c>
      <c r="HM75" s="223">
        <v>45461</v>
      </c>
      <c r="HN75" s="221" t="s">
        <v>3132</v>
      </c>
      <c r="HO75" s="224">
        <v>0</v>
      </c>
      <c r="HP75" s="224" t="s">
        <v>2177</v>
      </c>
      <c r="HQ75" s="224" t="s">
        <v>33</v>
      </c>
      <c r="HR75" s="224">
        <v>2</v>
      </c>
      <c r="HS75" s="224" t="s">
        <v>17</v>
      </c>
      <c r="HT75" s="224" t="s">
        <v>17</v>
      </c>
      <c r="HU75" s="214">
        <v>45461</v>
      </c>
      <c r="HV75" s="222" t="s">
        <v>3129</v>
      </c>
      <c r="HW75" s="222">
        <v>0</v>
      </c>
      <c r="HX75" s="222" t="s">
        <v>2177</v>
      </c>
      <c r="HY75" s="222" t="s">
        <v>33</v>
      </c>
      <c r="HZ75" s="222">
        <v>2</v>
      </c>
      <c r="IA75" s="222" t="s">
        <v>17</v>
      </c>
      <c r="IB75" s="222" t="s">
        <v>17</v>
      </c>
      <c r="IC75" s="223">
        <v>45461</v>
      </c>
      <c r="ID75" s="221" t="s">
        <v>3131</v>
      </c>
      <c r="IE75" s="224">
        <v>0</v>
      </c>
      <c r="IF75" s="224" t="s">
        <v>2177</v>
      </c>
      <c r="IG75" s="224" t="s">
        <v>33</v>
      </c>
      <c r="IH75" s="224">
        <v>2</v>
      </c>
      <c r="II75" s="224" t="s">
        <v>17</v>
      </c>
      <c r="IJ75" s="224" t="s">
        <v>17</v>
      </c>
      <c r="IK75" s="214">
        <v>45461</v>
      </c>
      <c r="IL75" s="222" t="s">
        <v>3130</v>
      </c>
      <c r="IM75" s="222">
        <v>0</v>
      </c>
      <c r="IN75" s="222" t="s">
        <v>2177</v>
      </c>
      <c r="IO75" s="222" t="s">
        <v>33</v>
      </c>
      <c r="IP75" s="222">
        <v>2</v>
      </c>
      <c r="IQ75" s="222" t="s">
        <v>17</v>
      </c>
      <c r="IR75" s="222" t="s">
        <v>17</v>
      </c>
      <c r="IS75" s="223">
        <v>45461</v>
      </c>
    </row>
    <row r="76" spans="1:253" s="11" customFormat="1" ht="13.25" customHeight="1" x14ac:dyDescent="0.25">
      <c r="A76" s="11" t="s">
        <v>3135</v>
      </c>
      <c r="B76" s="11" t="s">
        <v>11027</v>
      </c>
      <c r="C76" s="11" t="s">
        <v>3136</v>
      </c>
      <c r="D76" s="11" t="s">
        <v>3137</v>
      </c>
      <c r="E76" s="11" t="s">
        <v>10556</v>
      </c>
      <c r="F76" s="11" t="s">
        <v>8509</v>
      </c>
      <c r="G76" s="212">
        <v>1926000</v>
      </c>
      <c r="H76" s="213" t="s">
        <v>8330</v>
      </c>
      <c r="I76" s="213" t="s">
        <v>492</v>
      </c>
      <c r="J76" s="213">
        <v>1</v>
      </c>
      <c r="K76" s="213" t="s">
        <v>8508</v>
      </c>
      <c r="L76" s="213" t="s">
        <v>8507</v>
      </c>
      <c r="M76" s="214">
        <v>45563</v>
      </c>
      <c r="N76" s="221" t="s">
        <v>8512</v>
      </c>
      <c r="O76" s="216">
        <v>62230</v>
      </c>
      <c r="P76" s="216" t="s">
        <v>8413</v>
      </c>
      <c r="Q76" s="216" t="s">
        <v>884</v>
      </c>
      <c r="R76" s="216">
        <v>2</v>
      </c>
      <c r="S76" s="216" t="s">
        <v>8511</v>
      </c>
      <c r="T76" s="216" t="s">
        <v>8510</v>
      </c>
      <c r="U76" s="217">
        <v>45563</v>
      </c>
      <c r="V76" s="221" t="s">
        <v>8514</v>
      </c>
      <c r="W76" s="213">
        <v>1926000</v>
      </c>
      <c r="X76" s="213" t="s">
        <v>8330</v>
      </c>
      <c r="Y76" s="213" t="s">
        <v>884</v>
      </c>
      <c r="Z76" s="213">
        <v>2</v>
      </c>
      <c r="AA76" s="213" t="s">
        <v>8513</v>
      </c>
      <c r="AB76" s="213" t="s">
        <v>8507</v>
      </c>
      <c r="AC76" s="214">
        <v>45563</v>
      </c>
      <c r="AD76" s="221" t="s">
        <v>8515</v>
      </c>
      <c r="AE76" s="218">
        <v>47000</v>
      </c>
      <c r="AF76" s="218" t="s">
        <v>8245</v>
      </c>
      <c r="AG76" s="218" t="s">
        <v>884</v>
      </c>
      <c r="AH76" s="218">
        <v>2</v>
      </c>
      <c r="AI76" s="218" t="s">
        <v>8341</v>
      </c>
      <c r="AJ76" s="218" t="s">
        <v>8340</v>
      </c>
      <c r="AK76" s="219">
        <v>45563</v>
      </c>
      <c r="AL76" s="221" t="s">
        <v>8517</v>
      </c>
      <c r="AM76" s="213">
        <v>47000</v>
      </c>
      <c r="AN76" s="213" t="s">
        <v>8245</v>
      </c>
      <c r="AO76" s="213" t="s">
        <v>884</v>
      </c>
      <c r="AP76" s="213">
        <v>2</v>
      </c>
      <c r="AQ76" s="213" t="s">
        <v>8516</v>
      </c>
      <c r="AR76" s="213" t="s">
        <v>8340</v>
      </c>
      <c r="AS76" s="214">
        <v>45563</v>
      </c>
      <c r="AT76" s="222" t="s">
        <v>8519</v>
      </c>
      <c r="AU76" s="218" t="s">
        <v>17</v>
      </c>
      <c r="AV76" s="218" t="s">
        <v>17</v>
      </c>
      <c r="AW76" s="218" t="s">
        <v>17</v>
      </c>
      <c r="AX76" s="218" t="s">
        <v>17</v>
      </c>
      <c r="AY76" s="218" t="s">
        <v>8345</v>
      </c>
      <c r="AZ76" s="218" t="s">
        <v>17</v>
      </c>
      <c r="BA76" s="219">
        <v>45563</v>
      </c>
      <c r="BB76" s="221" t="s">
        <v>8518</v>
      </c>
      <c r="BC76" s="213" t="s">
        <v>17</v>
      </c>
      <c r="BD76" s="213" t="s">
        <v>17</v>
      </c>
      <c r="BE76" s="213" t="s">
        <v>17</v>
      </c>
      <c r="BF76" s="213" t="s">
        <v>17</v>
      </c>
      <c r="BG76" s="213" t="s">
        <v>8345</v>
      </c>
      <c r="BH76" s="213" t="s">
        <v>17</v>
      </c>
      <c r="BI76" s="214">
        <v>45563</v>
      </c>
      <c r="BJ76" s="222" t="s">
        <v>8520</v>
      </c>
      <c r="BK76" s="222">
        <v>0</v>
      </c>
      <c r="BL76" s="222" t="s">
        <v>8348</v>
      </c>
      <c r="BM76" s="222" t="s">
        <v>884</v>
      </c>
      <c r="BN76" s="222">
        <v>2</v>
      </c>
      <c r="BO76" s="222" t="s">
        <v>8349</v>
      </c>
      <c r="BP76" s="218" t="s">
        <v>4941</v>
      </c>
      <c r="BQ76" s="223">
        <v>45563</v>
      </c>
      <c r="BR76" s="221" t="s">
        <v>8522</v>
      </c>
      <c r="BS76" s="224">
        <v>0</v>
      </c>
      <c r="BT76" s="224" t="s">
        <v>17</v>
      </c>
      <c r="BU76" s="224" t="s">
        <v>17</v>
      </c>
      <c r="BV76" s="224" t="s">
        <v>17</v>
      </c>
      <c r="BW76" s="224" t="s">
        <v>8353</v>
      </c>
      <c r="BX76" s="224" t="s">
        <v>17</v>
      </c>
      <c r="BY76" s="214">
        <v>45563</v>
      </c>
      <c r="BZ76" s="222" t="s">
        <v>8523</v>
      </c>
      <c r="CA76" s="222">
        <v>0</v>
      </c>
      <c r="CB76" s="222" t="s">
        <v>17</v>
      </c>
      <c r="CC76" s="222" t="s">
        <v>17</v>
      </c>
      <c r="CD76" s="222" t="s">
        <v>17</v>
      </c>
      <c r="CE76" s="222" t="s">
        <v>8353</v>
      </c>
      <c r="CF76" s="222" t="s">
        <v>17</v>
      </c>
      <c r="CG76" s="223">
        <v>45563</v>
      </c>
      <c r="CH76" s="221" t="s">
        <v>11754</v>
      </c>
      <c r="CI76" s="222" t="e">
        <v>#N/A</v>
      </c>
      <c r="CJ76" s="222" t="e">
        <v>#N/A</v>
      </c>
      <c r="CK76" s="222" t="e">
        <v>#N/A</v>
      </c>
      <c r="CL76" s="222" t="e">
        <v>#N/A</v>
      </c>
      <c r="CM76" s="222" t="e">
        <v>#N/A</v>
      </c>
      <c r="CN76" s="222" t="e">
        <v>#N/A</v>
      </c>
      <c r="CO76" s="225" t="e">
        <v>#N/A</v>
      </c>
      <c r="CP76" s="222" t="s">
        <v>8525</v>
      </c>
      <c r="CQ76" s="224" t="s">
        <v>17</v>
      </c>
      <c r="CR76" s="224" t="s">
        <v>17</v>
      </c>
      <c r="CS76" s="224" t="s">
        <v>17</v>
      </c>
      <c r="CT76" s="224" t="s">
        <v>17</v>
      </c>
      <c r="CU76" s="224" t="s">
        <v>8345</v>
      </c>
      <c r="CV76" s="224" t="s">
        <v>17</v>
      </c>
      <c r="CW76" s="214">
        <v>45563</v>
      </c>
      <c r="CX76" s="222" t="s">
        <v>8527</v>
      </c>
      <c r="CY76" s="218">
        <v>47000</v>
      </c>
      <c r="CZ76" s="218" t="s">
        <v>8358</v>
      </c>
      <c r="DA76" s="218" t="s">
        <v>884</v>
      </c>
      <c r="DB76" s="218">
        <v>2</v>
      </c>
      <c r="DC76" s="218" t="s">
        <v>7941</v>
      </c>
      <c r="DD76" s="218" t="s">
        <v>8359</v>
      </c>
      <c r="DE76" s="220">
        <v>45563</v>
      </c>
      <c r="DF76" s="221" t="s">
        <v>8528</v>
      </c>
      <c r="DG76" s="213">
        <v>1879000</v>
      </c>
      <c r="DH76" s="224" t="s">
        <v>8330</v>
      </c>
      <c r="DI76" s="224" t="s">
        <v>884</v>
      </c>
      <c r="DJ76" s="224">
        <v>2</v>
      </c>
      <c r="DK76" s="224" t="s">
        <v>8363</v>
      </c>
      <c r="DL76" s="224" t="s">
        <v>8507</v>
      </c>
      <c r="DM76" s="214">
        <v>45563</v>
      </c>
      <c r="DN76" s="222" t="s">
        <v>8529</v>
      </c>
      <c r="DO76" s="218">
        <v>0</v>
      </c>
      <c r="DP76" s="222" t="s">
        <v>8358</v>
      </c>
      <c r="DQ76" s="222" t="s">
        <v>884</v>
      </c>
      <c r="DR76" s="222">
        <v>2</v>
      </c>
      <c r="DS76" s="222" t="s">
        <v>8465</v>
      </c>
      <c r="DT76" s="222" t="s">
        <v>8359</v>
      </c>
      <c r="DU76" s="223">
        <v>45563</v>
      </c>
      <c r="DV76" s="221" t="s">
        <v>8530</v>
      </c>
      <c r="DW76" s="213">
        <v>47000</v>
      </c>
      <c r="DX76" s="224" t="s">
        <v>8358</v>
      </c>
      <c r="DY76" s="224" t="s">
        <v>884</v>
      </c>
      <c r="DZ76" s="224">
        <v>2</v>
      </c>
      <c r="EA76" s="224" t="s">
        <v>7941</v>
      </c>
      <c r="EB76" s="224" t="s">
        <v>8359</v>
      </c>
      <c r="EC76" s="214">
        <v>45563</v>
      </c>
      <c r="ED76" s="222" t="s">
        <v>8531</v>
      </c>
      <c r="EE76" s="218">
        <v>0</v>
      </c>
      <c r="EF76" s="222" t="s">
        <v>8358</v>
      </c>
      <c r="EG76" s="222" t="s">
        <v>884</v>
      </c>
      <c r="EH76" s="222">
        <v>2</v>
      </c>
      <c r="EI76" s="222" t="s">
        <v>7941</v>
      </c>
      <c r="EJ76" s="222" t="s">
        <v>8359</v>
      </c>
      <c r="EK76" s="223">
        <v>45563</v>
      </c>
      <c r="EL76" s="221" t="s">
        <v>8532</v>
      </c>
      <c r="EM76" s="213">
        <v>0</v>
      </c>
      <c r="EN76" s="224" t="s">
        <v>8358</v>
      </c>
      <c r="EO76" s="224" t="s">
        <v>884</v>
      </c>
      <c r="EP76" s="224">
        <v>2</v>
      </c>
      <c r="EQ76" s="224" t="s">
        <v>7941</v>
      </c>
      <c r="ER76" s="224" t="s">
        <v>8359</v>
      </c>
      <c r="ES76" s="214">
        <v>45563</v>
      </c>
      <c r="ET76" s="222" t="s">
        <v>8521</v>
      </c>
      <c r="EU76" s="222">
        <v>0</v>
      </c>
      <c r="EV76" s="222" t="s">
        <v>8348</v>
      </c>
      <c r="EW76" s="222" t="s">
        <v>884</v>
      </c>
      <c r="EX76" s="222">
        <v>2</v>
      </c>
      <c r="EY76" s="222" t="s">
        <v>8351</v>
      </c>
      <c r="EZ76" s="222" t="s">
        <v>4941</v>
      </c>
      <c r="FA76" s="223">
        <v>45563</v>
      </c>
      <c r="FB76" s="221" t="s">
        <v>8534</v>
      </c>
      <c r="FC76" s="224">
        <v>2</v>
      </c>
      <c r="FD76" s="224" t="s">
        <v>8245</v>
      </c>
      <c r="FE76" s="224" t="s">
        <v>884</v>
      </c>
      <c r="FF76" s="224">
        <v>2</v>
      </c>
      <c r="FG76" s="224" t="s">
        <v>8533</v>
      </c>
      <c r="FH76" s="224" t="s">
        <v>8340</v>
      </c>
      <c r="FI76" s="214">
        <v>45563</v>
      </c>
      <c r="FJ76" s="221" t="s">
        <v>8535</v>
      </c>
      <c r="FK76" s="222" t="s">
        <v>17</v>
      </c>
      <c r="FL76" s="222" t="s">
        <v>17</v>
      </c>
      <c r="FM76" s="222" t="s">
        <v>17</v>
      </c>
      <c r="FN76" s="222" t="s">
        <v>17</v>
      </c>
      <c r="FO76" s="222" t="s">
        <v>8345</v>
      </c>
      <c r="FP76" s="218" t="s">
        <v>17</v>
      </c>
      <c r="FQ76" s="219">
        <v>45563</v>
      </c>
      <c r="FR76" s="221" t="s">
        <v>8536</v>
      </c>
      <c r="FS76" s="224" t="s">
        <v>17</v>
      </c>
      <c r="FT76" s="224" t="s">
        <v>17</v>
      </c>
      <c r="FU76" s="224" t="s">
        <v>17</v>
      </c>
      <c r="FV76" s="224" t="s">
        <v>17</v>
      </c>
      <c r="FW76" s="224" t="s">
        <v>8345</v>
      </c>
      <c r="FX76" s="224" t="s">
        <v>17</v>
      </c>
      <c r="FY76" s="214">
        <v>45563</v>
      </c>
      <c r="FZ76" s="222" t="s">
        <v>3139</v>
      </c>
      <c r="GA76" s="222">
        <v>0</v>
      </c>
      <c r="GB76" s="222" t="s">
        <v>2177</v>
      </c>
      <c r="GC76" s="222" t="s">
        <v>33</v>
      </c>
      <c r="GD76" s="222">
        <v>2</v>
      </c>
      <c r="GE76" s="222" t="s">
        <v>17</v>
      </c>
      <c r="GF76" s="222" t="s">
        <v>17</v>
      </c>
      <c r="GG76" s="223">
        <v>45461</v>
      </c>
      <c r="GH76" s="221" t="s">
        <v>3145</v>
      </c>
      <c r="GI76" s="224">
        <v>0</v>
      </c>
      <c r="GJ76" s="224" t="s">
        <v>2177</v>
      </c>
      <c r="GK76" s="224" t="s">
        <v>33</v>
      </c>
      <c r="GL76" s="224">
        <v>2</v>
      </c>
      <c r="GM76" s="224" t="s">
        <v>17</v>
      </c>
      <c r="GN76" s="224" t="s">
        <v>17</v>
      </c>
      <c r="GO76" s="214">
        <v>45461</v>
      </c>
      <c r="GP76" s="222" t="s">
        <v>3140</v>
      </c>
      <c r="GQ76" s="222">
        <v>0</v>
      </c>
      <c r="GR76" s="222" t="s">
        <v>2177</v>
      </c>
      <c r="GS76" s="222" t="s">
        <v>33</v>
      </c>
      <c r="GT76" s="222">
        <v>2</v>
      </c>
      <c r="GU76" s="222" t="s">
        <v>17</v>
      </c>
      <c r="GV76" s="222" t="s">
        <v>17</v>
      </c>
      <c r="GW76" s="223">
        <v>45461</v>
      </c>
      <c r="GX76" s="221" t="s">
        <v>3146</v>
      </c>
      <c r="GY76" s="224">
        <v>0</v>
      </c>
      <c r="GZ76" s="224" t="s">
        <v>2177</v>
      </c>
      <c r="HA76" s="224" t="s">
        <v>33</v>
      </c>
      <c r="HB76" s="224">
        <v>2</v>
      </c>
      <c r="HC76" s="224" t="s">
        <v>17</v>
      </c>
      <c r="HD76" s="224" t="s">
        <v>17</v>
      </c>
      <c r="HE76" s="214">
        <v>45461</v>
      </c>
      <c r="HF76" s="222" t="s">
        <v>3138</v>
      </c>
      <c r="HG76" s="222">
        <v>0</v>
      </c>
      <c r="HH76" s="222" t="s">
        <v>2177</v>
      </c>
      <c r="HI76" s="222" t="s">
        <v>33</v>
      </c>
      <c r="HJ76" s="222">
        <v>2</v>
      </c>
      <c r="HK76" s="222" t="s">
        <v>17</v>
      </c>
      <c r="HL76" s="222" t="s">
        <v>17</v>
      </c>
      <c r="HM76" s="223">
        <v>45461</v>
      </c>
      <c r="HN76" s="221" t="s">
        <v>3144</v>
      </c>
      <c r="HO76" s="224">
        <v>0</v>
      </c>
      <c r="HP76" s="224" t="s">
        <v>2177</v>
      </c>
      <c r="HQ76" s="224" t="s">
        <v>33</v>
      </c>
      <c r="HR76" s="224">
        <v>2</v>
      </c>
      <c r="HS76" s="224" t="s">
        <v>17</v>
      </c>
      <c r="HT76" s="224" t="s">
        <v>17</v>
      </c>
      <c r="HU76" s="214">
        <v>45461</v>
      </c>
      <c r="HV76" s="222" t="s">
        <v>3141</v>
      </c>
      <c r="HW76" s="222">
        <v>0</v>
      </c>
      <c r="HX76" s="222" t="s">
        <v>2177</v>
      </c>
      <c r="HY76" s="222" t="s">
        <v>33</v>
      </c>
      <c r="HZ76" s="222">
        <v>2</v>
      </c>
      <c r="IA76" s="222" t="s">
        <v>17</v>
      </c>
      <c r="IB76" s="222" t="s">
        <v>17</v>
      </c>
      <c r="IC76" s="223">
        <v>45461</v>
      </c>
      <c r="ID76" s="221" t="s">
        <v>3143</v>
      </c>
      <c r="IE76" s="224">
        <v>0</v>
      </c>
      <c r="IF76" s="224" t="s">
        <v>2177</v>
      </c>
      <c r="IG76" s="224" t="s">
        <v>33</v>
      </c>
      <c r="IH76" s="224">
        <v>2</v>
      </c>
      <c r="II76" s="224" t="s">
        <v>17</v>
      </c>
      <c r="IJ76" s="224" t="s">
        <v>17</v>
      </c>
      <c r="IK76" s="214">
        <v>45461</v>
      </c>
      <c r="IL76" s="222" t="s">
        <v>3142</v>
      </c>
      <c r="IM76" s="222">
        <v>0</v>
      </c>
      <c r="IN76" s="222" t="s">
        <v>2177</v>
      </c>
      <c r="IO76" s="222" t="s">
        <v>33</v>
      </c>
      <c r="IP76" s="222">
        <v>2</v>
      </c>
      <c r="IQ76" s="222" t="s">
        <v>17</v>
      </c>
      <c r="IR76" s="222" t="s">
        <v>17</v>
      </c>
      <c r="IS76" s="223">
        <v>45461</v>
      </c>
    </row>
    <row r="77" spans="1:253" s="11" customFormat="1" ht="13.25" customHeight="1" x14ac:dyDescent="0.25">
      <c r="A77" s="11" t="s">
        <v>1391</v>
      </c>
      <c r="B77" s="11" t="s">
        <v>11256</v>
      </c>
      <c r="C77" s="11" t="s">
        <v>1392</v>
      </c>
      <c r="D77" s="11" t="s">
        <v>265</v>
      </c>
      <c r="E77" s="11" t="s">
        <v>10559</v>
      </c>
      <c r="F77" s="11" t="s">
        <v>8921</v>
      </c>
      <c r="G77" s="212">
        <v>38155000</v>
      </c>
      <c r="H77" s="213" t="s">
        <v>8918</v>
      </c>
      <c r="I77" s="213" t="s">
        <v>884</v>
      </c>
      <c r="J77" s="213">
        <v>2</v>
      </c>
      <c r="K77" s="213" t="s">
        <v>8920</v>
      </c>
      <c r="L77" s="213" t="s">
        <v>8919</v>
      </c>
      <c r="M77" s="214">
        <v>45563</v>
      </c>
      <c r="N77" s="221" t="s">
        <v>1394</v>
      </c>
      <c r="O77" s="216">
        <v>446300</v>
      </c>
      <c r="P77" s="216" t="s">
        <v>899</v>
      </c>
      <c r="Q77" s="216" t="s">
        <v>884</v>
      </c>
      <c r="R77" s="216">
        <v>2</v>
      </c>
      <c r="S77" s="216" t="s">
        <v>1393</v>
      </c>
      <c r="T77" s="216" t="s">
        <v>900</v>
      </c>
      <c r="U77" s="217">
        <v>45195</v>
      </c>
      <c r="V77" s="221" t="s">
        <v>8923</v>
      </c>
      <c r="W77" s="213">
        <v>38155000</v>
      </c>
      <c r="X77" s="213" t="s">
        <v>8918</v>
      </c>
      <c r="Y77" s="213" t="s">
        <v>884</v>
      </c>
      <c r="Z77" s="213">
        <v>2</v>
      </c>
      <c r="AA77" s="213" t="s">
        <v>8922</v>
      </c>
      <c r="AB77" s="213" t="s">
        <v>8919</v>
      </c>
      <c r="AC77" s="214">
        <v>45563</v>
      </c>
      <c r="AD77" s="221" t="s">
        <v>8927</v>
      </c>
      <c r="AE77" s="218">
        <v>2818000</v>
      </c>
      <c r="AF77" s="218" t="s">
        <v>8924</v>
      </c>
      <c r="AG77" s="218" t="s">
        <v>22</v>
      </c>
      <c r="AH77" s="218">
        <v>3</v>
      </c>
      <c r="AI77" s="218" t="s">
        <v>8926</v>
      </c>
      <c r="AJ77" s="218" t="s">
        <v>8925</v>
      </c>
      <c r="AK77" s="219">
        <v>45563</v>
      </c>
      <c r="AL77" s="221" t="s">
        <v>8931</v>
      </c>
      <c r="AM77" s="213">
        <v>518000</v>
      </c>
      <c r="AN77" s="213" t="s">
        <v>8928</v>
      </c>
      <c r="AO77" s="213" t="s">
        <v>22</v>
      </c>
      <c r="AP77" s="213">
        <v>3</v>
      </c>
      <c r="AQ77" s="213" t="s">
        <v>8930</v>
      </c>
      <c r="AR77" s="213" t="s">
        <v>8929</v>
      </c>
      <c r="AS77" s="214">
        <v>45563</v>
      </c>
      <c r="AT77" s="222" t="s">
        <v>1543</v>
      </c>
      <c r="AU77" s="218">
        <v>5500</v>
      </c>
      <c r="AV77" s="218" t="s">
        <v>1539</v>
      </c>
      <c r="AW77" s="218" t="s">
        <v>492</v>
      </c>
      <c r="AX77" s="218">
        <v>1</v>
      </c>
      <c r="AY77" s="218" t="s">
        <v>1541</v>
      </c>
      <c r="AZ77" s="218" t="s">
        <v>1540</v>
      </c>
      <c r="BA77" s="219">
        <v>45351</v>
      </c>
      <c r="BB77" s="221" t="s">
        <v>1396</v>
      </c>
      <c r="BC77" s="213" t="s">
        <v>17</v>
      </c>
      <c r="BD77" s="213" t="s">
        <v>17</v>
      </c>
      <c r="BE77" s="213" t="s">
        <v>17</v>
      </c>
      <c r="BF77" s="213" t="s">
        <v>17</v>
      </c>
      <c r="BG77" s="213" t="s">
        <v>1395</v>
      </c>
      <c r="BH77" s="213" t="s">
        <v>17</v>
      </c>
      <c r="BI77" s="214">
        <v>45195</v>
      </c>
      <c r="BJ77" s="222" t="s">
        <v>8935</v>
      </c>
      <c r="BK77" s="222">
        <v>80</v>
      </c>
      <c r="BL77" s="222" t="s">
        <v>8932</v>
      </c>
      <c r="BM77" s="222" t="s">
        <v>22</v>
      </c>
      <c r="BN77" s="222">
        <v>3</v>
      </c>
      <c r="BO77" s="222" t="s">
        <v>8934</v>
      </c>
      <c r="BP77" s="218" t="s">
        <v>8933</v>
      </c>
      <c r="BQ77" s="223">
        <v>45563</v>
      </c>
      <c r="BR77" s="221" t="s">
        <v>1400</v>
      </c>
      <c r="BS77" s="224">
        <v>40579</v>
      </c>
      <c r="BT77" s="224" t="s">
        <v>1397</v>
      </c>
      <c r="BU77" s="224" t="s">
        <v>492</v>
      </c>
      <c r="BV77" s="224">
        <v>1</v>
      </c>
      <c r="BW77" s="224" t="s">
        <v>1399</v>
      </c>
      <c r="BX77" s="224" t="s">
        <v>1398</v>
      </c>
      <c r="BY77" s="214">
        <v>45195</v>
      </c>
      <c r="BZ77" s="222" t="s">
        <v>1401</v>
      </c>
      <c r="CA77" s="222">
        <v>19095</v>
      </c>
      <c r="CB77" s="222" t="s">
        <v>1397</v>
      </c>
      <c r="CC77" s="222" t="s">
        <v>492</v>
      </c>
      <c r="CD77" s="222">
        <v>1</v>
      </c>
      <c r="CE77" s="222" t="s">
        <v>1399</v>
      </c>
      <c r="CF77" s="222" t="s">
        <v>1398</v>
      </c>
      <c r="CG77" s="223">
        <v>45195</v>
      </c>
      <c r="CH77" s="221" t="s">
        <v>11755</v>
      </c>
      <c r="CI77" s="222" t="e">
        <v>#N/A</v>
      </c>
      <c r="CJ77" s="222" t="e">
        <v>#N/A</v>
      </c>
      <c r="CK77" s="222" t="e">
        <v>#N/A</v>
      </c>
      <c r="CL77" s="222" t="e">
        <v>#N/A</v>
      </c>
      <c r="CM77" s="222" t="e">
        <v>#N/A</v>
      </c>
      <c r="CN77" s="222" t="e">
        <v>#N/A</v>
      </c>
      <c r="CO77" s="225" t="e">
        <v>#N/A</v>
      </c>
      <c r="CP77" s="222" t="s">
        <v>1403</v>
      </c>
      <c r="CQ77" s="224" t="s">
        <v>17</v>
      </c>
      <c r="CR77" s="224" t="s">
        <v>17</v>
      </c>
      <c r="CS77" s="224" t="s">
        <v>17</v>
      </c>
      <c r="CT77" s="224" t="s">
        <v>17</v>
      </c>
      <c r="CU77" s="224" t="s">
        <v>1395</v>
      </c>
      <c r="CV77" s="224" t="s">
        <v>17</v>
      </c>
      <c r="CW77" s="214">
        <v>45195</v>
      </c>
      <c r="CX77" s="222" t="s">
        <v>8938</v>
      </c>
      <c r="CY77" s="218">
        <v>518000</v>
      </c>
      <c r="CZ77" s="218" t="s">
        <v>8928</v>
      </c>
      <c r="DA77" s="218" t="s">
        <v>22</v>
      </c>
      <c r="DB77" s="218">
        <v>3</v>
      </c>
      <c r="DC77" s="218" t="s">
        <v>8945</v>
      </c>
      <c r="DD77" s="218" t="s">
        <v>8929</v>
      </c>
      <c r="DE77" s="220">
        <v>45563</v>
      </c>
      <c r="DF77" s="221" t="s">
        <v>8942</v>
      </c>
      <c r="DG77" s="213">
        <v>35337000</v>
      </c>
      <c r="DH77" s="224" t="s">
        <v>8939</v>
      </c>
      <c r="DI77" s="224" t="s">
        <v>22</v>
      </c>
      <c r="DJ77" s="224">
        <v>3</v>
      </c>
      <c r="DK77" s="224" t="s">
        <v>8941</v>
      </c>
      <c r="DL77" s="224" t="s">
        <v>8940</v>
      </c>
      <c r="DM77" s="214">
        <v>45563</v>
      </c>
      <c r="DN77" s="222" t="s">
        <v>8944</v>
      </c>
      <c r="DO77" s="218">
        <v>2300000</v>
      </c>
      <c r="DP77" s="222" t="s">
        <v>8928</v>
      </c>
      <c r="DQ77" s="222" t="s">
        <v>22</v>
      </c>
      <c r="DR77" s="222">
        <v>3</v>
      </c>
      <c r="DS77" s="222" t="s">
        <v>8943</v>
      </c>
      <c r="DT77" s="222" t="s">
        <v>8929</v>
      </c>
      <c r="DU77" s="223">
        <v>45563</v>
      </c>
      <c r="DV77" s="221" t="s">
        <v>8946</v>
      </c>
      <c r="DW77" s="213">
        <v>518000</v>
      </c>
      <c r="DX77" s="224" t="s">
        <v>8928</v>
      </c>
      <c r="DY77" s="224" t="s">
        <v>22</v>
      </c>
      <c r="DZ77" s="224">
        <v>3</v>
      </c>
      <c r="EA77" s="224" t="s">
        <v>8945</v>
      </c>
      <c r="EB77" s="224" t="s">
        <v>8929</v>
      </c>
      <c r="EC77" s="214">
        <v>45563</v>
      </c>
      <c r="ED77" s="222" t="s">
        <v>8947</v>
      </c>
      <c r="EE77" s="218" t="s">
        <v>17</v>
      </c>
      <c r="EF77" s="222" t="s">
        <v>8928</v>
      </c>
      <c r="EG77" s="222" t="s">
        <v>22</v>
      </c>
      <c r="EH77" s="222">
        <v>3</v>
      </c>
      <c r="EI77" s="222" t="s">
        <v>8267</v>
      </c>
      <c r="EJ77" s="222" t="s">
        <v>8929</v>
      </c>
      <c r="EK77" s="223">
        <v>45563</v>
      </c>
      <c r="EL77" s="221" t="s">
        <v>8948</v>
      </c>
      <c r="EM77" s="213" t="s">
        <v>17</v>
      </c>
      <c r="EN77" s="224" t="s">
        <v>8928</v>
      </c>
      <c r="EO77" s="224" t="s">
        <v>22</v>
      </c>
      <c r="EP77" s="224">
        <v>3</v>
      </c>
      <c r="EQ77" s="224" t="s">
        <v>8267</v>
      </c>
      <c r="ER77" s="224" t="s">
        <v>8929</v>
      </c>
      <c r="ES77" s="214">
        <v>45563</v>
      </c>
      <c r="ET77" s="222" t="s">
        <v>8936</v>
      </c>
      <c r="EU77" s="222">
        <v>80</v>
      </c>
      <c r="EV77" s="222" t="s">
        <v>8932</v>
      </c>
      <c r="EW77" s="222" t="s">
        <v>22</v>
      </c>
      <c r="EX77" s="222">
        <v>3</v>
      </c>
      <c r="EY77" s="222" t="s">
        <v>8934</v>
      </c>
      <c r="EZ77" s="222" t="s">
        <v>8933</v>
      </c>
      <c r="FA77" s="223">
        <v>45563</v>
      </c>
      <c r="FB77" s="221" t="s">
        <v>1405</v>
      </c>
      <c r="FC77" s="224">
        <v>2</v>
      </c>
      <c r="FD77" s="224" t="s">
        <v>1397</v>
      </c>
      <c r="FE77" s="224" t="s">
        <v>492</v>
      </c>
      <c r="FF77" s="224">
        <v>1</v>
      </c>
      <c r="FG77" s="224" t="s">
        <v>1404</v>
      </c>
      <c r="FH77" s="224" t="s">
        <v>1398</v>
      </c>
      <c r="FI77" s="214">
        <v>45195</v>
      </c>
      <c r="FJ77" s="221" t="s">
        <v>1406</v>
      </c>
      <c r="FK77" s="222" t="s">
        <v>17</v>
      </c>
      <c r="FL77" s="222" t="s">
        <v>17</v>
      </c>
      <c r="FM77" s="222" t="s">
        <v>17</v>
      </c>
      <c r="FN77" s="222" t="s">
        <v>17</v>
      </c>
      <c r="FO77" s="222" t="s">
        <v>1395</v>
      </c>
      <c r="FP77" s="218" t="s">
        <v>17</v>
      </c>
      <c r="FQ77" s="219">
        <v>45195</v>
      </c>
      <c r="FR77" s="221" t="s">
        <v>1407</v>
      </c>
      <c r="FS77" s="224" t="s">
        <v>17</v>
      </c>
      <c r="FT77" s="224" t="s">
        <v>17</v>
      </c>
      <c r="FU77" s="224" t="s">
        <v>17</v>
      </c>
      <c r="FV77" s="224" t="s">
        <v>17</v>
      </c>
      <c r="FW77" s="224" t="s">
        <v>1395</v>
      </c>
      <c r="FX77" s="224" t="s">
        <v>17</v>
      </c>
      <c r="FY77" s="214">
        <v>45195</v>
      </c>
      <c r="FZ77" s="222" t="s">
        <v>2223</v>
      </c>
      <c r="GA77" s="222">
        <v>0</v>
      </c>
      <c r="GB77" s="222" t="s">
        <v>2177</v>
      </c>
      <c r="GC77" s="222" t="s">
        <v>33</v>
      </c>
      <c r="GD77" s="222">
        <v>2</v>
      </c>
      <c r="GE77" s="222" t="s">
        <v>17</v>
      </c>
      <c r="GF77" s="222" t="s">
        <v>17</v>
      </c>
      <c r="GG77" s="223">
        <v>45453</v>
      </c>
      <c r="GH77" s="221" t="s">
        <v>2229</v>
      </c>
      <c r="GI77" s="224">
        <v>0</v>
      </c>
      <c r="GJ77" s="224" t="s">
        <v>2177</v>
      </c>
      <c r="GK77" s="224" t="s">
        <v>33</v>
      </c>
      <c r="GL77" s="224">
        <v>2</v>
      </c>
      <c r="GM77" s="224" t="s">
        <v>17</v>
      </c>
      <c r="GN77" s="224" t="s">
        <v>17</v>
      </c>
      <c r="GO77" s="214">
        <v>45453</v>
      </c>
      <c r="GP77" s="222" t="s">
        <v>2224</v>
      </c>
      <c r="GQ77" s="222">
        <v>1</v>
      </c>
      <c r="GR77" s="222" t="s">
        <v>2177</v>
      </c>
      <c r="GS77" s="222" t="s">
        <v>33</v>
      </c>
      <c r="GT77" s="222">
        <v>2</v>
      </c>
      <c r="GU77" s="222" t="s">
        <v>17</v>
      </c>
      <c r="GV77" s="222" t="s">
        <v>17</v>
      </c>
      <c r="GW77" s="223">
        <v>45453</v>
      </c>
      <c r="GX77" s="221" t="s">
        <v>2230</v>
      </c>
      <c r="GY77" s="224">
        <v>0</v>
      </c>
      <c r="GZ77" s="224" t="s">
        <v>2177</v>
      </c>
      <c r="HA77" s="224" t="s">
        <v>33</v>
      </c>
      <c r="HB77" s="224">
        <v>2</v>
      </c>
      <c r="HC77" s="224" t="s">
        <v>17</v>
      </c>
      <c r="HD77" s="224" t="s">
        <v>17</v>
      </c>
      <c r="HE77" s="214">
        <v>45453</v>
      </c>
      <c r="HF77" s="222" t="s">
        <v>2222</v>
      </c>
      <c r="HG77" s="222">
        <v>0</v>
      </c>
      <c r="HH77" s="222" t="s">
        <v>2177</v>
      </c>
      <c r="HI77" s="222" t="s">
        <v>33</v>
      </c>
      <c r="HJ77" s="222">
        <v>2</v>
      </c>
      <c r="HK77" s="222" t="s">
        <v>17</v>
      </c>
      <c r="HL77" s="222" t="s">
        <v>17</v>
      </c>
      <c r="HM77" s="223">
        <v>45453</v>
      </c>
      <c r="HN77" s="221" t="s">
        <v>2228</v>
      </c>
      <c r="HO77" s="224">
        <v>1</v>
      </c>
      <c r="HP77" s="224" t="s">
        <v>2177</v>
      </c>
      <c r="HQ77" s="224" t="s">
        <v>33</v>
      </c>
      <c r="HR77" s="224">
        <v>2</v>
      </c>
      <c r="HS77" s="224" t="s">
        <v>17</v>
      </c>
      <c r="HT77" s="224" t="s">
        <v>17</v>
      </c>
      <c r="HU77" s="214">
        <v>45453</v>
      </c>
      <c r="HV77" s="222" t="s">
        <v>2225</v>
      </c>
      <c r="HW77" s="222">
        <v>0</v>
      </c>
      <c r="HX77" s="222" t="s">
        <v>2177</v>
      </c>
      <c r="HY77" s="222" t="s">
        <v>33</v>
      </c>
      <c r="HZ77" s="222">
        <v>2</v>
      </c>
      <c r="IA77" s="222" t="s">
        <v>17</v>
      </c>
      <c r="IB77" s="222" t="s">
        <v>17</v>
      </c>
      <c r="IC77" s="223">
        <v>45453</v>
      </c>
      <c r="ID77" s="221" t="s">
        <v>2227</v>
      </c>
      <c r="IE77" s="224">
        <v>0</v>
      </c>
      <c r="IF77" s="224" t="s">
        <v>2177</v>
      </c>
      <c r="IG77" s="224" t="s">
        <v>33</v>
      </c>
      <c r="IH77" s="224">
        <v>2</v>
      </c>
      <c r="II77" s="224" t="s">
        <v>17</v>
      </c>
      <c r="IJ77" s="224" t="s">
        <v>17</v>
      </c>
      <c r="IK77" s="214">
        <v>45453</v>
      </c>
      <c r="IL77" s="222" t="s">
        <v>2226</v>
      </c>
      <c r="IM77" s="222">
        <v>3</v>
      </c>
      <c r="IN77" s="222" t="s">
        <v>2177</v>
      </c>
      <c r="IO77" s="222" t="s">
        <v>33</v>
      </c>
      <c r="IP77" s="222">
        <v>2</v>
      </c>
      <c r="IQ77" s="222" t="s">
        <v>17</v>
      </c>
      <c r="IR77" s="222" t="s">
        <v>17</v>
      </c>
      <c r="IS77" s="223">
        <v>45453</v>
      </c>
    </row>
    <row r="78" spans="1:253" s="11" customFormat="1" ht="13.25" customHeight="1" x14ac:dyDescent="0.25">
      <c r="A78" s="11" t="s">
        <v>263</v>
      </c>
      <c r="B78" s="11" t="s">
        <v>11090</v>
      </c>
      <c r="C78" s="11" t="s">
        <v>264</v>
      </c>
      <c r="D78" s="11" t="s">
        <v>265</v>
      </c>
      <c r="E78" s="11" t="s">
        <v>10559</v>
      </c>
      <c r="F78" s="11" t="s">
        <v>8949</v>
      </c>
      <c r="G78" s="212">
        <v>38155000</v>
      </c>
      <c r="H78" s="213" t="s">
        <v>8918</v>
      </c>
      <c r="I78" s="213" t="s">
        <v>884</v>
      </c>
      <c r="J78" s="213">
        <v>2</v>
      </c>
      <c r="K78" s="213" t="s">
        <v>8920</v>
      </c>
      <c r="L78" s="213" t="s">
        <v>8919</v>
      </c>
      <c r="M78" s="214">
        <v>45563</v>
      </c>
      <c r="N78" s="221" t="s">
        <v>902</v>
      </c>
      <c r="O78" s="216">
        <v>446300</v>
      </c>
      <c r="P78" s="216" t="s">
        <v>899</v>
      </c>
      <c r="Q78" s="216" t="s">
        <v>33</v>
      </c>
      <c r="R78" s="216">
        <v>2</v>
      </c>
      <c r="S78" s="216" t="s">
        <v>901</v>
      </c>
      <c r="T78" s="216" t="s">
        <v>900</v>
      </c>
      <c r="U78" s="217">
        <v>44773</v>
      </c>
      <c r="V78" s="221" t="s">
        <v>8951</v>
      </c>
      <c r="W78" s="213">
        <v>38155000</v>
      </c>
      <c r="X78" s="213" t="s">
        <v>8918</v>
      </c>
      <c r="Y78" s="213" t="s">
        <v>884</v>
      </c>
      <c r="Z78" s="213">
        <v>2</v>
      </c>
      <c r="AA78" s="213" t="s">
        <v>8950</v>
      </c>
      <c r="AB78" s="213" t="s">
        <v>8919</v>
      </c>
      <c r="AC78" s="214">
        <v>45563</v>
      </c>
      <c r="AD78" s="221" t="s">
        <v>8954</v>
      </c>
      <c r="AE78" s="218">
        <v>18000</v>
      </c>
      <c r="AF78" s="218" t="s">
        <v>8305</v>
      </c>
      <c r="AG78" s="218" t="s">
        <v>22</v>
      </c>
      <c r="AH78" s="218">
        <v>3</v>
      </c>
      <c r="AI78" s="218" t="s">
        <v>8953</v>
      </c>
      <c r="AJ78" s="218" t="s">
        <v>8952</v>
      </c>
      <c r="AK78" s="219">
        <v>45563</v>
      </c>
      <c r="AL78" s="221" t="s">
        <v>8956</v>
      </c>
      <c r="AM78" s="213">
        <v>18000</v>
      </c>
      <c r="AN78" s="213" t="s">
        <v>8305</v>
      </c>
      <c r="AO78" s="213" t="s">
        <v>22</v>
      </c>
      <c r="AP78" s="213">
        <v>3</v>
      </c>
      <c r="AQ78" s="213" t="s">
        <v>8955</v>
      </c>
      <c r="AR78" s="213" t="s">
        <v>8952</v>
      </c>
      <c r="AS78" s="214">
        <v>45564</v>
      </c>
      <c r="AT78" s="222" t="s">
        <v>541</v>
      </c>
      <c r="AU78" s="218" t="s">
        <v>17</v>
      </c>
      <c r="AV78" s="218" t="s">
        <v>17</v>
      </c>
      <c r="AW78" s="218" t="s">
        <v>17</v>
      </c>
      <c r="AX78" s="218" t="s">
        <v>17</v>
      </c>
      <c r="AY78" s="218" t="s">
        <v>17</v>
      </c>
      <c r="AZ78" s="218" t="s">
        <v>17</v>
      </c>
      <c r="BA78" s="219">
        <v>43798</v>
      </c>
      <c r="BB78" s="221" t="s">
        <v>540</v>
      </c>
      <c r="BC78" s="213" t="s">
        <v>17</v>
      </c>
      <c r="BD78" s="213" t="s">
        <v>17</v>
      </c>
      <c r="BE78" s="213" t="s">
        <v>17</v>
      </c>
      <c r="BF78" s="213" t="s">
        <v>17</v>
      </c>
      <c r="BG78" s="213" t="s">
        <v>17</v>
      </c>
      <c r="BH78" s="213" t="s">
        <v>17</v>
      </c>
      <c r="BI78" s="214">
        <v>43798</v>
      </c>
      <c r="BJ78" s="222" t="s">
        <v>8957</v>
      </c>
      <c r="BK78" s="222">
        <v>75</v>
      </c>
      <c r="BL78" s="222" t="s">
        <v>8251</v>
      </c>
      <c r="BM78" s="222" t="s">
        <v>22</v>
      </c>
      <c r="BN78" s="222">
        <v>3</v>
      </c>
      <c r="BO78" s="222" t="s">
        <v>8283</v>
      </c>
      <c r="BP78" s="218" t="s">
        <v>8282</v>
      </c>
      <c r="BQ78" s="223">
        <v>45564</v>
      </c>
      <c r="BR78" s="221" t="s">
        <v>267</v>
      </c>
      <c r="BS78" s="224">
        <v>0</v>
      </c>
      <c r="BT78" s="224">
        <v>0</v>
      </c>
      <c r="BU78" s="224" t="s">
        <v>33</v>
      </c>
      <c r="BV78" s="224">
        <v>2</v>
      </c>
      <c r="BW78" s="224" t="s">
        <v>266</v>
      </c>
      <c r="BX78" s="224">
        <v>0</v>
      </c>
      <c r="BY78" s="214">
        <v>43511</v>
      </c>
      <c r="BZ78" s="222" t="s">
        <v>268</v>
      </c>
      <c r="CA78" s="222">
        <v>0</v>
      </c>
      <c r="CB78" s="222">
        <v>0</v>
      </c>
      <c r="CC78" s="222" t="s">
        <v>33</v>
      </c>
      <c r="CD78" s="222">
        <v>2</v>
      </c>
      <c r="CE78" s="222" t="s">
        <v>266</v>
      </c>
      <c r="CF78" s="222">
        <v>0</v>
      </c>
      <c r="CG78" s="223">
        <v>43511</v>
      </c>
      <c r="CH78" s="221" t="s">
        <v>11756</v>
      </c>
      <c r="CI78" s="222" t="e">
        <v>#N/A</v>
      </c>
      <c r="CJ78" s="222" t="e">
        <v>#N/A</v>
      </c>
      <c r="CK78" s="222" t="e">
        <v>#N/A</v>
      </c>
      <c r="CL78" s="222" t="e">
        <v>#N/A</v>
      </c>
      <c r="CM78" s="222" t="e">
        <v>#N/A</v>
      </c>
      <c r="CN78" s="222" t="e">
        <v>#N/A</v>
      </c>
      <c r="CO78" s="225" t="e">
        <v>#N/A</v>
      </c>
      <c r="CP78" s="222" t="s">
        <v>270</v>
      </c>
      <c r="CQ78" s="224">
        <v>0</v>
      </c>
      <c r="CR78" s="224">
        <v>0</v>
      </c>
      <c r="CS78" s="224" t="s">
        <v>33</v>
      </c>
      <c r="CT78" s="224">
        <v>2</v>
      </c>
      <c r="CU78" s="224" t="s">
        <v>269</v>
      </c>
      <c r="CV78" s="224">
        <v>0</v>
      </c>
      <c r="CW78" s="214">
        <v>43511</v>
      </c>
      <c r="CX78" s="222" t="s">
        <v>8959</v>
      </c>
      <c r="CY78" s="218">
        <v>18000</v>
      </c>
      <c r="CZ78" s="218" t="s">
        <v>8305</v>
      </c>
      <c r="DA78" s="218" t="s">
        <v>22</v>
      </c>
      <c r="DB78" s="218">
        <v>3</v>
      </c>
      <c r="DC78" s="218" t="s">
        <v>8267</v>
      </c>
      <c r="DD78" s="218" t="s">
        <v>8952</v>
      </c>
      <c r="DE78" s="220">
        <v>45564</v>
      </c>
      <c r="DF78" s="221" t="s">
        <v>8961</v>
      </c>
      <c r="DG78" s="213">
        <v>38137000</v>
      </c>
      <c r="DH78" s="224" t="s">
        <v>8918</v>
      </c>
      <c r="DI78" s="224" t="s">
        <v>22</v>
      </c>
      <c r="DJ78" s="224">
        <v>3</v>
      </c>
      <c r="DK78" s="224" t="s">
        <v>8960</v>
      </c>
      <c r="DL78" s="224" t="s">
        <v>8919</v>
      </c>
      <c r="DM78" s="214">
        <v>45564</v>
      </c>
      <c r="DN78" s="222" t="s">
        <v>8963</v>
      </c>
      <c r="DO78" s="218">
        <v>0</v>
      </c>
      <c r="DP78" s="222" t="s">
        <v>8305</v>
      </c>
      <c r="DQ78" s="222" t="s">
        <v>22</v>
      </c>
      <c r="DR78" s="222">
        <v>3</v>
      </c>
      <c r="DS78" s="222" t="s">
        <v>8962</v>
      </c>
      <c r="DT78" s="222" t="s">
        <v>8952</v>
      </c>
      <c r="DU78" s="223">
        <v>45564</v>
      </c>
      <c r="DV78" s="221" t="s">
        <v>8964</v>
      </c>
      <c r="DW78" s="213">
        <v>18000</v>
      </c>
      <c r="DX78" s="224" t="s">
        <v>8305</v>
      </c>
      <c r="DY78" s="224" t="s">
        <v>22</v>
      </c>
      <c r="DZ78" s="224">
        <v>3</v>
      </c>
      <c r="EA78" s="224" t="s">
        <v>8267</v>
      </c>
      <c r="EB78" s="224" t="s">
        <v>8952</v>
      </c>
      <c r="EC78" s="214">
        <v>45564</v>
      </c>
      <c r="ED78" s="222" t="s">
        <v>8965</v>
      </c>
      <c r="EE78" s="218" t="s">
        <v>17</v>
      </c>
      <c r="EF78" s="222" t="s">
        <v>8305</v>
      </c>
      <c r="EG78" s="222" t="s">
        <v>22</v>
      </c>
      <c r="EH78" s="222">
        <v>3</v>
      </c>
      <c r="EI78" s="222" t="s">
        <v>8267</v>
      </c>
      <c r="EJ78" s="222" t="s">
        <v>8952</v>
      </c>
      <c r="EK78" s="223">
        <v>45564</v>
      </c>
      <c r="EL78" s="221" t="s">
        <v>8966</v>
      </c>
      <c r="EM78" s="213" t="s">
        <v>17</v>
      </c>
      <c r="EN78" s="224" t="s">
        <v>8305</v>
      </c>
      <c r="EO78" s="224" t="s">
        <v>22</v>
      </c>
      <c r="EP78" s="224">
        <v>3</v>
      </c>
      <c r="EQ78" s="224" t="s">
        <v>8267</v>
      </c>
      <c r="ER78" s="224" t="s">
        <v>8952</v>
      </c>
      <c r="ES78" s="214">
        <v>45564</v>
      </c>
      <c r="ET78" s="222" t="s">
        <v>8958</v>
      </c>
      <c r="EU78" s="222">
        <v>80</v>
      </c>
      <c r="EV78" s="222" t="s">
        <v>8932</v>
      </c>
      <c r="EW78" s="222" t="s">
        <v>22</v>
      </c>
      <c r="EX78" s="222">
        <v>3</v>
      </c>
      <c r="EY78" s="222" t="s">
        <v>8934</v>
      </c>
      <c r="EZ78" s="222" t="s">
        <v>8933</v>
      </c>
      <c r="FA78" s="223">
        <v>45564</v>
      </c>
      <c r="FB78" s="221" t="s">
        <v>904</v>
      </c>
      <c r="FC78" s="224">
        <v>4</v>
      </c>
      <c r="FD78" s="224" t="s">
        <v>17</v>
      </c>
      <c r="FE78" s="224" t="s">
        <v>22</v>
      </c>
      <c r="FF78" s="224">
        <v>3</v>
      </c>
      <c r="FG78" s="224" t="s">
        <v>903</v>
      </c>
      <c r="FH78" s="224" t="s">
        <v>17</v>
      </c>
      <c r="FI78" s="214">
        <v>44773</v>
      </c>
      <c r="FJ78" s="221" t="s">
        <v>272</v>
      </c>
      <c r="FK78" s="222">
        <v>0</v>
      </c>
      <c r="FL78" s="222">
        <v>0</v>
      </c>
      <c r="FM78" s="222" t="s">
        <v>33</v>
      </c>
      <c r="FN78" s="222">
        <v>2</v>
      </c>
      <c r="FO78" s="222" t="s">
        <v>271</v>
      </c>
      <c r="FP78" s="218">
        <v>0</v>
      </c>
      <c r="FQ78" s="219">
        <v>43511</v>
      </c>
      <c r="FR78" s="221" t="s">
        <v>273</v>
      </c>
      <c r="FS78" s="224">
        <v>0</v>
      </c>
      <c r="FT78" s="224">
        <v>0</v>
      </c>
      <c r="FU78" s="224" t="s">
        <v>33</v>
      </c>
      <c r="FV78" s="224">
        <v>2</v>
      </c>
      <c r="FW78" s="224" t="s">
        <v>271</v>
      </c>
      <c r="FX78" s="224">
        <v>0</v>
      </c>
      <c r="FY78" s="214">
        <v>43511</v>
      </c>
      <c r="FZ78" s="222" t="s">
        <v>2232</v>
      </c>
      <c r="GA78" s="222">
        <v>0</v>
      </c>
      <c r="GB78" s="222" t="s">
        <v>2177</v>
      </c>
      <c r="GC78" s="222" t="s">
        <v>33</v>
      </c>
      <c r="GD78" s="222">
        <v>2</v>
      </c>
      <c r="GE78" s="222" t="s">
        <v>17</v>
      </c>
      <c r="GF78" s="222" t="s">
        <v>17</v>
      </c>
      <c r="GG78" s="223">
        <v>45453</v>
      </c>
      <c r="GH78" s="221" t="s">
        <v>2238</v>
      </c>
      <c r="GI78" s="224">
        <v>0</v>
      </c>
      <c r="GJ78" s="224" t="s">
        <v>2177</v>
      </c>
      <c r="GK78" s="224" t="s">
        <v>33</v>
      </c>
      <c r="GL78" s="224">
        <v>2</v>
      </c>
      <c r="GM78" s="224" t="s">
        <v>17</v>
      </c>
      <c r="GN78" s="224" t="s">
        <v>17</v>
      </c>
      <c r="GO78" s="214">
        <v>45453</v>
      </c>
      <c r="GP78" s="222" t="s">
        <v>2233</v>
      </c>
      <c r="GQ78" s="222">
        <v>0</v>
      </c>
      <c r="GR78" s="222" t="s">
        <v>2177</v>
      </c>
      <c r="GS78" s="222" t="s">
        <v>33</v>
      </c>
      <c r="GT78" s="222">
        <v>2</v>
      </c>
      <c r="GU78" s="222" t="s">
        <v>17</v>
      </c>
      <c r="GV78" s="222" t="s">
        <v>17</v>
      </c>
      <c r="GW78" s="223">
        <v>45453</v>
      </c>
      <c r="GX78" s="221" t="s">
        <v>2239</v>
      </c>
      <c r="GY78" s="224">
        <v>0</v>
      </c>
      <c r="GZ78" s="224" t="s">
        <v>2177</v>
      </c>
      <c r="HA78" s="224" t="s">
        <v>33</v>
      </c>
      <c r="HB78" s="224">
        <v>2</v>
      </c>
      <c r="HC78" s="224" t="s">
        <v>17</v>
      </c>
      <c r="HD78" s="224" t="s">
        <v>17</v>
      </c>
      <c r="HE78" s="214">
        <v>45453</v>
      </c>
      <c r="HF78" s="222" t="s">
        <v>2231</v>
      </c>
      <c r="HG78" s="222">
        <v>0</v>
      </c>
      <c r="HH78" s="222" t="s">
        <v>2177</v>
      </c>
      <c r="HI78" s="222" t="s">
        <v>33</v>
      </c>
      <c r="HJ78" s="222">
        <v>2</v>
      </c>
      <c r="HK78" s="222" t="s">
        <v>17</v>
      </c>
      <c r="HL78" s="222" t="s">
        <v>17</v>
      </c>
      <c r="HM78" s="223">
        <v>45453</v>
      </c>
      <c r="HN78" s="221" t="s">
        <v>2237</v>
      </c>
      <c r="HO78" s="224">
        <v>1</v>
      </c>
      <c r="HP78" s="224" t="s">
        <v>2177</v>
      </c>
      <c r="HQ78" s="224" t="s">
        <v>33</v>
      </c>
      <c r="HR78" s="224">
        <v>2</v>
      </c>
      <c r="HS78" s="224" t="s">
        <v>17</v>
      </c>
      <c r="HT78" s="224" t="s">
        <v>17</v>
      </c>
      <c r="HU78" s="214">
        <v>45453</v>
      </c>
      <c r="HV78" s="222" t="s">
        <v>2234</v>
      </c>
      <c r="HW78" s="222">
        <v>0</v>
      </c>
      <c r="HX78" s="222" t="s">
        <v>2177</v>
      </c>
      <c r="HY78" s="222" t="s">
        <v>33</v>
      </c>
      <c r="HZ78" s="222">
        <v>2</v>
      </c>
      <c r="IA78" s="222" t="s">
        <v>17</v>
      </c>
      <c r="IB78" s="222" t="s">
        <v>17</v>
      </c>
      <c r="IC78" s="223">
        <v>45453</v>
      </c>
      <c r="ID78" s="221" t="s">
        <v>2236</v>
      </c>
      <c r="IE78" s="224">
        <v>0</v>
      </c>
      <c r="IF78" s="224" t="s">
        <v>2177</v>
      </c>
      <c r="IG78" s="224" t="s">
        <v>33</v>
      </c>
      <c r="IH78" s="224">
        <v>2</v>
      </c>
      <c r="II78" s="224" t="s">
        <v>17</v>
      </c>
      <c r="IJ78" s="224" t="s">
        <v>17</v>
      </c>
      <c r="IK78" s="214">
        <v>45453</v>
      </c>
      <c r="IL78" s="222" t="s">
        <v>2235</v>
      </c>
      <c r="IM78" s="222">
        <v>2</v>
      </c>
      <c r="IN78" s="222" t="s">
        <v>2177</v>
      </c>
      <c r="IO78" s="222" t="s">
        <v>33</v>
      </c>
      <c r="IP78" s="222">
        <v>2</v>
      </c>
      <c r="IQ78" s="222" t="s">
        <v>17</v>
      </c>
      <c r="IR78" s="222" t="s">
        <v>17</v>
      </c>
      <c r="IS78" s="223">
        <v>45453</v>
      </c>
    </row>
    <row r="79" spans="1:253" s="11" customFormat="1" ht="13.25" customHeight="1" x14ac:dyDescent="0.25">
      <c r="A79" s="11" t="s">
        <v>1408</v>
      </c>
      <c r="B79" s="11" t="s">
        <v>11013</v>
      </c>
      <c r="C79" s="11" t="s">
        <v>1409</v>
      </c>
      <c r="D79" s="11" t="s">
        <v>265</v>
      </c>
      <c r="E79" s="11" t="s">
        <v>10559</v>
      </c>
      <c r="F79" s="11" t="s">
        <v>8967</v>
      </c>
      <c r="G79" s="212">
        <v>38155000</v>
      </c>
      <c r="H79" s="213" t="s">
        <v>8918</v>
      </c>
      <c r="I79" s="213" t="s">
        <v>884</v>
      </c>
      <c r="J79" s="213">
        <v>2</v>
      </c>
      <c r="K79" s="213" t="s">
        <v>8920</v>
      </c>
      <c r="L79" s="213" t="s">
        <v>8919</v>
      </c>
      <c r="M79" s="214">
        <v>45564</v>
      </c>
      <c r="N79" s="221" t="s">
        <v>1538</v>
      </c>
      <c r="O79" s="216">
        <v>53316</v>
      </c>
      <c r="P79" s="216" t="s">
        <v>1535</v>
      </c>
      <c r="Q79" s="216" t="s">
        <v>884</v>
      </c>
      <c r="R79" s="216">
        <v>2</v>
      </c>
      <c r="S79" s="216" t="s">
        <v>1537</v>
      </c>
      <c r="T79" s="216" t="s">
        <v>1536</v>
      </c>
      <c r="U79" s="217">
        <v>45351</v>
      </c>
      <c r="V79" s="221" t="s">
        <v>8969</v>
      </c>
      <c r="W79" s="213">
        <v>6600000</v>
      </c>
      <c r="X79" s="213" t="s">
        <v>1539</v>
      </c>
      <c r="Y79" s="213" t="s">
        <v>884</v>
      </c>
      <c r="Z79" s="213">
        <v>2</v>
      </c>
      <c r="AA79" s="213" t="s">
        <v>8968</v>
      </c>
      <c r="AB79" s="213" t="s">
        <v>1540</v>
      </c>
      <c r="AC79" s="214">
        <v>45564</v>
      </c>
      <c r="AD79" s="221" t="s">
        <v>8971</v>
      </c>
      <c r="AE79" s="218">
        <v>2800000</v>
      </c>
      <c r="AF79" s="218" t="s">
        <v>1411</v>
      </c>
      <c r="AG79" s="218" t="s">
        <v>492</v>
      </c>
      <c r="AH79" s="218">
        <v>1</v>
      </c>
      <c r="AI79" s="218" t="s">
        <v>8970</v>
      </c>
      <c r="AJ79" s="218" t="s">
        <v>1412</v>
      </c>
      <c r="AK79" s="219">
        <v>45564</v>
      </c>
      <c r="AL79" s="221" t="s">
        <v>8973</v>
      </c>
      <c r="AM79" s="213">
        <v>500000</v>
      </c>
      <c r="AN79" s="213" t="s">
        <v>1539</v>
      </c>
      <c r="AO79" s="213" t="s">
        <v>22</v>
      </c>
      <c r="AP79" s="213">
        <v>3</v>
      </c>
      <c r="AQ79" s="213" t="s">
        <v>8972</v>
      </c>
      <c r="AR79" s="213" t="s">
        <v>1540</v>
      </c>
      <c r="AS79" s="214">
        <v>45564</v>
      </c>
      <c r="AT79" s="222" t="s">
        <v>1542</v>
      </c>
      <c r="AU79" s="218">
        <v>5500</v>
      </c>
      <c r="AV79" s="218" t="s">
        <v>1539</v>
      </c>
      <c r="AW79" s="218" t="s">
        <v>492</v>
      </c>
      <c r="AX79" s="218">
        <v>1</v>
      </c>
      <c r="AY79" s="218" t="s">
        <v>1541</v>
      </c>
      <c r="AZ79" s="218" t="s">
        <v>1540</v>
      </c>
      <c r="BA79" s="219">
        <v>45351</v>
      </c>
      <c r="BB79" s="221" t="s">
        <v>1410</v>
      </c>
      <c r="BC79" s="213" t="s">
        <v>17</v>
      </c>
      <c r="BD79" s="213" t="s">
        <v>17</v>
      </c>
      <c r="BE79" s="213" t="s">
        <v>17</v>
      </c>
      <c r="BF79" s="213" t="s">
        <v>17</v>
      </c>
      <c r="BG79" s="213" t="s">
        <v>1395</v>
      </c>
      <c r="BH79" s="213" t="s">
        <v>17</v>
      </c>
      <c r="BI79" s="214">
        <v>45195</v>
      </c>
      <c r="BJ79" s="222" t="s">
        <v>8975</v>
      </c>
      <c r="BK79" s="222">
        <v>0</v>
      </c>
      <c r="BL79" s="222" t="s">
        <v>1539</v>
      </c>
      <c r="BM79" s="222" t="s">
        <v>492</v>
      </c>
      <c r="BN79" s="222">
        <v>1</v>
      </c>
      <c r="BO79" s="222" t="s">
        <v>8974</v>
      </c>
      <c r="BP79" s="218" t="s">
        <v>1540</v>
      </c>
      <c r="BQ79" s="223">
        <v>45564</v>
      </c>
      <c r="BR79" s="221" t="s">
        <v>1413</v>
      </c>
      <c r="BS79" s="224">
        <v>40579</v>
      </c>
      <c r="BT79" s="224" t="s">
        <v>1411</v>
      </c>
      <c r="BU79" s="224" t="s">
        <v>492</v>
      </c>
      <c r="BV79" s="224">
        <v>1</v>
      </c>
      <c r="BW79" s="224" t="s">
        <v>1399</v>
      </c>
      <c r="BX79" s="224" t="s">
        <v>1412</v>
      </c>
      <c r="BY79" s="214">
        <v>45195</v>
      </c>
      <c r="BZ79" s="222" t="s">
        <v>1414</v>
      </c>
      <c r="CA79" s="222">
        <v>19095</v>
      </c>
      <c r="CB79" s="222" t="s">
        <v>1411</v>
      </c>
      <c r="CC79" s="222" t="s">
        <v>492</v>
      </c>
      <c r="CD79" s="222">
        <v>1</v>
      </c>
      <c r="CE79" s="222" t="s">
        <v>1399</v>
      </c>
      <c r="CF79" s="222" t="s">
        <v>1412</v>
      </c>
      <c r="CG79" s="223">
        <v>45195</v>
      </c>
      <c r="CH79" s="221" t="s">
        <v>11757</v>
      </c>
      <c r="CI79" s="222" t="e">
        <v>#N/A</v>
      </c>
      <c r="CJ79" s="222" t="e">
        <v>#N/A</v>
      </c>
      <c r="CK79" s="222" t="e">
        <v>#N/A</v>
      </c>
      <c r="CL79" s="222" t="e">
        <v>#N/A</v>
      </c>
      <c r="CM79" s="222" t="e">
        <v>#N/A</v>
      </c>
      <c r="CN79" s="222" t="e">
        <v>#N/A</v>
      </c>
      <c r="CO79" s="225" t="e">
        <v>#N/A</v>
      </c>
      <c r="CP79" s="222" t="s">
        <v>1416</v>
      </c>
      <c r="CQ79" s="224" t="s">
        <v>17</v>
      </c>
      <c r="CR79" s="224" t="s">
        <v>17</v>
      </c>
      <c r="CS79" s="224" t="s">
        <v>17</v>
      </c>
      <c r="CT79" s="224" t="s">
        <v>17</v>
      </c>
      <c r="CU79" s="224" t="s">
        <v>1395</v>
      </c>
      <c r="CV79" s="224" t="s">
        <v>17</v>
      </c>
      <c r="CW79" s="214">
        <v>45195</v>
      </c>
      <c r="CX79" s="222" t="s">
        <v>8978</v>
      </c>
      <c r="CY79" s="218">
        <v>500000</v>
      </c>
      <c r="CZ79" s="218" t="s">
        <v>1539</v>
      </c>
      <c r="DA79" s="218" t="s">
        <v>22</v>
      </c>
      <c r="DB79" s="218">
        <v>3</v>
      </c>
      <c r="DC79" s="218" t="s">
        <v>8985</v>
      </c>
      <c r="DD79" s="218" t="s">
        <v>1540</v>
      </c>
      <c r="DE79" s="220">
        <v>45564</v>
      </c>
      <c r="DF79" s="221" t="s">
        <v>8982</v>
      </c>
      <c r="DG79" s="213">
        <v>3800000</v>
      </c>
      <c r="DH79" s="224" t="s">
        <v>8979</v>
      </c>
      <c r="DI79" s="224" t="s">
        <v>22</v>
      </c>
      <c r="DJ79" s="224">
        <v>3</v>
      </c>
      <c r="DK79" s="224" t="s">
        <v>8981</v>
      </c>
      <c r="DL79" s="224" t="s">
        <v>8980</v>
      </c>
      <c r="DM79" s="214">
        <v>45564</v>
      </c>
      <c r="DN79" s="222" t="s">
        <v>8984</v>
      </c>
      <c r="DO79" s="218">
        <v>2300000</v>
      </c>
      <c r="DP79" s="222" t="s">
        <v>1539</v>
      </c>
      <c r="DQ79" s="222" t="s">
        <v>22</v>
      </c>
      <c r="DR79" s="222">
        <v>3</v>
      </c>
      <c r="DS79" s="222" t="s">
        <v>8983</v>
      </c>
      <c r="DT79" s="222" t="s">
        <v>1540</v>
      </c>
      <c r="DU79" s="223">
        <v>45564</v>
      </c>
      <c r="DV79" s="221" t="s">
        <v>8986</v>
      </c>
      <c r="DW79" s="213">
        <v>500000</v>
      </c>
      <c r="DX79" s="224" t="s">
        <v>1539</v>
      </c>
      <c r="DY79" s="224" t="s">
        <v>22</v>
      </c>
      <c r="DZ79" s="224">
        <v>3</v>
      </c>
      <c r="EA79" s="224" t="s">
        <v>8985</v>
      </c>
      <c r="EB79" s="224" t="s">
        <v>1540</v>
      </c>
      <c r="EC79" s="214">
        <v>45564</v>
      </c>
      <c r="ED79" s="222" t="s">
        <v>8988</v>
      </c>
      <c r="EE79" s="218" t="s">
        <v>17</v>
      </c>
      <c r="EF79" s="222" t="s">
        <v>1539</v>
      </c>
      <c r="EG79" s="222" t="s">
        <v>22</v>
      </c>
      <c r="EH79" s="222">
        <v>3</v>
      </c>
      <c r="EI79" s="222" t="s">
        <v>8987</v>
      </c>
      <c r="EJ79" s="222" t="s">
        <v>1540</v>
      </c>
      <c r="EK79" s="223">
        <v>45564</v>
      </c>
      <c r="EL79" s="221" t="s">
        <v>8989</v>
      </c>
      <c r="EM79" s="213" t="s">
        <v>17</v>
      </c>
      <c r="EN79" s="224" t="s">
        <v>1539</v>
      </c>
      <c r="EO79" s="224" t="s">
        <v>22</v>
      </c>
      <c r="EP79" s="224">
        <v>3</v>
      </c>
      <c r="EQ79" s="224" t="s">
        <v>8987</v>
      </c>
      <c r="ER79" s="224" t="s">
        <v>1540</v>
      </c>
      <c r="ES79" s="214">
        <v>45564</v>
      </c>
      <c r="ET79" s="222" t="s">
        <v>8976</v>
      </c>
      <c r="EU79" s="222">
        <v>80</v>
      </c>
      <c r="EV79" s="222" t="s">
        <v>8932</v>
      </c>
      <c r="EW79" s="222" t="s">
        <v>22</v>
      </c>
      <c r="EX79" s="222">
        <v>3</v>
      </c>
      <c r="EY79" s="222" t="s">
        <v>8934</v>
      </c>
      <c r="EZ79" s="222" t="s">
        <v>8933</v>
      </c>
      <c r="FA79" s="223">
        <v>45564</v>
      </c>
      <c r="FB79" s="221" t="s">
        <v>1417</v>
      </c>
      <c r="FC79" s="224">
        <v>2</v>
      </c>
      <c r="FD79" s="224" t="s">
        <v>1411</v>
      </c>
      <c r="FE79" s="224" t="s">
        <v>492</v>
      </c>
      <c r="FF79" s="224">
        <v>1</v>
      </c>
      <c r="FG79" s="224" t="s">
        <v>1404</v>
      </c>
      <c r="FH79" s="224" t="s">
        <v>1412</v>
      </c>
      <c r="FI79" s="214">
        <v>45195</v>
      </c>
      <c r="FJ79" s="221" t="s">
        <v>1418</v>
      </c>
      <c r="FK79" s="222" t="s">
        <v>17</v>
      </c>
      <c r="FL79" s="222" t="s">
        <v>17</v>
      </c>
      <c r="FM79" s="222" t="s">
        <v>17</v>
      </c>
      <c r="FN79" s="222" t="s">
        <v>17</v>
      </c>
      <c r="FO79" s="222" t="s">
        <v>1395</v>
      </c>
      <c r="FP79" s="218" t="s">
        <v>17</v>
      </c>
      <c r="FQ79" s="219">
        <v>45195</v>
      </c>
      <c r="FR79" s="221" t="s">
        <v>1419</v>
      </c>
      <c r="FS79" s="224" t="s">
        <v>17</v>
      </c>
      <c r="FT79" s="224" t="s">
        <v>17</v>
      </c>
      <c r="FU79" s="224" t="s">
        <v>17</v>
      </c>
      <c r="FV79" s="224" t="s">
        <v>17</v>
      </c>
      <c r="FW79" s="224" t="s">
        <v>1395</v>
      </c>
      <c r="FX79" s="224" t="s">
        <v>17</v>
      </c>
      <c r="FY79" s="214">
        <v>45195</v>
      </c>
      <c r="FZ79" s="222" t="s">
        <v>2241</v>
      </c>
      <c r="GA79" s="222">
        <v>0</v>
      </c>
      <c r="GB79" s="222" t="s">
        <v>2177</v>
      </c>
      <c r="GC79" s="222" t="s">
        <v>33</v>
      </c>
      <c r="GD79" s="222">
        <v>2</v>
      </c>
      <c r="GE79" s="222" t="s">
        <v>17</v>
      </c>
      <c r="GF79" s="222" t="s">
        <v>17</v>
      </c>
      <c r="GG79" s="223">
        <v>45453</v>
      </c>
      <c r="GH79" s="221" t="s">
        <v>2247</v>
      </c>
      <c r="GI79" s="224">
        <v>0</v>
      </c>
      <c r="GJ79" s="224" t="s">
        <v>2177</v>
      </c>
      <c r="GK79" s="224" t="s">
        <v>33</v>
      </c>
      <c r="GL79" s="224">
        <v>2</v>
      </c>
      <c r="GM79" s="224" t="s">
        <v>17</v>
      </c>
      <c r="GN79" s="224" t="s">
        <v>17</v>
      </c>
      <c r="GO79" s="214">
        <v>45453</v>
      </c>
      <c r="GP79" s="222" t="s">
        <v>2242</v>
      </c>
      <c r="GQ79" s="222">
        <v>1</v>
      </c>
      <c r="GR79" s="222" t="s">
        <v>2177</v>
      </c>
      <c r="GS79" s="222" t="s">
        <v>33</v>
      </c>
      <c r="GT79" s="222">
        <v>2</v>
      </c>
      <c r="GU79" s="222" t="s">
        <v>17</v>
      </c>
      <c r="GV79" s="222" t="s">
        <v>17</v>
      </c>
      <c r="GW79" s="223">
        <v>45453</v>
      </c>
      <c r="GX79" s="221" t="s">
        <v>2248</v>
      </c>
      <c r="GY79" s="224">
        <v>0</v>
      </c>
      <c r="GZ79" s="224" t="s">
        <v>2177</v>
      </c>
      <c r="HA79" s="224" t="s">
        <v>33</v>
      </c>
      <c r="HB79" s="224">
        <v>2</v>
      </c>
      <c r="HC79" s="224" t="s">
        <v>17</v>
      </c>
      <c r="HD79" s="224" t="s">
        <v>17</v>
      </c>
      <c r="HE79" s="214">
        <v>45453</v>
      </c>
      <c r="HF79" s="222" t="s">
        <v>2240</v>
      </c>
      <c r="HG79" s="222">
        <v>0</v>
      </c>
      <c r="HH79" s="222" t="s">
        <v>2177</v>
      </c>
      <c r="HI79" s="222" t="s">
        <v>33</v>
      </c>
      <c r="HJ79" s="222">
        <v>2</v>
      </c>
      <c r="HK79" s="222" t="s">
        <v>17</v>
      </c>
      <c r="HL79" s="222" t="s">
        <v>17</v>
      </c>
      <c r="HM79" s="223">
        <v>45453</v>
      </c>
      <c r="HN79" s="221" t="s">
        <v>2246</v>
      </c>
      <c r="HO79" s="224">
        <v>0</v>
      </c>
      <c r="HP79" s="224" t="s">
        <v>2177</v>
      </c>
      <c r="HQ79" s="224" t="s">
        <v>33</v>
      </c>
      <c r="HR79" s="224">
        <v>2</v>
      </c>
      <c r="HS79" s="224" t="s">
        <v>17</v>
      </c>
      <c r="HT79" s="224" t="s">
        <v>17</v>
      </c>
      <c r="HU79" s="214">
        <v>45453</v>
      </c>
      <c r="HV79" s="222" t="s">
        <v>2243</v>
      </c>
      <c r="HW79" s="222">
        <v>0</v>
      </c>
      <c r="HX79" s="222" t="s">
        <v>2177</v>
      </c>
      <c r="HY79" s="222" t="s">
        <v>33</v>
      </c>
      <c r="HZ79" s="222">
        <v>2</v>
      </c>
      <c r="IA79" s="222" t="s">
        <v>17</v>
      </c>
      <c r="IB79" s="222" t="s">
        <v>17</v>
      </c>
      <c r="IC79" s="223">
        <v>45453</v>
      </c>
      <c r="ID79" s="221" t="s">
        <v>2245</v>
      </c>
      <c r="IE79" s="224">
        <v>0</v>
      </c>
      <c r="IF79" s="224" t="s">
        <v>2177</v>
      </c>
      <c r="IG79" s="224" t="s">
        <v>33</v>
      </c>
      <c r="IH79" s="224">
        <v>2</v>
      </c>
      <c r="II79" s="224" t="s">
        <v>17</v>
      </c>
      <c r="IJ79" s="224" t="s">
        <v>17</v>
      </c>
      <c r="IK79" s="214">
        <v>45453</v>
      </c>
      <c r="IL79" s="222" t="s">
        <v>2244</v>
      </c>
      <c r="IM79" s="222">
        <v>3</v>
      </c>
      <c r="IN79" s="222" t="s">
        <v>2177</v>
      </c>
      <c r="IO79" s="222" t="s">
        <v>33</v>
      </c>
      <c r="IP79" s="222">
        <v>2</v>
      </c>
      <c r="IQ79" s="222" t="s">
        <v>17</v>
      </c>
      <c r="IR79" s="222" t="s">
        <v>17</v>
      </c>
      <c r="IS79" s="223">
        <v>45453</v>
      </c>
    </row>
    <row r="80" spans="1:253" s="11" customFormat="1" ht="13.25" customHeight="1" x14ac:dyDescent="0.25">
      <c r="A80" s="11" t="s">
        <v>3147</v>
      </c>
      <c r="B80" s="11" t="s">
        <v>11081</v>
      </c>
      <c r="C80" s="11" t="s">
        <v>3148</v>
      </c>
      <c r="D80" s="11" t="s">
        <v>3149</v>
      </c>
      <c r="E80" s="11" t="s">
        <v>10562</v>
      </c>
      <c r="F80" s="11" t="s">
        <v>8601</v>
      </c>
      <c r="G80" s="212">
        <v>2662000</v>
      </c>
      <c r="H80" s="213" t="s">
        <v>8330</v>
      </c>
      <c r="I80" s="213" t="s">
        <v>492</v>
      </c>
      <c r="J80" s="213">
        <v>1</v>
      </c>
      <c r="K80" s="213" t="s">
        <v>8600</v>
      </c>
      <c r="L80" s="213" t="s">
        <v>8599</v>
      </c>
      <c r="M80" s="214">
        <v>45563</v>
      </c>
      <c r="N80" s="221" t="s">
        <v>8604</v>
      </c>
      <c r="O80" s="216">
        <v>32970</v>
      </c>
      <c r="P80" s="216" t="s">
        <v>8413</v>
      </c>
      <c r="Q80" s="216" t="s">
        <v>492</v>
      </c>
      <c r="R80" s="216">
        <v>1</v>
      </c>
      <c r="S80" s="216" t="s">
        <v>8603</v>
      </c>
      <c r="T80" s="216" t="s">
        <v>8602</v>
      </c>
      <c r="U80" s="217">
        <v>45563</v>
      </c>
      <c r="V80" s="221" t="s">
        <v>8606</v>
      </c>
      <c r="W80" s="213">
        <v>2662000</v>
      </c>
      <c r="X80" s="213" t="s">
        <v>8330</v>
      </c>
      <c r="Y80" s="213" t="s">
        <v>884</v>
      </c>
      <c r="Z80" s="213">
        <v>2</v>
      </c>
      <c r="AA80" s="213" t="s">
        <v>8605</v>
      </c>
      <c r="AB80" s="213" t="s">
        <v>8599</v>
      </c>
      <c r="AC80" s="214">
        <v>45563</v>
      </c>
      <c r="AD80" s="221" t="s">
        <v>8608</v>
      </c>
      <c r="AE80" s="218">
        <v>123000</v>
      </c>
      <c r="AF80" s="218" t="s">
        <v>8245</v>
      </c>
      <c r="AG80" s="218" t="s">
        <v>884</v>
      </c>
      <c r="AH80" s="218">
        <v>2</v>
      </c>
      <c r="AI80" s="218" t="s">
        <v>8607</v>
      </c>
      <c r="AJ80" s="218" t="s">
        <v>8340</v>
      </c>
      <c r="AK80" s="219">
        <v>45563</v>
      </c>
      <c r="AL80" s="221" t="s">
        <v>8610</v>
      </c>
      <c r="AM80" s="213">
        <v>123000</v>
      </c>
      <c r="AN80" s="213" t="s">
        <v>8245</v>
      </c>
      <c r="AO80" s="213" t="s">
        <v>884</v>
      </c>
      <c r="AP80" s="213">
        <v>2</v>
      </c>
      <c r="AQ80" s="213" t="s">
        <v>8609</v>
      </c>
      <c r="AR80" s="213" t="s">
        <v>8340</v>
      </c>
      <c r="AS80" s="214">
        <v>45563</v>
      </c>
      <c r="AT80" s="222" t="s">
        <v>8612</v>
      </c>
      <c r="AU80" s="218" t="s">
        <v>17</v>
      </c>
      <c r="AV80" s="218" t="s">
        <v>17</v>
      </c>
      <c r="AW80" s="218" t="s">
        <v>17</v>
      </c>
      <c r="AX80" s="218" t="s">
        <v>17</v>
      </c>
      <c r="AY80" s="218" t="s">
        <v>8345</v>
      </c>
      <c r="AZ80" s="218" t="s">
        <v>17</v>
      </c>
      <c r="BA80" s="219">
        <v>45563</v>
      </c>
      <c r="BB80" s="221" t="s">
        <v>8611</v>
      </c>
      <c r="BC80" s="213" t="s">
        <v>17</v>
      </c>
      <c r="BD80" s="213" t="s">
        <v>17</v>
      </c>
      <c r="BE80" s="213" t="s">
        <v>17</v>
      </c>
      <c r="BF80" s="213" t="s">
        <v>17</v>
      </c>
      <c r="BG80" s="213" t="s">
        <v>8345</v>
      </c>
      <c r="BH80" s="213" t="s">
        <v>17</v>
      </c>
      <c r="BI80" s="214">
        <v>45563</v>
      </c>
      <c r="BJ80" s="222" t="s">
        <v>8614</v>
      </c>
      <c r="BK80" s="222">
        <v>0</v>
      </c>
      <c r="BL80" s="222" t="s">
        <v>8348</v>
      </c>
      <c r="BM80" s="222" t="s">
        <v>884</v>
      </c>
      <c r="BN80" s="222">
        <v>2</v>
      </c>
      <c r="BO80" s="222" t="s">
        <v>8613</v>
      </c>
      <c r="BP80" s="218" t="s">
        <v>4941</v>
      </c>
      <c r="BQ80" s="223">
        <v>45563</v>
      </c>
      <c r="BR80" s="221" t="s">
        <v>8617</v>
      </c>
      <c r="BS80" s="224">
        <v>0</v>
      </c>
      <c r="BT80" s="224" t="s">
        <v>17</v>
      </c>
      <c r="BU80" s="224" t="s">
        <v>17</v>
      </c>
      <c r="BV80" s="224" t="s">
        <v>17</v>
      </c>
      <c r="BW80" s="224" t="s">
        <v>8353</v>
      </c>
      <c r="BX80" s="224" t="s">
        <v>17</v>
      </c>
      <c r="BY80" s="214">
        <v>45563</v>
      </c>
      <c r="BZ80" s="222" t="s">
        <v>8618</v>
      </c>
      <c r="CA80" s="222">
        <v>0</v>
      </c>
      <c r="CB80" s="222" t="s">
        <v>17</v>
      </c>
      <c r="CC80" s="222" t="s">
        <v>17</v>
      </c>
      <c r="CD80" s="222" t="s">
        <v>17</v>
      </c>
      <c r="CE80" s="222" t="s">
        <v>8353</v>
      </c>
      <c r="CF80" s="222" t="s">
        <v>17</v>
      </c>
      <c r="CG80" s="223">
        <v>45563</v>
      </c>
      <c r="CH80" s="221" t="s">
        <v>11758</v>
      </c>
      <c r="CI80" s="222" t="e">
        <v>#N/A</v>
      </c>
      <c r="CJ80" s="222" t="e">
        <v>#N/A</v>
      </c>
      <c r="CK80" s="222" t="e">
        <v>#N/A</v>
      </c>
      <c r="CL80" s="222" t="e">
        <v>#N/A</v>
      </c>
      <c r="CM80" s="222" t="e">
        <v>#N/A</v>
      </c>
      <c r="CN80" s="222" t="e">
        <v>#N/A</v>
      </c>
      <c r="CO80" s="225" t="e">
        <v>#N/A</v>
      </c>
      <c r="CP80" s="222" t="s">
        <v>8620</v>
      </c>
      <c r="CQ80" s="224" t="s">
        <v>17</v>
      </c>
      <c r="CR80" s="224" t="s">
        <v>17</v>
      </c>
      <c r="CS80" s="224" t="s">
        <v>17</v>
      </c>
      <c r="CT80" s="224" t="s">
        <v>17</v>
      </c>
      <c r="CU80" s="224" t="s">
        <v>8345</v>
      </c>
      <c r="CV80" s="224" t="s">
        <v>17</v>
      </c>
      <c r="CW80" s="214">
        <v>45563</v>
      </c>
      <c r="CX80" s="222" t="s">
        <v>8622</v>
      </c>
      <c r="CY80" s="218">
        <v>123000</v>
      </c>
      <c r="CZ80" s="218" t="s">
        <v>8358</v>
      </c>
      <c r="DA80" s="218" t="s">
        <v>884</v>
      </c>
      <c r="DB80" s="218">
        <v>2</v>
      </c>
      <c r="DC80" s="218" t="s">
        <v>8626</v>
      </c>
      <c r="DD80" s="218" t="s">
        <v>8359</v>
      </c>
      <c r="DE80" s="220">
        <v>45563</v>
      </c>
      <c r="DF80" s="221" t="s">
        <v>8623</v>
      </c>
      <c r="DG80" s="213">
        <v>2539000</v>
      </c>
      <c r="DH80" s="224" t="s">
        <v>8330</v>
      </c>
      <c r="DI80" s="224" t="s">
        <v>884</v>
      </c>
      <c r="DJ80" s="224">
        <v>2</v>
      </c>
      <c r="DK80" s="224" t="s">
        <v>8363</v>
      </c>
      <c r="DL80" s="224" t="s">
        <v>8599</v>
      </c>
      <c r="DM80" s="214">
        <v>45563</v>
      </c>
      <c r="DN80" s="222" t="s">
        <v>8625</v>
      </c>
      <c r="DO80" s="218">
        <v>0</v>
      </c>
      <c r="DP80" s="222" t="s">
        <v>8358</v>
      </c>
      <c r="DQ80" s="222" t="s">
        <v>884</v>
      </c>
      <c r="DR80" s="222">
        <v>2</v>
      </c>
      <c r="DS80" s="222" t="s">
        <v>8624</v>
      </c>
      <c r="DT80" s="222" t="s">
        <v>8359</v>
      </c>
      <c r="DU80" s="223">
        <v>45563</v>
      </c>
      <c r="DV80" s="221" t="s">
        <v>8627</v>
      </c>
      <c r="DW80" s="213">
        <v>123000</v>
      </c>
      <c r="DX80" s="224" t="s">
        <v>8358</v>
      </c>
      <c r="DY80" s="224" t="s">
        <v>884</v>
      </c>
      <c r="DZ80" s="224">
        <v>2</v>
      </c>
      <c r="EA80" s="224" t="s">
        <v>8626</v>
      </c>
      <c r="EB80" s="224" t="s">
        <v>8359</v>
      </c>
      <c r="EC80" s="214">
        <v>45563</v>
      </c>
      <c r="ED80" s="222" t="s">
        <v>8628</v>
      </c>
      <c r="EE80" s="218">
        <v>0</v>
      </c>
      <c r="EF80" s="222" t="s">
        <v>8358</v>
      </c>
      <c r="EG80" s="222" t="s">
        <v>884</v>
      </c>
      <c r="EH80" s="222">
        <v>2</v>
      </c>
      <c r="EI80" s="222" t="s">
        <v>8626</v>
      </c>
      <c r="EJ80" s="222" t="s">
        <v>8359</v>
      </c>
      <c r="EK80" s="223">
        <v>45563</v>
      </c>
      <c r="EL80" s="221" t="s">
        <v>8629</v>
      </c>
      <c r="EM80" s="213">
        <v>0</v>
      </c>
      <c r="EN80" s="224" t="s">
        <v>8358</v>
      </c>
      <c r="EO80" s="224" t="s">
        <v>884</v>
      </c>
      <c r="EP80" s="224">
        <v>2</v>
      </c>
      <c r="EQ80" s="224" t="s">
        <v>8626</v>
      </c>
      <c r="ER80" s="224" t="s">
        <v>8359</v>
      </c>
      <c r="ES80" s="214">
        <v>45563</v>
      </c>
      <c r="ET80" s="222" t="s">
        <v>8616</v>
      </c>
      <c r="EU80" s="222">
        <v>0</v>
      </c>
      <c r="EV80" s="222" t="s">
        <v>8348</v>
      </c>
      <c r="EW80" s="222" t="s">
        <v>884</v>
      </c>
      <c r="EX80" s="222">
        <v>2</v>
      </c>
      <c r="EY80" s="222" t="s">
        <v>8615</v>
      </c>
      <c r="EZ80" s="222" t="s">
        <v>4941</v>
      </c>
      <c r="FA80" s="223">
        <v>45563</v>
      </c>
      <c r="FB80" s="221" t="s">
        <v>8630</v>
      </c>
      <c r="FC80" s="224">
        <v>2</v>
      </c>
      <c r="FD80" s="224" t="s">
        <v>17</v>
      </c>
      <c r="FE80" s="224" t="s">
        <v>884</v>
      </c>
      <c r="FF80" s="224">
        <v>2</v>
      </c>
      <c r="FG80" s="224" t="s">
        <v>8503</v>
      </c>
      <c r="FH80" s="224" t="s">
        <v>17</v>
      </c>
      <c r="FI80" s="214">
        <v>45563</v>
      </c>
      <c r="FJ80" s="221" t="s">
        <v>8631</v>
      </c>
      <c r="FK80" s="222" t="s">
        <v>17</v>
      </c>
      <c r="FL80" s="222" t="s">
        <v>17</v>
      </c>
      <c r="FM80" s="222" t="s">
        <v>17</v>
      </c>
      <c r="FN80" s="222" t="s">
        <v>17</v>
      </c>
      <c r="FO80" s="222" t="s">
        <v>8345</v>
      </c>
      <c r="FP80" s="218" t="s">
        <v>17</v>
      </c>
      <c r="FQ80" s="219">
        <v>45563</v>
      </c>
      <c r="FR80" s="221" t="s">
        <v>8632</v>
      </c>
      <c r="FS80" s="224" t="s">
        <v>17</v>
      </c>
      <c r="FT80" s="224" t="s">
        <v>17</v>
      </c>
      <c r="FU80" s="224" t="s">
        <v>17</v>
      </c>
      <c r="FV80" s="224" t="s">
        <v>17</v>
      </c>
      <c r="FW80" s="224" t="s">
        <v>8345</v>
      </c>
      <c r="FX80" s="224" t="s">
        <v>17</v>
      </c>
      <c r="FY80" s="214">
        <v>45563</v>
      </c>
      <c r="FZ80" s="222" t="s">
        <v>3151</v>
      </c>
      <c r="GA80" s="222">
        <v>0</v>
      </c>
      <c r="GB80" s="222" t="s">
        <v>2177</v>
      </c>
      <c r="GC80" s="222" t="s">
        <v>33</v>
      </c>
      <c r="GD80" s="222">
        <v>2</v>
      </c>
      <c r="GE80" s="222" t="s">
        <v>17</v>
      </c>
      <c r="GF80" s="222" t="s">
        <v>17</v>
      </c>
      <c r="GG80" s="223">
        <v>45461</v>
      </c>
      <c r="GH80" s="221" t="s">
        <v>3157</v>
      </c>
      <c r="GI80" s="224">
        <v>1</v>
      </c>
      <c r="GJ80" s="224" t="s">
        <v>2177</v>
      </c>
      <c r="GK80" s="224" t="s">
        <v>33</v>
      </c>
      <c r="GL80" s="224">
        <v>2</v>
      </c>
      <c r="GM80" s="224" t="s">
        <v>17</v>
      </c>
      <c r="GN80" s="224" t="s">
        <v>17</v>
      </c>
      <c r="GO80" s="214">
        <v>45461</v>
      </c>
      <c r="GP80" s="222" t="s">
        <v>3152</v>
      </c>
      <c r="GQ80" s="222">
        <v>0</v>
      </c>
      <c r="GR80" s="222" t="s">
        <v>2177</v>
      </c>
      <c r="GS80" s="222" t="s">
        <v>33</v>
      </c>
      <c r="GT80" s="222">
        <v>2</v>
      </c>
      <c r="GU80" s="222" t="s">
        <v>17</v>
      </c>
      <c r="GV80" s="222" t="s">
        <v>17</v>
      </c>
      <c r="GW80" s="223">
        <v>45461</v>
      </c>
      <c r="GX80" s="221" t="s">
        <v>3158</v>
      </c>
      <c r="GY80" s="224">
        <v>0</v>
      </c>
      <c r="GZ80" s="224" t="s">
        <v>2177</v>
      </c>
      <c r="HA80" s="224" t="s">
        <v>33</v>
      </c>
      <c r="HB80" s="224">
        <v>2</v>
      </c>
      <c r="HC80" s="224" t="s">
        <v>17</v>
      </c>
      <c r="HD80" s="224" t="s">
        <v>17</v>
      </c>
      <c r="HE80" s="214">
        <v>45461</v>
      </c>
      <c r="HF80" s="222" t="s">
        <v>3150</v>
      </c>
      <c r="HG80" s="222">
        <v>0</v>
      </c>
      <c r="HH80" s="222" t="s">
        <v>2177</v>
      </c>
      <c r="HI80" s="222" t="s">
        <v>33</v>
      </c>
      <c r="HJ80" s="222">
        <v>2</v>
      </c>
      <c r="HK80" s="222" t="s">
        <v>17</v>
      </c>
      <c r="HL80" s="222" t="s">
        <v>17</v>
      </c>
      <c r="HM80" s="223">
        <v>45461</v>
      </c>
      <c r="HN80" s="221" t="s">
        <v>3156</v>
      </c>
      <c r="HO80" s="224">
        <v>0</v>
      </c>
      <c r="HP80" s="224" t="s">
        <v>2177</v>
      </c>
      <c r="HQ80" s="224" t="s">
        <v>33</v>
      </c>
      <c r="HR80" s="224">
        <v>2</v>
      </c>
      <c r="HS80" s="224" t="s">
        <v>17</v>
      </c>
      <c r="HT80" s="224" t="s">
        <v>17</v>
      </c>
      <c r="HU80" s="214">
        <v>45461</v>
      </c>
      <c r="HV80" s="222" t="s">
        <v>3153</v>
      </c>
      <c r="HW80" s="222">
        <v>0</v>
      </c>
      <c r="HX80" s="222" t="s">
        <v>2177</v>
      </c>
      <c r="HY80" s="222" t="s">
        <v>33</v>
      </c>
      <c r="HZ80" s="222">
        <v>2</v>
      </c>
      <c r="IA80" s="222" t="s">
        <v>17</v>
      </c>
      <c r="IB80" s="222" t="s">
        <v>17</v>
      </c>
      <c r="IC80" s="223">
        <v>45461</v>
      </c>
      <c r="ID80" s="221" t="s">
        <v>3155</v>
      </c>
      <c r="IE80" s="224">
        <v>0</v>
      </c>
      <c r="IF80" s="224" t="s">
        <v>2177</v>
      </c>
      <c r="IG80" s="224" t="s">
        <v>33</v>
      </c>
      <c r="IH80" s="224">
        <v>2</v>
      </c>
      <c r="II80" s="224" t="s">
        <v>17</v>
      </c>
      <c r="IJ80" s="224" t="s">
        <v>17</v>
      </c>
      <c r="IK80" s="214">
        <v>45461</v>
      </c>
      <c r="IL80" s="222" t="s">
        <v>3154</v>
      </c>
      <c r="IM80" s="222">
        <v>0</v>
      </c>
      <c r="IN80" s="222" t="s">
        <v>2177</v>
      </c>
      <c r="IO80" s="222" t="s">
        <v>33</v>
      </c>
      <c r="IP80" s="222">
        <v>2</v>
      </c>
      <c r="IQ80" s="222" t="s">
        <v>17</v>
      </c>
      <c r="IR80" s="222" t="s">
        <v>17</v>
      </c>
      <c r="IS80" s="223">
        <v>45461</v>
      </c>
    </row>
    <row r="81" spans="1:253" s="11" customFormat="1" ht="13.25" customHeight="1" x14ac:dyDescent="0.25">
      <c r="A81" s="11" t="s">
        <v>2100</v>
      </c>
      <c r="B81" s="11" t="s">
        <v>11270</v>
      </c>
      <c r="C81" s="11" t="s">
        <v>2101</v>
      </c>
      <c r="D81" s="11" t="s">
        <v>2069</v>
      </c>
      <c r="E81" s="11" t="s">
        <v>10563</v>
      </c>
      <c r="F81" s="11" t="s">
        <v>9302</v>
      </c>
      <c r="G81" s="212">
        <v>32124000</v>
      </c>
      <c r="H81" s="213" t="s">
        <v>9225</v>
      </c>
      <c r="I81" s="213" t="s">
        <v>884</v>
      </c>
      <c r="J81" s="213">
        <v>2</v>
      </c>
      <c r="K81" s="213" t="s">
        <v>9227</v>
      </c>
      <c r="L81" s="213" t="s">
        <v>9226</v>
      </c>
      <c r="M81" s="214">
        <v>45565</v>
      </c>
      <c r="N81" s="221" t="s">
        <v>9306</v>
      </c>
      <c r="O81" s="216">
        <v>238400</v>
      </c>
      <c r="P81" s="216" t="s">
        <v>9303</v>
      </c>
      <c r="Q81" s="216" t="s">
        <v>884</v>
      </c>
      <c r="R81" s="216">
        <v>2</v>
      </c>
      <c r="S81" s="216" t="s">
        <v>9305</v>
      </c>
      <c r="T81" s="216" t="s">
        <v>9304</v>
      </c>
      <c r="U81" s="217">
        <v>45565</v>
      </c>
      <c r="V81" s="221" t="s">
        <v>9310</v>
      </c>
      <c r="W81" s="213">
        <v>14934000</v>
      </c>
      <c r="X81" s="213" t="s">
        <v>9307</v>
      </c>
      <c r="Y81" s="213" t="s">
        <v>884</v>
      </c>
      <c r="Z81" s="213">
        <v>2</v>
      </c>
      <c r="AA81" s="213" t="s">
        <v>9309</v>
      </c>
      <c r="AB81" s="213" t="s">
        <v>9308</v>
      </c>
      <c r="AC81" s="214">
        <v>45565</v>
      </c>
      <c r="AD81" s="221" t="s">
        <v>9314</v>
      </c>
      <c r="AE81" s="218">
        <v>6670000</v>
      </c>
      <c r="AF81" s="218" t="s">
        <v>9311</v>
      </c>
      <c r="AG81" s="218" t="s">
        <v>884</v>
      </c>
      <c r="AH81" s="218">
        <v>2</v>
      </c>
      <c r="AI81" s="218" t="s">
        <v>9313</v>
      </c>
      <c r="AJ81" s="218" t="s">
        <v>9312</v>
      </c>
      <c r="AK81" s="219">
        <v>45565</v>
      </c>
      <c r="AL81" s="221" t="s">
        <v>9318</v>
      </c>
      <c r="AM81" s="213">
        <v>31000</v>
      </c>
      <c r="AN81" s="213" t="s">
        <v>9315</v>
      </c>
      <c r="AO81" s="213" t="s">
        <v>884</v>
      </c>
      <c r="AP81" s="213">
        <v>2</v>
      </c>
      <c r="AQ81" s="213" t="s">
        <v>9317</v>
      </c>
      <c r="AR81" s="213" t="s">
        <v>9316</v>
      </c>
      <c r="AS81" s="214">
        <v>45565</v>
      </c>
      <c r="AT81" s="222" t="s">
        <v>9326</v>
      </c>
      <c r="AU81" s="218">
        <v>4</v>
      </c>
      <c r="AV81" s="218" t="s">
        <v>9323</v>
      </c>
      <c r="AW81" s="218" t="s">
        <v>22</v>
      </c>
      <c r="AX81" s="218">
        <v>3</v>
      </c>
      <c r="AY81" s="218" t="s">
        <v>9325</v>
      </c>
      <c r="AZ81" s="218" t="s">
        <v>9324</v>
      </c>
      <c r="BA81" s="219">
        <v>45565</v>
      </c>
      <c r="BB81" s="221" t="s">
        <v>9322</v>
      </c>
      <c r="BC81" s="213">
        <v>226651</v>
      </c>
      <c r="BD81" s="213" t="s">
        <v>9319</v>
      </c>
      <c r="BE81" s="213" t="s">
        <v>884</v>
      </c>
      <c r="BF81" s="213">
        <v>2</v>
      </c>
      <c r="BG81" s="213" t="s">
        <v>9321</v>
      </c>
      <c r="BH81" s="213" t="s">
        <v>9320</v>
      </c>
      <c r="BI81" s="214">
        <v>45565</v>
      </c>
      <c r="BJ81" s="222" t="s">
        <v>9328</v>
      </c>
      <c r="BK81" s="222">
        <v>19</v>
      </c>
      <c r="BL81" s="222" t="s">
        <v>9323</v>
      </c>
      <c r="BM81" s="222" t="s">
        <v>884</v>
      </c>
      <c r="BN81" s="222">
        <v>2</v>
      </c>
      <c r="BO81" s="222" t="s">
        <v>9327</v>
      </c>
      <c r="BP81" s="218" t="s">
        <v>9245</v>
      </c>
      <c r="BQ81" s="223">
        <v>45565</v>
      </c>
      <c r="BR81" s="221" t="s">
        <v>2111</v>
      </c>
      <c r="BS81" s="224">
        <v>27548</v>
      </c>
      <c r="BT81" s="224" t="s">
        <v>2108</v>
      </c>
      <c r="BU81" s="224" t="s">
        <v>33</v>
      </c>
      <c r="BV81" s="224">
        <v>2</v>
      </c>
      <c r="BW81" s="224" t="s">
        <v>2110</v>
      </c>
      <c r="BX81" s="224" t="s">
        <v>2109</v>
      </c>
      <c r="BY81" s="214">
        <v>45443</v>
      </c>
      <c r="BZ81" s="222" t="s">
        <v>9334</v>
      </c>
      <c r="CA81" s="222">
        <v>11238</v>
      </c>
      <c r="CB81" s="222" t="s">
        <v>9331</v>
      </c>
      <c r="CC81" s="222" t="s">
        <v>884</v>
      </c>
      <c r="CD81" s="222">
        <v>2</v>
      </c>
      <c r="CE81" s="222" t="s">
        <v>9333</v>
      </c>
      <c r="CF81" s="222" t="s">
        <v>9332</v>
      </c>
      <c r="CG81" s="223">
        <v>45565</v>
      </c>
      <c r="CH81" s="221" t="s">
        <v>11759</v>
      </c>
      <c r="CI81" s="222" t="e">
        <v>#N/A</v>
      </c>
      <c r="CJ81" s="222" t="e">
        <v>#N/A</v>
      </c>
      <c r="CK81" s="222" t="e">
        <v>#N/A</v>
      </c>
      <c r="CL81" s="222" t="e">
        <v>#N/A</v>
      </c>
      <c r="CM81" s="222" t="e">
        <v>#N/A</v>
      </c>
      <c r="CN81" s="222" t="e">
        <v>#N/A</v>
      </c>
      <c r="CO81" s="225" t="e">
        <v>#N/A</v>
      </c>
      <c r="CP81" s="222" t="s">
        <v>9335</v>
      </c>
      <c r="CQ81" s="224">
        <v>481</v>
      </c>
      <c r="CR81" s="224" t="s">
        <v>9269</v>
      </c>
      <c r="CS81" s="224" t="s">
        <v>884</v>
      </c>
      <c r="CT81" s="224">
        <v>2</v>
      </c>
      <c r="CU81" s="224" t="s">
        <v>9271</v>
      </c>
      <c r="CV81" s="224" t="s">
        <v>9270</v>
      </c>
      <c r="CW81" s="214">
        <v>45565</v>
      </c>
      <c r="CX81" s="222" t="s">
        <v>9338</v>
      </c>
      <c r="CY81" s="218">
        <v>1388000</v>
      </c>
      <c r="CZ81" s="218" t="s">
        <v>9311</v>
      </c>
      <c r="DA81" s="218" t="s">
        <v>884</v>
      </c>
      <c r="DB81" s="218">
        <v>2</v>
      </c>
      <c r="DC81" s="218" t="s">
        <v>9341</v>
      </c>
      <c r="DD81" s="218" t="s">
        <v>9312</v>
      </c>
      <c r="DE81" s="220">
        <v>45565</v>
      </c>
      <c r="DF81" s="221" t="s">
        <v>9342</v>
      </c>
      <c r="DG81" s="213">
        <v>8264000</v>
      </c>
      <c r="DH81" s="224" t="s">
        <v>9339</v>
      </c>
      <c r="DI81" s="224" t="s">
        <v>884</v>
      </c>
      <c r="DJ81" s="224">
        <v>2</v>
      </c>
      <c r="DK81" s="224" t="s">
        <v>9341</v>
      </c>
      <c r="DL81" s="224" t="s">
        <v>9340</v>
      </c>
      <c r="DM81" s="214">
        <v>45565</v>
      </c>
      <c r="DN81" s="222" t="s">
        <v>9344</v>
      </c>
      <c r="DO81" s="218">
        <v>5283000</v>
      </c>
      <c r="DP81" s="222" t="s">
        <v>9343</v>
      </c>
      <c r="DQ81" s="222" t="s">
        <v>884</v>
      </c>
      <c r="DR81" s="222">
        <v>2</v>
      </c>
      <c r="DS81" s="222" t="s">
        <v>9341</v>
      </c>
      <c r="DT81" s="222" t="s">
        <v>9340</v>
      </c>
      <c r="DU81" s="223">
        <v>45565</v>
      </c>
      <c r="DV81" s="221" t="s">
        <v>9345</v>
      </c>
      <c r="DW81" s="213">
        <v>1388000</v>
      </c>
      <c r="DX81" s="224" t="s">
        <v>9311</v>
      </c>
      <c r="DY81" s="224" t="s">
        <v>884</v>
      </c>
      <c r="DZ81" s="224">
        <v>2</v>
      </c>
      <c r="EA81" s="224" t="s">
        <v>9341</v>
      </c>
      <c r="EB81" s="224" t="s">
        <v>9312</v>
      </c>
      <c r="EC81" s="214">
        <v>45565</v>
      </c>
      <c r="ED81" s="222" t="s">
        <v>9346</v>
      </c>
      <c r="EE81" s="218">
        <v>0</v>
      </c>
      <c r="EF81" s="222" t="s">
        <v>9278</v>
      </c>
      <c r="EG81" s="222" t="s">
        <v>492</v>
      </c>
      <c r="EH81" s="222">
        <v>1</v>
      </c>
      <c r="EI81" s="222" t="s">
        <v>9341</v>
      </c>
      <c r="EJ81" s="222" t="s">
        <v>9279</v>
      </c>
      <c r="EK81" s="223">
        <v>45565</v>
      </c>
      <c r="EL81" s="221" t="s">
        <v>9347</v>
      </c>
      <c r="EM81" s="213">
        <v>0</v>
      </c>
      <c r="EN81" s="224" t="s">
        <v>9278</v>
      </c>
      <c r="EO81" s="224" t="s">
        <v>492</v>
      </c>
      <c r="EP81" s="224">
        <v>1</v>
      </c>
      <c r="EQ81" s="224" t="s">
        <v>9341</v>
      </c>
      <c r="ER81" s="224" t="s">
        <v>9279</v>
      </c>
      <c r="ES81" s="214">
        <v>45565</v>
      </c>
      <c r="ET81" s="222" t="s">
        <v>9330</v>
      </c>
      <c r="EU81" s="222">
        <v>19</v>
      </c>
      <c r="EV81" s="222" t="s">
        <v>9323</v>
      </c>
      <c r="EW81" s="222" t="s">
        <v>884</v>
      </c>
      <c r="EX81" s="222">
        <v>2</v>
      </c>
      <c r="EY81" s="222" t="s">
        <v>9329</v>
      </c>
      <c r="EZ81" s="222" t="s">
        <v>9324</v>
      </c>
      <c r="FA81" s="223">
        <v>45565</v>
      </c>
      <c r="FB81" s="221" t="s">
        <v>2105</v>
      </c>
      <c r="FC81" s="224">
        <v>5</v>
      </c>
      <c r="FD81" s="224" t="s">
        <v>2102</v>
      </c>
      <c r="FE81" s="224" t="s">
        <v>884</v>
      </c>
      <c r="FF81" s="224">
        <v>2</v>
      </c>
      <c r="FG81" s="224" t="s">
        <v>2104</v>
      </c>
      <c r="FH81" s="224" t="s">
        <v>2103</v>
      </c>
      <c r="FI81" s="214">
        <v>45443</v>
      </c>
      <c r="FJ81" s="221" t="s">
        <v>2106</v>
      </c>
      <c r="FK81" s="222" t="s">
        <v>17</v>
      </c>
      <c r="FL81" s="222" t="s">
        <v>17</v>
      </c>
      <c r="FM81" s="222" t="s">
        <v>22</v>
      </c>
      <c r="FN81" s="222">
        <v>3</v>
      </c>
      <c r="FO81" s="222" t="s">
        <v>17</v>
      </c>
      <c r="FP81" s="218" t="s">
        <v>17</v>
      </c>
      <c r="FQ81" s="219">
        <v>45443</v>
      </c>
      <c r="FR81" s="221" t="s">
        <v>2107</v>
      </c>
      <c r="FS81" s="224" t="s">
        <v>17</v>
      </c>
      <c r="FT81" s="224" t="s">
        <v>17</v>
      </c>
      <c r="FU81" s="224" t="s">
        <v>22</v>
      </c>
      <c r="FV81" s="224">
        <v>3</v>
      </c>
      <c r="FW81" s="224" t="s">
        <v>17</v>
      </c>
      <c r="FX81" s="224" t="s">
        <v>17</v>
      </c>
      <c r="FY81" s="214">
        <v>45443</v>
      </c>
      <c r="FZ81" s="222" t="s">
        <v>2340</v>
      </c>
      <c r="GA81" s="222">
        <v>1</v>
      </c>
      <c r="GB81" s="222" t="s">
        <v>2177</v>
      </c>
      <c r="GC81" s="222" t="s">
        <v>33</v>
      </c>
      <c r="GD81" s="222">
        <v>2</v>
      </c>
      <c r="GE81" s="222" t="s">
        <v>17</v>
      </c>
      <c r="GF81" s="222" t="s">
        <v>17</v>
      </c>
      <c r="GG81" s="223">
        <v>45455</v>
      </c>
      <c r="GH81" s="221" t="s">
        <v>2346</v>
      </c>
      <c r="GI81" s="224">
        <v>0</v>
      </c>
      <c r="GJ81" s="224" t="s">
        <v>2177</v>
      </c>
      <c r="GK81" s="224" t="s">
        <v>33</v>
      </c>
      <c r="GL81" s="224">
        <v>2</v>
      </c>
      <c r="GM81" s="224" t="s">
        <v>17</v>
      </c>
      <c r="GN81" s="224" t="s">
        <v>17</v>
      </c>
      <c r="GO81" s="214">
        <v>45455</v>
      </c>
      <c r="GP81" s="222" t="s">
        <v>2341</v>
      </c>
      <c r="GQ81" s="222">
        <v>1</v>
      </c>
      <c r="GR81" s="222" t="s">
        <v>2177</v>
      </c>
      <c r="GS81" s="222" t="s">
        <v>33</v>
      </c>
      <c r="GT81" s="222">
        <v>2</v>
      </c>
      <c r="GU81" s="222" t="s">
        <v>17</v>
      </c>
      <c r="GV81" s="222" t="s">
        <v>17</v>
      </c>
      <c r="GW81" s="223">
        <v>45455</v>
      </c>
      <c r="GX81" s="221" t="s">
        <v>2347</v>
      </c>
      <c r="GY81" s="224">
        <v>0</v>
      </c>
      <c r="GZ81" s="224" t="s">
        <v>2177</v>
      </c>
      <c r="HA81" s="224" t="s">
        <v>33</v>
      </c>
      <c r="HB81" s="224">
        <v>2</v>
      </c>
      <c r="HC81" s="224" t="s">
        <v>17</v>
      </c>
      <c r="HD81" s="224" t="s">
        <v>17</v>
      </c>
      <c r="HE81" s="214">
        <v>45455</v>
      </c>
      <c r="HF81" s="222" t="s">
        <v>2339</v>
      </c>
      <c r="HG81" s="222">
        <v>0</v>
      </c>
      <c r="HH81" s="222" t="s">
        <v>2177</v>
      </c>
      <c r="HI81" s="222" t="s">
        <v>33</v>
      </c>
      <c r="HJ81" s="222">
        <v>2</v>
      </c>
      <c r="HK81" s="222" t="s">
        <v>17</v>
      </c>
      <c r="HL81" s="222" t="s">
        <v>17</v>
      </c>
      <c r="HM81" s="223">
        <v>45455</v>
      </c>
      <c r="HN81" s="221" t="s">
        <v>2345</v>
      </c>
      <c r="HO81" s="224">
        <v>0</v>
      </c>
      <c r="HP81" s="224" t="s">
        <v>2177</v>
      </c>
      <c r="HQ81" s="224" t="s">
        <v>33</v>
      </c>
      <c r="HR81" s="224">
        <v>2</v>
      </c>
      <c r="HS81" s="224" t="s">
        <v>17</v>
      </c>
      <c r="HT81" s="224" t="s">
        <v>17</v>
      </c>
      <c r="HU81" s="214">
        <v>45455</v>
      </c>
      <c r="HV81" s="222" t="s">
        <v>2342</v>
      </c>
      <c r="HW81" s="222">
        <v>0</v>
      </c>
      <c r="HX81" s="222" t="s">
        <v>2177</v>
      </c>
      <c r="HY81" s="222" t="s">
        <v>33</v>
      </c>
      <c r="HZ81" s="222">
        <v>2</v>
      </c>
      <c r="IA81" s="222" t="s">
        <v>17</v>
      </c>
      <c r="IB81" s="222" t="s">
        <v>17</v>
      </c>
      <c r="IC81" s="223">
        <v>45455</v>
      </c>
      <c r="ID81" s="221" t="s">
        <v>2344</v>
      </c>
      <c r="IE81" s="224">
        <v>0</v>
      </c>
      <c r="IF81" s="224" t="s">
        <v>2177</v>
      </c>
      <c r="IG81" s="224" t="s">
        <v>33</v>
      </c>
      <c r="IH81" s="224">
        <v>2</v>
      </c>
      <c r="II81" s="224" t="s">
        <v>17</v>
      </c>
      <c r="IJ81" s="224" t="s">
        <v>17</v>
      </c>
      <c r="IK81" s="214">
        <v>45455</v>
      </c>
      <c r="IL81" s="222" t="s">
        <v>2343</v>
      </c>
      <c r="IM81" s="222">
        <v>3</v>
      </c>
      <c r="IN81" s="222" t="s">
        <v>2177</v>
      </c>
      <c r="IO81" s="222" t="s">
        <v>33</v>
      </c>
      <c r="IP81" s="222">
        <v>2</v>
      </c>
      <c r="IQ81" s="222" t="s">
        <v>17</v>
      </c>
      <c r="IR81" s="222" t="s">
        <v>17</v>
      </c>
      <c r="IS81" s="223">
        <v>45455</v>
      </c>
    </row>
    <row r="82" spans="1:253" s="11" customFormat="1" ht="13.25" customHeight="1" x14ac:dyDescent="0.25">
      <c r="A82" s="11" t="s">
        <v>2072</v>
      </c>
      <c r="B82" s="11" t="s">
        <v>11020</v>
      </c>
      <c r="C82" s="11" t="s">
        <v>2073</v>
      </c>
      <c r="D82" s="11" t="s">
        <v>2069</v>
      </c>
      <c r="E82" s="11" t="s">
        <v>10563</v>
      </c>
      <c r="F82" s="11" t="s">
        <v>9273</v>
      </c>
      <c r="G82" s="212">
        <v>32124000</v>
      </c>
      <c r="H82" s="213" t="s">
        <v>9225</v>
      </c>
      <c r="I82" s="213" t="s">
        <v>884</v>
      </c>
      <c r="J82" s="213">
        <v>2</v>
      </c>
      <c r="K82" s="213" t="s">
        <v>9227</v>
      </c>
      <c r="L82" s="213" t="s">
        <v>9226</v>
      </c>
      <c r="M82" s="214">
        <v>45565</v>
      </c>
      <c r="N82" s="221" t="s">
        <v>9277</v>
      </c>
      <c r="O82" s="216">
        <v>149752</v>
      </c>
      <c r="P82" s="216" t="s">
        <v>9274</v>
      </c>
      <c r="Q82" s="216" t="s">
        <v>884</v>
      </c>
      <c r="R82" s="216">
        <v>2</v>
      </c>
      <c r="S82" s="216" t="s">
        <v>9276</v>
      </c>
      <c r="T82" s="216" t="s">
        <v>9275</v>
      </c>
      <c r="U82" s="217">
        <v>45565</v>
      </c>
      <c r="V82" s="221" t="s">
        <v>9281</v>
      </c>
      <c r="W82" s="213">
        <v>10270000</v>
      </c>
      <c r="X82" s="213" t="s">
        <v>9278</v>
      </c>
      <c r="Y82" s="213" t="s">
        <v>884</v>
      </c>
      <c r="Z82" s="213">
        <v>2</v>
      </c>
      <c r="AA82" s="213" t="s">
        <v>9280</v>
      </c>
      <c r="AB82" s="213" t="s">
        <v>9279</v>
      </c>
      <c r="AC82" s="214">
        <v>45565</v>
      </c>
      <c r="AD82" s="221" t="s">
        <v>9283</v>
      </c>
      <c r="AE82" s="218">
        <v>6135000</v>
      </c>
      <c r="AF82" s="218" t="s">
        <v>9278</v>
      </c>
      <c r="AG82" s="218" t="s">
        <v>884</v>
      </c>
      <c r="AH82" s="218">
        <v>2</v>
      </c>
      <c r="AI82" s="218" t="s">
        <v>9282</v>
      </c>
      <c r="AJ82" s="218" t="s">
        <v>9279</v>
      </c>
      <c r="AK82" s="219">
        <v>45565</v>
      </c>
      <c r="AL82" s="221" t="s">
        <v>9287</v>
      </c>
      <c r="AM82" s="213">
        <v>8000</v>
      </c>
      <c r="AN82" s="213" t="s">
        <v>9284</v>
      </c>
      <c r="AO82" s="213" t="s">
        <v>884</v>
      </c>
      <c r="AP82" s="213">
        <v>2</v>
      </c>
      <c r="AQ82" s="213" t="s">
        <v>9286</v>
      </c>
      <c r="AR82" s="213" t="s">
        <v>9285</v>
      </c>
      <c r="AS82" s="214">
        <v>45565</v>
      </c>
      <c r="AT82" s="222" t="s">
        <v>2095</v>
      </c>
      <c r="AU82" s="218" t="s">
        <v>17</v>
      </c>
      <c r="AV82" s="218" t="s">
        <v>17</v>
      </c>
      <c r="AW82" s="218" t="s">
        <v>22</v>
      </c>
      <c r="AX82" s="218">
        <v>3</v>
      </c>
      <c r="AY82" s="218" t="s">
        <v>2070</v>
      </c>
      <c r="AZ82" s="218" t="s">
        <v>17</v>
      </c>
      <c r="BA82" s="219">
        <v>45443</v>
      </c>
      <c r="BB82" s="221" t="s">
        <v>9291</v>
      </c>
      <c r="BC82" s="213">
        <v>196451</v>
      </c>
      <c r="BD82" s="213" t="s">
        <v>9288</v>
      </c>
      <c r="BE82" s="213" t="s">
        <v>884</v>
      </c>
      <c r="BF82" s="213">
        <v>2</v>
      </c>
      <c r="BG82" s="213" t="s">
        <v>9290</v>
      </c>
      <c r="BH82" s="213" t="s">
        <v>9289</v>
      </c>
      <c r="BI82" s="214">
        <v>45565</v>
      </c>
      <c r="BJ82" s="222" t="s">
        <v>2075</v>
      </c>
      <c r="BK82" s="222" t="s">
        <v>17</v>
      </c>
      <c r="BL82" s="222" t="s">
        <v>17</v>
      </c>
      <c r="BM82" s="222" t="s">
        <v>884</v>
      </c>
      <c r="BN82" s="222">
        <v>2</v>
      </c>
      <c r="BO82" s="222" t="s">
        <v>2074</v>
      </c>
      <c r="BP82" s="218" t="s">
        <v>17</v>
      </c>
      <c r="BQ82" s="223">
        <v>45443</v>
      </c>
      <c r="BR82" s="221" t="s">
        <v>2096</v>
      </c>
      <c r="BS82" s="224" t="s">
        <v>17</v>
      </c>
      <c r="BT82" s="224" t="s">
        <v>17</v>
      </c>
      <c r="BU82" s="224" t="s">
        <v>22</v>
      </c>
      <c r="BV82" s="224">
        <v>3</v>
      </c>
      <c r="BW82" s="224" t="s">
        <v>2070</v>
      </c>
      <c r="BX82" s="224" t="s">
        <v>17</v>
      </c>
      <c r="BY82" s="214">
        <v>45443</v>
      </c>
      <c r="BZ82" s="222" t="s">
        <v>2098</v>
      </c>
      <c r="CA82" s="222" t="s">
        <v>17</v>
      </c>
      <c r="CB82" s="222" t="s">
        <v>17</v>
      </c>
      <c r="CC82" s="222" t="s">
        <v>22</v>
      </c>
      <c r="CD82" s="222">
        <v>3</v>
      </c>
      <c r="CE82" s="222" t="s">
        <v>2070</v>
      </c>
      <c r="CF82" s="222" t="s">
        <v>17</v>
      </c>
      <c r="CG82" s="223">
        <v>45443</v>
      </c>
      <c r="CH82" s="221" t="s">
        <v>11760</v>
      </c>
      <c r="CI82" s="222" t="e">
        <v>#N/A</v>
      </c>
      <c r="CJ82" s="222" t="e">
        <v>#N/A</v>
      </c>
      <c r="CK82" s="222" t="e">
        <v>#N/A</v>
      </c>
      <c r="CL82" s="222" t="e">
        <v>#N/A</v>
      </c>
      <c r="CM82" s="222" t="e">
        <v>#N/A</v>
      </c>
      <c r="CN82" s="222" t="e">
        <v>#N/A</v>
      </c>
      <c r="CO82" s="225" t="e">
        <v>#N/A</v>
      </c>
      <c r="CP82" s="222" t="s">
        <v>2099</v>
      </c>
      <c r="CQ82" s="224" t="s">
        <v>17</v>
      </c>
      <c r="CR82" s="224" t="s">
        <v>17</v>
      </c>
      <c r="CS82" s="224" t="s">
        <v>22</v>
      </c>
      <c r="CT82" s="224">
        <v>3</v>
      </c>
      <c r="CU82" s="224" t="s">
        <v>2070</v>
      </c>
      <c r="CV82" s="224" t="s">
        <v>17</v>
      </c>
      <c r="CW82" s="214">
        <v>45443</v>
      </c>
      <c r="CX82" s="222" t="s">
        <v>9295</v>
      </c>
      <c r="CY82" s="218">
        <v>1220000</v>
      </c>
      <c r="CZ82" s="218" t="s">
        <v>9278</v>
      </c>
      <c r="DA82" s="218" t="s">
        <v>884</v>
      </c>
      <c r="DB82" s="218">
        <v>2</v>
      </c>
      <c r="DC82" s="218" t="s">
        <v>9296</v>
      </c>
      <c r="DD82" s="218" t="s">
        <v>9279</v>
      </c>
      <c r="DE82" s="220">
        <v>45565</v>
      </c>
      <c r="DF82" s="221" t="s">
        <v>9297</v>
      </c>
      <c r="DG82" s="213">
        <v>4134000</v>
      </c>
      <c r="DH82" s="224" t="s">
        <v>9278</v>
      </c>
      <c r="DI82" s="224" t="s">
        <v>492</v>
      </c>
      <c r="DJ82" s="224">
        <v>1</v>
      </c>
      <c r="DK82" s="224" t="s">
        <v>9296</v>
      </c>
      <c r="DL82" s="224" t="s">
        <v>9279</v>
      </c>
      <c r="DM82" s="214">
        <v>45565</v>
      </c>
      <c r="DN82" s="222" t="s">
        <v>9298</v>
      </c>
      <c r="DO82" s="218">
        <v>4916000</v>
      </c>
      <c r="DP82" s="222" t="s">
        <v>9278</v>
      </c>
      <c r="DQ82" s="222" t="s">
        <v>492</v>
      </c>
      <c r="DR82" s="222">
        <v>1</v>
      </c>
      <c r="DS82" s="222" t="s">
        <v>9296</v>
      </c>
      <c r="DT82" s="222" t="s">
        <v>9279</v>
      </c>
      <c r="DU82" s="223">
        <v>45565</v>
      </c>
      <c r="DV82" s="221" t="s">
        <v>9299</v>
      </c>
      <c r="DW82" s="213">
        <v>1220000</v>
      </c>
      <c r="DX82" s="224" t="s">
        <v>9278</v>
      </c>
      <c r="DY82" s="224" t="s">
        <v>884</v>
      </c>
      <c r="DZ82" s="224">
        <v>2</v>
      </c>
      <c r="EA82" s="224" t="s">
        <v>9296</v>
      </c>
      <c r="EB82" s="224" t="s">
        <v>9279</v>
      </c>
      <c r="EC82" s="214">
        <v>45565</v>
      </c>
      <c r="ED82" s="222" t="s">
        <v>9300</v>
      </c>
      <c r="EE82" s="218">
        <v>0</v>
      </c>
      <c r="EF82" s="222" t="s">
        <v>9278</v>
      </c>
      <c r="EG82" s="222" t="s">
        <v>22</v>
      </c>
      <c r="EH82" s="222">
        <v>3</v>
      </c>
      <c r="EI82" s="222" t="s">
        <v>9296</v>
      </c>
      <c r="EJ82" s="222" t="s">
        <v>9279</v>
      </c>
      <c r="EK82" s="223">
        <v>45565</v>
      </c>
      <c r="EL82" s="221" t="s">
        <v>9301</v>
      </c>
      <c r="EM82" s="213">
        <v>0</v>
      </c>
      <c r="EN82" s="224" t="s">
        <v>9278</v>
      </c>
      <c r="EO82" s="224" t="s">
        <v>22</v>
      </c>
      <c r="EP82" s="224">
        <v>3</v>
      </c>
      <c r="EQ82" s="224" t="s">
        <v>9296</v>
      </c>
      <c r="ER82" s="224" t="s">
        <v>9279</v>
      </c>
      <c r="ES82" s="214">
        <v>45565</v>
      </c>
      <c r="ET82" s="222" t="s">
        <v>9293</v>
      </c>
      <c r="EU82" s="222">
        <v>19</v>
      </c>
      <c r="EV82" s="222" t="s">
        <v>9292</v>
      </c>
      <c r="EW82" s="222" t="s">
        <v>884</v>
      </c>
      <c r="EX82" s="222">
        <v>2</v>
      </c>
      <c r="EY82" s="222" t="s">
        <v>9250</v>
      </c>
      <c r="EZ82" s="222" t="s">
        <v>9241</v>
      </c>
      <c r="FA82" s="223">
        <v>45565</v>
      </c>
      <c r="FB82" s="221" t="s">
        <v>2092</v>
      </c>
      <c r="FC82" s="224">
        <v>1</v>
      </c>
      <c r="FD82" s="224" t="s">
        <v>2089</v>
      </c>
      <c r="FE82" s="224" t="s">
        <v>33</v>
      </c>
      <c r="FF82" s="224">
        <v>2</v>
      </c>
      <c r="FG82" s="224" t="s">
        <v>2091</v>
      </c>
      <c r="FH82" s="224" t="s">
        <v>2090</v>
      </c>
      <c r="FI82" s="214">
        <v>45443</v>
      </c>
      <c r="FJ82" s="221" t="s">
        <v>2093</v>
      </c>
      <c r="FK82" s="222" t="s">
        <v>17</v>
      </c>
      <c r="FL82" s="222" t="s">
        <v>17</v>
      </c>
      <c r="FM82" s="222" t="s">
        <v>22</v>
      </c>
      <c r="FN82" s="222">
        <v>3</v>
      </c>
      <c r="FO82" s="222" t="s">
        <v>2070</v>
      </c>
      <c r="FP82" s="218" t="s">
        <v>17</v>
      </c>
      <c r="FQ82" s="219">
        <v>45443</v>
      </c>
      <c r="FR82" s="221" t="s">
        <v>2094</v>
      </c>
      <c r="FS82" s="224" t="s">
        <v>17</v>
      </c>
      <c r="FT82" s="224" t="s">
        <v>17</v>
      </c>
      <c r="FU82" s="224" t="s">
        <v>22</v>
      </c>
      <c r="FV82" s="224">
        <v>3</v>
      </c>
      <c r="FW82" s="224" t="s">
        <v>2070</v>
      </c>
      <c r="FX82" s="224" t="s">
        <v>17</v>
      </c>
      <c r="FY82" s="214">
        <v>45443</v>
      </c>
      <c r="FZ82" s="222" t="s">
        <v>2349</v>
      </c>
      <c r="GA82" s="222">
        <v>1</v>
      </c>
      <c r="GB82" s="222" t="s">
        <v>2177</v>
      </c>
      <c r="GC82" s="222" t="s">
        <v>33</v>
      </c>
      <c r="GD82" s="222">
        <v>2</v>
      </c>
      <c r="GE82" s="222" t="s">
        <v>17</v>
      </c>
      <c r="GF82" s="222" t="s">
        <v>17</v>
      </c>
      <c r="GG82" s="223">
        <v>45455</v>
      </c>
      <c r="GH82" s="221" t="s">
        <v>2355</v>
      </c>
      <c r="GI82" s="224">
        <v>0</v>
      </c>
      <c r="GJ82" s="224" t="s">
        <v>2177</v>
      </c>
      <c r="GK82" s="224" t="s">
        <v>33</v>
      </c>
      <c r="GL82" s="224">
        <v>2</v>
      </c>
      <c r="GM82" s="224" t="s">
        <v>17</v>
      </c>
      <c r="GN82" s="224" t="s">
        <v>17</v>
      </c>
      <c r="GO82" s="214">
        <v>45455</v>
      </c>
      <c r="GP82" s="222" t="s">
        <v>2350</v>
      </c>
      <c r="GQ82" s="222">
        <v>0</v>
      </c>
      <c r="GR82" s="222" t="s">
        <v>2177</v>
      </c>
      <c r="GS82" s="222" t="s">
        <v>33</v>
      </c>
      <c r="GT82" s="222">
        <v>2</v>
      </c>
      <c r="GU82" s="222" t="s">
        <v>17</v>
      </c>
      <c r="GV82" s="222" t="s">
        <v>17</v>
      </c>
      <c r="GW82" s="223">
        <v>45455</v>
      </c>
      <c r="GX82" s="221" t="s">
        <v>2356</v>
      </c>
      <c r="GY82" s="224">
        <v>0</v>
      </c>
      <c r="GZ82" s="224" t="s">
        <v>2177</v>
      </c>
      <c r="HA82" s="224" t="s">
        <v>33</v>
      </c>
      <c r="HB82" s="224">
        <v>2</v>
      </c>
      <c r="HC82" s="224" t="s">
        <v>17</v>
      </c>
      <c r="HD82" s="224" t="s">
        <v>17</v>
      </c>
      <c r="HE82" s="214">
        <v>45455</v>
      </c>
      <c r="HF82" s="222" t="s">
        <v>2348</v>
      </c>
      <c r="HG82" s="222">
        <v>0</v>
      </c>
      <c r="HH82" s="222" t="s">
        <v>2177</v>
      </c>
      <c r="HI82" s="222" t="s">
        <v>33</v>
      </c>
      <c r="HJ82" s="222">
        <v>2</v>
      </c>
      <c r="HK82" s="222" t="s">
        <v>17</v>
      </c>
      <c r="HL82" s="222" t="s">
        <v>17</v>
      </c>
      <c r="HM82" s="223">
        <v>45455</v>
      </c>
      <c r="HN82" s="221" t="s">
        <v>2354</v>
      </c>
      <c r="HO82" s="224">
        <v>0</v>
      </c>
      <c r="HP82" s="224" t="s">
        <v>2177</v>
      </c>
      <c r="HQ82" s="224" t="s">
        <v>33</v>
      </c>
      <c r="HR82" s="224">
        <v>2</v>
      </c>
      <c r="HS82" s="224" t="s">
        <v>17</v>
      </c>
      <c r="HT82" s="224" t="s">
        <v>17</v>
      </c>
      <c r="HU82" s="214">
        <v>45455</v>
      </c>
      <c r="HV82" s="222" t="s">
        <v>2351</v>
      </c>
      <c r="HW82" s="222">
        <v>0</v>
      </c>
      <c r="HX82" s="222" t="s">
        <v>2177</v>
      </c>
      <c r="HY82" s="222" t="s">
        <v>33</v>
      </c>
      <c r="HZ82" s="222">
        <v>2</v>
      </c>
      <c r="IA82" s="222" t="s">
        <v>17</v>
      </c>
      <c r="IB82" s="222" t="s">
        <v>17</v>
      </c>
      <c r="IC82" s="223">
        <v>45455</v>
      </c>
      <c r="ID82" s="221" t="s">
        <v>2353</v>
      </c>
      <c r="IE82" s="224">
        <v>0</v>
      </c>
      <c r="IF82" s="224" t="s">
        <v>2177</v>
      </c>
      <c r="IG82" s="224" t="s">
        <v>33</v>
      </c>
      <c r="IH82" s="224">
        <v>2</v>
      </c>
      <c r="II82" s="224" t="s">
        <v>17</v>
      </c>
      <c r="IJ82" s="224" t="s">
        <v>17</v>
      </c>
      <c r="IK82" s="214">
        <v>45455</v>
      </c>
      <c r="IL82" s="222" t="s">
        <v>2352</v>
      </c>
      <c r="IM82" s="222">
        <v>2</v>
      </c>
      <c r="IN82" s="222" t="s">
        <v>2177</v>
      </c>
      <c r="IO82" s="222" t="s">
        <v>33</v>
      </c>
      <c r="IP82" s="222">
        <v>2</v>
      </c>
      <c r="IQ82" s="222" t="s">
        <v>17</v>
      </c>
      <c r="IR82" s="222" t="s">
        <v>17</v>
      </c>
      <c r="IS82" s="223">
        <v>45455</v>
      </c>
    </row>
    <row r="83" spans="1:253" s="11" customFormat="1" ht="13.25" customHeight="1" x14ac:dyDescent="0.25">
      <c r="A83" s="11" t="s">
        <v>2067</v>
      </c>
      <c r="B83" s="11" t="s">
        <v>11063</v>
      </c>
      <c r="C83" s="11" t="s">
        <v>2068</v>
      </c>
      <c r="D83" s="11" t="s">
        <v>2069</v>
      </c>
      <c r="E83" s="11" t="s">
        <v>10563</v>
      </c>
      <c r="F83" s="11" t="s">
        <v>9228</v>
      </c>
      <c r="G83" s="212">
        <v>32124000</v>
      </c>
      <c r="H83" s="213" t="s">
        <v>9225</v>
      </c>
      <c r="I83" s="213" t="s">
        <v>884</v>
      </c>
      <c r="J83" s="213">
        <v>2</v>
      </c>
      <c r="K83" s="213" t="s">
        <v>9227</v>
      </c>
      <c r="L83" s="213" t="s">
        <v>9226</v>
      </c>
      <c r="M83" s="214">
        <v>45565</v>
      </c>
      <c r="N83" s="221" t="s">
        <v>9232</v>
      </c>
      <c r="O83" s="216">
        <v>88648</v>
      </c>
      <c r="P83" s="216" t="s">
        <v>9229</v>
      </c>
      <c r="Q83" s="216" t="s">
        <v>884</v>
      </c>
      <c r="R83" s="216">
        <v>2</v>
      </c>
      <c r="S83" s="216" t="s">
        <v>9231</v>
      </c>
      <c r="T83" s="216" t="s">
        <v>9230</v>
      </c>
      <c r="U83" s="217">
        <v>45565</v>
      </c>
      <c r="V83" s="221" t="s">
        <v>9235</v>
      </c>
      <c r="W83" s="213">
        <v>4665000</v>
      </c>
      <c r="X83" s="213" t="s">
        <v>9233</v>
      </c>
      <c r="Y83" s="213" t="s">
        <v>884</v>
      </c>
      <c r="Z83" s="213">
        <v>2</v>
      </c>
      <c r="AA83" s="213" t="s">
        <v>9234</v>
      </c>
      <c r="AB83" s="213" t="s">
        <v>9230</v>
      </c>
      <c r="AC83" s="214">
        <v>45565</v>
      </c>
      <c r="AD83" s="221" t="s">
        <v>9239</v>
      </c>
      <c r="AE83" s="218">
        <v>535000</v>
      </c>
      <c r="AF83" s="218" t="s">
        <v>9236</v>
      </c>
      <c r="AG83" s="218" t="s">
        <v>884</v>
      </c>
      <c r="AH83" s="218">
        <v>2</v>
      </c>
      <c r="AI83" s="218" t="s">
        <v>9238</v>
      </c>
      <c r="AJ83" s="218" t="s">
        <v>9237</v>
      </c>
      <c r="AK83" s="219">
        <v>45565</v>
      </c>
      <c r="AL83" s="221" t="s">
        <v>9243</v>
      </c>
      <c r="AM83" s="213">
        <v>23000</v>
      </c>
      <c r="AN83" s="213" t="s">
        <v>9240</v>
      </c>
      <c r="AO83" s="213" t="s">
        <v>884</v>
      </c>
      <c r="AP83" s="213">
        <v>2</v>
      </c>
      <c r="AQ83" s="213" t="s">
        <v>9242</v>
      </c>
      <c r="AR83" s="213" t="s">
        <v>9241</v>
      </c>
      <c r="AS83" s="214">
        <v>45565</v>
      </c>
      <c r="AT83" s="222" t="s">
        <v>9247</v>
      </c>
      <c r="AU83" s="218">
        <v>4</v>
      </c>
      <c r="AV83" s="218" t="s">
        <v>9244</v>
      </c>
      <c r="AW83" s="218" t="s">
        <v>884</v>
      </c>
      <c r="AX83" s="218">
        <v>2</v>
      </c>
      <c r="AY83" s="218" t="s">
        <v>9246</v>
      </c>
      <c r="AZ83" s="218" t="s">
        <v>9245</v>
      </c>
      <c r="BA83" s="219">
        <v>45565</v>
      </c>
      <c r="BB83" s="221" t="s">
        <v>2087</v>
      </c>
      <c r="BC83" s="213" t="s">
        <v>17</v>
      </c>
      <c r="BD83" s="213" t="s">
        <v>17</v>
      </c>
      <c r="BE83" s="213" t="s">
        <v>22</v>
      </c>
      <c r="BF83" s="213">
        <v>3</v>
      </c>
      <c r="BG83" s="213" t="s">
        <v>2070</v>
      </c>
      <c r="BH83" s="213" t="s">
        <v>17</v>
      </c>
      <c r="BI83" s="214">
        <v>45443</v>
      </c>
      <c r="BJ83" s="222" t="s">
        <v>9249</v>
      </c>
      <c r="BK83" s="222">
        <v>19</v>
      </c>
      <c r="BL83" s="222" t="s">
        <v>9240</v>
      </c>
      <c r="BM83" s="222" t="s">
        <v>884</v>
      </c>
      <c r="BN83" s="222">
        <v>2</v>
      </c>
      <c r="BO83" s="222" t="s">
        <v>9248</v>
      </c>
      <c r="BP83" s="218" t="s">
        <v>9241</v>
      </c>
      <c r="BQ83" s="223">
        <v>45565</v>
      </c>
      <c r="BR83" s="221" t="s">
        <v>9268</v>
      </c>
      <c r="BS83" s="224">
        <v>938</v>
      </c>
      <c r="BT83" s="224" t="s">
        <v>9244</v>
      </c>
      <c r="BU83" s="224" t="s">
        <v>884</v>
      </c>
      <c r="BV83" s="224">
        <v>2</v>
      </c>
      <c r="BW83" s="224" t="s">
        <v>9267</v>
      </c>
      <c r="BX83" s="224" t="s">
        <v>9245</v>
      </c>
      <c r="BY83" s="214">
        <v>45565</v>
      </c>
      <c r="BZ83" s="222" t="s">
        <v>2071</v>
      </c>
      <c r="CA83" s="222" t="s">
        <v>17</v>
      </c>
      <c r="CB83" s="222" t="s">
        <v>17</v>
      </c>
      <c r="CC83" s="222" t="s">
        <v>884</v>
      </c>
      <c r="CD83" s="222">
        <v>2</v>
      </c>
      <c r="CE83" s="222" t="s">
        <v>2070</v>
      </c>
      <c r="CF83" s="222" t="s">
        <v>17</v>
      </c>
      <c r="CG83" s="223">
        <v>45443</v>
      </c>
      <c r="CH83" s="221" t="s">
        <v>11761</v>
      </c>
      <c r="CI83" s="222" t="e">
        <v>#N/A</v>
      </c>
      <c r="CJ83" s="222" t="e">
        <v>#N/A</v>
      </c>
      <c r="CK83" s="222" t="e">
        <v>#N/A</v>
      </c>
      <c r="CL83" s="222" t="e">
        <v>#N/A</v>
      </c>
      <c r="CM83" s="222" t="e">
        <v>#N/A</v>
      </c>
      <c r="CN83" s="222" t="e">
        <v>#N/A</v>
      </c>
      <c r="CO83" s="225" t="e">
        <v>#N/A</v>
      </c>
      <c r="CP83" s="222" t="s">
        <v>9272</v>
      </c>
      <c r="CQ83" s="224" t="s">
        <v>17</v>
      </c>
      <c r="CR83" s="224" t="s">
        <v>9269</v>
      </c>
      <c r="CS83" s="224" t="s">
        <v>884</v>
      </c>
      <c r="CT83" s="224">
        <v>2</v>
      </c>
      <c r="CU83" s="224" t="s">
        <v>9271</v>
      </c>
      <c r="CV83" s="224" t="s">
        <v>9270</v>
      </c>
      <c r="CW83" s="214">
        <v>45565</v>
      </c>
      <c r="CX83" s="222" t="s">
        <v>9255</v>
      </c>
      <c r="CY83" s="218">
        <v>168000</v>
      </c>
      <c r="CZ83" s="218" t="s">
        <v>9252</v>
      </c>
      <c r="DA83" s="218" t="s">
        <v>884</v>
      </c>
      <c r="DB83" s="218">
        <v>2</v>
      </c>
      <c r="DC83" s="218" t="s">
        <v>9262</v>
      </c>
      <c r="DD83" s="218" t="s">
        <v>9253</v>
      </c>
      <c r="DE83" s="220">
        <v>45565</v>
      </c>
      <c r="DF83" s="221" t="s">
        <v>9258</v>
      </c>
      <c r="DG83" s="213">
        <v>4130000</v>
      </c>
      <c r="DH83" s="224" t="s">
        <v>9256</v>
      </c>
      <c r="DI83" s="224" t="s">
        <v>884</v>
      </c>
      <c r="DJ83" s="224">
        <v>2</v>
      </c>
      <c r="DK83" s="224" t="s">
        <v>9257</v>
      </c>
      <c r="DL83" s="224" t="s">
        <v>9230</v>
      </c>
      <c r="DM83" s="214">
        <v>45565</v>
      </c>
      <c r="DN83" s="222" t="s">
        <v>9261</v>
      </c>
      <c r="DO83" s="218">
        <v>367000</v>
      </c>
      <c r="DP83" s="222" t="s">
        <v>9259</v>
      </c>
      <c r="DQ83" s="222" t="s">
        <v>884</v>
      </c>
      <c r="DR83" s="222">
        <v>2</v>
      </c>
      <c r="DS83" s="222" t="s">
        <v>9257</v>
      </c>
      <c r="DT83" s="222" t="s">
        <v>9260</v>
      </c>
      <c r="DU83" s="223">
        <v>45565</v>
      </c>
      <c r="DV83" s="221" t="s">
        <v>9263</v>
      </c>
      <c r="DW83" s="213">
        <v>168000</v>
      </c>
      <c r="DX83" s="224" t="s">
        <v>9252</v>
      </c>
      <c r="DY83" s="224" t="s">
        <v>884</v>
      </c>
      <c r="DZ83" s="224">
        <v>2</v>
      </c>
      <c r="EA83" s="224" t="s">
        <v>9262</v>
      </c>
      <c r="EB83" s="224" t="s">
        <v>9253</v>
      </c>
      <c r="EC83" s="214">
        <v>45565</v>
      </c>
      <c r="ED83" s="222" t="s">
        <v>9265</v>
      </c>
      <c r="EE83" s="218" t="s">
        <v>17</v>
      </c>
      <c r="EF83" s="222" t="s">
        <v>17</v>
      </c>
      <c r="EG83" s="222" t="s">
        <v>884</v>
      </c>
      <c r="EH83" s="222">
        <v>2</v>
      </c>
      <c r="EI83" s="222" t="s">
        <v>9264</v>
      </c>
      <c r="EJ83" s="222" t="s">
        <v>17</v>
      </c>
      <c r="EK83" s="223">
        <v>45565</v>
      </c>
      <c r="EL83" s="221" t="s">
        <v>9266</v>
      </c>
      <c r="EM83" s="213" t="s">
        <v>17</v>
      </c>
      <c r="EN83" s="224" t="s">
        <v>17</v>
      </c>
      <c r="EO83" s="224" t="s">
        <v>884</v>
      </c>
      <c r="EP83" s="224">
        <v>2</v>
      </c>
      <c r="EQ83" s="224" t="s">
        <v>9264</v>
      </c>
      <c r="ER83" s="224" t="s">
        <v>17</v>
      </c>
      <c r="ES83" s="214">
        <v>45565</v>
      </c>
      <c r="ET83" s="222" t="s">
        <v>9251</v>
      </c>
      <c r="EU83" s="222">
        <v>19</v>
      </c>
      <c r="EV83" s="222" t="s">
        <v>9240</v>
      </c>
      <c r="EW83" s="222" t="s">
        <v>884</v>
      </c>
      <c r="EX83" s="222">
        <v>2</v>
      </c>
      <c r="EY83" s="222" t="s">
        <v>9250</v>
      </c>
      <c r="EZ83" s="222" t="s">
        <v>9241</v>
      </c>
      <c r="FA83" s="223">
        <v>45565</v>
      </c>
      <c r="FB83" s="221" t="s">
        <v>2084</v>
      </c>
      <c r="FC83" s="224">
        <v>5</v>
      </c>
      <c r="FD83" s="224" t="s">
        <v>2081</v>
      </c>
      <c r="FE83" s="224" t="s">
        <v>33</v>
      </c>
      <c r="FF83" s="224">
        <v>2</v>
      </c>
      <c r="FG83" s="224" t="s">
        <v>2083</v>
      </c>
      <c r="FH83" s="224" t="s">
        <v>2082</v>
      </c>
      <c r="FI83" s="214">
        <v>45443</v>
      </c>
      <c r="FJ83" s="221" t="s">
        <v>2085</v>
      </c>
      <c r="FK83" s="222" t="s">
        <v>17</v>
      </c>
      <c r="FL83" s="222" t="s">
        <v>17</v>
      </c>
      <c r="FM83" s="222" t="s">
        <v>22</v>
      </c>
      <c r="FN83" s="222">
        <v>3</v>
      </c>
      <c r="FO83" s="222" t="s">
        <v>2070</v>
      </c>
      <c r="FP83" s="218" t="s">
        <v>17</v>
      </c>
      <c r="FQ83" s="219">
        <v>45443</v>
      </c>
      <c r="FR83" s="221" t="s">
        <v>2086</v>
      </c>
      <c r="FS83" s="224" t="s">
        <v>17</v>
      </c>
      <c r="FT83" s="224" t="s">
        <v>17</v>
      </c>
      <c r="FU83" s="224" t="s">
        <v>22</v>
      </c>
      <c r="FV83" s="224">
        <v>3</v>
      </c>
      <c r="FW83" s="224" t="s">
        <v>2070</v>
      </c>
      <c r="FX83" s="224" t="s">
        <v>17</v>
      </c>
      <c r="FY83" s="214">
        <v>45443</v>
      </c>
      <c r="FZ83" s="222" t="s">
        <v>2358</v>
      </c>
      <c r="GA83" s="222">
        <v>1</v>
      </c>
      <c r="GB83" s="222" t="s">
        <v>2177</v>
      </c>
      <c r="GC83" s="222" t="s">
        <v>33</v>
      </c>
      <c r="GD83" s="222">
        <v>2</v>
      </c>
      <c r="GE83" s="222" t="s">
        <v>17</v>
      </c>
      <c r="GF83" s="222" t="s">
        <v>17</v>
      </c>
      <c r="GG83" s="223">
        <v>45455</v>
      </c>
      <c r="GH83" s="221" t="s">
        <v>2364</v>
      </c>
      <c r="GI83" s="224">
        <v>0</v>
      </c>
      <c r="GJ83" s="224" t="s">
        <v>2177</v>
      </c>
      <c r="GK83" s="224" t="s">
        <v>33</v>
      </c>
      <c r="GL83" s="224">
        <v>2</v>
      </c>
      <c r="GM83" s="224" t="s">
        <v>17</v>
      </c>
      <c r="GN83" s="224" t="s">
        <v>17</v>
      </c>
      <c r="GO83" s="214">
        <v>45455</v>
      </c>
      <c r="GP83" s="222" t="s">
        <v>2359</v>
      </c>
      <c r="GQ83" s="222">
        <v>0</v>
      </c>
      <c r="GR83" s="222" t="s">
        <v>2177</v>
      </c>
      <c r="GS83" s="222" t="s">
        <v>33</v>
      </c>
      <c r="GT83" s="222">
        <v>2</v>
      </c>
      <c r="GU83" s="222" t="s">
        <v>17</v>
      </c>
      <c r="GV83" s="222" t="s">
        <v>17</v>
      </c>
      <c r="GW83" s="223">
        <v>45455</v>
      </c>
      <c r="GX83" s="221" t="s">
        <v>2365</v>
      </c>
      <c r="GY83" s="224">
        <v>0</v>
      </c>
      <c r="GZ83" s="224" t="s">
        <v>2177</v>
      </c>
      <c r="HA83" s="224" t="s">
        <v>33</v>
      </c>
      <c r="HB83" s="224">
        <v>2</v>
      </c>
      <c r="HC83" s="224" t="s">
        <v>17</v>
      </c>
      <c r="HD83" s="224" t="s">
        <v>17</v>
      </c>
      <c r="HE83" s="214">
        <v>45455</v>
      </c>
      <c r="HF83" s="222" t="s">
        <v>2357</v>
      </c>
      <c r="HG83" s="222">
        <v>0</v>
      </c>
      <c r="HH83" s="222" t="s">
        <v>2177</v>
      </c>
      <c r="HI83" s="222" t="s">
        <v>33</v>
      </c>
      <c r="HJ83" s="222">
        <v>2</v>
      </c>
      <c r="HK83" s="222" t="s">
        <v>17</v>
      </c>
      <c r="HL83" s="222" t="s">
        <v>17</v>
      </c>
      <c r="HM83" s="223">
        <v>45455</v>
      </c>
      <c r="HN83" s="221" t="s">
        <v>2363</v>
      </c>
      <c r="HO83" s="224">
        <v>0</v>
      </c>
      <c r="HP83" s="224" t="s">
        <v>2177</v>
      </c>
      <c r="HQ83" s="224" t="s">
        <v>33</v>
      </c>
      <c r="HR83" s="224">
        <v>2</v>
      </c>
      <c r="HS83" s="224" t="s">
        <v>17</v>
      </c>
      <c r="HT83" s="224" t="s">
        <v>17</v>
      </c>
      <c r="HU83" s="214">
        <v>45455</v>
      </c>
      <c r="HV83" s="222" t="s">
        <v>2360</v>
      </c>
      <c r="HW83" s="222">
        <v>0</v>
      </c>
      <c r="HX83" s="222" t="s">
        <v>2177</v>
      </c>
      <c r="HY83" s="222" t="s">
        <v>33</v>
      </c>
      <c r="HZ83" s="222">
        <v>2</v>
      </c>
      <c r="IA83" s="222" t="s">
        <v>17</v>
      </c>
      <c r="IB83" s="222" t="s">
        <v>17</v>
      </c>
      <c r="IC83" s="223">
        <v>45455</v>
      </c>
      <c r="ID83" s="221" t="s">
        <v>2362</v>
      </c>
      <c r="IE83" s="224">
        <v>0</v>
      </c>
      <c r="IF83" s="224" t="s">
        <v>2177</v>
      </c>
      <c r="IG83" s="224" t="s">
        <v>33</v>
      </c>
      <c r="IH83" s="224">
        <v>2</v>
      </c>
      <c r="II83" s="224" t="s">
        <v>17</v>
      </c>
      <c r="IJ83" s="224" t="s">
        <v>17</v>
      </c>
      <c r="IK83" s="214">
        <v>45455</v>
      </c>
      <c r="IL83" s="222" t="s">
        <v>2361</v>
      </c>
      <c r="IM83" s="222">
        <v>3</v>
      </c>
      <c r="IN83" s="222" t="s">
        <v>2177</v>
      </c>
      <c r="IO83" s="222" t="s">
        <v>33</v>
      </c>
      <c r="IP83" s="222">
        <v>2</v>
      </c>
      <c r="IQ83" s="222" t="s">
        <v>17</v>
      </c>
      <c r="IR83" s="222" t="s">
        <v>17</v>
      </c>
      <c r="IS83" s="223">
        <v>45455</v>
      </c>
    </row>
    <row r="84" spans="1:253" s="11" customFormat="1" ht="13.25" customHeight="1" x14ac:dyDescent="0.25">
      <c r="A84" s="11" t="s">
        <v>1160</v>
      </c>
      <c r="B84" s="11" t="s">
        <v>11280</v>
      </c>
      <c r="C84" s="11" t="s">
        <v>1161</v>
      </c>
      <c r="D84" s="11" t="s">
        <v>1162</v>
      </c>
      <c r="E84" s="11" t="s">
        <v>10566</v>
      </c>
      <c r="F84" s="11" t="s">
        <v>7310</v>
      </c>
      <c r="G84" s="212">
        <v>128456000</v>
      </c>
      <c r="H84" s="213" t="s">
        <v>5843</v>
      </c>
      <c r="I84" s="213" t="s">
        <v>884</v>
      </c>
      <c r="J84" s="213">
        <v>2</v>
      </c>
      <c r="K84" s="213" t="s">
        <v>7309</v>
      </c>
      <c r="L84" s="213" t="s">
        <v>7308</v>
      </c>
      <c r="M84" s="214">
        <v>45562</v>
      </c>
      <c r="N84" s="221" t="s">
        <v>7314</v>
      </c>
      <c r="O84" s="216">
        <v>1943950</v>
      </c>
      <c r="P84" s="216" t="s">
        <v>7311</v>
      </c>
      <c r="Q84" s="216" t="s">
        <v>884</v>
      </c>
      <c r="R84" s="216">
        <v>2</v>
      </c>
      <c r="S84" s="216" t="s">
        <v>7313</v>
      </c>
      <c r="T84" s="216" t="s">
        <v>7312</v>
      </c>
      <c r="U84" s="217">
        <v>45562</v>
      </c>
      <c r="V84" s="221" t="s">
        <v>7316</v>
      </c>
      <c r="W84" s="213">
        <v>128456000</v>
      </c>
      <c r="X84" s="213" t="s">
        <v>5843</v>
      </c>
      <c r="Y84" s="213" t="s">
        <v>22</v>
      </c>
      <c r="Z84" s="213">
        <v>3</v>
      </c>
      <c r="AA84" s="213" t="s">
        <v>7315</v>
      </c>
      <c r="AB84" s="213" t="s">
        <v>7308</v>
      </c>
      <c r="AC84" s="214">
        <v>45562</v>
      </c>
      <c r="AD84" s="221" t="s">
        <v>7320</v>
      </c>
      <c r="AE84" s="218">
        <v>614000</v>
      </c>
      <c r="AF84" s="218" t="s">
        <v>7317</v>
      </c>
      <c r="AG84" s="218" t="s">
        <v>22</v>
      </c>
      <c r="AH84" s="218">
        <v>3</v>
      </c>
      <c r="AI84" s="218" t="s">
        <v>7319</v>
      </c>
      <c r="AJ84" s="218" t="s">
        <v>7318</v>
      </c>
      <c r="AK84" s="219">
        <v>45562</v>
      </c>
      <c r="AL84" s="221" t="s">
        <v>7322</v>
      </c>
      <c r="AM84" s="213">
        <v>531000</v>
      </c>
      <c r="AN84" s="213" t="s">
        <v>4755</v>
      </c>
      <c r="AO84" s="213" t="s">
        <v>22</v>
      </c>
      <c r="AP84" s="213">
        <v>3</v>
      </c>
      <c r="AQ84" s="213" t="s">
        <v>7321</v>
      </c>
      <c r="AR84" s="213" t="s">
        <v>4756</v>
      </c>
      <c r="AS84" s="214">
        <v>45562</v>
      </c>
      <c r="AT84" s="222" t="s">
        <v>7323</v>
      </c>
      <c r="AU84" s="218" t="s">
        <v>17</v>
      </c>
      <c r="AV84" s="218" t="s">
        <v>824</v>
      </c>
      <c r="AW84" s="218" t="s">
        <v>17</v>
      </c>
      <c r="AX84" s="218" t="s">
        <v>17</v>
      </c>
      <c r="AY84" s="218" t="s">
        <v>4938</v>
      </c>
      <c r="AZ84" s="218" t="s">
        <v>17</v>
      </c>
      <c r="BA84" s="219">
        <v>45562</v>
      </c>
      <c r="BB84" s="221" t="s">
        <v>7345</v>
      </c>
      <c r="BC84" s="213" t="s">
        <v>17</v>
      </c>
      <c r="BD84" s="213" t="s">
        <v>824</v>
      </c>
      <c r="BE84" s="213" t="s">
        <v>17</v>
      </c>
      <c r="BF84" s="213" t="s">
        <v>17</v>
      </c>
      <c r="BG84" s="213" t="s">
        <v>1114</v>
      </c>
      <c r="BH84" s="213" t="s">
        <v>17</v>
      </c>
      <c r="BI84" s="214">
        <v>45562</v>
      </c>
      <c r="BJ84" s="222" t="s">
        <v>7327</v>
      </c>
      <c r="BK84" s="222">
        <v>3864</v>
      </c>
      <c r="BL84" s="222" t="s">
        <v>7324</v>
      </c>
      <c r="BM84" s="222" t="s">
        <v>884</v>
      </c>
      <c r="BN84" s="222">
        <v>2</v>
      </c>
      <c r="BO84" s="222" t="s">
        <v>7326</v>
      </c>
      <c r="BP84" s="218" t="s">
        <v>7325</v>
      </c>
      <c r="BQ84" s="223">
        <v>45562</v>
      </c>
      <c r="BR84" s="221" t="s">
        <v>7346</v>
      </c>
      <c r="BS84" s="224" t="s">
        <v>17</v>
      </c>
      <c r="BT84" s="224" t="s">
        <v>824</v>
      </c>
      <c r="BU84" s="224" t="s">
        <v>17</v>
      </c>
      <c r="BV84" s="224" t="s">
        <v>17</v>
      </c>
      <c r="BW84" s="224" t="s">
        <v>1114</v>
      </c>
      <c r="BX84" s="224" t="s">
        <v>17</v>
      </c>
      <c r="BY84" s="214">
        <v>45562</v>
      </c>
      <c r="BZ84" s="222" t="s">
        <v>7347</v>
      </c>
      <c r="CA84" s="222" t="s">
        <v>17</v>
      </c>
      <c r="CB84" s="222" t="s">
        <v>824</v>
      </c>
      <c r="CC84" s="222" t="s">
        <v>17</v>
      </c>
      <c r="CD84" s="222" t="s">
        <v>17</v>
      </c>
      <c r="CE84" s="222" t="s">
        <v>1114</v>
      </c>
      <c r="CF84" s="222" t="s">
        <v>17</v>
      </c>
      <c r="CG84" s="223">
        <v>45562</v>
      </c>
      <c r="CH84" s="221" t="s">
        <v>11762</v>
      </c>
      <c r="CI84" s="222" t="e">
        <v>#N/A</v>
      </c>
      <c r="CJ84" s="222" t="e">
        <v>#N/A</v>
      </c>
      <c r="CK84" s="222" t="e">
        <v>#N/A</v>
      </c>
      <c r="CL84" s="222" t="e">
        <v>#N/A</v>
      </c>
      <c r="CM84" s="222" t="e">
        <v>#N/A</v>
      </c>
      <c r="CN84" s="222" t="e">
        <v>#N/A</v>
      </c>
      <c r="CO84" s="225" t="e">
        <v>#N/A</v>
      </c>
      <c r="CP84" s="222" t="s">
        <v>7349</v>
      </c>
      <c r="CQ84" s="224" t="s">
        <v>17</v>
      </c>
      <c r="CR84" s="224" t="s">
        <v>824</v>
      </c>
      <c r="CS84" s="224" t="s">
        <v>17</v>
      </c>
      <c r="CT84" s="224" t="s">
        <v>17</v>
      </c>
      <c r="CU84" s="224" t="s">
        <v>1114</v>
      </c>
      <c r="CV84" s="224" t="s">
        <v>17</v>
      </c>
      <c r="CW84" s="214">
        <v>45562</v>
      </c>
      <c r="CX84" s="222" t="s">
        <v>7332</v>
      </c>
      <c r="CY84" s="218">
        <v>142000</v>
      </c>
      <c r="CZ84" s="218" t="s">
        <v>7329</v>
      </c>
      <c r="DA84" s="218" t="s">
        <v>22</v>
      </c>
      <c r="DB84" s="218">
        <v>3</v>
      </c>
      <c r="DC84" s="218" t="s">
        <v>7339</v>
      </c>
      <c r="DD84" s="218" t="s">
        <v>7330</v>
      </c>
      <c r="DE84" s="220">
        <v>45562</v>
      </c>
      <c r="DF84" s="221" t="s">
        <v>7335</v>
      </c>
      <c r="DG84" s="213">
        <v>127841000</v>
      </c>
      <c r="DH84" s="224" t="s">
        <v>7333</v>
      </c>
      <c r="DI84" s="224" t="s">
        <v>22</v>
      </c>
      <c r="DJ84" s="224">
        <v>3</v>
      </c>
      <c r="DK84" s="224" t="s">
        <v>4907</v>
      </c>
      <c r="DL84" s="224" t="s">
        <v>7334</v>
      </c>
      <c r="DM84" s="214">
        <v>45562</v>
      </c>
      <c r="DN84" s="222" t="s">
        <v>7338</v>
      </c>
      <c r="DO84" s="218">
        <v>472000</v>
      </c>
      <c r="DP84" s="222" t="s">
        <v>7336</v>
      </c>
      <c r="DQ84" s="222" t="s">
        <v>22</v>
      </c>
      <c r="DR84" s="222">
        <v>3</v>
      </c>
      <c r="DS84" s="222" t="s">
        <v>7337</v>
      </c>
      <c r="DT84" s="222" t="s">
        <v>7318</v>
      </c>
      <c r="DU84" s="223">
        <v>45562</v>
      </c>
      <c r="DV84" s="221" t="s">
        <v>7340</v>
      </c>
      <c r="DW84" s="213">
        <v>142000</v>
      </c>
      <c r="DX84" s="224" t="s">
        <v>7329</v>
      </c>
      <c r="DY84" s="224" t="s">
        <v>22</v>
      </c>
      <c r="DZ84" s="224">
        <v>3</v>
      </c>
      <c r="EA84" s="224" t="s">
        <v>7339</v>
      </c>
      <c r="EB84" s="224" t="s">
        <v>7330</v>
      </c>
      <c r="EC84" s="214">
        <v>45562</v>
      </c>
      <c r="ED84" s="222" t="s">
        <v>7341</v>
      </c>
      <c r="EE84" s="218" t="s">
        <v>17</v>
      </c>
      <c r="EF84" s="222" t="s">
        <v>17</v>
      </c>
      <c r="EG84" s="222" t="s">
        <v>17</v>
      </c>
      <c r="EH84" s="222" t="s">
        <v>17</v>
      </c>
      <c r="EI84" s="222" t="s">
        <v>5039</v>
      </c>
      <c r="EJ84" s="222" t="s">
        <v>17</v>
      </c>
      <c r="EK84" s="223">
        <v>45562</v>
      </c>
      <c r="EL84" s="221" t="s">
        <v>7342</v>
      </c>
      <c r="EM84" s="213" t="s">
        <v>17</v>
      </c>
      <c r="EN84" s="224" t="s">
        <v>17</v>
      </c>
      <c r="EO84" s="224" t="s">
        <v>17</v>
      </c>
      <c r="EP84" s="224" t="s">
        <v>17</v>
      </c>
      <c r="EQ84" s="224" t="s">
        <v>5039</v>
      </c>
      <c r="ER84" s="224" t="s">
        <v>17</v>
      </c>
      <c r="ES84" s="214">
        <v>45562</v>
      </c>
      <c r="ET84" s="222" t="s">
        <v>7328</v>
      </c>
      <c r="EU84" s="222">
        <v>3864</v>
      </c>
      <c r="EV84" s="222" t="s">
        <v>7324</v>
      </c>
      <c r="EW84" s="222" t="s">
        <v>884</v>
      </c>
      <c r="EX84" s="222">
        <v>2</v>
      </c>
      <c r="EY84" s="222" t="s">
        <v>7326</v>
      </c>
      <c r="EZ84" s="222" t="s">
        <v>7325</v>
      </c>
      <c r="FA84" s="223">
        <v>45562</v>
      </c>
      <c r="FB84" s="221" t="s">
        <v>7344</v>
      </c>
      <c r="FC84" s="224">
        <v>5</v>
      </c>
      <c r="FD84" s="224" t="s">
        <v>7333</v>
      </c>
      <c r="FE84" s="224" t="s">
        <v>22</v>
      </c>
      <c r="FF84" s="224">
        <v>3</v>
      </c>
      <c r="FG84" s="224" t="s">
        <v>1007</v>
      </c>
      <c r="FH84" s="224" t="s">
        <v>7343</v>
      </c>
      <c r="FI84" s="214">
        <v>45562</v>
      </c>
      <c r="FJ84" s="221" t="s">
        <v>1163</v>
      </c>
      <c r="FK84" s="222" t="s">
        <v>17</v>
      </c>
      <c r="FL84" s="222" t="s">
        <v>17</v>
      </c>
      <c r="FM84" s="222" t="s">
        <v>17</v>
      </c>
      <c r="FN84" s="222" t="s">
        <v>17</v>
      </c>
      <c r="FO84" s="222" t="s">
        <v>1107</v>
      </c>
      <c r="FP84" s="218" t="s">
        <v>17</v>
      </c>
      <c r="FQ84" s="219">
        <v>45013</v>
      </c>
      <c r="FR84" s="221" t="s">
        <v>1164</v>
      </c>
      <c r="FS84" s="224" t="s">
        <v>17</v>
      </c>
      <c r="FT84" s="224" t="s">
        <v>17</v>
      </c>
      <c r="FU84" s="224" t="s">
        <v>17</v>
      </c>
      <c r="FV84" s="224" t="s">
        <v>17</v>
      </c>
      <c r="FW84" s="224" t="s">
        <v>1109</v>
      </c>
      <c r="FX84" s="224" t="s">
        <v>17</v>
      </c>
      <c r="FY84" s="214">
        <v>45013</v>
      </c>
      <c r="FZ84" s="222" t="s">
        <v>3160</v>
      </c>
      <c r="GA84" s="222">
        <v>0</v>
      </c>
      <c r="GB84" s="222" t="s">
        <v>2177</v>
      </c>
      <c r="GC84" s="222" t="s">
        <v>33</v>
      </c>
      <c r="GD84" s="222">
        <v>2</v>
      </c>
      <c r="GE84" s="222" t="s">
        <v>17</v>
      </c>
      <c r="GF84" s="222" t="s">
        <v>17</v>
      </c>
      <c r="GG84" s="223">
        <v>45461</v>
      </c>
      <c r="GH84" s="221" t="s">
        <v>3166</v>
      </c>
      <c r="GI84" s="224">
        <v>2</v>
      </c>
      <c r="GJ84" s="224" t="s">
        <v>2177</v>
      </c>
      <c r="GK84" s="224" t="s">
        <v>33</v>
      </c>
      <c r="GL84" s="224">
        <v>2</v>
      </c>
      <c r="GM84" s="224" t="s">
        <v>17</v>
      </c>
      <c r="GN84" s="224" t="s">
        <v>17</v>
      </c>
      <c r="GO84" s="214">
        <v>45461</v>
      </c>
      <c r="GP84" s="222" t="s">
        <v>3161</v>
      </c>
      <c r="GQ84" s="222">
        <v>0</v>
      </c>
      <c r="GR84" s="222" t="s">
        <v>2177</v>
      </c>
      <c r="GS84" s="222" t="s">
        <v>33</v>
      </c>
      <c r="GT84" s="222">
        <v>2</v>
      </c>
      <c r="GU84" s="222" t="s">
        <v>17</v>
      </c>
      <c r="GV84" s="222" t="s">
        <v>17</v>
      </c>
      <c r="GW84" s="223">
        <v>45461</v>
      </c>
      <c r="GX84" s="221" t="s">
        <v>3167</v>
      </c>
      <c r="GY84" s="224">
        <v>0</v>
      </c>
      <c r="GZ84" s="224" t="s">
        <v>2177</v>
      </c>
      <c r="HA84" s="224" t="s">
        <v>33</v>
      </c>
      <c r="HB84" s="224">
        <v>2</v>
      </c>
      <c r="HC84" s="224" t="s">
        <v>17</v>
      </c>
      <c r="HD84" s="224" t="s">
        <v>17</v>
      </c>
      <c r="HE84" s="214">
        <v>45461</v>
      </c>
      <c r="HF84" s="222" t="s">
        <v>3159</v>
      </c>
      <c r="HG84" s="222">
        <v>0</v>
      </c>
      <c r="HH84" s="222" t="s">
        <v>2177</v>
      </c>
      <c r="HI84" s="222" t="s">
        <v>33</v>
      </c>
      <c r="HJ84" s="222">
        <v>2</v>
      </c>
      <c r="HK84" s="222" t="s">
        <v>17</v>
      </c>
      <c r="HL84" s="222" t="s">
        <v>17</v>
      </c>
      <c r="HM84" s="223">
        <v>45461</v>
      </c>
      <c r="HN84" s="221" t="s">
        <v>3165</v>
      </c>
      <c r="HO84" s="224">
        <v>2</v>
      </c>
      <c r="HP84" s="224" t="s">
        <v>2177</v>
      </c>
      <c r="HQ84" s="224" t="s">
        <v>33</v>
      </c>
      <c r="HR84" s="224">
        <v>2</v>
      </c>
      <c r="HS84" s="224" t="s">
        <v>17</v>
      </c>
      <c r="HT84" s="224" t="s">
        <v>17</v>
      </c>
      <c r="HU84" s="214">
        <v>45461</v>
      </c>
      <c r="HV84" s="222" t="s">
        <v>3162</v>
      </c>
      <c r="HW84" s="222">
        <v>2</v>
      </c>
      <c r="HX84" s="222" t="s">
        <v>2177</v>
      </c>
      <c r="HY84" s="222" t="s">
        <v>33</v>
      </c>
      <c r="HZ84" s="222">
        <v>2</v>
      </c>
      <c r="IA84" s="222" t="s">
        <v>17</v>
      </c>
      <c r="IB84" s="222" t="s">
        <v>17</v>
      </c>
      <c r="IC84" s="223">
        <v>45461</v>
      </c>
      <c r="ID84" s="221" t="s">
        <v>3164</v>
      </c>
      <c r="IE84" s="224">
        <v>1</v>
      </c>
      <c r="IF84" s="224" t="s">
        <v>2177</v>
      </c>
      <c r="IG84" s="224" t="s">
        <v>33</v>
      </c>
      <c r="IH84" s="224">
        <v>2</v>
      </c>
      <c r="II84" s="224" t="s">
        <v>17</v>
      </c>
      <c r="IJ84" s="224" t="s">
        <v>17</v>
      </c>
      <c r="IK84" s="214">
        <v>45461</v>
      </c>
      <c r="IL84" s="222" t="s">
        <v>3163</v>
      </c>
      <c r="IM84" s="222">
        <v>3</v>
      </c>
      <c r="IN84" s="222" t="s">
        <v>2177</v>
      </c>
      <c r="IO84" s="222" t="s">
        <v>33</v>
      </c>
      <c r="IP84" s="222">
        <v>2</v>
      </c>
      <c r="IQ84" s="222" t="s">
        <v>17</v>
      </c>
      <c r="IR84" s="222" t="s">
        <v>17</v>
      </c>
      <c r="IS84" s="223">
        <v>45461</v>
      </c>
    </row>
    <row r="85" spans="1:253" s="11" customFormat="1" ht="13.25" customHeight="1" x14ac:dyDescent="0.25">
      <c r="A85" s="11" t="s">
        <v>1165</v>
      </c>
      <c r="B85" s="11" t="s">
        <v>11280</v>
      </c>
      <c r="C85" s="11" t="s">
        <v>1166</v>
      </c>
      <c r="D85" s="11" t="s">
        <v>1162</v>
      </c>
      <c r="E85" s="11" t="s">
        <v>10566</v>
      </c>
      <c r="F85" s="11" t="s">
        <v>7350</v>
      </c>
      <c r="G85" s="212">
        <v>128456000</v>
      </c>
      <c r="H85" s="213" t="s">
        <v>5843</v>
      </c>
      <c r="I85" s="213" t="s">
        <v>884</v>
      </c>
      <c r="J85" s="213">
        <v>2</v>
      </c>
      <c r="K85" s="213" t="s">
        <v>7309</v>
      </c>
      <c r="L85" s="213" t="s">
        <v>7308</v>
      </c>
      <c r="M85" s="214">
        <v>45562</v>
      </c>
      <c r="N85" s="221" t="s">
        <v>7353</v>
      </c>
      <c r="O85" s="216">
        <v>1943950</v>
      </c>
      <c r="P85" s="216" t="s">
        <v>7311</v>
      </c>
      <c r="Q85" s="216" t="s">
        <v>33</v>
      </c>
      <c r="R85" s="216">
        <v>2</v>
      </c>
      <c r="S85" s="216" t="s">
        <v>7352</v>
      </c>
      <c r="T85" s="216" t="s">
        <v>7351</v>
      </c>
      <c r="U85" s="217">
        <v>45562</v>
      </c>
      <c r="V85" s="221" t="s">
        <v>7355</v>
      </c>
      <c r="W85" s="213">
        <v>70531000</v>
      </c>
      <c r="X85" s="213" t="s">
        <v>5843</v>
      </c>
      <c r="Y85" s="213" t="s">
        <v>33</v>
      </c>
      <c r="Z85" s="213">
        <v>2</v>
      </c>
      <c r="AA85" s="213" t="s">
        <v>7354</v>
      </c>
      <c r="AB85" s="213" t="s">
        <v>7308</v>
      </c>
      <c r="AC85" s="214">
        <v>45562</v>
      </c>
      <c r="AD85" s="221" t="s">
        <v>7359</v>
      </c>
      <c r="AE85" s="218">
        <v>386000</v>
      </c>
      <c r="AF85" s="218" t="s">
        <v>7356</v>
      </c>
      <c r="AG85" s="218" t="s">
        <v>22</v>
      </c>
      <c r="AH85" s="218">
        <v>3</v>
      </c>
      <c r="AI85" s="218" t="s">
        <v>7358</v>
      </c>
      <c r="AJ85" s="218" t="s">
        <v>7357</v>
      </c>
      <c r="AK85" s="219">
        <v>45562</v>
      </c>
      <c r="AL85" s="221" t="s">
        <v>7361</v>
      </c>
      <c r="AM85" s="213">
        <v>392000</v>
      </c>
      <c r="AN85" s="213" t="s">
        <v>4755</v>
      </c>
      <c r="AO85" s="213" t="s">
        <v>884</v>
      </c>
      <c r="AP85" s="213">
        <v>2</v>
      </c>
      <c r="AQ85" s="213" t="s">
        <v>7360</v>
      </c>
      <c r="AR85" s="213" t="s">
        <v>4756</v>
      </c>
      <c r="AS85" s="214">
        <v>45562</v>
      </c>
      <c r="AT85" s="222" t="s">
        <v>7362</v>
      </c>
      <c r="AU85" s="218" t="s">
        <v>17</v>
      </c>
      <c r="AV85" s="218" t="s">
        <v>824</v>
      </c>
      <c r="AW85" s="218" t="s">
        <v>17</v>
      </c>
      <c r="AX85" s="218" t="s">
        <v>17</v>
      </c>
      <c r="AY85" s="218" t="s">
        <v>4938</v>
      </c>
      <c r="AZ85" s="218" t="s">
        <v>17</v>
      </c>
      <c r="BA85" s="219">
        <v>45562</v>
      </c>
      <c r="BB85" s="221" t="s">
        <v>7377</v>
      </c>
      <c r="BC85" s="213" t="s">
        <v>17</v>
      </c>
      <c r="BD85" s="213" t="s">
        <v>824</v>
      </c>
      <c r="BE85" s="213" t="s">
        <v>17</v>
      </c>
      <c r="BF85" s="213" t="s">
        <v>17</v>
      </c>
      <c r="BG85" s="213" t="s">
        <v>5309</v>
      </c>
      <c r="BH85" s="213" t="s">
        <v>17</v>
      </c>
      <c r="BI85" s="214">
        <v>45562</v>
      </c>
      <c r="BJ85" s="222" t="s">
        <v>7364</v>
      </c>
      <c r="BK85" s="222">
        <v>3774</v>
      </c>
      <c r="BL85" s="222" t="s">
        <v>7324</v>
      </c>
      <c r="BM85" s="222" t="s">
        <v>884</v>
      </c>
      <c r="BN85" s="222">
        <v>2</v>
      </c>
      <c r="BO85" s="222" t="s">
        <v>7363</v>
      </c>
      <c r="BP85" s="218" t="s">
        <v>7325</v>
      </c>
      <c r="BQ85" s="223">
        <v>45562</v>
      </c>
      <c r="BR85" s="221" t="s">
        <v>7378</v>
      </c>
      <c r="BS85" s="224" t="s">
        <v>17</v>
      </c>
      <c r="BT85" s="224" t="s">
        <v>824</v>
      </c>
      <c r="BU85" s="224" t="s">
        <v>17</v>
      </c>
      <c r="BV85" s="224" t="s">
        <v>17</v>
      </c>
      <c r="BW85" s="224" t="s">
        <v>5309</v>
      </c>
      <c r="BX85" s="224" t="s">
        <v>17</v>
      </c>
      <c r="BY85" s="214">
        <v>45562</v>
      </c>
      <c r="BZ85" s="222" t="s">
        <v>7379</v>
      </c>
      <c r="CA85" s="222" t="s">
        <v>17</v>
      </c>
      <c r="CB85" s="222" t="s">
        <v>824</v>
      </c>
      <c r="CC85" s="222" t="s">
        <v>17</v>
      </c>
      <c r="CD85" s="222" t="s">
        <v>17</v>
      </c>
      <c r="CE85" s="222" t="s">
        <v>5309</v>
      </c>
      <c r="CF85" s="222" t="s">
        <v>17</v>
      </c>
      <c r="CG85" s="223">
        <v>45562</v>
      </c>
      <c r="CH85" s="221" t="s">
        <v>11763</v>
      </c>
      <c r="CI85" s="222" t="e">
        <v>#N/A</v>
      </c>
      <c r="CJ85" s="222" t="e">
        <v>#N/A</v>
      </c>
      <c r="CK85" s="222" t="e">
        <v>#N/A</v>
      </c>
      <c r="CL85" s="222" t="e">
        <v>#N/A</v>
      </c>
      <c r="CM85" s="222" t="e">
        <v>#N/A</v>
      </c>
      <c r="CN85" s="222" t="e">
        <v>#N/A</v>
      </c>
      <c r="CO85" s="225" t="e">
        <v>#N/A</v>
      </c>
      <c r="CP85" s="222" t="s">
        <v>7381</v>
      </c>
      <c r="CQ85" s="224" t="s">
        <v>17</v>
      </c>
      <c r="CR85" s="224" t="s">
        <v>824</v>
      </c>
      <c r="CS85" s="224" t="s">
        <v>17</v>
      </c>
      <c r="CT85" s="224" t="s">
        <v>17</v>
      </c>
      <c r="CU85" s="224" t="s">
        <v>5309</v>
      </c>
      <c r="CV85" s="224" t="s">
        <v>17</v>
      </c>
      <c r="CW85" s="214">
        <v>45562</v>
      </c>
      <c r="CX85" s="222" t="s">
        <v>7367</v>
      </c>
      <c r="CY85" s="218" t="s">
        <v>17</v>
      </c>
      <c r="CZ85" s="218" t="s">
        <v>17</v>
      </c>
      <c r="DA85" s="218" t="s">
        <v>17</v>
      </c>
      <c r="DB85" s="218" t="s">
        <v>17</v>
      </c>
      <c r="DC85" s="218" t="s">
        <v>7370</v>
      </c>
      <c r="DD85" s="218" t="s">
        <v>17</v>
      </c>
      <c r="DE85" s="220">
        <v>45562</v>
      </c>
      <c r="DF85" s="221" t="s">
        <v>7368</v>
      </c>
      <c r="DG85" s="213">
        <v>70145000</v>
      </c>
      <c r="DH85" s="224" t="s">
        <v>7356</v>
      </c>
      <c r="DI85" s="224" t="s">
        <v>22</v>
      </c>
      <c r="DJ85" s="224">
        <v>3</v>
      </c>
      <c r="DK85" s="224" t="s">
        <v>4907</v>
      </c>
      <c r="DL85" s="224" t="s">
        <v>7357</v>
      </c>
      <c r="DM85" s="214">
        <v>45562</v>
      </c>
      <c r="DN85" s="222" t="s">
        <v>7369</v>
      </c>
      <c r="DO85" s="218">
        <v>386000</v>
      </c>
      <c r="DP85" s="222" t="s">
        <v>7356</v>
      </c>
      <c r="DQ85" s="222" t="s">
        <v>22</v>
      </c>
      <c r="DR85" s="222">
        <v>3</v>
      </c>
      <c r="DS85" s="222" t="s">
        <v>4909</v>
      </c>
      <c r="DT85" s="222" t="s">
        <v>7357</v>
      </c>
      <c r="DU85" s="223">
        <v>45562</v>
      </c>
      <c r="DV85" s="221" t="s">
        <v>7371</v>
      </c>
      <c r="DW85" s="213" t="s">
        <v>17</v>
      </c>
      <c r="DX85" s="224" t="s">
        <v>17</v>
      </c>
      <c r="DY85" s="224" t="s">
        <v>17</v>
      </c>
      <c r="DZ85" s="224" t="s">
        <v>17</v>
      </c>
      <c r="EA85" s="224" t="s">
        <v>7370</v>
      </c>
      <c r="EB85" s="224" t="s">
        <v>17</v>
      </c>
      <c r="EC85" s="214">
        <v>45562</v>
      </c>
      <c r="ED85" s="222" t="s">
        <v>7372</v>
      </c>
      <c r="EE85" s="218" t="s">
        <v>17</v>
      </c>
      <c r="EF85" s="222" t="s">
        <v>17</v>
      </c>
      <c r="EG85" s="222" t="s">
        <v>17</v>
      </c>
      <c r="EH85" s="222" t="s">
        <v>17</v>
      </c>
      <c r="EI85" s="222" t="s">
        <v>5039</v>
      </c>
      <c r="EJ85" s="222" t="s">
        <v>17</v>
      </c>
      <c r="EK85" s="223">
        <v>45562</v>
      </c>
      <c r="EL85" s="221" t="s">
        <v>7373</v>
      </c>
      <c r="EM85" s="213" t="s">
        <v>17</v>
      </c>
      <c r="EN85" s="224" t="s">
        <v>17</v>
      </c>
      <c r="EO85" s="224" t="s">
        <v>17</v>
      </c>
      <c r="EP85" s="224" t="s">
        <v>17</v>
      </c>
      <c r="EQ85" s="224" t="s">
        <v>5041</v>
      </c>
      <c r="ER85" s="224" t="s">
        <v>17</v>
      </c>
      <c r="ES85" s="214">
        <v>45562</v>
      </c>
      <c r="ET85" s="222" t="s">
        <v>7365</v>
      </c>
      <c r="EU85" s="222">
        <v>3864</v>
      </c>
      <c r="EV85" s="222" t="s">
        <v>7324</v>
      </c>
      <c r="EW85" s="222" t="s">
        <v>884</v>
      </c>
      <c r="EX85" s="222">
        <v>2</v>
      </c>
      <c r="EY85" s="222" t="s">
        <v>7326</v>
      </c>
      <c r="EZ85" s="222" t="s">
        <v>7325</v>
      </c>
      <c r="FA85" s="223">
        <v>45562</v>
      </c>
      <c r="FB85" s="221" t="s">
        <v>7376</v>
      </c>
      <c r="FC85" s="224">
        <v>5</v>
      </c>
      <c r="FD85" s="224" t="s">
        <v>7374</v>
      </c>
      <c r="FE85" s="224" t="s">
        <v>884</v>
      </c>
      <c r="FF85" s="224">
        <v>2</v>
      </c>
      <c r="FG85" s="224" t="s">
        <v>1007</v>
      </c>
      <c r="FH85" s="224" t="s">
        <v>7375</v>
      </c>
      <c r="FI85" s="214">
        <v>45562</v>
      </c>
      <c r="FJ85" s="221" t="s">
        <v>1167</v>
      </c>
      <c r="FK85" s="222" t="s">
        <v>17</v>
      </c>
      <c r="FL85" s="222" t="s">
        <v>17</v>
      </c>
      <c r="FM85" s="222" t="s">
        <v>17</v>
      </c>
      <c r="FN85" s="222" t="s">
        <v>17</v>
      </c>
      <c r="FO85" s="222" t="s">
        <v>1114</v>
      </c>
      <c r="FP85" s="218" t="s">
        <v>17</v>
      </c>
      <c r="FQ85" s="219">
        <v>45013</v>
      </c>
      <c r="FR85" s="221" t="s">
        <v>1168</v>
      </c>
      <c r="FS85" s="224" t="s">
        <v>17</v>
      </c>
      <c r="FT85" s="224" t="s">
        <v>17</v>
      </c>
      <c r="FU85" s="224" t="s">
        <v>17</v>
      </c>
      <c r="FV85" s="224" t="s">
        <v>17</v>
      </c>
      <c r="FW85" s="224" t="s">
        <v>1116</v>
      </c>
      <c r="FX85" s="224" t="s">
        <v>17</v>
      </c>
      <c r="FY85" s="214">
        <v>45013</v>
      </c>
      <c r="FZ85" s="222" t="s">
        <v>3169</v>
      </c>
      <c r="GA85" s="222">
        <v>0</v>
      </c>
      <c r="GB85" s="222" t="s">
        <v>2177</v>
      </c>
      <c r="GC85" s="222" t="s">
        <v>33</v>
      </c>
      <c r="GD85" s="222">
        <v>2</v>
      </c>
      <c r="GE85" s="222" t="s">
        <v>17</v>
      </c>
      <c r="GF85" s="222" t="s">
        <v>17</v>
      </c>
      <c r="GG85" s="223">
        <v>45461</v>
      </c>
      <c r="GH85" s="221" t="s">
        <v>3175</v>
      </c>
      <c r="GI85" s="224">
        <v>2</v>
      </c>
      <c r="GJ85" s="224" t="s">
        <v>2177</v>
      </c>
      <c r="GK85" s="224" t="s">
        <v>33</v>
      </c>
      <c r="GL85" s="224">
        <v>2</v>
      </c>
      <c r="GM85" s="224" t="s">
        <v>17</v>
      </c>
      <c r="GN85" s="224" t="s">
        <v>17</v>
      </c>
      <c r="GO85" s="214">
        <v>45461</v>
      </c>
      <c r="GP85" s="222" t="s">
        <v>3170</v>
      </c>
      <c r="GQ85" s="222">
        <v>0</v>
      </c>
      <c r="GR85" s="222" t="s">
        <v>2177</v>
      </c>
      <c r="GS85" s="222" t="s">
        <v>33</v>
      </c>
      <c r="GT85" s="222">
        <v>2</v>
      </c>
      <c r="GU85" s="222" t="s">
        <v>17</v>
      </c>
      <c r="GV85" s="222" t="s">
        <v>17</v>
      </c>
      <c r="GW85" s="223">
        <v>45461</v>
      </c>
      <c r="GX85" s="221" t="s">
        <v>3176</v>
      </c>
      <c r="GY85" s="224">
        <v>0</v>
      </c>
      <c r="GZ85" s="224" t="s">
        <v>2177</v>
      </c>
      <c r="HA85" s="224" t="s">
        <v>33</v>
      </c>
      <c r="HB85" s="224">
        <v>2</v>
      </c>
      <c r="HC85" s="224" t="s">
        <v>17</v>
      </c>
      <c r="HD85" s="224" t="s">
        <v>17</v>
      </c>
      <c r="HE85" s="214">
        <v>45461</v>
      </c>
      <c r="HF85" s="222" t="s">
        <v>3168</v>
      </c>
      <c r="HG85" s="222">
        <v>0</v>
      </c>
      <c r="HH85" s="222" t="s">
        <v>2177</v>
      </c>
      <c r="HI85" s="222" t="s">
        <v>33</v>
      </c>
      <c r="HJ85" s="222">
        <v>2</v>
      </c>
      <c r="HK85" s="222" t="s">
        <v>17</v>
      </c>
      <c r="HL85" s="222" t="s">
        <v>17</v>
      </c>
      <c r="HM85" s="223">
        <v>45461</v>
      </c>
      <c r="HN85" s="221" t="s">
        <v>3174</v>
      </c>
      <c r="HO85" s="224">
        <v>2</v>
      </c>
      <c r="HP85" s="224" t="s">
        <v>2177</v>
      </c>
      <c r="HQ85" s="224" t="s">
        <v>33</v>
      </c>
      <c r="HR85" s="224">
        <v>2</v>
      </c>
      <c r="HS85" s="224" t="s">
        <v>17</v>
      </c>
      <c r="HT85" s="224" t="s">
        <v>17</v>
      </c>
      <c r="HU85" s="214">
        <v>45461</v>
      </c>
      <c r="HV85" s="222" t="s">
        <v>3171</v>
      </c>
      <c r="HW85" s="222">
        <v>2</v>
      </c>
      <c r="HX85" s="222" t="s">
        <v>2177</v>
      </c>
      <c r="HY85" s="222" t="s">
        <v>33</v>
      </c>
      <c r="HZ85" s="222">
        <v>2</v>
      </c>
      <c r="IA85" s="222" t="s">
        <v>17</v>
      </c>
      <c r="IB85" s="222" t="s">
        <v>17</v>
      </c>
      <c r="IC85" s="223">
        <v>45461</v>
      </c>
      <c r="ID85" s="221" t="s">
        <v>3173</v>
      </c>
      <c r="IE85" s="224">
        <v>1</v>
      </c>
      <c r="IF85" s="224" t="s">
        <v>2177</v>
      </c>
      <c r="IG85" s="224" t="s">
        <v>33</v>
      </c>
      <c r="IH85" s="224">
        <v>2</v>
      </c>
      <c r="II85" s="224" t="s">
        <v>17</v>
      </c>
      <c r="IJ85" s="224" t="s">
        <v>17</v>
      </c>
      <c r="IK85" s="214">
        <v>45461</v>
      </c>
      <c r="IL85" s="222" t="s">
        <v>3172</v>
      </c>
      <c r="IM85" s="222">
        <v>3</v>
      </c>
      <c r="IN85" s="222" t="s">
        <v>2177</v>
      </c>
      <c r="IO85" s="222" t="s">
        <v>33</v>
      </c>
      <c r="IP85" s="222">
        <v>2</v>
      </c>
      <c r="IQ85" s="222" t="s">
        <v>17</v>
      </c>
      <c r="IR85" s="222" t="s">
        <v>17</v>
      </c>
      <c r="IS85" s="223">
        <v>45461</v>
      </c>
    </row>
    <row r="86" spans="1:253" s="11" customFormat="1" ht="13.25" customHeight="1" x14ac:dyDescent="0.25">
      <c r="A86" s="11" t="s">
        <v>1169</v>
      </c>
      <c r="B86" s="11" t="s">
        <v>11090</v>
      </c>
      <c r="C86" s="11" t="s">
        <v>1170</v>
      </c>
      <c r="D86" s="11" t="s">
        <v>1162</v>
      </c>
      <c r="E86" s="11" t="s">
        <v>10566</v>
      </c>
      <c r="F86" s="11" t="s">
        <v>7383</v>
      </c>
      <c r="G86" s="212">
        <v>128456000</v>
      </c>
      <c r="H86" s="213" t="s">
        <v>5843</v>
      </c>
      <c r="I86" s="213" t="s">
        <v>884</v>
      </c>
      <c r="J86" s="213">
        <v>2</v>
      </c>
      <c r="K86" s="213" t="s">
        <v>7382</v>
      </c>
      <c r="L86" s="213" t="s">
        <v>7308</v>
      </c>
      <c r="M86" s="214">
        <v>45562</v>
      </c>
      <c r="N86" s="221" t="s">
        <v>7387</v>
      </c>
      <c r="O86" s="216">
        <v>1159951</v>
      </c>
      <c r="P86" s="216" t="s">
        <v>7384</v>
      </c>
      <c r="Q86" s="216" t="s">
        <v>33</v>
      </c>
      <c r="R86" s="216">
        <v>2</v>
      </c>
      <c r="S86" s="216" t="s">
        <v>7386</v>
      </c>
      <c r="T86" s="216" t="s">
        <v>7385</v>
      </c>
      <c r="U86" s="217">
        <v>45562</v>
      </c>
      <c r="V86" s="221" t="s">
        <v>7391</v>
      </c>
      <c r="W86" s="213">
        <v>57925000</v>
      </c>
      <c r="X86" s="213" t="s">
        <v>7388</v>
      </c>
      <c r="Y86" s="213" t="s">
        <v>884</v>
      </c>
      <c r="Z86" s="213">
        <v>2</v>
      </c>
      <c r="AA86" s="213" t="s">
        <v>7390</v>
      </c>
      <c r="AB86" s="213" t="s">
        <v>7389</v>
      </c>
      <c r="AC86" s="214">
        <v>45562</v>
      </c>
      <c r="AD86" s="221" t="s">
        <v>7395</v>
      </c>
      <c r="AE86" s="218">
        <v>228000</v>
      </c>
      <c r="AF86" s="218" t="s">
        <v>7392</v>
      </c>
      <c r="AG86" s="218" t="s">
        <v>22</v>
      </c>
      <c r="AH86" s="218">
        <v>3</v>
      </c>
      <c r="AI86" s="218" t="s">
        <v>7394</v>
      </c>
      <c r="AJ86" s="218" t="s">
        <v>7393</v>
      </c>
      <c r="AK86" s="219">
        <v>45562</v>
      </c>
      <c r="AL86" s="221" t="s">
        <v>7399</v>
      </c>
      <c r="AM86" s="213">
        <v>139000</v>
      </c>
      <c r="AN86" s="213" t="s">
        <v>7396</v>
      </c>
      <c r="AO86" s="213" t="s">
        <v>22</v>
      </c>
      <c r="AP86" s="213">
        <v>3</v>
      </c>
      <c r="AQ86" s="213" t="s">
        <v>7398</v>
      </c>
      <c r="AR86" s="213" t="s">
        <v>7397</v>
      </c>
      <c r="AS86" s="214">
        <v>45562</v>
      </c>
      <c r="AT86" s="222" t="s">
        <v>7400</v>
      </c>
      <c r="AU86" s="218" t="s">
        <v>17</v>
      </c>
      <c r="AV86" s="218" t="s">
        <v>17</v>
      </c>
      <c r="AW86" s="218" t="s">
        <v>17</v>
      </c>
      <c r="AX86" s="218" t="s">
        <v>17</v>
      </c>
      <c r="AY86" s="218" t="s">
        <v>4938</v>
      </c>
      <c r="AZ86" s="218" t="s">
        <v>17</v>
      </c>
      <c r="BA86" s="219">
        <v>45562</v>
      </c>
      <c r="BB86" s="221" t="s">
        <v>7420</v>
      </c>
      <c r="BC86" s="213" t="s">
        <v>17</v>
      </c>
      <c r="BD86" s="213" t="s">
        <v>17</v>
      </c>
      <c r="BE86" s="213" t="s">
        <v>17</v>
      </c>
      <c r="BF86" s="213" t="s">
        <v>17</v>
      </c>
      <c r="BG86" s="213" t="s">
        <v>5309</v>
      </c>
      <c r="BH86" s="213" t="s">
        <v>17</v>
      </c>
      <c r="BI86" s="214">
        <v>45562</v>
      </c>
      <c r="BJ86" s="222" t="s">
        <v>7404</v>
      </c>
      <c r="BK86" s="222">
        <v>90</v>
      </c>
      <c r="BL86" s="222" t="s">
        <v>7401</v>
      </c>
      <c r="BM86" s="222" t="s">
        <v>884</v>
      </c>
      <c r="BN86" s="222">
        <v>2</v>
      </c>
      <c r="BO86" s="222" t="s">
        <v>7403</v>
      </c>
      <c r="BP86" s="218" t="s">
        <v>7402</v>
      </c>
      <c r="BQ86" s="223">
        <v>45562</v>
      </c>
      <c r="BR86" s="221" t="s">
        <v>7421</v>
      </c>
      <c r="BS86" s="224" t="s">
        <v>17</v>
      </c>
      <c r="BT86" s="224" t="s">
        <v>17</v>
      </c>
      <c r="BU86" s="224" t="s">
        <v>17</v>
      </c>
      <c r="BV86" s="224" t="s">
        <v>17</v>
      </c>
      <c r="BW86" s="224" t="s">
        <v>5309</v>
      </c>
      <c r="BX86" s="224" t="s">
        <v>17</v>
      </c>
      <c r="BY86" s="214">
        <v>45562</v>
      </c>
      <c r="BZ86" s="222" t="s">
        <v>7422</v>
      </c>
      <c r="CA86" s="222" t="s">
        <v>17</v>
      </c>
      <c r="CB86" s="222" t="s">
        <v>17</v>
      </c>
      <c r="CC86" s="222" t="s">
        <v>17</v>
      </c>
      <c r="CD86" s="222" t="s">
        <v>17</v>
      </c>
      <c r="CE86" s="222" t="s">
        <v>5309</v>
      </c>
      <c r="CF86" s="222" t="s">
        <v>17</v>
      </c>
      <c r="CG86" s="223">
        <v>45562</v>
      </c>
      <c r="CH86" s="221" t="s">
        <v>11764</v>
      </c>
      <c r="CI86" s="222" t="e">
        <v>#N/A</v>
      </c>
      <c r="CJ86" s="222" t="e">
        <v>#N/A</v>
      </c>
      <c r="CK86" s="222" t="e">
        <v>#N/A</v>
      </c>
      <c r="CL86" s="222" t="e">
        <v>#N/A</v>
      </c>
      <c r="CM86" s="222" t="e">
        <v>#N/A</v>
      </c>
      <c r="CN86" s="222" t="e">
        <v>#N/A</v>
      </c>
      <c r="CO86" s="225" t="e">
        <v>#N/A</v>
      </c>
      <c r="CP86" s="222" t="s">
        <v>7424</v>
      </c>
      <c r="CQ86" s="224" t="s">
        <v>17</v>
      </c>
      <c r="CR86" s="224" t="s">
        <v>17</v>
      </c>
      <c r="CS86" s="224" t="s">
        <v>17</v>
      </c>
      <c r="CT86" s="224" t="s">
        <v>17</v>
      </c>
      <c r="CU86" s="224" t="s">
        <v>5309</v>
      </c>
      <c r="CV86" s="224" t="s">
        <v>17</v>
      </c>
      <c r="CW86" s="214">
        <v>45562</v>
      </c>
      <c r="CX86" s="222" t="s">
        <v>7406</v>
      </c>
      <c r="CY86" s="218">
        <v>142000</v>
      </c>
      <c r="CZ86" s="218" t="s">
        <v>7329</v>
      </c>
      <c r="DA86" s="218" t="s">
        <v>22</v>
      </c>
      <c r="DB86" s="218">
        <v>3</v>
      </c>
      <c r="DC86" s="218" t="s">
        <v>7339</v>
      </c>
      <c r="DD86" s="218" t="s">
        <v>7330</v>
      </c>
      <c r="DE86" s="220">
        <v>45562</v>
      </c>
      <c r="DF86" s="221" t="s">
        <v>7410</v>
      </c>
      <c r="DG86" s="213">
        <v>57696000</v>
      </c>
      <c r="DH86" s="224" t="s">
        <v>7407</v>
      </c>
      <c r="DI86" s="224" t="s">
        <v>22</v>
      </c>
      <c r="DJ86" s="224">
        <v>3</v>
      </c>
      <c r="DK86" s="224" t="s">
        <v>7409</v>
      </c>
      <c r="DL86" s="224" t="s">
        <v>7408</v>
      </c>
      <c r="DM86" s="214">
        <v>45562</v>
      </c>
      <c r="DN86" s="222" t="s">
        <v>7413</v>
      </c>
      <c r="DO86" s="218">
        <v>93000</v>
      </c>
      <c r="DP86" s="222" t="s">
        <v>7407</v>
      </c>
      <c r="DQ86" s="222" t="s">
        <v>22</v>
      </c>
      <c r="DR86" s="222">
        <v>3</v>
      </c>
      <c r="DS86" s="222" t="s">
        <v>7412</v>
      </c>
      <c r="DT86" s="222" t="s">
        <v>7411</v>
      </c>
      <c r="DU86" s="223">
        <v>45562</v>
      </c>
      <c r="DV86" s="221" t="s">
        <v>7414</v>
      </c>
      <c r="DW86" s="213">
        <v>142000</v>
      </c>
      <c r="DX86" s="224" t="s">
        <v>7329</v>
      </c>
      <c r="DY86" s="224" t="s">
        <v>22</v>
      </c>
      <c r="DZ86" s="224">
        <v>3</v>
      </c>
      <c r="EA86" s="224" t="s">
        <v>7339</v>
      </c>
      <c r="EB86" s="224" t="s">
        <v>7330</v>
      </c>
      <c r="EC86" s="214">
        <v>45562</v>
      </c>
      <c r="ED86" s="222" t="s">
        <v>7415</v>
      </c>
      <c r="EE86" s="218" t="s">
        <v>17</v>
      </c>
      <c r="EF86" s="222" t="s">
        <v>824</v>
      </c>
      <c r="EG86" s="222" t="s">
        <v>17</v>
      </c>
      <c r="EH86" s="222" t="s">
        <v>17</v>
      </c>
      <c r="EI86" s="222" t="s">
        <v>5039</v>
      </c>
      <c r="EJ86" s="222" t="s">
        <v>17</v>
      </c>
      <c r="EK86" s="223">
        <v>45562</v>
      </c>
      <c r="EL86" s="221" t="s">
        <v>7416</v>
      </c>
      <c r="EM86" s="213" t="s">
        <v>17</v>
      </c>
      <c r="EN86" s="224" t="s">
        <v>17</v>
      </c>
      <c r="EO86" s="224" t="s">
        <v>17</v>
      </c>
      <c r="EP86" s="224" t="s">
        <v>17</v>
      </c>
      <c r="EQ86" s="224" t="s">
        <v>5041</v>
      </c>
      <c r="ER86" s="224" t="s">
        <v>17</v>
      </c>
      <c r="ES86" s="214">
        <v>45562</v>
      </c>
      <c r="ET86" s="222" t="s">
        <v>7405</v>
      </c>
      <c r="EU86" s="222">
        <v>3864</v>
      </c>
      <c r="EV86" s="222" t="s">
        <v>7324</v>
      </c>
      <c r="EW86" s="222" t="s">
        <v>884</v>
      </c>
      <c r="EX86" s="222">
        <v>2</v>
      </c>
      <c r="EY86" s="222" t="s">
        <v>7326</v>
      </c>
      <c r="EZ86" s="222" t="s">
        <v>7325</v>
      </c>
      <c r="FA86" s="223">
        <v>45562</v>
      </c>
      <c r="FB86" s="221" t="s">
        <v>7419</v>
      </c>
      <c r="FC86" s="224">
        <v>3</v>
      </c>
      <c r="FD86" s="224" t="s">
        <v>7417</v>
      </c>
      <c r="FE86" s="224" t="s">
        <v>884</v>
      </c>
      <c r="FF86" s="224">
        <v>2</v>
      </c>
      <c r="FG86" s="224" t="s">
        <v>7418</v>
      </c>
      <c r="FH86" s="224" t="s">
        <v>7411</v>
      </c>
      <c r="FI86" s="214">
        <v>45562</v>
      </c>
      <c r="FJ86" s="221" t="s">
        <v>1171</v>
      </c>
      <c r="FK86" s="222" t="s">
        <v>17</v>
      </c>
      <c r="FL86" s="222" t="s">
        <v>824</v>
      </c>
      <c r="FM86" s="222" t="s">
        <v>17</v>
      </c>
      <c r="FN86" s="222" t="s">
        <v>17</v>
      </c>
      <c r="FO86" s="222" t="s">
        <v>1107</v>
      </c>
      <c r="FP86" s="218" t="s">
        <v>17</v>
      </c>
      <c r="FQ86" s="219">
        <v>45013</v>
      </c>
      <c r="FR86" s="221" t="s">
        <v>1172</v>
      </c>
      <c r="FS86" s="224" t="s">
        <v>17</v>
      </c>
      <c r="FT86" s="224" t="s">
        <v>824</v>
      </c>
      <c r="FU86" s="224" t="s">
        <v>17</v>
      </c>
      <c r="FV86" s="224" t="s">
        <v>17</v>
      </c>
      <c r="FW86" s="224" t="s">
        <v>1109</v>
      </c>
      <c r="FX86" s="224" t="s">
        <v>17</v>
      </c>
      <c r="FY86" s="214">
        <v>45013</v>
      </c>
      <c r="FZ86" s="222" t="s">
        <v>3178</v>
      </c>
      <c r="GA86" s="222">
        <v>0</v>
      </c>
      <c r="GB86" s="222" t="s">
        <v>2177</v>
      </c>
      <c r="GC86" s="222" t="s">
        <v>33</v>
      </c>
      <c r="GD86" s="222">
        <v>2</v>
      </c>
      <c r="GE86" s="222" t="s">
        <v>17</v>
      </c>
      <c r="GF86" s="222" t="s">
        <v>17</v>
      </c>
      <c r="GG86" s="223">
        <v>45461</v>
      </c>
      <c r="GH86" s="221" t="s">
        <v>3184</v>
      </c>
      <c r="GI86" s="224">
        <v>2</v>
      </c>
      <c r="GJ86" s="224" t="s">
        <v>2177</v>
      </c>
      <c r="GK86" s="224" t="s">
        <v>33</v>
      </c>
      <c r="GL86" s="224">
        <v>2</v>
      </c>
      <c r="GM86" s="224" t="s">
        <v>17</v>
      </c>
      <c r="GN86" s="224" t="s">
        <v>17</v>
      </c>
      <c r="GO86" s="214">
        <v>45461</v>
      </c>
      <c r="GP86" s="222" t="s">
        <v>3179</v>
      </c>
      <c r="GQ86" s="222">
        <v>0</v>
      </c>
      <c r="GR86" s="222" t="s">
        <v>2177</v>
      </c>
      <c r="GS86" s="222" t="s">
        <v>33</v>
      </c>
      <c r="GT86" s="222">
        <v>2</v>
      </c>
      <c r="GU86" s="222" t="s">
        <v>17</v>
      </c>
      <c r="GV86" s="222" t="s">
        <v>17</v>
      </c>
      <c r="GW86" s="223">
        <v>45461</v>
      </c>
      <c r="GX86" s="221" t="s">
        <v>3185</v>
      </c>
      <c r="GY86" s="224">
        <v>0</v>
      </c>
      <c r="GZ86" s="224" t="s">
        <v>2177</v>
      </c>
      <c r="HA86" s="224" t="s">
        <v>33</v>
      </c>
      <c r="HB86" s="224">
        <v>2</v>
      </c>
      <c r="HC86" s="224" t="s">
        <v>17</v>
      </c>
      <c r="HD86" s="224" t="s">
        <v>17</v>
      </c>
      <c r="HE86" s="214">
        <v>45461</v>
      </c>
      <c r="HF86" s="222" t="s">
        <v>3177</v>
      </c>
      <c r="HG86" s="222">
        <v>0</v>
      </c>
      <c r="HH86" s="222" t="s">
        <v>2177</v>
      </c>
      <c r="HI86" s="222" t="s">
        <v>33</v>
      </c>
      <c r="HJ86" s="222">
        <v>2</v>
      </c>
      <c r="HK86" s="222" t="s">
        <v>17</v>
      </c>
      <c r="HL86" s="222" t="s">
        <v>17</v>
      </c>
      <c r="HM86" s="223">
        <v>45461</v>
      </c>
      <c r="HN86" s="221" t="s">
        <v>3183</v>
      </c>
      <c r="HO86" s="224">
        <v>2</v>
      </c>
      <c r="HP86" s="224" t="s">
        <v>2177</v>
      </c>
      <c r="HQ86" s="224" t="s">
        <v>33</v>
      </c>
      <c r="HR86" s="224">
        <v>2</v>
      </c>
      <c r="HS86" s="224" t="s">
        <v>17</v>
      </c>
      <c r="HT86" s="224" t="s">
        <v>17</v>
      </c>
      <c r="HU86" s="214">
        <v>45461</v>
      </c>
      <c r="HV86" s="222" t="s">
        <v>3180</v>
      </c>
      <c r="HW86" s="222">
        <v>2</v>
      </c>
      <c r="HX86" s="222" t="s">
        <v>2177</v>
      </c>
      <c r="HY86" s="222" t="s">
        <v>33</v>
      </c>
      <c r="HZ86" s="222">
        <v>2</v>
      </c>
      <c r="IA86" s="222" t="s">
        <v>17</v>
      </c>
      <c r="IB86" s="222" t="s">
        <v>17</v>
      </c>
      <c r="IC86" s="223">
        <v>45461</v>
      </c>
      <c r="ID86" s="221" t="s">
        <v>3182</v>
      </c>
      <c r="IE86" s="224">
        <v>1</v>
      </c>
      <c r="IF86" s="224" t="s">
        <v>2177</v>
      </c>
      <c r="IG86" s="224" t="s">
        <v>33</v>
      </c>
      <c r="IH86" s="224">
        <v>2</v>
      </c>
      <c r="II86" s="224" t="s">
        <v>17</v>
      </c>
      <c r="IJ86" s="224" t="s">
        <v>17</v>
      </c>
      <c r="IK86" s="214">
        <v>45461</v>
      </c>
      <c r="IL86" s="222" t="s">
        <v>3181</v>
      </c>
      <c r="IM86" s="222">
        <v>3</v>
      </c>
      <c r="IN86" s="222" t="s">
        <v>2177</v>
      </c>
      <c r="IO86" s="222" t="s">
        <v>33</v>
      </c>
      <c r="IP86" s="222">
        <v>2</v>
      </c>
      <c r="IQ86" s="222" t="s">
        <v>17</v>
      </c>
      <c r="IR86" s="222" t="s">
        <v>17</v>
      </c>
      <c r="IS86" s="223">
        <v>45461</v>
      </c>
    </row>
    <row r="87" spans="1:253" s="11" customFormat="1" ht="13.25" customHeight="1" x14ac:dyDescent="0.25">
      <c r="A87" s="11" t="s">
        <v>13</v>
      </c>
      <c r="B87" s="11" t="s">
        <v>11045</v>
      </c>
      <c r="C87" s="11" t="s">
        <v>14</v>
      </c>
      <c r="D87" s="11" t="s">
        <v>15</v>
      </c>
      <c r="E87" s="11" t="s">
        <v>10571</v>
      </c>
      <c r="F87" s="11" t="s">
        <v>1745</v>
      </c>
      <c r="G87" s="212">
        <v>22594000</v>
      </c>
      <c r="H87" s="213" t="s">
        <v>1742</v>
      </c>
      <c r="I87" s="213" t="s">
        <v>492</v>
      </c>
      <c r="J87" s="213">
        <v>1</v>
      </c>
      <c r="K87" s="213" t="s">
        <v>1744</v>
      </c>
      <c r="L87" s="213" t="s">
        <v>1743</v>
      </c>
      <c r="M87" s="214">
        <v>45400</v>
      </c>
      <c r="N87" s="221" t="s">
        <v>1748</v>
      </c>
      <c r="O87" s="216">
        <v>1240190</v>
      </c>
      <c r="P87" s="216" t="s">
        <v>1709</v>
      </c>
      <c r="Q87" s="216" t="s">
        <v>492</v>
      </c>
      <c r="R87" s="216">
        <v>1</v>
      </c>
      <c r="S87" s="216" t="s">
        <v>1747</v>
      </c>
      <c r="T87" s="216" t="s">
        <v>1746</v>
      </c>
      <c r="U87" s="217">
        <v>45400</v>
      </c>
      <c r="V87" s="221" t="s">
        <v>2042</v>
      </c>
      <c r="W87" s="213">
        <v>22395000</v>
      </c>
      <c r="X87" s="213" t="s">
        <v>2039</v>
      </c>
      <c r="Y87" s="213" t="s">
        <v>492</v>
      </c>
      <c r="Z87" s="213">
        <v>1</v>
      </c>
      <c r="AA87" s="213" t="s">
        <v>2041</v>
      </c>
      <c r="AB87" s="213" t="s">
        <v>2040</v>
      </c>
      <c r="AC87" s="214">
        <v>45439</v>
      </c>
      <c r="AD87" s="221" t="s">
        <v>2046</v>
      </c>
      <c r="AE87" s="218">
        <v>7100000</v>
      </c>
      <c r="AF87" s="218" t="s">
        <v>2043</v>
      </c>
      <c r="AG87" s="218" t="s">
        <v>492</v>
      </c>
      <c r="AH87" s="218">
        <v>1</v>
      </c>
      <c r="AI87" s="218" t="s">
        <v>2045</v>
      </c>
      <c r="AJ87" s="218" t="s">
        <v>2044</v>
      </c>
      <c r="AK87" s="219">
        <v>45439</v>
      </c>
      <c r="AL87" s="221" t="s">
        <v>6623</v>
      </c>
      <c r="AM87" s="213">
        <v>1679000</v>
      </c>
      <c r="AN87" s="213" t="s">
        <v>6620</v>
      </c>
      <c r="AO87" s="213" t="s">
        <v>492</v>
      </c>
      <c r="AP87" s="213">
        <v>1</v>
      </c>
      <c r="AQ87" s="213" t="s">
        <v>6622</v>
      </c>
      <c r="AR87" s="213" t="s">
        <v>6621</v>
      </c>
      <c r="AS87" s="214">
        <v>45560</v>
      </c>
      <c r="AT87" s="222" t="s">
        <v>1528</v>
      </c>
      <c r="AU87" s="218">
        <v>2</v>
      </c>
      <c r="AV87" s="218" t="s">
        <v>1525</v>
      </c>
      <c r="AW87" s="218" t="s">
        <v>492</v>
      </c>
      <c r="AX87" s="218">
        <v>1</v>
      </c>
      <c r="AY87" s="218" t="s">
        <v>1527</v>
      </c>
      <c r="AZ87" s="218" t="s">
        <v>1526</v>
      </c>
      <c r="BA87" s="219">
        <v>45286</v>
      </c>
      <c r="BB87" s="221" t="s">
        <v>491</v>
      </c>
      <c r="BC87" s="213">
        <v>44056</v>
      </c>
      <c r="BD87" s="213" t="s">
        <v>489</v>
      </c>
      <c r="BE87" s="213" t="s">
        <v>22</v>
      </c>
      <c r="BF87" s="213">
        <v>3</v>
      </c>
      <c r="BG87" s="213">
        <v>0</v>
      </c>
      <c r="BH87" s="213" t="s">
        <v>490</v>
      </c>
      <c r="BI87" s="214">
        <v>43642</v>
      </c>
      <c r="BJ87" s="222" t="s">
        <v>6626</v>
      </c>
      <c r="BK87" s="222">
        <v>2200</v>
      </c>
      <c r="BL87" s="222" t="s">
        <v>6624</v>
      </c>
      <c r="BM87" s="222" t="s">
        <v>492</v>
      </c>
      <c r="BN87" s="222">
        <v>1</v>
      </c>
      <c r="BO87" s="222" t="s">
        <v>6625</v>
      </c>
      <c r="BP87" s="218" t="s">
        <v>691</v>
      </c>
      <c r="BQ87" s="223">
        <v>45560</v>
      </c>
      <c r="BR87" s="221" t="s">
        <v>19</v>
      </c>
      <c r="BS87" s="224" t="s">
        <v>17</v>
      </c>
      <c r="BT87" s="224">
        <v>0</v>
      </c>
      <c r="BU87" s="224" t="s">
        <v>17</v>
      </c>
      <c r="BV87" s="224" t="s">
        <v>17</v>
      </c>
      <c r="BW87" s="224" t="s">
        <v>18</v>
      </c>
      <c r="BX87" s="224">
        <v>0</v>
      </c>
      <c r="BY87" s="214">
        <v>43489</v>
      </c>
      <c r="BZ87" s="222" t="s">
        <v>23</v>
      </c>
      <c r="CA87" s="222">
        <v>1</v>
      </c>
      <c r="CB87" s="222" t="s">
        <v>13</v>
      </c>
      <c r="CC87" s="222" t="s">
        <v>22</v>
      </c>
      <c r="CD87" s="222">
        <v>3</v>
      </c>
      <c r="CE87" s="222" t="s">
        <v>13</v>
      </c>
      <c r="CF87" s="222" t="s">
        <v>14</v>
      </c>
      <c r="CG87" s="223">
        <v>43489</v>
      </c>
      <c r="CH87" s="221" t="s">
        <v>11765</v>
      </c>
      <c r="CI87" s="222" t="e">
        <v>#N/A</v>
      </c>
      <c r="CJ87" s="222" t="e">
        <v>#N/A</v>
      </c>
      <c r="CK87" s="222" t="e">
        <v>#N/A</v>
      </c>
      <c r="CL87" s="222" t="e">
        <v>#N/A</v>
      </c>
      <c r="CM87" s="222" t="e">
        <v>#N/A</v>
      </c>
      <c r="CN87" s="222" t="e">
        <v>#N/A</v>
      </c>
      <c r="CO87" s="225" t="e">
        <v>#N/A</v>
      </c>
      <c r="CP87" s="222" t="s">
        <v>25</v>
      </c>
      <c r="CQ87" s="224" t="s">
        <v>17</v>
      </c>
      <c r="CR87" s="224">
        <v>0</v>
      </c>
      <c r="CS87" s="224" t="s">
        <v>17</v>
      </c>
      <c r="CT87" s="224" t="s">
        <v>17</v>
      </c>
      <c r="CU87" s="224" t="s">
        <v>18</v>
      </c>
      <c r="CV87" s="224">
        <v>0</v>
      </c>
      <c r="CW87" s="214">
        <v>43489</v>
      </c>
      <c r="CX87" s="222" t="s">
        <v>2049</v>
      </c>
      <c r="CY87" s="218">
        <v>7100000</v>
      </c>
      <c r="CZ87" s="218" t="s">
        <v>2043</v>
      </c>
      <c r="DA87" s="218" t="s">
        <v>492</v>
      </c>
      <c r="DB87" s="218">
        <v>1</v>
      </c>
      <c r="DC87" s="218" t="s">
        <v>2055</v>
      </c>
      <c r="DD87" s="218" t="s">
        <v>2047</v>
      </c>
      <c r="DE87" s="220">
        <v>45439</v>
      </c>
      <c r="DF87" s="221" t="s">
        <v>2053</v>
      </c>
      <c r="DG87" s="213">
        <v>15295000</v>
      </c>
      <c r="DH87" s="224" t="s">
        <v>2050</v>
      </c>
      <c r="DI87" s="224" t="s">
        <v>492</v>
      </c>
      <c r="DJ87" s="224">
        <v>1</v>
      </c>
      <c r="DK87" s="224" t="s">
        <v>2052</v>
      </c>
      <c r="DL87" s="224" t="s">
        <v>2051</v>
      </c>
      <c r="DM87" s="214">
        <v>45439</v>
      </c>
      <c r="DN87" s="222" t="s">
        <v>2054</v>
      </c>
      <c r="DO87" s="218">
        <v>0</v>
      </c>
      <c r="DP87" s="222" t="s">
        <v>2050</v>
      </c>
      <c r="DQ87" s="222" t="s">
        <v>492</v>
      </c>
      <c r="DR87" s="222">
        <v>1</v>
      </c>
      <c r="DS87" s="222" t="s">
        <v>1840</v>
      </c>
      <c r="DT87" s="222" t="s">
        <v>2051</v>
      </c>
      <c r="DU87" s="223">
        <v>45439</v>
      </c>
      <c r="DV87" s="221" t="s">
        <v>2056</v>
      </c>
      <c r="DW87" s="213">
        <v>5467000</v>
      </c>
      <c r="DX87" s="224" t="s">
        <v>2043</v>
      </c>
      <c r="DY87" s="224" t="s">
        <v>492</v>
      </c>
      <c r="DZ87" s="224">
        <v>1</v>
      </c>
      <c r="EA87" s="224" t="s">
        <v>2055</v>
      </c>
      <c r="EB87" s="224" t="s">
        <v>2047</v>
      </c>
      <c r="EC87" s="214">
        <v>45439</v>
      </c>
      <c r="ED87" s="222" t="s">
        <v>2058</v>
      </c>
      <c r="EE87" s="218">
        <v>1491000</v>
      </c>
      <c r="EF87" s="222" t="s">
        <v>2043</v>
      </c>
      <c r="EG87" s="222" t="s">
        <v>492</v>
      </c>
      <c r="EH87" s="222">
        <v>1</v>
      </c>
      <c r="EI87" s="222" t="s">
        <v>2057</v>
      </c>
      <c r="EJ87" s="222" t="s">
        <v>2047</v>
      </c>
      <c r="EK87" s="223">
        <v>45439</v>
      </c>
      <c r="EL87" s="221" t="s">
        <v>2060</v>
      </c>
      <c r="EM87" s="213">
        <v>142000</v>
      </c>
      <c r="EN87" s="224" t="s">
        <v>2043</v>
      </c>
      <c r="EO87" s="224" t="s">
        <v>492</v>
      </c>
      <c r="EP87" s="224">
        <v>1</v>
      </c>
      <c r="EQ87" s="224" t="s">
        <v>2059</v>
      </c>
      <c r="ER87" s="224" t="s">
        <v>2047</v>
      </c>
      <c r="ES87" s="214">
        <v>45439</v>
      </c>
      <c r="ET87" s="222" t="s">
        <v>6627</v>
      </c>
      <c r="EU87" s="222">
        <v>2200</v>
      </c>
      <c r="EV87" s="222" t="s">
        <v>6624</v>
      </c>
      <c r="EW87" s="222" t="s">
        <v>492</v>
      </c>
      <c r="EX87" s="222">
        <v>1</v>
      </c>
      <c r="EY87" s="222" t="s">
        <v>6625</v>
      </c>
      <c r="EZ87" s="222" t="s">
        <v>691</v>
      </c>
      <c r="FA87" s="223">
        <v>45560</v>
      </c>
      <c r="FB87" s="221" t="s">
        <v>6629</v>
      </c>
      <c r="FC87" s="224">
        <v>5</v>
      </c>
      <c r="FD87" s="224" t="s">
        <v>6620</v>
      </c>
      <c r="FE87" s="224" t="s">
        <v>492</v>
      </c>
      <c r="FF87" s="224">
        <v>1</v>
      </c>
      <c r="FG87" s="224" t="s">
        <v>6628</v>
      </c>
      <c r="FH87" s="224" t="s">
        <v>6621</v>
      </c>
      <c r="FI87" s="214">
        <v>45560</v>
      </c>
      <c r="FJ87" s="221" t="s">
        <v>27</v>
      </c>
      <c r="FK87" s="222" t="s">
        <v>17</v>
      </c>
      <c r="FL87" s="222">
        <v>0</v>
      </c>
      <c r="FM87" s="222" t="s">
        <v>17</v>
      </c>
      <c r="FN87" s="222" t="s">
        <v>17</v>
      </c>
      <c r="FO87" s="222" t="s">
        <v>18</v>
      </c>
      <c r="FP87" s="218">
        <v>0</v>
      </c>
      <c r="FQ87" s="219">
        <v>43489</v>
      </c>
      <c r="FR87" s="221" t="s">
        <v>29</v>
      </c>
      <c r="FS87" s="224" t="s">
        <v>17</v>
      </c>
      <c r="FT87" s="224">
        <v>0</v>
      </c>
      <c r="FU87" s="224" t="s">
        <v>17</v>
      </c>
      <c r="FV87" s="224" t="s">
        <v>17</v>
      </c>
      <c r="FW87" s="224" t="s">
        <v>18</v>
      </c>
      <c r="FX87" s="224">
        <v>0</v>
      </c>
      <c r="FY87" s="214">
        <v>43489</v>
      </c>
      <c r="FZ87" s="222" t="s">
        <v>3560</v>
      </c>
      <c r="GA87" s="222">
        <v>0</v>
      </c>
      <c r="GB87" s="222" t="s">
        <v>2177</v>
      </c>
      <c r="GC87" s="222" t="s">
        <v>33</v>
      </c>
      <c r="GD87" s="222">
        <v>2</v>
      </c>
      <c r="GE87" s="222" t="s">
        <v>17</v>
      </c>
      <c r="GF87" s="222" t="s">
        <v>17</v>
      </c>
      <c r="GG87" s="223">
        <v>45466</v>
      </c>
      <c r="GH87" s="221" t="s">
        <v>3566</v>
      </c>
      <c r="GI87" s="224">
        <v>3</v>
      </c>
      <c r="GJ87" s="224" t="s">
        <v>2177</v>
      </c>
      <c r="GK87" s="224" t="s">
        <v>33</v>
      </c>
      <c r="GL87" s="224">
        <v>2</v>
      </c>
      <c r="GM87" s="224" t="s">
        <v>17</v>
      </c>
      <c r="GN87" s="224" t="s">
        <v>17</v>
      </c>
      <c r="GO87" s="214">
        <v>45466</v>
      </c>
      <c r="GP87" s="222" t="s">
        <v>3561</v>
      </c>
      <c r="GQ87" s="222">
        <v>2</v>
      </c>
      <c r="GR87" s="222" t="s">
        <v>2177</v>
      </c>
      <c r="GS87" s="222" t="s">
        <v>33</v>
      </c>
      <c r="GT87" s="222">
        <v>2</v>
      </c>
      <c r="GU87" s="222" t="s">
        <v>17</v>
      </c>
      <c r="GV87" s="222" t="s">
        <v>17</v>
      </c>
      <c r="GW87" s="223">
        <v>45466</v>
      </c>
      <c r="GX87" s="221" t="s">
        <v>3567</v>
      </c>
      <c r="GY87" s="224">
        <v>3</v>
      </c>
      <c r="GZ87" s="224" t="s">
        <v>2177</v>
      </c>
      <c r="HA87" s="224" t="s">
        <v>33</v>
      </c>
      <c r="HB87" s="224">
        <v>2</v>
      </c>
      <c r="HC87" s="224" t="s">
        <v>17</v>
      </c>
      <c r="HD87" s="224" t="s">
        <v>17</v>
      </c>
      <c r="HE87" s="214">
        <v>45466</v>
      </c>
      <c r="HF87" s="222" t="s">
        <v>3559</v>
      </c>
      <c r="HG87" s="222">
        <v>0</v>
      </c>
      <c r="HH87" s="222" t="s">
        <v>2177</v>
      </c>
      <c r="HI87" s="222" t="s">
        <v>33</v>
      </c>
      <c r="HJ87" s="222">
        <v>2</v>
      </c>
      <c r="HK87" s="222" t="s">
        <v>17</v>
      </c>
      <c r="HL87" s="222" t="s">
        <v>17</v>
      </c>
      <c r="HM87" s="223">
        <v>45466</v>
      </c>
      <c r="HN87" s="221" t="s">
        <v>3565</v>
      </c>
      <c r="HO87" s="224">
        <v>2</v>
      </c>
      <c r="HP87" s="224" t="s">
        <v>2177</v>
      </c>
      <c r="HQ87" s="224" t="s">
        <v>33</v>
      </c>
      <c r="HR87" s="224">
        <v>2</v>
      </c>
      <c r="HS87" s="224" t="s">
        <v>17</v>
      </c>
      <c r="HT87" s="224" t="s">
        <v>17</v>
      </c>
      <c r="HU87" s="214">
        <v>45466</v>
      </c>
      <c r="HV87" s="222" t="s">
        <v>3562</v>
      </c>
      <c r="HW87" s="222">
        <v>3</v>
      </c>
      <c r="HX87" s="222" t="s">
        <v>2177</v>
      </c>
      <c r="HY87" s="222" t="s">
        <v>33</v>
      </c>
      <c r="HZ87" s="222">
        <v>2</v>
      </c>
      <c r="IA87" s="222" t="s">
        <v>17</v>
      </c>
      <c r="IB87" s="222" t="s">
        <v>17</v>
      </c>
      <c r="IC87" s="223">
        <v>45466</v>
      </c>
      <c r="ID87" s="221" t="s">
        <v>3564</v>
      </c>
      <c r="IE87" s="224">
        <v>1</v>
      </c>
      <c r="IF87" s="224" t="s">
        <v>2177</v>
      </c>
      <c r="IG87" s="224" t="s">
        <v>33</v>
      </c>
      <c r="IH87" s="224">
        <v>2</v>
      </c>
      <c r="II87" s="224" t="s">
        <v>17</v>
      </c>
      <c r="IJ87" s="224" t="s">
        <v>17</v>
      </c>
      <c r="IK87" s="214">
        <v>45466</v>
      </c>
      <c r="IL87" s="222" t="s">
        <v>3563</v>
      </c>
      <c r="IM87" s="222">
        <v>3</v>
      </c>
      <c r="IN87" s="222" t="s">
        <v>2177</v>
      </c>
      <c r="IO87" s="222" t="s">
        <v>33</v>
      </c>
      <c r="IP87" s="222">
        <v>2</v>
      </c>
      <c r="IQ87" s="222" t="s">
        <v>17</v>
      </c>
      <c r="IR87" s="222" t="s">
        <v>17</v>
      </c>
      <c r="IS87" s="223">
        <v>45466</v>
      </c>
    </row>
    <row r="88" spans="1:253" s="11" customFormat="1" ht="13.25" customHeight="1" x14ac:dyDescent="0.25">
      <c r="A88" s="11" t="s">
        <v>4068</v>
      </c>
      <c r="B88" s="11" t="s">
        <v>11288</v>
      </c>
      <c r="C88" s="11" t="s">
        <v>4069</v>
      </c>
      <c r="D88" s="11" t="s">
        <v>2554</v>
      </c>
      <c r="E88" s="11" t="s">
        <v>10574</v>
      </c>
      <c r="F88" s="11" t="s">
        <v>4073</v>
      </c>
      <c r="G88" s="215">
        <v>55960000</v>
      </c>
      <c r="H88" s="218" t="s">
        <v>4070</v>
      </c>
      <c r="I88" s="218" t="s">
        <v>884</v>
      </c>
      <c r="J88" s="218">
        <v>2</v>
      </c>
      <c r="K88" s="218" t="s">
        <v>4072</v>
      </c>
      <c r="L88" s="218" t="s">
        <v>4071</v>
      </c>
      <c r="M88" s="219">
        <v>45525</v>
      </c>
      <c r="N88" s="221" t="s">
        <v>5957</v>
      </c>
      <c r="O88" s="218">
        <v>676577</v>
      </c>
      <c r="P88" s="218" t="s">
        <v>4147</v>
      </c>
      <c r="Q88" s="218" t="s">
        <v>492</v>
      </c>
      <c r="R88" s="218">
        <v>1</v>
      </c>
      <c r="S88" s="218" t="s">
        <v>5956</v>
      </c>
      <c r="T88" s="218" t="s">
        <v>4148</v>
      </c>
      <c r="U88" s="219">
        <v>45560</v>
      </c>
      <c r="V88" s="221" t="s">
        <v>5959</v>
      </c>
      <c r="W88" s="218">
        <v>55960000</v>
      </c>
      <c r="X88" s="218" t="s">
        <v>4070</v>
      </c>
      <c r="Y88" s="218" t="s">
        <v>884</v>
      </c>
      <c r="Z88" s="218">
        <v>2</v>
      </c>
      <c r="AA88" s="218" t="s">
        <v>5958</v>
      </c>
      <c r="AB88" s="218" t="s">
        <v>4071</v>
      </c>
      <c r="AC88" s="219">
        <v>45560</v>
      </c>
      <c r="AD88" s="221" t="s">
        <v>5961</v>
      </c>
      <c r="AE88" s="218">
        <v>55960000</v>
      </c>
      <c r="AF88" s="218" t="s">
        <v>4070</v>
      </c>
      <c r="AG88" s="218" t="s">
        <v>884</v>
      </c>
      <c r="AH88" s="218">
        <v>2</v>
      </c>
      <c r="AI88" s="218" t="s">
        <v>5960</v>
      </c>
      <c r="AJ88" s="218" t="s">
        <v>4071</v>
      </c>
      <c r="AK88" s="219">
        <v>45560</v>
      </c>
      <c r="AL88" s="221" t="s">
        <v>5965</v>
      </c>
      <c r="AM88" s="218">
        <v>5275000</v>
      </c>
      <c r="AN88" s="218" t="s">
        <v>5962</v>
      </c>
      <c r="AO88" s="218" t="s">
        <v>884</v>
      </c>
      <c r="AP88" s="218">
        <v>2</v>
      </c>
      <c r="AQ88" s="218" t="s">
        <v>5964</v>
      </c>
      <c r="AR88" s="218" t="s">
        <v>5963</v>
      </c>
      <c r="AS88" s="219">
        <v>45560</v>
      </c>
      <c r="AT88" s="222" t="s">
        <v>4075</v>
      </c>
      <c r="AU88" s="218" t="s">
        <v>17</v>
      </c>
      <c r="AV88" s="218" t="s">
        <v>17</v>
      </c>
      <c r="AW88" s="218" t="s">
        <v>17</v>
      </c>
      <c r="AX88" s="218" t="s">
        <v>17</v>
      </c>
      <c r="AY88" s="218" t="s">
        <v>4074</v>
      </c>
      <c r="AZ88" s="218" t="s">
        <v>17</v>
      </c>
      <c r="BA88" s="219">
        <v>45525</v>
      </c>
      <c r="BB88" s="221" t="s">
        <v>4084</v>
      </c>
      <c r="BC88" s="218" t="s">
        <v>17</v>
      </c>
      <c r="BD88" s="218" t="s">
        <v>17</v>
      </c>
      <c r="BE88" s="218" t="s">
        <v>17</v>
      </c>
      <c r="BF88" s="218" t="s">
        <v>17</v>
      </c>
      <c r="BG88" s="218" t="s">
        <v>4081</v>
      </c>
      <c r="BH88" s="218" t="s">
        <v>17</v>
      </c>
      <c r="BI88" s="219">
        <v>45525</v>
      </c>
      <c r="BJ88" s="222" t="s">
        <v>5969</v>
      </c>
      <c r="BK88" s="222">
        <v>9596</v>
      </c>
      <c r="BL88" s="222" t="s">
        <v>5966</v>
      </c>
      <c r="BM88" s="222" t="s">
        <v>884</v>
      </c>
      <c r="BN88" s="222">
        <v>2</v>
      </c>
      <c r="BO88" s="222" t="s">
        <v>5968</v>
      </c>
      <c r="BP88" s="218" t="s">
        <v>5967</v>
      </c>
      <c r="BQ88" s="223">
        <v>45560</v>
      </c>
      <c r="BR88" s="221" t="s">
        <v>5990</v>
      </c>
      <c r="BS88" s="222">
        <v>65000</v>
      </c>
      <c r="BT88" s="222" t="s">
        <v>5987</v>
      </c>
      <c r="BU88" s="222" t="s">
        <v>884</v>
      </c>
      <c r="BV88" s="222">
        <v>2</v>
      </c>
      <c r="BW88" s="222" t="s">
        <v>5989</v>
      </c>
      <c r="BX88" s="222" t="s">
        <v>5988</v>
      </c>
      <c r="BY88" s="219">
        <v>45560</v>
      </c>
      <c r="BZ88" s="222" t="s">
        <v>4085</v>
      </c>
      <c r="CA88" s="222" t="s">
        <v>17</v>
      </c>
      <c r="CB88" s="222" t="s">
        <v>17</v>
      </c>
      <c r="CC88" s="222" t="s">
        <v>17</v>
      </c>
      <c r="CD88" s="222" t="s">
        <v>17</v>
      </c>
      <c r="CE88" s="222" t="s">
        <v>4081</v>
      </c>
      <c r="CF88" s="222" t="s">
        <v>17</v>
      </c>
      <c r="CG88" s="223">
        <v>45525</v>
      </c>
      <c r="CH88" s="221" t="s">
        <v>11766</v>
      </c>
      <c r="CI88" s="222" t="e">
        <v>#N/A</v>
      </c>
      <c r="CJ88" s="222" t="e">
        <v>#N/A</v>
      </c>
      <c r="CK88" s="222" t="e">
        <v>#N/A</v>
      </c>
      <c r="CL88" s="222" t="e">
        <v>#N/A</v>
      </c>
      <c r="CM88" s="222" t="e">
        <v>#N/A</v>
      </c>
      <c r="CN88" s="222" t="e">
        <v>#N/A</v>
      </c>
      <c r="CO88" s="225" t="e">
        <v>#N/A</v>
      </c>
      <c r="CP88" s="222" t="s">
        <v>4087</v>
      </c>
      <c r="CQ88" s="222" t="s">
        <v>17</v>
      </c>
      <c r="CR88" s="222" t="s">
        <v>17</v>
      </c>
      <c r="CS88" s="222" t="s">
        <v>17</v>
      </c>
      <c r="CT88" s="222" t="s">
        <v>17</v>
      </c>
      <c r="CU88" s="222" t="s">
        <v>4074</v>
      </c>
      <c r="CV88" s="222" t="s">
        <v>17</v>
      </c>
      <c r="CW88" s="219">
        <v>45525</v>
      </c>
      <c r="CX88" s="222" t="s">
        <v>5974</v>
      </c>
      <c r="CY88" s="218">
        <v>18666000</v>
      </c>
      <c r="CZ88" s="218" t="s">
        <v>5971</v>
      </c>
      <c r="DA88" s="218" t="s">
        <v>884</v>
      </c>
      <c r="DB88" s="218">
        <v>2</v>
      </c>
      <c r="DC88" s="218" t="s">
        <v>5981</v>
      </c>
      <c r="DD88" s="218" t="s">
        <v>5980</v>
      </c>
      <c r="DE88" s="220">
        <v>45560</v>
      </c>
      <c r="DF88" s="221" t="s">
        <v>5976</v>
      </c>
      <c r="DG88" s="218">
        <v>0</v>
      </c>
      <c r="DH88" s="222" t="s">
        <v>4076</v>
      </c>
      <c r="DI88" s="222" t="s">
        <v>884</v>
      </c>
      <c r="DJ88" s="222">
        <v>2</v>
      </c>
      <c r="DK88" s="222" t="s">
        <v>5975</v>
      </c>
      <c r="DL88" s="222" t="s">
        <v>4077</v>
      </c>
      <c r="DM88" s="219">
        <v>45560</v>
      </c>
      <c r="DN88" s="222" t="s">
        <v>5979</v>
      </c>
      <c r="DO88" s="218">
        <v>37294000</v>
      </c>
      <c r="DP88" s="222" t="s">
        <v>5977</v>
      </c>
      <c r="DQ88" s="222" t="s">
        <v>884</v>
      </c>
      <c r="DR88" s="222">
        <v>2</v>
      </c>
      <c r="DS88" s="222" t="s">
        <v>5978</v>
      </c>
      <c r="DT88" s="222" t="s">
        <v>5972</v>
      </c>
      <c r="DU88" s="223">
        <v>45560</v>
      </c>
      <c r="DV88" s="221" t="s">
        <v>5982</v>
      </c>
      <c r="DW88" s="218">
        <v>13553000</v>
      </c>
      <c r="DX88" s="222" t="s">
        <v>5971</v>
      </c>
      <c r="DY88" s="222" t="s">
        <v>884</v>
      </c>
      <c r="DZ88" s="222">
        <v>2</v>
      </c>
      <c r="EA88" s="222" t="s">
        <v>5981</v>
      </c>
      <c r="EB88" s="222" t="s">
        <v>5980</v>
      </c>
      <c r="EC88" s="219">
        <v>45560</v>
      </c>
      <c r="ED88" s="222" t="s">
        <v>4079</v>
      </c>
      <c r="EE88" s="218">
        <v>5113000</v>
      </c>
      <c r="EF88" s="222" t="s">
        <v>4076</v>
      </c>
      <c r="EG88" s="222" t="s">
        <v>884</v>
      </c>
      <c r="EH88" s="222">
        <v>2</v>
      </c>
      <c r="EI88" s="222" t="s">
        <v>4078</v>
      </c>
      <c r="EJ88" s="222" t="s">
        <v>4077</v>
      </c>
      <c r="EK88" s="223">
        <v>45525</v>
      </c>
      <c r="EL88" s="221" t="s">
        <v>4080</v>
      </c>
      <c r="EM88" s="218" t="s">
        <v>17</v>
      </c>
      <c r="EN88" s="222" t="s">
        <v>4076</v>
      </c>
      <c r="EO88" s="222" t="s">
        <v>884</v>
      </c>
      <c r="EP88" s="222">
        <v>2</v>
      </c>
      <c r="EQ88" s="222" t="s">
        <v>4078</v>
      </c>
      <c r="ER88" s="222" t="s">
        <v>4077</v>
      </c>
      <c r="ES88" s="219">
        <v>45525</v>
      </c>
      <c r="ET88" s="222" t="s">
        <v>5970</v>
      </c>
      <c r="EU88" s="222">
        <v>9596</v>
      </c>
      <c r="EV88" s="222" t="s">
        <v>5966</v>
      </c>
      <c r="EW88" s="222" t="s">
        <v>884</v>
      </c>
      <c r="EX88" s="222">
        <v>2</v>
      </c>
      <c r="EY88" s="222" t="s">
        <v>5968</v>
      </c>
      <c r="EZ88" s="222" t="s">
        <v>5967</v>
      </c>
      <c r="FA88" s="223">
        <v>45560</v>
      </c>
      <c r="FB88" s="221" t="s">
        <v>5986</v>
      </c>
      <c r="FC88" s="222">
        <v>5</v>
      </c>
      <c r="FD88" s="222" t="s">
        <v>5983</v>
      </c>
      <c r="FE88" s="222" t="s">
        <v>492</v>
      </c>
      <c r="FF88" s="222">
        <v>1</v>
      </c>
      <c r="FG88" s="222" t="s">
        <v>5985</v>
      </c>
      <c r="FH88" s="222" t="s">
        <v>5984</v>
      </c>
      <c r="FI88" s="219">
        <v>45560</v>
      </c>
      <c r="FJ88" s="221" t="s">
        <v>4082</v>
      </c>
      <c r="FK88" s="222" t="s">
        <v>17</v>
      </c>
      <c r="FL88" s="222" t="s">
        <v>17</v>
      </c>
      <c r="FM88" s="222" t="s">
        <v>17</v>
      </c>
      <c r="FN88" s="222" t="s">
        <v>17</v>
      </c>
      <c r="FO88" s="222" t="s">
        <v>4081</v>
      </c>
      <c r="FP88" s="218" t="s">
        <v>17</v>
      </c>
      <c r="FQ88" s="219">
        <v>45525</v>
      </c>
      <c r="FR88" s="221" t="s">
        <v>4083</v>
      </c>
      <c r="FS88" s="222" t="s">
        <v>17</v>
      </c>
      <c r="FT88" s="222" t="s">
        <v>17</v>
      </c>
      <c r="FU88" s="222" t="s">
        <v>17</v>
      </c>
      <c r="FV88" s="222" t="s">
        <v>17</v>
      </c>
      <c r="FW88" s="222" t="s">
        <v>4081</v>
      </c>
      <c r="FX88" s="222" t="s">
        <v>17</v>
      </c>
      <c r="FY88" s="219">
        <v>45525</v>
      </c>
      <c r="FZ88" s="222" t="s">
        <v>4366</v>
      </c>
      <c r="GA88" s="222">
        <v>2</v>
      </c>
      <c r="GB88" s="222" t="s">
        <v>2177</v>
      </c>
      <c r="GC88" s="222" t="s">
        <v>33</v>
      </c>
      <c r="GD88" s="222">
        <v>2</v>
      </c>
      <c r="GE88" s="222" t="s">
        <v>17</v>
      </c>
      <c r="GF88" s="222" t="s">
        <v>17</v>
      </c>
      <c r="GG88" s="223">
        <v>45525</v>
      </c>
      <c r="GH88" s="221" t="s">
        <v>4372</v>
      </c>
      <c r="GI88" s="222">
        <v>3</v>
      </c>
      <c r="GJ88" s="222" t="s">
        <v>2177</v>
      </c>
      <c r="GK88" s="222" t="s">
        <v>33</v>
      </c>
      <c r="GL88" s="222">
        <v>2</v>
      </c>
      <c r="GM88" s="222" t="s">
        <v>17</v>
      </c>
      <c r="GN88" s="222" t="s">
        <v>17</v>
      </c>
      <c r="GO88" s="219">
        <v>45525</v>
      </c>
      <c r="GP88" s="222" t="s">
        <v>4367</v>
      </c>
      <c r="GQ88" s="222">
        <v>3</v>
      </c>
      <c r="GR88" s="222" t="s">
        <v>2177</v>
      </c>
      <c r="GS88" s="222" t="s">
        <v>33</v>
      </c>
      <c r="GT88" s="222">
        <v>2</v>
      </c>
      <c r="GU88" s="222" t="s">
        <v>17</v>
      </c>
      <c r="GV88" s="222" t="s">
        <v>17</v>
      </c>
      <c r="GW88" s="223">
        <v>45525</v>
      </c>
      <c r="GX88" s="221" t="s">
        <v>4373</v>
      </c>
      <c r="GY88" s="222">
        <v>2</v>
      </c>
      <c r="GZ88" s="222" t="s">
        <v>2177</v>
      </c>
      <c r="HA88" s="222" t="s">
        <v>33</v>
      </c>
      <c r="HB88" s="222">
        <v>2</v>
      </c>
      <c r="HC88" s="222" t="s">
        <v>17</v>
      </c>
      <c r="HD88" s="222" t="s">
        <v>17</v>
      </c>
      <c r="HE88" s="219">
        <v>45525</v>
      </c>
      <c r="HF88" s="222" t="s">
        <v>4365</v>
      </c>
      <c r="HG88" s="222">
        <v>3</v>
      </c>
      <c r="HH88" s="222" t="s">
        <v>2177</v>
      </c>
      <c r="HI88" s="222" t="s">
        <v>33</v>
      </c>
      <c r="HJ88" s="222">
        <v>2</v>
      </c>
      <c r="HK88" s="222" t="s">
        <v>17</v>
      </c>
      <c r="HL88" s="222" t="s">
        <v>17</v>
      </c>
      <c r="HM88" s="223">
        <v>45525</v>
      </c>
      <c r="HN88" s="221" t="s">
        <v>4371</v>
      </c>
      <c r="HO88" s="222">
        <v>3</v>
      </c>
      <c r="HP88" s="222" t="s">
        <v>2177</v>
      </c>
      <c r="HQ88" s="222" t="s">
        <v>33</v>
      </c>
      <c r="HR88" s="222">
        <v>2</v>
      </c>
      <c r="HS88" s="222" t="s">
        <v>17</v>
      </c>
      <c r="HT88" s="222" t="s">
        <v>17</v>
      </c>
      <c r="HU88" s="219">
        <v>45525</v>
      </c>
      <c r="HV88" s="222" t="s">
        <v>4368</v>
      </c>
      <c r="HW88" s="222">
        <v>3</v>
      </c>
      <c r="HX88" s="222" t="s">
        <v>2177</v>
      </c>
      <c r="HY88" s="222" t="s">
        <v>33</v>
      </c>
      <c r="HZ88" s="222">
        <v>2</v>
      </c>
      <c r="IA88" s="222" t="s">
        <v>17</v>
      </c>
      <c r="IB88" s="222" t="s">
        <v>17</v>
      </c>
      <c r="IC88" s="223">
        <v>45525</v>
      </c>
      <c r="ID88" s="221" t="s">
        <v>4370</v>
      </c>
      <c r="IE88" s="222">
        <v>2</v>
      </c>
      <c r="IF88" s="222" t="s">
        <v>2177</v>
      </c>
      <c r="IG88" s="222" t="s">
        <v>33</v>
      </c>
      <c r="IH88" s="222">
        <v>2</v>
      </c>
      <c r="II88" s="222" t="s">
        <v>17</v>
      </c>
      <c r="IJ88" s="222" t="s">
        <v>17</v>
      </c>
      <c r="IK88" s="219">
        <v>45525</v>
      </c>
      <c r="IL88" s="222" t="s">
        <v>4369</v>
      </c>
      <c r="IM88" s="222">
        <v>3</v>
      </c>
      <c r="IN88" s="222" t="s">
        <v>2177</v>
      </c>
      <c r="IO88" s="222" t="s">
        <v>33</v>
      </c>
      <c r="IP88" s="222">
        <v>2</v>
      </c>
      <c r="IQ88" s="222" t="s">
        <v>17</v>
      </c>
      <c r="IR88" s="222" t="s">
        <v>17</v>
      </c>
      <c r="IS88" s="223">
        <v>45525</v>
      </c>
    </row>
    <row r="89" spans="1:253" s="11" customFormat="1" ht="13.25" customHeight="1" x14ac:dyDescent="0.25">
      <c r="A89" s="11" t="s">
        <v>2552</v>
      </c>
      <c r="B89" s="11" t="s">
        <v>11045</v>
      </c>
      <c r="C89" s="11" t="s">
        <v>2553</v>
      </c>
      <c r="D89" s="11" t="s">
        <v>2554</v>
      </c>
      <c r="E89" s="11" t="s">
        <v>10574</v>
      </c>
      <c r="F89" s="11" t="s">
        <v>4089</v>
      </c>
      <c r="G89" s="212">
        <v>55960000</v>
      </c>
      <c r="H89" s="213" t="s">
        <v>4070</v>
      </c>
      <c r="I89" s="213" t="s">
        <v>884</v>
      </c>
      <c r="J89" s="213">
        <v>2</v>
      </c>
      <c r="K89" s="213" t="s">
        <v>4072</v>
      </c>
      <c r="L89" s="213" t="s">
        <v>4088</v>
      </c>
      <c r="M89" s="214">
        <v>45525</v>
      </c>
      <c r="N89" s="221" t="s">
        <v>4093</v>
      </c>
      <c r="O89" s="216">
        <v>36778</v>
      </c>
      <c r="P89" s="216" t="s">
        <v>4090</v>
      </c>
      <c r="Q89" s="216" t="s">
        <v>884</v>
      </c>
      <c r="R89" s="216">
        <v>2</v>
      </c>
      <c r="S89" s="216" t="s">
        <v>4092</v>
      </c>
      <c r="T89" s="216" t="s">
        <v>4091</v>
      </c>
      <c r="U89" s="217">
        <v>45525</v>
      </c>
      <c r="V89" s="221" t="s">
        <v>4095</v>
      </c>
      <c r="W89" s="213">
        <v>3472000</v>
      </c>
      <c r="X89" s="213" t="s">
        <v>4070</v>
      </c>
      <c r="Y89" s="213" t="s">
        <v>884</v>
      </c>
      <c r="Z89" s="213">
        <v>2</v>
      </c>
      <c r="AA89" s="213" t="s">
        <v>4094</v>
      </c>
      <c r="AB89" s="213" t="s">
        <v>4071</v>
      </c>
      <c r="AC89" s="214">
        <v>45525</v>
      </c>
      <c r="AD89" s="221" t="s">
        <v>4097</v>
      </c>
      <c r="AE89" s="218">
        <v>3472000</v>
      </c>
      <c r="AF89" s="218" t="s">
        <v>4070</v>
      </c>
      <c r="AG89" s="218" t="s">
        <v>884</v>
      </c>
      <c r="AH89" s="218">
        <v>2</v>
      </c>
      <c r="AI89" s="218" t="s">
        <v>4096</v>
      </c>
      <c r="AJ89" s="218" t="s">
        <v>4071</v>
      </c>
      <c r="AK89" s="219">
        <v>45525</v>
      </c>
      <c r="AL89" s="221" t="s">
        <v>5994</v>
      </c>
      <c r="AM89" s="213">
        <v>1307000</v>
      </c>
      <c r="AN89" s="213" t="s">
        <v>5991</v>
      </c>
      <c r="AO89" s="213" t="s">
        <v>884</v>
      </c>
      <c r="AP89" s="213">
        <v>2</v>
      </c>
      <c r="AQ89" s="213" t="s">
        <v>5993</v>
      </c>
      <c r="AR89" s="213" t="s">
        <v>5992</v>
      </c>
      <c r="AS89" s="214">
        <v>45560</v>
      </c>
      <c r="AT89" s="222" t="s">
        <v>4099</v>
      </c>
      <c r="AU89" s="218" t="s">
        <v>17</v>
      </c>
      <c r="AV89" s="218" t="s">
        <v>17</v>
      </c>
      <c r="AW89" s="218" t="s">
        <v>17</v>
      </c>
      <c r="AX89" s="218" t="s">
        <v>17</v>
      </c>
      <c r="AY89" s="218" t="s">
        <v>4098</v>
      </c>
      <c r="AZ89" s="218" t="s">
        <v>17</v>
      </c>
      <c r="BA89" s="219">
        <v>45525</v>
      </c>
      <c r="BB89" s="221" t="s">
        <v>4117</v>
      </c>
      <c r="BC89" s="213" t="s">
        <v>17</v>
      </c>
      <c r="BD89" s="213" t="s">
        <v>17</v>
      </c>
      <c r="BE89" s="213" t="s">
        <v>17</v>
      </c>
      <c r="BF89" s="213" t="s">
        <v>17</v>
      </c>
      <c r="BG89" s="213" t="s">
        <v>4098</v>
      </c>
      <c r="BH89" s="213" t="s">
        <v>17</v>
      </c>
      <c r="BI89" s="214">
        <v>45525</v>
      </c>
      <c r="BJ89" s="222" t="s">
        <v>5997</v>
      </c>
      <c r="BK89" s="222">
        <v>2823</v>
      </c>
      <c r="BL89" s="222" t="s">
        <v>5995</v>
      </c>
      <c r="BM89" s="222" t="s">
        <v>884</v>
      </c>
      <c r="BN89" s="222">
        <v>2</v>
      </c>
      <c r="BO89" s="222" t="s">
        <v>5996</v>
      </c>
      <c r="BP89" s="218" t="s">
        <v>691</v>
      </c>
      <c r="BQ89" s="223">
        <v>45560</v>
      </c>
      <c r="BR89" s="221" t="s">
        <v>4118</v>
      </c>
      <c r="BS89" s="224" t="s">
        <v>17</v>
      </c>
      <c r="BT89" s="224" t="s">
        <v>17</v>
      </c>
      <c r="BU89" s="224" t="s">
        <v>17</v>
      </c>
      <c r="BV89" s="224" t="s">
        <v>17</v>
      </c>
      <c r="BW89" s="224" t="s">
        <v>4098</v>
      </c>
      <c r="BX89" s="224" t="s">
        <v>17</v>
      </c>
      <c r="BY89" s="214">
        <v>45525</v>
      </c>
      <c r="BZ89" s="222" t="s">
        <v>4119</v>
      </c>
      <c r="CA89" s="222" t="s">
        <v>17</v>
      </c>
      <c r="CB89" s="222" t="s">
        <v>17</v>
      </c>
      <c r="CC89" s="222" t="s">
        <v>17</v>
      </c>
      <c r="CD89" s="222" t="s">
        <v>17</v>
      </c>
      <c r="CE89" s="222" t="s">
        <v>4098</v>
      </c>
      <c r="CF89" s="222" t="s">
        <v>17</v>
      </c>
      <c r="CG89" s="223">
        <v>45525</v>
      </c>
      <c r="CH89" s="221" t="s">
        <v>11767</v>
      </c>
      <c r="CI89" s="222" t="e">
        <v>#N/A</v>
      </c>
      <c r="CJ89" s="222" t="e">
        <v>#N/A</v>
      </c>
      <c r="CK89" s="222" t="e">
        <v>#N/A</v>
      </c>
      <c r="CL89" s="222" t="e">
        <v>#N/A</v>
      </c>
      <c r="CM89" s="222" t="e">
        <v>#N/A</v>
      </c>
      <c r="CN89" s="222" t="e">
        <v>#N/A</v>
      </c>
      <c r="CO89" s="225" t="e">
        <v>#N/A</v>
      </c>
      <c r="CP89" s="222" t="s">
        <v>4121</v>
      </c>
      <c r="CQ89" s="224" t="s">
        <v>17</v>
      </c>
      <c r="CR89" s="224" t="s">
        <v>17</v>
      </c>
      <c r="CS89" s="224" t="s">
        <v>17</v>
      </c>
      <c r="CT89" s="224" t="s">
        <v>17</v>
      </c>
      <c r="CU89" s="224" t="s">
        <v>4098</v>
      </c>
      <c r="CV89" s="224" t="s">
        <v>17</v>
      </c>
      <c r="CW89" s="214">
        <v>45525</v>
      </c>
      <c r="CX89" s="222" t="s">
        <v>4101</v>
      </c>
      <c r="CY89" s="218">
        <v>1678000</v>
      </c>
      <c r="CZ89" s="218" t="s">
        <v>4076</v>
      </c>
      <c r="DA89" s="218" t="s">
        <v>884</v>
      </c>
      <c r="DB89" s="218">
        <v>2</v>
      </c>
      <c r="DC89" s="218" t="s">
        <v>4106</v>
      </c>
      <c r="DD89" s="218" t="s">
        <v>4077</v>
      </c>
      <c r="DE89" s="220">
        <v>45525</v>
      </c>
      <c r="DF89" s="221" t="s">
        <v>4103</v>
      </c>
      <c r="DG89" s="213">
        <v>0</v>
      </c>
      <c r="DH89" s="224" t="s">
        <v>4076</v>
      </c>
      <c r="DI89" s="224" t="s">
        <v>884</v>
      </c>
      <c r="DJ89" s="224">
        <v>2</v>
      </c>
      <c r="DK89" s="224" t="s">
        <v>4102</v>
      </c>
      <c r="DL89" s="224" t="s">
        <v>4077</v>
      </c>
      <c r="DM89" s="214">
        <v>45525</v>
      </c>
      <c r="DN89" s="222" t="s">
        <v>4105</v>
      </c>
      <c r="DO89" s="218">
        <v>1794000</v>
      </c>
      <c r="DP89" s="222" t="s">
        <v>4076</v>
      </c>
      <c r="DQ89" s="222" t="s">
        <v>884</v>
      </c>
      <c r="DR89" s="222">
        <v>2</v>
      </c>
      <c r="DS89" s="222" t="s">
        <v>4104</v>
      </c>
      <c r="DT89" s="222" t="s">
        <v>4077</v>
      </c>
      <c r="DU89" s="223">
        <v>45525</v>
      </c>
      <c r="DV89" s="221" t="s">
        <v>4107</v>
      </c>
      <c r="DW89" s="213">
        <v>436000</v>
      </c>
      <c r="DX89" s="224" t="s">
        <v>4076</v>
      </c>
      <c r="DY89" s="224" t="s">
        <v>884</v>
      </c>
      <c r="DZ89" s="224">
        <v>2</v>
      </c>
      <c r="EA89" s="224" t="s">
        <v>4106</v>
      </c>
      <c r="EB89" s="224" t="s">
        <v>4077</v>
      </c>
      <c r="EC89" s="214">
        <v>45525</v>
      </c>
      <c r="ED89" s="222" t="s">
        <v>4108</v>
      </c>
      <c r="EE89" s="218">
        <v>1242000</v>
      </c>
      <c r="EF89" s="222" t="s">
        <v>4076</v>
      </c>
      <c r="EG89" s="222" t="s">
        <v>884</v>
      </c>
      <c r="EH89" s="222">
        <v>2</v>
      </c>
      <c r="EI89" s="222" t="s">
        <v>4106</v>
      </c>
      <c r="EJ89" s="222" t="s">
        <v>4077</v>
      </c>
      <c r="EK89" s="223">
        <v>45525</v>
      </c>
      <c r="EL89" s="221" t="s">
        <v>4110</v>
      </c>
      <c r="EM89" s="213" t="s">
        <v>17</v>
      </c>
      <c r="EN89" s="224" t="s">
        <v>4076</v>
      </c>
      <c r="EO89" s="224" t="s">
        <v>884</v>
      </c>
      <c r="EP89" s="224">
        <v>2</v>
      </c>
      <c r="EQ89" s="224" t="s">
        <v>4109</v>
      </c>
      <c r="ER89" s="224" t="s">
        <v>4077</v>
      </c>
      <c r="ES89" s="214">
        <v>45525</v>
      </c>
      <c r="ET89" s="222" t="s">
        <v>5999</v>
      </c>
      <c r="EU89" s="222">
        <v>9596</v>
      </c>
      <c r="EV89" s="222" t="s">
        <v>5966</v>
      </c>
      <c r="EW89" s="222" t="s">
        <v>884</v>
      </c>
      <c r="EX89" s="222">
        <v>2</v>
      </c>
      <c r="EY89" s="222" t="s">
        <v>5998</v>
      </c>
      <c r="EZ89" s="222" t="s">
        <v>5967</v>
      </c>
      <c r="FA89" s="223">
        <v>45560</v>
      </c>
      <c r="FB89" s="221" t="s">
        <v>4114</v>
      </c>
      <c r="FC89" s="224">
        <v>5</v>
      </c>
      <c r="FD89" s="224" t="s">
        <v>4111</v>
      </c>
      <c r="FE89" s="224" t="s">
        <v>492</v>
      </c>
      <c r="FF89" s="224">
        <v>1</v>
      </c>
      <c r="FG89" s="224" t="s">
        <v>4113</v>
      </c>
      <c r="FH89" s="224" t="s">
        <v>4112</v>
      </c>
      <c r="FI89" s="214">
        <v>45525</v>
      </c>
      <c r="FJ89" s="221" t="s">
        <v>4115</v>
      </c>
      <c r="FK89" s="222" t="s">
        <v>17</v>
      </c>
      <c r="FL89" s="222" t="s">
        <v>17</v>
      </c>
      <c r="FM89" s="222" t="s">
        <v>17</v>
      </c>
      <c r="FN89" s="222" t="s">
        <v>17</v>
      </c>
      <c r="FO89" s="222" t="s">
        <v>4098</v>
      </c>
      <c r="FP89" s="218" t="s">
        <v>17</v>
      </c>
      <c r="FQ89" s="219">
        <v>45525</v>
      </c>
      <c r="FR89" s="221" t="s">
        <v>4116</v>
      </c>
      <c r="FS89" s="224" t="s">
        <v>17</v>
      </c>
      <c r="FT89" s="224" t="s">
        <v>17</v>
      </c>
      <c r="FU89" s="224" t="s">
        <v>17</v>
      </c>
      <c r="FV89" s="224" t="s">
        <v>17</v>
      </c>
      <c r="FW89" s="224" t="s">
        <v>4098</v>
      </c>
      <c r="FX89" s="224" t="s">
        <v>17</v>
      </c>
      <c r="FY89" s="214">
        <v>45525</v>
      </c>
      <c r="FZ89" s="222" t="s">
        <v>2556</v>
      </c>
      <c r="GA89" s="222">
        <v>2</v>
      </c>
      <c r="GB89" s="222" t="s">
        <v>2177</v>
      </c>
      <c r="GC89" s="222" t="s">
        <v>33</v>
      </c>
      <c r="GD89" s="222">
        <v>2</v>
      </c>
      <c r="GE89" s="222" t="s">
        <v>17</v>
      </c>
      <c r="GF89" s="222" t="s">
        <v>17</v>
      </c>
      <c r="GG89" s="223">
        <v>45456</v>
      </c>
      <c r="GH89" s="221" t="s">
        <v>2562</v>
      </c>
      <c r="GI89" s="224">
        <v>3</v>
      </c>
      <c r="GJ89" s="224" t="s">
        <v>2177</v>
      </c>
      <c r="GK89" s="224" t="s">
        <v>33</v>
      </c>
      <c r="GL89" s="224">
        <v>2</v>
      </c>
      <c r="GM89" s="224" t="s">
        <v>17</v>
      </c>
      <c r="GN89" s="224" t="s">
        <v>17</v>
      </c>
      <c r="GO89" s="214">
        <v>45456</v>
      </c>
      <c r="GP89" s="222" t="s">
        <v>2557</v>
      </c>
      <c r="GQ89" s="222">
        <v>3</v>
      </c>
      <c r="GR89" s="222" t="s">
        <v>2177</v>
      </c>
      <c r="GS89" s="222" t="s">
        <v>33</v>
      </c>
      <c r="GT89" s="222">
        <v>2</v>
      </c>
      <c r="GU89" s="222" t="s">
        <v>17</v>
      </c>
      <c r="GV89" s="222" t="s">
        <v>17</v>
      </c>
      <c r="GW89" s="223">
        <v>45456</v>
      </c>
      <c r="GX89" s="221" t="s">
        <v>2563</v>
      </c>
      <c r="GY89" s="224">
        <v>2</v>
      </c>
      <c r="GZ89" s="224" t="s">
        <v>2177</v>
      </c>
      <c r="HA89" s="224" t="s">
        <v>33</v>
      </c>
      <c r="HB89" s="224">
        <v>2</v>
      </c>
      <c r="HC89" s="224" t="s">
        <v>17</v>
      </c>
      <c r="HD89" s="224" t="s">
        <v>17</v>
      </c>
      <c r="HE89" s="214">
        <v>45456</v>
      </c>
      <c r="HF89" s="222" t="s">
        <v>2555</v>
      </c>
      <c r="HG89" s="222">
        <v>3</v>
      </c>
      <c r="HH89" s="222" t="s">
        <v>2177</v>
      </c>
      <c r="HI89" s="222" t="s">
        <v>33</v>
      </c>
      <c r="HJ89" s="222">
        <v>2</v>
      </c>
      <c r="HK89" s="222" t="s">
        <v>17</v>
      </c>
      <c r="HL89" s="222" t="s">
        <v>17</v>
      </c>
      <c r="HM89" s="223">
        <v>45456</v>
      </c>
      <c r="HN89" s="221" t="s">
        <v>2561</v>
      </c>
      <c r="HO89" s="224">
        <v>3</v>
      </c>
      <c r="HP89" s="224" t="s">
        <v>2177</v>
      </c>
      <c r="HQ89" s="224" t="s">
        <v>33</v>
      </c>
      <c r="HR89" s="224">
        <v>2</v>
      </c>
      <c r="HS89" s="224" t="s">
        <v>17</v>
      </c>
      <c r="HT89" s="224" t="s">
        <v>17</v>
      </c>
      <c r="HU89" s="214">
        <v>45456</v>
      </c>
      <c r="HV89" s="222" t="s">
        <v>2558</v>
      </c>
      <c r="HW89" s="222">
        <v>3</v>
      </c>
      <c r="HX89" s="222" t="s">
        <v>2177</v>
      </c>
      <c r="HY89" s="222" t="s">
        <v>33</v>
      </c>
      <c r="HZ89" s="222">
        <v>2</v>
      </c>
      <c r="IA89" s="222" t="s">
        <v>17</v>
      </c>
      <c r="IB89" s="222" t="s">
        <v>17</v>
      </c>
      <c r="IC89" s="223">
        <v>45456</v>
      </c>
      <c r="ID89" s="221" t="s">
        <v>2560</v>
      </c>
      <c r="IE89" s="224">
        <v>2</v>
      </c>
      <c r="IF89" s="224" t="s">
        <v>2177</v>
      </c>
      <c r="IG89" s="224" t="s">
        <v>33</v>
      </c>
      <c r="IH89" s="224">
        <v>2</v>
      </c>
      <c r="II89" s="224" t="s">
        <v>17</v>
      </c>
      <c r="IJ89" s="224" t="s">
        <v>17</v>
      </c>
      <c r="IK89" s="214">
        <v>45456</v>
      </c>
      <c r="IL89" s="222" t="s">
        <v>2559</v>
      </c>
      <c r="IM89" s="222">
        <v>2</v>
      </c>
      <c r="IN89" s="222" t="s">
        <v>2177</v>
      </c>
      <c r="IO89" s="222" t="s">
        <v>33</v>
      </c>
      <c r="IP89" s="222">
        <v>2</v>
      </c>
      <c r="IQ89" s="222" t="s">
        <v>17</v>
      </c>
      <c r="IR89" s="222" t="s">
        <v>17</v>
      </c>
      <c r="IS89" s="223">
        <v>45456</v>
      </c>
    </row>
    <row r="90" spans="1:253" s="11" customFormat="1" ht="13.25" customHeight="1" x14ac:dyDescent="0.25">
      <c r="A90" s="11" t="s">
        <v>2564</v>
      </c>
      <c r="B90" s="11" t="s">
        <v>11045</v>
      </c>
      <c r="C90" s="11" t="s">
        <v>2565</v>
      </c>
      <c r="D90" s="11" t="s">
        <v>2554</v>
      </c>
      <c r="E90" s="11" t="s">
        <v>10574</v>
      </c>
      <c r="F90" s="11" t="s">
        <v>4122</v>
      </c>
      <c r="G90" s="212">
        <v>55960000</v>
      </c>
      <c r="H90" s="213" t="s">
        <v>4070</v>
      </c>
      <c r="I90" s="213" t="s">
        <v>884</v>
      </c>
      <c r="J90" s="213">
        <v>2</v>
      </c>
      <c r="K90" s="213" t="s">
        <v>4072</v>
      </c>
      <c r="L90" s="213" t="s">
        <v>4071</v>
      </c>
      <c r="M90" s="214">
        <v>45525</v>
      </c>
      <c r="N90" s="221" t="s">
        <v>6003</v>
      </c>
      <c r="O90" s="216">
        <v>149601</v>
      </c>
      <c r="P90" s="216" t="s">
        <v>6000</v>
      </c>
      <c r="Q90" s="216" t="s">
        <v>492</v>
      </c>
      <c r="R90" s="216">
        <v>1</v>
      </c>
      <c r="S90" s="216" t="s">
        <v>6002</v>
      </c>
      <c r="T90" s="216" t="s">
        <v>6001</v>
      </c>
      <c r="U90" s="217">
        <v>45560</v>
      </c>
      <c r="V90" s="221" t="s">
        <v>4124</v>
      </c>
      <c r="W90" s="213">
        <v>4873000</v>
      </c>
      <c r="X90" s="213" t="s">
        <v>4070</v>
      </c>
      <c r="Y90" s="213" t="s">
        <v>884</v>
      </c>
      <c r="Z90" s="213">
        <v>2</v>
      </c>
      <c r="AA90" s="213" t="s">
        <v>4123</v>
      </c>
      <c r="AB90" s="213" t="s">
        <v>4071</v>
      </c>
      <c r="AC90" s="214">
        <v>45525</v>
      </c>
      <c r="AD90" s="221" t="s">
        <v>4126</v>
      </c>
      <c r="AE90" s="218">
        <v>4873000</v>
      </c>
      <c r="AF90" s="218" t="s">
        <v>4070</v>
      </c>
      <c r="AG90" s="218" t="s">
        <v>884</v>
      </c>
      <c r="AH90" s="218">
        <v>2</v>
      </c>
      <c r="AI90" s="218" t="s">
        <v>4125</v>
      </c>
      <c r="AJ90" s="218" t="s">
        <v>4071</v>
      </c>
      <c r="AK90" s="219">
        <v>45525</v>
      </c>
      <c r="AL90" s="221" t="s">
        <v>6007</v>
      </c>
      <c r="AM90" s="213">
        <v>234000</v>
      </c>
      <c r="AN90" s="213" t="s">
        <v>6004</v>
      </c>
      <c r="AO90" s="213" t="s">
        <v>884</v>
      </c>
      <c r="AP90" s="213">
        <v>2</v>
      </c>
      <c r="AQ90" s="213" t="s">
        <v>6006</v>
      </c>
      <c r="AR90" s="213" t="s">
        <v>6005</v>
      </c>
      <c r="AS90" s="214">
        <v>45560</v>
      </c>
      <c r="AT90" s="222" t="s">
        <v>4127</v>
      </c>
      <c r="AU90" s="218" t="s">
        <v>17</v>
      </c>
      <c r="AV90" s="218" t="s">
        <v>17</v>
      </c>
      <c r="AW90" s="218" t="s">
        <v>17</v>
      </c>
      <c r="AX90" s="218" t="s">
        <v>17</v>
      </c>
      <c r="AY90" s="218" t="s">
        <v>4098</v>
      </c>
      <c r="AZ90" s="218" t="s">
        <v>17</v>
      </c>
      <c r="BA90" s="219">
        <v>45525</v>
      </c>
      <c r="BB90" s="221" t="s">
        <v>4141</v>
      </c>
      <c r="BC90" s="213" t="s">
        <v>17</v>
      </c>
      <c r="BD90" s="213" t="s">
        <v>17</v>
      </c>
      <c r="BE90" s="213" t="s">
        <v>17</v>
      </c>
      <c r="BF90" s="213" t="s">
        <v>17</v>
      </c>
      <c r="BG90" s="213" t="s">
        <v>1759</v>
      </c>
      <c r="BH90" s="213" t="s">
        <v>17</v>
      </c>
      <c r="BI90" s="214">
        <v>45525</v>
      </c>
      <c r="BJ90" s="222" t="s">
        <v>6009</v>
      </c>
      <c r="BK90" s="222">
        <v>1265</v>
      </c>
      <c r="BL90" s="222" t="s">
        <v>5995</v>
      </c>
      <c r="BM90" s="222" t="s">
        <v>884</v>
      </c>
      <c r="BN90" s="222">
        <v>2</v>
      </c>
      <c r="BO90" s="222" t="s">
        <v>6008</v>
      </c>
      <c r="BP90" s="218" t="s">
        <v>691</v>
      </c>
      <c r="BQ90" s="223">
        <v>45560</v>
      </c>
      <c r="BR90" s="221" t="s">
        <v>4142</v>
      </c>
      <c r="BS90" s="224" t="s">
        <v>17</v>
      </c>
      <c r="BT90" s="224" t="s">
        <v>17</v>
      </c>
      <c r="BU90" s="224" t="s">
        <v>17</v>
      </c>
      <c r="BV90" s="224" t="s">
        <v>17</v>
      </c>
      <c r="BW90" s="224" t="s">
        <v>1759</v>
      </c>
      <c r="BX90" s="224" t="s">
        <v>17</v>
      </c>
      <c r="BY90" s="214">
        <v>45525</v>
      </c>
      <c r="BZ90" s="222" t="s">
        <v>4143</v>
      </c>
      <c r="CA90" s="222" t="s">
        <v>17</v>
      </c>
      <c r="CB90" s="222" t="s">
        <v>17</v>
      </c>
      <c r="CC90" s="222" t="s">
        <v>17</v>
      </c>
      <c r="CD90" s="222" t="s">
        <v>17</v>
      </c>
      <c r="CE90" s="222" t="s">
        <v>1759</v>
      </c>
      <c r="CF90" s="222" t="s">
        <v>17</v>
      </c>
      <c r="CG90" s="223">
        <v>45525</v>
      </c>
      <c r="CH90" s="221" t="s">
        <v>11768</v>
      </c>
      <c r="CI90" s="222" t="e">
        <v>#N/A</v>
      </c>
      <c r="CJ90" s="222" t="e">
        <v>#N/A</v>
      </c>
      <c r="CK90" s="222" t="e">
        <v>#N/A</v>
      </c>
      <c r="CL90" s="222" t="e">
        <v>#N/A</v>
      </c>
      <c r="CM90" s="222" t="e">
        <v>#N/A</v>
      </c>
      <c r="CN90" s="222" t="e">
        <v>#N/A</v>
      </c>
      <c r="CO90" s="225" t="e">
        <v>#N/A</v>
      </c>
      <c r="CP90" s="222" t="s">
        <v>4145</v>
      </c>
      <c r="CQ90" s="224" t="s">
        <v>17</v>
      </c>
      <c r="CR90" s="224" t="s">
        <v>17</v>
      </c>
      <c r="CS90" s="224" t="s">
        <v>17</v>
      </c>
      <c r="CT90" s="224" t="s">
        <v>17</v>
      </c>
      <c r="CU90" s="224" t="s">
        <v>1759</v>
      </c>
      <c r="CV90" s="224" t="s">
        <v>17</v>
      </c>
      <c r="CW90" s="214">
        <v>45525</v>
      </c>
      <c r="CX90" s="222" t="s">
        <v>4129</v>
      </c>
      <c r="CY90" s="218">
        <v>1808000</v>
      </c>
      <c r="CZ90" s="218" t="s">
        <v>4076</v>
      </c>
      <c r="DA90" s="218" t="s">
        <v>884</v>
      </c>
      <c r="DB90" s="218">
        <v>2</v>
      </c>
      <c r="DC90" s="218" t="s">
        <v>4128</v>
      </c>
      <c r="DD90" s="218" t="s">
        <v>4077</v>
      </c>
      <c r="DE90" s="220">
        <v>45525</v>
      </c>
      <c r="DF90" s="221" t="s">
        <v>4131</v>
      </c>
      <c r="DG90" s="213">
        <v>0</v>
      </c>
      <c r="DH90" s="224" t="s">
        <v>4076</v>
      </c>
      <c r="DI90" s="224" t="s">
        <v>884</v>
      </c>
      <c r="DJ90" s="224">
        <v>2</v>
      </c>
      <c r="DK90" s="224" t="s">
        <v>4130</v>
      </c>
      <c r="DL90" s="224" t="s">
        <v>4077</v>
      </c>
      <c r="DM90" s="214">
        <v>45525</v>
      </c>
      <c r="DN90" s="222" t="s">
        <v>4133</v>
      </c>
      <c r="DO90" s="218">
        <v>3065000</v>
      </c>
      <c r="DP90" s="222" t="s">
        <v>4076</v>
      </c>
      <c r="DQ90" s="222" t="s">
        <v>884</v>
      </c>
      <c r="DR90" s="222">
        <v>2</v>
      </c>
      <c r="DS90" s="222" t="s">
        <v>4132</v>
      </c>
      <c r="DT90" s="222" t="s">
        <v>4077</v>
      </c>
      <c r="DU90" s="223">
        <v>45525</v>
      </c>
      <c r="DV90" s="221" t="s">
        <v>4134</v>
      </c>
      <c r="DW90" s="213">
        <v>1429000</v>
      </c>
      <c r="DX90" s="224" t="s">
        <v>4076</v>
      </c>
      <c r="DY90" s="224" t="s">
        <v>884</v>
      </c>
      <c r="DZ90" s="224">
        <v>2</v>
      </c>
      <c r="EA90" s="224" t="s">
        <v>4128</v>
      </c>
      <c r="EB90" s="224" t="s">
        <v>4077</v>
      </c>
      <c r="EC90" s="214">
        <v>45525</v>
      </c>
      <c r="ED90" s="222" t="s">
        <v>4135</v>
      </c>
      <c r="EE90" s="218">
        <v>379000</v>
      </c>
      <c r="EF90" s="222" t="s">
        <v>4076</v>
      </c>
      <c r="EG90" s="222" t="s">
        <v>884</v>
      </c>
      <c r="EH90" s="222">
        <v>2</v>
      </c>
      <c r="EI90" s="222" t="s">
        <v>4128</v>
      </c>
      <c r="EJ90" s="222" t="s">
        <v>4077</v>
      </c>
      <c r="EK90" s="223">
        <v>45525</v>
      </c>
      <c r="EL90" s="221" t="s">
        <v>4136</v>
      </c>
      <c r="EM90" s="213" t="s">
        <v>17</v>
      </c>
      <c r="EN90" s="224" t="s">
        <v>4076</v>
      </c>
      <c r="EO90" s="224" t="s">
        <v>884</v>
      </c>
      <c r="EP90" s="224">
        <v>2</v>
      </c>
      <c r="EQ90" s="224" t="s">
        <v>4128</v>
      </c>
      <c r="ER90" s="224" t="s">
        <v>4077</v>
      </c>
      <c r="ES90" s="214">
        <v>45525</v>
      </c>
      <c r="ET90" s="222" t="s">
        <v>6010</v>
      </c>
      <c r="EU90" s="222">
        <v>9596</v>
      </c>
      <c r="EV90" s="222" t="s">
        <v>5966</v>
      </c>
      <c r="EW90" s="222" t="s">
        <v>884</v>
      </c>
      <c r="EX90" s="222">
        <v>2</v>
      </c>
      <c r="EY90" s="222" t="s">
        <v>5968</v>
      </c>
      <c r="EZ90" s="222" t="s">
        <v>5967</v>
      </c>
      <c r="FA90" s="223">
        <v>45560</v>
      </c>
      <c r="FB90" s="221" t="s">
        <v>4138</v>
      </c>
      <c r="FC90" s="224">
        <v>4</v>
      </c>
      <c r="FD90" s="224" t="s">
        <v>4111</v>
      </c>
      <c r="FE90" s="224" t="s">
        <v>492</v>
      </c>
      <c r="FF90" s="224">
        <v>1</v>
      </c>
      <c r="FG90" s="224" t="s">
        <v>4137</v>
      </c>
      <c r="FH90" s="224" t="s">
        <v>4112</v>
      </c>
      <c r="FI90" s="214">
        <v>45525</v>
      </c>
      <c r="FJ90" s="221" t="s">
        <v>4139</v>
      </c>
      <c r="FK90" s="222" t="s">
        <v>17</v>
      </c>
      <c r="FL90" s="222" t="s">
        <v>17</v>
      </c>
      <c r="FM90" s="222" t="s">
        <v>17</v>
      </c>
      <c r="FN90" s="222" t="s">
        <v>17</v>
      </c>
      <c r="FO90" s="222" t="s">
        <v>1759</v>
      </c>
      <c r="FP90" s="218" t="s">
        <v>17</v>
      </c>
      <c r="FQ90" s="219">
        <v>45525</v>
      </c>
      <c r="FR90" s="221" t="s">
        <v>4140</v>
      </c>
      <c r="FS90" s="224" t="s">
        <v>17</v>
      </c>
      <c r="FT90" s="224" t="s">
        <v>17</v>
      </c>
      <c r="FU90" s="224" t="s">
        <v>17</v>
      </c>
      <c r="FV90" s="224" t="s">
        <v>17</v>
      </c>
      <c r="FW90" s="224" t="s">
        <v>1759</v>
      </c>
      <c r="FX90" s="224" t="s">
        <v>17</v>
      </c>
      <c r="FY90" s="214">
        <v>45525</v>
      </c>
      <c r="FZ90" s="222" t="s">
        <v>2567</v>
      </c>
      <c r="GA90" s="222">
        <v>2</v>
      </c>
      <c r="GB90" s="222" t="s">
        <v>2177</v>
      </c>
      <c r="GC90" s="222" t="s">
        <v>33</v>
      </c>
      <c r="GD90" s="222">
        <v>2</v>
      </c>
      <c r="GE90" s="222" t="s">
        <v>17</v>
      </c>
      <c r="GF90" s="222" t="s">
        <v>17</v>
      </c>
      <c r="GG90" s="223">
        <v>45456</v>
      </c>
      <c r="GH90" s="221" t="s">
        <v>2573</v>
      </c>
      <c r="GI90" s="224">
        <v>3</v>
      </c>
      <c r="GJ90" s="224" t="s">
        <v>2177</v>
      </c>
      <c r="GK90" s="224" t="s">
        <v>33</v>
      </c>
      <c r="GL90" s="224">
        <v>2</v>
      </c>
      <c r="GM90" s="224" t="s">
        <v>17</v>
      </c>
      <c r="GN90" s="224" t="s">
        <v>17</v>
      </c>
      <c r="GO90" s="214">
        <v>45456</v>
      </c>
      <c r="GP90" s="222" t="s">
        <v>2568</v>
      </c>
      <c r="GQ90" s="222">
        <v>2</v>
      </c>
      <c r="GR90" s="222" t="s">
        <v>2177</v>
      </c>
      <c r="GS90" s="222" t="s">
        <v>33</v>
      </c>
      <c r="GT90" s="222">
        <v>2</v>
      </c>
      <c r="GU90" s="222" t="s">
        <v>17</v>
      </c>
      <c r="GV90" s="222" t="s">
        <v>17</v>
      </c>
      <c r="GW90" s="223">
        <v>45456</v>
      </c>
      <c r="GX90" s="221" t="s">
        <v>2574</v>
      </c>
      <c r="GY90" s="224">
        <v>0</v>
      </c>
      <c r="GZ90" s="224" t="s">
        <v>2177</v>
      </c>
      <c r="HA90" s="224" t="s">
        <v>33</v>
      </c>
      <c r="HB90" s="224">
        <v>2</v>
      </c>
      <c r="HC90" s="224" t="s">
        <v>17</v>
      </c>
      <c r="HD90" s="224" t="s">
        <v>17</v>
      </c>
      <c r="HE90" s="214">
        <v>45456</v>
      </c>
      <c r="HF90" s="222" t="s">
        <v>2566</v>
      </c>
      <c r="HG90" s="222">
        <v>2</v>
      </c>
      <c r="HH90" s="222" t="s">
        <v>2177</v>
      </c>
      <c r="HI90" s="222" t="s">
        <v>33</v>
      </c>
      <c r="HJ90" s="222">
        <v>2</v>
      </c>
      <c r="HK90" s="222" t="s">
        <v>17</v>
      </c>
      <c r="HL90" s="222" t="s">
        <v>17</v>
      </c>
      <c r="HM90" s="223">
        <v>45456</v>
      </c>
      <c r="HN90" s="221" t="s">
        <v>2572</v>
      </c>
      <c r="HO90" s="224">
        <v>3</v>
      </c>
      <c r="HP90" s="224" t="s">
        <v>2177</v>
      </c>
      <c r="HQ90" s="224" t="s">
        <v>33</v>
      </c>
      <c r="HR90" s="224">
        <v>2</v>
      </c>
      <c r="HS90" s="224" t="s">
        <v>17</v>
      </c>
      <c r="HT90" s="224" t="s">
        <v>17</v>
      </c>
      <c r="HU90" s="214">
        <v>45456</v>
      </c>
      <c r="HV90" s="222" t="s">
        <v>2569</v>
      </c>
      <c r="HW90" s="222">
        <v>3</v>
      </c>
      <c r="HX90" s="222" t="s">
        <v>2177</v>
      </c>
      <c r="HY90" s="222" t="s">
        <v>33</v>
      </c>
      <c r="HZ90" s="222">
        <v>2</v>
      </c>
      <c r="IA90" s="222" t="s">
        <v>17</v>
      </c>
      <c r="IB90" s="222" t="s">
        <v>17</v>
      </c>
      <c r="IC90" s="223">
        <v>45456</v>
      </c>
      <c r="ID90" s="221" t="s">
        <v>2571</v>
      </c>
      <c r="IE90" s="224">
        <v>2</v>
      </c>
      <c r="IF90" s="224" t="s">
        <v>2177</v>
      </c>
      <c r="IG90" s="224" t="s">
        <v>33</v>
      </c>
      <c r="IH90" s="224">
        <v>2</v>
      </c>
      <c r="II90" s="224" t="s">
        <v>17</v>
      </c>
      <c r="IJ90" s="224" t="s">
        <v>17</v>
      </c>
      <c r="IK90" s="214">
        <v>45456</v>
      </c>
      <c r="IL90" s="222" t="s">
        <v>2570</v>
      </c>
      <c r="IM90" s="222">
        <v>2</v>
      </c>
      <c r="IN90" s="222" t="s">
        <v>2177</v>
      </c>
      <c r="IO90" s="222" t="s">
        <v>33</v>
      </c>
      <c r="IP90" s="222">
        <v>2</v>
      </c>
      <c r="IQ90" s="222" t="s">
        <v>17</v>
      </c>
      <c r="IR90" s="222" t="s">
        <v>17</v>
      </c>
      <c r="IS90" s="223">
        <v>45456</v>
      </c>
    </row>
    <row r="91" spans="1:253" s="11" customFormat="1" ht="13.25" customHeight="1" x14ac:dyDescent="0.25">
      <c r="A91" s="11" t="s">
        <v>2575</v>
      </c>
      <c r="B91" s="11" t="s">
        <v>11298</v>
      </c>
      <c r="C91" s="11" t="s">
        <v>2576</v>
      </c>
      <c r="D91" s="11" t="s">
        <v>2554</v>
      </c>
      <c r="E91" s="11" t="s">
        <v>10574</v>
      </c>
      <c r="F91" s="11" t="s">
        <v>4146</v>
      </c>
      <c r="G91" s="212">
        <v>55960000</v>
      </c>
      <c r="H91" s="213" t="s">
        <v>4070</v>
      </c>
      <c r="I91" s="213" t="s">
        <v>884</v>
      </c>
      <c r="J91" s="213">
        <v>2</v>
      </c>
      <c r="K91" s="213" t="s">
        <v>4072</v>
      </c>
      <c r="L91" s="213" t="s">
        <v>4071</v>
      </c>
      <c r="M91" s="214">
        <v>45525</v>
      </c>
      <c r="N91" s="221" t="s">
        <v>4150</v>
      </c>
      <c r="O91" s="216">
        <v>676577</v>
      </c>
      <c r="P91" s="216" t="s">
        <v>4147</v>
      </c>
      <c r="Q91" s="216" t="s">
        <v>492</v>
      </c>
      <c r="R91" s="216">
        <v>1</v>
      </c>
      <c r="S91" s="216" t="s">
        <v>4149</v>
      </c>
      <c r="T91" s="216" t="s">
        <v>4148</v>
      </c>
      <c r="U91" s="217">
        <v>45525</v>
      </c>
      <c r="V91" s="221" t="s">
        <v>4152</v>
      </c>
      <c r="W91" s="213">
        <v>55960000</v>
      </c>
      <c r="X91" s="213" t="s">
        <v>4070</v>
      </c>
      <c r="Y91" s="213" t="s">
        <v>884</v>
      </c>
      <c r="Z91" s="213">
        <v>2</v>
      </c>
      <c r="AA91" s="213" t="s">
        <v>4151</v>
      </c>
      <c r="AB91" s="213" t="s">
        <v>4071</v>
      </c>
      <c r="AC91" s="214">
        <v>45525</v>
      </c>
      <c r="AD91" s="221" t="s">
        <v>4154</v>
      </c>
      <c r="AE91" s="218">
        <v>55960000</v>
      </c>
      <c r="AF91" s="218" t="s">
        <v>4070</v>
      </c>
      <c r="AG91" s="218" t="s">
        <v>884</v>
      </c>
      <c r="AH91" s="218">
        <v>2</v>
      </c>
      <c r="AI91" s="218" t="s">
        <v>4153</v>
      </c>
      <c r="AJ91" s="218" t="s">
        <v>4071</v>
      </c>
      <c r="AK91" s="219">
        <v>45525</v>
      </c>
      <c r="AL91" s="221" t="s">
        <v>6014</v>
      </c>
      <c r="AM91" s="213">
        <v>3304000</v>
      </c>
      <c r="AN91" s="213" t="s">
        <v>6011</v>
      </c>
      <c r="AO91" s="213" t="s">
        <v>884</v>
      </c>
      <c r="AP91" s="213">
        <v>2</v>
      </c>
      <c r="AQ91" s="213" t="s">
        <v>6013</v>
      </c>
      <c r="AR91" s="213" t="s">
        <v>6012</v>
      </c>
      <c r="AS91" s="214">
        <v>45560</v>
      </c>
      <c r="AT91" s="222" t="s">
        <v>4155</v>
      </c>
      <c r="AU91" s="218" t="s">
        <v>17</v>
      </c>
      <c r="AV91" s="218" t="s">
        <v>17</v>
      </c>
      <c r="AW91" s="218" t="s">
        <v>17</v>
      </c>
      <c r="AX91" s="218" t="s">
        <v>17</v>
      </c>
      <c r="AY91" s="218" t="s">
        <v>517</v>
      </c>
      <c r="AZ91" s="218" t="s">
        <v>17</v>
      </c>
      <c r="BA91" s="219">
        <v>45525</v>
      </c>
      <c r="BB91" s="221" t="s">
        <v>4169</v>
      </c>
      <c r="BC91" s="213" t="s">
        <v>17</v>
      </c>
      <c r="BD91" s="213" t="s">
        <v>17</v>
      </c>
      <c r="BE91" s="213" t="s">
        <v>17</v>
      </c>
      <c r="BF91" s="213" t="s">
        <v>17</v>
      </c>
      <c r="BG91" s="213" t="s">
        <v>1759</v>
      </c>
      <c r="BH91" s="213" t="s">
        <v>17</v>
      </c>
      <c r="BI91" s="214">
        <v>45525</v>
      </c>
      <c r="BJ91" s="222" t="s">
        <v>6016</v>
      </c>
      <c r="BK91" s="222">
        <v>5206</v>
      </c>
      <c r="BL91" s="222" t="s">
        <v>5995</v>
      </c>
      <c r="BM91" s="222" t="s">
        <v>884</v>
      </c>
      <c r="BN91" s="222">
        <v>2</v>
      </c>
      <c r="BO91" s="222" t="s">
        <v>6015</v>
      </c>
      <c r="BP91" s="218" t="s">
        <v>691</v>
      </c>
      <c r="BQ91" s="223">
        <v>45560</v>
      </c>
      <c r="BR91" s="221" t="s">
        <v>4170</v>
      </c>
      <c r="BS91" s="224" t="s">
        <v>17</v>
      </c>
      <c r="BT91" s="224" t="s">
        <v>17</v>
      </c>
      <c r="BU91" s="224" t="s">
        <v>17</v>
      </c>
      <c r="BV91" s="224" t="s">
        <v>17</v>
      </c>
      <c r="BW91" s="224" t="s">
        <v>1759</v>
      </c>
      <c r="BX91" s="224" t="s">
        <v>17</v>
      </c>
      <c r="BY91" s="214">
        <v>45525</v>
      </c>
      <c r="BZ91" s="222" t="s">
        <v>4171</v>
      </c>
      <c r="CA91" s="222" t="s">
        <v>17</v>
      </c>
      <c r="CB91" s="222" t="s">
        <v>17</v>
      </c>
      <c r="CC91" s="222" t="s">
        <v>17</v>
      </c>
      <c r="CD91" s="222" t="s">
        <v>17</v>
      </c>
      <c r="CE91" s="222" t="s">
        <v>1759</v>
      </c>
      <c r="CF91" s="222" t="s">
        <v>17</v>
      </c>
      <c r="CG91" s="223">
        <v>45525</v>
      </c>
      <c r="CH91" s="221" t="s">
        <v>11769</v>
      </c>
      <c r="CI91" s="222" t="e">
        <v>#N/A</v>
      </c>
      <c r="CJ91" s="222" t="e">
        <v>#N/A</v>
      </c>
      <c r="CK91" s="222" t="e">
        <v>#N/A</v>
      </c>
      <c r="CL91" s="222" t="e">
        <v>#N/A</v>
      </c>
      <c r="CM91" s="222" t="e">
        <v>#N/A</v>
      </c>
      <c r="CN91" s="222" t="e">
        <v>#N/A</v>
      </c>
      <c r="CO91" s="225" t="e">
        <v>#N/A</v>
      </c>
      <c r="CP91" s="222" t="s">
        <v>4173</v>
      </c>
      <c r="CQ91" s="224" t="s">
        <v>17</v>
      </c>
      <c r="CR91" s="224" t="s">
        <v>17</v>
      </c>
      <c r="CS91" s="224" t="s">
        <v>17</v>
      </c>
      <c r="CT91" s="224" t="s">
        <v>17</v>
      </c>
      <c r="CU91" s="224" t="s">
        <v>1759</v>
      </c>
      <c r="CV91" s="224" t="s">
        <v>17</v>
      </c>
      <c r="CW91" s="214">
        <v>45525</v>
      </c>
      <c r="CX91" s="222" t="s">
        <v>4157</v>
      </c>
      <c r="CY91" s="218">
        <v>15105000</v>
      </c>
      <c r="CZ91" s="218" t="s">
        <v>4076</v>
      </c>
      <c r="DA91" s="218" t="s">
        <v>884</v>
      </c>
      <c r="DB91" s="218">
        <v>2</v>
      </c>
      <c r="DC91" s="218" t="s">
        <v>4156</v>
      </c>
      <c r="DD91" s="218" t="s">
        <v>4077</v>
      </c>
      <c r="DE91" s="220">
        <v>45525</v>
      </c>
      <c r="DF91" s="221" t="s">
        <v>4159</v>
      </c>
      <c r="DG91" s="213">
        <v>0</v>
      </c>
      <c r="DH91" s="224" t="s">
        <v>4076</v>
      </c>
      <c r="DI91" s="224" t="s">
        <v>884</v>
      </c>
      <c r="DJ91" s="224">
        <v>2</v>
      </c>
      <c r="DK91" s="224" t="s">
        <v>4158</v>
      </c>
      <c r="DL91" s="224" t="s">
        <v>4077</v>
      </c>
      <c r="DM91" s="214">
        <v>45525</v>
      </c>
      <c r="DN91" s="222" t="s">
        <v>4161</v>
      </c>
      <c r="DO91" s="218">
        <v>40855000</v>
      </c>
      <c r="DP91" s="222" t="s">
        <v>4076</v>
      </c>
      <c r="DQ91" s="222" t="s">
        <v>884</v>
      </c>
      <c r="DR91" s="222">
        <v>2</v>
      </c>
      <c r="DS91" s="222" t="s">
        <v>4160</v>
      </c>
      <c r="DT91" s="222" t="s">
        <v>4077</v>
      </c>
      <c r="DU91" s="223">
        <v>45525</v>
      </c>
      <c r="DV91" s="221" t="s">
        <v>4162</v>
      </c>
      <c r="DW91" s="213">
        <v>11613000</v>
      </c>
      <c r="DX91" s="224" t="s">
        <v>4076</v>
      </c>
      <c r="DY91" s="224" t="s">
        <v>884</v>
      </c>
      <c r="DZ91" s="224">
        <v>2</v>
      </c>
      <c r="EA91" s="224" t="s">
        <v>4156</v>
      </c>
      <c r="EB91" s="224" t="s">
        <v>4077</v>
      </c>
      <c r="EC91" s="214">
        <v>45525</v>
      </c>
      <c r="ED91" s="222" t="s">
        <v>4163</v>
      </c>
      <c r="EE91" s="218">
        <v>3492000</v>
      </c>
      <c r="EF91" s="222" t="s">
        <v>4076</v>
      </c>
      <c r="EG91" s="222" t="s">
        <v>884</v>
      </c>
      <c r="EH91" s="222">
        <v>2</v>
      </c>
      <c r="EI91" s="222" t="s">
        <v>4156</v>
      </c>
      <c r="EJ91" s="222" t="s">
        <v>4077</v>
      </c>
      <c r="EK91" s="223">
        <v>45525</v>
      </c>
      <c r="EL91" s="221" t="s">
        <v>4164</v>
      </c>
      <c r="EM91" s="213" t="s">
        <v>17</v>
      </c>
      <c r="EN91" s="224" t="s">
        <v>4076</v>
      </c>
      <c r="EO91" s="224" t="s">
        <v>884</v>
      </c>
      <c r="EP91" s="224">
        <v>2</v>
      </c>
      <c r="EQ91" s="224" t="s">
        <v>4156</v>
      </c>
      <c r="ER91" s="224" t="s">
        <v>4077</v>
      </c>
      <c r="ES91" s="214">
        <v>45525</v>
      </c>
      <c r="ET91" s="222" t="s">
        <v>6021</v>
      </c>
      <c r="EU91" s="222">
        <v>9596</v>
      </c>
      <c r="EV91" s="222" t="s">
        <v>5966</v>
      </c>
      <c r="EW91" s="222" t="s">
        <v>884</v>
      </c>
      <c r="EX91" s="222">
        <v>2</v>
      </c>
      <c r="EY91" s="222" t="s">
        <v>5968</v>
      </c>
      <c r="EZ91" s="222" t="s">
        <v>5967</v>
      </c>
      <c r="FA91" s="223">
        <v>45560</v>
      </c>
      <c r="FB91" s="221" t="s">
        <v>4166</v>
      </c>
      <c r="FC91" s="224">
        <v>5</v>
      </c>
      <c r="FD91" s="224" t="s">
        <v>4111</v>
      </c>
      <c r="FE91" s="224" t="s">
        <v>492</v>
      </c>
      <c r="FF91" s="224">
        <v>1</v>
      </c>
      <c r="FG91" s="224" t="s">
        <v>4165</v>
      </c>
      <c r="FH91" s="224" t="s">
        <v>4112</v>
      </c>
      <c r="FI91" s="214">
        <v>45525</v>
      </c>
      <c r="FJ91" s="221" t="s">
        <v>4167</v>
      </c>
      <c r="FK91" s="222" t="s">
        <v>17</v>
      </c>
      <c r="FL91" s="222" t="s">
        <v>17</v>
      </c>
      <c r="FM91" s="222" t="s">
        <v>17</v>
      </c>
      <c r="FN91" s="222" t="s">
        <v>17</v>
      </c>
      <c r="FO91" s="222" t="s">
        <v>1759</v>
      </c>
      <c r="FP91" s="218" t="s">
        <v>17</v>
      </c>
      <c r="FQ91" s="219">
        <v>45525</v>
      </c>
      <c r="FR91" s="221" t="s">
        <v>4168</v>
      </c>
      <c r="FS91" s="224" t="s">
        <v>17</v>
      </c>
      <c r="FT91" s="224" t="s">
        <v>17</v>
      </c>
      <c r="FU91" s="224" t="s">
        <v>17</v>
      </c>
      <c r="FV91" s="224" t="s">
        <v>17</v>
      </c>
      <c r="FW91" s="224" t="s">
        <v>1759</v>
      </c>
      <c r="FX91" s="224" t="s">
        <v>17</v>
      </c>
      <c r="FY91" s="214">
        <v>45525</v>
      </c>
      <c r="FZ91" s="222" t="s">
        <v>2578</v>
      </c>
      <c r="GA91" s="222">
        <v>2</v>
      </c>
      <c r="GB91" s="222" t="s">
        <v>2177</v>
      </c>
      <c r="GC91" s="222" t="s">
        <v>33</v>
      </c>
      <c r="GD91" s="222">
        <v>2</v>
      </c>
      <c r="GE91" s="222" t="s">
        <v>17</v>
      </c>
      <c r="GF91" s="222" t="s">
        <v>17</v>
      </c>
      <c r="GG91" s="223">
        <v>45456</v>
      </c>
      <c r="GH91" s="221" t="s">
        <v>2584</v>
      </c>
      <c r="GI91" s="224">
        <v>3</v>
      </c>
      <c r="GJ91" s="224" t="s">
        <v>2177</v>
      </c>
      <c r="GK91" s="224" t="s">
        <v>33</v>
      </c>
      <c r="GL91" s="224">
        <v>2</v>
      </c>
      <c r="GM91" s="224" t="s">
        <v>17</v>
      </c>
      <c r="GN91" s="224" t="s">
        <v>17</v>
      </c>
      <c r="GO91" s="214">
        <v>45456</v>
      </c>
      <c r="GP91" s="222" t="s">
        <v>2579</v>
      </c>
      <c r="GQ91" s="222">
        <v>3</v>
      </c>
      <c r="GR91" s="222" t="s">
        <v>2177</v>
      </c>
      <c r="GS91" s="222" t="s">
        <v>33</v>
      </c>
      <c r="GT91" s="222">
        <v>2</v>
      </c>
      <c r="GU91" s="222" t="s">
        <v>17</v>
      </c>
      <c r="GV91" s="222" t="s">
        <v>17</v>
      </c>
      <c r="GW91" s="223">
        <v>45456</v>
      </c>
      <c r="GX91" s="221" t="s">
        <v>2585</v>
      </c>
      <c r="GY91" s="224">
        <v>1</v>
      </c>
      <c r="GZ91" s="224" t="s">
        <v>2177</v>
      </c>
      <c r="HA91" s="224" t="s">
        <v>33</v>
      </c>
      <c r="HB91" s="224">
        <v>2</v>
      </c>
      <c r="HC91" s="224" t="s">
        <v>17</v>
      </c>
      <c r="HD91" s="224" t="s">
        <v>17</v>
      </c>
      <c r="HE91" s="214">
        <v>45456</v>
      </c>
      <c r="HF91" s="222" t="s">
        <v>2577</v>
      </c>
      <c r="HG91" s="222">
        <v>3</v>
      </c>
      <c r="HH91" s="222" t="s">
        <v>2177</v>
      </c>
      <c r="HI91" s="222" t="s">
        <v>33</v>
      </c>
      <c r="HJ91" s="222">
        <v>2</v>
      </c>
      <c r="HK91" s="222" t="s">
        <v>17</v>
      </c>
      <c r="HL91" s="222" t="s">
        <v>17</v>
      </c>
      <c r="HM91" s="223">
        <v>45456</v>
      </c>
      <c r="HN91" s="221" t="s">
        <v>2583</v>
      </c>
      <c r="HO91" s="224">
        <v>3</v>
      </c>
      <c r="HP91" s="224" t="s">
        <v>2177</v>
      </c>
      <c r="HQ91" s="224" t="s">
        <v>33</v>
      </c>
      <c r="HR91" s="224">
        <v>2</v>
      </c>
      <c r="HS91" s="224" t="s">
        <v>17</v>
      </c>
      <c r="HT91" s="224" t="s">
        <v>17</v>
      </c>
      <c r="HU91" s="214">
        <v>45456</v>
      </c>
      <c r="HV91" s="222" t="s">
        <v>2580</v>
      </c>
      <c r="HW91" s="222">
        <v>3</v>
      </c>
      <c r="HX91" s="222" t="s">
        <v>2177</v>
      </c>
      <c r="HY91" s="222" t="s">
        <v>33</v>
      </c>
      <c r="HZ91" s="222">
        <v>2</v>
      </c>
      <c r="IA91" s="222" t="s">
        <v>17</v>
      </c>
      <c r="IB91" s="222" t="s">
        <v>17</v>
      </c>
      <c r="IC91" s="223">
        <v>45456</v>
      </c>
      <c r="ID91" s="221" t="s">
        <v>2582</v>
      </c>
      <c r="IE91" s="224">
        <v>2</v>
      </c>
      <c r="IF91" s="224" t="s">
        <v>2177</v>
      </c>
      <c r="IG91" s="224" t="s">
        <v>33</v>
      </c>
      <c r="IH91" s="224">
        <v>2</v>
      </c>
      <c r="II91" s="224" t="s">
        <v>17</v>
      </c>
      <c r="IJ91" s="224" t="s">
        <v>17</v>
      </c>
      <c r="IK91" s="214">
        <v>45456</v>
      </c>
      <c r="IL91" s="222" t="s">
        <v>2581</v>
      </c>
      <c r="IM91" s="222">
        <v>2</v>
      </c>
      <c r="IN91" s="222" t="s">
        <v>2177</v>
      </c>
      <c r="IO91" s="222" t="s">
        <v>33</v>
      </c>
      <c r="IP91" s="222">
        <v>2</v>
      </c>
      <c r="IQ91" s="222" t="s">
        <v>17</v>
      </c>
      <c r="IR91" s="222" t="s">
        <v>17</v>
      </c>
      <c r="IS91" s="223">
        <v>45456</v>
      </c>
    </row>
    <row r="92" spans="1:253" s="11" customFormat="1" ht="13.25" customHeight="1" x14ac:dyDescent="0.25">
      <c r="A92" s="11" t="s">
        <v>4174</v>
      </c>
      <c r="B92" s="11" t="s">
        <v>11069</v>
      </c>
      <c r="C92" s="11" t="s">
        <v>4175</v>
      </c>
      <c r="D92" s="11" t="s">
        <v>2554</v>
      </c>
      <c r="E92" s="11" t="s">
        <v>10574</v>
      </c>
      <c r="F92" s="11" t="s">
        <v>4179</v>
      </c>
      <c r="G92" s="212">
        <v>55744000</v>
      </c>
      <c r="H92" s="213" t="s">
        <v>4176</v>
      </c>
      <c r="I92" s="213" t="s">
        <v>884</v>
      </c>
      <c r="J92" s="213">
        <v>2</v>
      </c>
      <c r="K92" s="213" t="s">
        <v>4178</v>
      </c>
      <c r="L92" s="213" t="s">
        <v>4177</v>
      </c>
      <c r="M92" s="214">
        <v>45525</v>
      </c>
      <c r="N92" s="221" t="s">
        <v>6125</v>
      </c>
      <c r="O92" s="216">
        <v>640558</v>
      </c>
      <c r="P92" s="216" t="s">
        <v>6122</v>
      </c>
      <c r="Q92" s="216" t="s">
        <v>22</v>
      </c>
      <c r="R92" s="216">
        <v>3</v>
      </c>
      <c r="S92" s="216" t="s">
        <v>6124</v>
      </c>
      <c r="T92" s="216" t="s">
        <v>6123</v>
      </c>
      <c r="U92" s="217">
        <v>45560</v>
      </c>
      <c r="V92" s="221" t="s">
        <v>6129</v>
      </c>
      <c r="W92" s="213">
        <v>7100000</v>
      </c>
      <c r="X92" s="213" t="s">
        <v>6126</v>
      </c>
      <c r="Y92" s="213" t="s">
        <v>884</v>
      </c>
      <c r="Z92" s="213">
        <v>2</v>
      </c>
      <c r="AA92" s="213" t="s">
        <v>6128</v>
      </c>
      <c r="AB92" s="213" t="s">
        <v>6127</v>
      </c>
      <c r="AC92" s="214">
        <v>45560</v>
      </c>
      <c r="AD92" s="221" t="s">
        <v>6133</v>
      </c>
      <c r="AE92" s="218">
        <v>1280000</v>
      </c>
      <c r="AF92" s="218" t="s">
        <v>6130</v>
      </c>
      <c r="AG92" s="218" t="s">
        <v>884</v>
      </c>
      <c r="AH92" s="218">
        <v>2</v>
      </c>
      <c r="AI92" s="218" t="s">
        <v>6132</v>
      </c>
      <c r="AJ92" s="218" t="s">
        <v>6131</v>
      </c>
      <c r="AK92" s="219">
        <v>45560</v>
      </c>
      <c r="AL92" s="221" t="s">
        <v>6137</v>
      </c>
      <c r="AM92" s="213">
        <v>430000</v>
      </c>
      <c r="AN92" s="213" t="s">
        <v>6134</v>
      </c>
      <c r="AO92" s="213" t="s">
        <v>884</v>
      </c>
      <c r="AP92" s="213">
        <v>2</v>
      </c>
      <c r="AQ92" s="213" t="s">
        <v>6136</v>
      </c>
      <c r="AR92" s="213" t="s">
        <v>6135</v>
      </c>
      <c r="AS92" s="214">
        <v>45560</v>
      </c>
      <c r="AT92" s="222" t="s">
        <v>6141</v>
      </c>
      <c r="AU92" s="218">
        <v>100</v>
      </c>
      <c r="AV92" s="218" t="s">
        <v>6138</v>
      </c>
      <c r="AW92" s="218" t="s">
        <v>884</v>
      </c>
      <c r="AX92" s="218">
        <v>2</v>
      </c>
      <c r="AY92" s="218" t="s">
        <v>6140</v>
      </c>
      <c r="AZ92" s="218" t="s">
        <v>6139</v>
      </c>
      <c r="BA92" s="219">
        <v>45560</v>
      </c>
      <c r="BB92" s="221" t="s">
        <v>4186</v>
      </c>
      <c r="BC92" s="213" t="s">
        <v>17</v>
      </c>
      <c r="BD92" s="213" t="s">
        <v>17</v>
      </c>
      <c r="BE92" s="213" t="s">
        <v>17</v>
      </c>
      <c r="BF92" s="213" t="s">
        <v>17</v>
      </c>
      <c r="BG92" s="213" t="s">
        <v>517</v>
      </c>
      <c r="BH92" s="213" t="s">
        <v>17</v>
      </c>
      <c r="BI92" s="214">
        <v>45525</v>
      </c>
      <c r="BJ92" s="222" t="s">
        <v>6145</v>
      </c>
      <c r="BK92" s="222">
        <v>302</v>
      </c>
      <c r="BL92" s="222" t="s">
        <v>6142</v>
      </c>
      <c r="BM92" s="222" t="s">
        <v>884</v>
      </c>
      <c r="BN92" s="222">
        <v>2</v>
      </c>
      <c r="BO92" s="222" t="s">
        <v>6144</v>
      </c>
      <c r="BP92" s="218" t="s">
        <v>6143</v>
      </c>
      <c r="BQ92" s="223">
        <v>45560</v>
      </c>
      <c r="BR92" s="221" t="s">
        <v>6163</v>
      </c>
      <c r="BS92" s="224">
        <v>65000</v>
      </c>
      <c r="BT92" s="224" t="s">
        <v>5987</v>
      </c>
      <c r="BU92" s="224" t="s">
        <v>884</v>
      </c>
      <c r="BV92" s="224">
        <v>2</v>
      </c>
      <c r="BW92" s="224" t="s">
        <v>5989</v>
      </c>
      <c r="BX92" s="224" t="s">
        <v>5988</v>
      </c>
      <c r="BY92" s="214">
        <v>45560</v>
      </c>
      <c r="BZ92" s="222" t="s">
        <v>4187</v>
      </c>
      <c r="CA92" s="222" t="s">
        <v>17</v>
      </c>
      <c r="CB92" s="222" t="s">
        <v>17</v>
      </c>
      <c r="CC92" s="222" t="s">
        <v>17</v>
      </c>
      <c r="CD92" s="222" t="s">
        <v>17</v>
      </c>
      <c r="CE92" s="222" t="s">
        <v>517</v>
      </c>
      <c r="CF92" s="222" t="s">
        <v>17</v>
      </c>
      <c r="CG92" s="223">
        <v>45525</v>
      </c>
      <c r="CH92" s="221" t="s">
        <v>11770</v>
      </c>
      <c r="CI92" s="222" t="e">
        <v>#N/A</v>
      </c>
      <c r="CJ92" s="222" t="e">
        <v>#N/A</v>
      </c>
      <c r="CK92" s="222" t="e">
        <v>#N/A</v>
      </c>
      <c r="CL92" s="222" t="e">
        <v>#N/A</v>
      </c>
      <c r="CM92" s="222" t="e">
        <v>#N/A</v>
      </c>
      <c r="CN92" s="222" t="e">
        <v>#N/A</v>
      </c>
      <c r="CO92" s="225" t="e">
        <v>#N/A</v>
      </c>
      <c r="CP92" s="222" t="s">
        <v>4189</v>
      </c>
      <c r="CQ92" s="224" t="s">
        <v>17</v>
      </c>
      <c r="CR92" s="224" t="s">
        <v>17</v>
      </c>
      <c r="CS92" s="224" t="s">
        <v>17</v>
      </c>
      <c r="CT92" s="224" t="s">
        <v>17</v>
      </c>
      <c r="CU92" s="224" t="s">
        <v>517</v>
      </c>
      <c r="CV92" s="224" t="s">
        <v>17</v>
      </c>
      <c r="CW92" s="214">
        <v>45525</v>
      </c>
      <c r="CX92" s="222" t="s">
        <v>6150</v>
      </c>
      <c r="CY92" s="218">
        <v>75000</v>
      </c>
      <c r="CZ92" s="218" t="s">
        <v>6147</v>
      </c>
      <c r="DA92" s="218" t="s">
        <v>884</v>
      </c>
      <c r="DB92" s="218">
        <v>2</v>
      </c>
      <c r="DC92" s="218" t="s">
        <v>6157</v>
      </c>
      <c r="DD92" s="218" t="s">
        <v>6148</v>
      </c>
      <c r="DE92" s="220">
        <v>45560</v>
      </c>
      <c r="DF92" s="221" t="s">
        <v>6153</v>
      </c>
      <c r="DG92" s="213">
        <v>5820000</v>
      </c>
      <c r="DH92" s="224" t="s">
        <v>6126</v>
      </c>
      <c r="DI92" s="224" t="s">
        <v>22</v>
      </c>
      <c r="DJ92" s="224">
        <v>3</v>
      </c>
      <c r="DK92" s="224" t="s">
        <v>6152</v>
      </c>
      <c r="DL92" s="224" t="s">
        <v>6151</v>
      </c>
      <c r="DM92" s="214">
        <v>45560</v>
      </c>
      <c r="DN92" s="222" t="s">
        <v>6156</v>
      </c>
      <c r="DO92" s="218">
        <v>1205000</v>
      </c>
      <c r="DP92" s="222" t="s">
        <v>6130</v>
      </c>
      <c r="DQ92" s="222" t="s">
        <v>884</v>
      </c>
      <c r="DR92" s="222">
        <v>2</v>
      </c>
      <c r="DS92" s="222" t="s">
        <v>6155</v>
      </c>
      <c r="DT92" s="222" t="s">
        <v>6154</v>
      </c>
      <c r="DU92" s="223">
        <v>45560</v>
      </c>
      <c r="DV92" s="221" t="s">
        <v>6158</v>
      </c>
      <c r="DW92" s="213">
        <v>75000</v>
      </c>
      <c r="DX92" s="224" t="s">
        <v>6147</v>
      </c>
      <c r="DY92" s="224" t="s">
        <v>884</v>
      </c>
      <c r="DZ92" s="224">
        <v>2</v>
      </c>
      <c r="EA92" s="224" t="s">
        <v>6157</v>
      </c>
      <c r="EB92" s="224" t="s">
        <v>6148</v>
      </c>
      <c r="EC92" s="214">
        <v>45560</v>
      </c>
      <c r="ED92" s="222" t="s">
        <v>4181</v>
      </c>
      <c r="EE92" s="218" t="s">
        <v>17</v>
      </c>
      <c r="EF92" s="222" t="s">
        <v>17</v>
      </c>
      <c r="EG92" s="222" t="s">
        <v>884</v>
      </c>
      <c r="EH92" s="222">
        <v>2</v>
      </c>
      <c r="EI92" s="222" t="s">
        <v>4180</v>
      </c>
      <c r="EJ92" s="222" t="s">
        <v>17</v>
      </c>
      <c r="EK92" s="223">
        <v>45525</v>
      </c>
      <c r="EL92" s="221" t="s">
        <v>4183</v>
      </c>
      <c r="EM92" s="213" t="s">
        <v>17</v>
      </c>
      <c r="EN92" s="224" t="s">
        <v>17</v>
      </c>
      <c r="EO92" s="224" t="s">
        <v>884</v>
      </c>
      <c r="EP92" s="224">
        <v>2</v>
      </c>
      <c r="EQ92" s="224" t="s">
        <v>4182</v>
      </c>
      <c r="ER92" s="224" t="s">
        <v>17</v>
      </c>
      <c r="ES92" s="214">
        <v>45525</v>
      </c>
      <c r="ET92" s="222" t="s">
        <v>6146</v>
      </c>
      <c r="EU92" s="222">
        <v>9596</v>
      </c>
      <c r="EV92" s="222" t="s">
        <v>5966</v>
      </c>
      <c r="EW92" s="222" t="s">
        <v>884</v>
      </c>
      <c r="EX92" s="222">
        <v>2</v>
      </c>
      <c r="EY92" s="222" t="s">
        <v>5968</v>
      </c>
      <c r="EZ92" s="222" t="s">
        <v>5967</v>
      </c>
      <c r="FA92" s="223">
        <v>45560</v>
      </c>
      <c r="FB92" s="221" t="s">
        <v>6162</v>
      </c>
      <c r="FC92" s="224">
        <v>4</v>
      </c>
      <c r="FD92" s="224" t="s">
        <v>6159</v>
      </c>
      <c r="FE92" s="224" t="s">
        <v>884</v>
      </c>
      <c r="FF92" s="224">
        <v>2</v>
      </c>
      <c r="FG92" s="224" t="s">
        <v>6161</v>
      </c>
      <c r="FH92" s="224" t="s">
        <v>6160</v>
      </c>
      <c r="FI92" s="214">
        <v>45560</v>
      </c>
      <c r="FJ92" s="221" t="s">
        <v>4184</v>
      </c>
      <c r="FK92" s="222" t="s">
        <v>17</v>
      </c>
      <c r="FL92" s="222" t="s">
        <v>17</v>
      </c>
      <c r="FM92" s="222" t="s">
        <v>17</v>
      </c>
      <c r="FN92" s="222" t="s">
        <v>17</v>
      </c>
      <c r="FO92" s="222" t="s">
        <v>517</v>
      </c>
      <c r="FP92" s="218" t="s">
        <v>17</v>
      </c>
      <c r="FQ92" s="219">
        <v>45525</v>
      </c>
      <c r="FR92" s="221" t="s">
        <v>4185</v>
      </c>
      <c r="FS92" s="224" t="s">
        <v>17</v>
      </c>
      <c r="FT92" s="224" t="s">
        <v>17</v>
      </c>
      <c r="FU92" s="224" t="s">
        <v>17</v>
      </c>
      <c r="FV92" s="224" t="s">
        <v>17</v>
      </c>
      <c r="FW92" s="224" t="s">
        <v>517</v>
      </c>
      <c r="FX92" s="224" t="s">
        <v>17</v>
      </c>
      <c r="FY92" s="214">
        <v>45525</v>
      </c>
      <c r="FZ92" s="222" t="s">
        <v>4375</v>
      </c>
      <c r="GA92" s="222">
        <v>2</v>
      </c>
      <c r="GB92" s="222" t="s">
        <v>2177</v>
      </c>
      <c r="GC92" s="222" t="s">
        <v>33</v>
      </c>
      <c r="GD92" s="222">
        <v>2</v>
      </c>
      <c r="GE92" s="222" t="s">
        <v>17</v>
      </c>
      <c r="GF92" s="222" t="s">
        <v>17</v>
      </c>
      <c r="GG92" s="223">
        <v>45525</v>
      </c>
      <c r="GH92" s="221" t="s">
        <v>4381</v>
      </c>
      <c r="GI92" s="224">
        <v>3</v>
      </c>
      <c r="GJ92" s="224" t="s">
        <v>2177</v>
      </c>
      <c r="GK92" s="224" t="s">
        <v>33</v>
      </c>
      <c r="GL92" s="224">
        <v>2</v>
      </c>
      <c r="GM92" s="224" t="s">
        <v>17</v>
      </c>
      <c r="GN92" s="224" t="s">
        <v>17</v>
      </c>
      <c r="GO92" s="214">
        <v>45525</v>
      </c>
      <c r="GP92" s="222" t="s">
        <v>4376</v>
      </c>
      <c r="GQ92" s="222">
        <v>3</v>
      </c>
      <c r="GR92" s="222" t="s">
        <v>2177</v>
      </c>
      <c r="GS92" s="222" t="s">
        <v>33</v>
      </c>
      <c r="GT92" s="222">
        <v>2</v>
      </c>
      <c r="GU92" s="222" t="s">
        <v>17</v>
      </c>
      <c r="GV92" s="222" t="s">
        <v>17</v>
      </c>
      <c r="GW92" s="223">
        <v>45525</v>
      </c>
      <c r="GX92" s="221" t="s">
        <v>4382</v>
      </c>
      <c r="GY92" s="224">
        <v>2</v>
      </c>
      <c r="GZ92" s="224" t="s">
        <v>2177</v>
      </c>
      <c r="HA92" s="224" t="s">
        <v>33</v>
      </c>
      <c r="HB92" s="224">
        <v>2</v>
      </c>
      <c r="HC92" s="224" t="s">
        <v>17</v>
      </c>
      <c r="HD92" s="224" t="s">
        <v>17</v>
      </c>
      <c r="HE92" s="214">
        <v>45525</v>
      </c>
      <c r="HF92" s="222" t="s">
        <v>4374</v>
      </c>
      <c r="HG92" s="222">
        <v>3</v>
      </c>
      <c r="HH92" s="222" t="s">
        <v>2177</v>
      </c>
      <c r="HI92" s="222" t="s">
        <v>33</v>
      </c>
      <c r="HJ92" s="222">
        <v>2</v>
      </c>
      <c r="HK92" s="222" t="s">
        <v>17</v>
      </c>
      <c r="HL92" s="222" t="s">
        <v>17</v>
      </c>
      <c r="HM92" s="223">
        <v>45525</v>
      </c>
      <c r="HN92" s="221" t="s">
        <v>4380</v>
      </c>
      <c r="HO92" s="224">
        <v>2</v>
      </c>
      <c r="HP92" s="224" t="s">
        <v>2177</v>
      </c>
      <c r="HQ92" s="224" t="s">
        <v>33</v>
      </c>
      <c r="HR92" s="224">
        <v>2</v>
      </c>
      <c r="HS92" s="224" t="s">
        <v>17</v>
      </c>
      <c r="HT92" s="224" t="s">
        <v>17</v>
      </c>
      <c r="HU92" s="214">
        <v>45525</v>
      </c>
      <c r="HV92" s="222" t="s">
        <v>4377</v>
      </c>
      <c r="HW92" s="222">
        <v>3</v>
      </c>
      <c r="HX92" s="222" t="s">
        <v>2177</v>
      </c>
      <c r="HY92" s="222" t="s">
        <v>33</v>
      </c>
      <c r="HZ92" s="222">
        <v>2</v>
      </c>
      <c r="IA92" s="222" t="s">
        <v>17</v>
      </c>
      <c r="IB92" s="222" t="s">
        <v>17</v>
      </c>
      <c r="IC92" s="223">
        <v>45525</v>
      </c>
      <c r="ID92" s="221" t="s">
        <v>4379</v>
      </c>
      <c r="IE92" s="224">
        <v>2</v>
      </c>
      <c r="IF92" s="224" t="s">
        <v>2177</v>
      </c>
      <c r="IG92" s="224" t="s">
        <v>33</v>
      </c>
      <c r="IH92" s="224">
        <v>2</v>
      </c>
      <c r="II92" s="224" t="s">
        <v>17</v>
      </c>
      <c r="IJ92" s="224" t="s">
        <v>17</v>
      </c>
      <c r="IK92" s="214">
        <v>45525</v>
      </c>
      <c r="IL92" s="222" t="s">
        <v>4378</v>
      </c>
      <c r="IM92" s="222">
        <v>3</v>
      </c>
      <c r="IN92" s="222" t="s">
        <v>2177</v>
      </c>
      <c r="IO92" s="222" t="s">
        <v>33</v>
      </c>
      <c r="IP92" s="222">
        <v>2</v>
      </c>
      <c r="IQ92" s="222" t="s">
        <v>17</v>
      </c>
      <c r="IR92" s="222" t="s">
        <v>17</v>
      </c>
      <c r="IS92" s="223">
        <v>45525</v>
      </c>
    </row>
    <row r="93" spans="1:253" s="11" customFormat="1" ht="13.25" customHeight="1" x14ac:dyDescent="0.25">
      <c r="A93" s="11" t="s">
        <v>3980</v>
      </c>
      <c r="B93" s="11" t="s">
        <v>11308</v>
      </c>
      <c r="C93" s="11" t="s">
        <v>3981</v>
      </c>
      <c r="D93" s="11" t="s">
        <v>1648</v>
      </c>
      <c r="E93" s="11" t="s">
        <v>10579</v>
      </c>
      <c r="F93" s="11" t="s">
        <v>9801</v>
      </c>
      <c r="G93" s="212">
        <v>34838000</v>
      </c>
      <c r="H93" s="213" t="s">
        <v>9736</v>
      </c>
      <c r="I93" s="213" t="s">
        <v>884</v>
      </c>
      <c r="J93" s="213">
        <v>2</v>
      </c>
      <c r="K93" s="213" t="s">
        <v>3922</v>
      </c>
      <c r="L93" s="213" t="s">
        <v>3921</v>
      </c>
      <c r="M93" s="214">
        <v>45565</v>
      </c>
      <c r="N93" s="221" t="s">
        <v>3983</v>
      </c>
      <c r="O93" s="216">
        <v>786380</v>
      </c>
      <c r="P93" s="216" t="s">
        <v>1649</v>
      </c>
      <c r="Q93" s="216" t="s">
        <v>884</v>
      </c>
      <c r="R93" s="216">
        <v>2</v>
      </c>
      <c r="S93" s="216" t="s">
        <v>3982</v>
      </c>
      <c r="T93" s="216" t="s">
        <v>1650</v>
      </c>
      <c r="U93" s="217">
        <v>45504</v>
      </c>
      <c r="V93" s="221" t="s">
        <v>9803</v>
      </c>
      <c r="W93" s="213">
        <v>34838000</v>
      </c>
      <c r="X93" s="213" t="s">
        <v>9736</v>
      </c>
      <c r="Y93" s="213" t="s">
        <v>884</v>
      </c>
      <c r="Z93" s="213">
        <v>2</v>
      </c>
      <c r="AA93" s="213" t="s">
        <v>9802</v>
      </c>
      <c r="AB93" s="213" t="s">
        <v>3921</v>
      </c>
      <c r="AC93" s="214">
        <v>45565</v>
      </c>
      <c r="AD93" s="221" t="s">
        <v>9805</v>
      </c>
      <c r="AE93" s="218">
        <v>34838000</v>
      </c>
      <c r="AF93" s="218" t="s">
        <v>9736</v>
      </c>
      <c r="AG93" s="218" t="s">
        <v>884</v>
      </c>
      <c r="AH93" s="218">
        <v>2</v>
      </c>
      <c r="AI93" s="218" t="s">
        <v>9804</v>
      </c>
      <c r="AJ93" s="218" t="s">
        <v>9739</v>
      </c>
      <c r="AK93" s="219">
        <v>45565</v>
      </c>
      <c r="AL93" s="221" t="s">
        <v>9809</v>
      </c>
      <c r="AM93" s="213">
        <v>836000</v>
      </c>
      <c r="AN93" s="213" t="s">
        <v>9806</v>
      </c>
      <c r="AO93" s="213" t="s">
        <v>884</v>
      </c>
      <c r="AP93" s="213">
        <v>2</v>
      </c>
      <c r="AQ93" s="213" t="s">
        <v>9808</v>
      </c>
      <c r="AR93" s="213" t="s">
        <v>9807</v>
      </c>
      <c r="AS93" s="214">
        <v>45565</v>
      </c>
      <c r="AT93" s="222" t="s">
        <v>3984</v>
      </c>
      <c r="AU93" s="218">
        <v>202</v>
      </c>
      <c r="AV93" s="218" t="s">
        <v>1565</v>
      </c>
      <c r="AW93" s="218" t="s">
        <v>884</v>
      </c>
      <c r="AX93" s="218">
        <v>2</v>
      </c>
      <c r="AY93" s="218" t="s">
        <v>1654</v>
      </c>
      <c r="AZ93" s="218" t="s">
        <v>1653</v>
      </c>
      <c r="BA93" s="219">
        <v>45504</v>
      </c>
      <c r="BB93" s="221" t="s">
        <v>3990</v>
      </c>
      <c r="BC93" s="213">
        <v>3342</v>
      </c>
      <c r="BD93" s="213" t="s">
        <v>3967</v>
      </c>
      <c r="BE93" s="213" t="s">
        <v>884</v>
      </c>
      <c r="BF93" s="213">
        <v>2</v>
      </c>
      <c r="BG93" s="213" t="s">
        <v>3969</v>
      </c>
      <c r="BH93" s="213" t="s">
        <v>3968</v>
      </c>
      <c r="BI93" s="214">
        <v>45504</v>
      </c>
      <c r="BJ93" s="222" t="s">
        <v>9810</v>
      </c>
      <c r="BK93" s="222">
        <v>323</v>
      </c>
      <c r="BL93" s="222" t="s">
        <v>9748</v>
      </c>
      <c r="BM93" s="222" t="s">
        <v>884</v>
      </c>
      <c r="BN93" s="222">
        <v>2</v>
      </c>
      <c r="BO93" s="222" t="s">
        <v>9742</v>
      </c>
      <c r="BP93" s="218" t="s">
        <v>9749</v>
      </c>
      <c r="BQ93" s="223">
        <v>45565</v>
      </c>
      <c r="BR93" s="221" t="s">
        <v>3991</v>
      </c>
      <c r="BS93" s="224">
        <v>6661</v>
      </c>
      <c r="BT93" s="224" t="s">
        <v>1565</v>
      </c>
      <c r="BU93" s="224" t="s">
        <v>884</v>
      </c>
      <c r="BV93" s="224">
        <v>2</v>
      </c>
      <c r="BW93" s="224" t="s">
        <v>1664</v>
      </c>
      <c r="BX93" s="224" t="s">
        <v>1653</v>
      </c>
      <c r="BY93" s="214">
        <v>45504</v>
      </c>
      <c r="BZ93" s="222" t="s">
        <v>3992</v>
      </c>
      <c r="CA93" s="222">
        <v>1773</v>
      </c>
      <c r="CB93" s="222" t="s">
        <v>1666</v>
      </c>
      <c r="CC93" s="222" t="s">
        <v>884</v>
      </c>
      <c r="CD93" s="222">
        <v>2</v>
      </c>
      <c r="CE93" s="222" t="s">
        <v>1668</v>
      </c>
      <c r="CF93" s="222" t="s">
        <v>1667</v>
      </c>
      <c r="CG93" s="223">
        <v>45504</v>
      </c>
      <c r="CH93" s="221" t="s">
        <v>11771</v>
      </c>
      <c r="CI93" s="222" t="e">
        <v>#N/A</v>
      </c>
      <c r="CJ93" s="222" t="e">
        <v>#N/A</v>
      </c>
      <c r="CK93" s="222" t="e">
        <v>#N/A</v>
      </c>
      <c r="CL93" s="222" t="e">
        <v>#N/A</v>
      </c>
      <c r="CM93" s="222" t="e">
        <v>#N/A</v>
      </c>
      <c r="CN93" s="222" t="e">
        <v>#N/A</v>
      </c>
      <c r="CO93" s="225" t="e">
        <v>#N/A</v>
      </c>
      <c r="CP93" s="222" t="s">
        <v>3996</v>
      </c>
      <c r="CQ93" s="224" t="s">
        <v>17</v>
      </c>
      <c r="CR93" s="224" t="s">
        <v>512</v>
      </c>
      <c r="CS93" s="224" t="s">
        <v>17</v>
      </c>
      <c r="CT93" s="224" t="s">
        <v>17</v>
      </c>
      <c r="CU93" s="224" t="s">
        <v>3995</v>
      </c>
      <c r="CV93" s="224" t="s">
        <v>512</v>
      </c>
      <c r="CW93" s="214">
        <v>45504</v>
      </c>
      <c r="CX93" s="222" t="s">
        <v>9815</v>
      </c>
      <c r="CY93" s="218">
        <v>5554000</v>
      </c>
      <c r="CZ93" s="218" t="s">
        <v>9821</v>
      </c>
      <c r="DA93" s="218" t="s">
        <v>884</v>
      </c>
      <c r="DB93" s="218">
        <v>2</v>
      </c>
      <c r="DC93" s="218" t="s">
        <v>9823</v>
      </c>
      <c r="DD93" s="218" t="s">
        <v>9822</v>
      </c>
      <c r="DE93" s="220">
        <v>45565</v>
      </c>
      <c r="DF93" s="221" t="s">
        <v>9817</v>
      </c>
      <c r="DG93" s="213">
        <v>0</v>
      </c>
      <c r="DH93" s="224" t="s">
        <v>9816</v>
      </c>
      <c r="DI93" s="224" t="s">
        <v>884</v>
      </c>
      <c r="DJ93" s="224">
        <v>2</v>
      </c>
      <c r="DK93" s="224" t="s">
        <v>3947</v>
      </c>
      <c r="DL93" s="224" t="s">
        <v>9739</v>
      </c>
      <c r="DM93" s="214">
        <v>45565</v>
      </c>
      <c r="DN93" s="222" t="s">
        <v>9820</v>
      </c>
      <c r="DO93" s="218">
        <v>29284000</v>
      </c>
      <c r="DP93" s="222" t="s">
        <v>9818</v>
      </c>
      <c r="DQ93" s="222" t="s">
        <v>884</v>
      </c>
      <c r="DR93" s="222">
        <v>2</v>
      </c>
      <c r="DS93" s="222" t="s">
        <v>3951</v>
      </c>
      <c r="DT93" s="222" t="s">
        <v>9819</v>
      </c>
      <c r="DU93" s="223">
        <v>45565</v>
      </c>
      <c r="DV93" s="221" t="s">
        <v>9824</v>
      </c>
      <c r="DW93" s="213">
        <v>3876000</v>
      </c>
      <c r="DX93" s="224" t="s">
        <v>9821</v>
      </c>
      <c r="DY93" s="224" t="s">
        <v>884</v>
      </c>
      <c r="DZ93" s="224">
        <v>2</v>
      </c>
      <c r="EA93" s="224" t="s">
        <v>9823</v>
      </c>
      <c r="EB93" s="224" t="s">
        <v>9822</v>
      </c>
      <c r="EC93" s="214">
        <v>45565</v>
      </c>
      <c r="ED93" s="222" t="s">
        <v>9826</v>
      </c>
      <c r="EE93" s="218">
        <v>1678000</v>
      </c>
      <c r="EF93" s="222" t="s">
        <v>9812</v>
      </c>
      <c r="EG93" s="222" t="s">
        <v>22</v>
      </c>
      <c r="EH93" s="222">
        <v>3</v>
      </c>
      <c r="EI93" s="222" t="s">
        <v>9825</v>
      </c>
      <c r="EJ93" s="222" t="s">
        <v>9813</v>
      </c>
      <c r="EK93" s="223">
        <v>45565</v>
      </c>
      <c r="EL93" s="221" t="s">
        <v>9828</v>
      </c>
      <c r="EM93" s="213">
        <v>0</v>
      </c>
      <c r="EN93" s="224" t="s">
        <v>3955</v>
      </c>
      <c r="EO93" s="224" t="s">
        <v>22</v>
      </c>
      <c r="EP93" s="224">
        <v>3</v>
      </c>
      <c r="EQ93" s="224" t="s">
        <v>9827</v>
      </c>
      <c r="ER93" s="224" t="s">
        <v>3986</v>
      </c>
      <c r="ES93" s="214">
        <v>45565</v>
      </c>
      <c r="ET93" s="222" t="s">
        <v>9811</v>
      </c>
      <c r="EU93" s="222">
        <v>323</v>
      </c>
      <c r="EV93" s="222" t="s">
        <v>9748</v>
      </c>
      <c r="EW93" s="222" t="s">
        <v>884</v>
      </c>
      <c r="EX93" s="222">
        <v>2</v>
      </c>
      <c r="EY93" s="222" t="s">
        <v>9742</v>
      </c>
      <c r="EZ93" s="222" t="s">
        <v>9749</v>
      </c>
      <c r="FA93" s="223">
        <v>45565</v>
      </c>
      <c r="FB93" s="221" t="s">
        <v>3987</v>
      </c>
      <c r="FC93" s="224">
        <v>4</v>
      </c>
      <c r="FD93" s="224" t="s">
        <v>3985</v>
      </c>
      <c r="FE93" s="224" t="s">
        <v>884</v>
      </c>
      <c r="FF93" s="224">
        <v>2</v>
      </c>
      <c r="FG93" s="224" t="s">
        <v>3961</v>
      </c>
      <c r="FH93" s="224" t="s">
        <v>3986</v>
      </c>
      <c r="FI93" s="214">
        <v>45504</v>
      </c>
      <c r="FJ93" s="221" t="s">
        <v>3988</v>
      </c>
      <c r="FK93" s="222" t="s">
        <v>17</v>
      </c>
      <c r="FL93" s="222" t="s">
        <v>17</v>
      </c>
      <c r="FM93" s="222" t="s">
        <v>17</v>
      </c>
      <c r="FN93" s="222" t="s">
        <v>17</v>
      </c>
      <c r="FO93" s="222" t="s">
        <v>2074</v>
      </c>
      <c r="FP93" s="218" t="s">
        <v>17</v>
      </c>
      <c r="FQ93" s="219">
        <v>45504</v>
      </c>
      <c r="FR93" s="221" t="s">
        <v>3989</v>
      </c>
      <c r="FS93" s="224" t="s">
        <v>17</v>
      </c>
      <c r="FT93" s="224" t="s">
        <v>17</v>
      </c>
      <c r="FU93" s="224" t="s">
        <v>17</v>
      </c>
      <c r="FV93" s="224" t="s">
        <v>17</v>
      </c>
      <c r="FW93" s="224" t="s">
        <v>2074</v>
      </c>
      <c r="FX93" s="224" t="s">
        <v>17</v>
      </c>
      <c r="FY93" s="214">
        <v>45504</v>
      </c>
      <c r="FZ93" s="222" t="s">
        <v>4040</v>
      </c>
      <c r="GA93" s="222">
        <v>1</v>
      </c>
      <c r="GB93" s="222" t="s">
        <v>2177</v>
      </c>
      <c r="GC93" s="222" t="s">
        <v>33</v>
      </c>
      <c r="GD93" s="222">
        <v>2</v>
      </c>
      <c r="GE93" s="222" t="s">
        <v>17</v>
      </c>
      <c r="GF93" s="222" t="s">
        <v>17</v>
      </c>
      <c r="GG93" s="223">
        <v>45520</v>
      </c>
      <c r="GH93" s="221" t="s">
        <v>4046</v>
      </c>
      <c r="GI93" s="224">
        <v>2</v>
      </c>
      <c r="GJ93" s="224" t="s">
        <v>2177</v>
      </c>
      <c r="GK93" s="224" t="s">
        <v>33</v>
      </c>
      <c r="GL93" s="224">
        <v>2</v>
      </c>
      <c r="GM93" s="224" t="s">
        <v>17</v>
      </c>
      <c r="GN93" s="224" t="s">
        <v>17</v>
      </c>
      <c r="GO93" s="214">
        <v>45520</v>
      </c>
      <c r="GP93" s="222" t="s">
        <v>4041</v>
      </c>
      <c r="GQ93" s="222">
        <v>1</v>
      </c>
      <c r="GR93" s="222" t="s">
        <v>2177</v>
      </c>
      <c r="GS93" s="222" t="s">
        <v>33</v>
      </c>
      <c r="GT93" s="222">
        <v>2</v>
      </c>
      <c r="GU93" s="222" t="s">
        <v>17</v>
      </c>
      <c r="GV93" s="222" t="s">
        <v>17</v>
      </c>
      <c r="GW93" s="223">
        <v>45520</v>
      </c>
      <c r="GX93" s="221" t="s">
        <v>4047</v>
      </c>
      <c r="GY93" s="224">
        <v>1</v>
      </c>
      <c r="GZ93" s="224" t="s">
        <v>2177</v>
      </c>
      <c r="HA93" s="224" t="s">
        <v>33</v>
      </c>
      <c r="HB93" s="224">
        <v>2</v>
      </c>
      <c r="HC93" s="224" t="s">
        <v>17</v>
      </c>
      <c r="HD93" s="224" t="s">
        <v>17</v>
      </c>
      <c r="HE93" s="214">
        <v>45520</v>
      </c>
      <c r="HF93" s="222" t="s">
        <v>4039</v>
      </c>
      <c r="HG93" s="222">
        <v>0</v>
      </c>
      <c r="HH93" s="222" t="s">
        <v>2177</v>
      </c>
      <c r="HI93" s="222" t="s">
        <v>33</v>
      </c>
      <c r="HJ93" s="222">
        <v>2</v>
      </c>
      <c r="HK93" s="222" t="s">
        <v>17</v>
      </c>
      <c r="HL93" s="222" t="s">
        <v>17</v>
      </c>
      <c r="HM93" s="223">
        <v>45520</v>
      </c>
      <c r="HN93" s="221" t="s">
        <v>4045</v>
      </c>
      <c r="HO93" s="224">
        <v>3</v>
      </c>
      <c r="HP93" s="224" t="s">
        <v>2177</v>
      </c>
      <c r="HQ93" s="224" t="s">
        <v>33</v>
      </c>
      <c r="HR93" s="224">
        <v>2</v>
      </c>
      <c r="HS93" s="224" t="s">
        <v>17</v>
      </c>
      <c r="HT93" s="224" t="s">
        <v>17</v>
      </c>
      <c r="HU93" s="214">
        <v>45520</v>
      </c>
      <c r="HV93" s="222" t="s">
        <v>4042</v>
      </c>
      <c r="HW93" s="222">
        <v>3</v>
      </c>
      <c r="HX93" s="222" t="s">
        <v>2177</v>
      </c>
      <c r="HY93" s="222" t="s">
        <v>33</v>
      </c>
      <c r="HZ93" s="222">
        <v>2</v>
      </c>
      <c r="IA93" s="222" t="s">
        <v>17</v>
      </c>
      <c r="IB93" s="222" t="s">
        <v>17</v>
      </c>
      <c r="IC93" s="223">
        <v>45520</v>
      </c>
      <c r="ID93" s="221" t="s">
        <v>4044</v>
      </c>
      <c r="IE93" s="224">
        <v>1</v>
      </c>
      <c r="IF93" s="224" t="s">
        <v>2177</v>
      </c>
      <c r="IG93" s="224" t="s">
        <v>33</v>
      </c>
      <c r="IH93" s="224">
        <v>2</v>
      </c>
      <c r="II93" s="224" t="s">
        <v>17</v>
      </c>
      <c r="IJ93" s="224" t="s">
        <v>17</v>
      </c>
      <c r="IK93" s="214">
        <v>45520</v>
      </c>
      <c r="IL93" s="222" t="s">
        <v>4043</v>
      </c>
      <c r="IM93" s="222">
        <v>3</v>
      </c>
      <c r="IN93" s="222" t="s">
        <v>2177</v>
      </c>
      <c r="IO93" s="222" t="s">
        <v>33</v>
      </c>
      <c r="IP93" s="222">
        <v>2</v>
      </c>
      <c r="IQ93" s="222" t="s">
        <v>17</v>
      </c>
      <c r="IR93" s="222" t="s">
        <v>17</v>
      </c>
      <c r="IS93" s="223">
        <v>45520</v>
      </c>
    </row>
    <row r="94" spans="1:253" s="11" customFormat="1" ht="13.25" customHeight="1" x14ac:dyDescent="0.25">
      <c r="A94" s="11" t="s">
        <v>1672</v>
      </c>
      <c r="B94" s="11" t="s">
        <v>11027</v>
      </c>
      <c r="C94" s="11" t="s">
        <v>1673</v>
      </c>
      <c r="D94" s="11" t="s">
        <v>1648</v>
      </c>
      <c r="E94" s="11" t="s">
        <v>10579</v>
      </c>
      <c r="F94" s="11" t="s">
        <v>9771</v>
      </c>
      <c r="G94" s="212">
        <v>34838000</v>
      </c>
      <c r="H94" s="213" t="s">
        <v>9736</v>
      </c>
      <c r="I94" s="213" t="s">
        <v>884</v>
      </c>
      <c r="J94" s="213">
        <v>2</v>
      </c>
      <c r="K94" s="213" t="s">
        <v>3922</v>
      </c>
      <c r="L94" s="213" t="s">
        <v>3921</v>
      </c>
      <c r="M94" s="214">
        <v>45565</v>
      </c>
      <c r="N94" s="221" t="s">
        <v>1677</v>
      </c>
      <c r="O94" s="216">
        <v>280615</v>
      </c>
      <c r="P94" s="216" t="s">
        <v>1674</v>
      </c>
      <c r="Q94" s="216" t="s">
        <v>884</v>
      </c>
      <c r="R94" s="216">
        <v>2</v>
      </c>
      <c r="S94" s="216" t="s">
        <v>1676</v>
      </c>
      <c r="T94" s="216" t="s">
        <v>1675</v>
      </c>
      <c r="U94" s="217">
        <v>45399</v>
      </c>
      <c r="V94" s="221" t="s">
        <v>9775</v>
      </c>
      <c r="W94" s="213">
        <v>11584000</v>
      </c>
      <c r="X94" s="213" t="s">
        <v>9772</v>
      </c>
      <c r="Y94" s="213" t="s">
        <v>22</v>
      </c>
      <c r="Z94" s="213">
        <v>3</v>
      </c>
      <c r="AA94" s="213" t="s">
        <v>9774</v>
      </c>
      <c r="AB94" s="213" t="s">
        <v>9773</v>
      </c>
      <c r="AC94" s="214">
        <v>45565</v>
      </c>
      <c r="AD94" s="221" t="s">
        <v>9777</v>
      </c>
      <c r="AE94" s="218">
        <v>11584000</v>
      </c>
      <c r="AF94" s="218" t="s">
        <v>9772</v>
      </c>
      <c r="AG94" s="218" t="s">
        <v>22</v>
      </c>
      <c r="AH94" s="218">
        <v>3</v>
      </c>
      <c r="AI94" s="218" t="s">
        <v>9776</v>
      </c>
      <c r="AJ94" s="218" t="s">
        <v>9773</v>
      </c>
      <c r="AK94" s="219">
        <v>45565</v>
      </c>
      <c r="AL94" s="221" t="s">
        <v>9781</v>
      </c>
      <c r="AM94" s="213">
        <v>710000</v>
      </c>
      <c r="AN94" s="213" t="s">
        <v>9778</v>
      </c>
      <c r="AO94" s="213" t="s">
        <v>884</v>
      </c>
      <c r="AP94" s="213">
        <v>2</v>
      </c>
      <c r="AQ94" s="213" t="s">
        <v>9780</v>
      </c>
      <c r="AR94" s="213" t="s">
        <v>9779</v>
      </c>
      <c r="AS94" s="214">
        <v>45565</v>
      </c>
      <c r="AT94" s="222" t="s">
        <v>1679</v>
      </c>
      <c r="AU94" s="218" t="s">
        <v>17</v>
      </c>
      <c r="AV94" s="218" t="s">
        <v>512</v>
      </c>
      <c r="AW94" s="218" t="s">
        <v>22</v>
      </c>
      <c r="AX94" s="218">
        <v>3</v>
      </c>
      <c r="AY94" s="218" t="s">
        <v>1678</v>
      </c>
      <c r="AZ94" s="218" t="s">
        <v>512</v>
      </c>
      <c r="BA94" s="219">
        <v>45399</v>
      </c>
      <c r="BB94" s="221" t="s">
        <v>1683</v>
      </c>
      <c r="BC94" s="213" t="s">
        <v>17</v>
      </c>
      <c r="BD94" s="213" t="s">
        <v>512</v>
      </c>
      <c r="BE94" s="213">
        <v>0</v>
      </c>
      <c r="BF94" s="213">
        <v>0</v>
      </c>
      <c r="BG94" s="213" t="s">
        <v>512</v>
      </c>
      <c r="BH94" s="213" t="s">
        <v>512</v>
      </c>
      <c r="BI94" s="214">
        <v>45399</v>
      </c>
      <c r="BJ94" s="222" t="s">
        <v>9783</v>
      </c>
      <c r="BK94" s="222">
        <v>177</v>
      </c>
      <c r="BL94" s="222" t="s">
        <v>8082</v>
      </c>
      <c r="BM94" s="222" t="s">
        <v>884</v>
      </c>
      <c r="BN94" s="222">
        <v>2</v>
      </c>
      <c r="BO94" s="222" t="s">
        <v>9782</v>
      </c>
      <c r="BP94" s="218" t="s">
        <v>4941</v>
      </c>
      <c r="BQ94" s="223">
        <v>45565</v>
      </c>
      <c r="BR94" s="221" t="s">
        <v>1684</v>
      </c>
      <c r="BS94" s="224" t="s">
        <v>17</v>
      </c>
      <c r="BT94" s="224" t="s">
        <v>512</v>
      </c>
      <c r="BU94" s="224">
        <v>0</v>
      </c>
      <c r="BV94" s="224">
        <v>0</v>
      </c>
      <c r="BW94" s="224" t="s">
        <v>512</v>
      </c>
      <c r="BX94" s="224" t="s">
        <v>512</v>
      </c>
      <c r="BY94" s="214">
        <v>45399</v>
      </c>
      <c r="BZ94" s="222" t="s">
        <v>1685</v>
      </c>
      <c r="CA94" s="222" t="s">
        <v>17</v>
      </c>
      <c r="CB94" s="222" t="s">
        <v>512</v>
      </c>
      <c r="CC94" s="222">
        <v>0</v>
      </c>
      <c r="CD94" s="222">
        <v>0</v>
      </c>
      <c r="CE94" s="222" t="s">
        <v>512</v>
      </c>
      <c r="CF94" s="222" t="s">
        <v>512</v>
      </c>
      <c r="CG94" s="223">
        <v>45399</v>
      </c>
      <c r="CH94" s="221" t="s">
        <v>11772</v>
      </c>
      <c r="CI94" s="222" t="e">
        <v>#N/A</v>
      </c>
      <c r="CJ94" s="222" t="e">
        <v>#N/A</v>
      </c>
      <c r="CK94" s="222" t="e">
        <v>#N/A</v>
      </c>
      <c r="CL94" s="222" t="e">
        <v>#N/A</v>
      </c>
      <c r="CM94" s="222" t="e">
        <v>#N/A</v>
      </c>
      <c r="CN94" s="222" t="e">
        <v>#N/A</v>
      </c>
      <c r="CO94" s="225" t="e">
        <v>#N/A</v>
      </c>
      <c r="CP94" s="222" t="s">
        <v>1687</v>
      </c>
      <c r="CQ94" s="224" t="s">
        <v>17</v>
      </c>
      <c r="CR94" s="224" t="s">
        <v>512</v>
      </c>
      <c r="CS94" s="224">
        <v>0</v>
      </c>
      <c r="CT94" s="224">
        <v>0</v>
      </c>
      <c r="CU94" s="224" t="s">
        <v>512</v>
      </c>
      <c r="CV94" s="224" t="s">
        <v>512</v>
      </c>
      <c r="CW94" s="214">
        <v>45399</v>
      </c>
      <c r="CX94" s="222" t="s">
        <v>9786</v>
      </c>
      <c r="CY94" s="218">
        <v>1700000</v>
      </c>
      <c r="CZ94" s="218" t="s">
        <v>9754</v>
      </c>
      <c r="DA94" s="218" t="s">
        <v>884</v>
      </c>
      <c r="DB94" s="218">
        <v>2</v>
      </c>
      <c r="DC94" s="218" t="s">
        <v>9795</v>
      </c>
      <c r="DD94" s="218" t="s">
        <v>9755</v>
      </c>
      <c r="DE94" s="220">
        <v>45565</v>
      </c>
      <c r="DF94" s="221" t="s">
        <v>9790</v>
      </c>
      <c r="DG94" s="213">
        <v>0</v>
      </c>
      <c r="DH94" s="224" t="s">
        <v>9787</v>
      </c>
      <c r="DI94" s="224" t="s">
        <v>884</v>
      </c>
      <c r="DJ94" s="224">
        <v>2</v>
      </c>
      <c r="DK94" s="224" t="s">
        <v>9789</v>
      </c>
      <c r="DL94" s="224" t="s">
        <v>9788</v>
      </c>
      <c r="DM94" s="214">
        <v>45565</v>
      </c>
      <c r="DN94" s="222" t="s">
        <v>9794</v>
      </c>
      <c r="DO94" s="218">
        <v>9884000</v>
      </c>
      <c r="DP94" s="222" t="s">
        <v>9791</v>
      </c>
      <c r="DQ94" s="222" t="s">
        <v>884</v>
      </c>
      <c r="DR94" s="222">
        <v>2</v>
      </c>
      <c r="DS94" s="222" t="s">
        <v>9793</v>
      </c>
      <c r="DT94" s="222" t="s">
        <v>9792</v>
      </c>
      <c r="DU94" s="223">
        <v>45565</v>
      </c>
      <c r="DV94" s="221" t="s">
        <v>9796</v>
      </c>
      <c r="DW94" s="213">
        <v>540000</v>
      </c>
      <c r="DX94" s="224" t="s">
        <v>9754</v>
      </c>
      <c r="DY94" s="224" t="s">
        <v>884</v>
      </c>
      <c r="DZ94" s="224">
        <v>2</v>
      </c>
      <c r="EA94" s="224" t="s">
        <v>9795</v>
      </c>
      <c r="EB94" s="224" t="s">
        <v>9755</v>
      </c>
      <c r="EC94" s="214">
        <v>45565</v>
      </c>
      <c r="ED94" s="222" t="s">
        <v>9798</v>
      </c>
      <c r="EE94" s="218">
        <v>1160000</v>
      </c>
      <c r="EF94" s="222" t="s">
        <v>9754</v>
      </c>
      <c r="EG94" s="222" t="s">
        <v>22</v>
      </c>
      <c r="EH94" s="222">
        <v>3</v>
      </c>
      <c r="EI94" s="222" t="s">
        <v>9797</v>
      </c>
      <c r="EJ94" s="222" t="s">
        <v>9755</v>
      </c>
      <c r="EK94" s="223">
        <v>45565</v>
      </c>
      <c r="EL94" s="221" t="s">
        <v>9800</v>
      </c>
      <c r="EM94" s="213" t="s">
        <v>17</v>
      </c>
      <c r="EN94" s="224" t="s">
        <v>17</v>
      </c>
      <c r="EO94" s="224" t="s">
        <v>22</v>
      </c>
      <c r="EP94" s="224">
        <v>3</v>
      </c>
      <c r="EQ94" s="224" t="s">
        <v>9799</v>
      </c>
      <c r="ER94" s="224" t="s">
        <v>9755</v>
      </c>
      <c r="ES94" s="214">
        <v>45565</v>
      </c>
      <c r="ET94" s="222" t="s">
        <v>9784</v>
      </c>
      <c r="EU94" s="222">
        <v>323</v>
      </c>
      <c r="EV94" s="222" t="s">
        <v>9748</v>
      </c>
      <c r="EW94" s="222" t="s">
        <v>884</v>
      </c>
      <c r="EX94" s="222">
        <v>2</v>
      </c>
      <c r="EY94" s="222" t="s">
        <v>9742</v>
      </c>
      <c r="EZ94" s="222" t="s">
        <v>9749</v>
      </c>
      <c r="FA94" s="223">
        <v>45565</v>
      </c>
      <c r="FB94" s="221" t="s">
        <v>1680</v>
      </c>
      <c r="FC94" s="224">
        <v>3</v>
      </c>
      <c r="FD94" s="224" t="s">
        <v>1656</v>
      </c>
      <c r="FE94" s="224" t="s">
        <v>884</v>
      </c>
      <c r="FF94" s="224">
        <v>2</v>
      </c>
      <c r="FG94" s="224" t="s">
        <v>1658</v>
      </c>
      <c r="FH94" s="224" t="s">
        <v>1657</v>
      </c>
      <c r="FI94" s="214">
        <v>45399</v>
      </c>
      <c r="FJ94" s="221" t="s">
        <v>1681</v>
      </c>
      <c r="FK94" s="222" t="s">
        <v>17</v>
      </c>
      <c r="FL94" s="222" t="s">
        <v>512</v>
      </c>
      <c r="FM94" s="222">
        <v>0</v>
      </c>
      <c r="FN94" s="222">
        <v>0</v>
      </c>
      <c r="FO94" s="222" t="s">
        <v>512</v>
      </c>
      <c r="FP94" s="218" t="s">
        <v>512</v>
      </c>
      <c r="FQ94" s="219">
        <v>45399</v>
      </c>
      <c r="FR94" s="221" t="s">
        <v>1682</v>
      </c>
      <c r="FS94" s="224" t="s">
        <v>17</v>
      </c>
      <c r="FT94" s="224" t="s">
        <v>512</v>
      </c>
      <c r="FU94" s="224">
        <v>0</v>
      </c>
      <c r="FV94" s="224">
        <v>0</v>
      </c>
      <c r="FW94" s="224" t="s">
        <v>512</v>
      </c>
      <c r="FX94" s="224" t="s">
        <v>512</v>
      </c>
      <c r="FY94" s="214">
        <v>45399</v>
      </c>
      <c r="FZ94" s="222" t="s">
        <v>3355</v>
      </c>
      <c r="GA94" s="222">
        <v>1</v>
      </c>
      <c r="GB94" s="222" t="s">
        <v>2177</v>
      </c>
      <c r="GC94" s="222" t="s">
        <v>33</v>
      </c>
      <c r="GD94" s="222">
        <v>2</v>
      </c>
      <c r="GE94" s="222" t="s">
        <v>17</v>
      </c>
      <c r="GF94" s="222" t="s">
        <v>17</v>
      </c>
      <c r="GG94" s="223">
        <v>45462</v>
      </c>
      <c r="GH94" s="221" t="s">
        <v>3361</v>
      </c>
      <c r="GI94" s="224">
        <v>2</v>
      </c>
      <c r="GJ94" s="224" t="s">
        <v>2177</v>
      </c>
      <c r="GK94" s="224" t="s">
        <v>33</v>
      </c>
      <c r="GL94" s="224">
        <v>2</v>
      </c>
      <c r="GM94" s="224" t="s">
        <v>17</v>
      </c>
      <c r="GN94" s="224" t="s">
        <v>17</v>
      </c>
      <c r="GO94" s="214">
        <v>45462</v>
      </c>
      <c r="GP94" s="222" t="s">
        <v>3356</v>
      </c>
      <c r="GQ94" s="222">
        <v>1</v>
      </c>
      <c r="GR94" s="222" t="s">
        <v>2177</v>
      </c>
      <c r="GS94" s="222" t="s">
        <v>33</v>
      </c>
      <c r="GT94" s="222">
        <v>2</v>
      </c>
      <c r="GU94" s="222" t="s">
        <v>17</v>
      </c>
      <c r="GV94" s="222" t="s">
        <v>17</v>
      </c>
      <c r="GW94" s="223">
        <v>45462</v>
      </c>
      <c r="GX94" s="221" t="s">
        <v>3362</v>
      </c>
      <c r="GY94" s="224">
        <v>1</v>
      </c>
      <c r="GZ94" s="224" t="s">
        <v>2177</v>
      </c>
      <c r="HA94" s="224" t="s">
        <v>33</v>
      </c>
      <c r="HB94" s="224">
        <v>2</v>
      </c>
      <c r="HC94" s="224" t="s">
        <v>17</v>
      </c>
      <c r="HD94" s="224" t="s">
        <v>17</v>
      </c>
      <c r="HE94" s="214">
        <v>45462</v>
      </c>
      <c r="HF94" s="222" t="s">
        <v>3354</v>
      </c>
      <c r="HG94" s="222">
        <v>0</v>
      </c>
      <c r="HH94" s="222" t="s">
        <v>2177</v>
      </c>
      <c r="HI94" s="222" t="s">
        <v>33</v>
      </c>
      <c r="HJ94" s="222">
        <v>2</v>
      </c>
      <c r="HK94" s="222" t="s">
        <v>17</v>
      </c>
      <c r="HL94" s="222" t="s">
        <v>17</v>
      </c>
      <c r="HM94" s="223">
        <v>45462</v>
      </c>
      <c r="HN94" s="221" t="s">
        <v>3360</v>
      </c>
      <c r="HO94" s="224">
        <v>3</v>
      </c>
      <c r="HP94" s="224" t="s">
        <v>2177</v>
      </c>
      <c r="HQ94" s="224" t="s">
        <v>33</v>
      </c>
      <c r="HR94" s="224">
        <v>2</v>
      </c>
      <c r="HS94" s="224" t="s">
        <v>17</v>
      </c>
      <c r="HT94" s="224" t="s">
        <v>17</v>
      </c>
      <c r="HU94" s="214">
        <v>45462</v>
      </c>
      <c r="HV94" s="222" t="s">
        <v>3357</v>
      </c>
      <c r="HW94" s="222">
        <v>3</v>
      </c>
      <c r="HX94" s="222" t="s">
        <v>2177</v>
      </c>
      <c r="HY94" s="222" t="s">
        <v>33</v>
      </c>
      <c r="HZ94" s="222">
        <v>2</v>
      </c>
      <c r="IA94" s="222" t="s">
        <v>17</v>
      </c>
      <c r="IB94" s="222" t="s">
        <v>17</v>
      </c>
      <c r="IC94" s="223">
        <v>45462</v>
      </c>
      <c r="ID94" s="221" t="s">
        <v>3359</v>
      </c>
      <c r="IE94" s="224">
        <v>1</v>
      </c>
      <c r="IF94" s="224" t="s">
        <v>2177</v>
      </c>
      <c r="IG94" s="224" t="s">
        <v>33</v>
      </c>
      <c r="IH94" s="224">
        <v>2</v>
      </c>
      <c r="II94" s="224" t="s">
        <v>17</v>
      </c>
      <c r="IJ94" s="224" t="s">
        <v>17</v>
      </c>
      <c r="IK94" s="214">
        <v>45462</v>
      </c>
      <c r="IL94" s="222" t="s">
        <v>3358</v>
      </c>
      <c r="IM94" s="222">
        <v>3</v>
      </c>
      <c r="IN94" s="222" t="s">
        <v>2177</v>
      </c>
      <c r="IO94" s="222" t="s">
        <v>33</v>
      </c>
      <c r="IP94" s="222">
        <v>2</v>
      </c>
      <c r="IQ94" s="222" t="s">
        <v>17</v>
      </c>
      <c r="IR94" s="222" t="s">
        <v>17</v>
      </c>
      <c r="IS94" s="223">
        <v>45462</v>
      </c>
    </row>
    <row r="95" spans="1:253" s="11" customFormat="1" ht="13.25" customHeight="1" x14ac:dyDescent="0.25">
      <c r="A95" s="11" t="s">
        <v>1646</v>
      </c>
      <c r="B95" s="11" t="s">
        <v>11319</v>
      </c>
      <c r="C95" s="11" t="s">
        <v>1647</v>
      </c>
      <c r="D95" s="11" t="s">
        <v>1648</v>
      </c>
      <c r="E95" s="11" t="s">
        <v>10579</v>
      </c>
      <c r="F95" s="11" t="s">
        <v>9737</v>
      </c>
      <c r="G95" s="212">
        <v>34838000</v>
      </c>
      <c r="H95" s="213" t="s">
        <v>9736</v>
      </c>
      <c r="I95" s="213" t="s">
        <v>884</v>
      </c>
      <c r="J95" s="213">
        <v>2</v>
      </c>
      <c r="K95" s="213" t="s">
        <v>3922</v>
      </c>
      <c r="L95" s="213" t="s">
        <v>3921</v>
      </c>
      <c r="M95" s="214">
        <v>45565</v>
      </c>
      <c r="N95" s="221" t="s">
        <v>1652</v>
      </c>
      <c r="O95" s="216">
        <v>786380</v>
      </c>
      <c r="P95" s="216" t="s">
        <v>1649</v>
      </c>
      <c r="Q95" s="216" t="s">
        <v>884</v>
      </c>
      <c r="R95" s="216">
        <v>2</v>
      </c>
      <c r="S95" s="216" t="s">
        <v>1651</v>
      </c>
      <c r="T95" s="216" t="s">
        <v>1650</v>
      </c>
      <c r="U95" s="217">
        <v>45399</v>
      </c>
      <c r="V95" s="221" t="s">
        <v>9741</v>
      </c>
      <c r="W95" s="213">
        <v>34838000</v>
      </c>
      <c r="X95" s="213" t="s">
        <v>9738</v>
      </c>
      <c r="Y95" s="213" t="s">
        <v>884</v>
      </c>
      <c r="Z95" s="213">
        <v>2</v>
      </c>
      <c r="AA95" s="213" t="s">
        <v>9740</v>
      </c>
      <c r="AB95" s="213" t="s">
        <v>9739</v>
      </c>
      <c r="AC95" s="214">
        <v>45565</v>
      </c>
      <c r="AD95" s="221" t="s">
        <v>9753</v>
      </c>
      <c r="AE95" s="218">
        <v>34838000</v>
      </c>
      <c r="AF95" s="218" t="s">
        <v>9751</v>
      </c>
      <c r="AG95" s="218" t="s">
        <v>884</v>
      </c>
      <c r="AH95" s="218">
        <v>2</v>
      </c>
      <c r="AI95" s="218" t="s">
        <v>9752</v>
      </c>
      <c r="AJ95" s="218" t="s">
        <v>9739</v>
      </c>
      <c r="AK95" s="219">
        <v>45565</v>
      </c>
      <c r="AL95" s="221" t="s">
        <v>9747</v>
      </c>
      <c r="AM95" s="213">
        <v>126000</v>
      </c>
      <c r="AN95" s="213" t="s">
        <v>9744</v>
      </c>
      <c r="AO95" s="213" t="s">
        <v>884</v>
      </c>
      <c r="AP95" s="213">
        <v>2</v>
      </c>
      <c r="AQ95" s="213" t="s">
        <v>9746</v>
      </c>
      <c r="AR95" s="213" t="s">
        <v>9745</v>
      </c>
      <c r="AS95" s="214">
        <v>45565</v>
      </c>
      <c r="AT95" s="222" t="s">
        <v>1655</v>
      </c>
      <c r="AU95" s="218">
        <v>202</v>
      </c>
      <c r="AV95" s="218" t="s">
        <v>1565</v>
      </c>
      <c r="AW95" s="218" t="s">
        <v>884</v>
      </c>
      <c r="AX95" s="218">
        <v>2</v>
      </c>
      <c r="AY95" s="218" t="s">
        <v>1654</v>
      </c>
      <c r="AZ95" s="218" t="s">
        <v>1653</v>
      </c>
      <c r="BA95" s="219">
        <v>45399</v>
      </c>
      <c r="BB95" s="221" t="s">
        <v>1663</v>
      </c>
      <c r="BC95" s="213" t="s">
        <v>17</v>
      </c>
      <c r="BD95" s="213" t="s">
        <v>17</v>
      </c>
      <c r="BE95" s="213" t="s">
        <v>884</v>
      </c>
      <c r="BF95" s="213">
        <v>2</v>
      </c>
      <c r="BG95" s="213" t="s">
        <v>1662</v>
      </c>
      <c r="BH95" s="213" t="s">
        <v>17</v>
      </c>
      <c r="BI95" s="214">
        <v>45399</v>
      </c>
      <c r="BJ95" s="222" t="s">
        <v>9743</v>
      </c>
      <c r="BK95" s="222">
        <v>146</v>
      </c>
      <c r="BL95" s="222" t="s">
        <v>1565</v>
      </c>
      <c r="BM95" s="222" t="s">
        <v>884</v>
      </c>
      <c r="BN95" s="222">
        <v>2</v>
      </c>
      <c r="BO95" s="222" t="s">
        <v>9742</v>
      </c>
      <c r="BP95" s="218" t="s">
        <v>1653</v>
      </c>
      <c r="BQ95" s="223">
        <v>45565</v>
      </c>
      <c r="BR95" s="221" t="s">
        <v>1665</v>
      </c>
      <c r="BS95" s="224">
        <v>6661</v>
      </c>
      <c r="BT95" s="224" t="s">
        <v>1565</v>
      </c>
      <c r="BU95" s="224" t="s">
        <v>884</v>
      </c>
      <c r="BV95" s="224">
        <v>2</v>
      </c>
      <c r="BW95" s="224" t="s">
        <v>1664</v>
      </c>
      <c r="BX95" s="224" t="s">
        <v>1653</v>
      </c>
      <c r="BY95" s="214">
        <v>45399</v>
      </c>
      <c r="BZ95" s="222" t="s">
        <v>1669</v>
      </c>
      <c r="CA95" s="222">
        <v>1773</v>
      </c>
      <c r="CB95" s="222" t="s">
        <v>1666</v>
      </c>
      <c r="CC95" s="222" t="s">
        <v>884</v>
      </c>
      <c r="CD95" s="222">
        <v>2</v>
      </c>
      <c r="CE95" s="222" t="s">
        <v>1668</v>
      </c>
      <c r="CF95" s="222" t="s">
        <v>1667</v>
      </c>
      <c r="CG95" s="223">
        <v>45399</v>
      </c>
      <c r="CH95" s="221" t="s">
        <v>11773</v>
      </c>
      <c r="CI95" s="222" t="e">
        <v>#N/A</v>
      </c>
      <c r="CJ95" s="222" t="e">
        <v>#N/A</v>
      </c>
      <c r="CK95" s="222" t="e">
        <v>#N/A</v>
      </c>
      <c r="CL95" s="222" t="e">
        <v>#N/A</v>
      </c>
      <c r="CM95" s="222" t="e">
        <v>#N/A</v>
      </c>
      <c r="CN95" s="222" t="e">
        <v>#N/A</v>
      </c>
      <c r="CO95" s="225" t="e">
        <v>#N/A</v>
      </c>
      <c r="CP95" s="222" t="s">
        <v>1671</v>
      </c>
      <c r="CQ95" s="224" t="s">
        <v>17</v>
      </c>
      <c r="CR95" s="224" t="s">
        <v>512</v>
      </c>
      <c r="CS95" s="224" t="s">
        <v>17</v>
      </c>
      <c r="CT95" s="224" t="s">
        <v>17</v>
      </c>
      <c r="CU95" s="224" t="s">
        <v>512</v>
      </c>
      <c r="CV95" s="224" t="s">
        <v>512</v>
      </c>
      <c r="CW95" s="214">
        <v>45399</v>
      </c>
      <c r="CX95" s="222" t="s">
        <v>9757</v>
      </c>
      <c r="CY95" s="218">
        <v>554000</v>
      </c>
      <c r="CZ95" s="218" t="s">
        <v>1656</v>
      </c>
      <c r="DA95" s="218" t="s">
        <v>884</v>
      </c>
      <c r="DB95" s="218">
        <v>2</v>
      </c>
      <c r="DC95" s="218" t="s">
        <v>9765</v>
      </c>
      <c r="DD95" s="218" t="s">
        <v>9764</v>
      </c>
      <c r="DE95" s="220">
        <v>45565</v>
      </c>
      <c r="DF95" s="221" t="s">
        <v>9760</v>
      </c>
      <c r="DG95" s="213">
        <v>0</v>
      </c>
      <c r="DH95" s="224" t="s">
        <v>9758</v>
      </c>
      <c r="DI95" s="224" t="s">
        <v>884</v>
      </c>
      <c r="DJ95" s="224">
        <v>2</v>
      </c>
      <c r="DK95" s="224" t="s">
        <v>9759</v>
      </c>
      <c r="DL95" s="224" t="s">
        <v>9739</v>
      </c>
      <c r="DM95" s="214">
        <v>45565</v>
      </c>
      <c r="DN95" s="222" t="s">
        <v>9763</v>
      </c>
      <c r="DO95" s="218">
        <v>34284000</v>
      </c>
      <c r="DP95" s="222" t="s">
        <v>9761</v>
      </c>
      <c r="DQ95" s="222" t="s">
        <v>884</v>
      </c>
      <c r="DR95" s="222">
        <v>2</v>
      </c>
      <c r="DS95" s="222" t="s">
        <v>9759</v>
      </c>
      <c r="DT95" s="222" t="s">
        <v>9762</v>
      </c>
      <c r="DU95" s="223">
        <v>45565</v>
      </c>
      <c r="DV95" s="221" t="s">
        <v>9766</v>
      </c>
      <c r="DW95" s="213">
        <v>546000</v>
      </c>
      <c r="DX95" s="224" t="s">
        <v>1656</v>
      </c>
      <c r="DY95" s="224" t="s">
        <v>884</v>
      </c>
      <c r="DZ95" s="224">
        <v>2</v>
      </c>
      <c r="EA95" s="224" t="s">
        <v>9765</v>
      </c>
      <c r="EB95" s="224" t="s">
        <v>9764</v>
      </c>
      <c r="EC95" s="214">
        <v>45565</v>
      </c>
      <c r="ED95" s="222" t="s">
        <v>9768</v>
      </c>
      <c r="EE95" s="218">
        <v>8000</v>
      </c>
      <c r="EF95" s="222" t="s">
        <v>9754</v>
      </c>
      <c r="EG95" s="222" t="s">
        <v>884</v>
      </c>
      <c r="EH95" s="222">
        <v>2</v>
      </c>
      <c r="EI95" s="222" t="s">
        <v>9767</v>
      </c>
      <c r="EJ95" s="222" t="s">
        <v>9755</v>
      </c>
      <c r="EK95" s="223">
        <v>45565</v>
      </c>
      <c r="EL95" s="221" t="s">
        <v>9770</v>
      </c>
      <c r="EM95" s="213" t="s">
        <v>17</v>
      </c>
      <c r="EN95" s="224" t="s">
        <v>17</v>
      </c>
      <c r="EO95" s="224" t="s">
        <v>884</v>
      </c>
      <c r="EP95" s="224">
        <v>2</v>
      </c>
      <c r="EQ95" s="224" t="s">
        <v>9769</v>
      </c>
      <c r="ER95" s="224" t="s">
        <v>9755</v>
      </c>
      <c r="ES95" s="214">
        <v>45565</v>
      </c>
      <c r="ET95" s="222" t="s">
        <v>9750</v>
      </c>
      <c r="EU95" s="222">
        <v>323</v>
      </c>
      <c r="EV95" s="222" t="s">
        <v>9748</v>
      </c>
      <c r="EW95" s="222" t="s">
        <v>884</v>
      </c>
      <c r="EX95" s="222">
        <v>2</v>
      </c>
      <c r="EY95" s="222" t="s">
        <v>9742</v>
      </c>
      <c r="EZ95" s="222" t="s">
        <v>9749</v>
      </c>
      <c r="FA95" s="223">
        <v>45565</v>
      </c>
      <c r="FB95" s="221" t="s">
        <v>1659</v>
      </c>
      <c r="FC95" s="224">
        <v>3</v>
      </c>
      <c r="FD95" s="224" t="s">
        <v>1656</v>
      </c>
      <c r="FE95" s="224" t="s">
        <v>884</v>
      </c>
      <c r="FF95" s="224">
        <v>2</v>
      </c>
      <c r="FG95" s="224" t="s">
        <v>1658</v>
      </c>
      <c r="FH95" s="224" t="s">
        <v>1657</v>
      </c>
      <c r="FI95" s="214">
        <v>45399</v>
      </c>
      <c r="FJ95" s="221" t="s">
        <v>1660</v>
      </c>
      <c r="FK95" s="222" t="s">
        <v>17</v>
      </c>
      <c r="FL95" s="222" t="s">
        <v>512</v>
      </c>
      <c r="FM95" s="222" t="s">
        <v>17</v>
      </c>
      <c r="FN95" s="222" t="s">
        <v>17</v>
      </c>
      <c r="FO95" s="222" t="s">
        <v>512</v>
      </c>
      <c r="FP95" s="218" t="s">
        <v>512</v>
      </c>
      <c r="FQ95" s="219">
        <v>45399</v>
      </c>
      <c r="FR95" s="221" t="s">
        <v>1661</v>
      </c>
      <c r="FS95" s="224" t="s">
        <v>17</v>
      </c>
      <c r="FT95" s="224" t="s">
        <v>512</v>
      </c>
      <c r="FU95" s="224" t="s">
        <v>17</v>
      </c>
      <c r="FV95" s="224" t="s">
        <v>17</v>
      </c>
      <c r="FW95" s="224" t="s">
        <v>512</v>
      </c>
      <c r="FX95" s="224" t="s">
        <v>512</v>
      </c>
      <c r="FY95" s="214">
        <v>45399</v>
      </c>
      <c r="FZ95" s="222" t="s">
        <v>3364</v>
      </c>
      <c r="GA95" s="222">
        <v>1</v>
      </c>
      <c r="GB95" s="222" t="s">
        <v>2177</v>
      </c>
      <c r="GC95" s="222" t="s">
        <v>33</v>
      </c>
      <c r="GD95" s="222">
        <v>2</v>
      </c>
      <c r="GE95" s="222" t="s">
        <v>17</v>
      </c>
      <c r="GF95" s="222" t="s">
        <v>17</v>
      </c>
      <c r="GG95" s="223">
        <v>45462</v>
      </c>
      <c r="GH95" s="221" t="s">
        <v>3370</v>
      </c>
      <c r="GI95" s="224">
        <v>2</v>
      </c>
      <c r="GJ95" s="224" t="s">
        <v>2177</v>
      </c>
      <c r="GK95" s="224" t="s">
        <v>33</v>
      </c>
      <c r="GL95" s="224">
        <v>2</v>
      </c>
      <c r="GM95" s="224" t="s">
        <v>17</v>
      </c>
      <c r="GN95" s="224" t="s">
        <v>17</v>
      </c>
      <c r="GO95" s="214">
        <v>45462</v>
      </c>
      <c r="GP95" s="222" t="s">
        <v>3365</v>
      </c>
      <c r="GQ95" s="222">
        <v>1</v>
      </c>
      <c r="GR95" s="222" t="s">
        <v>2177</v>
      </c>
      <c r="GS95" s="222" t="s">
        <v>33</v>
      </c>
      <c r="GT95" s="222">
        <v>2</v>
      </c>
      <c r="GU95" s="222" t="s">
        <v>17</v>
      </c>
      <c r="GV95" s="222" t="s">
        <v>17</v>
      </c>
      <c r="GW95" s="223">
        <v>45462</v>
      </c>
      <c r="GX95" s="221" t="s">
        <v>3371</v>
      </c>
      <c r="GY95" s="224">
        <v>1</v>
      </c>
      <c r="GZ95" s="224" t="s">
        <v>2177</v>
      </c>
      <c r="HA95" s="224" t="s">
        <v>33</v>
      </c>
      <c r="HB95" s="224">
        <v>2</v>
      </c>
      <c r="HC95" s="224" t="s">
        <v>17</v>
      </c>
      <c r="HD95" s="224" t="s">
        <v>17</v>
      </c>
      <c r="HE95" s="214">
        <v>45462</v>
      </c>
      <c r="HF95" s="222" t="s">
        <v>3363</v>
      </c>
      <c r="HG95" s="222">
        <v>0</v>
      </c>
      <c r="HH95" s="222" t="s">
        <v>2177</v>
      </c>
      <c r="HI95" s="222" t="s">
        <v>33</v>
      </c>
      <c r="HJ95" s="222">
        <v>2</v>
      </c>
      <c r="HK95" s="222" t="s">
        <v>17</v>
      </c>
      <c r="HL95" s="222" t="s">
        <v>17</v>
      </c>
      <c r="HM95" s="223">
        <v>45462</v>
      </c>
      <c r="HN95" s="221" t="s">
        <v>3369</v>
      </c>
      <c r="HO95" s="224">
        <v>3</v>
      </c>
      <c r="HP95" s="224" t="s">
        <v>2177</v>
      </c>
      <c r="HQ95" s="224" t="s">
        <v>33</v>
      </c>
      <c r="HR95" s="224">
        <v>2</v>
      </c>
      <c r="HS95" s="224" t="s">
        <v>17</v>
      </c>
      <c r="HT95" s="224" t="s">
        <v>17</v>
      </c>
      <c r="HU95" s="214">
        <v>45462</v>
      </c>
      <c r="HV95" s="222" t="s">
        <v>3366</v>
      </c>
      <c r="HW95" s="222">
        <v>3</v>
      </c>
      <c r="HX95" s="222" t="s">
        <v>2177</v>
      </c>
      <c r="HY95" s="222" t="s">
        <v>33</v>
      </c>
      <c r="HZ95" s="222">
        <v>2</v>
      </c>
      <c r="IA95" s="222" t="s">
        <v>17</v>
      </c>
      <c r="IB95" s="222" t="s">
        <v>17</v>
      </c>
      <c r="IC95" s="223">
        <v>45462</v>
      </c>
      <c r="ID95" s="221" t="s">
        <v>3368</v>
      </c>
      <c r="IE95" s="224">
        <v>1</v>
      </c>
      <c r="IF95" s="224" t="s">
        <v>2177</v>
      </c>
      <c r="IG95" s="224" t="s">
        <v>33</v>
      </c>
      <c r="IH95" s="224">
        <v>2</v>
      </c>
      <c r="II95" s="224" t="s">
        <v>17</v>
      </c>
      <c r="IJ95" s="224" t="s">
        <v>17</v>
      </c>
      <c r="IK95" s="214">
        <v>45462</v>
      </c>
      <c r="IL95" s="222" t="s">
        <v>3367</v>
      </c>
      <c r="IM95" s="222">
        <v>3</v>
      </c>
      <c r="IN95" s="222" t="s">
        <v>2177</v>
      </c>
      <c r="IO95" s="222" t="s">
        <v>33</v>
      </c>
      <c r="IP95" s="222">
        <v>2</v>
      </c>
      <c r="IQ95" s="222" t="s">
        <v>17</v>
      </c>
      <c r="IR95" s="222" t="s">
        <v>17</v>
      </c>
      <c r="IS95" s="223">
        <v>45462</v>
      </c>
    </row>
    <row r="96" spans="1:253" s="11" customFormat="1" ht="13.25" customHeight="1" x14ac:dyDescent="0.25">
      <c r="A96" s="11" t="s">
        <v>3918</v>
      </c>
      <c r="B96" s="11" t="s">
        <v>11020</v>
      </c>
      <c r="C96" s="11" t="s">
        <v>3919</v>
      </c>
      <c r="D96" s="11" t="s">
        <v>1648</v>
      </c>
      <c r="E96" s="11" t="s">
        <v>10579</v>
      </c>
      <c r="F96" s="11" t="s">
        <v>3923</v>
      </c>
      <c r="G96" s="212">
        <v>34943000</v>
      </c>
      <c r="H96" s="213" t="s">
        <v>3920</v>
      </c>
      <c r="I96" s="213" t="s">
        <v>884</v>
      </c>
      <c r="J96" s="213">
        <v>2</v>
      </c>
      <c r="K96" s="213" t="s">
        <v>3922</v>
      </c>
      <c r="L96" s="213" t="s">
        <v>3921</v>
      </c>
      <c r="M96" s="214">
        <v>45504</v>
      </c>
      <c r="N96" s="221" t="s">
        <v>3927</v>
      </c>
      <c r="O96" s="216">
        <v>477989.66</v>
      </c>
      <c r="P96" s="216" t="s">
        <v>3924</v>
      </c>
      <c r="Q96" s="216" t="s">
        <v>884</v>
      </c>
      <c r="R96" s="216">
        <v>2</v>
      </c>
      <c r="S96" s="216" t="s">
        <v>3926</v>
      </c>
      <c r="T96" s="216" t="s">
        <v>3925</v>
      </c>
      <c r="U96" s="217">
        <v>45504</v>
      </c>
      <c r="V96" s="221" t="s">
        <v>3931</v>
      </c>
      <c r="W96" s="213">
        <v>17954000</v>
      </c>
      <c r="X96" s="213" t="s">
        <v>3928</v>
      </c>
      <c r="Y96" s="213" t="s">
        <v>884</v>
      </c>
      <c r="Z96" s="213">
        <v>2</v>
      </c>
      <c r="AA96" s="213" t="s">
        <v>3930</v>
      </c>
      <c r="AB96" s="213" t="s">
        <v>3929</v>
      </c>
      <c r="AC96" s="214">
        <v>45504</v>
      </c>
      <c r="AD96" s="221" t="s">
        <v>3933</v>
      </c>
      <c r="AE96" s="218">
        <v>17954000</v>
      </c>
      <c r="AF96" s="218" t="s">
        <v>3928</v>
      </c>
      <c r="AG96" s="218" t="s">
        <v>884</v>
      </c>
      <c r="AH96" s="218">
        <v>2</v>
      </c>
      <c r="AI96" s="218" t="s">
        <v>3932</v>
      </c>
      <c r="AJ96" s="218" t="s">
        <v>3929</v>
      </c>
      <c r="AK96" s="219">
        <v>45504</v>
      </c>
      <c r="AL96" s="221" t="s">
        <v>3937</v>
      </c>
      <c r="AM96" s="213">
        <v>0</v>
      </c>
      <c r="AN96" s="213" t="s">
        <v>3934</v>
      </c>
      <c r="AO96" s="213" t="s">
        <v>884</v>
      </c>
      <c r="AP96" s="213">
        <v>2</v>
      </c>
      <c r="AQ96" s="213" t="s">
        <v>3936</v>
      </c>
      <c r="AR96" s="213" t="s">
        <v>3935</v>
      </c>
      <c r="AS96" s="214">
        <v>45504</v>
      </c>
      <c r="AT96" s="222" t="s">
        <v>3939</v>
      </c>
      <c r="AU96" s="218" t="s">
        <v>17</v>
      </c>
      <c r="AV96" s="218" t="s">
        <v>17</v>
      </c>
      <c r="AW96" s="218" t="s">
        <v>22</v>
      </c>
      <c r="AX96" s="218">
        <v>3</v>
      </c>
      <c r="AY96" s="218" t="s">
        <v>3938</v>
      </c>
      <c r="AZ96" s="218" t="s">
        <v>17</v>
      </c>
      <c r="BA96" s="219">
        <v>45504</v>
      </c>
      <c r="BB96" s="221" t="s">
        <v>3970</v>
      </c>
      <c r="BC96" s="213">
        <v>3342</v>
      </c>
      <c r="BD96" s="213" t="s">
        <v>3967</v>
      </c>
      <c r="BE96" s="213" t="s">
        <v>884</v>
      </c>
      <c r="BF96" s="213">
        <v>2</v>
      </c>
      <c r="BG96" s="213" t="s">
        <v>3969</v>
      </c>
      <c r="BH96" s="213" t="s">
        <v>3968</v>
      </c>
      <c r="BI96" s="214">
        <v>45504</v>
      </c>
      <c r="BJ96" s="222" t="s">
        <v>3941</v>
      </c>
      <c r="BK96" s="222" t="s">
        <v>17</v>
      </c>
      <c r="BL96" s="222" t="s">
        <v>17</v>
      </c>
      <c r="BM96" s="222" t="s">
        <v>22</v>
      </c>
      <c r="BN96" s="222">
        <v>3</v>
      </c>
      <c r="BO96" s="222" t="s">
        <v>3940</v>
      </c>
      <c r="BP96" s="218" t="s">
        <v>17</v>
      </c>
      <c r="BQ96" s="223">
        <v>45504</v>
      </c>
      <c r="BR96" s="221" t="s">
        <v>3972</v>
      </c>
      <c r="BS96" s="224" t="s">
        <v>17</v>
      </c>
      <c r="BT96" s="224" t="s">
        <v>17</v>
      </c>
      <c r="BU96" s="224" t="s">
        <v>22</v>
      </c>
      <c r="BV96" s="224">
        <v>3</v>
      </c>
      <c r="BW96" s="224" t="s">
        <v>3971</v>
      </c>
      <c r="BX96" s="224" t="s">
        <v>17</v>
      </c>
      <c r="BY96" s="214">
        <v>45504</v>
      </c>
      <c r="BZ96" s="222" t="s">
        <v>3974</v>
      </c>
      <c r="CA96" s="222" t="s">
        <v>17</v>
      </c>
      <c r="CB96" s="222" t="s">
        <v>17</v>
      </c>
      <c r="CC96" s="222" t="s">
        <v>22</v>
      </c>
      <c r="CD96" s="222">
        <v>3</v>
      </c>
      <c r="CE96" s="222" t="s">
        <v>3973</v>
      </c>
      <c r="CF96" s="222" t="s">
        <v>17</v>
      </c>
      <c r="CG96" s="223">
        <v>45504</v>
      </c>
      <c r="CH96" s="221" t="s">
        <v>11774</v>
      </c>
      <c r="CI96" s="222" t="e">
        <v>#N/A</v>
      </c>
      <c r="CJ96" s="222" t="e">
        <v>#N/A</v>
      </c>
      <c r="CK96" s="222" t="e">
        <v>#N/A</v>
      </c>
      <c r="CL96" s="222" t="e">
        <v>#N/A</v>
      </c>
      <c r="CM96" s="222" t="e">
        <v>#N/A</v>
      </c>
      <c r="CN96" s="222" t="e">
        <v>#N/A</v>
      </c>
      <c r="CO96" s="225" t="e">
        <v>#N/A</v>
      </c>
      <c r="CP96" s="222" t="s">
        <v>3979</v>
      </c>
      <c r="CQ96" s="224" t="s">
        <v>17</v>
      </c>
      <c r="CR96" s="224" t="s">
        <v>17</v>
      </c>
      <c r="CS96" s="224" t="s">
        <v>22</v>
      </c>
      <c r="CT96" s="224">
        <v>3</v>
      </c>
      <c r="CU96" s="224" t="s">
        <v>3978</v>
      </c>
      <c r="CV96" s="224" t="s">
        <v>17</v>
      </c>
      <c r="CW96" s="214">
        <v>45504</v>
      </c>
      <c r="CX96" s="222" t="s">
        <v>3946</v>
      </c>
      <c r="CY96" s="218">
        <v>3300000</v>
      </c>
      <c r="CZ96" s="218" t="s">
        <v>3943</v>
      </c>
      <c r="DA96" s="218" t="s">
        <v>884</v>
      </c>
      <c r="DB96" s="218">
        <v>2</v>
      </c>
      <c r="DC96" s="218" t="s">
        <v>3953</v>
      </c>
      <c r="DD96" s="218" t="s">
        <v>3944</v>
      </c>
      <c r="DE96" s="220">
        <v>45504</v>
      </c>
      <c r="DF96" s="221" t="s">
        <v>3948</v>
      </c>
      <c r="DG96" s="213">
        <v>0</v>
      </c>
      <c r="DH96" s="224" t="s">
        <v>3928</v>
      </c>
      <c r="DI96" s="224" t="s">
        <v>884</v>
      </c>
      <c r="DJ96" s="224">
        <v>2</v>
      </c>
      <c r="DK96" s="224" t="s">
        <v>3947</v>
      </c>
      <c r="DL96" s="224" t="s">
        <v>3929</v>
      </c>
      <c r="DM96" s="214">
        <v>45504</v>
      </c>
      <c r="DN96" s="222" t="s">
        <v>3952</v>
      </c>
      <c r="DO96" s="218">
        <v>14654000</v>
      </c>
      <c r="DP96" s="222" t="s">
        <v>3949</v>
      </c>
      <c r="DQ96" s="222" t="s">
        <v>884</v>
      </c>
      <c r="DR96" s="222">
        <v>2</v>
      </c>
      <c r="DS96" s="222" t="s">
        <v>3951</v>
      </c>
      <c r="DT96" s="222" t="s">
        <v>3950</v>
      </c>
      <c r="DU96" s="223">
        <v>45504</v>
      </c>
      <c r="DV96" s="221" t="s">
        <v>3954</v>
      </c>
      <c r="DW96" s="213">
        <v>2790000</v>
      </c>
      <c r="DX96" s="224" t="s">
        <v>3943</v>
      </c>
      <c r="DY96" s="224" t="s">
        <v>884</v>
      </c>
      <c r="DZ96" s="224">
        <v>2</v>
      </c>
      <c r="EA96" s="224" t="s">
        <v>3953</v>
      </c>
      <c r="EB96" s="224" t="s">
        <v>3944</v>
      </c>
      <c r="EC96" s="214">
        <v>45504</v>
      </c>
      <c r="ED96" s="222" t="s">
        <v>3958</v>
      </c>
      <c r="EE96" s="218">
        <v>510000</v>
      </c>
      <c r="EF96" s="222" t="s">
        <v>3955</v>
      </c>
      <c r="EG96" s="222" t="s">
        <v>884</v>
      </c>
      <c r="EH96" s="222">
        <v>2</v>
      </c>
      <c r="EI96" s="222" t="s">
        <v>3957</v>
      </c>
      <c r="EJ96" s="222" t="s">
        <v>3956</v>
      </c>
      <c r="EK96" s="223">
        <v>45504</v>
      </c>
      <c r="EL96" s="221" t="s">
        <v>3960</v>
      </c>
      <c r="EM96" s="213">
        <v>0</v>
      </c>
      <c r="EN96" s="224" t="s">
        <v>3955</v>
      </c>
      <c r="EO96" s="224" t="s">
        <v>22</v>
      </c>
      <c r="EP96" s="224">
        <v>3</v>
      </c>
      <c r="EQ96" s="224" t="s">
        <v>3959</v>
      </c>
      <c r="ER96" s="224" t="s">
        <v>3956</v>
      </c>
      <c r="ES96" s="214">
        <v>45504</v>
      </c>
      <c r="ET96" s="222" t="s">
        <v>3942</v>
      </c>
      <c r="EU96" s="222" t="s">
        <v>17</v>
      </c>
      <c r="EV96" s="222" t="s">
        <v>17</v>
      </c>
      <c r="EW96" s="222" t="s">
        <v>22</v>
      </c>
      <c r="EX96" s="222">
        <v>3</v>
      </c>
      <c r="EY96" s="222" t="s">
        <v>3940</v>
      </c>
      <c r="EZ96" s="222" t="s">
        <v>17</v>
      </c>
      <c r="FA96" s="223">
        <v>45504</v>
      </c>
      <c r="FB96" s="221" t="s">
        <v>3962</v>
      </c>
      <c r="FC96" s="224">
        <v>4</v>
      </c>
      <c r="FD96" s="224" t="s">
        <v>3955</v>
      </c>
      <c r="FE96" s="224" t="s">
        <v>884</v>
      </c>
      <c r="FF96" s="224">
        <v>2</v>
      </c>
      <c r="FG96" s="224" t="s">
        <v>3961</v>
      </c>
      <c r="FH96" s="224" t="s">
        <v>3956</v>
      </c>
      <c r="FI96" s="214">
        <v>45504</v>
      </c>
      <c r="FJ96" s="221" t="s">
        <v>3964</v>
      </c>
      <c r="FK96" s="222" t="s">
        <v>17</v>
      </c>
      <c r="FL96" s="222" t="s">
        <v>17</v>
      </c>
      <c r="FM96" s="222" t="s">
        <v>22</v>
      </c>
      <c r="FN96" s="222">
        <v>3</v>
      </c>
      <c r="FO96" s="222" t="s">
        <v>3963</v>
      </c>
      <c r="FP96" s="218" t="s">
        <v>17</v>
      </c>
      <c r="FQ96" s="219">
        <v>45504</v>
      </c>
      <c r="FR96" s="221" t="s">
        <v>3966</v>
      </c>
      <c r="FS96" s="224" t="s">
        <v>17</v>
      </c>
      <c r="FT96" s="224" t="s">
        <v>17</v>
      </c>
      <c r="FU96" s="224" t="s">
        <v>22</v>
      </c>
      <c r="FV96" s="224">
        <v>3</v>
      </c>
      <c r="FW96" s="224" t="s">
        <v>3965</v>
      </c>
      <c r="FX96" s="224" t="s">
        <v>17</v>
      </c>
      <c r="FY96" s="214">
        <v>45504</v>
      </c>
      <c r="FZ96" s="222" t="s">
        <v>4049</v>
      </c>
      <c r="GA96" s="222">
        <v>1</v>
      </c>
      <c r="GB96" s="222" t="s">
        <v>2177</v>
      </c>
      <c r="GC96" s="222" t="s">
        <v>33</v>
      </c>
      <c r="GD96" s="222">
        <v>2</v>
      </c>
      <c r="GE96" s="222" t="s">
        <v>17</v>
      </c>
      <c r="GF96" s="222" t="s">
        <v>17</v>
      </c>
      <c r="GG96" s="223">
        <v>45520</v>
      </c>
      <c r="GH96" s="221" t="s">
        <v>4055</v>
      </c>
      <c r="GI96" s="224">
        <v>0</v>
      </c>
      <c r="GJ96" s="224" t="s">
        <v>2177</v>
      </c>
      <c r="GK96" s="224" t="s">
        <v>33</v>
      </c>
      <c r="GL96" s="224">
        <v>2</v>
      </c>
      <c r="GM96" s="224" t="s">
        <v>17</v>
      </c>
      <c r="GN96" s="224" t="s">
        <v>17</v>
      </c>
      <c r="GO96" s="214">
        <v>45520</v>
      </c>
      <c r="GP96" s="222" t="s">
        <v>4050</v>
      </c>
      <c r="GQ96" s="222">
        <v>0</v>
      </c>
      <c r="GR96" s="222" t="s">
        <v>2177</v>
      </c>
      <c r="GS96" s="222" t="s">
        <v>33</v>
      </c>
      <c r="GT96" s="222">
        <v>2</v>
      </c>
      <c r="GU96" s="222" t="s">
        <v>17</v>
      </c>
      <c r="GV96" s="222" t="s">
        <v>17</v>
      </c>
      <c r="GW96" s="223">
        <v>45520</v>
      </c>
      <c r="GX96" s="221" t="s">
        <v>4056</v>
      </c>
      <c r="GY96" s="224">
        <v>0</v>
      </c>
      <c r="GZ96" s="224" t="s">
        <v>2177</v>
      </c>
      <c r="HA96" s="224" t="s">
        <v>33</v>
      </c>
      <c r="HB96" s="224">
        <v>2</v>
      </c>
      <c r="HC96" s="224" t="s">
        <v>17</v>
      </c>
      <c r="HD96" s="224" t="s">
        <v>17</v>
      </c>
      <c r="HE96" s="214">
        <v>45520</v>
      </c>
      <c r="HF96" s="222" t="s">
        <v>4048</v>
      </c>
      <c r="HG96" s="222">
        <v>0</v>
      </c>
      <c r="HH96" s="222" t="s">
        <v>2177</v>
      </c>
      <c r="HI96" s="222" t="s">
        <v>33</v>
      </c>
      <c r="HJ96" s="222">
        <v>2</v>
      </c>
      <c r="HK96" s="222" t="s">
        <v>17</v>
      </c>
      <c r="HL96" s="222" t="s">
        <v>17</v>
      </c>
      <c r="HM96" s="223">
        <v>45520</v>
      </c>
      <c r="HN96" s="221" t="s">
        <v>4054</v>
      </c>
      <c r="HO96" s="224">
        <v>0</v>
      </c>
      <c r="HP96" s="224" t="s">
        <v>2177</v>
      </c>
      <c r="HQ96" s="224" t="s">
        <v>33</v>
      </c>
      <c r="HR96" s="224">
        <v>2</v>
      </c>
      <c r="HS96" s="224" t="s">
        <v>17</v>
      </c>
      <c r="HT96" s="224" t="s">
        <v>17</v>
      </c>
      <c r="HU96" s="214">
        <v>45520</v>
      </c>
      <c r="HV96" s="222" t="s">
        <v>4051</v>
      </c>
      <c r="HW96" s="222">
        <v>0</v>
      </c>
      <c r="HX96" s="222" t="s">
        <v>2177</v>
      </c>
      <c r="HY96" s="222" t="s">
        <v>33</v>
      </c>
      <c r="HZ96" s="222">
        <v>2</v>
      </c>
      <c r="IA96" s="222" t="s">
        <v>17</v>
      </c>
      <c r="IB96" s="222" t="s">
        <v>17</v>
      </c>
      <c r="IC96" s="223">
        <v>45520</v>
      </c>
      <c r="ID96" s="221" t="s">
        <v>4053</v>
      </c>
      <c r="IE96" s="224">
        <v>1</v>
      </c>
      <c r="IF96" s="224" t="s">
        <v>2177</v>
      </c>
      <c r="IG96" s="224" t="s">
        <v>33</v>
      </c>
      <c r="IH96" s="224">
        <v>2</v>
      </c>
      <c r="II96" s="224" t="s">
        <v>17</v>
      </c>
      <c r="IJ96" s="224" t="s">
        <v>17</v>
      </c>
      <c r="IK96" s="214">
        <v>45520</v>
      </c>
      <c r="IL96" s="222" t="s">
        <v>4052</v>
      </c>
      <c r="IM96" s="222">
        <v>1</v>
      </c>
      <c r="IN96" s="222" t="s">
        <v>2177</v>
      </c>
      <c r="IO96" s="222" t="s">
        <v>33</v>
      </c>
      <c r="IP96" s="222">
        <v>2</v>
      </c>
      <c r="IQ96" s="222" t="s">
        <v>17</v>
      </c>
      <c r="IR96" s="222" t="s">
        <v>17</v>
      </c>
      <c r="IS96" s="223">
        <v>45520</v>
      </c>
    </row>
    <row r="97" spans="1:253" s="11" customFormat="1" ht="13.25" customHeight="1" x14ac:dyDescent="0.25">
      <c r="A97" s="11" t="s">
        <v>210</v>
      </c>
      <c r="B97" s="11" t="s">
        <v>11090</v>
      </c>
      <c r="C97" s="11" t="s">
        <v>211</v>
      </c>
      <c r="D97" s="11" t="s">
        <v>212</v>
      </c>
      <c r="E97" s="11" t="s">
        <v>10580</v>
      </c>
      <c r="F97" s="11" t="s">
        <v>9125</v>
      </c>
      <c r="G97" s="212">
        <v>5191000</v>
      </c>
      <c r="H97" s="213" t="s">
        <v>9098</v>
      </c>
      <c r="I97" s="213" t="s">
        <v>884</v>
      </c>
      <c r="J97" s="213">
        <v>2</v>
      </c>
      <c r="K97" s="213" t="s">
        <v>9100</v>
      </c>
      <c r="L97" s="213" t="s">
        <v>9099</v>
      </c>
      <c r="M97" s="214">
        <v>45564</v>
      </c>
      <c r="N97" s="221" t="s">
        <v>1207</v>
      </c>
      <c r="O97" s="216">
        <v>206000</v>
      </c>
      <c r="P97" s="216" t="s">
        <v>1204</v>
      </c>
      <c r="Q97" s="216" t="s">
        <v>884</v>
      </c>
      <c r="R97" s="216">
        <v>2</v>
      </c>
      <c r="S97" s="216" t="s">
        <v>1206</v>
      </c>
      <c r="T97" s="216" t="s">
        <v>1205</v>
      </c>
      <c r="U97" s="217">
        <v>45046</v>
      </c>
      <c r="V97" s="221" t="s">
        <v>9129</v>
      </c>
      <c r="W97" s="213">
        <v>2024000</v>
      </c>
      <c r="X97" s="213" t="s">
        <v>9126</v>
      </c>
      <c r="Y97" s="213" t="s">
        <v>884</v>
      </c>
      <c r="Z97" s="213">
        <v>2</v>
      </c>
      <c r="AA97" s="213" t="s">
        <v>9128</v>
      </c>
      <c r="AB97" s="213" t="s">
        <v>9127</v>
      </c>
      <c r="AC97" s="214">
        <v>45564</v>
      </c>
      <c r="AD97" s="221" t="s">
        <v>9132</v>
      </c>
      <c r="AE97" s="218">
        <v>137000</v>
      </c>
      <c r="AF97" s="218" t="s">
        <v>8276</v>
      </c>
      <c r="AG97" s="218" t="s">
        <v>884</v>
      </c>
      <c r="AH97" s="218">
        <v>2</v>
      </c>
      <c r="AI97" s="218" t="s">
        <v>9131</v>
      </c>
      <c r="AJ97" s="218" t="s">
        <v>9130</v>
      </c>
      <c r="AK97" s="219">
        <v>45564</v>
      </c>
      <c r="AL97" s="221" t="s">
        <v>9134</v>
      </c>
      <c r="AM97" s="213">
        <v>137000</v>
      </c>
      <c r="AN97" s="213" t="s">
        <v>8276</v>
      </c>
      <c r="AO97" s="213" t="s">
        <v>884</v>
      </c>
      <c r="AP97" s="213">
        <v>2</v>
      </c>
      <c r="AQ97" s="213" t="s">
        <v>9133</v>
      </c>
      <c r="AR97" s="213" t="s">
        <v>9130</v>
      </c>
      <c r="AS97" s="214">
        <v>45564</v>
      </c>
      <c r="AT97" s="222" t="s">
        <v>495</v>
      </c>
      <c r="AU97" s="218">
        <v>0</v>
      </c>
      <c r="AV97" s="218">
        <v>0</v>
      </c>
      <c r="AW97" s="218" t="s">
        <v>492</v>
      </c>
      <c r="AX97" s="218">
        <v>1</v>
      </c>
      <c r="AY97" s="218">
        <v>0</v>
      </c>
      <c r="AZ97" s="218" t="s">
        <v>17</v>
      </c>
      <c r="BA97" s="219">
        <v>43644</v>
      </c>
      <c r="BB97" s="221" t="s">
        <v>918</v>
      </c>
      <c r="BC97" s="213" t="s">
        <v>17</v>
      </c>
      <c r="BD97" s="213" t="s">
        <v>17</v>
      </c>
      <c r="BE97" s="213" t="s">
        <v>17</v>
      </c>
      <c r="BF97" s="213" t="s">
        <v>17</v>
      </c>
      <c r="BG97" s="213" t="s">
        <v>512</v>
      </c>
      <c r="BH97" s="213" t="s">
        <v>17</v>
      </c>
      <c r="BI97" s="214">
        <v>44801</v>
      </c>
      <c r="BJ97" s="222" t="s">
        <v>9135</v>
      </c>
      <c r="BK97" s="222">
        <v>6</v>
      </c>
      <c r="BL97" s="222" t="s">
        <v>8348</v>
      </c>
      <c r="BM97" s="222" t="s">
        <v>884</v>
      </c>
      <c r="BN97" s="222">
        <v>2</v>
      </c>
      <c r="BO97" s="222" t="s">
        <v>9110</v>
      </c>
      <c r="BP97" s="218" t="s">
        <v>691</v>
      </c>
      <c r="BQ97" s="223">
        <v>45564</v>
      </c>
      <c r="BR97" s="221" t="s">
        <v>493</v>
      </c>
      <c r="BS97" s="224">
        <v>0</v>
      </c>
      <c r="BT97" s="224" t="s">
        <v>17</v>
      </c>
      <c r="BU97" s="224" t="s">
        <v>492</v>
      </c>
      <c r="BV97" s="224">
        <v>1</v>
      </c>
      <c r="BW97" s="224">
        <v>0</v>
      </c>
      <c r="BX97" s="224" t="s">
        <v>17</v>
      </c>
      <c r="BY97" s="214">
        <v>43644</v>
      </c>
      <c r="BZ97" s="222" t="s">
        <v>494</v>
      </c>
      <c r="CA97" s="222">
        <v>0</v>
      </c>
      <c r="CB97" s="222" t="s">
        <v>17</v>
      </c>
      <c r="CC97" s="222" t="s">
        <v>492</v>
      </c>
      <c r="CD97" s="222">
        <v>1</v>
      </c>
      <c r="CE97" s="222">
        <v>0</v>
      </c>
      <c r="CF97" s="222" t="s">
        <v>17</v>
      </c>
      <c r="CG97" s="223">
        <v>43644</v>
      </c>
      <c r="CH97" s="221" t="s">
        <v>11775</v>
      </c>
      <c r="CI97" s="222" t="e">
        <v>#N/A</v>
      </c>
      <c r="CJ97" s="222" t="e">
        <v>#N/A</v>
      </c>
      <c r="CK97" s="222" t="e">
        <v>#N/A</v>
      </c>
      <c r="CL97" s="222" t="e">
        <v>#N/A</v>
      </c>
      <c r="CM97" s="222" t="e">
        <v>#N/A</v>
      </c>
      <c r="CN97" s="222" t="e">
        <v>#N/A</v>
      </c>
      <c r="CO97" s="225" t="e">
        <v>#N/A</v>
      </c>
      <c r="CP97" s="222" t="s">
        <v>213</v>
      </c>
      <c r="CQ97" s="224" t="s">
        <v>17</v>
      </c>
      <c r="CR97" s="224">
        <v>0</v>
      </c>
      <c r="CS97" s="224" t="s">
        <v>33</v>
      </c>
      <c r="CT97" s="224">
        <v>2</v>
      </c>
      <c r="CU97" s="224">
        <v>0</v>
      </c>
      <c r="CV97" s="224">
        <v>0</v>
      </c>
      <c r="CW97" s="214">
        <v>43510</v>
      </c>
      <c r="CX97" s="222" t="s">
        <v>9138</v>
      </c>
      <c r="CY97" s="218">
        <v>137000</v>
      </c>
      <c r="CZ97" s="218" t="s">
        <v>8276</v>
      </c>
      <c r="DA97" s="218" t="s">
        <v>492</v>
      </c>
      <c r="DB97" s="218">
        <v>1</v>
      </c>
      <c r="DC97" s="218" t="s">
        <v>8267</v>
      </c>
      <c r="DD97" s="218" t="s">
        <v>9130</v>
      </c>
      <c r="DE97" s="220">
        <v>45564</v>
      </c>
      <c r="DF97" s="221" t="s">
        <v>9142</v>
      </c>
      <c r="DG97" s="213">
        <v>1887000</v>
      </c>
      <c r="DH97" s="224" t="s">
        <v>9139</v>
      </c>
      <c r="DI97" s="224" t="s">
        <v>884</v>
      </c>
      <c r="DJ97" s="224">
        <v>2</v>
      </c>
      <c r="DK97" s="224" t="s">
        <v>9141</v>
      </c>
      <c r="DL97" s="224" t="s">
        <v>9140</v>
      </c>
      <c r="DM97" s="214">
        <v>45564</v>
      </c>
      <c r="DN97" s="222" t="s">
        <v>9145</v>
      </c>
      <c r="DO97" s="218">
        <v>0</v>
      </c>
      <c r="DP97" s="222" t="s">
        <v>8276</v>
      </c>
      <c r="DQ97" s="222" t="s">
        <v>884</v>
      </c>
      <c r="DR97" s="222">
        <v>2</v>
      </c>
      <c r="DS97" s="222" t="s">
        <v>9144</v>
      </c>
      <c r="DT97" s="222" t="s">
        <v>9143</v>
      </c>
      <c r="DU97" s="223">
        <v>45564</v>
      </c>
      <c r="DV97" s="221" t="s">
        <v>9146</v>
      </c>
      <c r="DW97" s="213">
        <v>137000</v>
      </c>
      <c r="DX97" s="224" t="s">
        <v>8276</v>
      </c>
      <c r="DY97" s="224" t="s">
        <v>492</v>
      </c>
      <c r="DZ97" s="224">
        <v>1</v>
      </c>
      <c r="EA97" s="224" t="s">
        <v>8267</v>
      </c>
      <c r="EB97" s="224" t="s">
        <v>9130</v>
      </c>
      <c r="EC97" s="214">
        <v>45564</v>
      </c>
      <c r="ED97" s="222" t="s">
        <v>9147</v>
      </c>
      <c r="EE97" s="218" t="s">
        <v>17</v>
      </c>
      <c r="EF97" s="222" t="s">
        <v>8276</v>
      </c>
      <c r="EG97" s="222" t="s">
        <v>492</v>
      </c>
      <c r="EH97" s="222">
        <v>1</v>
      </c>
      <c r="EI97" s="222" t="s">
        <v>8267</v>
      </c>
      <c r="EJ97" s="222" t="s">
        <v>9130</v>
      </c>
      <c r="EK97" s="223">
        <v>45564</v>
      </c>
      <c r="EL97" s="221" t="s">
        <v>9148</v>
      </c>
      <c r="EM97" s="213" t="s">
        <v>17</v>
      </c>
      <c r="EN97" s="224" t="s">
        <v>8276</v>
      </c>
      <c r="EO97" s="224" t="s">
        <v>492</v>
      </c>
      <c r="EP97" s="224">
        <v>1</v>
      </c>
      <c r="EQ97" s="224" t="s">
        <v>8267</v>
      </c>
      <c r="ER97" s="224" t="s">
        <v>9130</v>
      </c>
      <c r="ES97" s="214">
        <v>45564</v>
      </c>
      <c r="ET97" s="222" t="s">
        <v>9136</v>
      </c>
      <c r="EU97" s="222">
        <v>6</v>
      </c>
      <c r="EV97" s="222" t="s">
        <v>8348</v>
      </c>
      <c r="EW97" s="222" t="s">
        <v>884</v>
      </c>
      <c r="EX97" s="222">
        <v>2</v>
      </c>
      <c r="EY97" s="222" t="s">
        <v>9110</v>
      </c>
      <c r="EZ97" s="222" t="s">
        <v>691</v>
      </c>
      <c r="FA97" s="223">
        <v>45564</v>
      </c>
      <c r="FB97" s="221" t="s">
        <v>1210</v>
      </c>
      <c r="FC97" s="224">
        <v>2</v>
      </c>
      <c r="FD97" s="224" t="s">
        <v>1208</v>
      </c>
      <c r="FE97" s="224" t="s">
        <v>884</v>
      </c>
      <c r="FF97" s="224">
        <v>2</v>
      </c>
      <c r="FG97" s="224" t="s">
        <v>846</v>
      </c>
      <c r="FH97" s="224" t="s">
        <v>1209</v>
      </c>
      <c r="FI97" s="214">
        <v>45046</v>
      </c>
      <c r="FJ97" s="221" t="s">
        <v>214</v>
      </c>
      <c r="FK97" s="222" t="s">
        <v>17</v>
      </c>
      <c r="FL97" s="222">
        <v>0</v>
      </c>
      <c r="FM97" s="222" t="s">
        <v>33</v>
      </c>
      <c r="FN97" s="222">
        <v>2</v>
      </c>
      <c r="FO97" s="222">
        <v>0</v>
      </c>
      <c r="FP97" s="218">
        <v>0</v>
      </c>
      <c r="FQ97" s="219">
        <v>43510</v>
      </c>
      <c r="FR97" s="221" t="s">
        <v>215</v>
      </c>
      <c r="FS97" s="224" t="s">
        <v>17</v>
      </c>
      <c r="FT97" s="224">
        <v>0</v>
      </c>
      <c r="FU97" s="224" t="s">
        <v>33</v>
      </c>
      <c r="FV97" s="224">
        <v>2</v>
      </c>
      <c r="FW97" s="224">
        <v>0</v>
      </c>
      <c r="FX97" s="224">
        <v>0</v>
      </c>
      <c r="FY97" s="214">
        <v>43510</v>
      </c>
      <c r="FZ97" s="222" t="s">
        <v>2277</v>
      </c>
      <c r="GA97" s="222">
        <v>0</v>
      </c>
      <c r="GB97" s="222" t="s">
        <v>2177</v>
      </c>
      <c r="GC97" s="222" t="s">
        <v>33</v>
      </c>
      <c r="GD97" s="222">
        <v>2</v>
      </c>
      <c r="GE97" s="222" t="s">
        <v>17</v>
      </c>
      <c r="GF97" s="222" t="s">
        <v>17</v>
      </c>
      <c r="GG97" s="223">
        <v>45454</v>
      </c>
      <c r="GH97" s="221" t="s">
        <v>2283</v>
      </c>
      <c r="GI97" s="224">
        <v>0</v>
      </c>
      <c r="GJ97" s="224" t="s">
        <v>2177</v>
      </c>
      <c r="GK97" s="224" t="s">
        <v>33</v>
      </c>
      <c r="GL97" s="224">
        <v>2</v>
      </c>
      <c r="GM97" s="224" t="s">
        <v>17</v>
      </c>
      <c r="GN97" s="224" t="s">
        <v>17</v>
      </c>
      <c r="GO97" s="214">
        <v>45454</v>
      </c>
      <c r="GP97" s="222" t="s">
        <v>2278</v>
      </c>
      <c r="GQ97" s="222">
        <v>0</v>
      </c>
      <c r="GR97" s="222" t="s">
        <v>2177</v>
      </c>
      <c r="GS97" s="222" t="s">
        <v>33</v>
      </c>
      <c r="GT97" s="222">
        <v>2</v>
      </c>
      <c r="GU97" s="222" t="s">
        <v>17</v>
      </c>
      <c r="GV97" s="222" t="s">
        <v>17</v>
      </c>
      <c r="GW97" s="223">
        <v>45454</v>
      </c>
      <c r="GX97" s="221" t="s">
        <v>2284</v>
      </c>
      <c r="GY97" s="224">
        <v>0</v>
      </c>
      <c r="GZ97" s="224" t="s">
        <v>2177</v>
      </c>
      <c r="HA97" s="224" t="s">
        <v>33</v>
      </c>
      <c r="HB97" s="224">
        <v>2</v>
      </c>
      <c r="HC97" s="224" t="s">
        <v>17</v>
      </c>
      <c r="HD97" s="224" t="s">
        <v>17</v>
      </c>
      <c r="HE97" s="214">
        <v>45454</v>
      </c>
      <c r="HF97" s="222" t="s">
        <v>2276</v>
      </c>
      <c r="HG97" s="222">
        <v>0</v>
      </c>
      <c r="HH97" s="222" t="s">
        <v>2177</v>
      </c>
      <c r="HI97" s="222" t="s">
        <v>33</v>
      </c>
      <c r="HJ97" s="222">
        <v>2</v>
      </c>
      <c r="HK97" s="222" t="s">
        <v>17</v>
      </c>
      <c r="HL97" s="222" t="s">
        <v>17</v>
      </c>
      <c r="HM97" s="223">
        <v>45454</v>
      </c>
      <c r="HN97" s="221" t="s">
        <v>2282</v>
      </c>
      <c r="HO97" s="224">
        <v>0</v>
      </c>
      <c r="HP97" s="224" t="s">
        <v>2177</v>
      </c>
      <c r="HQ97" s="224" t="s">
        <v>33</v>
      </c>
      <c r="HR97" s="224">
        <v>2</v>
      </c>
      <c r="HS97" s="224" t="s">
        <v>17</v>
      </c>
      <c r="HT97" s="224" t="s">
        <v>17</v>
      </c>
      <c r="HU97" s="214">
        <v>45454</v>
      </c>
      <c r="HV97" s="222" t="s">
        <v>2279</v>
      </c>
      <c r="HW97" s="222">
        <v>0</v>
      </c>
      <c r="HX97" s="222" t="s">
        <v>2177</v>
      </c>
      <c r="HY97" s="222" t="s">
        <v>33</v>
      </c>
      <c r="HZ97" s="222">
        <v>2</v>
      </c>
      <c r="IA97" s="222" t="s">
        <v>17</v>
      </c>
      <c r="IB97" s="222" t="s">
        <v>17</v>
      </c>
      <c r="IC97" s="223">
        <v>45454</v>
      </c>
      <c r="ID97" s="221" t="s">
        <v>2281</v>
      </c>
      <c r="IE97" s="224">
        <v>2</v>
      </c>
      <c r="IF97" s="224" t="s">
        <v>2177</v>
      </c>
      <c r="IG97" s="224" t="s">
        <v>33</v>
      </c>
      <c r="IH97" s="224">
        <v>2</v>
      </c>
      <c r="II97" s="224" t="s">
        <v>17</v>
      </c>
      <c r="IJ97" s="224" t="s">
        <v>17</v>
      </c>
      <c r="IK97" s="214">
        <v>45454</v>
      </c>
      <c r="IL97" s="222" t="s">
        <v>2280</v>
      </c>
      <c r="IM97" s="222">
        <v>0</v>
      </c>
      <c r="IN97" s="222" t="s">
        <v>2177</v>
      </c>
      <c r="IO97" s="222" t="s">
        <v>33</v>
      </c>
      <c r="IP97" s="222">
        <v>2</v>
      </c>
      <c r="IQ97" s="222" t="s">
        <v>17</v>
      </c>
      <c r="IR97" s="222" t="s">
        <v>17</v>
      </c>
      <c r="IS97" s="223">
        <v>45454</v>
      </c>
    </row>
    <row r="98" spans="1:253" s="11" customFormat="1" ht="13.25" customHeight="1" x14ac:dyDescent="0.25">
      <c r="A98" s="11" t="s">
        <v>682</v>
      </c>
      <c r="B98" s="11" t="s">
        <v>11329</v>
      </c>
      <c r="C98" s="11" t="s">
        <v>683</v>
      </c>
      <c r="D98" s="11" t="s">
        <v>212</v>
      </c>
      <c r="E98" s="11" t="s">
        <v>10580</v>
      </c>
      <c r="F98" s="11" t="s">
        <v>9101</v>
      </c>
      <c r="G98" s="212">
        <v>5191000</v>
      </c>
      <c r="H98" s="213" t="s">
        <v>9098</v>
      </c>
      <c r="I98" s="213" t="s">
        <v>884</v>
      </c>
      <c r="J98" s="213">
        <v>2</v>
      </c>
      <c r="K98" s="213" t="s">
        <v>9100</v>
      </c>
      <c r="L98" s="213" t="s">
        <v>9099</v>
      </c>
      <c r="M98" s="214">
        <v>45564</v>
      </c>
      <c r="N98" s="221" t="s">
        <v>698</v>
      </c>
      <c r="O98" s="216">
        <v>1030700</v>
      </c>
      <c r="P98" s="216" t="s">
        <v>695</v>
      </c>
      <c r="Q98" s="216" t="s">
        <v>33</v>
      </c>
      <c r="R98" s="216">
        <v>2</v>
      </c>
      <c r="S98" s="216" t="s">
        <v>697</v>
      </c>
      <c r="T98" s="216" t="s">
        <v>696</v>
      </c>
      <c r="U98" s="217">
        <v>44102</v>
      </c>
      <c r="V98" s="221" t="s">
        <v>9105</v>
      </c>
      <c r="W98" s="213">
        <v>4582000</v>
      </c>
      <c r="X98" s="213" t="s">
        <v>9102</v>
      </c>
      <c r="Y98" s="213" t="s">
        <v>492</v>
      </c>
      <c r="Z98" s="213">
        <v>1</v>
      </c>
      <c r="AA98" s="213" t="s">
        <v>9104</v>
      </c>
      <c r="AB98" s="213" t="s">
        <v>9103</v>
      </c>
      <c r="AC98" s="214">
        <v>45564</v>
      </c>
      <c r="AD98" s="221" t="s">
        <v>9107</v>
      </c>
      <c r="AE98" s="218">
        <v>1388000</v>
      </c>
      <c r="AF98" s="218" t="s">
        <v>9102</v>
      </c>
      <c r="AG98" s="218" t="s">
        <v>492</v>
      </c>
      <c r="AH98" s="218">
        <v>1</v>
      </c>
      <c r="AI98" s="218" t="s">
        <v>9106</v>
      </c>
      <c r="AJ98" s="218" t="s">
        <v>9103</v>
      </c>
      <c r="AK98" s="219">
        <v>45564</v>
      </c>
      <c r="AL98" s="221" t="s">
        <v>9109</v>
      </c>
      <c r="AM98" s="213" t="s">
        <v>17</v>
      </c>
      <c r="AN98" s="213" t="s">
        <v>17</v>
      </c>
      <c r="AO98" s="213" t="s">
        <v>17</v>
      </c>
      <c r="AP98" s="213" t="s">
        <v>17</v>
      </c>
      <c r="AQ98" s="213" t="s">
        <v>9108</v>
      </c>
      <c r="AR98" s="213" t="s">
        <v>17</v>
      </c>
      <c r="AS98" s="214">
        <v>45564</v>
      </c>
      <c r="AT98" s="222" t="s">
        <v>687</v>
      </c>
      <c r="AU98" s="218" t="s">
        <v>17</v>
      </c>
      <c r="AV98" s="218" t="s">
        <v>17</v>
      </c>
      <c r="AW98" s="218" t="s">
        <v>17</v>
      </c>
      <c r="AX98" s="218" t="s">
        <v>17</v>
      </c>
      <c r="AY98" s="218" t="s">
        <v>17</v>
      </c>
      <c r="AZ98" s="218" t="s">
        <v>17</v>
      </c>
      <c r="BA98" s="219">
        <v>44069</v>
      </c>
      <c r="BB98" s="221" t="s">
        <v>878</v>
      </c>
      <c r="BC98" s="213">
        <v>136000</v>
      </c>
      <c r="BD98" s="213" t="s">
        <v>875</v>
      </c>
      <c r="BE98" s="213" t="s">
        <v>33</v>
      </c>
      <c r="BF98" s="213">
        <v>2</v>
      </c>
      <c r="BG98" s="213" t="s">
        <v>877</v>
      </c>
      <c r="BH98" s="213" t="s">
        <v>876</v>
      </c>
      <c r="BI98" s="214">
        <v>44768</v>
      </c>
      <c r="BJ98" s="222" t="s">
        <v>9111</v>
      </c>
      <c r="BK98" s="222">
        <v>6</v>
      </c>
      <c r="BL98" s="222" t="s">
        <v>8348</v>
      </c>
      <c r="BM98" s="222" t="s">
        <v>884</v>
      </c>
      <c r="BN98" s="222">
        <v>2</v>
      </c>
      <c r="BO98" s="222" t="s">
        <v>9110</v>
      </c>
      <c r="BP98" s="218" t="s">
        <v>691</v>
      </c>
      <c r="BQ98" s="223">
        <v>45564</v>
      </c>
      <c r="BR98" s="221" t="s">
        <v>684</v>
      </c>
      <c r="BS98" s="224" t="s">
        <v>17</v>
      </c>
      <c r="BT98" s="224" t="s">
        <v>17</v>
      </c>
      <c r="BU98" s="224" t="s">
        <v>17</v>
      </c>
      <c r="BV98" s="224" t="s">
        <v>17</v>
      </c>
      <c r="BW98" s="224" t="s">
        <v>17</v>
      </c>
      <c r="BX98" s="224" t="s">
        <v>17</v>
      </c>
      <c r="BY98" s="214">
        <v>44069</v>
      </c>
      <c r="BZ98" s="222" t="s">
        <v>685</v>
      </c>
      <c r="CA98" s="222" t="s">
        <v>17</v>
      </c>
      <c r="CB98" s="222" t="s">
        <v>17</v>
      </c>
      <c r="CC98" s="222" t="s">
        <v>17</v>
      </c>
      <c r="CD98" s="222" t="s">
        <v>17</v>
      </c>
      <c r="CE98" s="222" t="s">
        <v>17</v>
      </c>
      <c r="CF98" s="222" t="s">
        <v>17</v>
      </c>
      <c r="CG98" s="223">
        <v>44069</v>
      </c>
      <c r="CH98" s="221" t="s">
        <v>11776</v>
      </c>
      <c r="CI98" s="222" t="e">
        <v>#N/A</v>
      </c>
      <c r="CJ98" s="222" t="e">
        <v>#N/A</v>
      </c>
      <c r="CK98" s="222" t="e">
        <v>#N/A</v>
      </c>
      <c r="CL98" s="222" t="e">
        <v>#N/A</v>
      </c>
      <c r="CM98" s="222" t="e">
        <v>#N/A</v>
      </c>
      <c r="CN98" s="222" t="e">
        <v>#N/A</v>
      </c>
      <c r="CO98" s="225" t="e">
        <v>#N/A</v>
      </c>
      <c r="CP98" s="222" t="s">
        <v>686</v>
      </c>
      <c r="CQ98" s="224" t="s">
        <v>17</v>
      </c>
      <c r="CR98" s="224" t="s">
        <v>17</v>
      </c>
      <c r="CS98" s="224" t="s">
        <v>17</v>
      </c>
      <c r="CT98" s="224" t="s">
        <v>17</v>
      </c>
      <c r="CU98" s="224" t="s">
        <v>17</v>
      </c>
      <c r="CV98" s="224" t="s">
        <v>17</v>
      </c>
      <c r="CW98" s="214">
        <v>44069</v>
      </c>
      <c r="CX98" s="222" t="s">
        <v>9114</v>
      </c>
      <c r="CY98" s="218">
        <v>365000</v>
      </c>
      <c r="CZ98" s="218" t="s">
        <v>9102</v>
      </c>
      <c r="DA98" s="218" t="s">
        <v>492</v>
      </c>
      <c r="DB98" s="218">
        <v>1</v>
      </c>
      <c r="DC98" s="218" t="s">
        <v>9119</v>
      </c>
      <c r="DD98" s="218" t="s">
        <v>9103</v>
      </c>
      <c r="DE98" s="220">
        <v>45564</v>
      </c>
      <c r="DF98" s="221" t="s">
        <v>9116</v>
      </c>
      <c r="DG98" s="213">
        <v>3194000</v>
      </c>
      <c r="DH98" s="224" t="s">
        <v>9102</v>
      </c>
      <c r="DI98" s="224" t="s">
        <v>492</v>
      </c>
      <c r="DJ98" s="224">
        <v>1</v>
      </c>
      <c r="DK98" s="224" t="s">
        <v>9115</v>
      </c>
      <c r="DL98" s="224" t="s">
        <v>9103</v>
      </c>
      <c r="DM98" s="214">
        <v>45564</v>
      </c>
      <c r="DN98" s="222" t="s">
        <v>9118</v>
      </c>
      <c r="DO98" s="218">
        <v>1023000</v>
      </c>
      <c r="DP98" s="222" t="s">
        <v>9102</v>
      </c>
      <c r="DQ98" s="222" t="s">
        <v>492</v>
      </c>
      <c r="DR98" s="222">
        <v>1</v>
      </c>
      <c r="DS98" s="222" t="s">
        <v>9117</v>
      </c>
      <c r="DT98" s="222" t="s">
        <v>9103</v>
      </c>
      <c r="DU98" s="223">
        <v>45564</v>
      </c>
      <c r="DV98" s="221" t="s">
        <v>9120</v>
      </c>
      <c r="DW98" s="213">
        <v>358000</v>
      </c>
      <c r="DX98" s="224" t="s">
        <v>9102</v>
      </c>
      <c r="DY98" s="224" t="s">
        <v>492</v>
      </c>
      <c r="DZ98" s="224">
        <v>1</v>
      </c>
      <c r="EA98" s="224" t="s">
        <v>9119</v>
      </c>
      <c r="EB98" s="224" t="s">
        <v>9103</v>
      </c>
      <c r="EC98" s="214">
        <v>45564</v>
      </c>
      <c r="ED98" s="222" t="s">
        <v>9122</v>
      </c>
      <c r="EE98" s="218">
        <v>7000</v>
      </c>
      <c r="EF98" s="222" t="s">
        <v>9102</v>
      </c>
      <c r="EG98" s="222" t="s">
        <v>492</v>
      </c>
      <c r="EH98" s="222">
        <v>1</v>
      </c>
      <c r="EI98" s="222" t="s">
        <v>9121</v>
      </c>
      <c r="EJ98" s="222" t="s">
        <v>9103</v>
      </c>
      <c r="EK98" s="223">
        <v>45564</v>
      </c>
      <c r="EL98" s="221" t="s">
        <v>9124</v>
      </c>
      <c r="EM98" s="213">
        <v>0</v>
      </c>
      <c r="EN98" s="224" t="s">
        <v>9102</v>
      </c>
      <c r="EO98" s="224" t="s">
        <v>492</v>
      </c>
      <c r="EP98" s="224">
        <v>1</v>
      </c>
      <c r="EQ98" s="224" t="s">
        <v>9123</v>
      </c>
      <c r="ER98" s="224" t="s">
        <v>9103</v>
      </c>
      <c r="ES98" s="214">
        <v>45564</v>
      </c>
      <c r="ET98" s="222" t="s">
        <v>9112</v>
      </c>
      <c r="EU98" s="222">
        <v>6</v>
      </c>
      <c r="EV98" s="222" t="s">
        <v>8348</v>
      </c>
      <c r="EW98" s="222" t="s">
        <v>884</v>
      </c>
      <c r="EX98" s="222">
        <v>2</v>
      </c>
      <c r="EY98" s="222" t="s">
        <v>9110</v>
      </c>
      <c r="EZ98" s="222" t="s">
        <v>691</v>
      </c>
      <c r="FA98" s="223">
        <v>45564</v>
      </c>
      <c r="FB98" s="221" t="s">
        <v>1135</v>
      </c>
      <c r="FC98" s="224">
        <v>3</v>
      </c>
      <c r="FD98" s="224" t="s">
        <v>1132</v>
      </c>
      <c r="FE98" s="224" t="s">
        <v>884</v>
      </c>
      <c r="FF98" s="224">
        <v>2</v>
      </c>
      <c r="FG98" s="224" t="s">
        <v>1134</v>
      </c>
      <c r="FH98" s="224" t="s">
        <v>1133</v>
      </c>
      <c r="FI98" s="214">
        <v>44938</v>
      </c>
      <c r="FJ98" s="221" t="s">
        <v>688</v>
      </c>
      <c r="FK98" s="222" t="s">
        <v>17</v>
      </c>
      <c r="FL98" s="222" t="s">
        <v>17</v>
      </c>
      <c r="FM98" s="222" t="s">
        <v>17</v>
      </c>
      <c r="FN98" s="222" t="s">
        <v>17</v>
      </c>
      <c r="FO98" s="222" t="s">
        <v>17</v>
      </c>
      <c r="FP98" s="218" t="s">
        <v>17</v>
      </c>
      <c r="FQ98" s="219">
        <v>44069</v>
      </c>
      <c r="FR98" s="221" t="s">
        <v>689</v>
      </c>
      <c r="FS98" s="224" t="s">
        <v>17</v>
      </c>
      <c r="FT98" s="224" t="s">
        <v>17</v>
      </c>
      <c r="FU98" s="224" t="s">
        <v>17</v>
      </c>
      <c r="FV98" s="224" t="s">
        <v>17</v>
      </c>
      <c r="FW98" s="224" t="s">
        <v>17</v>
      </c>
      <c r="FX98" s="224" t="s">
        <v>17</v>
      </c>
      <c r="FY98" s="214">
        <v>44069</v>
      </c>
      <c r="FZ98" s="222" t="s">
        <v>2286</v>
      </c>
      <c r="GA98" s="222">
        <v>0</v>
      </c>
      <c r="GB98" s="222" t="s">
        <v>2177</v>
      </c>
      <c r="GC98" s="222" t="s">
        <v>33</v>
      </c>
      <c r="GD98" s="222">
        <v>2</v>
      </c>
      <c r="GE98" s="222" t="s">
        <v>17</v>
      </c>
      <c r="GF98" s="222" t="s">
        <v>17</v>
      </c>
      <c r="GG98" s="223">
        <v>45454</v>
      </c>
      <c r="GH98" s="221" t="s">
        <v>2292</v>
      </c>
      <c r="GI98" s="224">
        <v>0</v>
      </c>
      <c r="GJ98" s="224" t="s">
        <v>2177</v>
      </c>
      <c r="GK98" s="224" t="s">
        <v>33</v>
      </c>
      <c r="GL98" s="224">
        <v>2</v>
      </c>
      <c r="GM98" s="224" t="s">
        <v>17</v>
      </c>
      <c r="GN98" s="224" t="s">
        <v>17</v>
      </c>
      <c r="GO98" s="214">
        <v>45454</v>
      </c>
      <c r="GP98" s="222" t="s">
        <v>2287</v>
      </c>
      <c r="GQ98" s="222">
        <v>0</v>
      </c>
      <c r="GR98" s="222" t="s">
        <v>2177</v>
      </c>
      <c r="GS98" s="222" t="s">
        <v>33</v>
      </c>
      <c r="GT98" s="222">
        <v>2</v>
      </c>
      <c r="GU98" s="222" t="s">
        <v>17</v>
      </c>
      <c r="GV98" s="222" t="s">
        <v>17</v>
      </c>
      <c r="GW98" s="223">
        <v>45454</v>
      </c>
      <c r="GX98" s="221" t="s">
        <v>2293</v>
      </c>
      <c r="GY98" s="224">
        <v>0</v>
      </c>
      <c r="GZ98" s="224" t="s">
        <v>2177</v>
      </c>
      <c r="HA98" s="224" t="s">
        <v>33</v>
      </c>
      <c r="HB98" s="224">
        <v>2</v>
      </c>
      <c r="HC98" s="224" t="s">
        <v>17</v>
      </c>
      <c r="HD98" s="224" t="s">
        <v>17</v>
      </c>
      <c r="HE98" s="214">
        <v>45454</v>
      </c>
      <c r="HF98" s="222" t="s">
        <v>2285</v>
      </c>
      <c r="HG98" s="222">
        <v>0</v>
      </c>
      <c r="HH98" s="222" t="s">
        <v>2177</v>
      </c>
      <c r="HI98" s="222" t="s">
        <v>33</v>
      </c>
      <c r="HJ98" s="222">
        <v>2</v>
      </c>
      <c r="HK98" s="222" t="s">
        <v>17</v>
      </c>
      <c r="HL98" s="222" t="s">
        <v>17</v>
      </c>
      <c r="HM98" s="223">
        <v>45454</v>
      </c>
      <c r="HN98" s="221" t="s">
        <v>2291</v>
      </c>
      <c r="HO98" s="224">
        <v>0</v>
      </c>
      <c r="HP98" s="224" t="s">
        <v>2177</v>
      </c>
      <c r="HQ98" s="224" t="s">
        <v>33</v>
      </c>
      <c r="HR98" s="224">
        <v>2</v>
      </c>
      <c r="HS98" s="224" t="s">
        <v>17</v>
      </c>
      <c r="HT98" s="224" t="s">
        <v>17</v>
      </c>
      <c r="HU98" s="214">
        <v>45454</v>
      </c>
      <c r="HV98" s="222" t="s">
        <v>2288</v>
      </c>
      <c r="HW98" s="222">
        <v>0</v>
      </c>
      <c r="HX98" s="222" t="s">
        <v>2177</v>
      </c>
      <c r="HY98" s="222" t="s">
        <v>33</v>
      </c>
      <c r="HZ98" s="222">
        <v>2</v>
      </c>
      <c r="IA98" s="222" t="s">
        <v>17</v>
      </c>
      <c r="IB98" s="222" t="s">
        <v>17</v>
      </c>
      <c r="IC98" s="223">
        <v>45454</v>
      </c>
      <c r="ID98" s="221" t="s">
        <v>2290</v>
      </c>
      <c r="IE98" s="224">
        <v>2</v>
      </c>
      <c r="IF98" s="224" t="s">
        <v>2177</v>
      </c>
      <c r="IG98" s="224" t="s">
        <v>33</v>
      </c>
      <c r="IH98" s="224">
        <v>2</v>
      </c>
      <c r="II98" s="224" t="s">
        <v>17</v>
      </c>
      <c r="IJ98" s="224" t="s">
        <v>17</v>
      </c>
      <c r="IK98" s="214">
        <v>45454</v>
      </c>
      <c r="IL98" s="222" t="s">
        <v>2289</v>
      </c>
      <c r="IM98" s="222">
        <v>0</v>
      </c>
      <c r="IN98" s="222" t="s">
        <v>2177</v>
      </c>
      <c r="IO98" s="222" t="s">
        <v>33</v>
      </c>
      <c r="IP98" s="222">
        <v>2</v>
      </c>
      <c r="IQ98" s="222" t="s">
        <v>17</v>
      </c>
      <c r="IR98" s="222" t="s">
        <v>17</v>
      </c>
      <c r="IS98" s="223">
        <v>45454</v>
      </c>
    </row>
    <row r="99" spans="1:253" s="11" customFormat="1" ht="13.25" customHeight="1" x14ac:dyDescent="0.25">
      <c r="A99" s="11" t="s">
        <v>1186</v>
      </c>
      <c r="B99" s="11" t="s">
        <v>11332</v>
      </c>
      <c r="C99" s="11" t="s">
        <v>1187</v>
      </c>
      <c r="D99" s="11" t="s">
        <v>1188</v>
      </c>
      <c r="E99" s="11" t="s">
        <v>10585</v>
      </c>
      <c r="F99" s="11" t="s">
        <v>9351</v>
      </c>
      <c r="G99" s="212">
        <v>21770000</v>
      </c>
      <c r="H99" s="213" t="s">
        <v>9348</v>
      </c>
      <c r="I99" s="213" t="s">
        <v>884</v>
      </c>
      <c r="J99" s="213">
        <v>2</v>
      </c>
      <c r="K99" s="213" t="s">
        <v>9350</v>
      </c>
      <c r="L99" s="213" t="s">
        <v>9349</v>
      </c>
      <c r="M99" s="214">
        <v>45565</v>
      </c>
      <c r="N99" s="221" t="s">
        <v>9355</v>
      </c>
      <c r="O99" s="216">
        <v>94080</v>
      </c>
      <c r="P99" s="216" t="s">
        <v>9352</v>
      </c>
      <c r="Q99" s="216" t="s">
        <v>884</v>
      </c>
      <c r="R99" s="216">
        <v>2</v>
      </c>
      <c r="S99" s="216" t="s">
        <v>9354</v>
      </c>
      <c r="T99" s="216" t="s">
        <v>9353</v>
      </c>
      <c r="U99" s="217">
        <v>45565</v>
      </c>
      <c r="V99" s="221" t="s">
        <v>9359</v>
      </c>
      <c r="W99" s="213">
        <v>21770000</v>
      </c>
      <c r="X99" s="213" t="s">
        <v>9356</v>
      </c>
      <c r="Y99" s="213" t="s">
        <v>884</v>
      </c>
      <c r="Z99" s="213">
        <v>2</v>
      </c>
      <c r="AA99" s="213" t="s">
        <v>9358</v>
      </c>
      <c r="AB99" s="213" t="s">
        <v>9357</v>
      </c>
      <c r="AC99" s="214">
        <v>45565</v>
      </c>
      <c r="AD99" s="221" t="s">
        <v>9363</v>
      </c>
      <c r="AE99" s="218">
        <v>9000000</v>
      </c>
      <c r="AF99" s="218" t="s">
        <v>9360</v>
      </c>
      <c r="AG99" s="218" t="s">
        <v>884</v>
      </c>
      <c r="AH99" s="218">
        <v>2</v>
      </c>
      <c r="AI99" s="218" t="s">
        <v>9362</v>
      </c>
      <c r="AJ99" s="218" t="s">
        <v>9361</v>
      </c>
      <c r="AK99" s="219">
        <v>45565</v>
      </c>
      <c r="AL99" s="221" t="s">
        <v>9367</v>
      </c>
      <c r="AM99" s="213">
        <v>115000</v>
      </c>
      <c r="AN99" s="213" t="s">
        <v>9364</v>
      </c>
      <c r="AO99" s="213" t="s">
        <v>884</v>
      </c>
      <c r="AP99" s="213">
        <v>2</v>
      </c>
      <c r="AQ99" s="213" t="s">
        <v>9366</v>
      </c>
      <c r="AR99" s="213" t="s">
        <v>9365</v>
      </c>
      <c r="AS99" s="214">
        <v>45565</v>
      </c>
      <c r="AT99" s="222" t="s">
        <v>2080</v>
      </c>
      <c r="AU99" s="218" t="s">
        <v>17</v>
      </c>
      <c r="AV99" s="218" t="s">
        <v>17</v>
      </c>
      <c r="AW99" s="218" t="s">
        <v>884</v>
      </c>
      <c r="AX99" s="218">
        <v>2</v>
      </c>
      <c r="AY99" s="218" t="s">
        <v>17</v>
      </c>
      <c r="AZ99" s="218" t="s">
        <v>17</v>
      </c>
      <c r="BA99" s="219">
        <v>45443</v>
      </c>
      <c r="BB99" s="221" t="s">
        <v>9369</v>
      </c>
      <c r="BC99" s="213">
        <v>246</v>
      </c>
      <c r="BD99" s="213" t="s">
        <v>9364</v>
      </c>
      <c r="BE99" s="213" t="s">
        <v>884</v>
      </c>
      <c r="BF99" s="213">
        <v>2</v>
      </c>
      <c r="BG99" s="213" t="s">
        <v>9368</v>
      </c>
      <c r="BH99" s="213" t="s">
        <v>9365</v>
      </c>
      <c r="BI99" s="214">
        <v>45565</v>
      </c>
      <c r="BJ99" s="222" t="s">
        <v>9373</v>
      </c>
      <c r="BK99" s="222">
        <v>1774</v>
      </c>
      <c r="BL99" s="222" t="s">
        <v>9370</v>
      </c>
      <c r="BM99" s="222" t="s">
        <v>884</v>
      </c>
      <c r="BN99" s="222">
        <v>2</v>
      </c>
      <c r="BO99" s="222" t="s">
        <v>9372</v>
      </c>
      <c r="BP99" s="218" t="s">
        <v>9371</v>
      </c>
      <c r="BQ99" s="223">
        <v>45565</v>
      </c>
      <c r="BR99" s="221" t="s">
        <v>1818</v>
      </c>
      <c r="BS99" s="224">
        <v>260681</v>
      </c>
      <c r="BT99" s="224" t="s">
        <v>1815</v>
      </c>
      <c r="BU99" s="224" t="s">
        <v>884</v>
      </c>
      <c r="BV99" s="224">
        <v>2</v>
      </c>
      <c r="BW99" s="224" t="s">
        <v>1817</v>
      </c>
      <c r="BX99" s="224" t="s">
        <v>1816</v>
      </c>
      <c r="BY99" s="214">
        <v>45412</v>
      </c>
      <c r="BZ99" s="222" t="s">
        <v>1819</v>
      </c>
      <c r="CA99" s="222">
        <v>120394</v>
      </c>
      <c r="CB99" s="222" t="s">
        <v>1815</v>
      </c>
      <c r="CC99" s="222" t="s">
        <v>884</v>
      </c>
      <c r="CD99" s="222">
        <v>2</v>
      </c>
      <c r="CE99" s="222" t="s">
        <v>1817</v>
      </c>
      <c r="CF99" s="222" t="s">
        <v>1816</v>
      </c>
      <c r="CG99" s="223">
        <v>45412</v>
      </c>
      <c r="CH99" s="221" t="s">
        <v>11777</v>
      </c>
      <c r="CI99" s="222" t="e">
        <v>#N/A</v>
      </c>
      <c r="CJ99" s="222" t="e">
        <v>#N/A</v>
      </c>
      <c r="CK99" s="222" t="e">
        <v>#N/A</v>
      </c>
      <c r="CL99" s="222" t="e">
        <v>#N/A</v>
      </c>
      <c r="CM99" s="222" t="e">
        <v>#N/A</v>
      </c>
      <c r="CN99" s="222" t="e">
        <v>#N/A</v>
      </c>
      <c r="CO99" s="225" t="e">
        <v>#N/A</v>
      </c>
      <c r="CP99" s="222" t="s">
        <v>1823</v>
      </c>
      <c r="CQ99" s="224">
        <v>507</v>
      </c>
      <c r="CR99" s="224" t="s">
        <v>1820</v>
      </c>
      <c r="CS99" s="224" t="s">
        <v>884</v>
      </c>
      <c r="CT99" s="224">
        <v>2</v>
      </c>
      <c r="CU99" s="224" t="s">
        <v>1822</v>
      </c>
      <c r="CV99" s="224" t="s">
        <v>1821</v>
      </c>
      <c r="CW99" s="214">
        <v>45412</v>
      </c>
      <c r="CX99" s="222" t="s">
        <v>9377</v>
      </c>
      <c r="CY99" s="218">
        <v>9000000</v>
      </c>
      <c r="CZ99" s="218" t="s">
        <v>9385</v>
      </c>
      <c r="DA99" s="218" t="s">
        <v>884</v>
      </c>
      <c r="DB99" s="218">
        <v>2</v>
      </c>
      <c r="DC99" s="218" t="s">
        <v>9387</v>
      </c>
      <c r="DD99" s="218" t="s">
        <v>9386</v>
      </c>
      <c r="DE99" s="220">
        <v>45565</v>
      </c>
      <c r="DF99" s="221" t="s">
        <v>9381</v>
      </c>
      <c r="DG99" s="213">
        <v>12770000</v>
      </c>
      <c r="DH99" s="224" t="s">
        <v>9378</v>
      </c>
      <c r="DI99" s="224" t="s">
        <v>884</v>
      </c>
      <c r="DJ99" s="224">
        <v>2</v>
      </c>
      <c r="DK99" s="224" t="s">
        <v>9380</v>
      </c>
      <c r="DL99" s="224" t="s">
        <v>9379</v>
      </c>
      <c r="DM99" s="214">
        <v>45565</v>
      </c>
      <c r="DN99" s="222" t="s">
        <v>9384</v>
      </c>
      <c r="DO99" s="218">
        <v>0</v>
      </c>
      <c r="DP99" s="222" t="s">
        <v>9382</v>
      </c>
      <c r="DQ99" s="222" t="s">
        <v>884</v>
      </c>
      <c r="DR99" s="222">
        <v>2</v>
      </c>
      <c r="DS99" s="222" t="s">
        <v>9383</v>
      </c>
      <c r="DT99" s="222" t="s">
        <v>9361</v>
      </c>
      <c r="DU99" s="223">
        <v>45565</v>
      </c>
      <c r="DV99" s="221" t="s">
        <v>9388</v>
      </c>
      <c r="DW99" s="213">
        <v>8944000</v>
      </c>
      <c r="DX99" s="224" t="s">
        <v>9385</v>
      </c>
      <c r="DY99" s="224" t="s">
        <v>884</v>
      </c>
      <c r="DZ99" s="224">
        <v>2</v>
      </c>
      <c r="EA99" s="224" t="s">
        <v>9387</v>
      </c>
      <c r="EB99" s="224" t="s">
        <v>9386</v>
      </c>
      <c r="EC99" s="214">
        <v>45565</v>
      </c>
      <c r="ED99" s="222" t="s">
        <v>9392</v>
      </c>
      <c r="EE99" s="218">
        <v>56000</v>
      </c>
      <c r="EF99" s="222" t="s">
        <v>9389</v>
      </c>
      <c r="EG99" s="222" t="s">
        <v>492</v>
      </c>
      <c r="EH99" s="222">
        <v>1</v>
      </c>
      <c r="EI99" s="222" t="s">
        <v>9391</v>
      </c>
      <c r="EJ99" s="222" t="s">
        <v>9390</v>
      </c>
      <c r="EK99" s="223">
        <v>45565</v>
      </c>
      <c r="EL99" s="221" t="s">
        <v>9394</v>
      </c>
      <c r="EM99" s="213">
        <v>0</v>
      </c>
      <c r="EN99" s="224" t="s">
        <v>9389</v>
      </c>
      <c r="EO99" s="224" t="s">
        <v>492</v>
      </c>
      <c r="EP99" s="224">
        <v>1</v>
      </c>
      <c r="EQ99" s="224" t="s">
        <v>9393</v>
      </c>
      <c r="ER99" s="224" t="s">
        <v>9390</v>
      </c>
      <c r="ES99" s="214">
        <v>45565</v>
      </c>
      <c r="ET99" s="222" t="s">
        <v>9374</v>
      </c>
      <c r="EU99" s="222">
        <v>1774</v>
      </c>
      <c r="EV99" s="222" t="s">
        <v>9370</v>
      </c>
      <c r="EW99" s="222" t="s">
        <v>884</v>
      </c>
      <c r="EX99" s="222">
        <v>2</v>
      </c>
      <c r="EY99" s="222" t="s">
        <v>9372</v>
      </c>
      <c r="EZ99" s="222" t="s">
        <v>9371</v>
      </c>
      <c r="FA99" s="223">
        <v>45565</v>
      </c>
      <c r="FB99" s="221" t="s">
        <v>1196</v>
      </c>
      <c r="FC99" s="224">
        <v>3</v>
      </c>
      <c r="FD99" s="224" t="s">
        <v>1193</v>
      </c>
      <c r="FE99" s="224" t="s">
        <v>884</v>
      </c>
      <c r="FF99" s="224">
        <v>2</v>
      </c>
      <c r="FG99" s="224" t="s">
        <v>1195</v>
      </c>
      <c r="FH99" s="224" t="s">
        <v>1194</v>
      </c>
      <c r="FI99" s="214">
        <v>45044</v>
      </c>
      <c r="FJ99" s="221" t="s">
        <v>1191</v>
      </c>
      <c r="FK99" s="222">
        <v>0</v>
      </c>
      <c r="FL99" s="222" t="s">
        <v>17</v>
      </c>
      <c r="FM99" s="222" t="s">
        <v>22</v>
      </c>
      <c r="FN99" s="222">
        <v>3</v>
      </c>
      <c r="FO99" s="222" t="s">
        <v>1189</v>
      </c>
      <c r="FP99" s="218" t="s">
        <v>17</v>
      </c>
      <c r="FQ99" s="219">
        <v>45016</v>
      </c>
      <c r="FR99" s="221" t="s">
        <v>1192</v>
      </c>
      <c r="FS99" s="224">
        <v>0</v>
      </c>
      <c r="FT99" s="224" t="s">
        <v>17</v>
      </c>
      <c r="FU99" s="224" t="s">
        <v>22</v>
      </c>
      <c r="FV99" s="224">
        <v>3</v>
      </c>
      <c r="FW99" s="224" t="s">
        <v>1189</v>
      </c>
      <c r="FX99" s="224" t="s">
        <v>17</v>
      </c>
      <c r="FY99" s="214">
        <v>45016</v>
      </c>
      <c r="FZ99" s="222" t="s">
        <v>2587</v>
      </c>
      <c r="GA99" s="222">
        <v>2</v>
      </c>
      <c r="GB99" s="222" t="s">
        <v>2177</v>
      </c>
      <c r="GC99" s="222" t="s">
        <v>33</v>
      </c>
      <c r="GD99" s="222">
        <v>2</v>
      </c>
      <c r="GE99" s="222" t="s">
        <v>17</v>
      </c>
      <c r="GF99" s="222" t="s">
        <v>17</v>
      </c>
      <c r="GG99" s="223">
        <v>45456</v>
      </c>
      <c r="GH99" s="221" t="s">
        <v>2593</v>
      </c>
      <c r="GI99" s="224">
        <v>0</v>
      </c>
      <c r="GJ99" s="224" t="s">
        <v>2177</v>
      </c>
      <c r="GK99" s="224" t="s">
        <v>33</v>
      </c>
      <c r="GL99" s="224">
        <v>2</v>
      </c>
      <c r="GM99" s="224" t="s">
        <v>17</v>
      </c>
      <c r="GN99" s="224" t="s">
        <v>17</v>
      </c>
      <c r="GO99" s="214">
        <v>45456</v>
      </c>
      <c r="GP99" s="222" t="s">
        <v>2588</v>
      </c>
      <c r="GQ99" s="222">
        <v>0</v>
      </c>
      <c r="GR99" s="222" t="s">
        <v>2177</v>
      </c>
      <c r="GS99" s="222" t="s">
        <v>33</v>
      </c>
      <c r="GT99" s="222">
        <v>2</v>
      </c>
      <c r="GU99" s="222" t="s">
        <v>17</v>
      </c>
      <c r="GV99" s="222" t="s">
        <v>17</v>
      </c>
      <c r="GW99" s="223">
        <v>45456</v>
      </c>
      <c r="GX99" s="221" t="s">
        <v>2594</v>
      </c>
      <c r="GY99" s="224">
        <v>0</v>
      </c>
      <c r="GZ99" s="224" t="s">
        <v>2177</v>
      </c>
      <c r="HA99" s="224" t="s">
        <v>33</v>
      </c>
      <c r="HB99" s="224">
        <v>2</v>
      </c>
      <c r="HC99" s="224" t="s">
        <v>17</v>
      </c>
      <c r="HD99" s="224" t="s">
        <v>17</v>
      </c>
      <c r="HE99" s="214">
        <v>45456</v>
      </c>
      <c r="HF99" s="222" t="s">
        <v>2586</v>
      </c>
      <c r="HG99" s="222">
        <v>0</v>
      </c>
      <c r="HH99" s="222" t="s">
        <v>2177</v>
      </c>
      <c r="HI99" s="222" t="s">
        <v>33</v>
      </c>
      <c r="HJ99" s="222">
        <v>2</v>
      </c>
      <c r="HK99" s="222" t="s">
        <v>17</v>
      </c>
      <c r="HL99" s="222" t="s">
        <v>17</v>
      </c>
      <c r="HM99" s="223">
        <v>45456</v>
      </c>
      <c r="HN99" s="221" t="s">
        <v>2592</v>
      </c>
      <c r="HO99" s="224">
        <v>0</v>
      </c>
      <c r="HP99" s="224" t="s">
        <v>2177</v>
      </c>
      <c r="HQ99" s="224" t="s">
        <v>33</v>
      </c>
      <c r="HR99" s="224">
        <v>2</v>
      </c>
      <c r="HS99" s="224" t="s">
        <v>17</v>
      </c>
      <c r="HT99" s="224" t="s">
        <v>17</v>
      </c>
      <c r="HU99" s="214">
        <v>45456</v>
      </c>
      <c r="HV99" s="222" t="s">
        <v>2589</v>
      </c>
      <c r="HW99" s="222">
        <v>0</v>
      </c>
      <c r="HX99" s="222" t="s">
        <v>2177</v>
      </c>
      <c r="HY99" s="222" t="s">
        <v>33</v>
      </c>
      <c r="HZ99" s="222">
        <v>2</v>
      </c>
      <c r="IA99" s="222" t="s">
        <v>17</v>
      </c>
      <c r="IB99" s="222" t="s">
        <v>17</v>
      </c>
      <c r="IC99" s="223">
        <v>45456</v>
      </c>
      <c r="ID99" s="221" t="s">
        <v>2591</v>
      </c>
      <c r="IE99" s="224">
        <v>0</v>
      </c>
      <c r="IF99" s="224" t="s">
        <v>2177</v>
      </c>
      <c r="IG99" s="224" t="s">
        <v>33</v>
      </c>
      <c r="IH99" s="224">
        <v>2</v>
      </c>
      <c r="II99" s="224" t="s">
        <v>17</v>
      </c>
      <c r="IJ99" s="224" t="s">
        <v>17</v>
      </c>
      <c r="IK99" s="214">
        <v>45456</v>
      </c>
      <c r="IL99" s="222" t="s">
        <v>2590</v>
      </c>
      <c r="IM99" s="222">
        <v>3</v>
      </c>
      <c r="IN99" s="222" t="s">
        <v>2177</v>
      </c>
      <c r="IO99" s="222" t="s">
        <v>33</v>
      </c>
      <c r="IP99" s="222">
        <v>2</v>
      </c>
      <c r="IQ99" s="222" t="s">
        <v>17</v>
      </c>
      <c r="IR99" s="222" t="s">
        <v>17</v>
      </c>
      <c r="IS99" s="223">
        <v>45456</v>
      </c>
    </row>
    <row r="100" spans="1:253" s="11" customFormat="1" ht="13.25" customHeight="1" x14ac:dyDescent="0.25">
      <c r="A100" s="11" t="s">
        <v>2847</v>
      </c>
      <c r="B100" s="11" t="s">
        <v>11090</v>
      </c>
      <c r="C100" s="11" t="s">
        <v>2848</v>
      </c>
      <c r="D100" s="11" t="s">
        <v>2849</v>
      </c>
      <c r="E100" s="11" t="s">
        <v>10586</v>
      </c>
      <c r="F100" s="11" t="s">
        <v>4459</v>
      </c>
      <c r="G100" s="212">
        <v>34059000</v>
      </c>
      <c r="H100" s="213" t="s">
        <v>4456</v>
      </c>
      <c r="I100" s="213" t="s">
        <v>884</v>
      </c>
      <c r="J100" s="213">
        <v>2</v>
      </c>
      <c r="K100" s="213" t="s">
        <v>4458</v>
      </c>
      <c r="L100" s="213" t="s">
        <v>4457</v>
      </c>
      <c r="M100" s="214">
        <v>45529</v>
      </c>
      <c r="N100" s="221" t="s">
        <v>4463</v>
      </c>
      <c r="O100" s="216">
        <v>9206</v>
      </c>
      <c r="P100" s="216" t="s">
        <v>4460</v>
      </c>
      <c r="Q100" s="216" t="s">
        <v>22</v>
      </c>
      <c r="R100" s="216">
        <v>3</v>
      </c>
      <c r="S100" s="216" t="s">
        <v>4462</v>
      </c>
      <c r="T100" s="216" t="s">
        <v>4461</v>
      </c>
      <c r="U100" s="217">
        <v>45529</v>
      </c>
      <c r="V100" s="221" t="s">
        <v>4467</v>
      </c>
      <c r="W100" s="213">
        <v>11231000</v>
      </c>
      <c r="X100" s="213" t="s">
        <v>4464</v>
      </c>
      <c r="Y100" s="213" t="s">
        <v>884</v>
      </c>
      <c r="Z100" s="213">
        <v>2</v>
      </c>
      <c r="AA100" s="213" t="s">
        <v>4466</v>
      </c>
      <c r="AB100" s="213" t="s">
        <v>4465</v>
      </c>
      <c r="AC100" s="214">
        <v>45529</v>
      </c>
      <c r="AD100" s="221" t="s">
        <v>4470</v>
      </c>
      <c r="AE100" s="218">
        <v>11231000</v>
      </c>
      <c r="AF100" s="218" t="s">
        <v>4464</v>
      </c>
      <c r="AG100" s="218" t="s">
        <v>884</v>
      </c>
      <c r="AH100" s="218">
        <v>2</v>
      </c>
      <c r="AI100" s="218" t="s">
        <v>4469</v>
      </c>
      <c r="AJ100" s="218" t="s">
        <v>4468</v>
      </c>
      <c r="AK100" s="219">
        <v>45529</v>
      </c>
      <c r="AL100" s="221" t="s">
        <v>6361</v>
      </c>
      <c r="AM100" s="213">
        <v>190000</v>
      </c>
      <c r="AN100" s="213" t="s">
        <v>6358</v>
      </c>
      <c r="AO100" s="213" t="s">
        <v>884</v>
      </c>
      <c r="AP100" s="213">
        <v>2</v>
      </c>
      <c r="AQ100" s="213" t="s">
        <v>6360</v>
      </c>
      <c r="AR100" s="213" t="s">
        <v>6359</v>
      </c>
      <c r="AS100" s="214">
        <v>45560</v>
      </c>
      <c r="AT100" s="222" t="s">
        <v>4471</v>
      </c>
      <c r="AU100" s="218" t="s">
        <v>17</v>
      </c>
      <c r="AV100" s="218" t="s">
        <v>17</v>
      </c>
      <c r="AW100" s="218" t="s">
        <v>17</v>
      </c>
      <c r="AX100" s="218" t="s">
        <v>17</v>
      </c>
      <c r="AY100" s="218" t="s">
        <v>17</v>
      </c>
      <c r="AZ100" s="218" t="s">
        <v>17</v>
      </c>
      <c r="BA100" s="219">
        <v>45529</v>
      </c>
      <c r="BB100" s="221" t="s">
        <v>11778</v>
      </c>
      <c r="BC100" s="213" t="e">
        <v>#N/A</v>
      </c>
      <c r="BD100" s="213" t="e">
        <v>#N/A</v>
      </c>
      <c r="BE100" s="213" t="e">
        <v>#N/A</v>
      </c>
      <c r="BF100" s="213" t="e">
        <v>#N/A</v>
      </c>
      <c r="BG100" s="213" t="e">
        <v>#N/A</v>
      </c>
      <c r="BH100" s="213" t="e">
        <v>#N/A</v>
      </c>
      <c r="BI100" s="214" t="e">
        <v>#N/A</v>
      </c>
      <c r="BJ100" s="222" t="s">
        <v>6364</v>
      </c>
      <c r="BK100" s="222">
        <v>0</v>
      </c>
      <c r="BL100" s="222" t="s">
        <v>6362</v>
      </c>
      <c r="BM100" s="222" t="s">
        <v>22</v>
      </c>
      <c r="BN100" s="222">
        <v>3</v>
      </c>
      <c r="BO100" s="222" t="s">
        <v>6363</v>
      </c>
      <c r="BP100" s="218" t="s">
        <v>691</v>
      </c>
      <c r="BQ100" s="223">
        <v>45560</v>
      </c>
      <c r="BR100" s="221" t="s">
        <v>11779</v>
      </c>
      <c r="BS100" s="224" t="e">
        <v>#N/A</v>
      </c>
      <c r="BT100" s="224" t="e">
        <v>#N/A</v>
      </c>
      <c r="BU100" s="224" t="e">
        <v>#N/A</v>
      </c>
      <c r="BV100" s="224" t="e">
        <v>#N/A</v>
      </c>
      <c r="BW100" s="224" t="e">
        <v>#N/A</v>
      </c>
      <c r="BX100" s="224" t="e">
        <v>#N/A</v>
      </c>
      <c r="BY100" s="214" t="e">
        <v>#N/A</v>
      </c>
      <c r="BZ100" s="222" t="s">
        <v>11780</v>
      </c>
      <c r="CA100" s="222" t="e">
        <v>#N/A</v>
      </c>
      <c r="CB100" s="222" t="e">
        <v>#N/A</v>
      </c>
      <c r="CC100" s="222" t="e">
        <v>#N/A</v>
      </c>
      <c r="CD100" s="222" t="e">
        <v>#N/A</v>
      </c>
      <c r="CE100" s="222" t="e">
        <v>#N/A</v>
      </c>
      <c r="CF100" s="222" t="e">
        <v>#N/A</v>
      </c>
      <c r="CG100" s="223" t="e">
        <v>#N/A</v>
      </c>
      <c r="CH100" s="221" t="s">
        <v>11781</v>
      </c>
      <c r="CI100" s="222" t="e">
        <v>#N/A</v>
      </c>
      <c r="CJ100" s="222" t="e">
        <v>#N/A</v>
      </c>
      <c r="CK100" s="222" t="e">
        <v>#N/A</v>
      </c>
      <c r="CL100" s="222" t="e">
        <v>#N/A</v>
      </c>
      <c r="CM100" s="222" t="e">
        <v>#N/A</v>
      </c>
      <c r="CN100" s="222" t="e">
        <v>#N/A</v>
      </c>
      <c r="CO100" s="225" t="e">
        <v>#N/A</v>
      </c>
      <c r="CP100" s="222" t="s">
        <v>11782</v>
      </c>
      <c r="CQ100" s="224" t="e">
        <v>#N/A</v>
      </c>
      <c r="CR100" s="224" t="e">
        <v>#N/A</v>
      </c>
      <c r="CS100" s="224" t="e">
        <v>#N/A</v>
      </c>
      <c r="CT100" s="224" t="e">
        <v>#N/A</v>
      </c>
      <c r="CU100" s="224" t="e">
        <v>#N/A</v>
      </c>
      <c r="CV100" s="224" t="e">
        <v>#N/A</v>
      </c>
      <c r="CW100" s="214" t="e">
        <v>#N/A</v>
      </c>
      <c r="CX100" s="222" t="s">
        <v>6368</v>
      </c>
      <c r="CY100" s="218">
        <v>190000</v>
      </c>
      <c r="CZ100" s="218" t="s">
        <v>6358</v>
      </c>
      <c r="DA100" s="218" t="s">
        <v>884</v>
      </c>
      <c r="DB100" s="218">
        <v>2</v>
      </c>
      <c r="DC100" s="218" t="s">
        <v>6373</v>
      </c>
      <c r="DD100" s="218" t="s">
        <v>6359</v>
      </c>
      <c r="DE100" s="220">
        <v>45560</v>
      </c>
      <c r="DF100" s="221" t="s">
        <v>4475</v>
      </c>
      <c r="DG100" s="213">
        <v>0</v>
      </c>
      <c r="DH100" s="224" t="s">
        <v>4472</v>
      </c>
      <c r="DI100" s="224" t="s">
        <v>884</v>
      </c>
      <c r="DJ100" s="224">
        <v>2</v>
      </c>
      <c r="DK100" s="224" t="s">
        <v>4474</v>
      </c>
      <c r="DL100" s="224" t="s">
        <v>4473</v>
      </c>
      <c r="DM100" s="214">
        <v>45529</v>
      </c>
      <c r="DN100" s="222" t="s">
        <v>6372</v>
      </c>
      <c r="DO100" s="218">
        <v>11041000</v>
      </c>
      <c r="DP100" s="222" t="s">
        <v>6369</v>
      </c>
      <c r="DQ100" s="222" t="s">
        <v>884</v>
      </c>
      <c r="DR100" s="222">
        <v>2</v>
      </c>
      <c r="DS100" s="222" t="s">
        <v>6371</v>
      </c>
      <c r="DT100" s="222" t="s">
        <v>6370</v>
      </c>
      <c r="DU100" s="223">
        <v>45560</v>
      </c>
      <c r="DV100" s="221" t="s">
        <v>6374</v>
      </c>
      <c r="DW100" s="213">
        <v>190000</v>
      </c>
      <c r="DX100" s="224" t="s">
        <v>6358</v>
      </c>
      <c r="DY100" s="224" t="s">
        <v>884</v>
      </c>
      <c r="DZ100" s="224">
        <v>2</v>
      </c>
      <c r="EA100" s="224" t="s">
        <v>6373</v>
      </c>
      <c r="EB100" s="224" t="s">
        <v>6359</v>
      </c>
      <c r="EC100" s="214">
        <v>45560</v>
      </c>
      <c r="ED100" s="222" t="s">
        <v>4477</v>
      </c>
      <c r="EE100" s="218" t="s">
        <v>17</v>
      </c>
      <c r="EF100" s="222" t="s">
        <v>17</v>
      </c>
      <c r="EG100" s="222" t="s">
        <v>17</v>
      </c>
      <c r="EH100" s="222" t="s">
        <v>17</v>
      </c>
      <c r="EI100" s="222" t="s">
        <v>4476</v>
      </c>
      <c r="EJ100" s="222" t="s">
        <v>17</v>
      </c>
      <c r="EK100" s="223">
        <v>45529</v>
      </c>
      <c r="EL100" s="221" t="s">
        <v>4479</v>
      </c>
      <c r="EM100" s="213" t="s">
        <v>17</v>
      </c>
      <c r="EN100" s="224" t="s">
        <v>17</v>
      </c>
      <c r="EO100" s="224" t="s">
        <v>17</v>
      </c>
      <c r="EP100" s="224" t="s">
        <v>17</v>
      </c>
      <c r="EQ100" s="224" t="s">
        <v>4478</v>
      </c>
      <c r="ER100" s="224" t="s">
        <v>17</v>
      </c>
      <c r="ES100" s="214">
        <v>45529</v>
      </c>
      <c r="ET100" s="222" t="s">
        <v>6366</v>
      </c>
      <c r="EU100" s="222">
        <v>0</v>
      </c>
      <c r="EV100" s="222" t="s">
        <v>6362</v>
      </c>
      <c r="EW100" s="222" t="s">
        <v>22</v>
      </c>
      <c r="EX100" s="222">
        <v>3</v>
      </c>
      <c r="EY100" s="222" t="s">
        <v>6365</v>
      </c>
      <c r="EZ100" s="222" t="s">
        <v>691</v>
      </c>
      <c r="FA100" s="223">
        <v>45560</v>
      </c>
      <c r="FB100" s="221" t="s">
        <v>4481</v>
      </c>
      <c r="FC100" s="224">
        <v>2</v>
      </c>
      <c r="FD100" s="224" t="s">
        <v>4472</v>
      </c>
      <c r="FE100" s="224" t="s">
        <v>492</v>
      </c>
      <c r="FF100" s="224">
        <v>1</v>
      </c>
      <c r="FG100" s="224" t="s">
        <v>4480</v>
      </c>
      <c r="FH100" s="224" t="s">
        <v>4473</v>
      </c>
      <c r="FI100" s="214">
        <v>45529</v>
      </c>
      <c r="FJ100" s="221" t="s">
        <v>11783</v>
      </c>
      <c r="FK100" s="222" t="e">
        <v>#N/A</v>
      </c>
      <c r="FL100" s="222" t="e">
        <v>#N/A</v>
      </c>
      <c r="FM100" s="222" t="e">
        <v>#N/A</v>
      </c>
      <c r="FN100" s="222" t="e">
        <v>#N/A</v>
      </c>
      <c r="FO100" s="222" t="e">
        <v>#N/A</v>
      </c>
      <c r="FP100" s="218" t="e">
        <v>#N/A</v>
      </c>
      <c r="FQ100" s="219" t="e">
        <v>#N/A</v>
      </c>
      <c r="FR100" s="221" t="s">
        <v>11784</v>
      </c>
      <c r="FS100" s="224" t="e">
        <v>#N/A</v>
      </c>
      <c r="FT100" s="224" t="e">
        <v>#N/A</v>
      </c>
      <c r="FU100" s="224" t="e">
        <v>#N/A</v>
      </c>
      <c r="FV100" s="224" t="e">
        <v>#N/A</v>
      </c>
      <c r="FW100" s="224" t="e">
        <v>#N/A</v>
      </c>
      <c r="FX100" s="224" t="e">
        <v>#N/A</v>
      </c>
      <c r="FY100" s="214" t="e">
        <v>#N/A</v>
      </c>
      <c r="FZ100" s="222" t="s">
        <v>2851</v>
      </c>
      <c r="GA100" s="222">
        <v>1</v>
      </c>
      <c r="GB100" s="222" t="s">
        <v>2177</v>
      </c>
      <c r="GC100" s="222" t="s">
        <v>33</v>
      </c>
      <c r="GD100" s="222">
        <v>2</v>
      </c>
      <c r="GE100" s="222" t="s">
        <v>17</v>
      </c>
      <c r="GF100" s="222" t="s">
        <v>17</v>
      </c>
      <c r="GG100" s="223">
        <v>45460</v>
      </c>
      <c r="GH100" s="221" t="s">
        <v>2857</v>
      </c>
      <c r="GI100" s="224">
        <v>1</v>
      </c>
      <c r="GJ100" s="224" t="s">
        <v>2177</v>
      </c>
      <c r="GK100" s="224" t="s">
        <v>33</v>
      </c>
      <c r="GL100" s="224">
        <v>2</v>
      </c>
      <c r="GM100" s="224" t="s">
        <v>17</v>
      </c>
      <c r="GN100" s="224" t="s">
        <v>17</v>
      </c>
      <c r="GO100" s="214">
        <v>45460</v>
      </c>
      <c r="GP100" s="222" t="s">
        <v>2852</v>
      </c>
      <c r="GQ100" s="222">
        <v>0</v>
      </c>
      <c r="GR100" s="222" t="s">
        <v>2177</v>
      </c>
      <c r="GS100" s="222" t="s">
        <v>33</v>
      </c>
      <c r="GT100" s="222">
        <v>2</v>
      </c>
      <c r="GU100" s="222" t="s">
        <v>17</v>
      </c>
      <c r="GV100" s="222" t="s">
        <v>17</v>
      </c>
      <c r="GW100" s="223">
        <v>45460</v>
      </c>
      <c r="GX100" s="221" t="s">
        <v>2858</v>
      </c>
      <c r="GY100" s="224">
        <v>0</v>
      </c>
      <c r="GZ100" s="224" t="s">
        <v>2177</v>
      </c>
      <c r="HA100" s="224" t="s">
        <v>33</v>
      </c>
      <c r="HB100" s="224">
        <v>2</v>
      </c>
      <c r="HC100" s="224" t="s">
        <v>17</v>
      </c>
      <c r="HD100" s="224" t="s">
        <v>17</v>
      </c>
      <c r="HE100" s="214">
        <v>45460</v>
      </c>
      <c r="HF100" s="222" t="s">
        <v>2850</v>
      </c>
      <c r="HG100" s="222">
        <v>2</v>
      </c>
      <c r="HH100" s="222" t="s">
        <v>2177</v>
      </c>
      <c r="HI100" s="222" t="s">
        <v>33</v>
      </c>
      <c r="HJ100" s="222">
        <v>2</v>
      </c>
      <c r="HK100" s="222" t="s">
        <v>17</v>
      </c>
      <c r="HL100" s="222" t="s">
        <v>17</v>
      </c>
      <c r="HM100" s="223">
        <v>45460</v>
      </c>
      <c r="HN100" s="221" t="s">
        <v>2856</v>
      </c>
      <c r="HO100" s="224">
        <v>2</v>
      </c>
      <c r="HP100" s="224" t="s">
        <v>2177</v>
      </c>
      <c r="HQ100" s="224" t="s">
        <v>33</v>
      </c>
      <c r="HR100" s="224">
        <v>2</v>
      </c>
      <c r="HS100" s="224" t="s">
        <v>17</v>
      </c>
      <c r="HT100" s="224" t="s">
        <v>17</v>
      </c>
      <c r="HU100" s="214">
        <v>45460</v>
      </c>
      <c r="HV100" s="222" t="s">
        <v>2853</v>
      </c>
      <c r="HW100" s="222">
        <v>0</v>
      </c>
      <c r="HX100" s="222" t="s">
        <v>2177</v>
      </c>
      <c r="HY100" s="222" t="s">
        <v>33</v>
      </c>
      <c r="HZ100" s="222">
        <v>2</v>
      </c>
      <c r="IA100" s="222" t="s">
        <v>17</v>
      </c>
      <c r="IB100" s="222" t="s">
        <v>17</v>
      </c>
      <c r="IC100" s="223">
        <v>45460</v>
      </c>
      <c r="ID100" s="221" t="s">
        <v>2855</v>
      </c>
      <c r="IE100" s="224">
        <v>0</v>
      </c>
      <c r="IF100" s="224" t="s">
        <v>2177</v>
      </c>
      <c r="IG100" s="224" t="s">
        <v>33</v>
      </c>
      <c r="IH100" s="224">
        <v>2</v>
      </c>
      <c r="II100" s="224" t="s">
        <v>17</v>
      </c>
      <c r="IJ100" s="224" t="s">
        <v>17</v>
      </c>
      <c r="IK100" s="214">
        <v>45460</v>
      </c>
      <c r="IL100" s="222" t="s">
        <v>2854</v>
      </c>
      <c r="IM100" s="222">
        <v>0</v>
      </c>
      <c r="IN100" s="222" t="s">
        <v>2177</v>
      </c>
      <c r="IO100" s="222" t="s">
        <v>33</v>
      </c>
      <c r="IP100" s="222">
        <v>2</v>
      </c>
      <c r="IQ100" s="222" t="s">
        <v>17</v>
      </c>
      <c r="IR100" s="222" t="s">
        <v>17</v>
      </c>
      <c r="IS100" s="223">
        <v>45460</v>
      </c>
    </row>
    <row r="101" spans="1:253" s="11" customFormat="1" ht="13.25" customHeight="1" x14ac:dyDescent="0.25">
      <c r="A101" s="11" t="s">
        <v>565</v>
      </c>
      <c r="B101" s="11" t="s">
        <v>11020</v>
      </c>
      <c r="C101" s="11" t="s">
        <v>566</v>
      </c>
      <c r="D101" s="11" t="s">
        <v>567</v>
      </c>
      <c r="E101" s="11" t="s">
        <v>10587</v>
      </c>
      <c r="F101" s="11" t="s">
        <v>9398</v>
      </c>
      <c r="G101" s="212">
        <v>3022000</v>
      </c>
      <c r="H101" s="213" t="s">
        <v>9395</v>
      </c>
      <c r="I101" s="213" t="s">
        <v>884</v>
      </c>
      <c r="J101" s="213">
        <v>2</v>
      </c>
      <c r="K101" s="213" t="s">
        <v>9397</v>
      </c>
      <c r="L101" s="213" t="s">
        <v>9396</v>
      </c>
      <c r="M101" s="214">
        <v>45565</v>
      </c>
      <c r="N101" s="221" t="s">
        <v>9402</v>
      </c>
      <c r="O101" s="216">
        <v>823290</v>
      </c>
      <c r="P101" s="216" t="s">
        <v>9399</v>
      </c>
      <c r="Q101" s="216" t="s">
        <v>884</v>
      </c>
      <c r="R101" s="216">
        <v>2</v>
      </c>
      <c r="S101" s="216" t="s">
        <v>9401</v>
      </c>
      <c r="T101" s="216" t="s">
        <v>9400</v>
      </c>
      <c r="U101" s="217">
        <v>45565</v>
      </c>
      <c r="V101" s="221" t="s">
        <v>9406</v>
      </c>
      <c r="W101" s="213">
        <v>3022000</v>
      </c>
      <c r="X101" s="213" t="s">
        <v>9403</v>
      </c>
      <c r="Y101" s="213" t="s">
        <v>884</v>
      </c>
      <c r="Z101" s="213">
        <v>2</v>
      </c>
      <c r="AA101" s="213" t="s">
        <v>9405</v>
      </c>
      <c r="AB101" s="213" t="s">
        <v>9404</v>
      </c>
      <c r="AC101" s="214">
        <v>45565</v>
      </c>
      <c r="AD101" s="221" t="s">
        <v>9408</v>
      </c>
      <c r="AE101" s="218">
        <v>1911000</v>
      </c>
      <c r="AF101" s="218" t="s">
        <v>9403</v>
      </c>
      <c r="AG101" s="218" t="s">
        <v>884</v>
      </c>
      <c r="AH101" s="218">
        <v>2</v>
      </c>
      <c r="AI101" s="218" t="s">
        <v>9407</v>
      </c>
      <c r="AJ101" s="218" t="s">
        <v>9404</v>
      </c>
      <c r="AK101" s="219">
        <v>45565</v>
      </c>
      <c r="AL101" s="221" t="s">
        <v>569</v>
      </c>
      <c r="AM101" s="213">
        <v>0</v>
      </c>
      <c r="AN101" s="213" t="s">
        <v>17</v>
      </c>
      <c r="AO101" s="213" t="s">
        <v>17</v>
      </c>
      <c r="AP101" s="213" t="s">
        <v>17</v>
      </c>
      <c r="AQ101" s="213" t="s">
        <v>17</v>
      </c>
      <c r="AR101" s="213" t="s">
        <v>17</v>
      </c>
      <c r="AS101" s="214">
        <v>43868</v>
      </c>
      <c r="AT101" s="222" t="s">
        <v>579</v>
      </c>
      <c r="AU101" s="218">
        <v>0</v>
      </c>
      <c r="AV101" s="218" t="s">
        <v>17</v>
      </c>
      <c r="AW101" s="218" t="s">
        <v>17</v>
      </c>
      <c r="AX101" s="218" t="s">
        <v>17</v>
      </c>
      <c r="AY101" s="218" t="s">
        <v>17</v>
      </c>
      <c r="AZ101" s="218" t="s">
        <v>17</v>
      </c>
      <c r="BA101" s="219">
        <v>43874</v>
      </c>
      <c r="BB101" s="221" t="s">
        <v>578</v>
      </c>
      <c r="BC101" s="213">
        <v>0</v>
      </c>
      <c r="BD101" s="213" t="s">
        <v>17</v>
      </c>
      <c r="BE101" s="213" t="s">
        <v>17</v>
      </c>
      <c r="BF101" s="213" t="s">
        <v>17</v>
      </c>
      <c r="BG101" s="213" t="s">
        <v>17</v>
      </c>
      <c r="BH101" s="213" t="s">
        <v>17</v>
      </c>
      <c r="BI101" s="214">
        <v>43874</v>
      </c>
      <c r="BJ101" s="222" t="s">
        <v>9411</v>
      </c>
      <c r="BK101" s="222">
        <v>0</v>
      </c>
      <c r="BL101" s="222" t="s">
        <v>9409</v>
      </c>
      <c r="BM101" s="222" t="s">
        <v>884</v>
      </c>
      <c r="BN101" s="222">
        <v>2</v>
      </c>
      <c r="BO101" s="222" t="s">
        <v>9410</v>
      </c>
      <c r="BP101" s="218" t="s">
        <v>4941</v>
      </c>
      <c r="BQ101" s="223">
        <v>45565</v>
      </c>
      <c r="BR101" s="221" t="s">
        <v>11785</v>
      </c>
      <c r="BS101" s="224" t="e">
        <v>#N/A</v>
      </c>
      <c r="BT101" s="224" t="e">
        <v>#N/A</v>
      </c>
      <c r="BU101" s="224" t="e">
        <v>#N/A</v>
      </c>
      <c r="BV101" s="224" t="e">
        <v>#N/A</v>
      </c>
      <c r="BW101" s="224" t="e">
        <v>#N/A</v>
      </c>
      <c r="BX101" s="224" t="e">
        <v>#N/A</v>
      </c>
      <c r="BY101" s="214" t="e">
        <v>#N/A</v>
      </c>
      <c r="BZ101" s="222" t="s">
        <v>11786</v>
      </c>
      <c r="CA101" s="222" t="e">
        <v>#N/A</v>
      </c>
      <c r="CB101" s="222" t="e">
        <v>#N/A</v>
      </c>
      <c r="CC101" s="222" t="e">
        <v>#N/A</v>
      </c>
      <c r="CD101" s="222" t="e">
        <v>#N/A</v>
      </c>
      <c r="CE101" s="222" t="e">
        <v>#N/A</v>
      </c>
      <c r="CF101" s="222" t="e">
        <v>#N/A</v>
      </c>
      <c r="CG101" s="223" t="e">
        <v>#N/A</v>
      </c>
      <c r="CH101" s="221" t="s">
        <v>11787</v>
      </c>
      <c r="CI101" s="222" t="e">
        <v>#N/A</v>
      </c>
      <c r="CJ101" s="222" t="e">
        <v>#N/A</v>
      </c>
      <c r="CK101" s="222" t="e">
        <v>#N/A</v>
      </c>
      <c r="CL101" s="222" t="e">
        <v>#N/A</v>
      </c>
      <c r="CM101" s="222" t="e">
        <v>#N/A</v>
      </c>
      <c r="CN101" s="222" t="e">
        <v>#N/A</v>
      </c>
      <c r="CO101" s="225" t="e">
        <v>#N/A</v>
      </c>
      <c r="CP101" s="222" t="s">
        <v>11788</v>
      </c>
      <c r="CQ101" s="224" t="e">
        <v>#N/A</v>
      </c>
      <c r="CR101" s="224" t="e">
        <v>#N/A</v>
      </c>
      <c r="CS101" s="224" t="e">
        <v>#N/A</v>
      </c>
      <c r="CT101" s="224" t="e">
        <v>#N/A</v>
      </c>
      <c r="CU101" s="224" t="e">
        <v>#N/A</v>
      </c>
      <c r="CV101" s="224" t="e">
        <v>#N/A</v>
      </c>
      <c r="CW101" s="214" t="e">
        <v>#N/A</v>
      </c>
      <c r="CX101" s="222" t="s">
        <v>9416</v>
      </c>
      <c r="CY101" s="218">
        <v>1145000</v>
      </c>
      <c r="CZ101" s="218" t="s">
        <v>9403</v>
      </c>
      <c r="DA101" s="218" t="s">
        <v>884</v>
      </c>
      <c r="DB101" s="218">
        <v>2</v>
      </c>
      <c r="DC101" s="218" t="s">
        <v>9421</v>
      </c>
      <c r="DD101" s="218" t="s">
        <v>9404</v>
      </c>
      <c r="DE101" s="220">
        <v>45565</v>
      </c>
      <c r="DF101" s="221" t="s">
        <v>9418</v>
      </c>
      <c r="DG101" s="213">
        <v>1111000</v>
      </c>
      <c r="DH101" s="224" t="s">
        <v>9403</v>
      </c>
      <c r="DI101" s="224" t="s">
        <v>884</v>
      </c>
      <c r="DJ101" s="224">
        <v>2</v>
      </c>
      <c r="DK101" s="224" t="s">
        <v>9417</v>
      </c>
      <c r="DL101" s="224" t="s">
        <v>9404</v>
      </c>
      <c r="DM101" s="214">
        <v>45565</v>
      </c>
      <c r="DN101" s="222" t="s">
        <v>9420</v>
      </c>
      <c r="DO101" s="218">
        <v>766000</v>
      </c>
      <c r="DP101" s="222" t="s">
        <v>9403</v>
      </c>
      <c r="DQ101" s="222" t="s">
        <v>884</v>
      </c>
      <c r="DR101" s="222">
        <v>2</v>
      </c>
      <c r="DS101" s="222" t="s">
        <v>9419</v>
      </c>
      <c r="DT101" s="222" t="s">
        <v>9404</v>
      </c>
      <c r="DU101" s="223">
        <v>45565</v>
      </c>
      <c r="DV101" s="221" t="s">
        <v>9422</v>
      </c>
      <c r="DW101" s="213">
        <v>1057000</v>
      </c>
      <c r="DX101" s="224" t="s">
        <v>9403</v>
      </c>
      <c r="DY101" s="224" t="s">
        <v>884</v>
      </c>
      <c r="DZ101" s="224">
        <v>2</v>
      </c>
      <c r="EA101" s="224" t="s">
        <v>9421</v>
      </c>
      <c r="EB101" s="224" t="s">
        <v>9404</v>
      </c>
      <c r="EC101" s="214">
        <v>45565</v>
      </c>
      <c r="ED101" s="222" t="s">
        <v>9424</v>
      </c>
      <c r="EE101" s="218">
        <v>88000</v>
      </c>
      <c r="EF101" s="222" t="s">
        <v>9403</v>
      </c>
      <c r="EG101" s="222" t="s">
        <v>492</v>
      </c>
      <c r="EH101" s="222">
        <v>1</v>
      </c>
      <c r="EI101" s="222" t="s">
        <v>9423</v>
      </c>
      <c r="EJ101" s="222" t="s">
        <v>9404</v>
      </c>
      <c r="EK101" s="223">
        <v>45565</v>
      </c>
      <c r="EL101" s="221" t="s">
        <v>9426</v>
      </c>
      <c r="EM101" s="213">
        <v>0</v>
      </c>
      <c r="EN101" s="224" t="s">
        <v>9403</v>
      </c>
      <c r="EO101" s="224" t="s">
        <v>492</v>
      </c>
      <c r="EP101" s="224">
        <v>1</v>
      </c>
      <c r="EQ101" s="224" t="s">
        <v>9425</v>
      </c>
      <c r="ER101" s="224" t="s">
        <v>9404</v>
      </c>
      <c r="ES101" s="214">
        <v>45565</v>
      </c>
      <c r="ET101" s="222" t="s">
        <v>9412</v>
      </c>
      <c r="EU101" s="222">
        <v>0</v>
      </c>
      <c r="EV101" s="222" t="s">
        <v>9409</v>
      </c>
      <c r="EW101" s="222" t="s">
        <v>884</v>
      </c>
      <c r="EX101" s="222">
        <v>2</v>
      </c>
      <c r="EY101" s="222" t="s">
        <v>9410</v>
      </c>
      <c r="EZ101" s="222" t="s">
        <v>4941</v>
      </c>
      <c r="FA101" s="223">
        <v>45565</v>
      </c>
      <c r="FB101" s="221" t="s">
        <v>758</v>
      </c>
      <c r="FC101" s="224">
        <v>1</v>
      </c>
      <c r="FD101" s="224" t="s">
        <v>17</v>
      </c>
      <c r="FE101" s="224" t="s">
        <v>492</v>
      </c>
      <c r="FF101" s="224">
        <v>1</v>
      </c>
      <c r="FG101" s="224" t="s">
        <v>757</v>
      </c>
      <c r="FH101" s="224" t="s">
        <v>17</v>
      </c>
      <c r="FI101" s="214">
        <v>44388</v>
      </c>
      <c r="FJ101" s="221" t="s">
        <v>11789</v>
      </c>
      <c r="FK101" s="222" t="e">
        <v>#N/A</v>
      </c>
      <c r="FL101" s="222" t="e">
        <v>#N/A</v>
      </c>
      <c r="FM101" s="222" t="e">
        <v>#N/A</v>
      </c>
      <c r="FN101" s="222" t="e">
        <v>#N/A</v>
      </c>
      <c r="FO101" s="222" t="e">
        <v>#N/A</v>
      </c>
      <c r="FP101" s="218" t="e">
        <v>#N/A</v>
      </c>
      <c r="FQ101" s="219" t="e">
        <v>#N/A</v>
      </c>
      <c r="FR101" s="221" t="s">
        <v>11790</v>
      </c>
      <c r="FS101" s="224" t="e">
        <v>#N/A</v>
      </c>
      <c r="FT101" s="224" t="e">
        <v>#N/A</v>
      </c>
      <c r="FU101" s="224" t="e">
        <v>#N/A</v>
      </c>
      <c r="FV101" s="224" t="e">
        <v>#N/A</v>
      </c>
      <c r="FW101" s="224" t="e">
        <v>#N/A</v>
      </c>
      <c r="FX101" s="224" t="e">
        <v>#N/A</v>
      </c>
      <c r="FY101" s="214" t="e">
        <v>#N/A</v>
      </c>
      <c r="FZ101" s="222" t="s">
        <v>2596</v>
      </c>
      <c r="GA101" s="222">
        <v>1</v>
      </c>
      <c r="GB101" s="222" t="s">
        <v>2177</v>
      </c>
      <c r="GC101" s="222" t="s">
        <v>33</v>
      </c>
      <c r="GD101" s="222">
        <v>2</v>
      </c>
      <c r="GE101" s="222" t="s">
        <v>17</v>
      </c>
      <c r="GF101" s="222" t="s">
        <v>17</v>
      </c>
      <c r="GG101" s="223">
        <v>45456</v>
      </c>
      <c r="GH101" s="221" t="s">
        <v>2602</v>
      </c>
      <c r="GI101" s="224">
        <v>1</v>
      </c>
      <c r="GJ101" s="224" t="s">
        <v>2177</v>
      </c>
      <c r="GK101" s="224" t="s">
        <v>33</v>
      </c>
      <c r="GL101" s="224">
        <v>2</v>
      </c>
      <c r="GM101" s="224" t="s">
        <v>17</v>
      </c>
      <c r="GN101" s="224" t="s">
        <v>17</v>
      </c>
      <c r="GO101" s="214">
        <v>45456</v>
      </c>
      <c r="GP101" s="222" t="s">
        <v>2597</v>
      </c>
      <c r="GQ101" s="222">
        <v>0</v>
      </c>
      <c r="GR101" s="222" t="s">
        <v>2177</v>
      </c>
      <c r="GS101" s="222" t="s">
        <v>33</v>
      </c>
      <c r="GT101" s="222">
        <v>2</v>
      </c>
      <c r="GU101" s="222" t="s">
        <v>17</v>
      </c>
      <c r="GV101" s="222" t="s">
        <v>17</v>
      </c>
      <c r="GW101" s="223">
        <v>45456</v>
      </c>
      <c r="GX101" s="221" t="s">
        <v>2603</v>
      </c>
      <c r="GY101" s="224">
        <v>0</v>
      </c>
      <c r="GZ101" s="224" t="s">
        <v>2177</v>
      </c>
      <c r="HA101" s="224" t="s">
        <v>33</v>
      </c>
      <c r="HB101" s="224">
        <v>2</v>
      </c>
      <c r="HC101" s="224" t="s">
        <v>17</v>
      </c>
      <c r="HD101" s="224" t="s">
        <v>17</v>
      </c>
      <c r="HE101" s="214">
        <v>45456</v>
      </c>
      <c r="HF101" s="222" t="s">
        <v>2595</v>
      </c>
      <c r="HG101" s="222">
        <v>0</v>
      </c>
      <c r="HH101" s="222" t="s">
        <v>2177</v>
      </c>
      <c r="HI101" s="222" t="s">
        <v>33</v>
      </c>
      <c r="HJ101" s="222">
        <v>2</v>
      </c>
      <c r="HK101" s="222" t="s">
        <v>17</v>
      </c>
      <c r="HL101" s="222" t="s">
        <v>17</v>
      </c>
      <c r="HM101" s="223">
        <v>45456</v>
      </c>
      <c r="HN101" s="221" t="s">
        <v>2601</v>
      </c>
      <c r="HO101" s="224">
        <v>0</v>
      </c>
      <c r="HP101" s="224" t="s">
        <v>2177</v>
      </c>
      <c r="HQ101" s="224" t="s">
        <v>33</v>
      </c>
      <c r="HR101" s="224">
        <v>2</v>
      </c>
      <c r="HS101" s="224" t="s">
        <v>17</v>
      </c>
      <c r="HT101" s="224" t="s">
        <v>17</v>
      </c>
      <c r="HU101" s="214">
        <v>45456</v>
      </c>
      <c r="HV101" s="222" t="s">
        <v>2598</v>
      </c>
      <c r="HW101" s="222">
        <v>0</v>
      </c>
      <c r="HX101" s="222" t="s">
        <v>2177</v>
      </c>
      <c r="HY101" s="222" t="s">
        <v>33</v>
      </c>
      <c r="HZ101" s="222">
        <v>2</v>
      </c>
      <c r="IA101" s="222" t="s">
        <v>17</v>
      </c>
      <c r="IB101" s="222" t="s">
        <v>17</v>
      </c>
      <c r="IC101" s="223">
        <v>45456</v>
      </c>
      <c r="ID101" s="221" t="s">
        <v>2600</v>
      </c>
      <c r="IE101" s="224">
        <v>0</v>
      </c>
      <c r="IF101" s="224" t="s">
        <v>2177</v>
      </c>
      <c r="IG101" s="224" t="s">
        <v>33</v>
      </c>
      <c r="IH101" s="224">
        <v>2</v>
      </c>
      <c r="II101" s="224" t="s">
        <v>17</v>
      </c>
      <c r="IJ101" s="224" t="s">
        <v>17</v>
      </c>
      <c r="IK101" s="214">
        <v>45456</v>
      </c>
      <c r="IL101" s="222" t="s">
        <v>2599</v>
      </c>
      <c r="IM101" s="222">
        <v>2</v>
      </c>
      <c r="IN101" s="222" t="s">
        <v>2177</v>
      </c>
      <c r="IO101" s="222" t="s">
        <v>33</v>
      </c>
      <c r="IP101" s="222">
        <v>2</v>
      </c>
      <c r="IQ101" s="222" t="s">
        <v>17</v>
      </c>
      <c r="IR101" s="222" t="s">
        <v>17</v>
      </c>
      <c r="IS101" s="223">
        <v>45456</v>
      </c>
    </row>
    <row r="102" spans="1:253" s="11" customFormat="1" ht="13.25" customHeight="1" x14ac:dyDescent="0.25">
      <c r="A102" s="11" t="s">
        <v>123</v>
      </c>
      <c r="B102" s="11" t="s">
        <v>11045</v>
      </c>
      <c r="C102" s="11" t="s">
        <v>124</v>
      </c>
      <c r="D102" s="11" t="s">
        <v>125</v>
      </c>
      <c r="E102" s="11" t="s">
        <v>10588</v>
      </c>
      <c r="F102" s="11" t="s">
        <v>1967</v>
      </c>
      <c r="G102" s="212">
        <v>26000000</v>
      </c>
      <c r="H102" s="213" t="s">
        <v>1964</v>
      </c>
      <c r="I102" s="213" t="s">
        <v>884</v>
      </c>
      <c r="J102" s="213">
        <v>2</v>
      </c>
      <c r="K102" s="213" t="s">
        <v>1966</v>
      </c>
      <c r="L102" s="213" t="s">
        <v>1965</v>
      </c>
      <c r="M102" s="214">
        <v>45436</v>
      </c>
      <c r="N102" s="221" t="s">
        <v>1971</v>
      </c>
      <c r="O102" s="216">
        <v>156906</v>
      </c>
      <c r="P102" s="216" t="s">
        <v>1968</v>
      </c>
      <c r="Q102" s="216" t="s">
        <v>492</v>
      </c>
      <c r="R102" s="216">
        <v>1</v>
      </c>
      <c r="S102" s="216" t="s">
        <v>1970</v>
      </c>
      <c r="T102" s="216" t="s">
        <v>1969</v>
      </c>
      <c r="U102" s="217">
        <v>45436</v>
      </c>
      <c r="V102" s="221" t="s">
        <v>1973</v>
      </c>
      <c r="W102" s="213">
        <v>840000</v>
      </c>
      <c r="X102" s="213" t="s">
        <v>1968</v>
      </c>
      <c r="Y102" s="213" t="s">
        <v>492</v>
      </c>
      <c r="Z102" s="213">
        <v>1</v>
      </c>
      <c r="AA102" s="213" t="s">
        <v>1972</v>
      </c>
      <c r="AB102" s="213" t="s">
        <v>1969</v>
      </c>
      <c r="AC102" s="214">
        <v>45436</v>
      </c>
      <c r="AD102" s="221" t="s">
        <v>1977</v>
      </c>
      <c r="AE102" s="218">
        <v>820000</v>
      </c>
      <c r="AF102" s="218" t="s">
        <v>1974</v>
      </c>
      <c r="AG102" s="218" t="s">
        <v>884</v>
      </c>
      <c r="AH102" s="218">
        <v>2</v>
      </c>
      <c r="AI102" s="218" t="s">
        <v>1976</v>
      </c>
      <c r="AJ102" s="218" t="s">
        <v>1975</v>
      </c>
      <c r="AK102" s="219">
        <v>45436</v>
      </c>
      <c r="AL102" s="221" t="s">
        <v>7171</v>
      </c>
      <c r="AM102" s="213">
        <v>335000</v>
      </c>
      <c r="AN102" s="213" t="s">
        <v>7168</v>
      </c>
      <c r="AO102" s="213" t="s">
        <v>492</v>
      </c>
      <c r="AP102" s="213">
        <v>1</v>
      </c>
      <c r="AQ102" s="213" t="s">
        <v>7170</v>
      </c>
      <c r="AR102" s="213" t="s">
        <v>7169</v>
      </c>
      <c r="AS102" s="214">
        <v>45561</v>
      </c>
      <c r="AT102" s="222" t="s">
        <v>618</v>
      </c>
      <c r="AU102" s="218">
        <v>141012</v>
      </c>
      <c r="AV102" s="218" t="s">
        <v>615</v>
      </c>
      <c r="AW102" s="218" t="s">
        <v>33</v>
      </c>
      <c r="AX102" s="218">
        <v>2</v>
      </c>
      <c r="AY102" s="218" t="s">
        <v>617</v>
      </c>
      <c r="AZ102" s="218" t="s">
        <v>616</v>
      </c>
      <c r="BA102" s="219">
        <v>43951</v>
      </c>
      <c r="BB102" s="221" t="s">
        <v>127</v>
      </c>
      <c r="BC102" s="213" t="s">
        <v>17</v>
      </c>
      <c r="BD102" s="213">
        <v>0</v>
      </c>
      <c r="BE102" s="213" t="s">
        <v>17</v>
      </c>
      <c r="BF102" s="213" t="s">
        <v>17</v>
      </c>
      <c r="BG102" s="213" t="s">
        <v>117</v>
      </c>
      <c r="BH102" s="213">
        <v>0</v>
      </c>
      <c r="BI102" s="214">
        <v>43508</v>
      </c>
      <c r="BJ102" s="222" t="s">
        <v>7173</v>
      </c>
      <c r="BK102" s="222">
        <v>118</v>
      </c>
      <c r="BL102" s="222" t="s">
        <v>6624</v>
      </c>
      <c r="BM102" s="222" t="s">
        <v>492</v>
      </c>
      <c r="BN102" s="222">
        <v>1</v>
      </c>
      <c r="BO102" s="222" t="s">
        <v>7172</v>
      </c>
      <c r="BP102" s="218" t="s">
        <v>691</v>
      </c>
      <c r="BQ102" s="223">
        <v>45561</v>
      </c>
      <c r="BR102" s="221" t="s">
        <v>433</v>
      </c>
      <c r="BS102" s="224" t="s">
        <v>17</v>
      </c>
      <c r="BT102" s="224">
        <v>0</v>
      </c>
      <c r="BU102" s="224" t="s">
        <v>33</v>
      </c>
      <c r="BV102" s="224">
        <v>2</v>
      </c>
      <c r="BW102" s="224" t="s">
        <v>432</v>
      </c>
      <c r="BX102" s="224" t="s">
        <v>307</v>
      </c>
      <c r="BY102" s="214">
        <v>43552</v>
      </c>
      <c r="BZ102" s="222" t="s">
        <v>434</v>
      </c>
      <c r="CA102" s="222" t="s">
        <v>17</v>
      </c>
      <c r="CB102" s="222">
        <v>0</v>
      </c>
      <c r="CC102" s="222" t="s">
        <v>33</v>
      </c>
      <c r="CD102" s="222">
        <v>2</v>
      </c>
      <c r="CE102" s="222" t="s">
        <v>432</v>
      </c>
      <c r="CF102" s="222" t="s">
        <v>307</v>
      </c>
      <c r="CG102" s="223">
        <v>43552</v>
      </c>
      <c r="CH102" s="221" t="s">
        <v>11791</v>
      </c>
      <c r="CI102" s="222" t="e">
        <v>#N/A</v>
      </c>
      <c r="CJ102" s="222" t="e">
        <v>#N/A</v>
      </c>
      <c r="CK102" s="222" t="e">
        <v>#N/A</v>
      </c>
      <c r="CL102" s="222" t="e">
        <v>#N/A</v>
      </c>
      <c r="CM102" s="222" t="e">
        <v>#N/A</v>
      </c>
      <c r="CN102" s="222" t="e">
        <v>#N/A</v>
      </c>
      <c r="CO102" s="225" t="e">
        <v>#N/A</v>
      </c>
      <c r="CP102" s="222" t="s">
        <v>126</v>
      </c>
      <c r="CQ102" s="224" t="s">
        <v>17</v>
      </c>
      <c r="CR102" s="224">
        <v>0</v>
      </c>
      <c r="CS102" s="224" t="s">
        <v>17</v>
      </c>
      <c r="CT102" s="224" t="s">
        <v>17</v>
      </c>
      <c r="CU102" s="224" t="s">
        <v>117</v>
      </c>
      <c r="CV102" s="224">
        <v>0</v>
      </c>
      <c r="CW102" s="214">
        <v>43508</v>
      </c>
      <c r="CX102" s="222" t="s">
        <v>1978</v>
      </c>
      <c r="CY102" s="218">
        <v>820000</v>
      </c>
      <c r="CZ102" s="218" t="s">
        <v>1974</v>
      </c>
      <c r="DA102" s="218" t="s">
        <v>884</v>
      </c>
      <c r="DB102" s="218">
        <v>2</v>
      </c>
      <c r="DC102" s="218" t="s">
        <v>1983</v>
      </c>
      <c r="DD102" s="218" t="s">
        <v>1975</v>
      </c>
      <c r="DE102" s="220">
        <v>45436</v>
      </c>
      <c r="DF102" s="221" t="s">
        <v>1980</v>
      </c>
      <c r="DG102" s="213">
        <v>20000</v>
      </c>
      <c r="DH102" s="224" t="s">
        <v>1974</v>
      </c>
      <c r="DI102" s="224" t="s">
        <v>884</v>
      </c>
      <c r="DJ102" s="224">
        <v>2</v>
      </c>
      <c r="DK102" s="224" t="s">
        <v>1979</v>
      </c>
      <c r="DL102" s="224" t="s">
        <v>1975</v>
      </c>
      <c r="DM102" s="214">
        <v>45436</v>
      </c>
      <c r="DN102" s="222" t="s">
        <v>1982</v>
      </c>
      <c r="DO102" s="218">
        <v>0</v>
      </c>
      <c r="DP102" s="222" t="s">
        <v>1974</v>
      </c>
      <c r="DQ102" s="222" t="s">
        <v>884</v>
      </c>
      <c r="DR102" s="222">
        <v>2</v>
      </c>
      <c r="DS102" s="222" t="s">
        <v>1981</v>
      </c>
      <c r="DT102" s="222" t="s">
        <v>1975</v>
      </c>
      <c r="DU102" s="223">
        <v>45436</v>
      </c>
      <c r="DV102" s="221" t="s">
        <v>1984</v>
      </c>
      <c r="DW102" s="213">
        <v>532000</v>
      </c>
      <c r="DX102" s="224" t="s">
        <v>1974</v>
      </c>
      <c r="DY102" s="224" t="s">
        <v>884</v>
      </c>
      <c r="DZ102" s="224">
        <v>2</v>
      </c>
      <c r="EA102" s="224" t="s">
        <v>1983</v>
      </c>
      <c r="EB102" s="224" t="s">
        <v>1975</v>
      </c>
      <c r="EC102" s="214">
        <v>45436</v>
      </c>
      <c r="ED102" s="222" t="s">
        <v>1986</v>
      </c>
      <c r="EE102" s="218">
        <v>288000</v>
      </c>
      <c r="EF102" s="222" t="s">
        <v>1974</v>
      </c>
      <c r="EG102" s="222" t="s">
        <v>884</v>
      </c>
      <c r="EH102" s="222">
        <v>2</v>
      </c>
      <c r="EI102" s="222" t="s">
        <v>1985</v>
      </c>
      <c r="EJ102" s="222" t="s">
        <v>1975</v>
      </c>
      <c r="EK102" s="223">
        <v>45436</v>
      </c>
      <c r="EL102" s="221" t="s">
        <v>1988</v>
      </c>
      <c r="EM102" s="213">
        <v>0</v>
      </c>
      <c r="EN102" s="224" t="s">
        <v>1974</v>
      </c>
      <c r="EO102" s="224" t="s">
        <v>884</v>
      </c>
      <c r="EP102" s="224">
        <v>2</v>
      </c>
      <c r="EQ102" s="224" t="s">
        <v>1987</v>
      </c>
      <c r="ER102" s="224" t="s">
        <v>1975</v>
      </c>
      <c r="ES102" s="214">
        <v>45436</v>
      </c>
      <c r="ET102" s="222" t="s">
        <v>7175</v>
      </c>
      <c r="EU102" s="222">
        <v>891</v>
      </c>
      <c r="EV102" s="222" t="s">
        <v>6624</v>
      </c>
      <c r="EW102" s="222" t="s">
        <v>492</v>
      </c>
      <c r="EX102" s="222">
        <v>1</v>
      </c>
      <c r="EY102" s="222" t="s">
        <v>7174</v>
      </c>
      <c r="EZ102" s="222" t="s">
        <v>691</v>
      </c>
      <c r="FA102" s="223">
        <v>45561</v>
      </c>
      <c r="FB102" s="221" t="s">
        <v>7177</v>
      </c>
      <c r="FC102" s="224">
        <v>4</v>
      </c>
      <c r="FD102" s="224" t="s">
        <v>7168</v>
      </c>
      <c r="FE102" s="224" t="s">
        <v>492</v>
      </c>
      <c r="FF102" s="224">
        <v>1</v>
      </c>
      <c r="FG102" s="224" t="s">
        <v>7176</v>
      </c>
      <c r="FH102" s="224" t="s">
        <v>7169</v>
      </c>
      <c r="FI102" s="214">
        <v>45561</v>
      </c>
      <c r="FJ102" s="221" t="s">
        <v>128</v>
      </c>
      <c r="FK102" s="222" t="s">
        <v>17</v>
      </c>
      <c r="FL102" s="222">
        <v>0</v>
      </c>
      <c r="FM102" s="222" t="s">
        <v>17</v>
      </c>
      <c r="FN102" s="222" t="s">
        <v>17</v>
      </c>
      <c r="FO102" s="222" t="s">
        <v>117</v>
      </c>
      <c r="FP102" s="218">
        <v>0</v>
      </c>
      <c r="FQ102" s="219">
        <v>43508</v>
      </c>
      <c r="FR102" s="221" t="s">
        <v>129</v>
      </c>
      <c r="FS102" s="224" t="s">
        <v>17</v>
      </c>
      <c r="FT102" s="224">
        <v>0</v>
      </c>
      <c r="FU102" s="224" t="s">
        <v>17</v>
      </c>
      <c r="FV102" s="224" t="s">
        <v>17</v>
      </c>
      <c r="FW102" s="224" t="s">
        <v>117</v>
      </c>
      <c r="FX102" s="224">
        <v>0</v>
      </c>
      <c r="FY102" s="214">
        <v>43508</v>
      </c>
      <c r="FZ102" s="222" t="s">
        <v>3569</v>
      </c>
      <c r="GA102" s="222">
        <v>1</v>
      </c>
      <c r="GB102" s="222" t="s">
        <v>2177</v>
      </c>
      <c r="GC102" s="222" t="s">
        <v>33</v>
      </c>
      <c r="GD102" s="222">
        <v>2</v>
      </c>
      <c r="GE102" s="222" t="s">
        <v>17</v>
      </c>
      <c r="GF102" s="222" t="s">
        <v>17</v>
      </c>
      <c r="GG102" s="223">
        <v>45466</v>
      </c>
      <c r="GH102" s="221" t="s">
        <v>3575</v>
      </c>
      <c r="GI102" s="224">
        <v>1</v>
      </c>
      <c r="GJ102" s="224" t="s">
        <v>2177</v>
      </c>
      <c r="GK102" s="224" t="s">
        <v>33</v>
      </c>
      <c r="GL102" s="224">
        <v>2</v>
      </c>
      <c r="GM102" s="224" t="s">
        <v>17</v>
      </c>
      <c r="GN102" s="224" t="s">
        <v>17</v>
      </c>
      <c r="GO102" s="214">
        <v>45466</v>
      </c>
      <c r="GP102" s="222" t="s">
        <v>3570</v>
      </c>
      <c r="GQ102" s="222">
        <v>2</v>
      </c>
      <c r="GR102" s="222" t="s">
        <v>2177</v>
      </c>
      <c r="GS102" s="222" t="s">
        <v>33</v>
      </c>
      <c r="GT102" s="222">
        <v>2</v>
      </c>
      <c r="GU102" s="222" t="s">
        <v>17</v>
      </c>
      <c r="GV102" s="222" t="s">
        <v>17</v>
      </c>
      <c r="GW102" s="223">
        <v>45466</v>
      </c>
      <c r="GX102" s="221" t="s">
        <v>3576</v>
      </c>
      <c r="GY102" s="224">
        <v>3</v>
      </c>
      <c r="GZ102" s="224" t="s">
        <v>2177</v>
      </c>
      <c r="HA102" s="224" t="s">
        <v>33</v>
      </c>
      <c r="HB102" s="224">
        <v>2</v>
      </c>
      <c r="HC102" s="224" t="s">
        <v>17</v>
      </c>
      <c r="HD102" s="224" t="s">
        <v>17</v>
      </c>
      <c r="HE102" s="214">
        <v>45466</v>
      </c>
      <c r="HF102" s="222" t="s">
        <v>3568</v>
      </c>
      <c r="HG102" s="222">
        <v>0</v>
      </c>
      <c r="HH102" s="222" t="s">
        <v>2177</v>
      </c>
      <c r="HI102" s="222" t="s">
        <v>33</v>
      </c>
      <c r="HJ102" s="222">
        <v>2</v>
      </c>
      <c r="HK102" s="222" t="s">
        <v>17</v>
      </c>
      <c r="HL102" s="222" t="s">
        <v>17</v>
      </c>
      <c r="HM102" s="223">
        <v>45466</v>
      </c>
      <c r="HN102" s="221" t="s">
        <v>3574</v>
      </c>
      <c r="HO102" s="224">
        <v>2</v>
      </c>
      <c r="HP102" s="224" t="s">
        <v>2177</v>
      </c>
      <c r="HQ102" s="224" t="s">
        <v>33</v>
      </c>
      <c r="HR102" s="224">
        <v>2</v>
      </c>
      <c r="HS102" s="224" t="s">
        <v>17</v>
      </c>
      <c r="HT102" s="224" t="s">
        <v>17</v>
      </c>
      <c r="HU102" s="214">
        <v>45466</v>
      </c>
      <c r="HV102" s="222" t="s">
        <v>3571</v>
      </c>
      <c r="HW102" s="222">
        <v>1</v>
      </c>
      <c r="HX102" s="222" t="s">
        <v>2177</v>
      </c>
      <c r="HY102" s="222" t="s">
        <v>33</v>
      </c>
      <c r="HZ102" s="222">
        <v>2</v>
      </c>
      <c r="IA102" s="222" t="s">
        <v>17</v>
      </c>
      <c r="IB102" s="222" t="s">
        <v>17</v>
      </c>
      <c r="IC102" s="223">
        <v>45466</v>
      </c>
      <c r="ID102" s="221" t="s">
        <v>3573</v>
      </c>
      <c r="IE102" s="224">
        <v>1</v>
      </c>
      <c r="IF102" s="224" t="s">
        <v>2177</v>
      </c>
      <c r="IG102" s="224" t="s">
        <v>33</v>
      </c>
      <c r="IH102" s="224">
        <v>2</v>
      </c>
      <c r="II102" s="224" t="s">
        <v>17</v>
      </c>
      <c r="IJ102" s="224" t="s">
        <v>17</v>
      </c>
      <c r="IK102" s="214">
        <v>45466</v>
      </c>
      <c r="IL102" s="222" t="s">
        <v>3572</v>
      </c>
      <c r="IM102" s="222">
        <v>2</v>
      </c>
      <c r="IN102" s="222" t="s">
        <v>2177</v>
      </c>
      <c r="IO102" s="222" t="s">
        <v>33</v>
      </c>
      <c r="IP102" s="222">
        <v>2</v>
      </c>
      <c r="IQ102" s="222" t="s">
        <v>17</v>
      </c>
      <c r="IR102" s="222" t="s">
        <v>17</v>
      </c>
      <c r="IS102" s="223">
        <v>45466</v>
      </c>
    </row>
    <row r="103" spans="1:253" s="11" customFormat="1" ht="13.25" customHeight="1" x14ac:dyDescent="0.25">
      <c r="A103" s="11" t="s">
        <v>130</v>
      </c>
      <c r="B103" s="11" t="s">
        <v>11045</v>
      </c>
      <c r="C103" s="11" t="s">
        <v>131</v>
      </c>
      <c r="D103" s="11" t="s">
        <v>125</v>
      </c>
      <c r="E103" s="11" t="s">
        <v>10588</v>
      </c>
      <c r="F103" s="11" t="s">
        <v>1989</v>
      </c>
      <c r="G103" s="212">
        <v>26000000</v>
      </c>
      <c r="H103" s="213" t="s">
        <v>1964</v>
      </c>
      <c r="I103" s="213" t="s">
        <v>884</v>
      </c>
      <c r="J103" s="213">
        <v>2</v>
      </c>
      <c r="K103" s="213" t="s">
        <v>1966</v>
      </c>
      <c r="L103" s="213" t="s">
        <v>1965</v>
      </c>
      <c r="M103" s="214">
        <v>45436</v>
      </c>
      <c r="N103" s="221" t="s">
        <v>1992</v>
      </c>
      <c r="O103" s="216">
        <v>210622</v>
      </c>
      <c r="P103" s="216" t="s">
        <v>1968</v>
      </c>
      <c r="Q103" s="216" t="s">
        <v>492</v>
      </c>
      <c r="R103" s="216">
        <v>1</v>
      </c>
      <c r="S103" s="216" t="s">
        <v>1991</v>
      </c>
      <c r="T103" s="216" t="s">
        <v>1990</v>
      </c>
      <c r="U103" s="217">
        <v>45436</v>
      </c>
      <c r="V103" s="221" t="s">
        <v>1994</v>
      </c>
      <c r="W103" s="213">
        <v>9014000</v>
      </c>
      <c r="X103" s="213" t="s">
        <v>1968</v>
      </c>
      <c r="Y103" s="213" t="s">
        <v>492</v>
      </c>
      <c r="Z103" s="213">
        <v>1</v>
      </c>
      <c r="AA103" s="213" t="s">
        <v>1993</v>
      </c>
      <c r="AB103" s="213" t="s">
        <v>1990</v>
      </c>
      <c r="AC103" s="214">
        <v>45436</v>
      </c>
      <c r="AD103" s="221" t="s">
        <v>1997</v>
      </c>
      <c r="AE103" s="218">
        <v>1903000</v>
      </c>
      <c r="AF103" s="218" t="s">
        <v>1974</v>
      </c>
      <c r="AG103" s="218" t="s">
        <v>884</v>
      </c>
      <c r="AH103" s="218">
        <v>2</v>
      </c>
      <c r="AI103" s="218" t="s">
        <v>1996</v>
      </c>
      <c r="AJ103" s="218" t="s">
        <v>1995</v>
      </c>
      <c r="AK103" s="219">
        <v>45436</v>
      </c>
      <c r="AL103" s="221" t="s">
        <v>7179</v>
      </c>
      <c r="AM103" s="213">
        <v>509000</v>
      </c>
      <c r="AN103" s="213" t="s">
        <v>7168</v>
      </c>
      <c r="AO103" s="213" t="s">
        <v>492</v>
      </c>
      <c r="AP103" s="213">
        <v>1</v>
      </c>
      <c r="AQ103" s="213" t="s">
        <v>7178</v>
      </c>
      <c r="AR103" s="213" t="s">
        <v>7169</v>
      </c>
      <c r="AS103" s="214">
        <v>45561</v>
      </c>
      <c r="AT103" s="222" t="s">
        <v>136</v>
      </c>
      <c r="AU103" s="218" t="s">
        <v>17</v>
      </c>
      <c r="AV103" s="218">
        <v>0</v>
      </c>
      <c r="AW103" s="218" t="s">
        <v>33</v>
      </c>
      <c r="AX103" s="218">
        <v>2</v>
      </c>
      <c r="AY103" s="218" t="s">
        <v>117</v>
      </c>
      <c r="AZ103" s="218">
        <v>0</v>
      </c>
      <c r="BA103" s="219">
        <v>43508</v>
      </c>
      <c r="BB103" s="221" t="s">
        <v>135</v>
      </c>
      <c r="BC103" s="213" t="s">
        <v>17</v>
      </c>
      <c r="BD103" s="213">
        <v>0</v>
      </c>
      <c r="BE103" s="213" t="s">
        <v>33</v>
      </c>
      <c r="BF103" s="213">
        <v>2</v>
      </c>
      <c r="BG103" s="213" t="s">
        <v>117</v>
      </c>
      <c r="BH103" s="213">
        <v>0</v>
      </c>
      <c r="BI103" s="214">
        <v>43508</v>
      </c>
      <c r="BJ103" s="222" t="s">
        <v>7181</v>
      </c>
      <c r="BK103" s="222">
        <v>751</v>
      </c>
      <c r="BL103" s="222" t="s">
        <v>6624</v>
      </c>
      <c r="BM103" s="222" t="s">
        <v>492</v>
      </c>
      <c r="BN103" s="222">
        <v>1</v>
      </c>
      <c r="BO103" s="222" t="s">
        <v>7180</v>
      </c>
      <c r="BP103" s="218" t="s">
        <v>691</v>
      </c>
      <c r="BQ103" s="223">
        <v>45561</v>
      </c>
      <c r="BR103" s="221" t="s">
        <v>132</v>
      </c>
      <c r="BS103" s="224" t="s">
        <v>17</v>
      </c>
      <c r="BT103" s="224">
        <v>0</v>
      </c>
      <c r="BU103" s="224" t="s">
        <v>33</v>
      </c>
      <c r="BV103" s="224">
        <v>2</v>
      </c>
      <c r="BW103" s="224" t="s">
        <v>117</v>
      </c>
      <c r="BX103" s="224">
        <v>0</v>
      </c>
      <c r="BY103" s="214">
        <v>43508</v>
      </c>
      <c r="BZ103" s="222" t="s">
        <v>133</v>
      </c>
      <c r="CA103" s="222" t="s">
        <v>17</v>
      </c>
      <c r="CB103" s="222">
        <v>0</v>
      </c>
      <c r="CC103" s="222" t="s">
        <v>17</v>
      </c>
      <c r="CD103" s="222" t="s">
        <v>17</v>
      </c>
      <c r="CE103" s="222" t="s">
        <v>117</v>
      </c>
      <c r="CF103" s="222">
        <v>0</v>
      </c>
      <c r="CG103" s="223">
        <v>43508</v>
      </c>
      <c r="CH103" s="221" t="s">
        <v>11792</v>
      </c>
      <c r="CI103" s="222" t="e">
        <v>#N/A</v>
      </c>
      <c r="CJ103" s="222" t="e">
        <v>#N/A</v>
      </c>
      <c r="CK103" s="222" t="e">
        <v>#N/A</v>
      </c>
      <c r="CL103" s="222" t="e">
        <v>#N/A</v>
      </c>
      <c r="CM103" s="222" t="e">
        <v>#N/A</v>
      </c>
      <c r="CN103" s="222" t="e">
        <v>#N/A</v>
      </c>
      <c r="CO103" s="225" t="e">
        <v>#N/A</v>
      </c>
      <c r="CP103" s="222" t="s">
        <v>134</v>
      </c>
      <c r="CQ103" s="224" t="s">
        <v>17</v>
      </c>
      <c r="CR103" s="224">
        <v>0</v>
      </c>
      <c r="CS103" s="224" t="s">
        <v>33</v>
      </c>
      <c r="CT103" s="224">
        <v>2</v>
      </c>
      <c r="CU103" s="224" t="s">
        <v>117</v>
      </c>
      <c r="CV103" s="224">
        <v>0</v>
      </c>
      <c r="CW103" s="214">
        <v>43508</v>
      </c>
      <c r="CX103" s="222" t="s">
        <v>1999</v>
      </c>
      <c r="CY103" s="218">
        <v>1903000</v>
      </c>
      <c r="CZ103" s="218" t="s">
        <v>1974</v>
      </c>
      <c r="DA103" s="218" t="s">
        <v>884</v>
      </c>
      <c r="DB103" s="218">
        <v>2</v>
      </c>
      <c r="DC103" s="218" t="s">
        <v>2003</v>
      </c>
      <c r="DD103" s="218" t="s">
        <v>1995</v>
      </c>
      <c r="DE103" s="220">
        <v>45436</v>
      </c>
      <c r="DF103" s="221" t="s">
        <v>2001</v>
      </c>
      <c r="DG103" s="213">
        <v>7112000</v>
      </c>
      <c r="DH103" s="224" t="s">
        <v>1974</v>
      </c>
      <c r="DI103" s="224" t="s">
        <v>884</v>
      </c>
      <c r="DJ103" s="224">
        <v>2</v>
      </c>
      <c r="DK103" s="224" t="s">
        <v>2000</v>
      </c>
      <c r="DL103" s="224" t="s">
        <v>1995</v>
      </c>
      <c r="DM103" s="214">
        <v>45436</v>
      </c>
      <c r="DN103" s="222" t="s">
        <v>2002</v>
      </c>
      <c r="DO103" s="218">
        <v>0</v>
      </c>
      <c r="DP103" s="222" t="s">
        <v>1974</v>
      </c>
      <c r="DQ103" s="222" t="s">
        <v>884</v>
      </c>
      <c r="DR103" s="222">
        <v>2</v>
      </c>
      <c r="DS103" s="222" t="s">
        <v>1981</v>
      </c>
      <c r="DT103" s="222" t="s">
        <v>1995</v>
      </c>
      <c r="DU103" s="223">
        <v>45436</v>
      </c>
      <c r="DV103" s="221" t="s">
        <v>2004</v>
      </c>
      <c r="DW103" s="213">
        <v>1178000</v>
      </c>
      <c r="DX103" s="224" t="s">
        <v>1974</v>
      </c>
      <c r="DY103" s="224" t="s">
        <v>884</v>
      </c>
      <c r="DZ103" s="224">
        <v>2</v>
      </c>
      <c r="EA103" s="224" t="s">
        <v>2003</v>
      </c>
      <c r="EB103" s="224" t="s">
        <v>1995</v>
      </c>
      <c r="EC103" s="214">
        <v>45436</v>
      </c>
      <c r="ED103" s="222" t="s">
        <v>2006</v>
      </c>
      <c r="EE103" s="218">
        <v>725000</v>
      </c>
      <c r="EF103" s="222" t="s">
        <v>1974</v>
      </c>
      <c r="EG103" s="222" t="s">
        <v>884</v>
      </c>
      <c r="EH103" s="222">
        <v>2</v>
      </c>
      <c r="EI103" s="222" t="s">
        <v>2005</v>
      </c>
      <c r="EJ103" s="222" t="s">
        <v>1995</v>
      </c>
      <c r="EK103" s="223">
        <v>45436</v>
      </c>
      <c r="EL103" s="221" t="s">
        <v>2007</v>
      </c>
      <c r="EM103" s="213">
        <v>0</v>
      </c>
      <c r="EN103" s="224" t="s">
        <v>1974</v>
      </c>
      <c r="EO103" s="224" t="s">
        <v>884</v>
      </c>
      <c r="EP103" s="224">
        <v>2</v>
      </c>
      <c r="EQ103" s="224" t="s">
        <v>1987</v>
      </c>
      <c r="ER103" s="224" t="s">
        <v>1995</v>
      </c>
      <c r="ES103" s="214">
        <v>45436</v>
      </c>
      <c r="ET103" s="222" t="s">
        <v>7183</v>
      </c>
      <c r="EU103" s="222">
        <v>891</v>
      </c>
      <c r="EV103" s="222" t="s">
        <v>6624</v>
      </c>
      <c r="EW103" s="222" t="s">
        <v>492</v>
      </c>
      <c r="EX103" s="222">
        <v>1</v>
      </c>
      <c r="EY103" s="222" t="s">
        <v>7182</v>
      </c>
      <c r="EZ103" s="222" t="s">
        <v>691</v>
      </c>
      <c r="FA103" s="223">
        <v>45561</v>
      </c>
      <c r="FB103" s="221" t="s">
        <v>7185</v>
      </c>
      <c r="FC103" s="224">
        <v>4</v>
      </c>
      <c r="FD103" s="224" t="s">
        <v>7168</v>
      </c>
      <c r="FE103" s="224" t="s">
        <v>492</v>
      </c>
      <c r="FF103" s="224">
        <v>1</v>
      </c>
      <c r="FG103" s="224" t="s">
        <v>7184</v>
      </c>
      <c r="FH103" s="224" t="s">
        <v>7169</v>
      </c>
      <c r="FI103" s="214">
        <v>45561</v>
      </c>
      <c r="FJ103" s="221" t="s">
        <v>137</v>
      </c>
      <c r="FK103" s="222" t="s">
        <v>17</v>
      </c>
      <c r="FL103" s="222">
        <v>0</v>
      </c>
      <c r="FM103" s="222" t="s">
        <v>33</v>
      </c>
      <c r="FN103" s="222">
        <v>2</v>
      </c>
      <c r="FO103" s="222" t="s">
        <v>117</v>
      </c>
      <c r="FP103" s="218">
        <v>0</v>
      </c>
      <c r="FQ103" s="219">
        <v>43508</v>
      </c>
      <c r="FR103" s="221" t="s">
        <v>138</v>
      </c>
      <c r="FS103" s="224" t="s">
        <v>17</v>
      </c>
      <c r="FT103" s="224">
        <v>0</v>
      </c>
      <c r="FU103" s="224" t="s">
        <v>33</v>
      </c>
      <c r="FV103" s="224">
        <v>2</v>
      </c>
      <c r="FW103" s="224" t="s">
        <v>117</v>
      </c>
      <c r="FX103" s="224">
        <v>0</v>
      </c>
      <c r="FY103" s="214">
        <v>43508</v>
      </c>
      <c r="FZ103" s="222" t="s">
        <v>3578</v>
      </c>
      <c r="GA103" s="222">
        <v>1</v>
      </c>
      <c r="GB103" s="222" t="s">
        <v>2177</v>
      </c>
      <c r="GC103" s="222" t="s">
        <v>33</v>
      </c>
      <c r="GD103" s="222">
        <v>2</v>
      </c>
      <c r="GE103" s="222" t="s">
        <v>17</v>
      </c>
      <c r="GF103" s="222" t="s">
        <v>17</v>
      </c>
      <c r="GG103" s="223">
        <v>45466</v>
      </c>
      <c r="GH103" s="221" t="s">
        <v>3584</v>
      </c>
      <c r="GI103" s="224">
        <v>1</v>
      </c>
      <c r="GJ103" s="224" t="s">
        <v>2177</v>
      </c>
      <c r="GK103" s="224" t="s">
        <v>33</v>
      </c>
      <c r="GL103" s="224">
        <v>2</v>
      </c>
      <c r="GM103" s="224" t="s">
        <v>17</v>
      </c>
      <c r="GN103" s="224" t="s">
        <v>17</v>
      </c>
      <c r="GO103" s="214">
        <v>45466</v>
      </c>
      <c r="GP103" s="222" t="s">
        <v>3579</v>
      </c>
      <c r="GQ103" s="222">
        <v>2</v>
      </c>
      <c r="GR103" s="222" t="s">
        <v>2177</v>
      </c>
      <c r="GS103" s="222" t="s">
        <v>33</v>
      </c>
      <c r="GT103" s="222">
        <v>2</v>
      </c>
      <c r="GU103" s="222" t="s">
        <v>17</v>
      </c>
      <c r="GV103" s="222" t="s">
        <v>17</v>
      </c>
      <c r="GW103" s="223">
        <v>45466</v>
      </c>
      <c r="GX103" s="221" t="s">
        <v>3585</v>
      </c>
      <c r="GY103" s="224">
        <v>3</v>
      </c>
      <c r="GZ103" s="224" t="s">
        <v>2177</v>
      </c>
      <c r="HA103" s="224" t="s">
        <v>33</v>
      </c>
      <c r="HB103" s="224">
        <v>2</v>
      </c>
      <c r="HC103" s="224" t="s">
        <v>17</v>
      </c>
      <c r="HD103" s="224" t="s">
        <v>17</v>
      </c>
      <c r="HE103" s="214">
        <v>45466</v>
      </c>
      <c r="HF103" s="222" t="s">
        <v>3577</v>
      </c>
      <c r="HG103" s="222">
        <v>0</v>
      </c>
      <c r="HH103" s="222" t="s">
        <v>2177</v>
      </c>
      <c r="HI103" s="222" t="s">
        <v>33</v>
      </c>
      <c r="HJ103" s="222">
        <v>2</v>
      </c>
      <c r="HK103" s="222" t="s">
        <v>17</v>
      </c>
      <c r="HL103" s="222" t="s">
        <v>17</v>
      </c>
      <c r="HM103" s="223">
        <v>45466</v>
      </c>
      <c r="HN103" s="221" t="s">
        <v>3583</v>
      </c>
      <c r="HO103" s="224">
        <v>1</v>
      </c>
      <c r="HP103" s="224" t="s">
        <v>2177</v>
      </c>
      <c r="HQ103" s="224" t="s">
        <v>33</v>
      </c>
      <c r="HR103" s="224">
        <v>2</v>
      </c>
      <c r="HS103" s="224" t="s">
        <v>17</v>
      </c>
      <c r="HT103" s="224" t="s">
        <v>17</v>
      </c>
      <c r="HU103" s="214">
        <v>45466</v>
      </c>
      <c r="HV103" s="222" t="s">
        <v>3580</v>
      </c>
      <c r="HW103" s="222">
        <v>2</v>
      </c>
      <c r="HX103" s="222" t="s">
        <v>2177</v>
      </c>
      <c r="HY103" s="222" t="s">
        <v>33</v>
      </c>
      <c r="HZ103" s="222">
        <v>2</v>
      </c>
      <c r="IA103" s="222" t="s">
        <v>17</v>
      </c>
      <c r="IB103" s="222" t="s">
        <v>17</v>
      </c>
      <c r="IC103" s="223">
        <v>45466</v>
      </c>
      <c r="ID103" s="221" t="s">
        <v>3582</v>
      </c>
      <c r="IE103" s="224">
        <v>1</v>
      </c>
      <c r="IF103" s="224" t="s">
        <v>2177</v>
      </c>
      <c r="IG103" s="224" t="s">
        <v>33</v>
      </c>
      <c r="IH103" s="224">
        <v>2</v>
      </c>
      <c r="II103" s="224" t="s">
        <v>17</v>
      </c>
      <c r="IJ103" s="224" t="s">
        <v>17</v>
      </c>
      <c r="IK103" s="214">
        <v>45466</v>
      </c>
      <c r="IL103" s="222" t="s">
        <v>3581</v>
      </c>
      <c r="IM103" s="222">
        <v>3</v>
      </c>
      <c r="IN103" s="222" t="s">
        <v>2177</v>
      </c>
      <c r="IO103" s="222" t="s">
        <v>33</v>
      </c>
      <c r="IP103" s="222">
        <v>2</v>
      </c>
      <c r="IQ103" s="222" t="s">
        <v>17</v>
      </c>
      <c r="IR103" s="222" t="s">
        <v>17</v>
      </c>
      <c r="IS103" s="223">
        <v>45466</v>
      </c>
    </row>
    <row r="104" spans="1:253" s="11" customFormat="1" ht="13.25" customHeight="1" x14ac:dyDescent="0.25">
      <c r="A104" s="11" t="s">
        <v>549</v>
      </c>
      <c r="B104" s="11" t="s">
        <v>11090</v>
      </c>
      <c r="C104" s="11" t="s">
        <v>550</v>
      </c>
      <c r="D104" s="11" t="s">
        <v>125</v>
      </c>
      <c r="E104" s="11" t="s">
        <v>10588</v>
      </c>
      <c r="F104" s="11" t="s">
        <v>2009</v>
      </c>
      <c r="G104" s="212">
        <v>26000000</v>
      </c>
      <c r="H104" s="213" t="s">
        <v>1964</v>
      </c>
      <c r="I104" s="213" t="s">
        <v>884</v>
      </c>
      <c r="J104" s="213">
        <v>2</v>
      </c>
      <c r="K104" s="213" t="s">
        <v>2008</v>
      </c>
      <c r="L104" s="213" t="s">
        <v>1965</v>
      </c>
      <c r="M104" s="214">
        <v>45436</v>
      </c>
      <c r="N104" s="221" t="s">
        <v>2012</v>
      </c>
      <c r="O104" s="216">
        <v>41796</v>
      </c>
      <c r="P104" s="216" t="s">
        <v>1968</v>
      </c>
      <c r="Q104" s="216" t="s">
        <v>492</v>
      </c>
      <c r="R104" s="216">
        <v>1</v>
      </c>
      <c r="S104" s="216" t="s">
        <v>2011</v>
      </c>
      <c r="T104" s="216" t="s">
        <v>2010</v>
      </c>
      <c r="U104" s="217">
        <v>45436</v>
      </c>
      <c r="V104" s="221" t="s">
        <v>2014</v>
      </c>
      <c r="W104" s="213">
        <v>5057000</v>
      </c>
      <c r="X104" s="213" t="s">
        <v>1968</v>
      </c>
      <c r="Y104" s="213" t="s">
        <v>492</v>
      </c>
      <c r="Z104" s="213">
        <v>1</v>
      </c>
      <c r="AA104" s="213" t="s">
        <v>2013</v>
      </c>
      <c r="AB104" s="213" t="s">
        <v>2010</v>
      </c>
      <c r="AC104" s="214">
        <v>45436</v>
      </c>
      <c r="AD104" s="221" t="s">
        <v>2017</v>
      </c>
      <c r="AE104" s="218">
        <v>796000</v>
      </c>
      <c r="AF104" s="218" t="s">
        <v>1974</v>
      </c>
      <c r="AG104" s="218" t="s">
        <v>884</v>
      </c>
      <c r="AH104" s="218">
        <v>2</v>
      </c>
      <c r="AI104" s="218" t="s">
        <v>2016</v>
      </c>
      <c r="AJ104" s="218" t="s">
        <v>2015</v>
      </c>
      <c r="AK104" s="219">
        <v>45436</v>
      </c>
      <c r="AL104" s="221" t="s">
        <v>7187</v>
      </c>
      <c r="AM104" s="213">
        <v>99000</v>
      </c>
      <c r="AN104" s="213" t="s">
        <v>7168</v>
      </c>
      <c r="AO104" s="213" t="s">
        <v>492</v>
      </c>
      <c r="AP104" s="213">
        <v>1</v>
      </c>
      <c r="AQ104" s="213" t="s">
        <v>7186</v>
      </c>
      <c r="AR104" s="213" t="s">
        <v>7169</v>
      </c>
      <c r="AS104" s="214">
        <v>45561</v>
      </c>
      <c r="AT104" s="222" t="s">
        <v>556</v>
      </c>
      <c r="AU104" s="218" t="s">
        <v>17</v>
      </c>
      <c r="AV104" s="218" t="s">
        <v>17</v>
      </c>
      <c r="AW104" s="218" t="s">
        <v>17</v>
      </c>
      <c r="AX104" s="218" t="s">
        <v>17</v>
      </c>
      <c r="AY104" s="218" t="s">
        <v>18</v>
      </c>
      <c r="AZ104" s="218" t="s">
        <v>17</v>
      </c>
      <c r="BA104" s="219">
        <v>43815</v>
      </c>
      <c r="BB104" s="221" t="s">
        <v>555</v>
      </c>
      <c r="BC104" s="213" t="s">
        <v>17</v>
      </c>
      <c r="BD104" s="213" t="s">
        <v>17</v>
      </c>
      <c r="BE104" s="213" t="s">
        <v>17</v>
      </c>
      <c r="BF104" s="213" t="s">
        <v>17</v>
      </c>
      <c r="BG104" s="213" t="s">
        <v>18</v>
      </c>
      <c r="BH104" s="213" t="s">
        <v>17</v>
      </c>
      <c r="BI104" s="214">
        <v>43815</v>
      </c>
      <c r="BJ104" s="222" t="s">
        <v>7189</v>
      </c>
      <c r="BK104" s="222">
        <v>22</v>
      </c>
      <c r="BL104" s="222" t="s">
        <v>6624</v>
      </c>
      <c r="BM104" s="222" t="s">
        <v>492</v>
      </c>
      <c r="BN104" s="222">
        <v>1</v>
      </c>
      <c r="BO104" s="222" t="s">
        <v>7188</v>
      </c>
      <c r="BP104" s="218" t="s">
        <v>691</v>
      </c>
      <c r="BQ104" s="223">
        <v>45561</v>
      </c>
      <c r="BR104" s="221" t="s">
        <v>552</v>
      </c>
      <c r="BS104" s="224">
        <v>0</v>
      </c>
      <c r="BT104" s="224" t="s">
        <v>17</v>
      </c>
      <c r="BU104" s="224" t="s">
        <v>492</v>
      </c>
      <c r="BV104" s="224">
        <v>1</v>
      </c>
      <c r="BW104" s="224" t="s">
        <v>551</v>
      </c>
      <c r="BX104" s="224" t="s">
        <v>17</v>
      </c>
      <c r="BY104" s="214">
        <v>43815</v>
      </c>
      <c r="BZ104" s="222" t="s">
        <v>553</v>
      </c>
      <c r="CA104" s="222">
        <v>0</v>
      </c>
      <c r="CB104" s="222" t="s">
        <v>17</v>
      </c>
      <c r="CC104" s="222" t="s">
        <v>492</v>
      </c>
      <c r="CD104" s="222">
        <v>1</v>
      </c>
      <c r="CE104" s="222" t="s">
        <v>551</v>
      </c>
      <c r="CF104" s="222" t="s">
        <v>17</v>
      </c>
      <c r="CG104" s="223">
        <v>43815</v>
      </c>
      <c r="CH104" s="221" t="s">
        <v>11793</v>
      </c>
      <c r="CI104" s="222" t="e">
        <v>#N/A</v>
      </c>
      <c r="CJ104" s="222" t="e">
        <v>#N/A</v>
      </c>
      <c r="CK104" s="222" t="e">
        <v>#N/A</v>
      </c>
      <c r="CL104" s="222" t="e">
        <v>#N/A</v>
      </c>
      <c r="CM104" s="222" t="e">
        <v>#N/A</v>
      </c>
      <c r="CN104" s="222" t="e">
        <v>#N/A</v>
      </c>
      <c r="CO104" s="225" t="e">
        <v>#N/A</v>
      </c>
      <c r="CP104" s="222" t="s">
        <v>554</v>
      </c>
      <c r="CQ104" s="224">
        <v>0</v>
      </c>
      <c r="CR104" s="224" t="s">
        <v>17</v>
      </c>
      <c r="CS104" s="224" t="s">
        <v>492</v>
      </c>
      <c r="CT104" s="224">
        <v>1</v>
      </c>
      <c r="CU104" s="224" t="s">
        <v>551</v>
      </c>
      <c r="CV104" s="224" t="s">
        <v>17</v>
      </c>
      <c r="CW104" s="214">
        <v>43815</v>
      </c>
      <c r="CX104" s="222" t="s">
        <v>2019</v>
      </c>
      <c r="CY104" s="218">
        <v>796000</v>
      </c>
      <c r="CZ104" s="218" t="s">
        <v>1974</v>
      </c>
      <c r="DA104" s="218" t="s">
        <v>884</v>
      </c>
      <c r="DB104" s="218">
        <v>2</v>
      </c>
      <c r="DC104" s="218" t="s">
        <v>2025</v>
      </c>
      <c r="DD104" s="218" t="s">
        <v>2015</v>
      </c>
      <c r="DE104" s="220">
        <v>45436</v>
      </c>
      <c r="DF104" s="221" t="s">
        <v>2023</v>
      </c>
      <c r="DG104" s="213">
        <v>4261000</v>
      </c>
      <c r="DH104" s="224" t="s">
        <v>2020</v>
      </c>
      <c r="DI104" s="224" t="s">
        <v>884</v>
      </c>
      <c r="DJ104" s="224">
        <v>2</v>
      </c>
      <c r="DK104" s="224" t="s">
        <v>2022</v>
      </c>
      <c r="DL104" s="224" t="s">
        <v>2021</v>
      </c>
      <c r="DM104" s="214">
        <v>45436</v>
      </c>
      <c r="DN104" s="222" t="s">
        <v>2024</v>
      </c>
      <c r="DO104" s="218">
        <v>0</v>
      </c>
      <c r="DP104" s="222" t="s">
        <v>1974</v>
      </c>
      <c r="DQ104" s="222" t="s">
        <v>884</v>
      </c>
      <c r="DR104" s="222">
        <v>2</v>
      </c>
      <c r="DS104" s="222" t="s">
        <v>1981</v>
      </c>
      <c r="DT104" s="222" t="s">
        <v>2015</v>
      </c>
      <c r="DU104" s="223">
        <v>45436</v>
      </c>
      <c r="DV104" s="221" t="s">
        <v>2026</v>
      </c>
      <c r="DW104" s="213">
        <v>532000</v>
      </c>
      <c r="DX104" s="224" t="s">
        <v>1974</v>
      </c>
      <c r="DY104" s="224" t="s">
        <v>884</v>
      </c>
      <c r="DZ104" s="224">
        <v>2</v>
      </c>
      <c r="EA104" s="224" t="s">
        <v>2025</v>
      </c>
      <c r="EB104" s="224" t="s">
        <v>2015</v>
      </c>
      <c r="EC104" s="214">
        <v>45436</v>
      </c>
      <c r="ED104" s="222" t="s">
        <v>2028</v>
      </c>
      <c r="EE104" s="218">
        <v>264000</v>
      </c>
      <c r="EF104" s="222" t="s">
        <v>1974</v>
      </c>
      <c r="EG104" s="222" t="s">
        <v>884</v>
      </c>
      <c r="EH104" s="222">
        <v>2</v>
      </c>
      <c r="EI104" s="222" t="s">
        <v>2027</v>
      </c>
      <c r="EJ104" s="222" t="s">
        <v>2015</v>
      </c>
      <c r="EK104" s="223">
        <v>45436</v>
      </c>
      <c r="EL104" s="221" t="s">
        <v>2029</v>
      </c>
      <c r="EM104" s="213">
        <v>0</v>
      </c>
      <c r="EN104" s="224" t="s">
        <v>1974</v>
      </c>
      <c r="EO104" s="224" t="s">
        <v>884</v>
      </c>
      <c r="EP104" s="224">
        <v>2</v>
      </c>
      <c r="EQ104" s="224" t="s">
        <v>1987</v>
      </c>
      <c r="ER104" s="224" t="s">
        <v>2015</v>
      </c>
      <c r="ES104" s="214">
        <v>45436</v>
      </c>
      <c r="ET104" s="222" t="s">
        <v>7190</v>
      </c>
      <c r="EU104" s="222">
        <v>891</v>
      </c>
      <c r="EV104" s="222" t="s">
        <v>6624</v>
      </c>
      <c r="EW104" s="222" t="s">
        <v>492</v>
      </c>
      <c r="EX104" s="222">
        <v>1</v>
      </c>
      <c r="EY104" s="222" t="s">
        <v>7182</v>
      </c>
      <c r="EZ104" s="222" t="s">
        <v>691</v>
      </c>
      <c r="FA104" s="223">
        <v>45561</v>
      </c>
      <c r="FB104" s="221" t="s">
        <v>7192</v>
      </c>
      <c r="FC104" s="224">
        <v>3</v>
      </c>
      <c r="FD104" s="224" t="s">
        <v>7168</v>
      </c>
      <c r="FE104" s="224" t="s">
        <v>492</v>
      </c>
      <c r="FF104" s="224">
        <v>1</v>
      </c>
      <c r="FG104" s="224" t="s">
        <v>7191</v>
      </c>
      <c r="FH104" s="224" t="s">
        <v>7169</v>
      </c>
      <c r="FI104" s="214">
        <v>45561</v>
      </c>
      <c r="FJ104" s="221" t="s">
        <v>557</v>
      </c>
      <c r="FK104" s="222" t="s">
        <v>17</v>
      </c>
      <c r="FL104" s="222" t="s">
        <v>17</v>
      </c>
      <c r="FM104" s="222" t="s">
        <v>17</v>
      </c>
      <c r="FN104" s="222" t="s">
        <v>17</v>
      </c>
      <c r="FO104" s="222" t="s">
        <v>18</v>
      </c>
      <c r="FP104" s="218" t="s">
        <v>17</v>
      </c>
      <c r="FQ104" s="219">
        <v>43815</v>
      </c>
      <c r="FR104" s="221" t="s">
        <v>558</v>
      </c>
      <c r="FS104" s="224" t="s">
        <v>17</v>
      </c>
      <c r="FT104" s="224" t="s">
        <v>17</v>
      </c>
      <c r="FU104" s="224" t="s">
        <v>17</v>
      </c>
      <c r="FV104" s="224" t="s">
        <v>17</v>
      </c>
      <c r="FW104" s="224" t="s">
        <v>18</v>
      </c>
      <c r="FX104" s="224" t="s">
        <v>17</v>
      </c>
      <c r="FY104" s="214">
        <v>43815</v>
      </c>
      <c r="FZ104" s="222" t="s">
        <v>3587</v>
      </c>
      <c r="GA104" s="222">
        <v>1</v>
      </c>
      <c r="GB104" s="222" t="s">
        <v>2177</v>
      </c>
      <c r="GC104" s="222" t="s">
        <v>33</v>
      </c>
      <c r="GD104" s="222">
        <v>2</v>
      </c>
      <c r="GE104" s="222" t="s">
        <v>17</v>
      </c>
      <c r="GF104" s="222" t="s">
        <v>17</v>
      </c>
      <c r="GG104" s="223">
        <v>45466</v>
      </c>
      <c r="GH104" s="221" t="s">
        <v>3593</v>
      </c>
      <c r="GI104" s="224">
        <v>0</v>
      </c>
      <c r="GJ104" s="224" t="s">
        <v>2177</v>
      </c>
      <c r="GK104" s="224" t="s">
        <v>33</v>
      </c>
      <c r="GL104" s="224">
        <v>2</v>
      </c>
      <c r="GM104" s="224" t="s">
        <v>17</v>
      </c>
      <c r="GN104" s="224" t="s">
        <v>17</v>
      </c>
      <c r="GO104" s="214">
        <v>45466</v>
      </c>
      <c r="GP104" s="222" t="s">
        <v>3588</v>
      </c>
      <c r="GQ104" s="222">
        <v>2</v>
      </c>
      <c r="GR104" s="222" t="s">
        <v>2177</v>
      </c>
      <c r="GS104" s="222" t="s">
        <v>33</v>
      </c>
      <c r="GT104" s="222">
        <v>2</v>
      </c>
      <c r="GU104" s="222" t="s">
        <v>17</v>
      </c>
      <c r="GV104" s="222" t="s">
        <v>17</v>
      </c>
      <c r="GW104" s="223">
        <v>45466</v>
      </c>
      <c r="GX104" s="221" t="s">
        <v>3594</v>
      </c>
      <c r="GY104" s="224">
        <v>3</v>
      </c>
      <c r="GZ104" s="224" t="s">
        <v>2177</v>
      </c>
      <c r="HA104" s="224" t="s">
        <v>33</v>
      </c>
      <c r="HB104" s="224">
        <v>2</v>
      </c>
      <c r="HC104" s="224" t="s">
        <v>17</v>
      </c>
      <c r="HD104" s="224" t="s">
        <v>17</v>
      </c>
      <c r="HE104" s="214">
        <v>45466</v>
      </c>
      <c r="HF104" s="222" t="s">
        <v>3586</v>
      </c>
      <c r="HG104" s="222">
        <v>0</v>
      </c>
      <c r="HH104" s="222" t="s">
        <v>2177</v>
      </c>
      <c r="HI104" s="222" t="s">
        <v>33</v>
      </c>
      <c r="HJ104" s="222">
        <v>2</v>
      </c>
      <c r="HK104" s="222" t="s">
        <v>17</v>
      </c>
      <c r="HL104" s="222" t="s">
        <v>17</v>
      </c>
      <c r="HM104" s="223">
        <v>45466</v>
      </c>
      <c r="HN104" s="221" t="s">
        <v>3592</v>
      </c>
      <c r="HO104" s="224">
        <v>1</v>
      </c>
      <c r="HP104" s="224" t="s">
        <v>2177</v>
      </c>
      <c r="HQ104" s="224" t="s">
        <v>33</v>
      </c>
      <c r="HR104" s="224">
        <v>2</v>
      </c>
      <c r="HS104" s="224" t="s">
        <v>17</v>
      </c>
      <c r="HT104" s="224" t="s">
        <v>17</v>
      </c>
      <c r="HU104" s="214">
        <v>45466</v>
      </c>
      <c r="HV104" s="222" t="s">
        <v>3589</v>
      </c>
      <c r="HW104" s="222">
        <v>0</v>
      </c>
      <c r="HX104" s="222" t="s">
        <v>2177</v>
      </c>
      <c r="HY104" s="222" t="s">
        <v>33</v>
      </c>
      <c r="HZ104" s="222">
        <v>2</v>
      </c>
      <c r="IA104" s="222" t="s">
        <v>17</v>
      </c>
      <c r="IB104" s="222" t="s">
        <v>17</v>
      </c>
      <c r="IC104" s="223">
        <v>45466</v>
      </c>
      <c r="ID104" s="221" t="s">
        <v>3591</v>
      </c>
      <c r="IE104" s="224">
        <v>1</v>
      </c>
      <c r="IF104" s="224" t="s">
        <v>2177</v>
      </c>
      <c r="IG104" s="224" t="s">
        <v>33</v>
      </c>
      <c r="IH104" s="224">
        <v>2</v>
      </c>
      <c r="II104" s="224" t="s">
        <v>17</v>
      </c>
      <c r="IJ104" s="224" t="s">
        <v>17</v>
      </c>
      <c r="IK104" s="214">
        <v>45466</v>
      </c>
      <c r="IL104" s="222" t="s">
        <v>3590</v>
      </c>
      <c r="IM104" s="222">
        <v>2</v>
      </c>
      <c r="IN104" s="222" t="s">
        <v>2177</v>
      </c>
      <c r="IO104" s="222" t="s">
        <v>33</v>
      </c>
      <c r="IP104" s="222">
        <v>2</v>
      </c>
      <c r="IQ104" s="222" t="s">
        <v>17</v>
      </c>
      <c r="IR104" s="222" t="s">
        <v>17</v>
      </c>
      <c r="IS104" s="223">
        <v>45466</v>
      </c>
    </row>
    <row r="105" spans="1:253" s="11" customFormat="1" ht="13.25" customHeight="1" x14ac:dyDescent="0.25">
      <c r="A105" s="11" t="s">
        <v>3866</v>
      </c>
      <c r="B105" s="11" t="s">
        <v>11351</v>
      </c>
      <c r="C105" s="11" t="s">
        <v>3867</v>
      </c>
      <c r="D105" s="11" t="s">
        <v>125</v>
      </c>
      <c r="E105" s="11" t="s">
        <v>10588</v>
      </c>
      <c r="F105" s="11" t="s">
        <v>3870</v>
      </c>
      <c r="G105" s="212">
        <v>27139000</v>
      </c>
      <c r="H105" s="213" t="s">
        <v>3868</v>
      </c>
      <c r="I105" s="213" t="s">
        <v>884</v>
      </c>
      <c r="J105" s="213">
        <v>2</v>
      </c>
      <c r="K105" s="213" t="s">
        <v>3869</v>
      </c>
      <c r="L105" s="213" t="s">
        <v>1965</v>
      </c>
      <c r="M105" s="214">
        <v>45504</v>
      </c>
      <c r="N105" s="221" t="s">
        <v>3874</v>
      </c>
      <c r="O105" s="216">
        <v>1186408</v>
      </c>
      <c r="P105" s="216" t="s">
        <v>3871</v>
      </c>
      <c r="Q105" s="216" t="s">
        <v>492</v>
      </c>
      <c r="R105" s="216">
        <v>1</v>
      </c>
      <c r="S105" s="216" t="s">
        <v>3873</v>
      </c>
      <c r="T105" s="216" t="s">
        <v>3872</v>
      </c>
      <c r="U105" s="217">
        <v>45504</v>
      </c>
      <c r="V105" s="221" t="s">
        <v>3876</v>
      </c>
      <c r="W105" s="213">
        <v>27139000</v>
      </c>
      <c r="X105" s="213" t="s">
        <v>3868</v>
      </c>
      <c r="Y105" s="213" t="s">
        <v>884</v>
      </c>
      <c r="Z105" s="213">
        <v>2</v>
      </c>
      <c r="AA105" s="213" t="s">
        <v>3875</v>
      </c>
      <c r="AB105" s="213" t="s">
        <v>1965</v>
      </c>
      <c r="AC105" s="214">
        <v>45504</v>
      </c>
      <c r="AD105" s="221" t="s">
        <v>3880</v>
      </c>
      <c r="AE105" s="218">
        <v>9900000</v>
      </c>
      <c r="AF105" s="218" t="s">
        <v>3877</v>
      </c>
      <c r="AG105" s="218" t="s">
        <v>884</v>
      </c>
      <c r="AH105" s="218">
        <v>2</v>
      </c>
      <c r="AI105" s="218" t="s">
        <v>3879</v>
      </c>
      <c r="AJ105" s="218" t="s">
        <v>3878</v>
      </c>
      <c r="AK105" s="219">
        <v>45504</v>
      </c>
      <c r="AL105" s="221" t="s">
        <v>5186</v>
      </c>
      <c r="AM105" s="213">
        <v>944000</v>
      </c>
      <c r="AN105" s="213" t="s">
        <v>5183</v>
      </c>
      <c r="AO105" s="213" t="s">
        <v>492</v>
      </c>
      <c r="AP105" s="213">
        <v>1</v>
      </c>
      <c r="AQ105" s="213" t="s">
        <v>5185</v>
      </c>
      <c r="AR105" s="213" t="s">
        <v>5184</v>
      </c>
      <c r="AS105" s="214">
        <v>45531</v>
      </c>
      <c r="AT105" s="222" t="s">
        <v>3882</v>
      </c>
      <c r="AU105" s="218" t="s">
        <v>17</v>
      </c>
      <c r="AV105" s="218" t="s">
        <v>17</v>
      </c>
      <c r="AW105" s="218" t="s">
        <v>17</v>
      </c>
      <c r="AX105" s="218" t="s">
        <v>17</v>
      </c>
      <c r="AY105" s="218" t="s">
        <v>17</v>
      </c>
      <c r="AZ105" s="218" t="s">
        <v>17</v>
      </c>
      <c r="BA105" s="219">
        <v>45504</v>
      </c>
      <c r="BB105" s="221" t="s">
        <v>3881</v>
      </c>
      <c r="BC105" s="213" t="s">
        <v>17</v>
      </c>
      <c r="BD105" s="213" t="s">
        <v>17</v>
      </c>
      <c r="BE105" s="213" t="s">
        <v>17</v>
      </c>
      <c r="BF105" s="213" t="s">
        <v>17</v>
      </c>
      <c r="BG105" s="213" t="s">
        <v>17</v>
      </c>
      <c r="BH105" s="213" t="s">
        <v>17</v>
      </c>
      <c r="BI105" s="214">
        <v>45504</v>
      </c>
      <c r="BJ105" s="222" t="s">
        <v>5189</v>
      </c>
      <c r="BK105" s="222">
        <v>792</v>
      </c>
      <c r="BL105" s="222" t="s">
        <v>5187</v>
      </c>
      <c r="BM105" s="222" t="s">
        <v>492</v>
      </c>
      <c r="BN105" s="222">
        <v>1</v>
      </c>
      <c r="BO105" s="222" t="s">
        <v>5188</v>
      </c>
      <c r="BP105" s="218" t="s">
        <v>691</v>
      </c>
      <c r="BQ105" s="223">
        <v>45531</v>
      </c>
      <c r="BR105" s="221" t="s">
        <v>3883</v>
      </c>
      <c r="BS105" s="224" t="s">
        <v>17</v>
      </c>
      <c r="BT105" s="224" t="s">
        <v>17</v>
      </c>
      <c r="BU105" s="224" t="s">
        <v>17</v>
      </c>
      <c r="BV105" s="224" t="s">
        <v>17</v>
      </c>
      <c r="BW105" s="224" t="s">
        <v>17</v>
      </c>
      <c r="BX105" s="224" t="s">
        <v>17</v>
      </c>
      <c r="BY105" s="214">
        <v>45504</v>
      </c>
      <c r="BZ105" s="222" t="s">
        <v>3884</v>
      </c>
      <c r="CA105" s="222" t="s">
        <v>17</v>
      </c>
      <c r="CB105" s="222" t="s">
        <v>17</v>
      </c>
      <c r="CC105" s="222" t="s">
        <v>17</v>
      </c>
      <c r="CD105" s="222" t="s">
        <v>17</v>
      </c>
      <c r="CE105" s="222" t="s">
        <v>17</v>
      </c>
      <c r="CF105" s="222" t="s">
        <v>17</v>
      </c>
      <c r="CG105" s="223">
        <v>45504</v>
      </c>
      <c r="CH105" s="221" t="s">
        <v>11794</v>
      </c>
      <c r="CI105" s="222" t="e">
        <v>#N/A</v>
      </c>
      <c r="CJ105" s="222" t="e">
        <v>#N/A</v>
      </c>
      <c r="CK105" s="222" t="e">
        <v>#N/A</v>
      </c>
      <c r="CL105" s="222" t="e">
        <v>#N/A</v>
      </c>
      <c r="CM105" s="222" t="e">
        <v>#N/A</v>
      </c>
      <c r="CN105" s="222" t="e">
        <v>#N/A</v>
      </c>
      <c r="CO105" s="225" t="e">
        <v>#N/A</v>
      </c>
      <c r="CP105" s="222" t="s">
        <v>3886</v>
      </c>
      <c r="CQ105" s="224" t="s">
        <v>17</v>
      </c>
      <c r="CR105" s="224" t="s">
        <v>17</v>
      </c>
      <c r="CS105" s="224" t="s">
        <v>17</v>
      </c>
      <c r="CT105" s="224" t="s">
        <v>17</v>
      </c>
      <c r="CU105" s="224" t="s">
        <v>17</v>
      </c>
      <c r="CV105" s="224" t="s">
        <v>17</v>
      </c>
      <c r="CW105" s="214">
        <v>45504</v>
      </c>
      <c r="CX105" s="222" t="s">
        <v>3890</v>
      </c>
      <c r="CY105" s="218">
        <v>4300000</v>
      </c>
      <c r="CZ105" s="218" t="s">
        <v>3887</v>
      </c>
      <c r="DA105" s="218" t="s">
        <v>884</v>
      </c>
      <c r="DB105" s="218">
        <v>2</v>
      </c>
      <c r="DC105" s="218" t="s">
        <v>3899</v>
      </c>
      <c r="DD105" s="218" t="s">
        <v>3888</v>
      </c>
      <c r="DE105" s="220">
        <v>45504</v>
      </c>
      <c r="DF105" s="221" t="s">
        <v>3894</v>
      </c>
      <c r="DG105" s="213">
        <v>17239000</v>
      </c>
      <c r="DH105" s="224" t="s">
        <v>3891</v>
      </c>
      <c r="DI105" s="224" t="s">
        <v>884</v>
      </c>
      <c r="DJ105" s="224">
        <v>2</v>
      </c>
      <c r="DK105" s="224" t="s">
        <v>3893</v>
      </c>
      <c r="DL105" s="224" t="s">
        <v>3892</v>
      </c>
      <c r="DM105" s="214">
        <v>45504</v>
      </c>
      <c r="DN105" s="222" t="s">
        <v>3898</v>
      </c>
      <c r="DO105" s="218">
        <v>5600000</v>
      </c>
      <c r="DP105" s="222" t="s">
        <v>3895</v>
      </c>
      <c r="DQ105" s="222" t="s">
        <v>884</v>
      </c>
      <c r="DR105" s="222">
        <v>2</v>
      </c>
      <c r="DS105" s="222" t="s">
        <v>3897</v>
      </c>
      <c r="DT105" s="222" t="s">
        <v>3896</v>
      </c>
      <c r="DU105" s="223">
        <v>45504</v>
      </c>
      <c r="DV105" s="221" t="s">
        <v>3900</v>
      </c>
      <c r="DW105" s="213">
        <v>3023000</v>
      </c>
      <c r="DX105" s="224" t="s">
        <v>3887</v>
      </c>
      <c r="DY105" s="224" t="s">
        <v>884</v>
      </c>
      <c r="DZ105" s="224">
        <v>2</v>
      </c>
      <c r="EA105" s="224" t="s">
        <v>3899</v>
      </c>
      <c r="EB105" s="224" t="s">
        <v>3888</v>
      </c>
      <c r="EC105" s="214">
        <v>45504</v>
      </c>
      <c r="ED105" s="222" t="s">
        <v>3902</v>
      </c>
      <c r="EE105" s="218">
        <v>1277000</v>
      </c>
      <c r="EF105" s="222" t="s">
        <v>3887</v>
      </c>
      <c r="EG105" s="222" t="s">
        <v>22</v>
      </c>
      <c r="EH105" s="222">
        <v>3</v>
      </c>
      <c r="EI105" s="222" t="s">
        <v>3901</v>
      </c>
      <c r="EJ105" s="222" t="s">
        <v>3888</v>
      </c>
      <c r="EK105" s="223">
        <v>45504</v>
      </c>
      <c r="EL105" s="221" t="s">
        <v>3904</v>
      </c>
      <c r="EM105" s="213" t="s">
        <v>17</v>
      </c>
      <c r="EN105" s="224" t="s">
        <v>3887</v>
      </c>
      <c r="EO105" s="224" t="s">
        <v>22</v>
      </c>
      <c r="EP105" s="224">
        <v>3</v>
      </c>
      <c r="EQ105" s="224" t="s">
        <v>3903</v>
      </c>
      <c r="ER105" s="224" t="s">
        <v>3888</v>
      </c>
      <c r="ES105" s="214">
        <v>45504</v>
      </c>
      <c r="ET105" s="222" t="s">
        <v>5191</v>
      </c>
      <c r="EU105" s="222">
        <v>792</v>
      </c>
      <c r="EV105" s="222" t="s">
        <v>5187</v>
      </c>
      <c r="EW105" s="222" t="s">
        <v>492</v>
      </c>
      <c r="EX105" s="222">
        <v>1</v>
      </c>
      <c r="EY105" s="222" t="s">
        <v>5190</v>
      </c>
      <c r="EZ105" s="222" t="s">
        <v>691</v>
      </c>
      <c r="FA105" s="223">
        <v>45531</v>
      </c>
      <c r="FB105" s="221" t="s">
        <v>5193</v>
      </c>
      <c r="FC105" s="224">
        <v>4</v>
      </c>
      <c r="FD105" s="224" t="s">
        <v>5183</v>
      </c>
      <c r="FE105" s="224" t="s">
        <v>492</v>
      </c>
      <c r="FF105" s="224">
        <v>1</v>
      </c>
      <c r="FG105" s="224" t="s">
        <v>5192</v>
      </c>
      <c r="FH105" s="224" t="s">
        <v>5184</v>
      </c>
      <c r="FI105" s="214">
        <v>45531</v>
      </c>
      <c r="FJ105" s="221" t="s">
        <v>3905</v>
      </c>
      <c r="FK105" s="222" t="s">
        <v>17</v>
      </c>
      <c r="FL105" s="222" t="s">
        <v>17</v>
      </c>
      <c r="FM105" s="222" t="s">
        <v>17</v>
      </c>
      <c r="FN105" s="222" t="s">
        <v>17</v>
      </c>
      <c r="FO105" s="222" t="s">
        <v>17</v>
      </c>
      <c r="FP105" s="218" t="s">
        <v>17</v>
      </c>
      <c r="FQ105" s="219">
        <v>45504</v>
      </c>
      <c r="FR105" s="221" t="s">
        <v>3906</v>
      </c>
      <c r="FS105" s="224" t="s">
        <v>17</v>
      </c>
      <c r="FT105" s="224" t="s">
        <v>17</v>
      </c>
      <c r="FU105" s="224" t="s">
        <v>17</v>
      </c>
      <c r="FV105" s="224" t="s">
        <v>17</v>
      </c>
      <c r="FW105" s="224" t="s">
        <v>17</v>
      </c>
      <c r="FX105" s="224" t="s">
        <v>17</v>
      </c>
      <c r="FY105" s="214">
        <v>45504</v>
      </c>
      <c r="FZ105" s="222" t="s">
        <v>4031</v>
      </c>
      <c r="GA105" s="222">
        <v>1</v>
      </c>
      <c r="GB105" s="222" t="s">
        <v>2177</v>
      </c>
      <c r="GC105" s="222" t="s">
        <v>33</v>
      </c>
      <c r="GD105" s="222">
        <v>2</v>
      </c>
      <c r="GE105" s="222" t="s">
        <v>17</v>
      </c>
      <c r="GF105" s="222" t="s">
        <v>17</v>
      </c>
      <c r="GG105" s="223">
        <v>45518</v>
      </c>
      <c r="GH105" s="221" t="s">
        <v>4037</v>
      </c>
      <c r="GI105" s="224">
        <v>1</v>
      </c>
      <c r="GJ105" s="224" t="s">
        <v>2177</v>
      </c>
      <c r="GK105" s="224" t="s">
        <v>33</v>
      </c>
      <c r="GL105" s="224">
        <v>2</v>
      </c>
      <c r="GM105" s="224" t="s">
        <v>17</v>
      </c>
      <c r="GN105" s="224" t="s">
        <v>17</v>
      </c>
      <c r="GO105" s="214">
        <v>45518</v>
      </c>
      <c r="GP105" s="222" t="s">
        <v>4032</v>
      </c>
      <c r="GQ105" s="222">
        <v>2</v>
      </c>
      <c r="GR105" s="222" t="s">
        <v>2177</v>
      </c>
      <c r="GS105" s="222" t="s">
        <v>33</v>
      </c>
      <c r="GT105" s="222">
        <v>2</v>
      </c>
      <c r="GU105" s="222" t="s">
        <v>17</v>
      </c>
      <c r="GV105" s="222" t="s">
        <v>17</v>
      </c>
      <c r="GW105" s="223">
        <v>45518</v>
      </c>
      <c r="GX105" s="221" t="s">
        <v>4038</v>
      </c>
      <c r="GY105" s="224">
        <v>3</v>
      </c>
      <c r="GZ105" s="224" t="s">
        <v>2177</v>
      </c>
      <c r="HA105" s="224" t="s">
        <v>33</v>
      </c>
      <c r="HB105" s="224">
        <v>2</v>
      </c>
      <c r="HC105" s="224" t="s">
        <v>17</v>
      </c>
      <c r="HD105" s="224" t="s">
        <v>17</v>
      </c>
      <c r="HE105" s="214">
        <v>45518</v>
      </c>
      <c r="HF105" s="222" t="s">
        <v>4030</v>
      </c>
      <c r="HG105" s="222">
        <v>0</v>
      </c>
      <c r="HH105" s="222" t="s">
        <v>2177</v>
      </c>
      <c r="HI105" s="222" t="s">
        <v>33</v>
      </c>
      <c r="HJ105" s="222">
        <v>2</v>
      </c>
      <c r="HK105" s="222" t="s">
        <v>17</v>
      </c>
      <c r="HL105" s="222" t="s">
        <v>17</v>
      </c>
      <c r="HM105" s="223">
        <v>45518</v>
      </c>
      <c r="HN105" s="221" t="s">
        <v>4036</v>
      </c>
      <c r="HO105" s="224">
        <v>2</v>
      </c>
      <c r="HP105" s="224" t="s">
        <v>2177</v>
      </c>
      <c r="HQ105" s="224" t="s">
        <v>33</v>
      </c>
      <c r="HR105" s="224">
        <v>2</v>
      </c>
      <c r="HS105" s="224" t="s">
        <v>17</v>
      </c>
      <c r="HT105" s="224" t="s">
        <v>17</v>
      </c>
      <c r="HU105" s="214">
        <v>45518</v>
      </c>
      <c r="HV105" s="222" t="s">
        <v>4033</v>
      </c>
      <c r="HW105" s="222">
        <v>2</v>
      </c>
      <c r="HX105" s="222" t="s">
        <v>2177</v>
      </c>
      <c r="HY105" s="222" t="s">
        <v>33</v>
      </c>
      <c r="HZ105" s="222">
        <v>2</v>
      </c>
      <c r="IA105" s="222" t="s">
        <v>17</v>
      </c>
      <c r="IB105" s="222" t="s">
        <v>17</v>
      </c>
      <c r="IC105" s="223">
        <v>45518</v>
      </c>
      <c r="ID105" s="221" t="s">
        <v>4035</v>
      </c>
      <c r="IE105" s="224">
        <v>1</v>
      </c>
      <c r="IF105" s="224" t="s">
        <v>2177</v>
      </c>
      <c r="IG105" s="224" t="s">
        <v>33</v>
      </c>
      <c r="IH105" s="224">
        <v>2</v>
      </c>
      <c r="II105" s="224" t="s">
        <v>17</v>
      </c>
      <c r="IJ105" s="224" t="s">
        <v>17</v>
      </c>
      <c r="IK105" s="214">
        <v>45518</v>
      </c>
      <c r="IL105" s="222" t="s">
        <v>4034</v>
      </c>
      <c r="IM105" s="222">
        <v>3</v>
      </c>
      <c r="IN105" s="222" t="s">
        <v>2177</v>
      </c>
      <c r="IO105" s="222" t="s">
        <v>33</v>
      </c>
      <c r="IP105" s="222">
        <v>2</v>
      </c>
      <c r="IQ105" s="222" t="s">
        <v>17</v>
      </c>
      <c r="IR105" s="222" t="s">
        <v>17</v>
      </c>
      <c r="IS105" s="223">
        <v>45518</v>
      </c>
    </row>
    <row r="106" spans="1:253" s="11" customFormat="1" ht="13.25" customHeight="1" x14ac:dyDescent="0.25">
      <c r="A106" s="11" t="s">
        <v>1793</v>
      </c>
      <c r="B106" s="11" t="s">
        <v>11355</v>
      </c>
      <c r="C106" s="11" t="s">
        <v>1794</v>
      </c>
      <c r="D106" s="11" t="s">
        <v>1795</v>
      </c>
      <c r="E106" s="11" t="s">
        <v>10589</v>
      </c>
      <c r="F106" s="11" t="s">
        <v>7657</v>
      </c>
      <c r="G106" s="212">
        <v>233669000</v>
      </c>
      <c r="H106" s="213" t="s">
        <v>7654</v>
      </c>
      <c r="I106" s="213" t="s">
        <v>884</v>
      </c>
      <c r="J106" s="213">
        <v>2</v>
      </c>
      <c r="K106" s="213" t="s">
        <v>7656</v>
      </c>
      <c r="L106" s="213" t="s">
        <v>7655</v>
      </c>
      <c r="M106" s="214">
        <v>45562</v>
      </c>
      <c r="N106" s="221" t="s">
        <v>7661</v>
      </c>
      <c r="O106" s="216">
        <v>910770</v>
      </c>
      <c r="P106" s="216" t="s">
        <v>7658</v>
      </c>
      <c r="Q106" s="216" t="s">
        <v>884</v>
      </c>
      <c r="R106" s="216">
        <v>2</v>
      </c>
      <c r="S106" s="216" t="s">
        <v>7660</v>
      </c>
      <c r="T106" s="216" t="s">
        <v>7659</v>
      </c>
      <c r="U106" s="217">
        <v>45562</v>
      </c>
      <c r="V106" s="221" t="s">
        <v>7665</v>
      </c>
      <c r="W106" s="213">
        <v>200346000</v>
      </c>
      <c r="X106" s="213" t="s">
        <v>7662</v>
      </c>
      <c r="Y106" s="213" t="s">
        <v>884</v>
      </c>
      <c r="Z106" s="213">
        <v>2</v>
      </c>
      <c r="AA106" s="213" t="s">
        <v>7664</v>
      </c>
      <c r="AB106" s="213" t="s">
        <v>7663</v>
      </c>
      <c r="AC106" s="214">
        <v>45562</v>
      </c>
      <c r="AD106" s="221" t="s">
        <v>7667</v>
      </c>
      <c r="AE106" s="218">
        <v>114443000</v>
      </c>
      <c r="AF106" s="218" t="s">
        <v>7662</v>
      </c>
      <c r="AG106" s="218" t="s">
        <v>22</v>
      </c>
      <c r="AH106" s="218">
        <v>3</v>
      </c>
      <c r="AI106" s="218" t="s">
        <v>7666</v>
      </c>
      <c r="AJ106" s="218" t="s">
        <v>7663</v>
      </c>
      <c r="AK106" s="219">
        <v>45562</v>
      </c>
      <c r="AL106" s="221" t="s">
        <v>7671</v>
      </c>
      <c r="AM106" s="213">
        <v>6787000</v>
      </c>
      <c r="AN106" s="213" t="s">
        <v>7668</v>
      </c>
      <c r="AO106" s="213" t="s">
        <v>22</v>
      </c>
      <c r="AP106" s="213">
        <v>3</v>
      </c>
      <c r="AQ106" s="213" t="s">
        <v>7670</v>
      </c>
      <c r="AR106" s="213" t="s">
        <v>7669</v>
      </c>
      <c r="AS106" s="214">
        <v>45562</v>
      </c>
      <c r="AT106" s="222" t="s">
        <v>7673</v>
      </c>
      <c r="AU106" s="218" t="s">
        <v>17</v>
      </c>
      <c r="AV106" s="218" t="s">
        <v>17</v>
      </c>
      <c r="AW106" s="218" t="s">
        <v>17</v>
      </c>
      <c r="AX106" s="218" t="s">
        <v>17</v>
      </c>
      <c r="AY106" s="218" t="s">
        <v>7672</v>
      </c>
      <c r="AZ106" s="218" t="s">
        <v>17</v>
      </c>
      <c r="BA106" s="219">
        <v>45562</v>
      </c>
      <c r="BB106" s="221" t="s">
        <v>7701</v>
      </c>
      <c r="BC106" s="213">
        <v>4996787</v>
      </c>
      <c r="BD106" s="213" t="s">
        <v>7698</v>
      </c>
      <c r="BE106" s="213" t="s">
        <v>884</v>
      </c>
      <c r="BF106" s="213">
        <v>2</v>
      </c>
      <c r="BG106" s="213" t="s">
        <v>7700</v>
      </c>
      <c r="BH106" s="213" t="s">
        <v>7699</v>
      </c>
      <c r="BI106" s="214">
        <v>45562</v>
      </c>
      <c r="BJ106" s="222" t="s">
        <v>1798</v>
      </c>
      <c r="BK106" s="222">
        <v>4693</v>
      </c>
      <c r="BL106" s="222" t="s">
        <v>1796</v>
      </c>
      <c r="BM106" s="222" t="s">
        <v>884</v>
      </c>
      <c r="BN106" s="222">
        <v>2</v>
      </c>
      <c r="BO106" s="222" t="s">
        <v>1797</v>
      </c>
      <c r="BP106" s="218" t="s">
        <v>790</v>
      </c>
      <c r="BQ106" s="223">
        <v>45401</v>
      </c>
      <c r="BR106" s="221" t="s">
        <v>7702</v>
      </c>
      <c r="BS106" s="224" t="s">
        <v>17</v>
      </c>
      <c r="BT106" s="224" t="s">
        <v>17</v>
      </c>
      <c r="BU106" s="224" t="s">
        <v>17</v>
      </c>
      <c r="BV106" s="224" t="s">
        <v>17</v>
      </c>
      <c r="BW106" s="224" t="s">
        <v>7695</v>
      </c>
      <c r="BX106" s="224" t="s">
        <v>17</v>
      </c>
      <c r="BY106" s="214">
        <v>45562</v>
      </c>
      <c r="BZ106" s="222" t="s">
        <v>7703</v>
      </c>
      <c r="CA106" s="222" t="s">
        <v>17</v>
      </c>
      <c r="CB106" s="222" t="s">
        <v>17</v>
      </c>
      <c r="CC106" s="222" t="s">
        <v>17</v>
      </c>
      <c r="CD106" s="222" t="s">
        <v>17</v>
      </c>
      <c r="CE106" s="222" t="s">
        <v>7695</v>
      </c>
      <c r="CF106" s="222" t="s">
        <v>17</v>
      </c>
      <c r="CG106" s="223">
        <v>45562</v>
      </c>
      <c r="CH106" s="221" t="s">
        <v>11795</v>
      </c>
      <c r="CI106" s="222" t="e">
        <v>#N/A</v>
      </c>
      <c r="CJ106" s="222" t="e">
        <v>#N/A</v>
      </c>
      <c r="CK106" s="222" t="e">
        <v>#N/A</v>
      </c>
      <c r="CL106" s="222" t="e">
        <v>#N/A</v>
      </c>
      <c r="CM106" s="222" t="e">
        <v>#N/A</v>
      </c>
      <c r="CN106" s="222" t="e">
        <v>#N/A</v>
      </c>
      <c r="CO106" s="225" t="e">
        <v>#N/A</v>
      </c>
      <c r="CP106" s="222" t="s">
        <v>7705</v>
      </c>
      <c r="CQ106" s="224" t="s">
        <v>17</v>
      </c>
      <c r="CR106" s="224" t="s">
        <v>17</v>
      </c>
      <c r="CS106" s="224" t="s">
        <v>17</v>
      </c>
      <c r="CT106" s="224" t="s">
        <v>17</v>
      </c>
      <c r="CU106" s="224" t="s">
        <v>7695</v>
      </c>
      <c r="CV106" s="224" t="s">
        <v>17</v>
      </c>
      <c r="CW106" s="214">
        <v>45562</v>
      </c>
      <c r="CX106" s="222" t="s">
        <v>7679</v>
      </c>
      <c r="CY106" s="218">
        <v>31758000</v>
      </c>
      <c r="CZ106" s="218" t="s">
        <v>7662</v>
      </c>
      <c r="DA106" s="218" t="s">
        <v>22</v>
      </c>
      <c r="DB106" s="218">
        <v>3</v>
      </c>
      <c r="DC106" s="218" t="s">
        <v>7685</v>
      </c>
      <c r="DD106" s="218" t="s">
        <v>7663</v>
      </c>
      <c r="DE106" s="220">
        <v>45562</v>
      </c>
      <c r="DF106" s="221" t="s">
        <v>7681</v>
      </c>
      <c r="DG106" s="213">
        <v>85903000</v>
      </c>
      <c r="DH106" s="224" t="s">
        <v>7662</v>
      </c>
      <c r="DI106" s="224" t="s">
        <v>22</v>
      </c>
      <c r="DJ106" s="224">
        <v>3</v>
      </c>
      <c r="DK106" s="224" t="s">
        <v>7680</v>
      </c>
      <c r="DL106" s="224" t="s">
        <v>7663</v>
      </c>
      <c r="DM106" s="214">
        <v>45562</v>
      </c>
      <c r="DN106" s="222" t="s">
        <v>7684</v>
      </c>
      <c r="DO106" s="218">
        <v>82685000</v>
      </c>
      <c r="DP106" s="222" t="s">
        <v>7682</v>
      </c>
      <c r="DQ106" s="222" t="s">
        <v>22</v>
      </c>
      <c r="DR106" s="222">
        <v>3</v>
      </c>
      <c r="DS106" s="222" t="s">
        <v>7683</v>
      </c>
      <c r="DT106" s="222" t="s">
        <v>7663</v>
      </c>
      <c r="DU106" s="223">
        <v>45562</v>
      </c>
      <c r="DV106" s="221" t="s">
        <v>7686</v>
      </c>
      <c r="DW106" s="213">
        <v>30759000</v>
      </c>
      <c r="DX106" s="224" t="s">
        <v>7662</v>
      </c>
      <c r="DY106" s="224" t="s">
        <v>22</v>
      </c>
      <c r="DZ106" s="224">
        <v>3</v>
      </c>
      <c r="EA106" s="224" t="s">
        <v>7685</v>
      </c>
      <c r="EB106" s="224" t="s">
        <v>7663</v>
      </c>
      <c r="EC106" s="214">
        <v>45562</v>
      </c>
      <c r="ED106" s="222" t="s">
        <v>7688</v>
      </c>
      <c r="EE106" s="218">
        <v>999000</v>
      </c>
      <c r="EF106" s="222" t="s">
        <v>7662</v>
      </c>
      <c r="EG106" s="222" t="s">
        <v>22</v>
      </c>
      <c r="EH106" s="222">
        <v>3</v>
      </c>
      <c r="EI106" s="222" t="s">
        <v>7687</v>
      </c>
      <c r="EJ106" s="222" t="s">
        <v>7663</v>
      </c>
      <c r="EK106" s="223">
        <v>45562</v>
      </c>
      <c r="EL106" s="221" t="s">
        <v>7690</v>
      </c>
      <c r="EM106" s="213">
        <v>0</v>
      </c>
      <c r="EN106" s="224" t="s">
        <v>7662</v>
      </c>
      <c r="EO106" s="224" t="s">
        <v>22</v>
      </c>
      <c r="EP106" s="224">
        <v>3</v>
      </c>
      <c r="EQ106" s="224" t="s">
        <v>7689</v>
      </c>
      <c r="ER106" s="224" t="s">
        <v>7663</v>
      </c>
      <c r="ES106" s="214">
        <v>45562</v>
      </c>
      <c r="ET106" s="222" t="s">
        <v>7677</v>
      </c>
      <c r="EU106" s="222">
        <v>5546</v>
      </c>
      <c r="EV106" s="222" t="s">
        <v>7674</v>
      </c>
      <c r="EW106" s="222" t="s">
        <v>884</v>
      </c>
      <c r="EX106" s="222">
        <v>2</v>
      </c>
      <c r="EY106" s="222" t="s">
        <v>7676</v>
      </c>
      <c r="EZ106" s="222" t="s">
        <v>7675</v>
      </c>
      <c r="FA106" s="223">
        <v>45562</v>
      </c>
      <c r="FB106" s="221" t="s">
        <v>7694</v>
      </c>
      <c r="FC106" s="224">
        <v>4</v>
      </c>
      <c r="FD106" s="224" t="s">
        <v>7691</v>
      </c>
      <c r="FE106" s="224" t="s">
        <v>22</v>
      </c>
      <c r="FF106" s="224">
        <v>3</v>
      </c>
      <c r="FG106" s="224" t="s">
        <v>7693</v>
      </c>
      <c r="FH106" s="224" t="s">
        <v>7692</v>
      </c>
      <c r="FI106" s="214">
        <v>45562</v>
      </c>
      <c r="FJ106" s="221" t="s">
        <v>7696</v>
      </c>
      <c r="FK106" s="222" t="s">
        <v>17</v>
      </c>
      <c r="FL106" s="222" t="s">
        <v>17</v>
      </c>
      <c r="FM106" s="222" t="s">
        <v>17</v>
      </c>
      <c r="FN106" s="222" t="s">
        <v>17</v>
      </c>
      <c r="FO106" s="222" t="s">
        <v>7695</v>
      </c>
      <c r="FP106" s="218" t="s">
        <v>17</v>
      </c>
      <c r="FQ106" s="219">
        <v>45562</v>
      </c>
      <c r="FR106" s="221" t="s">
        <v>7697</v>
      </c>
      <c r="FS106" s="224" t="s">
        <v>17</v>
      </c>
      <c r="FT106" s="224" t="s">
        <v>17</v>
      </c>
      <c r="FU106" s="224" t="s">
        <v>17</v>
      </c>
      <c r="FV106" s="224" t="s">
        <v>17</v>
      </c>
      <c r="FW106" s="224" t="s">
        <v>7695</v>
      </c>
      <c r="FX106" s="224" t="s">
        <v>17</v>
      </c>
      <c r="FY106" s="214">
        <v>45562</v>
      </c>
      <c r="FZ106" s="222" t="s">
        <v>2367</v>
      </c>
      <c r="GA106" s="222">
        <v>1</v>
      </c>
      <c r="GB106" s="222" t="s">
        <v>2177</v>
      </c>
      <c r="GC106" s="222" t="s">
        <v>33</v>
      </c>
      <c r="GD106" s="222">
        <v>2</v>
      </c>
      <c r="GE106" s="222" t="s">
        <v>17</v>
      </c>
      <c r="GF106" s="222" t="s">
        <v>17</v>
      </c>
      <c r="GG106" s="223">
        <v>45455</v>
      </c>
      <c r="GH106" s="221" t="s">
        <v>2373</v>
      </c>
      <c r="GI106" s="224">
        <v>3</v>
      </c>
      <c r="GJ106" s="224" t="s">
        <v>2177</v>
      </c>
      <c r="GK106" s="224" t="s">
        <v>33</v>
      </c>
      <c r="GL106" s="224">
        <v>2</v>
      </c>
      <c r="GM106" s="224" t="s">
        <v>17</v>
      </c>
      <c r="GN106" s="224" t="s">
        <v>17</v>
      </c>
      <c r="GO106" s="214">
        <v>45455</v>
      </c>
      <c r="GP106" s="222" t="s">
        <v>2368</v>
      </c>
      <c r="GQ106" s="222">
        <v>3</v>
      </c>
      <c r="GR106" s="222" t="s">
        <v>2177</v>
      </c>
      <c r="GS106" s="222" t="s">
        <v>33</v>
      </c>
      <c r="GT106" s="222">
        <v>2</v>
      </c>
      <c r="GU106" s="222" t="s">
        <v>17</v>
      </c>
      <c r="GV106" s="222" t="s">
        <v>17</v>
      </c>
      <c r="GW106" s="223">
        <v>45455</v>
      </c>
      <c r="GX106" s="221" t="s">
        <v>2374</v>
      </c>
      <c r="GY106" s="224">
        <v>3</v>
      </c>
      <c r="GZ106" s="224" t="s">
        <v>2177</v>
      </c>
      <c r="HA106" s="224" t="s">
        <v>33</v>
      </c>
      <c r="HB106" s="224">
        <v>2</v>
      </c>
      <c r="HC106" s="224" t="s">
        <v>17</v>
      </c>
      <c r="HD106" s="224" t="s">
        <v>17</v>
      </c>
      <c r="HE106" s="214">
        <v>45455</v>
      </c>
      <c r="HF106" s="222" t="s">
        <v>2366</v>
      </c>
      <c r="HG106" s="222">
        <v>2</v>
      </c>
      <c r="HH106" s="222" t="s">
        <v>2177</v>
      </c>
      <c r="HI106" s="222" t="s">
        <v>33</v>
      </c>
      <c r="HJ106" s="222">
        <v>2</v>
      </c>
      <c r="HK106" s="222" t="s">
        <v>17</v>
      </c>
      <c r="HL106" s="222" t="s">
        <v>17</v>
      </c>
      <c r="HM106" s="223">
        <v>45455</v>
      </c>
      <c r="HN106" s="221" t="s">
        <v>2372</v>
      </c>
      <c r="HO106" s="224">
        <v>3</v>
      </c>
      <c r="HP106" s="224" t="s">
        <v>2177</v>
      </c>
      <c r="HQ106" s="224" t="s">
        <v>33</v>
      </c>
      <c r="HR106" s="224">
        <v>2</v>
      </c>
      <c r="HS106" s="224" t="s">
        <v>17</v>
      </c>
      <c r="HT106" s="224" t="s">
        <v>17</v>
      </c>
      <c r="HU106" s="214">
        <v>45455</v>
      </c>
      <c r="HV106" s="222" t="s">
        <v>2369</v>
      </c>
      <c r="HW106" s="222">
        <v>3</v>
      </c>
      <c r="HX106" s="222" t="s">
        <v>2177</v>
      </c>
      <c r="HY106" s="222" t="s">
        <v>33</v>
      </c>
      <c r="HZ106" s="222">
        <v>2</v>
      </c>
      <c r="IA106" s="222" t="s">
        <v>17</v>
      </c>
      <c r="IB106" s="222" t="s">
        <v>17</v>
      </c>
      <c r="IC106" s="223">
        <v>45455</v>
      </c>
      <c r="ID106" s="221" t="s">
        <v>2371</v>
      </c>
      <c r="IE106" s="224">
        <v>1</v>
      </c>
      <c r="IF106" s="224" t="s">
        <v>2177</v>
      </c>
      <c r="IG106" s="224" t="s">
        <v>33</v>
      </c>
      <c r="IH106" s="224">
        <v>2</v>
      </c>
      <c r="II106" s="224" t="s">
        <v>17</v>
      </c>
      <c r="IJ106" s="224" t="s">
        <v>17</v>
      </c>
      <c r="IK106" s="214">
        <v>45455</v>
      </c>
      <c r="IL106" s="222" t="s">
        <v>2370</v>
      </c>
      <c r="IM106" s="222">
        <v>2</v>
      </c>
      <c r="IN106" s="222" t="s">
        <v>2177</v>
      </c>
      <c r="IO106" s="222" t="s">
        <v>33</v>
      </c>
      <c r="IP106" s="222">
        <v>2</v>
      </c>
      <c r="IQ106" s="222" t="s">
        <v>17</v>
      </c>
      <c r="IR106" s="222" t="s">
        <v>17</v>
      </c>
      <c r="IS106" s="223">
        <v>45455</v>
      </c>
    </row>
    <row r="107" spans="1:253" s="11" customFormat="1" ht="13.25" customHeight="1" x14ac:dyDescent="0.25">
      <c r="A107" s="11" t="s">
        <v>2375</v>
      </c>
      <c r="B107" s="11" t="s">
        <v>11358</v>
      </c>
      <c r="C107" s="11" t="s">
        <v>2376</v>
      </c>
      <c r="D107" s="11" t="s">
        <v>1795</v>
      </c>
      <c r="E107" s="11" t="s">
        <v>10589</v>
      </c>
      <c r="F107" s="11" t="s">
        <v>7833</v>
      </c>
      <c r="G107" s="212">
        <v>233669000</v>
      </c>
      <c r="H107" s="213" t="s">
        <v>7654</v>
      </c>
      <c r="I107" s="213" t="s">
        <v>884</v>
      </c>
      <c r="J107" s="213">
        <v>2</v>
      </c>
      <c r="K107" s="213" t="s">
        <v>7656</v>
      </c>
      <c r="L107" s="213" t="s">
        <v>7655</v>
      </c>
      <c r="M107" s="214">
        <v>45562</v>
      </c>
      <c r="N107" s="221" t="s">
        <v>7836</v>
      </c>
      <c r="O107" s="216">
        <v>142964</v>
      </c>
      <c r="P107" s="216" t="s">
        <v>7834</v>
      </c>
      <c r="Q107" s="216" t="s">
        <v>884</v>
      </c>
      <c r="R107" s="216">
        <v>2</v>
      </c>
      <c r="S107" s="216" t="s">
        <v>7835</v>
      </c>
      <c r="T107" s="216" t="s">
        <v>7751</v>
      </c>
      <c r="U107" s="217">
        <v>45562</v>
      </c>
      <c r="V107" s="221" t="s">
        <v>7839</v>
      </c>
      <c r="W107" s="213">
        <v>18515000</v>
      </c>
      <c r="X107" s="213" t="s">
        <v>7837</v>
      </c>
      <c r="Y107" s="213" t="s">
        <v>884</v>
      </c>
      <c r="Z107" s="213">
        <v>2</v>
      </c>
      <c r="AA107" s="213" t="s">
        <v>7838</v>
      </c>
      <c r="AB107" s="213" t="s">
        <v>7663</v>
      </c>
      <c r="AC107" s="214">
        <v>45562</v>
      </c>
      <c r="AD107" s="221" t="s">
        <v>7841</v>
      </c>
      <c r="AE107" s="218">
        <v>10738000</v>
      </c>
      <c r="AF107" s="218" t="s">
        <v>7837</v>
      </c>
      <c r="AG107" s="218" t="s">
        <v>884</v>
      </c>
      <c r="AH107" s="218">
        <v>2</v>
      </c>
      <c r="AI107" s="218" t="s">
        <v>7840</v>
      </c>
      <c r="AJ107" s="218" t="s">
        <v>7663</v>
      </c>
      <c r="AK107" s="219">
        <v>45562</v>
      </c>
      <c r="AL107" s="221" t="s">
        <v>7845</v>
      </c>
      <c r="AM107" s="213">
        <v>586000</v>
      </c>
      <c r="AN107" s="213" t="s">
        <v>7842</v>
      </c>
      <c r="AO107" s="213" t="s">
        <v>884</v>
      </c>
      <c r="AP107" s="213">
        <v>2</v>
      </c>
      <c r="AQ107" s="213" t="s">
        <v>7844</v>
      </c>
      <c r="AR107" s="213" t="s">
        <v>7843</v>
      </c>
      <c r="AS107" s="214">
        <v>45562</v>
      </c>
      <c r="AT107" s="222" t="s">
        <v>7846</v>
      </c>
      <c r="AU107" s="218" t="s">
        <v>17</v>
      </c>
      <c r="AV107" s="218" t="s">
        <v>17</v>
      </c>
      <c r="AW107" s="218" t="s">
        <v>17</v>
      </c>
      <c r="AX107" s="218" t="s">
        <v>17</v>
      </c>
      <c r="AY107" s="218" t="s">
        <v>7719</v>
      </c>
      <c r="AZ107" s="218" t="s">
        <v>17</v>
      </c>
      <c r="BA107" s="219">
        <v>45562</v>
      </c>
      <c r="BB107" s="221" t="s">
        <v>7869</v>
      </c>
      <c r="BC107" s="213" t="s">
        <v>17</v>
      </c>
      <c r="BD107" s="213" t="s">
        <v>17</v>
      </c>
      <c r="BE107" s="213" t="s">
        <v>17</v>
      </c>
      <c r="BF107" s="213" t="s">
        <v>17</v>
      </c>
      <c r="BG107" s="213" t="s">
        <v>7695</v>
      </c>
      <c r="BH107" s="213" t="s">
        <v>17</v>
      </c>
      <c r="BI107" s="214">
        <v>45562</v>
      </c>
      <c r="BJ107" s="222" t="s">
        <v>7849</v>
      </c>
      <c r="BK107" s="222">
        <v>676</v>
      </c>
      <c r="BL107" s="222" t="s">
        <v>7847</v>
      </c>
      <c r="BM107" s="222" t="s">
        <v>22</v>
      </c>
      <c r="BN107" s="222">
        <v>3</v>
      </c>
      <c r="BO107" s="222" t="s">
        <v>7848</v>
      </c>
      <c r="BP107" s="218" t="s">
        <v>7764</v>
      </c>
      <c r="BQ107" s="223">
        <v>45562</v>
      </c>
      <c r="BR107" s="221" t="s">
        <v>7870</v>
      </c>
      <c r="BS107" s="224" t="s">
        <v>17</v>
      </c>
      <c r="BT107" s="224" t="s">
        <v>17</v>
      </c>
      <c r="BU107" s="224" t="s">
        <v>17</v>
      </c>
      <c r="BV107" s="224" t="s">
        <v>17</v>
      </c>
      <c r="BW107" s="224" t="s">
        <v>7695</v>
      </c>
      <c r="BX107" s="224" t="s">
        <v>17</v>
      </c>
      <c r="BY107" s="214">
        <v>45562</v>
      </c>
      <c r="BZ107" s="222" t="s">
        <v>7871</v>
      </c>
      <c r="CA107" s="222" t="s">
        <v>17</v>
      </c>
      <c r="CB107" s="222" t="s">
        <v>17</v>
      </c>
      <c r="CC107" s="222" t="s">
        <v>17</v>
      </c>
      <c r="CD107" s="222" t="s">
        <v>17</v>
      </c>
      <c r="CE107" s="222" t="s">
        <v>7695</v>
      </c>
      <c r="CF107" s="222" t="s">
        <v>17</v>
      </c>
      <c r="CG107" s="223">
        <v>45562</v>
      </c>
      <c r="CH107" s="221" t="s">
        <v>11796</v>
      </c>
      <c r="CI107" s="222" t="e">
        <v>#N/A</v>
      </c>
      <c r="CJ107" s="222" t="e">
        <v>#N/A</v>
      </c>
      <c r="CK107" s="222" t="e">
        <v>#N/A</v>
      </c>
      <c r="CL107" s="222" t="e">
        <v>#N/A</v>
      </c>
      <c r="CM107" s="222" t="e">
        <v>#N/A</v>
      </c>
      <c r="CN107" s="222" t="e">
        <v>#N/A</v>
      </c>
      <c r="CO107" s="225" t="e">
        <v>#N/A</v>
      </c>
      <c r="CP107" s="222" t="s">
        <v>7873</v>
      </c>
      <c r="CQ107" s="224" t="s">
        <v>17</v>
      </c>
      <c r="CR107" s="224" t="s">
        <v>17</v>
      </c>
      <c r="CS107" s="224" t="s">
        <v>17</v>
      </c>
      <c r="CT107" s="224" t="s">
        <v>17</v>
      </c>
      <c r="CU107" s="224" t="s">
        <v>7695</v>
      </c>
      <c r="CV107" s="224" t="s">
        <v>17</v>
      </c>
      <c r="CW107" s="214">
        <v>45562</v>
      </c>
      <c r="CX107" s="222" t="s">
        <v>7854</v>
      </c>
      <c r="CY107" s="218">
        <v>3131000</v>
      </c>
      <c r="CZ107" s="218" t="s">
        <v>7662</v>
      </c>
      <c r="DA107" s="218" t="s">
        <v>884</v>
      </c>
      <c r="DB107" s="218">
        <v>2</v>
      </c>
      <c r="DC107" s="218" t="s">
        <v>7859</v>
      </c>
      <c r="DD107" s="218" t="s">
        <v>7663</v>
      </c>
      <c r="DE107" s="220">
        <v>45562</v>
      </c>
      <c r="DF107" s="221" t="s">
        <v>7856</v>
      </c>
      <c r="DG107" s="213">
        <v>7777000</v>
      </c>
      <c r="DH107" s="224" t="s">
        <v>7662</v>
      </c>
      <c r="DI107" s="224" t="s">
        <v>884</v>
      </c>
      <c r="DJ107" s="224">
        <v>2</v>
      </c>
      <c r="DK107" s="224" t="s">
        <v>7855</v>
      </c>
      <c r="DL107" s="224" t="s">
        <v>7663</v>
      </c>
      <c r="DM107" s="214">
        <v>45562</v>
      </c>
      <c r="DN107" s="222" t="s">
        <v>7858</v>
      </c>
      <c r="DO107" s="218">
        <v>7607000</v>
      </c>
      <c r="DP107" s="222" t="s">
        <v>7662</v>
      </c>
      <c r="DQ107" s="222" t="s">
        <v>884</v>
      </c>
      <c r="DR107" s="222">
        <v>2</v>
      </c>
      <c r="DS107" s="222" t="s">
        <v>7857</v>
      </c>
      <c r="DT107" s="222" t="s">
        <v>7663</v>
      </c>
      <c r="DU107" s="223">
        <v>45562</v>
      </c>
      <c r="DV107" s="221" t="s">
        <v>7860</v>
      </c>
      <c r="DW107" s="213">
        <v>3105000</v>
      </c>
      <c r="DX107" s="224" t="s">
        <v>7662</v>
      </c>
      <c r="DY107" s="224" t="s">
        <v>884</v>
      </c>
      <c r="DZ107" s="224">
        <v>2</v>
      </c>
      <c r="EA107" s="224" t="s">
        <v>7859</v>
      </c>
      <c r="EB107" s="224" t="s">
        <v>7663</v>
      </c>
      <c r="EC107" s="214">
        <v>45562</v>
      </c>
      <c r="ED107" s="222" t="s">
        <v>7862</v>
      </c>
      <c r="EE107" s="218">
        <v>26000</v>
      </c>
      <c r="EF107" s="222" t="s">
        <v>7662</v>
      </c>
      <c r="EG107" s="222" t="s">
        <v>884</v>
      </c>
      <c r="EH107" s="222">
        <v>2</v>
      </c>
      <c r="EI107" s="222" t="s">
        <v>7861</v>
      </c>
      <c r="EJ107" s="222" t="s">
        <v>7663</v>
      </c>
      <c r="EK107" s="223">
        <v>45562</v>
      </c>
      <c r="EL107" s="221" t="s">
        <v>7864</v>
      </c>
      <c r="EM107" s="213">
        <v>0</v>
      </c>
      <c r="EN107" s="224" t="s">
        <v>7662</v>
      </c>
      <c r="EO107" s="224" t="s">
        <v>884</v>
      </c>
      <c r="EP107" s="224">
        <v>2</v>
      </c>
      <c r="EQ107" s="224" t="s">
        <v>7863</v>
      </c>
      <c r="ER107" s="224" t="s">
        <v>7663</v>
      </c>
      <c r="ES107" s="214">
        <v>45562</v>
      </c>
      <c r="ET107" s="222" t="s">
        <v>7852</v>
      </c>
      <c r="EU107" s="222">
        <v>5546</v>
      </c>
      <c r="EV107" s="222" t="s">
        <v>7850</v>
      </c>
      <c r="EW107" s="222" t="s">
        <v>884</v>
      </c>
      <c r="EX107" s="222">
        <v>2</v>
      </c>
      <c r="EY107" s="222" t="s">
        <v>7676</v>
      </c>
      <c r="EZ107" s="222" t="s">
        <v>7851</v>
      </c>
      <c r="FA107" s="223">
        <v>45562</v>
      </c>
      <c r="FB107" s="221" t="s">
        <v>7866</v>
      </c>
      <c r="FC107" s="224">
        <v>2</v>
      </c>
      <c r="FD107" s="224" t="s">
        <v>7842</v>
      </c>
      <c r="FE107" s="224" t="s">
        <v>884</v>
      </c>
      <c r="FF107" s="224">
        <v>2</v>
      </c>
      <c r="FG107" s="224" t="s">
        <v>7783</v>
      </c>
      <c r="FH107" s="224" t="s">
        <v>7865</v>
      </c>
      <c r="FI107" s="214">
        <v>45562</v>
      </c>
      <c r="FJ107" s="221" t="s">
        <v>7867</v>
      </c>
      <c r="FK107" s="222" t="s">
        <v>17</v>
      </c>
      <c r="FL107" s="222" t="s">
        <v>17</v>
      </c>
      <c r="FM107" s="222" t="s">
        <v>17</v>
      </c>
      <c r="FN107" s="222" t="s">
        <v>17</v>
      </c>
      <c r="FO107" s="222" t="s">
        <v>7695</v>
      </c>
      <c r="FP107" s="218" t="s">
        <v>17</v>
      </c>
      <c r="FQ107" s="219">
        <v>45562</v>
      </c>
      <c r="FR107" s="221" t="s">
        <v>7868</v>
      </c>
      <c r="FS107" s="224" t="s">
        <v>17</v>
      </c>
      <c r="FT107" s="224" t="s">
        <v>17</v>
      </c>
      <c r="FU107" s="224" t="s">
        <v>17</v>
      </c>
      <c r="FV107" s="224" t="s">
        <v>17</v>
      </c>
      <c r="FW107" s="224" t="s">
        <v>7695</v>
      </c>
      <c r="FX107" s="224" t="s">
        <v>17</v>
      </c>
      <c r="FY107" s="214">
        <v>45562</v>
      </c>
      <c r="FZ107" s="222" t="s">
        <v>2378</v>
      </c>
      <c r="GA107" s="222">
        <v>1</v>
      </c>
      <c r="GB107" s="222" t="s">
        <v>2177</v>
      </c>
      <c r="GC107" s="222" t="s">
        <v>33</v>
      </c>
      <c r="GD107" s="222">
        <v>2</v>
      </c>
      <c r="GE107" s="222" t="s">
        <v>17</v>
      </c>
      <c r="GF107" s="222" t="s">
        <v>17</v>
      </c>
      <c r="GG107" s="223">
        <v>45455</v>
      </c>
      <c r="GH107" s="221" t="s">
        <v>2384</v>
      </c>
      <c r="GI107" s="224">
        <v>2</v>
      </c>
      <c r="GJ107" s="224" t="s">
        <v>2177</v>
      </c>
      <c r="GK107" s="224" t="s">
        <v>33</v>
      </c>
      <c r="GL107" s="224">
        <v>2</v>
      </c>
      <c r="GM107" s="224" t="s">
        <v>17</v>
      </c>
      <c r="GN107" s="224" t="s">
        <v>17</v>
      </c>
      <c r="GO107" s="214">
        <v>45455</v>
      </c>
      <c r="GP107" s="222" t="s">
        <v>2379</v>
      </c>
      <c r="GQ107" s="222">
        <v>0</v>
      </c>
      <c r="GR107" s="222" t="s">
        <v>2177</v>
      </c>
      <c r="GS107" s="222" t="s">
        <v>33</v>
      </c>
      <c r="GT107" s="222">
        <v>2</v>
      </c>
      <c r="GU107" s="222" t="s">
        <v>17</v>
      </c>
      <c r="GV107" s="222" t="s">
        <v>17</v>
      </c>
      <c r="GW107" s="223">
        <v>45455</v>
      </c>
      <c r="GX107" s="221" t="s">
        <v>2385</v>
      </c>
      <c r="GY107" s="224">
        <v>0</v>
      </c>
      <c r="GZ107" s="224" t="s">
        <v>2177</v>
      </c>
      <c r="HA107" s="224" t="s">
        <v>33</v>
      </c>
      <c r="HB107" s="224">
        <v>2</v>
      </c>
      <c r="HC107" s="224" t="s">
        <v>17</v>
      </c>
      <c r="HD107" s="224" t="s">
        <v>17</v>
      </c>
      <c r="HE107" s="214">
        <v>45455</v>
      </c>
      <c r="HF107" s="222" t="s">
        <v>2377</v>
      </c>
      <c r="HG107" s="222">
        <v>0</v>
      </c>
      <c r="HH107" s="222" t="s">
        <v>2177</v>
      </c>
      <c r="HI107" s="222" t="s">
        <v>33</v>
      </c>
      <c r="HJ107" s="222">
        <v>2</v>
      </c>
      <c r="HK107" s="222" t="s">
        <v>17</v>
      </c>
      <c r="HL107" s="222" t="s">
        <v>17</v>
      </c>
      <c r="HM107" s="223">
        <v>45455</v>
      </c>
      <c r="HN107" s="221" t="s">
        <v>2383</v>
      </c>
      <c r="HO107" s="224">
        <v>2</v>
      </c>
      <c r="HP107" s="224" t="s">
        <v>2177</v>
      </c>
      <c r="HQ107" s="224" t="s">
        <v>33</v>
      </c>
      <c r="HR107" s="224">
        <v>2</v>
      </c>
      <c r="HS107" s="224" t="s">
        <v>17</v>
      </c>
      <c r="HT107" s="224" t="s">
        <v>17</v>
      </c>
      <c r="HU107" s="214">
        <v>45455</v>
      </c>
      <c r="HV107" s="222" t="s">
        <v>2380</v>
      </c>
      <c r="HW107" s="222">
        <v>2</v>
      </c>
      <c r="HX107" s="222" t="s">
        <v>2177</v>
      </c>
      <c r="HY107" s="222" t="s">
        <v>33</v>
      </c>
      <c r="HZ107" s="222">
        <v>2</v>
      </c>
      <c r="IA107" s="222" t="s">
        <v>17</v>
      </c>
      <c r="IB107" s="222" t="s">
        <v>17</v>
      </c>
      <c r="IC107" s="223">
        <v>45455</v>
      </c>
      <c r="ID107" s="221" t="s">
        <v>2382</v>
      </c>
      <c r="IE107" s="224">
        <v>1</v>
      </c>
      <c r="IF107" s="224" t="s">
        <v>2177</v>
      </c>
      <c r="IG107" s="224" t="s">
        <v>33</v>
      </c>
      <c r="IH107" s="224">
        <v>2</v>
      </c>
      <c r="II107" s="224" t="s">
        <v>17</v>
      </c>
      <c r="IJ107" s="224" t="s">
        <v>17</v>
      </c>
      <c r="IK107" s="214">
        <v>45455</v>
      </c>
      <c r="IL107" s="222" t="s">
        <v>2381</v>
      </c>
      <c r="IM107" s="222">
        <v>1</v>
      </c>
      <c r="IN107" s="222" t="s">
        <v>2177</v>
      </c>
      <c r="IO107" s="222" t="s">
        <v>33</v>
      </c>
      <c r="IP107" s="222">
        <v>2</v>
      </c>
      <c r="IQ107" s="222" t="s">
        <v>17</v>
      </c>
      <c r="IR107" s="222" t="s">
        <v>17</v>
      </c>
      <c r="IS107" s="223">
        <v>45455</v>
      </c>
    </row>
    <row r="108" spans="1:253" s="11" customFormat="1" ht="13.25" customHeight="1" x14ac:dyDescent="0.25">
      <c r="A108" s="11" t="s">
        <v>2386</v>
      </c>
      <c r="B108" s="11" t="s">
        <v>11027</v>
      </c>
      <c r="C108" s="11" t="s">
        <v>2387</v>
      </c>
      <c r="D108" s="11" t="s">
        <v>1795</v>
      </c>
      <c r="E108" s="11" t="s">
        <v>10589</v>
      </c>
      <c r="F108" s="11" t="s">
        <v>7792</v>
      </c>
      <c r="G108" s="212">
        <v>233669000</v>
      </c>
      <c r="H108" s="213" t="s">
        <v>7654</v>
      </c>
      <c r="I108" s="213" t="s">
        <v>884</v>
      </c>
      <c r="J108" s="213">
        <v>2</v>
      </c>
      <c r="K108" s="213" t="s">
        <v>7656</v>
      </c>
      <c r="L108" s="213" t="s">
        <v>7655</v>
      </c>
      <c r="M108" s="214">
        <v>45562</v>
      </c>
      <c r="N108" s="221" t="s">
        <v>7795</v>
      </c>
      <c r="O108" s="216">
        <v>157918</v>
      </c>
      <c r="P108" s="216" t="s">
        <v>7793</v>
      </c>
      <c r="Q108" s="216" t="s">
        <v>884</v>
      </c>
      <c r="R108" s="216">
        <v>2</v>
      </c>
      <c r="S108" s="216" t="s">
        <v>7794</v>
      </c>
      <c r="T108" s="216" t="s">
        <v>7751</v>
      </c>
      <c r="U108" s="217">
        <v>45562</v>
      </c>
      <c r="V108" s="221" t="s">
        <v>7799</v>
      </c>
      <c r="W108" s="213">
        <v>16100000</v>
      </c>
      <c r="X108" s="213" t="s">
        <v>7796</v>
      </c>
      <c r="Y108" s="213" t="s">
        <v>884</v>
      </c>
      <c r="Z108" s="213">
        <v>2</v>
      </c>
      <c r="AA108" s="213" t="s">
        <v>7798</v>
      </c>
      <c r="AB108" s="213" t="s">
        <v>7797</v>
      </c>
      <c r="AC108" s="214">
        <v>45562</v>
      </c>
      <c r="AD108" s="221" t="s">
        <v>7801</v>
      </c>
      <c r="AE108" s="218">
        <v>16100000</v>
      </c>
      <c r="AF108" s="218" t="s">
        <v>7796</v>
      </c>
      <c r="AG108" s="218" t="s">
        <v>884</v>
      </c>
      <c r="AH108" s="218">
        <v>2</v>
      </c>
      <c r="AI108" s="218" t="s">
        <v>7800</v>
      </c>
      <c r="AJ108" s="218" t="s">
        <v>7797</v>
      </c>
      <c r="AK108" s="219">
        <v>45562</v>
      </c>
      <c r="AL108" s="221" t="s">
        <v>7803</v>
      </c>
      <c r="AM108" s="213">
        <v>4656000</v>
      </c>
      <c r="AN108" s="213" t="s">
        <v>7758</v>
      </c>
      <c r="AO108" s="213" t="s">
        <v>884</v>
      </c>
      <c r="AP108" s="213">
        <v>2</v>
      </c>
      <c r="AQ108" s="213" t="s">
        <v>7802</v>
      </c>
      <c r="AR108" s="213" t="s">
        <v>7759</v>
      </c>
      <c r="AS108" s="214">
        <v>45562</v>
      </c>
      <c r="AT108" s="222" t="s">
        <v>7804</v>
      </c>
      <c r="AU108" s="218" t="s">
        <v>17</v>
      </c>
      <c r="AV108" s="218" t="s">
        <v>17</v>
      </c>
      <c r="AW108" s="218" t="s">
        <v>17</v>
      </c>
      <c r="AX108" s="218" t="s">
        <v>17</v>
      </c>
      <c r="AY108" s="218" t="s">
        <v>7719</v>
      </c>
      <c r="AZ108" s="218" t="s">
        <v>17</v>
      </c>
      <c r="BA108" s="219">
        <v>45562</v>
      </c>
      <c r="BB108" s="221" t="s">
        <v>7828</v>
      </c>
      <c r="BC108" s="213">
        <v>4800000</v>
      </c>
      <c r="BD108" s="213" t="s">
        <v>7825</v>
      </c>
      <c r="BE108" s="213" t="s">
        <v>884</v>
      </c>
      <c r="BF108" s="213">
        <v>2</v>
      </c>
      <c r="BG108" s="213" t="s">
        <v>7827</v>
      </c>
      <c r="BH108" s="213" t="s">
        <v>7826</v>
      </c>
      <c r="BI108" s="214">
        <v>45562</v>
      </c>
      <c r="BJ108" s="222" t="s">
        <v>7806</v>
      </c>
      <c r="BK108" s="222">
        <v>1307</v>
      </c>
      <c r="BL108" s="222" t="s">
        <v>7763</v>
      </c>
      <c r="BM108" s="222" t="s">
        <v>22</v>
      </c>
      <c r="BN108" s="222">
        <v>3</v>
      </c>
      <c r="BO108" s="222" t="s">
        <v>7805</v>
      </c>
      <c r="BP108" s="218" t="s">
        <v>4941</v>
      </c>
      <c r="BQ108" s="223">
        <v>45562</v>
      </c>
      <c r="BR108" s="221" t="s">
        <v>7829</v>
      </c>
      <c r="BS108" s="224" t="s">
        <v>17</v>
      </c>
      <c r="BT108" s="224" t="s">
        <v>17</v>
      </c>
      <c r="BU108" s="224" t="s">
        <v>17</v>
      </c>
      <c r="BV108" s="224" t="s">
        <v>17</v>
      </c>
      <c r="BW108" s="224" t="s">
        <v>7695</v>
      </c>
      <c r="BX108" s="224" t="s">
        <v>17</v>
      </c>
      <c r="BY108" s="214">
        <v>45562</v>
      </c>
      <c r="BZ108" s="222" t="s">
        <v>7830</v>
      </c>
      <c r="CA108" s="222" t="s">
        <v>17</v>
      </c>
      <c r="CB108" s="222" t="s">
        <v>17</v>
      </c>
      <c r="CC108" s="222" t="s">
        <v>17</v>
      </c>
      <c r="CD108" s="222" t="s">
        <v>17</v>
      </c>
      <c r="CE108" s="222" t="s">
        <v>7695</v>
      </c>
      <c r="CF108" s="222" t="s">
        <v>17</v>
      </c>
      <c r="CG108" s="223">
        <v>45562</v>
      </c>
      <c r="CH108" s="221" t="s">
        <v>11797</v>
      </c>
      <c r="CI108" s="222" t="e">
        <v>#N/A</v>
      </c>
      <c r="CJ108" s="222" t="e">
        <v>#N/A</v>
      </c>
      <c r="CK108" s="222" t="e">
        <v>#N/A</v>
      </c>
      <c r="CL108" s="222" t="e">
        <v>#N/A</v>
      </c>
      <c r="CM108" s="222" t="e">
        <v>#N/A</v>
      </c>
      <c r="CN108" s="222" t="e">
        <v>#N/A</v>
      </c>
      <c r="CO108" s="225" t="e">
        <v>#N/A</v>
      </c>
      <c r="CP108" s="222" t="s">
        <v>7832</v>
      </c>
      <c r="CQ108" s="224" t="s">
        <v>17</v>
      </c>
      <c r="CR108" s="224" t="s">
        <v>17</v>
      </c>
      <c r="CS108" s="224" t="s">
        <v>17</v>
      </c>
      <c r="CT108" s="224" t="s">
        <v>17</v>
      </c>
      <c r="CU108" s="224" t="s">
        <v>7695</v>
      </c>
      <c r="CV108" s="224" t="s">
        <v>17</v>
      </c>
      <c r="CW108" s="214">
        <v>45562</v>
      </c>
      <c r="CX108" s="222" t="s">
        <v>7811</v>
      </c>
      <c r="CY108" s="218">
        <v>7900000</v>
      </c>
      <c r="CZ108" s="218" t="s">
        <v>7796</v>
      </c>
      <c r="DA108" s="218" t="s">
        <v>22</v>
      </c>
      <c r="DB108" s="218">
        <v>3</v>
      </c>
      <c r="DC108" s="218" t="s">
        <v>7815</v>
      </c>
      <c r="DD108" s="218" t="s">
        <v>7797</v>
      </c>
      <c r="DE108" s="220">
        <v>45562</v>
      </c>
      <c r="DF108" s="221" t="s">
        <v>7813</v>
      </c>
      <c r="DG108" s="213">
        <v>0</v>
      </c>
      <c r="DH108" s="224" t="s">
        <v>7796</v>
      </c>
      <c r="DI108" s="224" t="s">
        <v>884</v>
      </c>
      <c r="DJ108" s="224">
        <v>2</v>
      </c>
      <c r="DK108" s="224" t="s">
        <v>7812</v>
      </c>
      <c r="DL108" s="224" t="s">
        <v>7797</v>
      </c>
      <c r="DM108" s="214">
        <v>45562</v>
      </c>
      <c r="DN108" s="222" t="s">
        <v>7814</v>
      </c>
      <c r="DO108" s="218">
        <v>8200000</v>
      </c>
      <c r="DP108" s="222" t="s">
        <v>7796</v>
      </c>
      <c r="DQ108" s="222" t="s">
        <v>884</v>
      </c>
      <c r="DR108" s="222">
        <v>2</v>
      </c>
      <c r="DS108" s="222" t="s">
        <v>7812</v>
      </c>
      <c r="DT108" s="222" t="s">
        <v>7797</v>
      </c>
      <c r="DU108" s="223">
        <v>45562</v>
      </c>
      <c r="DV108" s="221" t="s">
        <v>7816</v>
      </c>
      <c r="DW108" s="213">
        <v>5600000</v>
      </c>
      <c r="DX108" s="224" t="s">
        <v>7796</v>
      </c>
      <c r="DY108" s="224" t="s">
        <v>22</v>
      </c>
      <c r="DZ108" s="224">
        <v>3</v>
      </c>
      <c r="EA108" s="224" t="s">
        <v>7815</v>
      </c>
      <c r="EB108" s="224" t="s">
        <v>7797</v>
      </c>
      <c r="EC108" s="214">
        <v>45562</v>
      </c>
      <c r="ED108" s="222" t="s">
        <v>7818</v>
      </c>
      <c r="EE108" s="218">
        <v>2100000</v>
      </c>
      <c r="EF108" s="222" t="s">
        <v>7796</v>
      </c>
      <c r="EG108" s="222" t="s">
        <v>22</v>
      </c>
      <c r="EH108" s="222">
        <v>3</v>
      </c>
      <c r="EI108" s="222" t="s">
        <v>7817</v>
      </c>
      <c r="EJ108" s="222" t="s">
        <v>7797</v>
      </c>
      <c r="EK108" s="223">
        <v>45562</v>
      </c>
      <c r="EL108" s="221" t="s">
        <v>7820</v>
      </c>
      <c r="EM108" s="213">
        <v>200000</v>
      </c>
      <c r="EN108" s="224" t="s">
        <v>7796</v>
      </c>
      <c r="EO108" s="224" t="s">
        <v>22</v>
      </c>
      <c r="EP108" s="224">
        <v>3</v>
      </c>
      <c r="EQ108" s="224" t="s">
        <v>7819</v>
      </c>
      <c r="ER108" s="224" t="s">
        <v>7797</v>
      </c>
      <c r="ES108" s="214">
        <v>45562</v>
      </c>
      <c r="ET108" s="222" t="s">
        <v>7809</v>
      </c>
      <c r="EU108" s="222">
        <v>5546</v>
      </c>
      <c r="EV108" s="222" t="s">
        <v>7807</v>
      </c>
      <c r="EW108" s="222" t="s">
        <v>884</v>
      </c>
      <c r="EX108" s="222">
        <v>2</v>
      </c>
      <c r="EY108" s="222" t="s">
        <v>7676</v>
      </c>
      <c r="EZ108" s="222" t="s">
        <v>7808</v>
      </c>
      <c r="FA108" s="223">
        <v>45562</v>
      </c>
      <c r="FB108" s="221" t="s">
        <v>7822</v>
      </c>
      <c r="FC108" s="224">
        <v>3</v>
      </c>
      <c r="FD108" s="224" t="s">
        <v>7796</v>
      </c>
      <c r="FE108" s="224" t="s">
        <v>884</v>
      </c>
      <c r="FF108" s="224">
        <v>2</v>
      </c>
      <c r="FG108" s="224" t="s">
        <v>7821</v>
      </c>
      <c r="FH108" s="224" t="s">
        <v>7797</v>
      </c>
      <c r="FI108" s="214">
        <v>45562</v>
      </c>
      <c r="FJ108" s="221" t="s">
        <v>7823</v>
      </c>
      <c r="FK108" s="222" t="s">
        <v>17</v>
      </c>
      <c r="FL108" s="222" t="s">
        <v>17</v>
      </c>
      <c r="FM108" s="222" t="s">
        <v>17</v>
      </c>
      <c r="FN108" s="222" t="s">
        <v>17</v>
      </c>
      <c r="FO108" s="222" t="s">
        <v>7695</v>
      </c>
      <c r="FP108" s="218" t="s">
        <v>17</v>
      </c>
      <c r="FQ108" s="219">
        <v>45562</v>
      </c>
      <c r="FR108" s="221" t="s">
        <v>7824</v>
      </c>
      <c r="FS108" s="224" t="s">
        <v>17</v>
      </c>
      <c r="FT108" s="224" t="s">
        <v>17</v>
      </c>
      <c r="FU108" s="224" t="s">
        <v>17</v>
      </c>
      <c r="FV108" s="224" t="s">
        <v>17</v>
      </c>
      <c r="FW108" s="224" t="s">
        <v>7695</v>
      </c>
      <c r="FX108" s="224" t="s">
        <v>17</v>
      </c>
      <c r="FY108" s="214">
        <v>45562</v>
      </c>
      <c r="FZ108" s="222" t="s">
        <v>2389</v>
      </c>
      <c r="GA108" s="222">
        <v>1</v>
      </c>
      <c r="GB108" s="222" t="s">
        <v>2177</v>
      </c>
      <c r="GC108" s="222" t="s">
        <v>33</v>
      </c>
      <c r="GD108" s="222">
        <v>2</v>
      </c>
      <c r="GE108" s="222" t="s">
        <v>17</v>
      </c>
      <c r="GF108" s="222" t="s">
        <v>17</v>
      </c>
      <c r="GG108" s="223">
        <v>45455</v>
      </c>
      <c r="GH108" s="221" t="s">
        <v>2395</v>
      </c>
      <c r="GI108" s="224">
        <v>3</v>
      </c>
      <c r="GJ108" s="224" t="s">
        <v>2177</v>
      </c>
      <c r="GK108" s="224" t="s">
        <v>33</v>
      </c>
      <c r="GL108" s="224">
        <v>2</v>
      </c>
      <c r="GM108" s="224" t="s">
        <v>17</v>
      </c>
      <c r="GN108" s="224" t="s">
        <v>17</v>
      </c>
      <c r="GO108" s="214">
        <v>45455</v>
      </c>
      <c r="GP108" s="222" t="s">
        <v>2390</v>
      </c>
      <c r="GQ108" s="222">
        <v>3</v>
      </c>
      <c r="GR108" s="222" t="s">
        <v>2177</v>
      </c>
      <c r="GS108" s="222" t="s">
        <v>33</v>
      </c>
      <c r="GT108" s="222">
        <v>2</v>
      </c>
      <c r="GU108" s="222" t="s">
        <v>17</v>
      </c>
      <c r="GV108" s="222" t="s">
        <v>17</v>
      </c>
      <c r="GW108" s="223">
        <v>45455</v>
      </c>
      <c r="GX108" s="221" t="s">
        <v>2396</v>
      </c>
      <c r="GY108" s="224">
        <v>3</v>
      </c>
      <c r="GZ108" s="224" t="s">
        <v>2177</v>
      </c>
      <c r="HA108" s="224" t="s">
        <v>33</v>
      </c>
      <c r="HB108" s="224">
        <v>2</v>
      </c>
      <c r="HC108" s="224" t="s">
        <v>17</v>
      </c>
      <c r="HD108" s="224" t="s">
        <v>17</v>
      </c>
      <c r="HE108" s="214">
        <v>45455</v>
      </c>
      <c r="HF108" s="222" t="s">
        <v>2388</v>
      </c>
      <c r="HG108" s="222">
        <v>2</v>
      </c>
      <c r="HH108" s="222" t="s">
        <v>2177</v>
      </c>
      <c r="HI108" s="222" t="s">
        <v>33</v>
      </c>
      <c r="HJ108" s="222">
        <v>2</v>
      </c>
      <c r="HK108" s="222" t="s">
        <v>17</v>
      </c>
      <c r="HL108" s="222" t="s">
        <v>17</v>
      </c>
      <c r="HM108" s="223">
        <v>45455</v>
      </c>
      <c r="HN108" s="221" t="s">
        <v>2394</v>
      </c>
      <c r="HO108" s="224">
        <v>3</v>
      </c>
      <c r="HP108" s="224" t="s">
        <v>2177</v>
      </c>
      <c r="HQ108" s="224" t="s">
        <v>33</v>
      </c>
      <c r="HR108" s="224">
        <v>2</v>
      </c>
      <c r="HS108" s="224" t="s">
        <v>17</v>
      </c>
      <c r="HT108" s="224" t="s">
        <v>17</v>
      </c>
      <c r="HU108" s="214">
        <v>45455</v>
      </c>
      <c r="HV108" s="222" t="s">
        <v>2391</v>
      </c>
      <c r="HW108" s="222">
        <v>3</v>
      </c>
      <c r="HX108" s="222" t="s">
        <v>2177</v>
      </c>
      <c r="HY108" s="222" t="s">
        <v>33</v>
      </c>
      <c r="HZ108" s="222">
        <v>2</v>
      </c>
      <c r="IA108" s="222" t="s">
        <v>17</v>
      </c>
      <c r="IB108" s="222" t="s">
        <v>17</v>
      </c>
      <c r="IC108" s="223">
        <v>45455</v>
      </c>
      <c r="ID108" s="221" t="s">
        <v>2393</v>
      </c>
      <c r="IE108" s="224">
        <v>1</v>
      </c>
      <c r="IF108" s="224" t="s">
        <v>2177</v>
      </c>
      <c r="IG108" s="224" t="s">
        <v>33</v>
      </c>
      <c r="IH108" s="224">
        <v>2</v>
      </c>
      <c r="II108" s="224" t="s">
        <v>17</v>
      </c>
      <c r="IJ108" s="224" t="s">
        <v>17</v>
      </c>
      <c r="IK108" s="214">
        <v>45455</v>
      </c>
      <c r="IL108" s="222" t="s">
        <v>2392</v>
      </c>
      <c r="IM108" s="222">
        <v>3</v>
      </c>
      <c r="IN108" s="222" t="s">
        <v>2177</v>
      </c>
      <c r="IO108" s="222" t="s">
        <v>33</v>
      </c>
      <c r="IP108" s="222">
        <v>2</v>
      </c>
      <c r="IQ108" s="222" t="s">
        <v>17</v>
      </c>
      <c r="IR108" s="222" t="s">
        <v>17</v>
      </c>
      <c r="IS108" s="223">
        <v>45455</v>
      </c>
    </row>
    <row r="109" spans="1:253" s="11" customFormat="1" ht="13.25" customHeight="1" x14ac:dyDescent="0.25">
      <c r="A109" s="11" t="s">
        <v>2397</v>
      </c>
      <c r="B109" s="11" t="s">
        <v>11280</v>
      </c>
      <c r="C109" s="11" t="s">
        <v>2398</v>
      </c>
      <c r="D109" s="11" t="s">
        <v>1795</v>
      </c>
      <c r="E109" s="11" t="s">
        <v>10589</v>
      </c>
      <c r="F109" s="11" t="s">
        <v>7750</v>
      </c>
      <c r="G109" s="212">
        <v>233669000</v>
      </c>
      <c r="H109" s="213" t="s">
        <v>7749</v>
      </c>
      <c r="I109" s="213" t="s">
        <v>884</v>
      </c>
      <c r="J109" s="213">
        <v>2</v>
      </c>
      <c r="K109" s="213" t="s">
        <v>7656</v>
      </c>
      <c r="L109" s="213" t="s">
        <v>7655</v>
      </c>
      <c r="M109" s="214">
        <v>45562</v>
      </c>
      <c r="N109" s="221" t="s">
        <v>7753</v>
      </c>
      <c r="O109" s="216">
        <v>237708</v>
      </c>
      <c r="P109" s="216" t="s">
        <v>7707</v>
      </c>
      <c r="Q109" s="216" t="s">
        <v>884</v>
      </c>
      <c r="R109" s="216">
        <v>2</v>
      </c>
      <c r="S109" s="216" t="s">
        <v>7752</v>
      </c>
      <c r="T109" s="216" t="s">
        <v>7751</v>
      </c>
      <c r="U109" s="217">
        <v>45562</v>
      </c>
      <c r="V109" s="221" t="s">
        <v>7755</v>
      </c>
      <c r="W109" s="213">
        <v>43885000</v>
      </c>
      <c r="X109" s="213" t="s">
        <v>7662</v>
      </c>
      <c r="Y109" s="213" t="s">
        <v>884</v>
      </c>
      <c r="Z109" s="213">
        <v>2</v>
      </c>
      <c r="AA109" s="213" t="s">
        <v>7754</v>
      </c>
      <c r="AB109" s="213" t="s">
        <v>7663</v>
      </c>
      <c r="AC109" s="214">
        <v>45562</v>
      </c>
      <c r="AD109" s="221" t="s">
        <v>7757</v>
      </c>
      <c r="AE109" s="218">
        <v>27988000</v>
      </c>
      <c r="AF109" s="218" t="s">
        <v>7662</v>
      </c>
      <c r="AG109" s="218" t="s">
        <v>22</v>
      </c>
      <c r="AH109" s="218">
        <v>3</v>
      </c>
      <c r="AI109" s="218" t="s">
        <v>7756</v>
      </c>
      <c r="AJ109" s="218" t="s">
        <v>7663</v>
      </c>
      <c r="AK109" s="219">
        <v>45562</v>
      </c>
      <c r="AL109" s="221" t="s">
        <v>7761</v>
      </c>
      <c r="AM109" s="213">
        <v>803000</v>
      </c>
      <c r="AN109" s="213" t="s">
        <v>7758</v>
      </c>
      <c r="AO109" s="213" t="s">
        <v>884</v>
      </c>
      <c r="AP109" s="213">
        <v>2</v>
      </c>
      <c r="AQ109" s="213" t="s">
        <v>7760</v>
      </c>
      <c r="AR109" s="213" t="s">
        <v>7759</v>
      </c>
      <c r="AS109" s="214">
        <v>45562</v>
      </c>
      <c r="AT109" s="222" t="s">
        <v>7762</v>
      </c>
      <c r="AU109" s="218" t="s">
        <v>17</v>
      </c>
      <c r="AV109" s="218" t="s">
        <v>17</v>
      </c>
      <c r="AW109" s="218" t="s">
        <v>17</v>
      </c>
      <c r="AX109" s="218" t="s">
        <v>17</v>
      </c>
      <c r="AY109" s="218" t="s">
        <v>7719</v>
      </c>
      <c r="AZ109" s="218" t="s">
        <v>17</v>
      </c>
      <c r="BA109" s="219">
        <v>45562</v>
      </c>
      <c r="BB109" s="221" t="s">
        <v>7787</v>
      </c>
      <c r="BC109" s="213" t="s">
        <v>17</v>
      </c>
      <c r="BD109" s="213" t="s">
        <v>17</v>
      </c>
      <c r="BE109" s="213" t="s">
        <v>17</v>
      </c>
      <c r="BF109" s="213" t="s">
        <v>17</v>
      </c>
      <c r="BG109" s="213" t="s">
        <v>7719</v>
      </c>
      <c r="BH109" s="213" t="s">
        <v>17</v>
      </c>
      <c r="BI109" s="214">
        <v>45562</v>
      </c>
      <c r="BJ109" s="222" t="s">
        <v>7766</v>
      </c>
      <c r="BK109" s="222">
        <v>2403</v>
      </c>
      <c r="BL109" s="222" t="s">
        <v>7763</v>
      </c>
      <c r="BM109" s="222" t="s">
        <v>884</v>
      </c>
      <c r="BN109" s="222">
        <v>2</v>
      </c>
      <c r="BO109" s="222" t="s">
        <v>7765</v>
      </c>
      <c r="BP109" s="218" t="s">
        <v>7764</v>
      </c>
      <c r="BQ109" s="223">
        <v>45562</v>
      </c>
      <c r="BR109" s="221" t="s">
        <v>7788</v>
      </c>
      <c r="BS109" s="224" t="s">
        <v>17</v>
      </c>
      <c r="BT109" s="224" t="s">
        <v>17</v>
      </c>
      <c r="BU109" s="224" t="s">
        <v>17</v>
      </c>
      <c r="BV109" s="224" t="s">
        <v>17</v>
      </c>
      <c r="BW109" s="224" t="s">
        <v>7719</v>
      </c>
      <c r="BX109" s="224" t="s">
        <v>17</v>
      </c>
      <c r="BY109" s="214">
        <v>45562</v>
      </c>
      <c r="BZ109" s="222" t="s">
        <v>7789</v>
      </c>
      <c r="CA109" s="222" t="s">
        <v>17</v>
      </c>
      <c r="CB109" s="222" t="s">
        <v>17</v>
      </c>
      <c r="CC109" s="222" t="s">
        <v>17</v>
      </c>
      <c r="CD109" s="222" t="s">
        <v>17</v>
      </c>
      <c r="CE109" s="222" t="s">
        <v>7719</v>
      </c>
      <c r="CF109" s="222" t="s">
        <v>17</v>
      </c>
      <c r="CG109" s="223">
        <v>45562</v>
      </c>
      <c r="CH109" s="221" t="s">
        <v>11798</v>
      </c>
      <c r="CI109" s="222" t="e">
        <v>#N/A</v>
      </c>
      <c r="CJ109" s="222" t="e">
        <v>#N/A</v>
      </c>
      <c r="CK109" s="222" t="e">
        <v>#N/A</v>
      </c>
      <c r="CL109" s="222" t="e">
        <v>#N/A</v>
      </c>
      <c r="CM109" s="222" t="e">
        <v>#N/A</v>
      </c>
      <c r="CN109" s="222" t="e">
        <v>#N/A</v>
      </c>
      <c r="CO109" s="225" t="e">
        <v>#N/A</v>
      </c>
      <c r="CP109" s="222" t="s">
        <v>7791</v>
      </c>
      <c r="CQ109" s="224" t="s">
        <v>17</v>
      </c>
      <c r="CR109" s="224" t="s">
        <v>17</v>
      </c>
      <c r="CS109" s="224" t="s">
        <v>17</v>
      </c>
      <c r="CT109" s="224" t="s">
        <v>17</v>
      </c>
      <c r="CU109" s="224" t="s">
        <v>7719</v>
      </c>
      <c r="CV109" s="224" t="s">
        <v>17</v>
      </c>
      <c r="CW109" s="214">
        <v>45562</v>
      </c>
      <c r="CX109" s="222" t="s">
        <v>7770</v>
      </c>
      <c r="CY109" s="218">
        <v>10240000</v>
      </c>
      <c r="CZ109" s="218" t="s">
        <v>7662</v>
      </c>
      <c r="DA109" s="218" t="s">
        <v>22</v>
      </c>
      <c r="DB109" s="218">
        <v>3</v>
      </c>
      <c r="DC109" s="218" t="s">
        <v>7775</v>
      </c>
      <c r="DD109" s="218" t="s">
        <v>7663</v>
      </c>
      <c r="DE109" s="220">
        <v>45562</v>
      </c>
      <c r="DF109" s="221" t="s">
        <v>7772</v>
      </c>
      <c r="DG109" s="213">
        <v>15897000</v>
      </c>
      <c r="DH109" s="224" t="s">
        <v>7662</v>
      </c>
      <c r="DI109" s="224" t="s">
        <v>22</v>
      </c>
      <c r="DJ109" s="224">
        <v>3</v>
      </c>
      <c r="DK109" s="224" t="s">
        <v>7771</v>
      </c>
      <c r="DL109" s="224" t="s">
        <v>7663</v>
      </c>
      <c r="DM109" s="214">
        <v>45562</v>
      </c>
      <c r="DN109" s="222" t="s">
        <v>7774</v>
      </c>
      <c r="DO109" s="218">
        <v>17748000</v>
      </c>
      <c r="DP109" s="222" t="s">
        <v>7662</v>
      </c>
      <c r="DQ109" s="222" t="s">
        <v>22</v>
      </c>
      <c r="DR109" s="222">
        <v>3</v>
      </c>
      <c r="DS109" s="222" t="s">
        <v>7773</v>
      </c>
      <c r="DT109" s="222" t="s">
        <v>7663</v>
      </c>
      <c r="DU109" s="223">
        <v>45562</v>
      </c>
      <c r="DV109" s="221" t="s">
        <v>7776</v>
      </c>
      <c r="DW109" s="213">
        <v>9757000</v>
      </c>
      <c r="DX109" s="224" t="s">
        <v>7662</v>
      </c>
      <c r="DY109" s="224" t="s">
        <v>22</v>
      </c>
      <c r="DZ109" s="224">
        <v>3</v>
      </c>
      <c r="EA109" s="224" t="s">
        <v>7775</v>
      </c>
      <c r="EB109" s="224" t="s">
        <v>7663</v>
      </c>
      <c r="EC109" s="214">
        <v>45562</v>
      </c>
      <c r="ED109" s="222" t="s">
        <v>7778</v>
      </c>
      <c r="EE109" s="218">
        <v>483000</v>
      </c>
      <c r="EF109" s="222" t="s">
        <v>7662</v>
      </c>
      <c r="EG109" s="222" t="s">
        <v>22</v>
      </c>
      <c r="EH109" s="222">
        <v>3</v>
      </c>
      <c r="EI109" s="222" t="s">
        <v>7777</v>
      </c>
      <c r="EJ109" s="222" t="s">
        <v>7663</v>
      </c>
      <c r="EK109" s="223">
        <v>45562</v>
      </c>
      <c r="EL109" s="221" t="s">
        <v>7780</v>
      </c>
      <c r="EM109" s="213">
        <v>0</v>
      </c>
      <c r="EN109" s="224" t="s">
        <v>7662</v>
      </c>
      <c r="EO109" s="224" t="s">
        <v>22</v>
      </c>
      <c r="EP109" s="224">
        <v>3</v>
      </c>
      <c r="EQ109" s="224" t="s">
        <v>7779</v>
      </c>
      <c r="ER109" s="224" t="s">
        <v>7663</v>
      </c>
      <c r="ES109" s="214">
        <v>45562</v>
      </c>
      <c r="ET109" s="222" t="s">
        <v>7768</v>
      </c>
      <c r="EU109" s="222">
        <v>5546</v>
      </c>
      <c r="EV109" s="222" t="s">
        <v>7674</v>
      </c>
      <c r="EW109" s="222" t="s">
        <v>884</v>
      </c>
      <c r="EX109" s="222">
        <v>2</v>
      </c>
      <c r="EY109" s="222" t="s">
        <v>7767</v>
      </c>
      <c r="EZ109" s="222" t="s">
        <v>7675</v>
      </c>
      <c r="FA109" s="223">
        <v>45562</v>
      </c>
      <c r="FB109" s="221" t="s">
        <v>7784</v>
      </c>
      <c r="FC109" s="224">
        <v>2</v>
      </c>
      <c r="FD109" s="224" t="s">
        <v>7781</v>
      </c>
      <c r="FE109" s="224" t="s">
        <v>884</v>
      </c>
      <c r="FF109" s="224">
        <v>2</v>
      </c>
      <c r="FG109" s="224" t="s">
        <v>7783</v>
      </c>
      <c r="FH109" s="224" t="s">
        <v>7782</v>
      </c>
      <c r="FI109" s="214">
        <v>45562</v>
      </c>
      <c r="FJ109" s="221" t="s">
        <v>7785</v>
      </c>
      <c r="FK109" s="222" t="s">
        <v>17</v>
      </c>
      <c r="FL109" s="222" t="s">
        <v>17</v>
      </c>
      <c r="FM109" s="222" t="s">
        <v>17</v>
      </c>
      <c r="FN109" s="222" t="s">
        <v>17</v>
      </c>
      <c r="FO109" s="222" t="s">
        <v>7719</v>
      </c>
      <c r="FP109" s="218" t="s">
        <v>17</v>
      </c>
      <c r="FQ109" s="219">
        <v>45562</v>
      </c>
      <c r="FR109" s="221" t="s">
        <v>7786</v>
      </c>
      <c r="FS109" s="224" t="s">
        <v>17</v>
      </c>
      <c r="FT109" s="224" t="s">
        <v>17</v>
      </c>
      <c r="FU109" s="224" t="s">
        <v>17</v>
      </c>
      <c r="FV109" s="224" t="s">
        <v>17</v>
      </c>
      <c r="FW109" s="224" t="s">
        <v>7719</v>
      </c>
      <c r="FX109" s="224" t="s">
        <v>17</v>
      </c>
      <c r="FY109" s="214">
        <v>45562</v>
      </c>
      <c r="FZ109" s="222" t="s">
        <v>2400</v>
      </c>
      <c r="GA109" s="222">
        <v>1</v>
      </c>
      <c r="GB109" s="222" t="s">
        <v>2177</v>
      </c>
      <c r="GC109" s="222" t="s">
        <v>33</v>
      </c>
      <c r="GD109" s="222">
        <v>2</v>
      </c>
      <c r="GE109" s="222" t="s">
        <v>17</v>
      </c>
      <c r="GF109" s="222" t="s">
        <v>17</v>
      </c>
      <c r="GG109" s="223">
        <v>45455</v>
      </c>
      <c r="GH109" s="221" t="s">
        <v>2406</v>
      </c>
      <c r="GI109" s="224">
        <v>2</v>
      </c>
      <c r="GJ109" s="224" t="s">
        <v>2177</v>
      </c>
      <c r="GK109" s="224" t="s">
        <v>33</v>
      </c>
      <c r="GL109" s="224">
        <v>2</v>
      </c>
      <c r="GM109" s="224" t="s">
        <v>17</v>
      </c>
      <c r="GN109" s="224" t="s">
        <v>17</v>
      </c>
      <c r="GO109" s="214">
        <v>45455</v>
      </c>
      <c r="GP109" s="222" t="s">
        <v>2401</v>
      </c>
      <c r="GQ109" s="222">
        <v>1</v>
      </c>
      <c r="GR109" s="222" t="s">
        <v>2177</v>
      </c>
      <c r="GS109" s="222" t="s">
        <v>33</v>
      </c>
      <c r="GT109" s="222">
        <v>2</v>
      </c>
      <c r="GU109" s="222" t="s">
        <v>17</v>
      </c>
      <c r="GV109" s="222" t="s">
        <v>17</v>
      </c>
      <c r="GW109" s="223">
        <v>45455</v>
      </c>
      <c r="GX109" s="221" t="s">
        <v>2407</v>
      </c>
      <c r="GY109" s="224">
        <v>1</v>
      </c>
      <c r="GZ109" s="224" t="s">
        <v>2177</v>
      </c>
      <c r="HA109" s="224" t="s">
        <v>33</v>
      </c>
      <c r="HB109" s="224">
        <v>2</v>
      </c>
      <c r="HC109" s="224" t="s">
        <v>17</v>
      </c>
      <c r="HD109" s="224" t="s">
        <v>17</v>
      </c>
      <c r="HE109" s="214">
        <v>45455</v>
      </c>
      <c r="HF109" s="222" t="s">
        <v>2399</v>
      </c>
      <c r="HG109" s="222">
        <v>2</v>
      </c>
      <c r="HH109" s="222" t="s">
        <v>2177</v>
      </c>
      <c r="HI109" s="222" t="s">
        <v>33</v>
      </c>
      <c r="HJ109" s="222">
        <v>2</v>
      </c>
      <c r="HK109" s="222" t="s">
        <v>17</v>
      </c>
      <c r="HL109" s="222" t="s">
        <v>17</v>
      </c>
      <c r="HM109" s="223">
        <v>45455</v>
      </c>
      <c r="HN109" s="221" t="s">
        <v>2405</v>
      </c>
      <c r="HO109" s="224">
        <v>2</v>
      </c>
      <c r="HP109" s="224" t="s">
        <v>2177</v>
      </c>
      <c r="HQ109" s="224" t="s">
        <v>33</v>
      </c>
      <c r="HR109" s="224">
        <v>2</v>
      </c>
      <c r="HS109" s="224" t="s">
        <v>17</v>
      </c>
      <c r="HT109" s="224" t="s">
        <v>17</v>
      </c>
      <c r="HU109" s="214">
        <v>45455</v>
      </c>
      <c r="HV109" s="222" t="s">
        <v>2402</v>
      </c>
      <c r="HW109" s="222">
        <v>3</v>
      </c>
      <c r="HX109" s="222" t="s">
        <v>2177</v>
      </c>
      <c r="HY109" s="222" t="s">
        <v>33</v>
      </c>
      <c r="HZ109" s="222">
        <v>2</v>
      </c>
      <c r="IA109" s="222" t="s">
        <v>17</v>
      </c>
      <c r="IB109" s="222" t="s">
        <v>17</v>
      </c>
      <c r="IC109" s="223">
        <v>45455</v>
      </c>
      <c r="ID109" s="221" t="s">
        <v>2404</v>
      </c>
      <c r="IE109" s="224">
        <v>1</v>
      </c>
      <c r="IF109" s="224" t="s">
        <v>2177</v>
      </c>
      <c r="IG109" s="224" t="s">
        <v>33</v>
      </c>
      <c r="IH109" s="224">
        <v>2</v>
      </c>
      <c r="II109" s="224" t="s">
        <v>17</v>
      </c>
      <c r="IJ109" s="224" t="s">
        <v>17</v>
      </c>
      <c r="IK109" s="214">
        <v>45455</v>
      </c>
      <c r="IL109" s="222" t="s">
        <v>2403</v>
      </c>
      <c r="IM109" s="222">
        <v>1</v>
      </c>
      <c r="IN109" s="222" t="s">
        <v>2177</v>
      </c>
      <c r="IO109" s="222" t="s">
        <v>33</v>
      </c>
      <c r="IP109" s="222">
        <v>2</v>
      </c>
      <c r="IQ109" s="222" t="s">
        <v>17</v>
      </c>
      <c r="IR109" s="222" t="s">
        <v>17</v>
      </c>
      <c r="IS109" s="223">
        <v>45455</v>
      </c>
    </row>
    <row r="110" spans="1:253" s="11" customFormat="1" ht="13.25" customHeight="1" x14ac:dyDescent="0.25">
      <c r="A110" s="11" t="s">
        <v>2408</v>
      </c>
      <c r="B110" s="11" t="s">
        <v>11090</v>
      </c>
      <c r="C110" s="11" t="s">
        <v>2409</v>
      </c>
      <c r="D110" s="11" t="s">
        <v>1795</v>
      </c>
      <c r="E110" s="11" t="s">
        <v>10589</v>
      </c>
      <c r="F110" s="11" t="s">
        <v>7706</v>
      </c>
      <c r="G110" s="212">
        <v>233669000</v>
      </c>
      <c r="H110" s="213" t="s">
        <v>7654</v>
      </c>
      <c r="I110" s="213" t="s">
        <v>884</v>
      </c>
      <c r="J110" s="213">
        <v>2</v>
      </c>
      <c r="K110" s="213" t="s">
        <v>7656</v>
      </c>
      <c r="L110" s="213" t="s">
        <v>7655</v>
      </c>
      <c r="M110" s="214">
        <v>45562</v>
      </c>
      <c r="N110" s="221" t="s">
        <v>7710</v>
      </c>
      <c r="O110" s="216">
        <v>108869</v>
      </c>
      <c r="P110" s="216" t="s">
        <v>7707</v>
      </c>
      <c r="Q110" s="216" t="s">
        <v>884</v>
      </c>
      <c r="R110" s="216">
        <v>2</v>
      </c>
      <c r="S110" s="216" t="s">
        <v>7709</v>
      </c>
      <c r="T110" s="216" t="s">
        <v>7708</v>
      </c>
      <c r="U110" s="217">
        <v>45562</v>
      </c>
      <c r="V110" s="221" t="s">
        <v>7712</v>
      </c>
      <c r="W110" s="213">
        <v>12675000</v>
      </c>
      <c r="X110" s="213" t="s">
        <v>7707</v>
      </c>
      <c r="Y110" s="213" t="s">
        <v>22</v>
      </c>
      <c r="Z110" s="213">
        <v>3</v>
      </c>
      <c r="AA110" s="213" t="s">
        <v>7711</v>
      </c>
      <c r="AB110" s="213" t="s">
        <v>7708</v>
      </c>
      <c r="AC110" s="214">
        <v>45562</v>
      </c>
      <c r="AD110" s="221" t="s">
        <v>7716</v>
      </c>
      <c r="AE110" s="218">
        <v>100000</v>
      </c>
      <c r="AF110" s="218" t="s">
        <v>7713</v>
      </c>
      <c r="AG110" s="218" t="s">
        <v>884</v>
      </c>
      <c r="AH110" s="218">
        <v>2</v>
      </c>
      <c r="AI110" s="218" t="s">
        <v>7715</v>
      </c>
      <c r="AJ110" s="218" t="s">
        <v>7714</v>
      </c>
      <c r="AK110" s="219">
        <v>45562</v>
      </c>
      <c r="AL110" s="221" t="s">
        <v>7718</v>
      </c>
      <c r="AM110" s="213">
        <v>100000</v>
      </c>
      <c r="AN110" s="213" t="s">
        <v>7713</v>
      </c>
      <c r="AO110" s="213" t="s">
        <v>884</v>
      </c>
      <c r="AP110" s="213">
        <v>2</v>
      </c>
      <c r="AQ110" s="213" t="s">
        <v>7717</v>
      </c>
      <c r="AR110" s="213" t="s">
        <v>7714</v>
      </c>
      <c r="AS110" s="214">
        <v>45562</v>
      </c>
      <c r="AT110" s="222" t="s">
        <v>7720</v>
      </c>
      <c r="AU110" s="218" t="s">
        <v>17</v>
      </c>
      <c r="AV110" s="218" t="s">
        <v>17</v>
      </c>
      <c r="AW110" s="218" t="s">
        <v>17</v>
      </c>
      <c r="AX110" s="218" t="s">
        <v>17</v>
      </c>
      <c r="AY110" s="218" t="s">
        <v>7719</v>
      </c>
      <c r="AZ110" s="218" t="s">
        <v>17</v>
      </c>
      <c r="BA110" s="219">
        <v>45562</v>
      </c>
      <c r="BB110" s="221" t="s">
        <v>7744</v>
      </c>
      <c r="BC110" s="213" t="s">
        <v>17</v>
      </c>
      <c r="BD110" s="213" t="s">
        <v>17</v>
      </c>
      <c r="BE110" s="213" t="s">
        <v>17</v>
      </c>
      <c r="BF110" s="213" t="s">
        <v>17</v>
      </c>
      <c r="BG110" s="213" t="s">
        <v>7695</v>
      </c>
      <c r="BH110" s="213" t="s">
        <v>17</v>
      </c>
      <c r="BI110" s="214">
        <v>45562</v>
      </c>
      <c r="BJ110" s="222" t="s">
        <v>7721</v>
      </c>
      <c r="BK110" s="222" t="s">
        <v>17</v>
      </c>
      <c r="BL110" s="222" t="s">
        <v>17</v>
      </c>
      <c r="BM110" s="222" t="s">
        <v>17</v>
      </c>
      <c r="BN110" s="222" t="s">
        <v>17</v>
      </c>
      <c r="BO110" s="222" t="s">
        <v>7719</v>
      </c>
      <c r="BP110" s="218" t="s">
        <v>17</v>
      </c>
      <c r="BQ110" s="223">
        <v>45562</v>
      </c>
      <c r="BR110" s="221" t="s">
        <v>7745</v>
      </c>
      <c r="BS110" s="224" t="s">
        <v>17</v>
      </c>
      <c r="BT110" s="224" t="s">
        <v>17</v>
      </c>
      <c r="BU110" s="224" t="s">
        <v>17</v>
      </c>
      <c r="BV110" s="224" t="s">
        <v>17</v>
      </c>
      <c r="BW110" s="224" t="s">
        <v>7695</v>
      </c>
      <c r="BX110" s="224" t="s">
        <v>17</v>
      </c>
      <c r="BY110" s="214">
        <v>45562</v>
      </c>
      <c r="BZ110" s="222" t="s">
        <v>7746</v>
      </c>
      <c r="CA110" s="222" t="s">
        <v>17</v>
      </c>
      <c r="CB110" s="222" t="s">
        <v>17</v>
      </c>
      <c r="CC110" s="222" t="s">
        <v>17</v>
      </c>
      <c r="CD110" s="222" t="s">
        <v>17</v>
      </c>
      <c r="CE110" s="222" t="s">
        <v>7695</v>
      </c>
      <c r="CF110" s="222" t="s">
        <v>17</v>
      </c>
      <c r="CG110" s="223">
        <v>45562</v>
      </c>
      <c r="CH110" s="221" t="s">
        <v>11799</v>
      </c>
      <c r="CI110" s="222" t="e">
        <v>#N/A</v>
      </c>
      <c r="CJ110" s="222" t="e">
        <v>#N/A</v>
      </c>
      <c r="CK110" s="222" t="e">
        <v>#N/A</v>
      </c>
      <c r="CL110" s="222" t="e">
        <v>#N/A</v>
      </c>
      <c r="CM110" s="222" t="e">
        <v>#N/A</v>
      </c>
      <c r="CN110" s="222" t="e">
        <v>#N/A</v>
      </c>
      <c r="CO110" s="225" t="e">
        <v>#N/A</v>
      </c>
      <c r="CP110" s="222" t="s">
        <v>7748</v>
      </c>
      <c r="CQ110" s="224" t="s">
        <v>17</v>
      </c>
      <c r="CR110" s="224" t="s">
        <v>17</v>
      </c>
      <c r="CS110" s="224" t="s">
        <v>17</v>
      </c>
      <c r="CT110" s="224" t="s">
        <v>17</v>
      </c>
      <c r="CU110" s="224" t="s">
        <v>7695</v>
      </c>
      <c r="CV110" s="224" t="s">
        <v>17</v>
      </c>
      <c r="CW110" s="214">
        <v>45562</v>
      </c>
      <c r="CX110" s="222" t="s">
        <v>7726</v>
      </c>
      <c r="CY110" s="218">
        <v>100000</v>
      </c>
      <c r="CZ110" s="218" t="s">
        <v>7713</v>
      </c>
      <c r="DA110" s="218" t="s">
        <v>884</v>
      </c>
      <c r="DB110" s="218">
        <v>2</v>
      </c>
      <c r="DC110" s="218" t="s">
        <v>7733</v>
      </c>
      <c r="DD110" s="218" t="s">
        <v>7714</v>
      </c>
      <c r="DE110" s="220">
        <v>45562</v>
      </c>
      <c r="DF110" s="221" t="s">
        <v>7730</v>
      </c>
      <c r="DG110" s="213">
        <v>12575000</v>
      </c>
      <c r="DH110" s="224" t="s">
        <v>7727</v>
      </c>
      <c r="DI110" s="224" t="s">
        <v>884</v>
      </c>
      <c r="DJ110" s="224">
        <v>2</v>
      </c>
      <c r="DK110" s="224" t="s">
        <v>7729</v>
      </c>
      <c r="DL110" s="224" t="s">
        <v>7728</v>
      </c>
      <c r="DM110" s="214">
        <v>45562</v>
      </c>
      <c r="DN110" s="222" t="s">
        <v>7732</v>
      </c>
      <c r="DO110" s="218">
        <v>0</v>
      </c>
      <c r="DP110" s="222" t="s">
        <v>7713</v>
      </c>
      <c r="DQ110" s="222" t="s">
        <v>884</v>
      </c>
      <c r="DR110" s="222">
        <v>2</v>
      </c>
      <c r="DS110" s="222" t="s">
        <v>7731</v>
      </c>
      <c r="DT110" s="222" t="s">
        <v>7714</v>
      </c>
      <c r="DU110" s="223">
        <v>45562</v>
      </c>
      <c r="DV110" s="221" t="s">
        <v>7734</v>
      </c>
      <c r="DW110" s="213">
        <v>100000</v>
      </c>
      <c r="DX110" s="224" t="s">
        <v>7713</v>
      </c>
      <c r="DY110" s="224" t="s">
        <v>884</v>
      </c>
      <c r="DZ110" s="224">
        <v>2</v>
      </c>
      <c r="EA110" s="224" t="s">
        <v>7733</v>
      </c>
      <c r="EB110" s="224" t="s">
        <v>7714</v>
      </c>
      <c r="EC110" s="214">
        <v>45562</v>
      </c>
      <c r="ED110" s="222" t="s">
        <v>7736</v>
      </c>
      <c r="EE110" s="218" t="s">
        <v>17</v>
      </c>
      <c r="EF110" s="222" t="s">
        <v>512</v>
      </c>
      <c r="EG110" s="222" t="s">
        <v>17</v>
      </c>
      <c r="EH110" s="222" t="s">
        <v>17</v>
      </c>
      <c r="EI110" s="222" t="s">
        <v>7735</v>
      </c>
      <c r="EJ110" s="222" t="s">
        <v>512</v>
      </c>
      <c r="EK110" s="223">
        <v>45562</v>
      </c>
      <c r="EL110" s="221" t="s">
        <v>7738</v>
      </c>
      <c r="EM110" s="213" t="s">
        <v>17</v>
      </c>
      <c r="EN110" s="224" t="s">
        <v>512</v>
      </c>
      <c r="EO110" s="224" t="s">
        <v>17</v>
      </c>
      <c r="EP110" s="224" t="s">
        <v>17</v>
      </c>
      <c r="EQ110" s="224" t="s">
        <v>7737</v>
      </c>
      <c r="ER110" s="224" t="s">
        <v>512</v>
      </c>
      <c r="ES110" s="214">
        <v>45562</v>
      </c>
      <c r="ET110" s="222" t="s">
        <v>7724</v>
      </c>
      <c r="EU110" s="222">
        <v>5546</v>
      </c>
      <c r="EV110" s="222" t="s">
        <v>7674</v>
      </c>
      <c r="EW110" s="222" t="s">
        <v>884</v>
      </c>
      <c r="EX110" s="222">
        <v>2</v>
      </c>
      <c r="EY110" s="222" t="s">
        <v>7723</v>
      </c>
      <c r="EZ110" s="222" t="s">
        <v>7722</v>
      </c>
      <c r="FA110" s="223">
        <v>45562</v>
      </c>
      <c r="FB110" s="221" t="s">
        <v>7741</v>
      </c>
      <c r="FC110" s="224">
        <v>2</v>
      </c>
      <c r="FD110" s="224" t="s">
        <v>7739</v>
      </c>
      <c r="FE110" s="224" t="s">
        <v>884</v>
      </c>
      <c r="FF110" s="224">
        <v>2</v>
      </c>
      <c r="FG110" s="224" t="s">
        <v>7740</v>
      </c>
      <c r="FH110" s="224" t="s">
        <v>7728</v>
      </c>
      <c r="FI110" s="214">
        <v>45562</v>
      </c>
      <c r="FJ110" s="221" t="s">
        <v>7742</v>
      </c>
      <c r="FK110" s="222" t="s">
        <v>17</v>
      </c>
      <c r="FL110" s="222" t="s">
        <v>17</v>
      </c>
      <c r="FM110" s="222" t="s">
        <v>17</v>
      </c>
      <c r="FN110" s="222" t="s">
        <v>17</v>
      </c>
      <c r="FO110" s="222" t="s">
        <v>7695</v>
      </c>
      <c r="FP110" s="218" t="s">
        <v>17</v>
      </c>
      <c r="FQ110" s="219">
        <v>45562</v>
      </c>
      <c r="FR110" s="221" t="s">
        <v>7743</v>
      </c>
      <c r="FS110" s="224" t="s">
        <v>17</v>
      </c>
      <c r="FT110" s="224" t="s">
        <v>17</v>
      </c>
      <c r="FU110" s="224" t="s">
        <v>17</v>
      </c>
      <c r="FV110" s="224" t="s">
        <v>17</v>
      </c>
      <c r="FW110" s="224" t="s">
        <v>7695</v>
      </c>
      <c r="FX110" s="224" t="s">
        <v>17</v>
      </c>
      <c r="FY110" s="214">
        <v>45562</v>
      </c>
      <c r="FZ110" s="222" t="s">
        <v>2411</v>
      </c>
      <c r="GA110" s="222">
        <v>1</v>
      </c>
      <c r="GB110" s="222" t="s">
        <v>2177</v>
      </c>
      <c r="GC110" s="222" t="s">
        <v>33</v>
      </c>
      <c r="GD110" s="222">
        <v>2</v>
      </c>
      <c r="GE110" s="222" t="s">
        <v>17</v>
      </c>
      <c r="GF110" s="222" t="s">
        <v>17</v>
      </c>
      <c r="GG110" s="223">
        <v>45455</v>
      </c>
      <c r="GH110" s="221" t="s">
        <v>2417</v>
      </c>
      <c r="GI110" s="224">
        <v>2</v>
      </c>
      <c r="GJ110" s="224" t="s">
        <v>2177</v>
      </c>
      <c r="GK110" s="224" t="s">
        <v>33</v>
      </c>
      <c r="GL110" s="224">
        <v>2</v>
      </c>
      <c r="GM110" s="224" t="s">
        <v>17</v>
      </c>
      <c r="GN110" s="224" t="s">
        <v>17</v>
      </c>
      <c r="GO110" s="214">
        <v>45455</v>
      </c>
      <c r="GP110" s="222" t="s">
        <v>2412</v>
      </c>
      <c r="GQ110" s="222">
        <v>0</v>
      </c>
      <c r="GR110" s="222" t="s">
        <v>2177</v>
      </c>
      <c r="GS110" s="222" t="s">
        <v>33</v>
      </c>
      <c r="GT110" s="222">
        <v>2</v>
      </c>
      <c r="GU110" s="222" t="s">
        <v>17</v>
      </c>
      <c r="GV110" s="222" t="s">
        <v>17</v>
      </c>
      <c r="GW110" s="223">
        <v>45455</v>
      </c>
      <c r="GX110" s="221" t="s">
        <v>2418</v>
      </c>
      <c r="GY110" s="224">
        <v>3</v>
      </c>
      <c r="GZ110" s="224" t="s">
        <v>2177</v>
      </c>
      <c r="HA110" s="224" t="s">
        <v>33</v>
      </c>
      <c r="HB110" s="224">
        <v>2</v>
      </c>
      <c r="HC110" s="224" t="s">
        <v>17</v>
      </c>
      <c r="HD110" s="224" t="s">
        <v>17</v>
      </c>
      <c r="HE110" s="214">
        <v>45455</v>
      </c>
      <c r="HF110" s="222" t="s">
        <v>2410</v>
      </c>
      <c r="HG110" s="222">
        <v>0</v>
      </c>
      <c r="HH110" s="222" t="s">
        <v>2177</v>
      </c>
      <c r="HI110" s="222" t="s">
        <v>33</v>
      </c>
      <c r="HJ110" s="222">
        <v>2</v>
      </c>
      <c r="HK110" s="222" t="s">
        <v>17</v>
      </c>
      <c r="HL110" s="222" t="s">
        <v>17</v>
      </c>
      <c r="HM110" s="223">
        <v>45455</v>
      </c>
      <c r="HN110" s="221" t="s">
        <v>2416</v>
      </c>
      <c r="HO110" s="224">
        <v>1</v>
      </c>
      <c r="HP110" s="224" t="s">
        <v>2177</v>
      </c>
      <c r="HQ110" s="224" t="s">
        <v>33</v>
      </c>
      <c r="HR110" s="224">
        <v>2</v>
      </c>
      <c r="HS110" s="224" t="s">
        <v>17</v>
      </c>
      <c r="HT110" s="224" t="s">
        <v>17</v>
      </c>
      <c r="HU110" s="214">
        <v>45455</v>
      </c>
      <c r="HV110" s="222" t="s">
        <v>2413</v>
      </c>
      <c r="HW110" s="222">
        <v>0</v>
      </c>
      <c r="HX110" s="222" t="s">
        <v>2177</v>
      </c>
      <c r="HY110" s="222" t="s">
        <v>33</v>
      </c>
      <c r="HZ110" s="222">
        <v>2</v>
      </c>
      <c r="IA110" s="222" t="s">
        <v>17</v>
      </c>
      <c r="IB110" s="222" t="s">
        <v>17</v>
      </c>
      <c r="IC110" s="223">
        <v>45455</v>
      </c>
      <c r="ID110" s="221" t="s">
        <v>2415</v>
      </c>
      <c r="IE110" s="224">
        <v>1</v>
      </c>
      <c r="IF110" s="224" t="s">
        <v>2177</v>
      </c>
      <c r="IG110" s="224" t="s">
        <v>33</v>
      </c>
      <c r="IH110" s="224">
        <v>2</v>
      </c>
      <c r="II110" s="224" t="s">
        <v>17</v>
      </c>
      <c r="IJ110" s="224" t="s">
        <v>17</v>
      </c>
      <c r="IK110" s="214">
        <v>45455</v>
      </c>
      <c r="IL110" s="222" t="s">
        <v>2414</v>
      </c>
      <c r="IM110" s="222">
        <v>1</v>
      </c>
      <c r="IN110" s="222" t="s">
        <v>2177</v>
      </c>
      <c r="IO110" s="222" t="s">
        <v>33</v>
      </c>
      <c r="IP110" s="222">
        <v>2</v>
      </c>
      <c r="IQ110" s="222" t="s">
        <v>17</v>
      </c>
      <c r="IR110" s="222" t="s">
        <v>17</v>
      </c>
      <c r="IS110" s="223">
        <v>45455</v>
      </c>
    </row>
    <row r="111" spans="1:253" s="11" customFormat="1" ht="13.25" customHeight="1" x14ac:dyDescent="0.25">
      <c r="A111" s="11" t="s">
        <v>1111</v>
      </c>
      <c r="B111" s="11" t="s">
        <v>11373</v>
      </c>
      <c r="C111" s="11" t="s">
        <v>1112</v>
      </c>
      <c r="D111" s="11" t="s">
        <v>1113</v>
      </c>
      <c r="E111" s="11" t="s">
        <v>10590</v>
      </c>
      <c r="F111" s="11" t="s">
        <v>4882</v>
      </c>
      <c r="G111" s="212">
        <v>7198000</v>
      </c>
      <c r="H111" s="213" t="s">
        <v>4879</v>
      </c>
      <c r="I111" s="213" t="s">
        <v>884</v>
      </c>
      <c r="J111" s="213">
        <v>2</v>
      </c>
      <c r="K111" s="213" t="s">
        <v>4881</v>
      </c>
      <c r="L111" s="213" t="s">
        <v>4880</v>
      </c>
      <c r="M111" s="214">
        <v>45530</v>
      </c>
      <c r="N111" s="221" t="s">
        <v>4886</v>
      </c>
      <c r="O111" s="216">
        <v>120340</v>
      </c>
      <c r="P111" s="216" t="s">
        <v>4883</v>
      </c>
      <c r="Q111" s="216" t="s">
        <v>884</v>
      </c>
      <c r="R111" s="216">
        <v>2</v>
      </c>
      <c r="S111" s="216" t="s">
        <v>4885</v>
      </c>
      <c r="T111" s="216" t="s">
        <v>4884</v>
      </c>
      <c r="U111" s="217">
        <v>45530</v>
      </c>
      <c r="V111" s="221" t="s">
        <v>4890</v>
      </c>
      <c r="W111" s="213">
        <v>7198000</v>
      </c>
      <c r="X111" s="213" t="s">
        <v>4887</v>
      </c>
      <c r="Y111" s="213" t="s">
        <v>884</v>
      </c>
      <c r="Z111" s="213">
        <v>2</v>
      </c>
      <c r="AA111" s="213" t="s">
        <v>4889</v>
      </c>
      <c r="AB111" s="213" t="s">
        <v>4888</v>
      </c>
      <c r="AC111" s="214">
        <v>45530</v>
      </c>
      <c r="AD111" s="221" t="s">
        <v>4894</v>
      </c>
      <c r="AE111" s="218">
        <v>1773000</v>
      </c>
      <c r="AF111" s="218" t="s">
        <v>4891</v>
      </c>
      <c r="AG111" s="218" t="s">
        <v>22</v>
      </c>
      <c r="AH111" s="218">
        <v>3</v>
      </c>
      <c r="AI111" s="218" t="s">
        <v>4893</v>
      </c>
      <c r="AJ111" s="218" t="s">
        <v>4892</v>
      </c>
      <c r="AK111" s="219">
        <v>45530</v>
      </c>
      <c r="AL111" s="221" t="s">
        <v>4898</v>
      </c>
      <c r="AM111" s="213">
        <v>250000</v>
      </c>
      <c r="AN111" s="213" t="s">
        <v>4895</v>
      </c>
      <c r="AO111" s="213" t="s">
        <v>33</v>
      </c>
      <c r="AP111" s="213">
        <v>2</v>
      </c>
      <c r="AQ111" s="213" t="s">
        <v>4897</v>
      </c>
      <c r="AR111" s="213" t="s">
        <v>4896</v>
      </c>
      <c r="AS111" s="214">
        <v>45530</v>
      </c>
      <c r="AT111" s="222" t="s">
        <v>4899</v>
      </c>
      <c r="AU111" s="218" t="s">
        <v>17</v>
      </c>
      <c r="AV111" s="218" t="s">
        <v>17</v>
      </c>
      <c r="AW111" s="218" t="s">
        <v>17</v>
      </c>
      <c r="AX111" s="218" t="s">
        <v>17</v>
      </c>
      <c r="AY111" s="218" t="s">
        <v>4759</v>
      </c>
      <c r="AZ111" s="218" t="s">
        <v>17</v>
      </c>
      <c r="BA111" s="219">
        <v>45530</v>
      </c>
      <c r="BB111" s="221" t="s">
        <v>4915</v>
      </c>
      <c r="BC111" s="213" t="s">
        <v>17</v>
      </c>
      <c r="BD111" s="213" t="s">
        <v>824</v>
      </c>
      <c r="BE111" s="213" t="s">
        <v>17</v>
      </c>
      <c r="BF111" s="213" t="s">
        <v>17</v>
      </c>
      <c r="BG111" s="213" t="s">
        <v>4759</v>
      </c>
      <c r="BH111" s="213" t="s">
        <v>17</v>
      </c>
      <c r="BI111" s="214">
        <v>45530</v>
      </c>
      <c r="BJ111" s="222" t="s">
        <v>4901</v>
      </c>
      <c r="BK111" s="222">
        <v>8</v>
      </c>
      <c r="BL111" s="222" t="s">
        <v>4805</v>
      </c>
      <c r="BM111" s="222" t="s">
        <v>33</v>
      </c>
      <c r="BN111" s="222">
        <v>2</v>
      </c>
      <c r="BO111" s="222" t="s">
        <v>4900</v>
      </c>
      <c r="BP111" s="218" t="s">
        <v>691</v>
      </c>
      <c r="BQ111" s="223">
        <v>45530</v>
      </c>
      <c r="BR111" s="221" t="s">
        <v>4916</v>
      </c>
      <c r="BS111" s="224" t="s">
        <v>17</v>
      </c>
      <c r="BT111" s="224" t="s">
        <v>824</v>
      </c>
      <c r="BU111" s="224" t="s">
        <v>17</v>
      </c>
      <c r="BV111" s="224" t="s">
        <v>17</v>
      </c>
      <c r="BW111" s="224" t="s">
        <v>4759</v>
      </c>
      <c r="BX111" s="224" t="s">
        <v>17</v>
      </c>
      <c r="BY111" s="214">
        <v>45530</v>
      </c>
      <c r="BZ111" s="222" t="s">
        <v>4917</v>
      </c>
      <c r="CA111" s="222" t="s">
        <v>17</v>
      </c>
      <c r="CB111" s="222" t="s">
        <v>824</v>
      </c>
      <c r="CC111" s="222" t="s">
        <v>17</v>
      </c>
      <c r="CD111" s="222" t="s">
        <v>17</v>
      </c>
      <c r="CE111" s="222" t="s">
        <v>4759</v>
      </c>
      <c r="CF111" s="222" t="s">
        <v>17</v>
      </c>
      <c r="CG111" s="223">
        <v>45530</v>
      </c>
      <c r="CH111" s="221" t="s">
        <v>11800</v>
      </c>
      <c r="CI111" s="222" t="e">
        <v>#N/A</v>
      </c>
      <c r="CJ111" s="222" t="e">
        <v>#N/A</v>
      </c>
      <c r="CK111" s="222" t="e">
        <v>#N/A</v>
      </c>
      <c r="CL111" s="222" t="e">
        <v>#N/A</v>
      </c>
      <c r="CM111" s="222" t="e">
        <v>#N/A</v>
      </c>
      <c r="CN111" s="222" t="e">
        <v>#N/A</v>
      </c>
      <c r="CO111" s="225" t="e">
        <v>#N/A</v>
      </c>
      <c r="CP111" s="222" t="s">
        <v>4919</v>
      </c>
      <c r="CQ111" s="224" t="s">
        <v>17</v>
      </c>
      <c r="CR111" s="224" t="s">
        <v>824</v>
      </c>
      <c r="CS111" s="224" t="s">
        <v>17</v>
      </c>
      <c r="CT111" s="224" t="s">
        <v>17</v>
      </c>
      <c r="CU111" s="224" t="s">
        <v>4759</v>
      </c>
      <c r="CV111" s="224" t="s">
        <v>17</v>
      </c>
      <c r="CW111" s="214">
        <v>45530</v>
      </c>
      <c r="CX111" s="222" t="s">
        <v>4904</v>
      </c>
      <c r="CY111" s="218" t="s">
        <v>17</v>
      </c>
      <c r="CZ111" s="218" t="s">
        <v>824</v>
      </c>
      <c r="DA111" s="218" t="s">
        <v>17</v>
      </c>
      <c r="DB111" s="218" t="s">
        <v>17</v>
      </c>
      <c r="DC111" s="218" t="s">
        <v>4759</v>
      </c>
      <c r="DD111" s="218" t="s">
        <v>17</v>
      </c>
      <c r="DE111" s="220">
        <v>45530</v>
      </c>
      <c r="DF111" s="221" t="s">
        <v>4908</v>
      </c>
      <c r="DG111" s="213">
        <v>5425000</v>
      </c>
      <c r="DH111" s="224" t="s">
        <v>4905</v>
      </c>
      <c r="DI111" s="224" t="s">
        <v>884</v>
      </c>
      <c r="DJ111" s="224">
        <v>2</v>
      </c>
      <c r="DK111" s="224" t="s">
        <v>4907</v>
      </c>
      <c r="DL111" s="224" t="s">
        <v>4906</v>
      </c>
      <c r="DM111" s="214">
        <v>45530</v>
      </c>
      <c r="DN111" s="222" t="s">
        <v>4910</v>
      </c>
      <c r="DO111" s="218">
        <v>1773000</v>
      </c>
      <c r="DP111" s="222" t="s">
        <v>4905</v>
      </c>
      <c r="DQ111" s="222" t="s">
        <v>884</v>
      </c>
      <c r="DR111" s="222">
        <v>2</v>
      </c>
      <c r="DS111" s="222" t="s">
        <v>4909</v>
      </c>
      <c r="DT111" s="222" t="s">
        <v>4906</v>
      </c>
      <c r="DU111" s="223">
        <v>45530</v>
      </c>
      <c r="DV111" s="221" t="s">
        <v>4911</v>
      </c>
      <c r="DW111" s="213" t="s">
        <v>17</v>
      </c>
      <c r="DX111" s="224" t="s">
        <v>824</v>
      </c>
      <c r="DY111" s="224" t="s">
        <v>17</v>
      </c>
      <c r="DZ111" s="224" t="s">
        <v>17</v>
      </c>
      <c r="EA111" s="224" t="s">
        <v>4759</v>
      </c>
      <c r="EB111" s="224" t="s">
        <v>17</v>
      </c>
      <c r="EC111" s="214">
        <v>45530</v>
      </c>
      <c r="ED111" s="222" t="s">
        <v>4912</v>
      </c>
      <c r="EE111" s="218" t="s">
        <v>17</v>
      </c>
      <c r="EF111" s="222" t="s">
        <v>824</v>
      </c>
      <c r="EG111" s="222" t="s">
        <v>17</v>
      </c>
      <c r="EH111" s="222" t="s">
        <v>17</v>
      </c>
      <c r="EI111" s="222" t="s">
        <v>4759</v>
      </c>
      <c r="EJ111" s="222" t="s">
        <v>17</v>
      </c>
      <c r="EK111" s="223">
        <v>45530</v>
      </c>
      <c r="EL111" s="221" t="s">
        <v>4913</v>
      </c>
      <c r="EM111" s="213" t="s">
        <v>17</v>
      </c>
      <c r="EN111" s="224" t="s">
        <v>824</v>
      </c>
      <c r="EO111" s="224" t="s">
        <v>17</v>
      </c>
      <c r="EP111" s="224" t="s">
        <v>17</v>
      </c>
      <c r="EQ111" s="224" t="s">
        <v>4759</v>
      </c>
      <c r="ER111" s="224" t="s">
        <v>17</v>
      </c>
      <c r="ES111" s="214">
        <v>45530</v>
      </c>
      <c r="ET111" s="222" t="s">
        <v>4902</v>
      </c>
      <c r="EU111" s="222">
        <v>8</v>
      </c>
      <c r="EV111" s="222" t="s">
        <v>4805</v>
      </c>
      <c r="EW111" s="222" t="s">
        <v>33</v>
      </c>
      <c r="EX111" s="222">
        <v>2</v>
      </c>
      <c r="EY111" s="222" t="s">
        <v>4900</v>
      </c>
      <c r="EZ111" s="222" t="s">
        <v>691</v>
      </c>
      <c r="FA111" s="223">
        <v>45530</v>
      </c>
      <c r="FB111" s="221" t="s">
        <v>4914</v>
      </c>
      <c r="FC111" s="224" t="s">
        <v>17</v>
      </c>
      <c r="FD111" s="224" t="s">
        <v>824</v>
      </c>
      <c r="FE111" s="224" t="s">
        <v>17</v>
      </c>
      <c r="FF111" s="224" t="s">
        <v>17</v>
      </c>
      <c r="FG111" s="224" t="s">
        <v>4759</v>
      </c>
      <c r="FH111" s="224" t="s">
        <v>17</v>
      </c>
      <c r="FI111" s="214">
        <v>45530</v>
      </c>
      <c r="FJ111" s="221" t="s">
        <v>1115</v>
      </c>
      <c r="FK111" s="222" t="s">
        <v>17</v>
      </c>
      <c r="FL111" s="222" t="s">
        <v>17</v>
      </c>
      <c r="FM111" s="222" t="s">
        <v>17</v>
      </c>
      <c r="FN111" s="222" t="s">
        <v>17</v>
      </c>
      <c r="FO111" s="222" t="s">
        <v>1114</v>
      </c>
      <c r="FP111" s="218" t="s">
        <v>17</v>
      </c>
      <c r="FQ111" s="219">
        <v>44921</v>
      </c>
      <c r="FR111" s="221" t="s">
        <v>1117</v>
      </c>
      <c r="FS111" s="224" t="s">
        <v>17</v>
      </c>
      <c r="FT111" s="224" t="s">
        <v>17</v>
      </c>
      <c r="FU111" s="224" t="s">
        <v>17</v>
      </c>
      <c r="FV111" s="224" t="s">
        <v>17</v>
      </c>
      <c r="FW111" s="224" t="s">
        <v>1116</v>
      </c>
      <c r="FX111" s="224" t="s">
        <v>17</v>
      </c>
      <c r="FY111" s="214">
        <v>44921</v>
      </c>
      <c r="FZ111" s="222" t="s">
        <v>3187</v>
      </c>
      <c r="GA111" s="222">
        <v>2</v>
      </c>
      <c r="GB111" s="222" t="s">
        <v>2177</v>
      </c>
      <c r="GC111" s="222" t="s">
        <v>33</v>
      </c>
      <c r="GD111" s="222">
        <v>2</v>
      </c>
      <c r="GE111" s="222" t="s">
        <v>17</v>
      </c>
      <c r="GF111" s="222" t="s">
        <v>17</v>
      </c>
      <c r="GG111" s="223">
        <v>45461</v>
      </c>
      <c r="GH111" s="221" t="s">
        <v>3193</v>
      </c>
      <c r="GI111" s="224">
        <v>0</v>
      </c>
      <c r="GJ111" s="224" t="s">
        <v>2177</v>
      </c>
      <c r="GK111" s="224" t="s">
        <v>33</v>
      </c>
      <c r="GL111" s="224">
        <v>2</v>
      </c>
      <c r="GM111" s="224" t="s">
        <v>17</v>
      </c>
      <c r="GN111" s="224" t="s">
        <v>17</v>
      </c>
      <c r="GO111" s="214">
        <v>45461</v>
      </c>
      <c r="GP111" s="222" t="s">
        <v>3188</v>
      </c>
      <c r="GQ111" s="222">
        <v>2</v>
      </c>
      <c r="GR111" s="222" t="s">
        <v>2177</v>
      </c>
      <c r="GS111" s="222" t="s">
        <v>33</v>
      </c>
      <c r="GT111" s="222">
        <v>2</v>
      </c>
      <c r="GU111" s="222" t="s">
        <v>17</v>
      </c>
      <c r="GV111" s="222" t="s">
        <v>17</v>
      </c>
      <c r="GW111" s="223">
        <v>45461</v>
      </c>
      <c r="GX111" s="221" t="s">
        <v>3194</v>
      </c>
      <c r="GY111" s="224">
        <v>0</v>
      </c>
      <c r="GZ111" s="224" t="s">
        <v>2177</v>
      </c>
      <c r="HA111" s="224" t="s">
        <v>33</v>
      </c>
      <c r="HB111" s="224">
        <v>2</v>
      </c>
      <c r="HC111" s="224" t="s">
        <v>17</v>
      </c>
      <c r="HD111" s="224" t="s">
        <v>17</v>
      </c>
      <c r="HE111" s="214">
        <v>45461</v>
      </c>
      <c r="HF111" s="222" t="s">
        <v>3186</v>
      </c>
      <c r="HG111" s="222">
        <v>0</v>
      </c>
      <c r="HH111" s="222" t="s">
        <v>2177</v>
      </c>
      <c r="HI111" s="222" t="s">
        <v>33</v>
      </c>
      <c r="HJ111" s="222">
        <v>2</v>
      </c>
      <c r="HK111" s="222" t="s">
        <v>17</v>
      </c>
      <c r="HL111" s="222" t="s">
        <v>17</v>
      </c>
      <c r="HM111" s="223">
        <v>45461</v>
      </c>
      <c r="HN111" s="221" t="s">
        <v>3192</v>
      </c>
      <c r="HO111" s="224">
        <v>0</v>
      </c>
      <c r="HP111" s="224" t="s">
        <v>2177</v>
      </c>
      <c r="HQ111" s="224" t="s">
        <v>33</v>
      </c>
      <c r="HR111" s="224">
        <v>2</v>
      </c>
      <c r="HS111" s="224" t="s">
        <v>17</v>
      </c>
      <c r="HT111" s="224" t="s">
        <v>17</v>
      </c>
      <c r="HU111" s="214">
        <v>45461</v>
      </c>
      <c r="HV111" s="222" t="s">
        <v>3189</v>
      </c>
      <c r="HW111" s="222">
        <v>0</v>
      </c>
      <c r="HX111" s="222" t="s">
        <v>2177</v>
      </c>
      <c r="HY111" s="222" t="s">
        <v>33</v>
      </c>
      <c r="HZ111" s="222">
        <v>2</v>
      </c>
      <c r="IA111" s="222" t="s">
        <v>17</v>
      </c>
      <c r="IB111" s="222" t="s">
        <v>17</v>
      </c>
      <c r="IC111" s="223">
        <v>45461</v>
      </c>
      <c r="ID111" s="221" t="s">
        <v>3191</v>
      </c>
      <c r="IE111" s="224">
        <v>0</v>
      </c>
      <c r="IF111" s="224" t="s">
        <v>2177</v>
      </c>
      <c r="IG111" s="224" t="s">
        <v>33</v>
      </c>
      <c r="IH111" s="224">
        <v>2</v>
      </c>
      <c r="II111" s="224" t="s">
        <v>17</v>
      </c>
      <c r="IJ111" s="224" t="s">
        <v>17</v>
      </c>
      <c r="IK111" s="214">
        <v>45461</v>
      </c>
      <c r="IL111" s="222" t="s">
        <v>3190</v>
      </c>
      <c r="IM111" s="222">
        <v>0</v>
      </c>
      <c r="IN111" s="222" t="s">
        <v>2177</v>
      </c>
      <c r="IO111" s="222" t="s">
        <v>33</v>
      </c>
      <c r="IP111" s="222">
        <v>2</v>
      </c>
      <c r="IQ111" s="222" t="s">
        <v>17</v>
      </c>
      <c r="IR111" s="222" t="s">
        <v>17</v>
      </c>
      <c r="IS111" s="223">
        <v>45461</v>
      </c>
    </row>
    <row r="112" spans="1:253" s="11" customFormat="1" ht="13.25" customHeight="1" x14ac:dyDescent="0.25">
      <c r="A112" s="11" t="s">
        <v>107</v>
      </c>
      <c r="B112" s="11" t="s">
        <v>11081</v>
      </c>
      <c r="C112" s="11" t="s">
        <v>108</v>
      </c>
      <c r="D112" s="11" t="s">
        <v>109</v>
      </c>
      <c r="E112" s="11" t="s">
        <v>10605</v>
      </c>
      <c r="F112" s="11" t="s">
        <v>5690</v>
      </c>
      <c r="G112" s="212">
        <v>245145000</v>
      </c>
      <c r="H112" s="213" t="s">
        <v>4707</v>
      </c>
      <c r="I112" s="213" t="s">
        <v>884</v>
      </c>
      <c r="J112" s="213">
        <v>2</v>
      </c>
      <c r="K112" s="213" t="s">
        <v>4709</v>
      </c>
      <c r="L112" s="213" t="s">
        <v>4708</v>
      </c>
      <c r="M112" s="214">
        <v>45559</v>
      </c>
      <c r="N112" s="221" t="s">
        <v>5694</v>
      </c>
      <c r="O112" s="216">
        <v>770880</v>
      </c>
      <c r="P112" s="216" t="s">
        <v>5691</v>
      </c>
      <c r="Q112" s="216" t="s">
        <v>492</v>
      </c>
      <c r="R112" s="216">
        <v>1</v>
      </c>
      <c r="S112" s="216" t="s">
        <v>5693</v>
      </c>
      <c r="T112" s="216" t="s">
        <v>5692</v>
      </c>
      <c r="U112" s="217">
        <v>45559</v>
      </c>
      <c r="V112" s="221" t="s">
        <v>5696</v>
      </c>
      <c r="W112" s="213">
        <v>245145000</v>
      </c>
      <c r="X112" s="213" t="s">
        <v>4707</v>
      </c>
      <c r="Y112" s="213" t="s">
        <v>884</v>
      </c>
      <c r="Z112" s="213">
        <v>2</v>
      </c>
      <c r="AA112" s="213" t="s">
        <v>5695</v>
      </c>
      <c r="AB112" s="213" t="s">
        <v>4708</v>
      </c>
      <c r="AC112" s="214">
        <v>45559</v>
      </c>
      <c r="AD112" s="221" t="s">
        <v>5700</v>
      </c>
      <c r="AE112" s="218">
        <v>94415000</v>
      </c>
      <c r="AF112" s="218" t="s">
        <v>5697</v>
      </c>
      <c r="AG112" s="218" t="s">
        <v>492</v>
      </c>
      <c r="AH112" s="218">
        <v>1</v>
      </c>
      <c r="AI112" s="218" t="s">
        <v>5699</v>
      </c>
      <c r="AJ112" s="218" t="s">
        <v>5698</v>
      </c>
      <c r="AK112" s="219">
        <v>45559</v>
      </c>
      <c r="AL112" s="221" t="s">
        <v>5704</v>
      </c>
      <c r="AM112" s="213">
        <v>3598000</v>
      </c>
      <c r="AN112" s="213" t="s">
        <v>5701</v>
      </c>
      <c r="AO112" s="213" t="s">
        <v>884</v>
      </c>
      <c r="AP112" s="213">
        <v>2</v>
      </c>
      <c r="AQ112" s="213" t="s">
        <v>5703</v>
      </c>
      <c r="AR112" s="213" t="s">
        <v>5702</v>
      </c>
      <c r="AS112" s="214">
        <v>45559</v>
      </c>
      <c r="AT112" s="222" t="s">
        <v>6020</v>
      </c>
      <c r="AU112" s="218">
        <v>12900</v>
      </c>
      <c r="AV112" s="218" t="s">
        <v>6017</v>
      </c>
      <c r="AW112" s="218" t="s">
        <v>884</v>
      </c>
      <c r="AX112" s="218">
        <v>2</v>
      </c>
      <c r="AY112" s="218" t="s">
        <v>6019</v>
      </c>
      <c r="AZ112" s="218" t="s">
        <v>6018</v>
      </c>
      <c r="BA112" s="219">
        <v>45560</v>
      </c>
      <c r="BB112" s="221" t="s">
        <v>526</v>
      </c>
      <c r="BC112" s="213" t="s">
        <v>17</v>
      </c>
      <c r="BD112" s="213" t="s">
        <v>17</v>
      </c>
      <c r="BE112" s="213" t="s">
        <v>17</v>
      </c>
      <c r="BF112" s="213" t="s">
        <v>17</v>
      </c>
      <c r="BG112" s="213" t="s">
        <v>525</v>
      </c>
      <c r="BH112" s="213" t="s">
        <v>17</v>
      </c>
      <c r="BI112" s="214">
        <v>43742</v>
      </c>
      <c r="BJ112" s="222" t="s">
        <v>6024</v>
      </c>
      <c r="BK112" s="222">
        <v>1149</v>
      </c>
      <c r="BL112" s="222" t="s">
        <v>6022</v>
      </c>
      <c r="BM112" s="222" t="s">
        <v>884</v>
      </c>
      <c r="BN112" s="222">
        <v>2</v>
      </c>
      <c r="BO112" s="222" t="s">
        <v>6023</v>
      </c>
      <c r="BP112" s="218" t="s">
        <v>691</v>
      </c>
      <c r="BQ112" s="223">
        <v>45560</v>
      </c>
      <c r="BR112" s="221" t="s">
        <v>1029</v>
      </c>
      <c r="BS112" s="224">
        <v>1200000</v>
      </c>
      <c r="BT112" s="224" t="s">
        <v>1026</v>
      </c>
      <c r="BU112" s="224" t="s">
        <v>492</v>
      </c>
      <c r="BV112" s="224">
        <v>1</v>
      </c>
      <c r="BW112" s="224" t="s">
        <v>1028</v>
      </c>
      <c r="BX112" s="224" t="s">
        <v>1027</v>
      </c>
      <c r="BY112" s="214">
        <v>44830</v>
      </c>
      <c r="BZ112" s="222" t="s">
        <v>1031</v>
      </c>
      <c r="CA112" s="222">
        <v>805000</v>
      </c>
      <c r="CB112" s="222" t="s">
        <v>1026</v>
      </c>
      <c r="CC112" s="222" t="s">
        <v>492</v>
      </c>
      <c r="CD112" s="222">
        <v>1</v>
      </c>
      <c r="CE112" s="222" t="s">
        <v>1030</v>
      </c>
      <c r="CF112" s="222" t="s">
        <v>1027</v>
      </c>
      <c r="CG112" s="223">
        <v>44830</v>
      </c>
      <c r="CH112" s="221" t="s">
        <v>11801</v>
      </c>
      <c r="CI112" s="222" t="e">
        <v>#N/A</v>
      </c>
      <c r="CJ112" s="222" t="e">
        <v>#N/A</v>
      </c>
      <c r="CK112" s="222" t="e">
        <v>#N/A</v>
      </c>
      <c r="CL112" s="222" t="e">
        <v>#N/A</v>
      </c>
      <c r="CM112" s="222" t="e">
        <v>#N/A</v>
      </c>
      <c r="CN112" s="222" t="e">
        <v>#N/A</v>
      </c>
      <c r="CO112" s="225" t="e">
        <v>#N/A</v>
      </c>
      <c r="CP112" s="222" t="s">
        <v>113</v>
      </c>
      <c r="CQ112" s="224" t="s">
        <v>17</v>
      </c>
      <c r="CR112" s="224" t="s">
        <v>110</v>
      </c>
      <c r="CS112" s="224" t="s">
        <v>17</v>
      </c>
      <c r="CT112" s="224" t="s">
        <v>17</v>
      </c>
      <c r="CU112" s="224" t="s">
        <v>112</v>
      </c>
      <c r="CV112" s="224" t="s">
        <v>111</v>
      </c>
      <c r="CW112" s="214">
        <v>43503</v>
      </c>
      <c r="CX112" s="222" t="s">
        <v>6030</v>
      </c>
      <c r="CY112" s="218">
        <v>20600000</v>
      </c>
      <c r="CZ112" s="218" t="s">
        <v>6039</v>
      </c>
      <c r="DA112" s="218" t="s">
        <v>884</v>
      </c>
      <c r="DB112" s="218">
        <v>2</v>
      </c>
      <c r="DC112" s="218" t="s">
        <v>6041</v>
      </c>
      <c r="DD112" s="218" t="s">
        <v>6040</v>
      </c>
      <c r="DE112" s="220">
        <v>45560</v>
      </c>
      <c r="DF112" s="221" t="s">
        <v>6034</v>
      </c>
      <c r="DG112" s="213">
        <v>150730000</v>
      </c>
      <c r="DH112" s="224" t="s">
        <v>6031</v>
      </c>
      <c r="DI112" s="224" t="s">
        <v>884</v>
      </c>
      <c r="DJ112" s="224">
        <v>2</v>
      </c>
      <c r="DK112" s="224" t="s">
        <v>6033</v>
      </c>
      <c r="DL112" s="224" t="s">
        <v>6032</v>
      </c>
      <c r="DM112" s="214">
        <v>45560</v>
      </c>
      <c r="DN112" s="222" t="s">
        <v>6038</v>
      </c>
      <c r="DO112" s="218">
        <v>73815000</v>
      </c>
      <c r="DP112" s="222" t="s">
        <v>6035</v>
      </c>
      <c r="DQ112" s="222" t="s">
        <v>884</v>
      </c>
      <c r="DR112" s="222">
        <v>2</v>
      </c>
      <c r="DS112" s="222" t="s">
        <v>6037</v>
      </c>
      <c r="DT112" s="222" t="s">
        <v>6036</v>
      </c>
      <c r="DU112" s="223">
        <v>45560</v>
      </c>
      <c r="DV112" s="221" t="s">
        <v>6042</v>
      </c>
      <c r="DW112" s="213">
        <v>19000000</v>
      </c>
      <c r="DX112" s="224" t="s">
        <v>6039</v>
      </c>
      <c r="DY112" s="224" t="s">
        <v>884</v>
      </c>
      <c r="DZ112" s="224">
        <v>2</v>
      </c>
      <c r="EA112" s="224" t="s">
        <v>6041</v>
      </c>
      <c r="EB112" s="224" t="s">
        <v>6040</v>
      </c>
      <c r="EC112" s="214">
        <v>45560</v>
      </c>
      <c r="ED112" s="222" t="s">
        <v>6044</v>
      </c>
      <c r="EE112" s="218">
        <v>1600000</v>
      </c>
      <c r="EF112" s="222" t="s">
        <v>6039</v>
      </c>
      <c r="EG112" s="222" t="s">
        <v>884</v>
      </c>
      <c r="EH112" s="222">
        <v>2</v>
      </c>
      <c r="EI112" s="222" t="s">
        <v>6043</v>
      </c>
      <c r="EJ112" s="222" t="s">
        <v>6040</v>
      </c>
      <c r="EK112" s="223">
        <v>45560</v>
      </c>
      <c r="EL112" s="221" t="s">
        <v>6046</v>
      </c>
      <c r="EM112" s="213">
        <v>0</v>
      </c>
      <c r="EN112" s="224" t="s">
        <v>6039</v>
      </c>
      <c r="EO112" s="224" t="s">
        <v>884</v>
      </c>
      <c r="EP112" s="224">
        <v>2</v>
      </c>
      <c r="EQ112" s="224" t="s">
        <v>6045</v>
      </c>
      <c r="ER112" s="224" t="s">
        <v>6040</v>
      </c>
      <c r="ES112" s="214">
        <v>45560</v>
      </c>
      <c r="ET112" s="222" t="s">
        <v>6026</v>
      </c>
      <c r="EU112" s="222">
        <v>1149</v>
      </c>
      <c r="EV112" s="222" t="s">
        <v>6022</v>
      </c>
      <c r="EW112" s="222" t="s">
        <v>884</v>
      </c>
      <c r="EX112" s="222">
        <v>2</v>
      </c>
      <c r="EY112" s="222" t="s">
        <v>6023</v>
      </c>
      <c r="EZ112" s="222" t="s">
        <v>6025</v>
      </c>
      <c r="FA112" s="223">
        <v>45560</v>
      </c>
      <c r="FB112" s="221" t="s">
        <v>6050</v>
      </c>
      <c r="FC112" s="224">
        <v>3</v>
      </c>
      <c r="FD112" s="224" t="s">
        <v>6047</v>
      </c>
      <c r="FE112" s="224" t="s">
        <v>884</v>
      </c>
      <c r="FF112" s="224">
        <v>2</v>
      </c>
      <c r="FG112" s="224" t="s">
        <v>6049</v>
      </c>
      <c r="FH112" s="224" t="s">
        <v>6048</v>
      </c>
      <c r="FI112" s="214">
        <v>45560</v>
      </c>
      <c r="FJ112" s="221" t="s">
        <v>438</v>
      </c>
      <c r="FK112" s="222" t="s">
        <v>17</v>
      </c>
      <c r="FL112" s="222" t="s">
        <v>435</v>
      </c>
      <c r="FM112" s="222" t="s">
        <v>17</v>
      </c>
      <c r="FN112" s="222" t="s">
        <v>17</v>
      </c>
      <c r="FO112" s="222" t="s">
        <v>437</v>
      </c>
      <c r="FP112" s="218" t="s">
        <v>436</v>
      </c>
      <c r="FQ112" s="219">
        <v>43578</v>
      </c>
      <c r="FR112" s="221" t="s">
        <v>440</v>
      </c>
      <c r="FS112" s="224" t="s">
        <v>17</v>
      </c>
      <c r="FT112" s="224" t="s">
        <v>435</v>
      </c>
      <c r="FU112" s="224" t="s">
        <v>17</v>
      </c>
      <c r="FV112" s="224" t="s">
        <v>17</v>
      </c>
      <c r="FW112" s="224" t="s">
        <v>437</v>
      </c>
      <c r="FX112" s="224" t="s">
        <v>436</v>
      </c>
      <c r="FY112" s="214">
        <v>43578</v>
      </c>
      <c r="FZ112" s="222" t="s">
        <v>2750</v>
      </c>
      <c r="GA112" s="222">
        <v>2</v>
      </c>
      <c r="GB112" s="222" t="s">
        <v>2177</v>
      </c>
      <c r="GC112" s="222" t="s">
        <v>33</v>
      </c>
      <c r="GD112" s="222">
        <v>2</v>
      </c>
      <c r="GE112" s="222" t="s">
        <v>17</v>
      </c>
      <c r="GF112" s="222" t="s">
        <v>17</v>
      </c>
      <c r="GG112" s="223">
        <v>45459</v>
      </c>
      <c r="GH112" s="221" t="s">
        <v>2756</v>
      </c>
      <c r="GI112" s="224">
        <v>2</v>
      </c>
      <c r="GJ112" s="224" t="s">
        <v>2177</v>
      </c>
      <c r="GK112" s="224" t="s">
        <v>33</v>
      </c>
      <c r="GL112" s="224">
        <v>2</v>
      </c>
      <c r="GM112" s="224" t="s">
        <v>17</v>
      </c>
      <c r="GN112" s="224" t="s">
        <v>17</v>
      </c>
      <c r="GO112" s="214">
        <v>45459</v>
      </c>
      <c r="GP112" s="222" t="s">
        <v>2751</v>
      </c>
      <c r="GQ112" s="222">
        <v>2</v>
      </c>
      <c r="GR112" s="222" t="s">
        <v>2177</v>
      </c>
      <c r="GS112" s="222" t="s">
        <v>33</v>
      </c>
      <c r="GT112" s="222">
        <v>2</v>
      </c>
      <c r="GU112" s="222" t="s">
        <v>17</v>
      </c>
      <c r="GV112" s="222" t="s">
        <v>17</v>
      </c>
      <c r="GW112" s="223">
        <v>45459</v>
      </c>
      <c r="GX112" s="221" t="s">
        <v>2757</v>
      </c>
      <c r="GY112" s="224">
        <v>0</v>
      </c>
      <c r="GZ112" s="224" t="s">
        <v>2177</v>
      </c>
      <c r="HA112" s="224" t="s">
        <v>33</v>
      </c>
      <c r="HB112" s="224">
        <v>2</v>
      </c>
      <c r="HC112" s="224" t="s">
        <v>17</v>
      </c>
      <c r="HD112" s="224" t="s">
        <v>17</v>
      </c>
      <c r="HE112" s="214">
        <v>45459</v>
      </c>
      <c r="HF112" s="222" t="s">
        <v>2749</v>
      </c>
      <c r="HG112" s="222">
        <v>2</v>
      </c>
      <c r="HH112" s="222" t="s">
        <v>2177</v>
      </c>
      <c r="HI112" s="222" t="s">
        <v>33</v>
      </c>
      <c r="HJ112" s="222">
        <v>2</v>
      </c>
      <c r="HK112" s="222" t="s">
        <v>17</v>
      </c>
      <c r="HL112" s="222" t="s">
        <v>17</v>
      </c>
      <c r="HM112" s="223">
        <v>45459</v>
      </c>
      <c r="HN112" s="221" t="s">
        <v>2755</v>
      </c>
      <c r="HO112" s="224">
        <v>3</v>
      </c>
      <c r="HP112" s="224" t="s">
        <v>2177</v>
      </c>
      <c r="HQ112" s="224" t="s">
        <v>33</v>
      </c>
      <c r="HR112" s="224">
        <v>2</v>
      </c>
      <c r="HS112" s="224" t="s">
        <v>17</v>
      </c>
      <c r="HT112" s="224" t="s">
        <v>17</v>
      </c>
      <c r="HU112" s="214">
        <v>45459</v>
      </c>
      <c r="HV112" s="222" t="s">
        <v>2752</v>
      </c>
      <c r="HW112" s="222">
        <v>1</v>
      </c>
      <c r="HX112" s="222" t="s">
        <v>2177</v>
      </c>
      <c r="HY112" s="222" t="s">
        <v>33</v>
      </c>
      <c r="HZ112" s="222">
        <v>2</v>
      </c>
      <c r="IA112" s="222" t="s">
        <v>17</v>
      </c>
      <c r="IB112" s="222" t="s">
        <v>17</v>
      </c>
      <c r="IC112" s="223">
        <v>45459</v>
      </c>
      <c r="ID112" s="221" t="s">
        <v>2754</v>
      </c>
      <c r="IE112" s="224">
        <v>1</v>
      </c>
      <c r="IF112" s="224" t="s">
        <v>2177</v>
      </c>
      <c r="IG112" s="224" t="s">
        <v>33</v>
      </c>
      <c r="IH112" s="224">
        <v>2</v>
      </c>
      <c r="II112" s="224" t="s">
        <v>17</v>
      </c>
      <c r="IJ112" s="224" t="s">
        <v>17</v>
      </c>
      <c r="IK112" s="214">
        <v>45459</v>
      </c>
      <c r="IL112" s="222" t="s">
        <v>2753</v>
      </c>
      <c r="IM112" s="222">
        <v>3</v>
      </c>
      <c r="IN112" s="222" t="s">
        <v>2177</v>
      </c>
      <c r="IO112" s="222" t="s">
        <v>33</v>
      </c>
      <c r="IP112" s="222">
        <v>2</v>
      </c>
      <c r="IQ112" s="222" t="s">
        <v>17</v>
      </c>
      <c r="IR112" s="222" t="s">
        <v>17</v>
      </c>
      <c r="IS112" s="223">
        <v>45459</v>
      </c>
    </row>
    <row r="113" spans="1:253" s="11" customFormat="1" ht="13.25" customHeight="1" x14ac:dyDescent="0.25">
      <c r="A113" s="11" t="s">
        <v>398</v>
      </c>
      <c r="B113" s="11" t="s">
        <v>11045</v>
      </c>
      <c r="C113" s="11" t="s">
        <v>399</v>
      </c>
      <c r="D113" s="11" t="s">
        <v>109</v>
      </c>
      <c r="E113" s="11" t="s">
        <v>10605</v>
      </c>
      <c r="F113" s="11" t="s">
        <v>4710</v>
      </c>
      <c r="G113" s="212">
        <v>245145000</v>
      </c>
      <c r="H113" s="213" t="s">
        <v>4707</v>
      </c>
      <c r="I113" s="213" t="s">
        <v>884</v>
      </c>
      <c r="J113" s="213">
        <v>2</v>
      </c>
      <c r="K113" s="213" t="s">
        <v>4709</v>
      </c>
      <c r="L113" s="213" t="s">
        <v>4708</v>
      </c>
      <c r="M113" s="214">
        <v>45530</v>
      </c>
      <c r="N113" s="221" t="s">
        <v>4714</v>
      </c>
      <c r="O113" s="216">
        <v>13297</v>
      </c>
      <c r="P113" s="216" t="s">
        <v>4711</v>
      </c>
      <c r="Q113" s="216" t="s">
        <v>492</v>
      </c>
      <c r="R113" s="216">
        <v>1</v>
      </c>
      <c r="S113" s="216" t="s">
        <v>4713</v>
      </c>
      <c r="T113" s="216" t="s">
        <v>4712</v>
      </c>
      <c r="U113" s="217">
        <v>45530</v>
      </c>
      <c r="V113" s="221" t="s">
        <v>4718</v>
      </c>
      <c r="W113" s="213">
        <v>4179000</v>
      </c>
      <c r="X113" s="213" t="s">
        <v>4715</v>
      </c>
      <c r="Y113" s="213" t="s">
        <v>492</v>
      </c>
      <c r="Z113" s="213">
        <v>1</v>
      </c>
      <c r="AA113" s="213" t="s">
        <v>4717</v>
      </c>
      <c r="AB113" s="213" t="s">
        <v>4716</v>
      </c>
      <c r="AC113" s="214">
        <v>45530</v>
      </c>
      <c r="AD113" s="221" t="s">
        <v>4720</v>
      </c>
      <c r="AE113" s="218" t="s">
        <v>17</v>
      </c>
      <c r="AF113" s="218" t="s">
        <v>512</v>
      </c>
      <c r="AG113" s="218" t="s">
        <v>17</v>
      </c>
      <c r="AH113" s="218" t="s">
        <v>17</v>
      </c>
      <c r="AI113" s="218" t="s">
        <v>4719</v>
      </c>
      <c r="AJ113" s="218" t="s">
        <v>512</v>
      </c>
      <c r="AK113" s="219">
        <v>45530</v>
      </c>
      <c r="AL113" s="221" t="s">
        <v>4723</v>
      </c>
      <c r="AM113" s="213" t="s">
        <v>17</v>
      </c>
      <c r="AN113" s="213" t="s">
        <v>512</v>
      </c>
      <c r="AO113" s="213" t="s">
        <v>17</v>
      </c>
      <c r="AP113" s="213" t="s">
        <v>17</v>
      </c>
      <c r="AQ113" s="213" t="s">
        <v>4722</v>
      </c>
      <c r="AR113" s="213" t="s">
        <v>4721</v>
      </c>
      <c r="AS113" s="214">
        <v>45530</v>
      </c>
      <c r="AT113" s="222" t="s">
        <v>4724</v>
      </c>
      <c r="AU113" s="218" t="s">
        <v>17</v>
      </c>
      <c r="AV113" s="218" t="s">
        <v>512</v>
      </c>
      <c r="AW113" s="218" t="s">
        <v>17</v>
      </c>
      <c r="AX113" s="218" t="s">
        <v>17</v>
      </c>
      <c r="AY113" s="218" t="s">
        <v>180</v>
      </c>
      <c r="AZ113" s="218" t="s">
        <v>17</v>
      </c>
      <c r="BA113" s="219">
        <v>45530</v>
      </c>
      <c r="BB113" s="221" t="s">
        <v>412</v>
      </c>
      <c r="BC113" s="213" t="s">
        <v>17</v>
      </c>
      <c r="BD113" s="213" t="s">
        <v>17</v>
      </c>
      <c r="BE113" s="213" t="s">
        <v>33</v>
      </c>
      <c r="BF113" s="213">
        <v>2</v>
      </c>
      <c r="BG113" s="213" t="s">
        <v>411</v>
      </c>
      <c r="BH113" s="213" t="s">
        <v>17</v>
      </c>
      <c r="BI113" s="214">
        <v>43523</v>
      </c>
      <c r="BJ113" s="222" t="s">
        <v>6052</v>
      </c>
      <c r="BK113" s="222">
        <v>4</v>
      </c>
      <c r="BL113" s="222" t="s">
        <v>6022</v>
      </c>
      <c r="BM113" s="222" t="s">
        <v>22</v>
      </c>
      <c r="BN113" s="222">
        <v>3</v>
      </c>
      <c r="BO113" s="222" t="s">
        <v>6051</v>
      </c>
      <c r="BP113" s="218" t="s">
        <v>691</v>
      </c>
      <c r="BQ113" s="223">
        <v>45560</v>
      </c>
      <c r="BR113" s="221" t="s">
        <v>401</v>
      </c>
      <c r="BS113" s="224" t="s">
        <v>17</v>
      </c>
      <c r="BT113" s="224" t="s">
        <v>17</v>
      </c>
      <c r="BU113" s="224" t="s">
        <v>33</v>
      </c>
      <c r="BV113" s="224">
        <v>2</v>
      </c>
      <c r="BW113" s="224" t="s">
        <v>400</v>
      </c>
      <c r="BX113" s="224" t="s">
        <v>17</v>
      </c>
      <c r="BY113" s="214">
        <v>43523</v>
      </c>
      <c r="BZ113" s="222" t="s">
        <v>403</v>
      </c>
      <c r="CA113" s="222" t="s">
        <v>17</v>
      </c>
      <c r="CB113" s="222" t="s">
        <v>17</v>
      </c>
      <c r="CC113" s="222" t="s">
        <v>17</v>
      </c>
      <c r="CD113" s="222" t="s">
        <v>17</v>
      </c>
      <c r="CE113" s="222" t="s">
        <v>402</v>
      </c>
      <c r="CF113" s="222" t="s">
        <v>17</v>
      </c>
      <c r="CG113" s="223">
        <v>43523</v>
      </c>
      <c r="CH113" s="221" t="s">
        <v>11802</v>
      </c>
      <c r="CI113" s="222" t="e">
        <v>#N/A</v>
      </c>
      <c r="CJ113" s="222" t="e">
        <v>#N/A</v>
      </c>
      <c r="CK113" s="222" t="e">
        <v>#N/A</v>
      </c>
      <c r="CL113" s="222" t="e">
        <v>#N/A</v>
      </c>
      <c r="CM113" s="222" t="e">
        <v>#N/A</v>
      </c>
      <c r="CN113" s="222" t="e">
        <v>#N/A</v>
      </c>
      <c r="CO113" s="225" t="e">
        <v>#N/A</v>
      </c>
      <c r="CP113" s="222" t="s">
        <v>410</v>
      </c>
      <c r="CQ113" s="224" t="s">
        <v>17</v>
      </c>
      <c r="CR113" s="224" t="s">
        <v>17</v>
      </c>
      <c r="CS113" s="224" t="s">
        <v>33</v>
      </c>
      <c r="CT113" s="224">
        <v>2</v>
      </c>
      <c r="CU113" s="224" t="s">
        <v>409</v>
      </c>
      <c r="CV113" s="224" t="s">
        <v>17</v>
      </c>
      <c r="CW113" s="214">
        <v>43523</v>
      </c>
      <c r="CX113" s="222" t="s">
        <v>4726</v>
      </c>
      <c r="CY113" s="218" t="s">
        <v>17</v>
      </c>
      <c r="CZ113" s="218" t="s">
        <v>512</v>
      </c>
      <c r="DA113" s="218" t="s">
        <v>17</v>
      </c>
      <c r="DB113" s="218" t="s">
        <v>17</v>
      </c>
      <c r="DC113" s="218" t="s">
        <v>4729</v>
      </c>
      <c r="DD113" s="218" t="s">
        <v>512</v>
      </c>
      <c r="DE113" s="220">
        <v>45530</v>
      </c>
      <c r="DF113" s="221" t="s">
        <v>4728</v>
      </c>
      <c r="DG113" s="213">
        <v>4179000</v>
      </c>
      <c r="DH113" s="224" t="s">
        <v>4715</v>
      </c>
      <c r="DI113" s="224" t="s">
        <v>492</v>
      </c>
      <c r="DJ113" s="224">
        <v>1</v>
      </c>
      <c r="DK113" s="224" t="s">
        <v>4727</v>
      </c>
      <c r="DL113" s="224" t="s">
        <v>4716</v>
      </c>
      <c r="DM113" s="214">
        <v>45530</v>
      </c>
      <c r="DN113" s="222" t="s">
        <v>4730</v>
      </c>
      <c r="DO113" s="218" t="s">
        <v>17</v>
      </c>
      <c r="DP113" s="222" t="s">
        <v>512</v>
      </c>
      <c r="DQ113" s="222" t="s">
        <v>17</v>
      </c>
      <c r="DR113" s="222" t="s">
        <v>17</v>
      </c>
      <c r="DS113" s="222" t="s">
        <v>4729</v>
      </c>
      <c r="DT113" s="222" t="s">
        <v>512</v>
      </c>
      <c r="DU113" s="223">
        <v>45530</v>
      </c>
      <c r="DV113" s="221" t="s">
        <v>4731</v>
      </c>
      <c r="DW113" s="213" t="s">
        <v>17</v>
      </c>
      <c r="DX113" s="224" t="s">
        <v>512</v>
      </c>
      <c r="DY113" s="224" t="s">
        <v>17</v>
      </c>
      <c r="DZ113" s="224" t="s">
        <v>17</v>
      </c>
      <c r="EA113" s="224" t="s">
        <v>4729</v>
      </c>
      <c r="EB113" s="224" t="s">
        <v>512</v>
      </c>
      <c r="EC113" s="214">
        <v>45530</v>
      </c>
      <c r="ED113" s="222" t="s">
        <v>4732</v>
      </c>
      <c r="EE113" s="218" t="s">
        <v>17</v>
      </c>
      <c r="EF113" s="222" t="s">
        <v>512</v>
      </c>
      <c r="EG113" s="222" t="s">
        <v>17</v>
      </c>
      <c r="EH113" s="222" t="s">
        <v>17</v>
      </c>
      <c r="EI113" s="222" t="s">
        <v>4729</v>
      </c>
      <c r="EJ113" s="222" t="s">
        <v>512</v>
      </c>
      <c r="EK113" s="223">
        <v>45530</v>
      </c>
      <c r="EL113" s="221" t="s">
        <v>4733</v>
      </c>
      <c r="EM113" s="213" t="s">
        <v>17</v>
      </c>
      <c r="EN113" s="224" t="s">
        <v>512</v>
      </c>
      <c r="EO113" s="224" t="s">
        <v>17</v>
      </c>
      <c r="EP113" s="224" t="s">
        <v>17</v>
      </c>
      <c r="EQ113" s="224" t="s">
        <v>4729</v>
      </c>
      <c r="ER113" s="224" t="s">
        <v>512</v>
      </c>
      <c r="ES113" s="214">
        <v>45530</v>
      </c>
      <c r="ET113" s="222" t="s">
        <v>6053</v>
      </c>
      <c r="EU113" s="222">
        <v>1272</v>
      </c>
      <c r="EV113" s="222" t="s">
        <v>6022</v>
      </c>
      <c r="EW113" s="222" t="s">
        <v>884</v>
      </c>
      <c r="EX113" s="222">
        <v>2</v>
      </c>
      <c r="EY113" s="222" t="s">
        <v>6023</v>
      </c>
      <c r="EZ113" s="222" t="s">
        <v>691</v>
      </c>
      <c r="FA113" s="223">
        <v>45560</v>
      </c>
      <c r="FB113" s="221" t="s">
        <v>408</v>
      </c>
      <c r="FC113" s="224">
        <v>3</v>
      </c>
      <c r="FD113" s="224" t="s">
        <v>405</v>
      </c>
      <c r="FE113" s="224" t="s">
        <v>33</v>
      </c>
      <c r="FF113" s="224">
        <v>2</v>
      </c>
      <c r="FG113" s="224" t="s">
        <v>407</v>
      </c>
      <c r="FH113" s="224" t="s">
        <v>406</v>
      </c>
      <c r="FI113" s="214">
        <v>43523</v>
      </c>
      <c r="FJ113" s="221" t="s">
        <v>441</v>
      </c>
      <c r="FK113" s="222" t="s">
        <v>17</v>
      </c>
      <c r="FL113" s="222" t="s">
        <v>435</v>
      </c>
      <c r="FM113" s="222" t="s">
        <v>17</v>
      </c>
      <c r="FN113" s="222" t="s">
        <v>17</v>
      </c>
      <c r="FO113" s="222" t="s">
        <v>437</v>
      </c>
      <c r="FP113" s="218" t="s">
        <v>436</v>
      </c>
      <c r="FQ113" s="219">
        <v>43578</v>
      </c>
      <c r="FR113" s="221" t="s">
        <v>442</v>
      </c>
      <c r="FS113" s="224" t="s">
        <v>17</v>
      </c>
      <c r="FT113" s="224" t="s">
        <v>435</v>
      </c>
      <c r="FU113" s="224" t="s">
        <v>17</v>
      </c>
      <c r="FV113" s="224" t="s">
        <v>17</v>
      </c>
      <c r="FW113" s="224" t="s">
        <v>437</v>
      </c>
      <c r="FX113" s="224" t="s">
        <v>436</v>
      </c>
      <c r="FY113" s="214">
        <v>43578</v>
      </c>
      <c r="FZ113" s="222" t="s">
        <v>2759</v>
      </c>
      <c r="GA113" s="222">
        <v>2</v>
      </c>
      <c r="GB113" s="222" t="s">
        <v>2177</v>
      </c>
      <c r="GC113" s="222" t="s">
        <v>33</v>
      </c>
      <c r="GD113" s="222">
        <v>2</v>
      </c>
      <c r="GE113" s="222" t="s">
        <v>17</v>
      </c>
      <c r="GF113" s="222" t="s">
        <v>17</v>
      </c>
      <c r="GG113" s="223">
        <v>45459</v>
      </c>
      <c r="GH113" s="221" t="s">
        <v>2765</v>
      </c>
      <c r="GI113" s="224">
        <v>1</v>
      </c>
      <c r="GJ113" s="224" t="s">
        <v>2177</v>
      </c>
      <c r="GK113" s="224" t="s">
        <v>33</v>
      </c>
      <c r="GL113" s="224">
        <v>2</v>
      </c>
      <c r="GM113" s="224" t="s">
        <v>17</v>
      </c>
      <c r="GN113" s="224" t="s">
        <v>17</v>
      </c>
      <c r="GO113" s="214">
        <v>45459</v>
      </c>
      <c r="GP113" s="222" t="s">
        <v>2760</v>
      </c>
      <c r="GQ113" s="222">
        <v>2</v>
      </c>
      <c r="GR113" s="222" t="s">
        <v>2177</v>
      </c>
      <c r="GS113" s="222" t="s">
        <v>33</v>
      </c>
      <c r="GT113" s="222">
        <v>2</v>
      </c>
      <c r="GU113" s="222" t="s">
        <v>17</v>
      </c>
      <c r="GV113" s="222" t="s">
        <v>17</v>
      </c>
      <c r="GW113" s="223">
        <v>45459</v>
      </c>
      <c r="GX113" s="221" t="s">
        <v>2766</v>
      </c>
      <c r="GY113" s="224">
        <v>0</v>
      </c>
      <c r="GZ113" s="224" t="s">
        <v>2177</v>
      </c>
      <c r="HA113" s="224" t="s">
        <v>33</v>
      </c>
      <c r="HB113" s="224">
        <v>2</v>
      </c>
      <c r="HC113" s="224" t="s">
        <v>17</v>
      </c>
      <c r="HD113" s="224" t="s">
        <v>17</v>
      </c>
      <c r="HE113" s="214">
        <v>45459</v>
      </c>
      <c r="HF113" s="222" t="s">
        <v>2758</v>
      </c>
      <c r="HG113" s="222">
        <v>2</v>
      </c>
      <c r="HH113" s="222" t="s">
        <v>2177</v>
      </c>
      <c r="HI113" s="222" t="s">
        <v>33</v>
      </c>
      <c r="HJ113" s="222">
        <v>2</v>
      </c>
      <c r="HK113" s="222" t="s">
        <v>17</v>
      </c>
      <c r="HL113" s="222" t="s">
        <v>17</v>
      </c>
      <c r="HM113" s="223">
        <v>45459</v>
      </c>
      <c r="HN113" s="221" t="s">
        <v>2764</v>
      </c>
      <c r="HO113" s="224">
        <v>3</v>
      </c>
      <c r="HP113" s="224" t="s">
        <v>2177</v>
      </c>
      <c r="HQ113" s="224" t="s">
        <v>33</v>
      </c>
      <c r="HR113" s="224">
        <v>2</v>
      </c>
      <c r="HS113" s="224" t="s">
        <v>17</v>
      </c>
      <c r="HT113" s="224" t="s">
        <v>17</v>
      </c>
      <c r="HU113" s="214">
        <v>45459</v>
      </c>
      <c r="HV113" s="222" t="s">
        <v>2761</v>
      </c>
      <c r="HW113" s="222">
        <v>1</v>
      </c>
      <c r="HX113" s="222" t="s">
        <v>2177</v>
      </c>
      <c r="HY113" s="222" t="s">
        <v>33</v>
      </c>
      <c r="HZ113" s="222">
        <v>2</v>
      </c>
      <c r="IA113" s="222" t="s">
        <v>17</v>
      </c>
      <c r="IB113" s="222" t="s">
        <v>17</v>
      </c>
      <c r="IC113" s="223">
        <v>45459</v>
      </c>
      <c r="ID113" s="221" t="s">
        <v>2763</v>
      </c>
      <c r="IE113" s="224">
        <v>1</v>
      </c>
      <c r="IF113" s="224" t="s">
        <v>2177</v>
      </c>
      <c r="IG113" s="224" t="s">
        <v>33</v>
      </c>
      <c r="IH113" s="224">
        <v>2</v>
      </c>
      <c r="II113" s="224" t="s">
        <v>17</v>
      </c>
      <c r="IJ113" s="224" t="s">
        <v>17</v>
      </c>
      <c r="IK113" s="214">
        <v>45459</v>
      </c>
      <c r="IL113" s="222" t="s">
        <v>2762</v>
      </c>
      <c r="IM113" s="222">
        <v>3</v>
      </c>
      <c r="IN113" s="222" t="s">
        <v>2177</v>
      </c>
      <c r="IO113" s="222" t="s">
        <v>33</v>
      </c>
      <c r="IP113" s="222">
        <v>2</v>
      </c>
      <c r="IQ113" s="222" t="s">
        <v>17</v>
      </c>
      <c r="IR113" s="222" t="s">
        <v>17</v>
      </c>
      <c r="IS113" s="223">
        <v>45459</v>
      </c>
    </row>
    <row r="114" spans="1:253" s="11" customFormat="1" ht="13.25" customHeight="1" x14ac:dyDescent="0.25">
      <c r="A114" s="11" t="s">
        <v>879</v>
      </c>
      <c r="B114" s="11" t="s">
        <v>11382</v>
      </c>
      <c r="C114" s="11" t="s">
        <v>880</v>
      </c>
      <c r="D114" s="11" t="s">
        <v>109</v>
      </c>
      <c r="E114" s="11" t="s">
        <v>10605</v>
      </c>
      <c r="F114" s="11" t="s">
        <v>6054</v>
      </c>
      <c r="G114" s="212">
        <v>245145000</v>
      </c>
      <c r="H114" s="213" t="s">
        <v>4707</v>
      </c>
      <c r="I114" s="213" t="s">
        <v>884</v>
      </c>
      <c r="J114" s="213">
        <v>2</v>
      </c>
      <c r="K114" s="213" t="s">
        <v>4709</v>
      </c>
      <c r="L114" s="213" t="s">
        <v>4708</v>
      </c>
      <c r="M114" s="214">
        <v>45560</v>
      </c>
      <c r="N114" s="221" t="s">
        <v>6058</v>
      </c>
      <c r="O114" s="216">
        <v>669831</v>
      </c>
      <c r="P114" s="216" t="s">
        <v>6055</v>
      </c>
      <c r="Q114" s="216" t="s">
        <v>22</v>
      </c>
      <c r="R114" s="216">
        <v>3</v>
      </c>
      <c r="S114" s="216" t="s">
        <v>6057</v>
      </c>
      <c r="T114" s="216" t="s">
        <v>6056</v>
      </c>
      <c r="U114" s="217">
        <v>45560</v>
      </c>
      <c r="V114" s="221" t="s">
        <v>6060</v>
      </c>
      <c r="W114" s="213">
        <v>33000000</v>
      </c>
      <c r="X114" s="213" t="s">
        <v>6027</v>
      </c>
      <c r="Y114" s="213" t="s">
        <v>884</v>
      </c>
      <c r="Z114" s="213">
        <v>2</v>
      </c>
      <c r="AA114" s="213" t="s">
        <v>6059</v>
      </c>
      <c r="AB114" s="213" t="s">
        <v>6028</v>
      </c>
      <c r="AC114" s="214">
        <v>45560</v>
      </c>
      <c r="AD114" s="221" t="s">
        <v>6062</v>
      </c>
      <c r="AE114" s="218">
        <v>33000000</v>
      </c>
      <c r="AF114" s="218" t="s">
        <v>6027</v>
      </c>
      <c r="AG114" s="218" t="s">
        <v>884</v>
      </c>
      <c r="AH114" s="218">
        <v>2</v>
      </c>
      <c r="AI114" s="218" t="s">
        <v>6061</v>
      </c>
      <c r="AJ114" s="218" t="s">
        <v>6028</v>
      </c>
      <c r="AK114" s="219">
        <v>45560</v>
      </c>
      <c r="AL114" s="221" t="s">
        <v>6066</v>
      </c>
      <c r="AM114" s="213">
        <v>300000</v>
      </c>
      <c r="AN114" s="213" t="s">
        <v>6063</v>
      </c>
      <c r="AO114" s="213" t="s">
        <v>492</v>
      </c>
      <c r="AP114" s="213">
        <v>1</v>
      </c>
      <c r="AQ114" s="213" t="s">
        <v>6065</v>
      </c>
      <c r="AR114" s="213" t="s">
        <v>6064</v>
      </c>
      <c r="AS114" s="214">
        <v>45560</v>
      </c>
      <c r="AT114" s="222" t="s">
        <v>6070</v>
      </c>
      <c r="AU114" s="218">
        <v>12867</v>
      </c>
      <c r="AV114" s="218" t="s">
        <v>6067</v>
      </c>
      <c r="AW114" s="218" t="s">
        <v>492</v>
      </c>
      <c r="AX114" s="218">
        <v>1</v>
      </c>
      <c r="AY114" s="218" t="s">
        <v>6069</v>
      </c>
      <c r="AZ114" s="218" t="s">
        <v>6068</v>
      </c>
      <c r="BA114" s="219">
        <v>45560</v>
      </c>
      <c r="BB114" s="221" t="s">
        <v>881</v>
      </c>
      <c r="BC114" s="213">
        <v>0</v>
      </c>
      <c r="BD114" s="213" t="s">
        <v>17</v>
      </c>
      <c r="BE114" s="213" t="s">
        <v>17</v>
      </c>
      <c r="BF114" s="213" t="s">
        <v>17</v>
      </c>
      <c r="BG114" s="213" t="s">
        <v>17</v>
      </c>
      <c r="BH114" s="213" t="s">
        <v>17</v>
      </c>
      <c r="BI114" s="214">
        <v>44770</v>
      </c>
      <c r="BJ114" s="222" t="s">
        <v>6072</v>
      </c>
      <c r="BK114" s="222">
        <v>1739</v>
      </c>
      <c r="BL114" s="222" t="s">
        <v>6067</v>
      </c>
      <c r="BM114" s="222" t="s">
        <v>492</v>
      </c>
      <c r="BN114" s="222">
        <v>1</v>
      </c>
      <c r="BO114" s="222" t="s">
        <v>6071</v>
      </c>
      <c r="BP114" s="218" t="s">
        <v>6068</v>
      </c>
      <c r="BQ114" s="223">
        <v>45560</v>
      </c>
      <c r="BR114" s="221" t="s">
        <v>6076</v>
      </c>
      <c r="BS114" s="224">
        <v>1200000</v>
      </c>
      <c r="BT114" s="224" t="s">
        <v>1026</v>
      </c>
      <c r="BU114" s="224" t="s">
        <v>492</v>
      </c>
      <c r="BV114" s="224">
        <v>1</v>
      </c>
      <c r="BW114" s="224" t="s">
        <v>1028</v>
      </c>
      <c r="BX114" s="224" t="s">
        <v>1027</v>
      </c>
      <c r="BY114" s="214">
        <v>45560</v>
      </c>
      <c r="BZ114" s="222" t="s">
        <v>6077</v>
      </c>
      <c r="CA114" s="222">
        <v>805000</v>
      </c>
      <c r="CB114" s="222" t="s">
        <v>1026</v>
      </c>
      <c r="CC114" s="222" t="s">
        <v>492</v>
      </c>
      <c r="CD114" s="222">
        <v>1</v>
      </c>
      <c r="CE114" s="222" t="s">
        <v>1030</v>
      </c>
      <c r="CF114" s="222" t="s">
        <v>1027</v>
      </c>
      <c r="CG114" s="223">
        <v>45560</v>
      </c>
      <c r="CH114" s="221" t="s">
        <v>11803</v>
      </c>
      <c r="CI114" s="222" t="e">
        <v>#N/A</v>
      </c>
      <c r="CJ114" s="222" t="e">
        <v>#N/A</v>
      </c>
      <c r="CK114" s="222" t="e">
        <v>#N/A</v>
      </c>
      <c r="CL114" s="222" t="e">
        <v>#N/A</v>
      </c>
      <c r="CM114" s="222" t="e">
        <v>#N/A</v>
      </c>
      <c r="CN114" s="222" t="e">
        <v>#N/A</v>
      </c>
      <c r="CO114" s="225" t="e">
        <v>#N/A</v>
      </c>
      <c r="CP114" s="222" t="s">
        <v>883</v>
      </c>
      <c r="CQ114" s="224">
        <v>0</v>
      </c>
      <c r="CR114" s="224" t="s">
        <v>17</v>
      </c>
      <c r="CS114" s="224" t="s">
        <v>17</v>
      </c>
      <c r="CT114" s="224" t="s">
        <v>17</v>
      </c>
      <c r="CU114" s="224" t="s">
        <v>17</v>
      </c>
      <c r="CV114" s="224" t="s">
        <v>17</v>
      </c>
      <c r="CW114" s="214">
        <v>44770</v>
      </c>
      <c r="CX114" s="222" t="s">
        <v>6079</v>
      </c>
      <c r="CY114" s="218">
        <v>20600000</v>
      </c>
      <c r="CZ114" s="218" t="s">
        <v>6082</v>
      </c>
      <c r="DA114" s="218" t="s">
        <v>884</v>
      </c>
      <c r="DB114" s="218">
        <v>2</v>
      </c>
      <c r="DC114" s="218" t="s">
        <v>6086</v>
      </c>
      <c r="DD114" s="218" t="s">
        <v>6083</v>
      </c>
      <c r="DE114" s="220">
        <v>45560</v>
      </c>
      <c r="DF114" s="221" t="s">
        <v>6081</v>
      </c>
      <c r="DG114" s="213">
        <v>0</v>
      </c>
      <c r="DH114" s="224" t="s">
        <v>6027</v>
      </c>
      <c r="DI114" s="224" t="s">
        <v>884</v>
      </c>
      <c r="DJ114" s="224">
        <v>2</v>
      </c>
      <c r="DK114" s="224" t="s">
        <v>6080</v>
      </c>
      <c r="DL114" s="224" t="s">
        <v>6028</v>
      </c>
      <c r="DM114" s="214">
        <v>45560</v>
      </c>
      <c r="DN114" s="222" t="s">
        <v>6085</v>
      </c>
      <c r="DO114" s="218">
        <v>12400000</v>
      </c>
      <c r="DP114" s="222" t="s">
        <v>6082</v>
      </c>
      <c r="DQ114" s="222" t="s">
        <v>884</v>
      </c>
      <c r="DR114" s="222">
        <v>2</v>
      </c>
      <c r="DS114" s="222" t="s">
        <v>6084</v>
      </c>
      <c r="DT114" s="222" t="s">
        <v>6083</v>
      </c>
      <c r="DU114" s="223">
        <v>45560</v>
      </c>
      <c r="DV114" s="221" t="s">
        <v>6087</v>
      </c>
      <c r="DW114" s="213">
        <v>20570000</v>
      </c>
      <c r="DX114" s="224" t="s">
        <v>6082</v>
      </c>
      <c r="DY114" s="224" t="s">
        <v>884</v>
      </c>
      <c r="DZ114" s="224">
        <v>2</v>
      </c>
      <c r="EA114" s="224" t="s">
        <v>6086</v>
      </c>
      <c r="EB114" s="224" t="s">
        <v>6083</v>
      </c>
      <c r="EC114" s="214">
        <v>45560</v>
      </c>
      <c r="ED114" s="222" t="s">
        <v>6091</v>
      </c>
      <c r="EE114" s="218">
        <v>30000</v>
      </c>
      <c r="EF114" s="222" t="s">
        <v>6088</v>
      </c>
      <c r="EG114" s="222" t="s">
        <v>884</v>
      </c>
      <c r="EH114" s="222">
        <v>2</v>
      </c>
      <c r="EI114" s="222" t="s">
        <v>6090</v>
      </c>
      <c r="EJ114" s="222" t="s">
        <v>6089</v>
      </c>
      <c r="EK114" s="223">
        <v>45560</v>
      </c>
      <c r="EL114" s="221" t="s">
        <v>6093</v>
      </c>
      <c r="EM114" s="213">
        <v>0</v>
      </c>
      <c r="EN114" s="224" t="s">
        <v>17</v>
      </c>
      <c r="EO114" s="224" t="s">
        <v>22</v>
      </c>
      <c r="EP114" s="224">
        <v>3</v>
      </c>
      <c r="EQ114" s="224" t="s">
        <v>6092</v>
      </c>
      <c r="ER114" s="224" t="s">
        <v>17</v>
      </c>
      <c r="ES114" s="214">
        <v>45560</v>
      </c>
      <c r="ET114" s="222" t="s">
        <v>6075</v>
      </c>
      <c r="EU114" s="222">
        <v>1272</v>
      </c>
      <c r="EV114" s="222" t="s">
        <v>6022</v>
      </c>
      <c r="EW114" s="222" t="s">
        <v>884</v>
      </c>
      <c r="EX114" s="222">
        <v>2</v>
      </c>
      <c r="EY114" s="222" t="s">
        <v>6074</v>
      </c>
      <c r="EZ114" s="222" t="s">
        <v>6073</v>
      </c>
      <c r="FA114" s="223">
        <v>45560</v>
      </c>
      <c r="FB114" s="221" t="s">
        <v>6097</v>
      </c>
      <c r="FC114" s="224">
        <v>2</v>
      </c>
      <c r="FD114" s="224" t="s">
        <v>6094</v>
      </c>
      <c r="FE114" s="224" t="s">
        <v>884</v>
      </c>
      <c r="FF114" s="224">
        <v>2</v>
      </c>
      <c r="FG114" s="224" t="s">
        <v>6096</v>
      </c>
      <c r="FH114" s="224" t="s">
        <v>6095</v>
      </c>
      <c r="FI114" s="214">
        <v>45560</v>
      </c>
      <c r="FJ114" s="221" t="s">
        <v>11804</v>
      </c>
      <c r="FK114" s="222" t="e">
        <v>#N/A</v>
      </c>
      <c r="FL114" s="222" t="e">
        <v>#N/A</v>
      </c>
      <c r="FM114" s="222" t="e">
        <v>#N/A</v>
      </c>
      <c r="FN114" s="222" t="e">
        <v>#N/A</v>
      </c>
      <c r="FO114" s="222" t="e">
        <v>#N/A</v>
      </c>
      <c r="FP114" s="218" t="e">
        <v>#N/A</v>
      </c>
      <c r="FQ114" s="219" t="e">
        <v>#N/A</v>
      </c>
      <c r="FR114" s="221" t="s">
        <v>11805</v>
      </c>
      <c r="FS114" s="224" t="e">
        <v>#N/A</v>
      </c>
      <c r="FT114" s="224" t="e">
        <v>#N/A</v>
      </c>
      <c r="FU114" s="224" t="e">
        <v>#N/A</v>
      </c>
      <c r="FV114" s="224" t="e">
        <v>#N/A</v>
      </c>
      <c r="FW114" s="224" t="e">
        <v>#N/A</v>
      </c>
      <c r="FX114" s="224" t="e">
        <v>#N/A</v>
      </c>
      <c r="FY114" s="214" t="e">
        <v>#N/A</v>
      </c>
      <c r="FZ114" s="222" t="s">
        <v>3468</v>
      </c>
      <c r="GA114" s="222">
        <v>2</v>
      </c>
      <c r="GB114" s="222" t="s">
        <v>2177</v>
      </c>
      <c r="GC114" s="222" t="s">
        <v>33</v>
      </c>
      <c r="GD114" s="222">
        <v>2</v>
      </c>
      <c r="GE114" s="222" t="s">
        <v>17</v>
      </c>
      <c r="GF114" s="222" t="s">
        <v>17</v>
      </c>
      <c r="GG114" s="223">
        <v>45463</v>
      </c>
      <c r="GH114" s="221" t="s">
        <v>3474</v>
      </c>
      <c r="GI114" s="224">
        <v>1</v>
      </c>
      <c r="GJ114" s="224" t="s">
        <v>2177</v>
      </c>
      <c r="GK114" s="224" t="s">
        <v>33</v>
      </c>
      <c r="GL114" s="224">
        <v>2</v>
      </c>
      <c r="GM114" s="224" t="s">
        <v>17</v>
      </c>
      <c r="GN114" s="224" t="s">
        <v>17</v>
      </c>
      <c r="GO114" s="214">
        <v>45463</v>
      </c>
      <c r="GP114" s="222" t="s">
        <v>3469</v>
      </c>
      <c r="GQ114" s="222">
        <v>2</v>
      </c>
      <c r="GR114" s="222" t="s">
        <v>2177</v>
      </c>
      <c r="GS114" s="222" t="s">
        <v>33</v>
      </c>
      <c r="GT114" s="222">
        <v>2</v>
      </c>
      <c r="GU114" s="222" t="s">
        <v>17</v>
      </c>
      <c r="GV114" s="222" t="s">
        <v>17</v>
      </c>
      <c r="GW114" s="223">
        <v>45463</v>
      </c>
      <c r="GX114" s="221" t="s">
        <v>3475</v>
      </c>
      <c r="GY114" s="224">
        <v>0</v>
      </c>
      <c r="GZ114" s="224" t="s">
        <v>2177</v>
      </c>
      <c r="HA114" s="224" t="s">
        <v>33</v>
      </c>
      <c r="HB114" s="224">
        <v>2</v>
      </c>
      <c r="HC114" s="224" t="s">
        <v>17</v>
      </c>
      <c r="HD114" s="224" t="s">
        <v>17</v>
      </c>
      <c r="HE114" s="214">
        <v>45463</v>
      </c>
      <c r="HF114" s="222" t="s">
        <v>3467</v>
      </c>
      <c r="HG114" s="222">
        <v>0</v>
      </c>
      <c r="HH114" s="222" t="s">
        <v>2177</v>
      </c>
      <c r="HI114" s="222" t="s">
        <v>33</v>
      </c>
      <c r="HJ114" s="222">
        <v>2</v>
      </c>
      <c r="HK114" s="222" t="s">
        <v>17</v>
      </c>
      <c r="HL114" s="222" t="s">
        <v>17</v>
      </c>
      <c r="HM114" s="223">
        <v>45463</v>
      </c>
      <c r="HN114" s="221" t="s">
        <v>3473</v>
      </c>
      <c r="HO114" s="224">
        <v>0</v>
      </c>
      <c r="HP114" s="224" t="s">
        <v>2177</v>
      </c>
      <c r="HQ114" s="224" t="s">
        <v>33</v>
      </c>
      <c r="HR114" s="224">
        <v>2</v>
      </c>
      <c r="HS114" s="224" t="s">
        <v>17</v>
      </c>
      <c r="HT114" s="224" t="s">
        <v>17</v>
      </c>
      <c r="HU114" s="214">
        <v>45463</v>
      </c>
      <c r="HV114" s="222" t="s">
        <v>3470</v>
      </c>
      <c r="HW114" s="222">
        <v>1</v>
      </c>
      <c r="HX114" s="222" t="s">
        <v>2177</v>
      </c>
      <c r="HY114" s="222" t="s">
        <v>33</v>
      </c>
      <c r="HZ114" s="222">
        <v>2</v>
      </c>
      <c r="IA114" s="222" t="s">
        <v>17</v>
      </c>
      <c r="IB114" s="222" t="s">
        <v>17</v>
      </c>
      <c r="IC114" s="223">
        <v>45463</v>
      </c>
      <c r="ID114" s="221" t="s">
        <v>3472</v>
      </c>
      <c r="IE114" s="224">
        <v>1</v>
      </c>
      <c r="IF114" s="224" t="s">
        <v>2177</v>
      </c>
      <c r="IG114" s="224" t="s">
        <v>33</v>
      </c>
      <c r="IH114" s="224">
        <v>2</v>
      </c>
      <c r="II114" s="224" t="s">
        <v>17</v>
      </c>
      <c r="IJ114" s="224" t="s">
        <v>17</v>
      </c>
      <c r="IK114" s="214">
        <v>45463</v>
      </c>
      <c r="IL114" s="222" t="s">
        <v>3471</v>
      </c>
      <c r="IM114" s="222">
        <v>3</v>
      </c>
      <c r="IN114" s="222" t="s">
        <v>2177</v>
      </c>
      <c r="IO114" s="222" t="s">
        <v>33</v>
      </c>
      <c r="IP114" s="222">
        <v>2</v>
      </c>
      <c r="IQ114" s="222" t="s">
        <v>17</v>
      </c>
      <c r="IR114" s="222" t="s">
        <v>17</v>
      </c>
      <c r="IS114" s="223">
        <v>45463</v>
      </c>
    </row>
    <row r="115" spans="1:253" s="11" customFormat="1" ht="13.25" customHeight="1" x14ac:dyDescent="0.25">
      <c r="A115" s="11" t="s">
        <v>1221</v>
      </c>
      <c r="B115" s="11" t="s">
        <v>11090</v>
      </c>
      <c r="C115" s="11" t="s">
        <v>1222</v>
      </c>
      <c r="D115" s="11" t="s">
        <v>1223</v>
      </c>
      <c r="E115" s="11" t="s">
        <v>10606</v>
      </c>
      <c r="F115" s="11" t="s">
        <v>4923</v>
      </c>
      <c r="G115" s="212">
        <v>4327000</v>
      </c>
      <c r="H115" s="213" t="s">
        <v>4920</v>
      </c>
      <c r="I115" s="213" t="s">
        <v>884</v>
      </c>
      <c r="J115" s="213">
        <v>2</v>
      </c>
      <c r="K115" s="213" t="s">
        <v>4922</v>
      </c>
      <c r="L115" s="213" t="s">
        <v>4921</v>
      </c>
      <c r="M115" s="214">
        <v>45530</v>
      </c>
      <c r="N115" s="221" t="s">
        <v>4927</v>
      </c>
      <c r="O115" s="216">
        <v>74180</v>
      </c>
      <c r="P115" s="216" t="s">
        <v>4924</v>
      </c>
      <c r="Q115" s="216" t="s">
        <v>33</v>
      </c>
      <c r="R115" s="216">
        <v>2</v>
      </c>
      <c r="S115" s="216" t="s">
        <v>4926</v>
      </c>
      <c r="T115" s="216" t="s">
        <v>4925</v>
      </c>
      <c r="U115" s="217">
        <v>45530</v>
      </c>
      <c r="V115" s="221" t="s">
        <v>4931</v>
      </c>
      <c r="W115" s="213">
        <v>58000</v>
      </c>
      <c r="X115" s="213" t="s">
        <v>4928</v>
      </c>
      <c r="Y115" s="213" t="s">
        <v>884</v>
      </c>
      <c r="Z115" s="213">
        <v>2</v>
      </c>
      <c r="AA115" s="213" t="s">
        <v>4930</v>
      </c>
      <c r="AB115" s="213" t="s">
        <v>4929</v>
      </c>
      <c r="AC115" s="214">
        <v>45530</v>
      </c>
      <c r="AD115" s="221" t="s">
        <v>4933</v>
      </c>
      <c r="AE115" s="218">
        <v>58000</v>
      </c>
      <c r="AF115" s="218" t="s">
        <v>4928</v>
      </c>
      <c r="AG115" s="218" t="s">
        <v>884</v>
      </c>
      <c r="AH115" s="218">
        <v>2</v>
      </c>
      <c r="AI115" s="218" t="s">
        <v>4932</v>
      </c>
      <c r="AJ115" s="218" t="s">
        <v>4929</v>
      </c>
      <c r="AK115" s="219">
        <v>45530</v>
      </c>
      <c r="AL115" s="221" t="s">
        <v>4937</v>
      </c>
      <c r="AM115" s="213">
        <v>58000</v>
      </c>
      <c r="AN115" s="213" t="s">
        <v>4934</v>
      </c>
      <c r="AO115" s="213" t="s">
        <v>884</v>
      </c>
      <c r="AP115" s="213">
        <v>2</v>
      </c>
      <c r="AQ115" s="213" t="s">
        <v>4936</v>
      </c>
      <c r="AR115" s="213" t="s">
        <v>4935</v>
      </c>
      <c r="AS115" s="214">
        <v>45530</v>
      </c>
      <c r="AT115" s="222" t="s">
        <v>4939</v>
      </c>
      <c r="AU115" s="218" t="s">
        <v>17</v>
      </c>
      <c r="AV115" s="218" t="s">
        <v>824</v>
      </c>
      <c r="AW115" s="218" t="s">
        <v>17</v>
      </c>
      <c r="AX115" s="218" t="s">
        <v>17</v>
      </c>
      <c r="AY115" s="218" t="s">
        <v>4938</v>
      </c>
      <c r="AZ115" s="218" t="s">
        <v>17</v>
      </c>
      <c r="BA115" s="219">
        <v>45530</v>
      </c>
      <c r="BB115" s="221" t="s">
        <v>4959</v>
      </c>
      <c r="BC115" s="213" t="s">
        <v>17</v>
      </c>
      <c r="BD115" s="213" t="s">
        <v>824</v>
      </c>
      <c r="BE115" s="213" t="s">
        <v>17</v>
      </c>
      <c r="BF115" s="213" t="s">
        <v>17</v>
      </c>
      <c r="BG115" s="213" t="s">
        <v>4759</v>
      </c>
      <c r="BH115" s="213" t="s">
        <v>17</v>
      </c>
      <c r="BI115" s="214">
        <v>45530</v>
      </c>
      <c r="BJ115" s="222" t="s">
        <v>4942</v>
      </c>
      <c r="BK115" s="222">
        <v>14</v>
      </c>
      <c r="BL115" s="222" t="s">
        <v>4940</v>
      </c>
      <c r="BM115" s="222" t="s">
        <v>22</v>
      </c>
      <c r="BN115" s="222">
        <v>3</v>
      </c>
      <c r="BO115" s="222" t="s">
        <v>4900</v>
      </c>
      <c r="BP115" s="218" t="s">
        <v>4941</v>
      </c>
      <c r="BQ115" s="223">
        <v>45530</v>
      </c>
      <c r="BR115" s="221" t="s">
        <v>4960</v>
      </c>
      <c r="BS115" s="224" t="s">
        <v>17</v>
      </c>
      <c r="BT115" s="224" t="s">
        <v>824</v>
      </c>
      <c r="BU115" s="224" t="s">
        <v>17</v>
      </c>
      <c r="BV115" s="224" t="s">
        <v>17</v>
      </c>
      <c r="BW115" s="224" t="s">
        <v>4759</v>
      </c>
      <c r="BX115" s="224" t="s">
        <v>17</v>
      </c>
      <c r="BY115" s="214">
        <v>45530</v>
      </c>
      <c r="BZ115" s="222" t="s">
        <v>4961</v>
      </c>
      <c r="CA115" s="222" t="s">
        <v>17</v>
      </c>
      <c r="CB115" s="222" t="s">
        <v>824</v>
      </c>
      <c r="CC115" s="222" t="s">
        <v>17</v>
      </c>
      <c r="CD115" s="222" t="s">
        <v>17</v>
      </c>
      <c r="CE115" s="222" t="s">
        <v>4759</v>
      </c>
      <c r="CF115" s="222" t="s">
        <v>17</v>
      </c>
      <c r="CG115" s="223">
        <v>45530</v>
      </c>
      <c r="CH115" s="221" t="s">
        <v>11806</v>
      </c>
      <c r="CI115" s="222" t="e">
        <v>#N/A</v>
      </c>
      <c r="CJ115" s="222" t="e">
        <v>#N/A</v>
      </c>
      <c r="CK115" s="222" t="e">
        <v>#N/A</v>
      </c>
      <c r="CL115" s="222" t="e">
        <v>#N/A</v>
      </c>
      <c r="CM115" s="222" t="e">
        <v>#N/A</v>
      </c>
      <c r="CN115" s="222" t="e">
        <v>#N/A</v>
      </c>
      <c r="CO115" s="225" t="e">
        <v>#N/A</v>
      </c>
      <c r="CP115" s="222" t="s">
        <v>4963</v>
      </c>
      <c r="CQ115" s="224" t="s">
        <v>17</v>
      </c>
      <c r="CR115" s="224" t="s">
        <v>824</v>
      </c>
      <c r="CS115" s="224" t="s">
        <v>17</v>
      </c>
      <c r="CT115" s="224" t="s">
        <v>17</v>
      </c>
      <c r="CU115" s="224" t="s">
        <v>4759</v>
      </c>
      <c r="CV115" s="224" t="s">
        <v>17</v>
      </c>
      <c r="CW115" s="214">
        <v>45530</v>
      </c>
      <c r="CX115" s="222" t="s">
        <v>4947</v>
      </c>
      <c r="CY115" s="218">
        <v>36000</v>
      </c>
      <c r="CZ115" s="218" t="s">
        <v>4944</v>
      </c>
      <c r="DA115" s="218" t="s">
        <v>33</v>
      </c>
      <c r="DB115" s="218">
        <v>2</v>
      </c>
      <c r="DC115" s="218" t="s">
        <v>4952</v>
      </c>
      <c r="DD115" s="218" t="s">
        <v>4945</v>
      </c>
      <c r="DE115" s="220">
        <v>45530</v>
      </c>
      <c r="DF115" s="221" t="s">
        <v>4949</v>
      </c>
      <c r="DG115" s="213">
        <v>0</v>
      </c>
      <c r="DH115" s="224" t="s">
        <v>4944</v>
      </c>
      <c r="DI115" s="224" t="s">
        <v>33</v>
      </c>
      <c r="DJ115" s="224">
        <v>2</v>
      </c>
      <c r="DK115" s="224" t="s">
        <v>4948</v>
      </c>
      <c r="DL115" s="224" t="s">
        <v>4945</v>
      </c>
      <c r="DM115" s="214">
        <v>45530</v>
      </c>
      <c r="DN115" s="222" t="s">
        <v>4951</v>
      </c>
      <c r="DO115" s="218">
        <v>23000</v>
      </c>
      <c r="DP115" s="222" t="s">
        <v>4944</v>
      </c>
      <c r="DQ115" s="222" t="s">
        <v>33</v>
      </c>
      <c r="DR115" s="222">
        <v>2</v>
      </c>
      <c r="DS115" s="222" t="s">
        <v>4950</v>
      </c>
      <c r="DT115" s="222" t="s">
        <v>4945</v>
      </c>
      <c r="DU115" s="223">
        <v>45530</v>
      </c>
      <c r="DV115" s="221" t="s">
        <v>4953</v>
      </c>
      <c r="DW115" s="213">
        <v>36000</v>
      </c>
      <c r="DX115" s="224" t="s">
        <v>4944</v>
      </c>
      <c r="DY115" s="224" t="s">
        <v>33</v>
      </c>
      <c r="DZ115" s="224">
        <v>2</v>
      </c>
      <c r="EA115" s="224" t="s">
        <v>4952</v>
      </c>
      <c r="EB115" s="224" t="s">
        <v>4945</v>
      </c>
      <c r="EC115" s="214">
        <v>45530</v>
      </c>
      <c r="ED115" s="222" t="s">
        <v>4954</v>
      </c>
      <c r="EE115" s="218">
        <v>0</v>
      </c>
      <c r="EF115" s="222" t="s">
        <v>4944</v>
      </c>
      <c r="EG115" s="222" t="s">
        <v>33</v>
      </c>
      <c r="EH115" s="222">
        <v>2</v>
      </c>
      <c r="EI115" s="222" t="s">
        <v>4952</v>
      </c>
      <c r="EJ115" s="222" t="s">
        <v>4945</v>
      </c>
      <c r="EK115" s="223">
        <v>45530</v>
      </c>
      <c r="EL115" s="221" t="s">
        <v>4955</v>
      </c>
      <c r="EM115" s="213">
        <v>0</v>
      </c>
      <c r="EN115" s="224" t="s">
        <v>4944</v>
      </c>
      <c r="EO115" s="224" t="s">
        <v>33</v>
      </c>
      <c r="EP115" s="224">
        <v>2</v>
      </c>
      <c r="EQ115" s="224" t="s">
        <v>4952</v>
      </c>
      <c r="ER115" s="224" t="s">
        <v>4945</v>
      </c>
      <c r="ES115" s="214">
        <v>45530</v>
      </c>
      <c r="ET115" s="222" t="s">
        <v>4943</v>
      </c>
      <c r="EU115" s="222">
        <v>14</v>
      </c>
      <c r="EV115" s="222" t="s">
        <v>4940</v>
      </c>
      <c r="EW115" s="222" t="s">
        <v>22</v>
      </c>
      <c r="EX115" s="222">
        <v>3</v>
      </c>
      <c r="EY115" s="222" t="s">
        <v>4900</v>
      </c>
      <c r="EZ115" s="222" t="s">
        <v>4941</v>
      </c>
      <c r="FA115" s="223">
        <v>45530</v>
      </c>
      <c r="FB115" s="221" t="s">
        <v>4958</v>
      </c>
      <c r="FC115" s="224">
        <v>2</v>
      </c>
      <c r="FD115" s="224" t="s">
        <v>1005</v>
      </c>
      <c r="FE115" s="224" t="s">
        <v>33</v>
      </c>
      <c r="FF115" s="224">
        <v>2</v>
      </c>
      <c r="FG115" s="224" t="s">
        <v>4957</v>
      </c>
      <c r="FH115" s="224" t="s">
        <v>4956</v>
      </c>
      <c r="FI115" s="214">
        <v>45530</v>
      </c>
      <c r="FJ115" s="221" t="s">
        <v>1224</v>
      </c>
      <c r="FK115" s="222" t="s">
        <v>17</v>
      </c>
      <c r="FL115" s="222" t="s">
        <v>512</v>
      </c>
      <c r="FM115" s="222" t="s">
        <v>17</v>
      </c>
      <c r="FN115" s="222" t="s">
        <v>17</v>
      </c>
      <c r="FO115" s="222" t="s">
        <v>18</v>
      </c>
      <c r="FP115" s="218" t="s">
        <v>512</v>
      </c>
      <c r="FQ115" s="219">
        <v>45076</v>
      </c>
      <c r="FR115" s="221" t="s">
        <v>1225</v>
      </c>
      <c r="FS115" s="224" t="s">
        <v>17</v>
      </c>
      <c r="FT115" s="224" t="s">
        <v>512</v>
      </c>
      <c r="FU115" s="224" t="s">
        <v>17</v>
      </c>
      <c r="FV115" s="224" t="s">
        <v>17</v>
      </c>
      <c r="FW115" s="224" t="s">
        <v>18</v>
      </c>
      <c r="FX115" s="224" t="s">
        <v>512</v>
      </c>
      <c r="FY115" s="214">
        <v>45076</v>
      </c>
      <c r="FZ115" s="222" t="s">
        <v>3196</v>
      </c>
      <c r="GA115" s="222">
        <v>1</v>
      </c>
      <c r="GB115" s="222" t="s">
        <v>2177</v>
      </c>
      <c r="GC115" s="222" t="s">
        <v>33</v>
      </c>
      <c r="GD115" s="222">
        <v>2</v>
      </c>
      <c r="GE115" s="222" t="s">
        <v>17</v>
      </c>
      <c r="GF115" s="222" t="s">
        <v>17</v>
      </c>
      <c r="GG115" s="223">
        <v>45461</v>
      </c>
      <c r="GH115" s="221" t="s">
        <v>3202</v>
      </c>
      <c r="GI115" s="224">
        <v>1</v>
      </c>
      <c r="GJ115" s="224" t="s">
        <v>2177</v>
      </c>
      <c r="GK115" s="224" t="s">
        <v>33</v>
      </c>
      <c r="GL115" s="224">
        <v>2</v>
      </c>
      <c r="GM115" s="224" t="s">
        <v>17</v>
      </c>
      <c r="GN115" s="224" t="s">
        <v>17</v>
      </c>
      <c r="GO115" s="214">
        <v>45461</v>
      </c>
      <c r="GP115" s="222" t="s">
        <v>3197</v>
      </c>
      <c r="GQ115" s="222">
        <v>0</v>
      </c>
      <c r="GR115" s="222" t="s">
        <v>2177</v>
      </c>
      <c r="GS115" s="222" t="s">
        <v>33</v>
      </c>
      <c r="GT115" s="222">
        <v>2</v>
      </c>
      <c r="GU115" s="222" t="s">
        <v>17</v>
      </c>
      <c r="GV115" s="222" t="s">
        <v>17</v>
      </c>
      <c r="GW115" s="223">
        <v>45461</v>
      </c>
      <c r="GX115" s="221" t="s">
        <v>3203</v>
      </c>
      <c r="GY115" s="224">
        <v>0</v>
      </c>
      <c r="GZ115" s="224" t="s">
        <v>2177</v>
      </c>
      <c r="HA115" s="224" t="s">
        <v>33</v>
      </c>
      <c r="HB115" s="224">
        <v>2</v>
      </c>
      <c r="HC115" s="224" t="s">
        <v>17</v>
      </c>
      <c r="HD115" s="224" t="s">
        <v>17</v>
      </c>
      <c r="HE115" s="214">
        <v>45461</v>
      </c>
      <c r="HF115" s="222" t="s">
        <v>3195</v>
      </c>
      <c r="HG115" s="222">
        <v>2</v>
      </c>
      <c r="HH115" s="222" t="s">
        <v>2177</v>
      </c>
      <c r="HI115" s="222" t="s">
        <v>33</v>
      </c>
      <c r="HJ115" s="222">
        <v>2</v>
      </c>
      <c r="HK115" s="222" t="s">
        <v>17</v>
      </c>
      <c r="HL115" s="222" t="s">
        <v>17</v>
      </c>
      <c r="HM115" s="223">
        <v>45461</v>
      </c>
      <c r="HN115" s="221" t="s">
        <v>3201</v>
      </c>
      <c r="HO115" s="224">
        <v>0</v>
      </c>
      <c r="HP115" s="224" t="s">
        <v>2177</v>
      </c>
      <c r="HQ115" s="224" t="s">
        <v>33</v>
      </c>
      <c r="HR115" s="224">
        <v>2</v>
      </c>
      <c r="HS115" s="224" t="s">
        <v>17</v>
      </c>
      <c r="HT115" s="224" t="s">
        <v>17</v>
      </c>
      <c r="HU115" s="214">
        <v>45461</v>
      </c>
      <c r="HV115" s="222" t="s">
        <v>3198</v>
      </c>
      <c r="HW115" s="222">
        <v>1</v>
      </c>
      <c r="HX115" s="222" t="s">
        <v>2177</v>
      </c>
      <c r="HY115" s="222" t="s">
        <v>33</v>
      </c>
      <c r="HZ115" s="222">
        <v>2</v>
      </c>
      <c r="IA115" s="222" t="s">
        <v>17</v>
      </c>
      <c r="IB115" s="222" t="s">
        <v>17</v>
      </c>
      <c r="IC115" s="223">
        <v>45461</v>
      </c>
      <c r="ID115" s="221" t="s">
        <v>3200</v>
      </c>
      <c r="IE115" s="224">
        <v>0</v>
      </c>
      <c r="IF115" s="224" t="s">
        <v>2177</v>
      </c>
      <c r="IG115" s="224" t="s">
        <v>33</v>
      </c>
      <c r="IH115" s="224">
        <v>2</v>
      </c>
      <c r="II115" s="224" t="s">
        <v>17</v>
      </c>
      <c r="IJ115" s="224" t="s">
        <v>17</v>
      </c>
      <c r="IK115" s="214">
        <v>45461</v>
      </c>
      <c r="IL115" s="222" t="s">
        <v>3199</v>
      </c>
      <c r="IM115" s="222">
        <v>1</v>
      </c>
      <c r="IN115" s="222" t="s">
        <v>2177</v>
      </c>
      <c r="IO115" s="222" t="s">
        <v>33</v>
      </c>
      <c r="IP115" s="222">
        <v>2</v>
      </c>
      <c r="IQ115" s="222" t="s">
        <v>17</v>
      </c>
      <c r="IR115" s="222" t="s">
        <v>17</v>
      </c>
      <c r="IS115" s="223">
        <v>45461</v>
      </c>
    </row>
    <row r="116" spans="1:253" s="11" customFormat="1" ht="13.25" customHeight="1" x14ac:dyDescent="0.25">
      <c r="A116" s="11" t="s">
        <v>1439</v>
      </c>
      <c r="B116" s="11" t="s">
        <v>11090</v>
      </c>
      <c r="C116" s="11" t="s">
        <v>1440</v>
      </c>
      <c r="D116" s="11" t="s">
        <v>1441</v>
      </c>
      <c r="E116" s="11" t="s">
        <v>10607</v>
      </c>
      <c r="F116" s="11" t="s">
        <v>5922</v>
      </c>
      <c r="G116" s="212">
        <v>34353000</v>
      </c>
      <c r="H116" s="213" t="s">
        <v>5920</v>
      </c>
      <c r="I116" s="213" t="s">
        <v>33</v>
      </c>
      <c r="J116" s="213">
        <v>2</v>
      </c>
      <c r="K116" s="213" t="s">
        <v>5885</v>
      </c>
      <c r="L116" s="213" t="s">
        <v>5921</v>
      </c>
      <c r="M116" s="214">
        <v>45560</v>
      </c>
      <c r="N116" s="221" t="s">
        <v>5926</v>
      </c>
      <c r="O116" s="216">
        <v>189315</v>
      </c>
      <c r="P116" s="216" t="s">
        <v>5923</v>
      </c>
      <c r="Q116" s="216" t="s">
        <v>33</v>
      </c>
      <c r="R116" s="216">
        <v>2</v>
      </c>
      <c r="S116" s="216" t="s">
        <v>5925</v>
      </c>
      <c r="T116" s="216" t="s">
        <v>5924</v>
      </c>
      <c r="U116" s="217">
        <v>45560</v>
      </c>
      <c r="V116" s="221" t="s">
        <v>5927</v>
      </c>
      <c r="W116" s="213">
        <v>34353000</v>
      </c>
      <c r="X116" s="213" t="s">
        <v>5920</v>
      </c>
      <c r="Y116" s="213" t="s">
        <v>33</v>
      </c>
      <c r="Z116" s="213">
        <v>2</v>
      </c>
      <c r="AA116" s="213" t="s">
        <v>5885</v>
      </c>
      <c r="AB116" s="213" t="s">
        <v>5921</v>
      </c>
      <c r="AC116" s="214">
        <v>45560</v>
      </c>
      <c r="AD116" s="221" t="s">
        <v>5931</v>
      </c>
      <c r="AE116" s="218">
        <v>14621000</v>
      </c>
      <c r="AF116" s="218" t="s">
        <v>5928</v>
      </c>
      <c r="AG116" s="218" t="s">
        <v>33</v>
      </c>
      <c r="AH116" s="218">
        <v>2</v>
      </c>
      <c r="AI116" s="218" t="s">
        <v>5930</v>
      </c>
      <c r="AJ116" s="218" t="s">
        <v>5929</v>
      </c>
      <c r="AK116" s="219">
        <v>45560</v>
      </c>
      <c r="AL116" s="221" t="s">
        <v>5935</v>
      </c>
      <c r="AM116" s="213">
        <v>1610000</v>
      </c>
      <c r="AN116" s="213" t="s">
        <v>5932</v>
      </c>
      <c r="AO116" s="213" t="s">
        <v>33</v>
      </c>
      <c r="AP116" s="213">
        <v>2</v>
      </c>
      <c r="AQ116" s="213" t="s">
        <v>5934</v>
      </c>
      <c r="AR116" s="213" t="s">
        <v>5933</v>
      </c>
      <c r="AS116" s="214">
        <v>45560</v>
      </c>
      <c r="AT116" s="222" t="s">
        <v>5936</v>
      </c>
      <c r="AU116" s="218" t="s">
        <v>17</v>
      </c>
      <c r="AV116" s="218" t="s">
        <v>17</v>
      </c>
      <c r="AW116" s="218" t="s">
        <v>17</v>
      </c>
      <c r="AX116" s="218" t="s">
        <v>17</v>
      </c>
      <c r="AY116" s="218" t="s">
        <v>5309</v>
      </c>
      <c r="AZ116" s="218" t="s">
        <v>17</v>
      </c>
      <c r="BA116" s="219">
        <v>45560</v>
      </c>
      <c r="BB116" s="221" t="s">
        <v>5951</v>
      </c>
      <c r="BC116" s="213" t="s">
        <v>17</v>
      </c>
      <c r="BD116" s="213" t="s">
        <v>17</v>
      </c>
      <c r="BE116" s="213" t="s">
        <v>17</v>
      </c>
      <c r="BF116" s="213" t="s">
        <v>17</v>
      </c>
      <c r="BG116" s="213" t="s">
        <v>5309</v>
      </c>
      <c r="BH116" s="213" t="s">
        <v>17</v>
      </c>
      <c r="BI116" s="214">
        <v>45560</v>
      </c>
      <c r="BJ116" s="222" t="s">
        <v>5937</v>
      </c>
      <c r="BK116" s="222">
        <v>0</v>
      </c>
      <c r="BL116" s="222" t="s">
        <v>5901</v>
      </c>
      <c r="BM116" s="222" t="s">
        <v>33</v>
      </c>
      <c r="BN116" s="222">
        <v>2</v>
      </c>
      <c r="BO116" s="222" t="s">
        <v>5862</v>
      </c>
      <c r="BP116" s="218" t="s">
        <v>5861</v>
      </c>
      <c r="BQ116" s="223">
        <v>45560</v>
      </c>
      <c r="BR116" s="221" t="s">
        <v>5952</v>
      </c>
      <c r="BS116" s="224" t="s">
        <v>17</v>
      </c>
      <c r="BT116" s="224" t="s">
        <v>17</v>
      </c>
      <c r="BU116" s="224" t="s">
        <v>17</v>
      </c>
      <c r="BV116" s="224" t="s">
        <v>17</v>
      </c>
      <c r="BW116" s="224" t="s">
        <v>5309</v>
      </c>
      <c r="BX116" s="224" t="s">
        <v>17</v>
      </c>
      <c r="BY116" s="214">
        <v>45560</v>
      </c>
      <c r="BZ116" s="222" t="s">
        <v>5953</v>
      </c>
      <c r="CA116" s="222" t="s">
        <v>17</v>
      </c>
      <c r="CB116" s="222" t="s">
        <v>17</v>
      </c>
      <c r="CC116" s="222" t="s">
        <v>17</v>
      </c>
      <c r="CD116" s="222" t="s">
        <v>17</v>
      </c>
      <c r="CE116" s="222" t="s">
        <v>5309</v>
      </c>
      <c r="CF116" s="222" t="s">
        <v>17</v>
      </c>
      <c r="CG116" s="223">
        <v>45560</v>
      </c>
      <c r="CH116" s="221" t="s">
        <v>11807</v>
      </c>
      <c r="CI116" s="222" t="e">
        <v>#N/A</v>
      </c>
      <c r="CJ116" s="222" t="e">
        <v>#N/A</v>
      </c>
      <c r="CK116" s="222" t="e">
        <v>#N/A</v>
      </c>
      <c r="CL116" s="222" t="e">
        <v>#N/A</v>
      </c>
      <c r="CM116" s="222" t="e">
        <v>#N/A</v>
      </c>
      <c r="CN116" s="222" t="e">
        <v>#N/A</v>
      </c>
      <c r="CO116" s="225" t="e">
        <v>#N/A</v>
      </c>
      <c r="CP116" s="222" t="s">
        <v>5955</v>
      </c>
      <c r="CQ116" s="224" t="s">
        <v>17</v>
      </c>
      <c r="CR116" s="224" t="s">
        <v>17</v>
      </c>
      <c r="CS116" s="224" t="s">
        <v>17</v>
      </c>
      <c r="CT116" s="224" t="s">
        <v>17</v>
      </c>
      <c r="CU116" s="224" t="s">
        <v>5309</v>
      </c>
      <c r="CV116" s="224" t="s">
        <v>17</v>
      </c>
      <c r="CW116" s="214">
        <v>45560</v>
      </c>
      <c r="CX116" s="222" t="s">
        <v>5942</v>
      </c>
      <c r="CY116" s="218">
        <v>1060000</v>
      </c>
      <c r="CZ116" s="218" t="s">
        <v>5939</v>
      </c>
      <c r="DA116" s="218" t="s">
        <v>33</v>
      </c>
      <c r="DB116" s="218">
        <v>2</v>
      </c>
      <c r="DC116" s="218" t="s">
        <v>5941</v>
      </c>
      <c r="DD116" s="218" t="s">
        <v>5940</v>
      </c>
      <c r="DE116" s="220">
        <v>45560</v>
      </c>
      <c r="DF116" s="221" t="s">
        <v>5943</v>
      </c>
      <c r="DG116" s="213">
        <v>19732000</v>
      </c>
      <c r="DH116" s="224" t="s">
        <v>5939</v>
      </c>
      <c r="DI116" s="224" t="s">
        <v>33</v>
      </c>
      <c r="DJ116" s="224">
        <v>2</v>
      </c>
      <c r="DK116" s="224" t="s">
        <v>5868</v>
      </c>
      <c r="DL116" s="224" t="s">
        <v>5940</v>
      </c>
      <c r="DM116" s="214">
        <v>45560</v>
      </c>
      <c r="DN116" s="222" t="s">
        <v>5945</v>
      </c>
      <c r="DO116" s="218">
        <v>13560000</v>
      </c>
      <c r="DP116" s="222" t="s">
        <v>5939</v>
      </c>
      <c r="DQ116" s="222" t="s">
        <v>33</v>
      </c>
      <c r="DR116" s="222">
        <v>2</v>
      </c>
      <c r="DS116" s="222" t="s">
        <v>5944</v>
      </c>
      <c r="DT116" s="222" t="s">
        <v>5940</v>
      </c>
      <c r="DU116" s="223">
        <v>45560</v>
      </c>
      <c r="DV116" s="221" t="s">
        <v>5946</v>
      </c>
      <c r="DW116" s="213">
        <v>1060000</v>
      </c>
      <c r="DX116" s="224" t="s">
        <v>5939</v>
      </c>
      <c r="DY116" s="224" t="s">
        <v>33</v>
      </c>
      <c r="DZ116" s="224">
        <v>2</v>
      </c>
      <c r="EA116" s="224" t="s">
        <v>5941</v>
      </c>
      <c r="EB116" s="224" t="s">
        <v>5940</v>
      </c>
      <c r="EC116" s="214">
        <v>45560</v>
      </c>
      <c r="ED116" s="222" t="s">
        <v>5947</v>
      </c>
      <c r="EE116" s="218">
        <v>0</v>
      </c>
      <c r="EF116" s="222" t="s">
        <v>17</v>
      </c>
      <c r="EG116" s="222" t="s">
        <v>17</v>
      </c>
      <c r="EH116" s="222" t="s">
        <v>17</v>
      </c>
      <c r="EI116" s="222" t="s">
        <v>5309</v>
      </c>
      <c r="EJ116" s="222" t="s">
        <v>17</v>
      </c>
      <c r="EK116" s="223">
        <v>45560</v>
      </c>
      <c r="EL116" s="221" t="s">
        <v>5948</v>
      </c>
      <c r="EM116" s="213">
        <v>0</v>
      </c>
      <c r="EN116" s="224" t="s">
        <v>17</v>
      </c>
      <c r="EO116" s="224" t="s">
        <v>17</v>
      </c>
      <c r="EP116" s="224" t="s">
        <v>17</v>
      </c>
      <c r="EQ116" s="224" t="s">
        <v>5309</v>
      </c>
      <c r="ER116" s="224" t="s">
        <v>17</v>
      </c>
      <c r="ES116" s="214">
        <v>45560</v>
      </c>
      <c r="ET116" s="222" t="s">
        <v>5938</v>
      </c>
      <c r="EU116" s="222">
        <v>0</v>
      </c>
      <c r="EV116" s="222" t="s">
        <v>5901</v>
      </c>
      <c r="EW116" s="222" t="s">
        <v>33</v>
      </c>
      <c r="EX116" s="222">
        <v>2</v>
      </c>
      <c r="EY116" s="222" t="s">
        <v>5862</v>
      </c>
      <c r="EZ116" s="222" t="s">
        <v>5861</v>
      </c>
      <c r="FA116" s="223">
        <v>45560</v>
      </c>
      <c r="FB116" s="221" t="s">
        <v>5950</v>
      </c>
      <c r="FC116" s="224">
        <v>3</v>
      </c>
      <c r="FD116" s="224" t="s">
        <v>5949</v>
      </c>
      <c r="FE116" s="224" t="s">
        <v>33</v>
      </c>
      <c r="FF116" s="224">
        <v>2</v>
      </c>
      <c r="FG116" s="224" t="s">
        <v>5876</v>
      </c>
      <c r="FH116" s="224" t="s">
        <v>5875</v>
      </c>
      <c r="FI116" s="214">
        <v>45560</v>
      </c>
      <c r="FJ116" s="221" t="s">
        <v>1442</v>
      </c>
      <c r="FK116" s="222" t="s">
        <v>17</v>
      </c>
      <c r="FL116" s="222" t="s">
        <v>17</v>
      </c>
      <c r="FM116" s="222" t="s">
        <v>17</v>
      </c>
      <c r="FN116" s="222" t="s">
        <v>17</v>
      </c>
      <c r="FO116" s="222" t="s">
        <v>1426</v>
      </c>
      <c r="FP116" s="218" t="s">
        <v>17</v>
      </c>
      <c r="FQ116" s="219">
        <v>45199</v>
      </c>
      <c r="FR116" s="221" t="s">
        <v>1443</v>
      </c>
      <c r="FS116" s="224" t="s">
        <v>17</v>
      </c>
      <c r="FT116" s="224" t="s">
        <v>17</v>
      </c>
      <c r="FU116" s="224" t="s">
        <v>17</v>
      </c>
      <c r="FV116" s="224" t="s">
        <v>17</v>
      </c>
      <c r="FW116" s="224" t="s">
        <v>1426</v>
      </c>
      <c r="FX116" s="224" t="s">
        <v>17</v>
      </c>
      <c r="FY116" s="214">
        <v>45199</v>
      </c>
      <c r="FZ116" s="222" t="s">
        <v>3205</v>
      </c>
      <c r="GA116" s="222">
        <v>0</v>
      </c>
      <c r="GB116" s="222" t="s">
        <v>2177</v>
      </c>
      <c r="GC116" s="222" t="s">
        <v>33</v>
      </c>
      <c r="GD116" s="222">
        <v>2</v>
      </c>
      <c r="GE116" s="222" t="s">
        <v>17</v>
      </c>
      <c r="GF116" s="222" t="s">
        <v>17</v>
      </c>
      <c r="GG116" s="223">
        <v>45461</v>
      </c>
      <c r="GH116" s="221" t="s">
        <v>3211</v>
      </c>
      <c r="GI116" s="224">
        <v>0</v>
      </c>
      <c r="GJ116" s="224" t="s">
        <v>2177</v>
      </c>
      <c r="GK116" s="224" t="s">
        <v>33</v>
      </c>
      <c r="GL116" s="224">
        <v>2</v>
      </c>
      <c r="GM116" s="224" t="s">
        <v>17</v>
      </c>
      <c r="GN116" s="224" t="s">
        <v>17</v>
      </c>
      <c r="GO116" s="214">
        <v>45461</v>
      </c>
      <c r="GP116" s="222" t="s">
        <v>3206</v>
      </c>
      <c r="GQ116" s="222">
        <v>1</v>
      </c>
      <c r="GR116" s="222" t="s">
        <v>2177</v>
      </c>
      <c r="GS116" s="222" t="s">
        <v>33</v>
      </c>
      <c r="GT116" s="222">
        <v>2</v>
      </c>
      <c r="GU116" s="222" t="s">
        <v>17</v>
      </c>
      <c r="GV116" s="222" t="s">
        <v>17</v>
      </c>
      <c r="GW116" s="223">
        <v>45461</v>
      </c>
      <c r="GX116" s="221" t="s">
        <v>3212</v>
      </c>
      <c r="GY116" s="224">
        <v>0</v>
      </c>
      <c r="GZ116" s="224" t="s">
        <v>2177</v>
      </c>
      <c r="HA116" s="224" t="s">
        <v>33</v>
      </c>
      <c r="HB116" s="224">
        <v>2</v>
      </c>
      <c r="HC116" s="224" t="s">
        <v>17</v>
      </c>
      <c r="HD116" s="224" t="s">
        <v>17</v>
      </c>
      <c r="HE116" s="214">
        <v>45461</v>
      </c>
      <c r="HF116" s="222" t="s">
        <v>3204</v>
      </c>
      <c r="HG116" s="222">
        <v>2</v>
      </c>
      <c r="HH116" s="222" t="s">
        <v>2177</v>
      </c>
      <c r="HI116" s="222" t="s">
        <v>33</v>
      </c>
      <c r="HJ116" s="222">
        <v>2</v>
      </c>
      <c r="HK116" s="222" t="s">
        <v>17</v>
      </c>
      <c r="HL116" s="222" t="s">
        <v>17</v>
      </c>
      <c r="HM116" s="223">
        <v>45461</v>
      </c>
      <c r="HN116" s="221" t="s">
        <v>3210</v>
      </c>
      <c r="HO116" s="224">
        <v>2</v>
      </c>
      <c r="HP116" s="224" t="s">
        <v>2177</v>
      </c>
      <c r="HQ116" s="224" t="s">
        <v>33</v>
      </c>
      <c r="HR116" s="224">
        <v>2</v>
      </c>
      <c r="HS116" s="224" t="s">
        <v>17</v>
      </c>
      <c r="HT116" s="224" t="s">
        <v>17</v>
      </c>
      <c r="HU116" s="214">
        <v>45461</v>
      </c>
      <c r="HV116" s="222" t="s">
        <v>3207</v>
      </c>
      <c r="HW116" s="222">
        <v>0</v>
      </c>
      <c r="HX116" s="222" t="s">
        <v>2177</v>
      </c>
      <c r="HY116" s="222" t="s">
        <v>33</v>
      </c>
      <c r="HZ116" s="222">
        <v>2</v>
      </c>
      <c r="IA116" s="222" t="s">
        <v>17</v>
      </c>
      <c r="IB116" s="222" t="s">
        <v>17</v>
      </c>
      <c r="IC116" s="223">
        <v>45461</v>
      </c>
      <c r="ID116" s="221" t="s">
        <v>3209</v>
      </c>
      <c r="IE116" s="224">
        <v>1</v>
      </c>
      <c r="IF116" s="224" t="s">
        <v>2177</v>
      </c>
      <c r="IG116" s="224" t="s">
        <v>33</v>
      </c>
      <c r="IH116" s="224">
        <v>2</v>
      </c>
      <c r="II116" s="224" t="s">
        <v>17</v>
      </c>
      <c r="IJ116" s="224" t="s">
        <v>17</v>
      </c>
      <c r="IK116" s="214">
        <v>45461</v>
      </c>
      <c r="IL116" s="222" t="s">
        <v>3208</v>
      </c>
      <c r="IM116" s="222">
        <v>3</v>
      </c>
      <c r="IN116" s="222" t="s">
        <v>2177</v>
      </c>
      <c r="IO116" s="222" t="s">
        <v>33</v>
      </c>
      <c r="IP116" s="222">
        <v>2</v>
      </c>
      <c r="IQ116" s="222" t="s">
        <v>17</v>
      </c>
      <c r="IR116" s="222" t="s">
        <v>17</v>
      </c>
      <c r="IS116" s="223">
        <v>45461</v>
      </c>
    </row>
    <row r="117" spans="1:253" s="11" customFormat="1" ht="13.25" customHeight="1" x14ac:dyDescent="0.25">
      <c r="A117" s="11" t="s">
        <v>4190</v>
      </c>
      <c r="B117" s="11" t="s">
        <v>11390</v>
      </c>
      <c r="C117" s="11" t="s">
        <v>4191</v>
      </c>
      <c r="D117" s="11" t="s">
        <v>2861</v>
      </c>
      <c r="E117" s="11" t="s">
        <v>10608</v>
      </c>
      <c r="F117" s="11" t="s">
        <v>4195</v>
      </c>
      <c r="G117" s="212">
        <v>109033000</v>
      </c>
      <c r="H117" s="213" t="s">
        <v>4192</v>
      </c>
      <c r="I117" s="213" t="s">
        <v>492</v>
      </c>
      <c r="J117" s="213">
        <v>1</v>
      </c>
      <c r="K117" s="213" t="s">
        <v>4194</v>
      </c>
      <c r="L117" s="213" t="s">
        <v>4193</v>
      </c>
      <c r="M117" s="214">
        <v>45525</v>
      </c>
      <c r="N117" s="227" t="s">
        <v>6432</v>
      </c>
      <c r="O117" s="216">
        <v>229408</v>
      </c>
      <c r="P117" s="216" t="s">
        <v>6429</v>
      </c>
      <c r="Q117" s="216" t="s">
        <v>884</v>
      </c>
      <c r="R117" s="216">
        <v>2</v>
      </c>
      <c r="S117" s="216" t="s">
        <v>6431</v>
      </c>
      <c r="T117" s="216" t="s">
        <v>6430</v>
      </c>
      <c r="U117" s="217">
        <v>45560</v>
      </c>
      <c r="V117" s="227" t="s">
        <v>6436</v>
      </c>
      <c r="W117" s="213">
        <v>91646000</v>
      </c>
      <c r="X117" s="213" t="s">
        <v>6433</v>
      </c>
      <c r="Y117" s="213" t="s">
        <v>884</v>
      </c>
      <c r="Z117" s="213">
        <v>2</v>
      </c>
      <c r="AA117" s="213" t="s">
        <v>6435</v>
      </c>
      <c r="AB117" s="213" t="s">
        <v>6434</v>
      </c>
      <c r="AC117" s="214">
        <v>45560</v>
      </c>
      <c r="AD117" s="227" t="s">
        <v>6440</v>
      </c>
      <c r="AE117" s="218">
        <v>8015000</v>
      </c>
      <c r="AF117" s="218" t="s">
        <v>6437</v>
      </c>
      <c r="AG117" s="218" t="s">
        <v>884</v>
      </c>
      <c r="AH117" s="218">
        <v>2</v>
      </c>
      <c r="AI117" s="218" t="s">
        <v>6439</v>
      </c>
      <c r="AJ117" s="218" t="s">
        <v>6438</v>
      </c>
      <c r="AK117" s="219">
        <v>45560</v>
      </c>
      <c r="AL117" s="227" t="s">
        <v>6442</v>
      </c>
      <c r="AM117" s="213">
        <v>251000</v>
      </c>
      <c r="AN117" s="213" t="s">
        <v>6437</v>
      </c>
      <c r="AO117" s="213" t="s">
        <v>492</v>
      </c>
      <c r="AP117" s="213">
        <v>1</v>
      </c>
      <c r="AQ117" s="213" t="s">
        <v>6441</v>
      </c>
      <c r="AR117" s="213" t="s">
        <v>6438</v>
      </c>
      <c r="AS117" s="214">
        <v>45560</v>
      </c>
      <c r="AT117" s="228" t="s">
        <v>6446</v>
      </c>
      <c r="AU117" s="218">
        <v>51</v>
      </c>
      <c r="AV117" s="218" t="s">
        <v>6443</v>
      </c>
      <c r="AW117" s="218" t="s">
        <v>884</v>
      </c>
      <c r="AX117" s="218">
        <v>2</v>
      </c>
      <c r="AY117" s="218" t="s">
        <v>6445</v>
      </c>
      <c r="AZ117" s="218" t="s">
        <v>6444</v>
      </c>
      <c r="BA117" s="219">
        <v>45560</v>
      </c>
      <c r="BB117" s="227" t="s">
        <v>6476</v>
      </c>
      <c r="BC117" s="213" t="s">
        <v>17</v>
      </c>
      <c r="BD117" s="213" t="s">
        <v>17</v>
      </c>
      <c r="BE117" s="213" t="s">
        <v>17</v>
      </c>
      <c r="BF117" s="213" t="s">
        <v>17</v>
      </c>
      <c r="BG117" s="213" t="s">
        <v>4206</v>
      </c>
      <c r="BH117" s="213" t="s">
        <v>17</v>
      </c>
      <c r="BI117" s="214">
        <v>45560</v>
      </c>
      <c r="BJ117" s="228" t="s">
        <v>6450</v>
      </c>
      <c r="BK117" s="228">
        <v>226</v>
      </c>
      <c r="BL117" s="228" t="s">
        <v>6447</v>
      </c>
      <c r="BM117" s="228" t="s">
        <v>884</v>
      </c>
      <c r="BN117" s="228">
        <v>2</v>
      </c>
      <c r="BO117" s="228" t="s">
        <v>6449</v>
      </c>
      <c r="BP117" s="218" t="s">
        <v>6448</v>
      </c>
      <c r="BQ117" s="229">
        <v>45560</v>
      </c>
      <c r="BR117" s="227" t="s">
        <v>6480</v>
      </c>
      <c r="BS117" s="230">
        <v>17118</v>
      </c>
      <c r="BT117" s="230" t="s">
        <v>6477</v>
      </c>
      <c r="BU117" s="230" t="s">
        <v>884</v>
      </c>
      <c r="BV117" s="230">
        <v>2</v>
      </c>
      <c r="BW117" s="230" t="s">
        <v>6479</v>
      </c>
      <c r="BX117" s="230" t="s">
        <v>6478</v>
      </c>
      <c r="BY117" s="214">
        <v>45560</v>
      </c>
      <c r="BZ117" s="228" t="s">
        <v>6482</v>
      </c>
      <c r="CA117" s="228">
        <v>1942</v>
      </c>
      <c r="CB117" s="228" t="s">
        <v>6477</v>
      </c>
      <c r="CC117" s="228" t="s">
        <v>884</v>
      </c>
      <c r="CD117" s="228">
        <v>2</v>
      </c>
      <c r="CE117" s="228" t="s">
        <v>6481</v>
      </c>
      <c r="CF117" s="228" t="s">
        <v>6478</v>
      </c>
      <c r="CG117" s="229">
        <v>45560</v>
      </c>
      <c r="CH117" s="227" t="s">
        <v>11808</v>
      </c>
      <c r="CI117" s="228" t="e">
        <v>#N/A</v>
      </c>
      <c r="CJ117" s="228" t="e">
        <v>#N/A</v>
      </c>
      <c r="CK117" s="228" t="e">
        <v>#N/A</v>
      </c>
      <c r="CL117" s="228" t="e">
        <v>#N/A</v>
      </c>
      <c r="CM117" s="228" t="e">
        <v>#N/A</v>
      </c>
      <c r="CN117" s="228" t="e">
        <v>#N/A</v>
      </c>
      <c r="CO117" s="231" t="e">
        <v>#N/A</v>
      </c>
      <c r="CP117" s="228" t="s">
        <v>6486</v>
      </c>
      <c r="CQ117" s="230">
        <v>221110472</v>
      </c>
      <c r="CR117" s="230" t="s">
        <v>6483</v>
      </c>
      <c r="CS117" s="230" t="s">
        <v>884</v>
      </c>
      <c r="CT117" s="230">
        <v>2</v>
      </c>
      <c r="CU117" s="230" t="s">
        <v>6485</v>
      </c>
      <c r="CV117" s="230" t="s">
        <v>6484</v>
      </c>
      <c r="CW117" s="214">
        <v>45560</v>
      </c>
      <c r="CX117" s="228" t="s">
        <v>6456</v>
      </c>
      <c r="CY117" s="218">
        <v>284000</v>
      </c>
      <c r="CZ117" s="218" t="s">
        <v>6453</v>
      </c>
      <c r="DA117" s="218" t="s">
        <v>884</v>
      </c>
      <c r="DB117" s="218">
        <v>2</v>
      </c>
      <c r="DC117" s="218" t="s">
        <v>6465</v>
      </c>
      <c r="DD117" s="218" t="s">
        <v>6464</v>
      </c>
      <c r="DE117" s="220">
        <v>45560</v>
      </c>
      <c r="DF117" s="227" t="s">
        <v>6459</v>
      </c>
      <c r="DG117" s="213">
        <v>83631000</v>
      </c>
      <c r="DH117" s="230" t="s">
        <v>6433</v>
      </c>
      <c r="DI117" s="230" t="s">
        <v>884</v>
      </c>
      <c r="DJ117" s="230">
        <v>2</v>
      </c>
      <c r="DK117" s="230" t="s">
        <v>6458</v>
      </c>
      <c r="DL117" s="230" t="s">
        <v>6457</v>
      </c>
      <c r="DM117" s="214">
        <v>45560</v>
      </c>
      <c r="DN117" s="228" t="s">
        <v>6463</v>
      </c>
      <c r="DO117" s="218">
        <v>7731000</v>
      </c>
      <c r="DP117" s="228" t="s">
        <v>6460</v>
      </c>
      <c r="DQ117" s="228" t="s">
        <v>884</v>
      </c>
      <c r="DR117" s="228">
        <v>2</v>
      </c>
      <c r="DS117" s="228" t="s">
        <v>6462</v>
      </c>
      <c r="DT117" s="228" t="s">
        <v>6461</v>
      </c>
      <c r="DU117" s="229">
        <v>45560</v>
      </c>
      <c r="DV117" s="227" t="s">
        <v>6466</v>
      </c>
      <c r="DW117" s="213">
        <v>284000</v>
      </c>
      <c r="DX117" s="230" t="s">
        <v>6453</v>
      </c>
      <c r="DY117" s="230" t="s">
        <v>884</v>
      </c>
      <c r="DZ117" s="230">
        <v>2</v>
      </c>
      <c r="EA117" s="230" t="s">
        <v>6465</v>
      </c>
      <c r="EB117" s="230" t="s">
        <v>6464</v>
      </c>
      <c r="EC117" s="214">
        <v>45560</v>
      </c>
      <c r="ED117" s="228" t="s">
        <v>6468</v>
      </c>
      <c r="EE117" s="218" t="s">
        <v>17</v>
      </c>
      <c r="EF117" s="228" t="s">
        <v>17</v>
      </c>
      <c r="EG117" s="228" t="s">
        <v>17</v>
      </c>
      <c r="EH117" s="228" t="s">
        <v>17</v>
      </c>
      <c r="EI117" s="228" t="s">
        <v>6467</v>
      </c>
      <c r="EJ117" s="228" t="s">
        <v>17</v>
      </c>
      <c r="EK117" s="229">
        <v>45560</v>
      </c>
      <c r="EL117" s="227" t="s">
        <v>6469</v>
      </c>
      <c r="EM117" s="213" t="s">
        <v>17</v>
      </c>
      <c r="EN117" s="230" t="s">
        <v>17</v>
      </c>
      <c r="EO117" s="230" t="s">
        <v>17</v>
      </c>
      <c r="EP117" s="230" t="s">
        <v>17</v>
      </c>
      <c r="EQ117" s="230" t="s">
        <v>6467</v>
      </c>
      <c r="ER117" s="230" t="s">
        <v>17</v>
      </c>
      <c r="ES117" s="214">
        <v>45560</v>
      </c>
      <c r="ET117" s="228" t="s">
        <v>6452</v>
      </c>
      <c r="EU117" s="228">
        <v>226</v>
      </c>
      <c r="EV117" s="228" t="s">
        <v>6447</v>
      </c>
      <c r="EW117" s="228" t="s">
        <v>884</v>
      </c>
      <c r="EX117" s="228">
        <v>2</v>
      </c>
      <c r="EY117" s="228" t="s">
        <v>6451</v>
      </c>
      <c r="EZ117" s="228" t="s">
        <v>6448</v>
      </c>
      <c r="FA117" s="229">
        <v>45560</v>
      </c>
      <c r="FB117" s="227" t="s">
        <v>6473</v>
      </c>
      <c r="FC117" s="230">
        <v>4</v>
      </c>
      <c r="FD117" s="230" t="s">
        <v>6470</v>
      </c>
      <c r="FE117" s="230" t="s">
        <v>884</v>
      </c>
      <c r="FF117" s="230">
        <v>2</v>
      </c>
      <c r="FG117" s="230" t="s">
        <v>6472</v>
      </c>
      <c r="FH117" s="230" t="s">
        <v>6471</v>
      </c>
      <c r="FI117" s="214">
        <v>45560</v>
      </c>
      <c r="FJ117" s="227" t="s">
        <v>6474</v>
      </c>
      <c r="FK117" s="228" t="s">
        <v>17</v>
      </c>
      <c r="FL117" s="228" t="s">
        <v>17</v>
      </c>
      <c r="FM117" s="228" t="s">
        <v>17</v>
      </c>
      <c r="FN117" s="228" t="s">
        <v>17</v>
      </c>
      <c r="FO117" s="228" t="s">
        <v>4217</v>
      </c>
      <c r="FP117" s="218" t="s">
        <v>17</v>
      </c>
      <c r="FQ117" s="219">
        <v>45560</v>
      </c>
      <c r="FR117" s="227" t="s">
        <v>6475</v>
      </c>
      <c r="FS117" s="230" t="s">
        <v>17</v>
      </c>
      <c r="FT117" s="230" t="s">
        <v>17</v>
      </c>
      <c r="FU117" s="230" t="s">
        <v>17</v>
      </c>
      <c r="FV117" s="230" t="s">
        <v>17</v>
      </c>
      <c r="FW117" s="230" t="s">
        <v>4217</v>
      </c>
      <c r="FX117" s="230" t="s">
        <v>17</v>
      </c>
      <c r="FY117" s="214">
        <v>45560</v>
      </c>
      <c r="FZ117" s="228" t="s">
        <v>4384</v>
      </c>
      <c r="GA117" s="228">
        <v>1</v>
      </c>
      <c r="GB117" s="228" t="s">
        <v>2177</v>
      </c>
      <c r="GC117" s="228" t="s">
        <v>33</v>
      </c>
      <c r="GD117" s="228">
        <v>2</v>
      </c>
      <c r="GE117" s="228" t="s">
        <v>17</v>
      </c>
      <c r="GF117" s="228" t="s">
        <v>17</v>
      </c>
      <c r="GG117" s="229">
        <v>45525</v>
      </c>
      <c r="GH117" s="227" t="s">
        <v>4390</v>
      </c>
      <c r="GI117" s="230">
        <v>0</v>
      </c>
      <c r="GJ117" s="230" t="s">
        <v>2177</v>
      </c>
      <c r="GK117" s="230" t="s">
        <v>33</v>
      </c>
      <c r="GL117" s="230">
        <v>2</v>
      </c>
      <c r="GM117" s="230" t="s">
        <v>17</v>
      </c>
      <c r="GN117" s="230" t="s">
        <v>17</v>
      </c>
      <c r="GO117" s="214">
        <v>45525</v>
      </c>
      <c r="GP117" s="228" t="s">
        <v>4385</v>
      </c>
      <c r="GQ117" s="228">
        <v>0</v>
      </c>
      <c r="GR117" s="228" t="s">
        <v>2177</v>
      </c>
      <c r="GS117" s="228" t="s">
        <v>33</v>
      </c>
      <c r="GT117" s="228">
        <v>2</v>
      </c>
      <c r="GU117" s="228" t="s">
        <v>17</v>
      </c>
      <c r="GV117" s="228" t="s">
        <v>17</v>
      </c>
      <c r="GW117" s="229">
        <v>45525</v>
      </c>
      <c r="GX117" s="227" t="s">
        <v>4391</v>
      </c>
      <c r="GY117" s="230">
        <v>0</v>
      </c>
      <c r="GZ117" s="230" t="s">
        <v>2177</v>
      </c>
      <c r="HA117" s="230" t="s">
        <v>33</v>
      </c>
      <c r="HB117" s="230">
        <v>2</v>
      </c>
      <c r="HC117" s="230" t="s">
        <v>17</v>
      </c>
      <c r="HD117" s="230" t="s">
        <v>17</v>
      </c>
      <c r="HE117" s="214">
        <v>45525</v>
      </c>
      <c r="HF117" s="228" t="s">
        <v>4383</v>
      </c>
      <c r="HG117" s="228">
        <v>0</v>
      </c>
      <c r="HH117" s="228" t="s">
        <v>2177</v>
      </c>
      <c r="HI117" s="228" t="s">
        <v>33</v>
      </c>
      <c r="HJ117" s="228">
        <v>2</v>
      </c>
      <c r="HK117" s="228" t="s">
        <v>17</v>
      </c>
      <c r="HL117" s="228" t="s">
        <v>17</v>
      </c>
      <c r="HM117" s="229">
        <v>45525</v>
      </c>
      <c r="HN117" s="227" t="s">
        <v>4389</v>
      </c>
      <c r="HO117" s="230">
        <v>0</v>
      </c>
      <c r="HP117" s="230" t="s">
        <v>2177</v>
      </c>
      <c r="HQ117" s="230" t="s">
        <v>33</v>
      </c>
      <c r="HR117" s="230">
        <v>2</v>
      </c>
      <c r="HS117" s="230" t="s">
        <v>17</v>
      </c>
      <c r="HT117" s="230" t="s">
        <v>17</v>
      </c>
      <c r="HU117" s="214">
        <v>45525</v>
      </c>
      <c r="HV117" s="228" t="s">
        <v>4386</v>
      </c>
      <c r="HW117" s="228">
        <v>1</v>
      </c>
      <c r="HX117" s="228" t="s">
        <v>2177</v>
      </c>
      <c r="HY117" s="228" t="s">
        <v>33</v>
      </c>
      <c r="HZ117" s="228">
        <v>2</v>
      </c>
      <c r="IA117" s="228" t="s">
        <v>17</v>
      </c>
      <c r="IB117" s="228" t="s">
        <v>17</v>
      </c>
      <c r="IC117" s="229">
        <v>45525</v>
      </c>
      <c r="ID117" s="227" t="s">
        <v>4388</v>
      </c>
      <c r="IE117" s="230">
        <v>1</v>
      </c>
      <c r="IF117" s="230" t="s">
        <v>2177</v>
      </c>
      <c r="IG117" s="230" t="s">
        <v>33</v>
      </c>
      <c r="IH117" s="230">
        <v>2</v>
      </c>
      <c r="II117" s="230" t="s">
        <v>17</v>
      </c>
      <c r="IJ117" s="230" t="s">
        <v>17</v>
      </c>
      <c r="IK117" s="214">
        <v>45525</v>
      </c>
      <c r="IL117" s="228" t="s">
        <v>4387</v>
      </c>
      <c r="IM117" s="228">
        <v>3</v>
      </c>
      <c r="IN117" s="228" t="s">
        <v>2177</v>
      </c>
      <c r="IO117" s="228" t="s">
        <v>33</v>
      </c>
      <c r="IP117" s="228">
        <v>2</v>
      </c>
      <c r="IQ117" s="228" t="s">
        <v>17</v>
      </c>
      <c r="IR117" s="228" t="s">
        <v>17</v>
      </c>
      <c r="IS117" s="229">
        <v>45525</v>
      </c>
    </row>
    <row r="118" spans="1:253" s="11" customFormat="1" ht="13.25" customHeight="1" x14ac:dyDescent="0.25">
      <c r="A118" s="11" t="s">
        <v>2859</v>
      </c>
      <c r="B118" s="11" t="s">
        <v>11392</v>
      </c>
      <c r="C118" s="11" t="s">
        <v>2860</v>
      </c>
      <c r="D118" s="11" t="s">
        <v>2861</v>
      </c>
      <c r="E118" s="11" t="s">
        <v>10608</v>
      </c>
      <c r="F118" s="11" t="s">
        <v>4197</v>
      </c>
      <c r="G118" s="212">
        <v>109033000</v>
      </c>
      <c r="H118" s="213" t="s">
        <v>4192</v>
      </c>
      <c r="I118" s="213" t="s">
        <v>492</v>
      </c>
      <c r="J118" s="213">
        <v>1</v>
      </c>
      <c r="K118" s="213" t="s">
        <v>4196</v>
      </c>
      <c r="L118" s="213" t="s">
        <v>4193</v>
      </c>
      <c r="M118" s="214">
        <v>45525</v>
      </c>
      <c r="N118" s="221" t="s">
        <v>4201</v>
      </c>
      <c r="O118" s="216">
        <v>99949</v>
      </c>
      <c r="P118" s="216" t="s">
        <v>4198</v>
      </c>
      <c r="Q118" s="216" t="s">
        <v>884</v>
      </c>
      <c r="R118" s="216">
        <v>2</v>
      </c>
      <c r="S118" s="216" t="s">
        <v>4200</v>
      </c>
      <c r="T118" s="216" t="s">
        <v>4199</v>
      </c>
      <c r="U118" s="217">
        <v>45525</v>
      </c>
      <c r="V118" s="221" t="s">
        <v>4205</v>
      </c>
      <c r="W118" s="213">
        <v>26252000</v>
      </c>
      <c r="X118" s="213" t="s">
        <v>4202</v>
      </c>
      <c r="Y118" s="213" t="s">
        <v>884</v>
      </c>
      <c r="Z118" s="213">
        <v>2</v>
      </c>
      <c r="AA118" s="213" t="s">
        <v>4204</v>
      </c>
      <c r="AB118" s="213" t="s">
        <v>4203</v>
      </c>
      <c r="AC118" s="214">
        <v>45525</v>
      </c>
      <c r="AD118" s="221" t="s">
        <v>6490</v>
      </c>
      <c r="AE118" s="218">
        <v>108000</v>
      </c>
      <c r="AF118" s="218" t="s">
        <v>6487</v>
      </c>
      <c r="AG118" s="218" t="s">
        <v>492</v>
      </c>
      <c r="AH118" s="218">
        <v>1</v>
      </c>
      <c r="AI118" s="218" t="s">
        <v>6489</v>
      </c>
      <c r="AJ118" s="218" t="s">
        <v>6488</v>
      </c>
      <c r="AK118" s="219">
        <v>45560</v>
      </c>
      <c r="AL118" s="221" t="s">
        <v>6492</v>
      </c>
      <c r="AM118" s="213">
        <v>108000</v>
      </c>
      <c r="AN118" s="213" t="s">
        <v>6487</v>
      </c>
      <c r="AO118" s="213" t="s">
        <v>884</v>
      </c>
      <c r="AP118" s="213">
        <v>2</v>
      </c>
      <c r="AQ118" s="213" t="s">
        <v>6491</v>
      </c>
      <c r="AR118" s="213" t="s">
        <v>6488</v>
      </c>
      <c r="AS118" s="214">
        <v>45560</v>
      </c>
      <c r="AT118" s="222" t="s">
        <v>4207</v>
      </c>
      <c r="AU118" s="218">
        <v>0</v>
      </c>
      <c r="AV118" s="218" t="s">
        <v>17</v>
      </c>
      <c r="AW118" s="218" t="s">
        <v>17</v>
      </c>
      <c r="AX118" s="218" t="s">
        <v>17</v>
      </c>
      <c r="AY118" s="218" t="s">
        <v>4206</v>
      </c>
      <c r="AZ118" s="218" t="s">
        <v>17</v>
      </c>
      <c r="BA118" s="219">
        <v>45525</v>
      </c>
      <c r="BB118" s="221" t="s">
        <v>4220</v>
      </c>
      <c r="BC118" s="213">
        <v>0</v>
      </c>
      <c r="BD118" s="213" t="s">
        <v>17</v>
      </c>
      <c r="BE118" s="213" t="s">
        <v>17</v>
      </c>
      <c r="BF118" s="213" t="s">
        <v>17</v>
      </c>
      <c r="BG118" s="213" t="s">
        <v>4206</v>
      </c>
      <c r="BH118" s="213" t="s">
        <v>17</v>
      </c>
      <c r="BI118" s="214">
        <v>45525</v>
      </c>
      <c r="BJ118" s="222" t="s">
        <v>6495</v>
      </c>
      <c r="BK118" s="222">
        <v>133</v>
      </c>
      <c r="BL118" s="222" t="s">
        <v>6493</v>
      </c>
      <c r="BM118" s="222" t="s">
        <v>884</v>
      </c>
      <c r="BN118" s="222">
        <v>2</v>
      </c>
      <c r="BO118" s="222" t="s">
        <v>6494</v>
      </c>
      <c r="BP118" s="218" t="s">
        <v>691</v>
      </c>
      <c r="BQ118" s="223">
        <v>45560</v>
      </c>
      <c r="BR118" s="221" t="s">
        <v>4221</v>
      </c>
      <c r="BS118" s="224">
        <v>0</v>
      </c>
      <c r="BT118" s="224" t="s">
        <v>17</v>
      </c>
      <c r="BU118" s="224" t="s">
        <v>17</v>
      </c>
      <c r="BV118" s="224" t="s">
        <v>17</v>
      </c>
      <c r="BW118" s="224" t="s">
        <v>4206</v>
      </c>
      <c r="BX118" s="224" t="s">
        <v>17</v>
      </c>
      <c r="BY118" s="214">
        <v>45525</v>
      </c>
      <c r="BZ118" s="222" t="s">
        <v>4222</v>
      </c>
      <c r="CA118" s="222">
        <v>0</v>
      </c>
      <c r="CB118" s="222" t="s">
        <v>17</v>
      </c>
      <c r="CC118" s="222" t="s">
        <v>17</v>
      </c>
      <c r="CD118" s="222" t="s">
        <v>17</v>
      </c>
      <c r="CE118" s="222" t="s">
        <v>4206</v>
      </c>
      <c r="CF118" s="222" t="s">
        <v>17</v>
      </c>
      <c r="CG118" s="223">
        <v>45525</v>
      </c>
      <c r="CH118" s="221" t="s">
        <v>11809</v>
      </c>
      <c r="CI118" s="222" t="e">
        <v>#N/A</v>
      </c>
      <c r="CJ118" s="222" t="e">
        <v>#N/A</v>
      </c>
      <c r="CK118" s="222" t="e">
        <v>#N/A</v>
      </c>
      <c r="CL118" s="222" t="e">
        <v>#N/A</v>
      </c>
      <c r="CM118" s="222" t="e">
        <v>#N/A</v>
      </c>
      <c r="CN118" s="222" t="e">
        <v>#N/A</v>
      </c>
      <c r="CO118" s="225" t="e">
        <v>#N/A</v>
      </c>
      <c r="CP118" s="222" t="s">
        <v>4224</v>
      </c>
      <c r="CQ118" s="224">
        <v>0</v>
      </c>
      <c r="CR118" s="224" t="s">
        <v>17</v>
      </c>
      <c r="CS118" s="224" t="s">
        <v>17</v>
      </c>
      <c r="CT118" s="224" t="s">
        <v>17</v>
      </c>
      <c r="CU118" s="224" t="s">
        <v>4206</v>
      </c>
      <c r="CV118" s="224" t="s">
        <v>17</v>
      </c>
      <c r="CW118" s="214">
        <v>45525</v>
      </c>
      <c r="CX118" s="222" t="s">
        <v>6498</v>
      </c>
      <c r="CY118" s="218">
        <v>108000</v>
      </c>
      <c r="CZ118" s="218" t="s">
        <v>6487</v>
      </c>
      <c r="DA118" s="218" t="s">
        <v>22</v>
      </c>
      <c r="DB118" s="218">
        <v>3</v>
      </c>
      <c r="DC118" s="218" t="s">
        <v>6501</v>
      </c>
      <c r="DD118" s="218" t="s">
        <v>6488</v>
      </c>
      <c r="DE118" s="220">
        <v>45560</v>
      </c>
      <c r="DF118" s="221" t="s">
        <v>6500</v>
      </c>
      <c r="DG118" s="213">
        <v>26144000</v>
      </c>
      <c r="DH118" s="224" t="s">
        <v>4202</v>
      </c>
      <c r="DI118" s="224" t="s">
        <v>22</v>
      </c>
      <c r="DJ118" s="224">
        <v>3</v>
      </c>
      <c r="DK118" s="224" t="s">
        <v>6499</v>
      </c>
      <c r="DL118" s="224" t="s">
        <v>4203</v>
      </c>
      <c r="DM118" s="214">
        <v>45560</v>
      </c>
      <c r="DN118" s="222" t="s">
        <v>4209</v>
      </c>
      <c r="DO118" s="218">
        <v>0</v>
      </c>
      <c r="DP118" s="222" t="s">
        <v>17</v>
      </c>
      <c r="DQ118" s="222" t="s">
        <v>22</v>
      </c>
      <c r="DR118" s="222">
        <v>3</v>
      </c>
      <c r="DS118" s="222" t="s">
        <v>4208</v>
      </c>
      <c r="DT118" s="222" t="s">
        <v>17</v>
      </c>
      <c r="DU118" s="223">
        <v>45525</v>
      </c>
      <c r="DV118" s="221" t="s">
        <v>6502</v>
      </c>
      <c r="DW118" s="213">
        <v>108000</v>
      </c>
      <c r="DX118" s="224" t="s">
        <v>6487</v>
      </c>
      <c r="DY118" s="224" t="s">
        <v>22</v>
      </c>
      <c r="DZ118" s="224">
        <v>3</v>
      </c>
      <c r="EA118" s="224" t="s">
        <v>6501</v>
      </c>
      <c r="EB118" s="224" t="s">
        <v>6488</v>
      </c>
      <c r="EC118" s="214">
        <v>45560</v>
      </c>
      <c r="ED118" s="222" t="s">
        <v>4211</v>
      </c>
      <c r="EE118" s="218" t="s">
        <v>17</v>
      </c>
      <c r="EF118" s="222" t="s">
        <v>17</v>
      </c>
      <c r="EG118" s="222" t="s">
        <v>17</v>
      </c>
      <c r="EH118" s="222" t="s">
        <v>17</v>
      </c>
      <c r="EI118" s="222" t="s">
        <v>4210</v>
      </c>
      <c r="EJ118" s="222" t="s">
        <v>17</v>
      </c>
      <c r="EK118" s="223">
        <v>45525</v>
      </c>
      <c r="EL118" s="221" t="s">
        <v>4212</v>
      </c>
      <c r="EM118" s="213" t="s">
        <v>17</v>
      </c>
      <c r="EN118" s="224" t="s">
        <v>17</v>
      </c>
      <c r="EO118" s="224" t="s">
        <v>17</v>
      </c>
      <c r="EP118" s="224" t="s">
        <v>17</v>
      </c>
      <c r="EQ118" s="224" t="s">
        <v>4210</v>
      </c>
      <c r="ER118" s="224" t="s">
        <v>17</v>
      </c>
      <c r="ES118" s="214">
        <v>45525</v>
      </c>
      <c r="ET118" s="222" t="s">
        <v>6496</v>
      </c>
      <c r="EU118" s="222">
        <v>226</v>
      </c>
      <c r="EV118" s="222" t="s">
        <v>6447</v>
      </c>
      <c r="EW118" s="222" t="s">
        <v>884</v>
      </c>
      <c r="EX118" s="222">
        <v>2</v>
      </c>
      <c r="EY118" s="222" t="s">
        <v>4504</v>
      </c>
      <c r="EZ118" s="222" t="s">
        <v>6448</v>
      </c>
      <c r="FA118" s="223">
        <v>45560</v>
      </c>
      <c r="FB118" s="221" t="s">
        <v>4216</v>
      </c>
      <c r="FC118" s="224">
        <v>4</v>
      </c>
      <c r="FD118" s="224" t="s">
        <v>4213</v>
      </c>
      <c r="FE118" s="224" t="s">
        <v>492</v>
      </c>
      <c r="FF118" s="224">
        <v>1</v>
      </c>
      <c r="FG118" s="224" t="s">
        <v>4215</v>
      </c>
      <c r="FH118" s="224" t="s">
        <v>4214</v>
      </c>
      <c r="FI118" s="214">
        <v>45525</v>
      </c>
      <c r="FJ118" s="221" t="s">
        <v>4218</v>
      </c>
      <c r="FK118" s="222">
        <v>0</v>
      </c>
      <c r="FL118" s="222" t="s">
        <v>17</v>
      </c>
      <c r="FM118" s="222" t="s">
        <v>17</v>
      </c>
      <c r="FN118" s="222" t="s">
        <v>17</v>
      </c>
      <c r="FO118" s="222" t="s">
        <v>4217</v>
      </c>
      <c r="FP118" s="218" t="s">
        <v>17</v>
      </c>
      <c r="FQ118" s="219">
        <v>45525</v>
      </c>
      <c r="FR118" s="221" t="s">
        <v>4219</v>
      </c>
      <c r="FS118" s="224">
        <v>0</v>
      </c>
      <c r="FT118" s="224" t="s">
        <v>17</v>
      </c>
      <c r="FU118" s="224" t="s">
        <v>17</v>
      </c>
      <c r="FV118" s="224" t="s">
        <v>17</v>
      </c>
      <c r="FW118" s="224" t="s">
        <v>4217</v>
      </c>
      <c r="FX118" s="224" t="s">
        <v>17</v>
      </c>
      <c r="FY118" s="214">
        <v>45525</v>
      </c>
      <c r="FZ118" s="222" t="s">
        <v>2863</v>
      </c>
      <c r="GA118" s="222">
        <v>1</v>
      </c>
      <c r="GB118" s="222" t="s">
        <v>2177</v>
      </c>
      <c r="GC118" s="222" t="s">
        <v>33</v>
      </c>
      <c r="GD118" s="222">
        <v>2</v>
      </c>
      <c r="GE118" s="222" t="s">
        <v>17</v>
      </c>
      <c r="GF118" s="222" t="s">
        <v>17</v>
      </c>
      <c r="GG118" s="223">
        <v>45460</v>
      </c>
      <c r="GH118" s="221" t="s">
        <v>2869</v>
      </c>
      <c r="GI118" s="224">
        <v>1</v>
      </c>
      <c r="GJ118" s="224" t="s">
        <v>2177</v>
      </c>
      <c r="GK118" s="224" t="s">
        <v>33</v>
      </c>
      <c r="GL118" s="224">
        <v>2</v>
      </c>
      <c r="GM118" s="224" t="s">
        <v>17</v>
      </c>
      <c r="GN118" s="224" t="s">
        <v>17</v>
      </c>
      <c r="GO118" s="214">
        <v>45460</v>
      </c>
      <c r="GP118" s="222" t="s">
        <v>2864</v>
      </c>
      <c r="GQ118" s="222">
        <v>0</v>
      </c>
      <c r="GR118" s="222" t="s">
        <v>2177</v>
      </c>
      <c r="GS118" s="222" t="s">
        <v>33</v>
      </c>
      <c r="GT118" s="222">
        <v>2</v>
      </c>
      <c r="GU118" s="222" t="s">
        <v>17</v>
      </c>
      <c r="GV118" s="222" t="s">
        <v>17</v>
      </c>
      <c r="GW118" s="223">
        <v>45460</v>
      </c>
      <c r="GX118" s="221" t="s">
        <v>2870</v>
      </c>
      <c r="GY118" s="224">
        <v>0</v>
      </c>
      <c r="GZ118" s="224" t="s">
        <v>2177</v>
      </c>
      <c r="HA118" s="224" t="s">
        <v>33</v>
      </c>
      <c r="HB118" s="224">
        <v>2</v>
      </c>
      <c r="HC118" s="224" t="s">
        <v>17</v>
      </c>
      <c r="HD118" s="224" t="s">
        <v>17</v>
      </c>
      <c r="HE118" s="214">
        <v>45460</v>
      </c>
      <c r="HF118" s="222" t="s">
        <v>2862</v>
      </c>
      <c r="HG118" s="222">
        <v>0</v>
      </c>
      <c r="HH118" s="222" t="s">
        <v>2177</v>
      </c>
      <c r="HI118" s="222" t="s">
        <v>33</v>
      </c>
      <c r="HJ118" s="222">
        <v>2</v>
      </c>
      <c r="HK118" s="222" t="s">
        <v>17</v>
      </c>
      <c r="HL118" s="222" t="s">
        <v>17</v>
      </c>
      <c r="HM118" s="223">
        <v>45460</v>
      </c>
      <c r="HN118" s="221" t="s">
        <v>2868</v>
      </c>
      <c r="HO118" s="224">
        <v>0</v>
      </c>
      <c r="HP118" s="224" t="s">
        <v>2177</v>
      </c>
      <c r="HQ118" s="224" t="s">
        <v>33</v>
      </c>
      <c r="HR118" s="224">
        <v>2</v>
      </c>
      <c r="HS118" s="224" t="s">
        <v>17</v>
      </c>
      <c r="HT118" s="224" t="s">
        <v>17</v>
      </c>
      <c r="HU118" s="214">
        <v>45460</v>
      </c>
      <c r="HV118" s="222" t="s">
        <v>2865</v>
      </c>
      <c r="HW118" s="222">
        <v>1</v>
      </c>
      <c r="HX118" s="222" t="s">
        <v>2177</v>
      </c>
      <c r="HY118" s="222" t="s">
        <v>33</v>
      </c>
      <c r="HZ118" s="222">
        <v>2</v>
      </c>
      <c r="IA118" s="222" t="s">
        <v>17</v>
      </c>
      <c r="IB118" s="222" t="s">
        <v>17</v>
      </c>
      <c r="IC118" s="223">
        <v>45460</v>
      </c>
      <c r="ID118" s="221" t="s">
        <v>2867</v>
      </c>
      <c r="IE118" s="224">
        <v>1</v>
      </c>
      <c r="IF118" s="224" t="s">
        <v>2177</v>
      </c>
      <c r="IG118" s="224" t="s">
        <v>33</v>
      </c>
      <c r="IH118" s="224">
        <v>2</v>
      </c>
      <c r="II118" s="224" t="s">
        <v>17</v>
      </c>
      <c r="IJ118" s="224" t="s">
        <v>17</v>
      </c>
      <c r="IK118" s="214">
        <v>45460</v>
      </c>
      <c r="IL118" s="222" t="s">
        <v>2866</v>
      </c>
      <c r="IM118" s="222">
        <v>3</v>
      </c>
      <c r="IN118" s="222" t="s">
        <v>2177</v>
      </c>
      <c r="IO118" s="222" t="s">
        <v>33</v>
      </c>
      <c r="IP118" s="222">
        <v>2</v>
      </c>
      <c r="IQ118" s="222" t="s">
        <v>17</v>
      </c>
      <c r="IR118" s="222" t="s">
        <v>17</v>
      </c>
      <c r="IS118" s="223">
        <v>45460</v>
      </c>
    </row>
    <row r="119" spans="1:253" s="11" customFormat="1" ht="13.25" customHeight="1" x14ac:dyDescent="0.25">
      <c r="A119" s="11" t="s">
        <v>4225</v>
      </c>
      <c r="B119" s="11" t="s">
        <v>11063</v>
      </c>
      <c r="C119" s="11" t="s">
        <v>4226</v>
      </c>
      <c r="D119" s="11" t="s">
        <v>2861</v>
      </c>
      <c r="E119" s="11" t="s">
        <v>10608</v>
      </c>
      <c r="F119" s="11" t="s">
        <v>4227</v>
      </c>
      <c r="G119" s="212">
        <v>109033000</v>
      </c>
      <c r="H119" s="213" t="s">
        <v>4192</v>
      </c>
      <c r="I119" s="213" t="s">
        <v>492</v>
      </c>
      <c r="J119" s="213">
        <v>1</v>
      </c>
      <c r="K119" s="213" t="s">
        <v>4194</v>
      </c>
      <c r="L119" s="213" t="s">
        <v>4193</v>
      </c>
      <c r="M119" s="214">
        <v>45525</v>
      </c>
      <c r="N119" s="221" t="s">
        <v>6506</v>
      </c>
      <c r="O119" s="216">
        <v>129459</v>
      </c>
      <c r="P119" s="216" t="s">
        <v>6503</v>
      </c>
      <c r="Q119" s="216" t="s">
        <v>884</v>
      </c>
      <c r="R119" s="216">
        <v>2</v>
      </c>
      <c r="S119" s="216" t="s">
        <v>6505</v>
      </c>
      <c r="T119" s="216" t="s">
        <v>6504</v>
      </c>
      <c r="U119" s="217">
        <v>45560</v>
      </c>
      <c r="V119" s="221" t="s">
        <v>6510</v>
      </c>
      <c r="W119" s="213">
        <v>65393000</v>
      </c>
      <c r="X119" s="213" t="s">
        <v>6507</v>
      </c>
      <c r="Y119" s="213" t="s">
        <v>884</v>
      </c>
      <c r="Z119" s="213">
        <v>2</v>
      </c>
      <c r="AA119" s="213" t="s">
        <v>6509</v>
      </c>
      <c r="AB119" s="213" t="s">
        <v>6508</v>
      </c>
      <c r="AC119" s="214">
        <v>45560</v>
      </c>
      <c r="AD119" s="221" t="s">
        <v>6512</v>
      </c>
      <c r="AE119" s="218">
        <v>7906000</v>
      </c>
      <c r="AF119" s="218" t="s">
        <v>6477</v>
      </c>
      <c r="AG119" s="218" t="s">
        <v>884</v>
      </c>
      <c r="AH119" s="218">
        <v>2</v>
      </c>
      <c r="AI119" s="218" t="s">
        <v>6511</v>
      </c>
      <c r="AJ119" s="218" t="s">
        <v>6478</v>
      </c>
      <c r="AK119" s="219">
        <v>45560</v>
      </c>
      <c r="AL119" s="221" t="s">
        <v>6514</v>
      </c>
      <c r="AM119" s="213">
        <v>143000</v>
      </c>
      <c r="AN119" s="213" t="s">
        <v>6477</v>
      </c>
      <c r="AO119" s="213" t="s">
        <v>884</v>
      </c>
      <c r="AP119" s="213">
        <v>2</v>
      </c>
      <c r="AQ119" s="213" t="s">
        <v>6513</v>
      </c>
      <c r="AR119" s="213" t="s">
        <v>6478</v>
      </c>
      <c r="AS119" s="214">
        <v>45560</v>
      </c>
      <c r="AT119" s="222" t="s">
        <v>6516</v>
      </c>
      <c r="AU119" s="218">
        <v>51</v>
      </c>
      <c r="AV119" s="218" t="s">
        <v>6483</v>
      </c>
      <c r="AW119" s="218" t="s">
        <v>884</v>
      </c>
      <c r="AX119" s="218">
        <v>2</v>
      </c>
      <c r="AY119" s="218" t="s">
        <v>6515</v>
      </c>
      <c r="AZ119" s="218" t="s">
        <v>6484</v>
      </c>
      <c r="BA119" s="219">
        <v>45560</v>
      </c>
      <c r="BB119" s="221" t="s">
        <v>6541</v>
      </c>
      <c r="BC119" s="213" t="s">
        <v>17</v>
      </c>
      <c r="BD119" s="213" t="s">
        <v>17</v>
      </c>
      <c r="BE119" s="213" t="s">
        <v>17</v>
      </c>
      <c r="BF119" s="213" t="s">
        <v>17</v>
      </c>
      <c r="BG119" s="213" t="s">
        <v>6540</v>
      </c>
      <c r="BH119" s="213" t="s">
        <v>17</v>
      </c>
      <c r="BI119" s="214">
        <v>45560</v>
      </c>
      <c r="BJ119" s="222" t="s">
        <v>6518</v>
      </c>
      <c r="BK119" s="222">
        <v>93</v>
      </c>
      <c r="BL119" s="222" t="s">
        <v>6483</v>
      </c>
      <c r="BM119" s="222" t="s">
        <v>884</v>
      </c>
      <c r="BN119" s="222">
        <v>2</v>
      </c>
      <c r="BO119" s="222" t="s">
        <v>6517</v>
      </c>
      <c r="BP119" s="218" t="s">
        <v>6484</v>
      </c>
      <c r="BQ119" s="223">
        <v>45560</v>
      </c>
      <c r="BR119" s="221" t="s">
        <v>6542</v>
      </c>
      <c r="BS119" s="224">
        <v>17118</v>
      </c>
      <c r="BT119" s="224" t="s">
        <v>6477</v>
      </c>
      <c r="BU119" s="224" t="s">
        <v>884</v>
      </c>
      <c r="BV119" s="224">
        <v>2</v>
      </c>
      <c r="BW119" s="224" t="s">
        <v>6479</v>
      </c>
      <c r="BX119" s="224" t="s">
        <v>6478</v>
      </c>
      <c r="BY119" s="214">
        <v>45560</v>
      </c>
      <c r="BZ119" s="222" t="s">
        <v>6543</v>
      </c>
      <c r="CA119" s="222">
        <v>1942</v>
      </c>
      <c r="CB119" s="222" t="s">
        <v>6477</v>
      </c>
      <c r="CC119" s="222" t="s">
        <v>884</v>
      </c>
      <c r="CD119" s="222">
        <v>2</v>
      </c>
      <c r="CE119" s="222" t="s">
        <v>6481</v>
      </c>
      <c r="CF119" s="222" t="s">
        <v>6478</v>
      </c>
      <c r="CG119" s="223">
        <v>45560</v>
      </c>
      <c r="CH119" s="221" t="s">
        <v>11810</v>
      </c>
      <c r="CI119" s="222" t="e">
        <v>#N/A</v>
      </c>
      <c r="CJ119" s="222" t="e">
        <v>#N/A</v>
      </c>
      <c r="CK119" s="222" t="e">
        <v>#N/A</v>
      </c>
      <c r="CL119" s="222" t="e">
        <v>#N/A</v>
      </c>
      <c r="CM119" s="222" t="e">
        <v>#N/A</v>
      </c>
      <c r="CN119" s="222" t="e">
        <v>#N/A</v>
      </c>
      <c r="CO119" s="225" t="e">
        <v>#N/A</v>
      </c>
      <c r="CP119" s="222" t="s">
        <v>6545</v>
      </c>
      <c r="CQ119" s="224">
        <v>221110472</v>
      </c>
      <c r="CR119" s="224" t="s">
        <v>6483</v>
      </c>
      <c r="CS119" s="224" t="s">
        <v>884</v>
      </c>
      <c r="CT119" s="224">
        <v>2</v>
      </c>
      <c r="CU119" s="224" t="s">
        <v>6485</v>
      </c>
      <c r="CV119" s="224" t="s">
        <v>6484</v>
      </c>
      <c r="CW119" s="214">
        <v>45560</v>
      </c>
      <c r="CX119" s="222" t="s">
        <v>6524</v>
      </c>
      <c r="CY119" s="218">
        <v>175000</v>
      </c>
      <c r="CZ119" s="218" t="s">
        <v>6521</v>
      </c>
      <c r="DA119" s="218" t="s">
        <v>884</v>
      </c>
      <c r="DB119" s="218">
        <v>2</v>
      </c>
      <c r="DC119" s="218" t="s">
        <v>6531</v>
      </c>
      <c r="DD119" s="218" t="s">
        <v>6522</v>
      </c>
      <c r="DE119" s="220">
        <v>45560</v>
      </c>
      <c r="DF119" s="221" t="s">
        <v>6526</v>
      </c>
      <c r="DG119" s="213">
        <v>57487000</v>
      </c>
      <c r="DH119" s="224" t="s">
        <v>6507</v>
      </c>
      <c r="DI119" s="224" t="s">
        <v>884</v>
      </c>
      <c r="DJ119" s="224">
        <v>2</v>
      </c>
      <c r="DK119" s="224" t="s">
        <v>6525</v>
      </c>
      <c r="DL119" s="224" t="s">
        <v>6508</v>
      </c>
      <c r="DM119" s="214">
        <v>45560</v>
      </c>
      <c r="DN119" s="222" t="s">
        <v>6530</v>
      </c>
      <c r="DO119" s="218">
        <v>7731000</v>
      </c>
      <c r="DP119" s="222" t="s">
        <v>6527</v>
      </c>
      <c r="DQ119" s="222" t="s">
        <v>884</v>
      </c>
      <c r="DR119" s="222">
        <v>2</v>
      </c>
      <c r="DS119" s="222" t="s">
        <v>6529</v>
      </c>
      <c r="DT119" s="222" t="s">
        <v>6528</v>
      </c>
      <c r="DU119" s="223">
        <v>45560</v>
      </c>
      <c r="DV119" s="221" t="s">
        <v>6532</v>
      </c>
      <c r="DW119" s="213">
        <v>175000</v>
      </c>
      <c r="DX119" s="224" t="s">
        <v>6521</v>
      </c>
      <c r="DY119" s="224" t="s">
        <v>884</v>
      </c>
      <c r="DZ119" s="224">
        <v>2</v>
      </c>
      <c r="EA119" s="224" t="s">
        <v>6531</v>
      </c>
      <c r="EB119" s="224" t="s">
        <v>6522</v>
      </c>
      <c r="EC119" s="214">
        <v>45560</v>
      </c>
      <c r="ED119" s="222" t="s">
        <v>6534</v>
      </c>
      <c r="EE119" s="218">
        <v>0</v>
      </c>
      <c r="EF119" s="222" t="s">
        <v>17</v>
      </c>
      <c r="EG119" s="222" t="s">
        <v>17</v>
      </c>
      <c r="EH119" s="222" t="s">
        <v>17</v>
      </c>
      <c r="EI119" s="222" t="s">
        <v>6533</v>
      </c>
      <c r="EJ119" s="222" t="s">
        <v>17</v>
      </c>
      <c r="EK119" s="223">
        <v>45560</v>
      </c>
      <c r="EL119" s="221" t="s">
        <v>6535</v>
      </c>
      <c r="EM119" s="213">
        <v>0</v>
      </c>
      <c r="EN119" s="224" t="s">
        <v>17</v>
      </c>
      <c r="EO119" s="224" t="s">
        <v>17</v>
      </c>
      <c r="EP119" s="224" t="s">
        <v>17</v>
      </c>
      <c r="EQ119" s="224" t="s">
        <v>6533</v>
      </c>
      <c r="ER119" s="224" t="s">
        <v>17</v>
      </c>
      <c r="ES119" s="214">
        <v>45560</v>
      </c>
      <c r="ET119" s="222" t="s">
        <v>6520</v>
      </c>
      <c r="EU119" s="222">
        <v>226</v>
      </c>
      <c r="EV119" s="222" t="s">
        <v>6447</v>
      </c>
      <c r="EW119" s="222" t="s">
        <v>884</v>
      </c>
      <c r="EX119" s="222">
        <v>2</v>
      </c>
      <c r="EY119" s="222" t="s">
        <v>6519</v>
      </c>
      <c r="EZ119" s="222" t="s">
        <v>6448</v>
      </c>
      <c r="FA119" s="223">
        <v>45560</v>
      </c>
      <c r="FB119" s="221" t="s">
        <v>6537</v>
      </c>
      <c r="FC119" s="224">
        <v>4</v>
      </c>
      <c r="FD119" s="224" t="s">
        <v>6521</v>
      </c>
      <c r="FE119" s="224" t="s">
        <v>884</v>
      </c>
      <c r="FF119" s="224">
        <v>2</v>
      </c>
      <c r="FG119" s="224" t="s">
        <v>6536</v>
      </c>
      <c r="FH119" s="224" t="s">
        <v>6522</v>
      </c>
      <c r="FI119" s="214">
        <v>45560</v>
      </c>
      <c r="FJ119" s="221" t="s">
        <v>6538</v>
      </c>
      <c r="FK119" s="222" t="s">
        <v>17</v>
      </c>
      <c r="FL119" s="222" t="s">
        <v>17</v>
      </c>
      <c r="FM119" s="222" t="s">
        <v>17</v>
      </c>
      <c r="FN119" s="222" t="s">
        <v>17</v>
      </c>
      <c r="FO119" s="222" t="s">
        <v>4217</v>
      </c>
      <c r="FP119" s="218" t="s">
        <v>17</v>
      </c>
      <c r="FQ119" s="219">
        <v>45560</v>
      </c>
      <c r="FR119" s="221" t="s">
        <v>6539</v>
      </c>
      <c r="FS119" s="224" t="s">
        <v>17</v>
      </c>
      <c r="FT119" s="224" t="s">
        <v>17</v>
      </c>
      <c r="FU119" s="224" t="s">
        <v>17</v>
      </c>
      <c r="FV119" s="224" t="s">
        <v>17</v>
      </c>
      <c r="FW119" s="224" t="s">
        <v>4217</v>
      </c>
      <c r="FX119" s="224" t="s">
        <v>17</v>
      </c>
      <c r="FY119" s="214">
        <v>45560</v>
      </c>
      <c r="FZ119" s="222" t="s">
        <v>4393</v>
      </c>
      <c r="GA119" s="222">
        <v>1</v>
      </c>
      <c r="GB119" s="222" t="s">
        <v>2177</v>
      </c>
      <c r="GC119" s="222" t="s">
        <v>33</v>
      </c>
      <c r="GD119" s="222">
        <v>2</v>
      </c>
      <c r="GE119" s="222" t="s">
        <v>17</v>
      </c>
      <c r="GF119" s="222" t="s">
        <v>17</v>
      </c>
      <c r="GG119" s="223">
        <v>45525</v>
      </c>
      <c r="GH119" s="221" t="s">
        <v>4399</v>
      </c>
      <c r="GI119" s="224">
        <v>0</v>
      </c>
      <c r="GJ119" s="224" t="s">
        <v>2177</v>
      </c>
      <c r="GK119" s="224" t="s">
        <v>33</v>
      </c>
      <c r="GL119" s="224">
        <v>2</v>
      </c>
      <c r="GM119" s="224" t="s">
        <v>17</v>
      </c>
      <c r="GN119" s="224" t="s">
        <v>17</v>
      </c>
      <c r="GO119" s="214">
        <v>45525</v>
      </c>
      <c r="GP119" s="222" t="s">
        <v>4394</v>
      </c>
      <c r="GQ119" s="222">
        <v>0</v>
      </c>
      <c r="GR119" s="222" t="s">
        <v>2177</v>
      </c>
      <c r="GS119" s="222" t="s">
        <v>33</v>
      </c>
      <c r="GT119" s="222">
        <v>2</v>
      </c>
      <c r="GU119" s="222" t="s">
        <v>17</v>
      </c>
      <c r="GV119" s="222" t="s">
        <v>17</v>
      </c>
      <c r="GW119" s="223">
        <v>45525</v>
      </c>
      <c r="GX119" s="221" t="s">
        <v>4400</v>
      </c>
      <c r="GY119" s="224">
        <v>0</v>
      </c>
      <c r="GZ119" s="224" t="s">
        <v>2177</v>
      </c>
      <c r="HA119" s="224" t="s">
        <v>33</v>
      </c>
      <c r="HB119" s="224">
        <v>2</v>
      </c>
      <c r="HC119" s="224" t="s">
        <v>17</v>
      </c>
      <c r="HD119" s="224" t="s">
        <v>17</v>
      </c>
      <c r="HE119" s="214">
        <v>45525</v>
      </c>
      <c r="HF119" s="222" t="s">
        <v>4392</v>
      </c>
      <c r="HG119" s="222">
        <v>0</v>
      </c>
      <c r="HH119" s="222" t="s">
        <v>2177</v>
      </c>
      <c r="HI119" s="222" t="s">
        <v>33</v>
      </c>
      <c r="HJ119" s="222">
        <v>2</v>
      </c>
      <c r="HK119" s="222" t="s">
        <v>17</v>
      </c>
      <c r="HL119" s="222" t="s">
        <v>17</v>
      </c>
      <c r="HM119" s="223">
        <v>45525</v>
      </c>
      <c r="HN119" s="221" t="s">
        <v>4398</v>
      </c>
      <c r="HO119" s="224">
        <v>0</v>
      </c>
      <c r="HP119" s="224" t="s">
        <v>2177</v>
      </c>
      <c r="HQ119" s="224" t="s">
        <v>33</v>
      </c>
      <c r="HR119" s="224">
        <v>2</v>
      </c>
      <c r="HS119" s="224" t="s">
        <v>17</v>
      </c>
      <c r="HT119" s="224" t="s">
        <v>17</v>
      </c>
      <c r="HU119" s="214">
        <v>45525</v>
      </c>
      <c r="HV119" s="222" t="s">
        <v>4395</v>
      </c>
      <c r="HW119" s="222">
        <v>0</v>
      </c>
      <c r="HX119" s="222" t="s">
        <v>2177</v>
      </c>
      <c r="HY119" s="222" t="s">
        <v>33</v>
      </c>
      <c r="HZ119" s="222">
        <v>2</v>
      </c>
      <c r="IA119" s="222" t="s">
        <v>17</v>
      </c>
      <c r="IB119" s="222" t="s">
        <v>17</v>
      </c>
      <c r="IC119" s="223">
        <v>45525</v>
      </c>
      <c r="ID119" s="221" t="s">
        <v>4397</v>
      </c>
      <c r="IE119" s="224">
        <v>1</v>
      </c>
      <c r="IF119" s="224" t="s">
        <v>2177</v>
      </c>
      <c r="IG119" s="224" t="s">
        <v>33</v>
      </c>
      <c r="IH119" s="224">
        <v>2</v>
      </c>
      <c r="II119" s="224" t="s">
        <v>17</v>
      </c>
      <c r="IJ119" s="224" t="s">
        <v>17</v>
      </c>
      <c r="IK119" s="214">
        <v>45525</v>
      </c>
      <c r="IL119" s="222" t="s">
        <v>4396</v>
      </c>
      <c r="IM119" s="222">
        <v>3</v>
      </c>
      <c r="IN119" s="222" t="s">
        <v>2177</v>
      </c>
      <c r="IO119" s="222" t="s">
        <v>33</v>
      </c>
      <c r="IP119" s="222">
        <v>2</v>
      </c>
      <c r="IQ119" s="222" t="s">
        <v>17</v>
      </c>
      <c r="IR119" s="222" t="s">
        <v>17</v>
      </c>
      <c r="IS119" s="223">
        <v>45525</v>
      </c>
    </row>
    <row r="120" spans="1:253" s="11" customFormat="1" ht="13.25" customHeight="1" x14ac:dyDescent="0.25">
      <c r="A120" s="11" t="s">
        <v>4228</v>
      </c>
      <c r="B120" s="11">
        <v>0</v>
      </c>
      <c r="C120" s="11" t="s">
        <v>4229</v>
      </c>
      <c r="D120" s="11" t="s">
        <v>2873</v>
      </c>
      <c r="E120" s="11" t="s">
        <v>10611</v>
      </c>
      <c r="F120" s="11" t="s">
        <v>4233</v>
      </c>
      <c r="G120" s="212">
        <v>11782000</v>
      </c>
      <c r="H120" s="213" t="s">
        <v>4230</v>
      </c>
      <c r="I120" s="213" t="s">
        <v>492</v>
      </c>
      <c r="J120" s="213">
        <v>1</v>
      </c>
      <c r="K120" s="213" t="s">
        <v>4232</v>
      </c>
      <c r="L120" s="213" t="s">
        <v>4231</v>
      </c>
      <c r="M120" s="214">
        <v>45525</v>
      </c>
      <c r="N120" s="227" t="s">
        <v>4237</v>
      </c>
      <c r="O120" s="216">
        <v>124455</v>
      </c>
      <c r="P120" s="216" t="s">
        <v>4234</v>
      </c>
      <c r="Q120" s="216" t="s">
        <v>884</v>
      </c>
      <c r="R120" s="216">
        <v>2</v>
      </c>
      <c r="S120" s="216" t="s">
        <v>4236</v>
      </c>
      <c r="T120" s="216" t="s">
        <v>4235</v>
      </c>
      <c r="U120" s="217">
        <v>45525</v>
      </c>
      <c r="V120" s="227" t="s">
        <v>4241</v>
      </c>
      <c r="W120" s="213">
        <v>4711000</v>
      </c>
      <c r="X120" s="213" t="s">
        <v>4238</v>
      </c>
      <c r="Y120" s="213" t="s">
        <v>884</v>
      </c>
      <c r="Z120" s="213">
        <v>2</v>
      </c>
      <c r="AA120" s="213" t="s">
        <v>4240</v>
      </c>
      <c r="AB120" s="213" t="s">
        <v>4239</v>
      </c>
      <c r="AC120" s="214">
        <v>45525</v>
      </c>
      <c r="AD120" s="227" t="s">
        <v>4245</v>
      </c>
      <c r="AE120" s="218">
        <v>320000</v>
      </c>
      <c r="AF120" s="218" t="s">
        <v>4242</v>
      </c>
      <c r="AG120" s="218" t="s">
        <v>884</v>
      </c>
      <c r="AH120" s="218">
        <v>2</v>
      </c>
      <c r="AI120" s="218" t="s">
        <v>4244</v>
      </c>
      <c r="AJ120" s="218" t="s">
        <v>4243</v>
      </c>
      <c r="AK120" s="219">
        <v>45525</v>
      </c>
      <c r="AL120" s="227" t="s">
        <v>4249</v>
      </c>
      <c r="AM120" s="213">
        <v>27000</v>
      </c>
      <c r="AN120" s="213" t="s">
        <v>4246</v>
      </c>
      <c r="AO120" s="213" t="s">
        <v>22</v>
      </c>
      <c r="AP120" s="213">
        <v>3</v>
      </c>
      <c r="AQ120" s="213" t="s">
        <v>4248</v>
      </c>
      <c r="AR120" s="213" t="s">
        <v>4247</v>
      </c>
      <c r="AS120" s="214">
        <v>45525</v>
      </c>
      <c r="AT120" s="228" t="s">
        <v>4253</v>
      </c>
      <c r="AU120" s="218">
        <v>2</v>
      </c>
      <c r="AV120" s="218" t="s">
        <v>4250</v>
      </c>
      <c r="AW120" s="218" t="s">
        <v>17</v>
      </c>
      <c r="AX120" s="218" t="s">
        <v>17</v>
      </c>
      <c r="AY120" s="218" t="s">
        <v>4252</v>
      </c>
      <c r="AZ120" s="218" t="s">
        <v>4251</v>
      </c>
      <c r="BA120" s="219">
        <v>45525</v>
      </c>
      <c r="BB120" s="227" t="s">
        <v>4277</v>
      </c>
      <c r="BC120" s="213" t="s">
        <v>17</v>
      </c>
      <c r="BD120" s="213" t="s">
        <v>17</v>
      </c>
      <c r="BE120" s="213" t="s">
        <v>17</v>
      </c>
      <c r="BF120" s="213" t="s">
        <v>17</v>
      </c>
      <c r="BG120" s="213" t="s">
        <v>4206</v>
      </c>
      <c r="BH120" s="213" t="s">
        <v>17</v>
      </c>
      <c r="BI120" s="214">
        <v>45525</v>
      </c>
      <c r="BJ120" s="228" t="s">
        <v>6613</v>
      </c>
      <c r="BK120" s="228">
        <v>21</v>
      </c>
      <c r="BL120" s="228" t="s">
        <v>6610</v>
      </c>
      <c r="BM120" s="228" t="s">
        <v>884</v>
      </c>
      <c r="BN120" s="228">
        <v>2</v>
      </c>
      <c r="BO120" s="228" t="s">
        <v>6612</v>
      </c>
      <c r="BP120" s="218" t="s">
        <v>6611</v>
      </c>
      <c r="BQ120" s="229">
        <v>45560</v>
      </c>
      <c r="BR120" s="227" t="s">
        <v>4279</v>
      </c>
      <c r="BS120" s="230">
        <v>1387</v>
      </c>
      <c r="BT120" s="230" t="s">
        <v>4250</v>
      </c>
      <c r="BU120" s="230" t="s">
        <v>22</v>
      </c>
      <c r="BV120" s="230">
        <v>3</v>
      </c>
      <c r="BW120" s="230" t="s">
        <v>4278</v>
      </c>
      <c r="BX120" s="230" t="s">
        <v>4251</v>
      </c>
      <c r="BY120" s="214">
        <v>45525</v>
      </c>
      <c r="BZ120" s="228" t="s">
        <v>4280</v>
      </c>
      <c r="CA120" s="228" t="s">
        <v>17</v>
      </c>
      <c r="CB120" s="228" t="s">
        <v>17</v>
      </c>
      <c r="CC120" s="228" t="s">
        <v>17</v>
      </c>
      <c r="CD120" s="228" t="s">
        <v>17</v>
      </c>
      <c r="CE120" s="228" t="s">
        <v>4206</v>
      </c>
      <c r="CF120" s="228" t="s">
        <v>17</v>
      </c>
      <c r="CG120" s="229">
        <v>45525</v>
      </c>
      <c r="CH120" s="227" t="s">
        <v>11811</v>
      </c>
      <c r="CI120" s="228" t="e">
        <v>#N/A</v>
      </c>
      <c r="CJ120" s="228" t="e">
        <v>#N/A</v>
      </c>
      <c r="CK120" s="228" t="e">
        <v>#N/A</v>
      </c>
      <c r="CL120" s="228" t="e">
        <v>#N/A</v>
      </c>
      <c r="CM120" s="228" t="e">
        <v>#N/A</v>
      </c>
      <c r="CN120" s="228" t="e">
        <v>#N/A</v>
      </c>
      <c r="CO120" s="231" t="e">
        <v>#N/A</v>
      </c>
      <c r="CP120" s="228" t="s">
        <v>4282</v>
      </c>
      <c r="CQ120" s="230" t="s">
        <v>17</v>
      </c>
      <c r="CR120" s="230" t="s">
        <v>17</v>
      </c>
      <c r="CS120" s="230" t="s">
        <v>17</v>
      </c>
      <c r="CT120" s="230" t="s">
        <v>17</v>
      </c>
      <c r="CU120" s="230" t="s">
        <v>4206</v>
      </c>
      <c r="CV120" s="230" t="s">
        <v>17</v>
      </c>
      <c r="CW120" s="214">
        <v>45525</v>
      </c>
      <c r="CX120" s="228" t="s">
        <v>4257</v>
      </c>
      <c r="CY120" s="218">
        <v>65000</v>
      </c>
      <c r="CZ120" s="218" t="s">
        <v>4266</v>
      </c>
      <c r="DA120" s="218" t="s">
        <v>884</v>
      </c>
      <c r="DB120" s="218">
        <v>2</v>
      </c>
      <c r="DC120" s="218" t="s">
        <v>4267</v>
      </c>
      <c r="DD120" s="218" t="s">
        <v>4243</v>
      </c>
      <c r="DE120" s="220">
        <v>45525</v>
      </c>
      <c r="DF120" s="227" t="s">
        <v>4261</v>
      </c>
      <c r="DG120" s="213">
        <v>4391000</v>
      </c>
      <c r="DH120" s="230" t="s">
        <v>4258</v>
      </c>
      <c r="DI120" s="230" t="s">
        <v>884</v>
      </c>
      <c r="DJ120" s="230">
        <v>2</v>
      </c>
      <c r="DK120" s="230" t="s">
        <v>4260</v>
      </c>
      <c r="DL120" s="230" t="s">
        <v>4259</v>
      </c>
      <c r="DM120" s="214">
        <v>45525</v>
      </c>
      <c r="DN120" s="228" t="s">
        <v>4265</v>
      </c>
      <c r="DO120" s="218">
        <v>255000</v>
      </c>
      <c r="DP120" s="228" t="s">
        <v>4262</v>
      </c>
      <c r="DQ120" s="228" t="s">
        <v>884</v>
      </c>
      <c r="DR120" s="228">
        <v>2</v>
      </c>
      <c r="DS120" s="228" t="s">
        <v>4264</v>
      </c>
      <c r="DT120" s="228" t="s">
        <v>4263</v>
      </c>
      <c r="DU120" s="229">
        <v>45525</v>
      </c>
      <c r="DV120" s="227" t="s">
        <v>4268</v>
      </c>
      <c r="DW120" s="213">
        <v>65000</v>
      </c>
      <c r="DX120" s="230" t="s">
        <v>4266</v>
      </c>
      <c r="DY120" s="230" t="s">
        <v>884</v>
      </c>
      <c r="DZ120" s="230">
        <v>2</v>
      </c>
      <c r="EA120" s="230" t="s">
        <v>4267</v>
      </c>
      <c r="EB120" s="230" t="s">
        <v>4243</v>
      </c>
      <c r="EC120" s="214">
        <v>45525</v>
      </c>
      <c r="ED120" s="228" t="s">
        <v>4270</v>
      </c>
      <c r="EE120" s="218" t="s">
        <v>17</v>
      </c>
      <c r="EF120" s="228" t="s">
        <v>17</v>
      </c>
      <c r="EG120" s="228" t="s">
        <v>17</v>
      </c>
      <c r="EH120" s="228" t="s">
        <v>17</v>
      </c>
      <c r="EI120" s="228" t="s">
        <v>4269</v>
      </c>
      <c r="EJ120" s="228" t="s">
        <v>17</v>
      </c>
      <c r="EK120" s="229">
        <v>45525</v>
      </c>
      <c r="EL120" s="227" t="s">
        <v>4271</v>
      </c>
      <c r="EM120" s="213" t="s">
        <v>17</v>
      </c>
      <c r="EN120" s="230" t="s">
        <v>17</v>
      </c>
      <c r="EO120" s="230" t="s">
        <v>17</v>
      </c>
      <c r="EP120" s="230" t="s">
        <v>17</v>
      </c>
      <c r="EQ120" s="230" t="s">
        <v>4269</v>
      </c>
      <c r="ER120" s="230" t="s">
        <v>17</v>
      </c>
      <c r="ES120" s="214">
        <v>45525</v>
      </c>
      <c r="ET120" s="228" t="s">
        <v>6614</v>
      </c>
      <c r="EU120" s="228">
        <v>21</v>
      </c>
      <c r="EV120" s="228" t="s">
        <v>6610</v>
      </c>
      <c r="EW120" s="228" t="s">
        <v>884</v>
      </c>
      <c r="EX120" s="228">
        <v>2</v>
      </c>
      <c r="EY120" s="228" t="s">
        <v>6612</v>
      </c>
      <c r="EZ120" s="228" t="s">
        <v>6611</v>
      </c>
      <c r="FA120" s="229">
        <v>45560</v>
      </c>
      <c r="FB120" s="227" t="s">
        <v>4274</v>
      </c>
      <c r="FC120" s="230">
        <v>4</v>
      </c>
      <c r="FD120" s="230" t="s">
        <v>4272</v>
      </c>
      <c r="FE120" s="230" t="s">
        <v>492</v>
      </c>
      <c r="FF120" s="230">
        <v>1</v>
      </c>
      <c r="FG120" s="230" t="s">
        <v>4273</v>
      </c>
      <c r="FH120" s="230" t="s">
        <v>4243</v>
      </c>
      <c r="FI120" s="214">
        <v>45525</v>
      </c>
      <c r="FJ120" s="227" t="s">
        <v>4275</v>
      </c>
      <c r="FK120" s="228" t="s">
        <v>17</v>
      </c>
      <c r="FL120" s="228" t="s">
        <v>17</v>
      </c>
      <c r="FM120" s="228" t="s">
        <v>17</v>
      </c>
      <c r="FN120" s="228" t="s">
        <v>17</v>
      </c>
      <c r="FO120" s="228" t="s">
        <v>4217</v>
      </c>
      <c r="FP120" s="218" t="s">
        <v>17</v>
      </c>
      <c r="FQ120" s="219">
        <v>45525</v>
      </c>
      <c r="FR120" s="227" t="s">
        <v>4276</v>
      </c>
      <c r="FS120" s="230" t="s">
        <v>17</v>
      </c>
      <c r="FT120" s="230" t="s">
        <v>17</v>
      </c>
      <c r="FU120" s="230" t="s">
        <v>17</v>
      </c>
      <c r="FV120" s="230" t="s">
        <v>17</v>
      </c>
      <c r="FW120" s="230" t="s">
        <v>4217</v>
      </c>
      <c r="FX120" s="230" t="s">
        <v>17</v>
      </c>
      <c r="FY120" s="214">
        <v>45525</v>
      </c>
      <c r="FZ120" s="228" t="s">
        <v>4402</v>
      </c>
      <c r="GA120" s="228">
        <v>0</v>
      </c>
      <c r="GB120" s="228" t="s">
        <v>2177</v>
      </c>
      <c r="GC120" s="228" t="s">
        <v>33</v>
      </c>
      <c r="GD120" s="228">
        <v>2</v>
      </c>
      <c r="GE120" s="228" t="s">
        <v>17</v>
      </c>
      <c r="GF120" s="228" t="s">
        <v>17</v>
      </c>
      <c r="GG120" s="229">
        <v>45525</v>
      </c>
      <c r="GH120" s="227" t="s">
        <v>4408</v>
      </c>
      <c r="GI120" s="230">
        <v>1</v>
      </c>
      <c r="GJ120" s="230" t="s">
        <v>2177</v>
      </c>
      <c r="GK120" s="230" t="s">
        <v>33</v>
      </c>
      <c r="GL120" s="230">
        <v>2</v>
      </c>
      <c r="GM120" s="230" t="s">
        <v>17</v>
      </c>
      <c r="GN120" s="230" t="s">
        <v>17</v>
      </c>
      <c r="GO120" s="214">
        <v>45525</v>
      </c>
      <c r="GP120" s="228" t="s">
        <v>4403</v>
      </c>
      <c r="GQ120" s="228">
        <v>1</v>
      </c>
      <c r="GR120" s="228" t="s">
        <v>2177</v>
      </c>
      <c r="GS120" s="228" t="s">
        <v>33</v>
      </c>
      <c r="GT120" s="228">
        <v>2</v>
      </c>
      <c r="GU120" s="228" t="s">
        <v>17</v>
      </c>
      <c r="GV120" s="228" t="s">
        <v>17</v>
      </c>
      <c r="GW120" s="229">
        <v>45525</v>
      </c>
      <c r="GX120" s="227" t="s">
        <v>4409</v>
      </c>
      <c r="GY120" s="230">
        <v>0</v>
      </c>
      <c r="GZ120" s="230" t="s">
        <v>2177</v>
      </c>
      <c r="HA120" s="230" t="s">
        <v>33</v>
      </c>
      <c r="HB120" s="230">
        <v>2</v>
      </c>
      <c r="HC120" s="230" t="s">
        <v>17</v>
      </c>
      <c r="HD120" s="230" t="s">
        <v>17</v>
      </c>
      <c r="HE120" s="214">
        <v>45525</v>
      </c>
      <c r="HF120" s="228" t="s">
        <v>4401</v>
      </c>
      <c r="HG120" s="228">
        <v>0</v>
      </c>
      <c r="HH120" s="228" t="s">
        <v>2177</v>
      </c>
      <c r="HI120" s="228" t="s">
        <v>33</v>
      </c>
      <c r="HJ120" s="228">
        <v>2</v>
      </c>
      <c r="HK120" s="228" t="s">
        <v>17</v>
      </c>
      <c r="HL120" s="228" t="s">
        <v>17</v>
      </c>
      <c r="HM120" s="229">
        <v>45525</v>
      </c>
      <c r="HN120" s="227" t="s">
        <v>4407</v>
      </c>
      <c r="HO120" s="230">
        <v>0</v>
      </c>
      <c r="HP120" s="230" t="s">
        <v>2177</v>
      </c>
      <c r="HQ120" s="230" t="s">
        <v>33</v>
      </c>
      <c r="HR120" s="230">
        <v>2</v>
      </c>
      <c r="HS120" s="230" t="s">
        <v>17</v>
      </c>
      <c r="HT120" s="230" t="s">
        <v>17</v>
      </c>
      <c r="HU120" s="214">
        <v>45525</v>
      </c>
      <c r="HV120" s="228" t="s">
        <v>4404</v>
      </c>
      <c r="HW120" s="228">
        <v>2</v>
      </c>
      <c r="HX120" s="228" t="s">
        <v>2177</v>
      </c>
      <c r="HY120" s="228" t="s">
        <v>33</v>
      </c>
      <c r="HZ120" s="228">
        <v>2</v>
      </c>
      <c r="IA120" s="228" t="s">
        <v>17</v>
      </c>
      <c r="IB120" s="228" t="s">
        <v>17</v>
      </c>
      <c r="IC120" s="229">
        <v>45525</v>
      </c>
      <c r="ID120" s="227" t="s">
        <v>4406</v>
      </c>
      <c r="IE120" s="230">
        <v>0</v>
      </c>
      <c r="IF120" s="230" t="s">
        <v>2177</v>
      </c>
      <c r="IG120" s="230" t="s">
        <v>33</v>
      </c>
      <c r="IH120" s="230">
        <v>2</v>
      </c>
      <c r="II120" s="230" t="s">
        <v>17</v>
      </c>
      <c r="IJ120" s="230" t="s">
        <v>17</v>
      </c>
      <c r="IK120" s="214">
        <v>45525</v>
      </c>
      <c r="IL120" s="228" t="s">
        <v>4405</v>
      </c>
      <c r="IM120" s="228">
        <v>3</v>
      </c>
      <c r="IN120" s="228" t="s">
        <v>2177</v>
      </c>
      <c r="IO120" s="228" t="s">
        <v>33</v>
      </c>
      <c r="IP120" s="228">
        <v>2</v>
      </c>
      <c r="IQ120" s="228" t="s">
        <v>17</v>
      </c>
      <c r="IR120" s="228" t="s">
        <v>17</v>
      </c>
      <c r="IS120" s="229">
        <v>45525</v>
      </c>
    </row>
    <row r="121" spans="1:253" s="11" customFormat="1" ht="13.25" customHeight="1" x14ac:dyDescent="0.25">
      <c r="A121" s="11" t="s">
        <v>2871</v>
      </c>
      <c r="B121" s="11" t="s">
        <v>11403</v>
      </c>
      <c r="C121" s="11" t="s">
        <v>2872</v>
      </c>
      <c r="D121" s="11" t="s">
        <v>2873</v>
      </c>
      <c r="E121" s="11" t="s">
        <v>10611</v>
      </c>
      <c r="F121" s="11" t="s">
        <v>4284</v>
      </c>
      <c r="G121" s="212">
        <v>11782000</v>
      </c>
      <c r="H121" s="213" t="s">
        <v>4283</v>
      </c>
      <c r="I121" s="213" t="s">
        <v>492</v>
      </c>
      <c r="J121" s="213">
        <v>1</v>
      </c>
      <c r="K121" s="213" t="s">
        <v>4232</v>
      </c>
      <c r="L121" s="213" t="s">
        <v>4231</v>
      </c>
      <c r="M121" s="214">
        <v>45525</v>
      </c>
      <c r="N121" s="221" t="s">
        <v>4288</v>
      </c>
      <c r="O121" s="216">
        <v>63679</v>
      </c>
      <c r="P121" s="216" t="s">
        <v>4285</v>
      </c>
      <c r="Q121" s="216" t="s">
        <v>884</v>
      </c>
      <c r="R121" s="216">
        <v>2</v>
      </c>
      <c r="S121" s="216" t="s">
        <v>4287</v>
      </c>
      <c r="T121" s="216" t="s">
        <v>4286</v>
      </c>
      <c r="U121" s="217">
        <v>45525</v>
      </c>
      <c r="V121" s="221" t="s">
        <v>4291</v>
      </c>
      <c r="W121" s="213">
        <v>4566000</v>
      </c>
      <c r="X121" s="213" t="s">
        <v>4289</v>
      </c>
      <c r="Y121" s="213" t="s">
        <v>884</v>
      </c>
      <c r="Z121" s="213">
        <v>2</v>
      </c>
      <c r="AA121" s="213" t="s">
        <v>4204</v>
      </c>
      <c r="AB121" s="213" t="s">
        <v>4290</v>
      </c>
      <c r="AC121" s="214">
        <v>45525</v>
      </c>
      <c r="AD121" s="221" t="s">
        <v>4295</v>
      </c>
      <c r="AE121" s="218">
        <v>265000</v>
      </c>
      <c r="AF121" s="218" t="s">
        <v>4292</v>
      </c>
      <c r="AG121" s="218" t="s">
        <v>884</v>
      </c>
      <c r="AH121" s="218">
        <v>2</v>
      </c>
      <c r="AI121" s="218" t="s">
        <v>4294</v>
      </c>
      <c r="AJ121" s="218" t="s">
        <v>4293</v>
      </c>
      <c r="AK121" s="219">
        <v>45525</v>
      </c>
      <c r="AL121" s="221" t="s">
        <v>4299</v>
      </c>
      <c r="AM121" s="213">
        <v>25000</v>
      </c>
      <c r="AN121" s="213" t="s">
        <v>4296</v>
      </c>
      <c r="AO121" s="213" t="s">
        <v>22</v>
      </c>
      <c r="AP121" s="213">
        <v>3</v>
      </c>
      <c r="AQ121" s="213" t="s">
        <v>4298</v>
      </c>
      <c r="AR121" s="213" t="s">
        <v>4297</v>
      </c>
      <c r="AS121" s="214">
        <v>45525</v>
      </c>
      <c r="AT121" s="222" t="s">
        <v>4300</v>
      </c>
      <c r="AU121" s="218" t="s">
        <v>17</v>
      </c>
      <c r="AV121" s="218" t="s">
        <v>17</v>
      </c>
      <c r="AW121" s="218" t="s">
        <v>17</v>
      </c>
      <c r="AX121" s="218" t="s">
        <v>17</v>
      </c>
      <c r="AY121" s="218" t="s">
        <v>4206</v>
      </c>
      <c r="AZ121" s="218" t="s">
        <v>17</v>
      </c>
      <c r="BA121" s="219">
        <v>45525</v>
      </c>
      <c r="BB121" s="221" t="s">
        <v>4322</v>
      </c>
      <c r="BC121" s="213" t="s">
        <v>17</v>
      </c>
      <c r="BD121" s="213" t="s">
        <v>17</v>
      </c>
      <c r="BE121" s="213" t="s">
        <v>17</v>
      </c>
      <c r="BF121" s="213" t="s">
        <v>17</v>
      </c>
      <c r="BG121" s="213" t="s">
        <v>4206</v>
      </c>
      <c r="BH121" s="213" t="s">
        <v>17</v>
      </c>
      <c r="BI121" s="214">
        <v>45525</v>
      </c>
      <c r="BJ121" s="222" t="s">
        <v>6616</v>
      </c>
      <c r="BK121" s="222">
        <v>21</v>
      </c>
      <c r="BL121" s="222" t="s">
        <v>5995</v>
      </c>
      <c r="BM121" s="222" t="s">
        <v>884</v>
      </c>
      <c r="BN121" s="222">
        <v>2</v>
      </c>
      <c r="BO121" s="222" t="s">
        <v>6615</v>
      </c>
      <c r="BP121" s="218" t="s">
        <v>691</v>
      </c>
      <c r="BQ121" s="223">
        <v>45560</v>
      </c>
      <c r="BR121" s="221" t="s">
        <v>4323</v>
      </c>
      <c r="BS121" s="224" t="s">
        <v>17</v>
      </c>
      <c r="BT121" s="224" t="s">
        <v>17</v>
      </c>
      <c r="BU121" s="224" t="s">
        <v>17</v>
      </c>
      <c r="BV121" s="224" t="s">
        <v>17</v>
      </c>
      <c r="BW121" s="224" t="s">
        <v>4206</v>
      </c>
      <c r="BX121" s="224" t="s">
        <v>17</v>
      </c>
      <c r="BY121" s="214">
        <v>45525</v>
      </c>
      <c r="BZ121" s="222" t="s">
        <v>4324</v>
      </c>
      <c r="CA121" s="222" t="s">
        <v>17</v>
      </c>
      <c r="CB121" s="222" t="s">
        <v>17</v>
      </c>
      <c r="CC121" s="222" t="s">
        <v>17</v>
      </c>
      <c r="CD121" s="222" t="s">
        <v>17</v>
      </c>
      <c r="CE121" s="222" t="s">
        <v>4206</v>
      </c>
      <c r="CF121" s="222" t="s">
        <v>17</v>
      </c>
      <c r="CG121" s="223">
        <v>45525</v>
      </c>
      <c r="CH121" s="221" t="s">
        <v>11812</v>
      </c>
      <c r="CI121" s="222" t="e">
        <v>#N/A</v>
      </c>
      <c r="CJ121" s="222" t="e">
        <v>#N/A</v>
      </c>
      <c r="CK121" s="222" t="e">
        <v>#N/A</v>
      </c>
      <c r="CL121" s="222" t="e">
        <v>#N/A</v>
      </c>
      <c r="CM121" s="222" t="e">
        <v>#N/A</v>
      </c>
      <c r="CN121" s="222" t="e">
        <v>#N/A</v>
      </c>
      <c r="CO121" s="225" t="e">
        <v>#N/A</v>
      </c>
      <c r="CP121" s="222" t="s">
        <v>4326</v>
      </c>
      <c r="CQ121" s="224" t="s">
        <v>17</v>
      </c>
      <c r="CR121" s="224" t="s">
        <v>17</v>
      </c>
      <c r="CS121" s="224" t="s">
        <v>17</v>
      </c>
      <c r="CT121" s="224" t="s">
        <v>17</v>
      </c>
      <c r="CU121" s="224" t="s">
        <v>4206</v>
      </c>
      <c r="CV121" s="224" t="s">
        <v>17</v>
      </c>
      <c r="CW121" s="214">
        <v>45525</v>
      </c>
      <c r="CX121" s="222" t="s">
        <v>4304</v>
      </c>
      <c r="CY121" s="218">
        <v>31000</v>
      </c>
      <c r="CZ121" s="218" t="s">
        <v>4312</v>
      </c>
      <c r="DA121" s="218" t="s">
        <v>884</v>
      </c>
      <c r="DB121" s="218">
        <v>2</v>
      </c>
      <c r="DC121" s="218" t="s">
        <v>4313</v>
      </c>
      <c r="DD121" s="218" t="s">
        <v>4293</v>
      </c>
      <c r="DE121" s="220">
        <v>45525</v>
      </c>
      <c r="DF121" s="221" t="s">
        <v>4308</v>
      </c>
      <c r="DG121" s="213">
        <v>4302000</v>
      </c>
      <c r="DH121" s="224" t="s">
        <v>4305</v>
      </c>
      <c r="DI121" s="224" t="s">
        <v>884</v>
      </c>
      <c r="DJ121" s="224">
        <v>2</v>
      </c>
      <c r="DK121" s="224" t="s">
        <v>4307</v>
      </c>
      <c r="DL121" s="224" t="s">
        <v>4306</v>
      </c>
      <c r="DM121" s="214">
        <v>45525</v>
      </c>
      <c r="DN121" s="222" t="s">
        <v>4311</v>
      </c>
      <c r="DO121" s="218">
        <v>233000</v>
      </c>
      <c r="DP121" s="222" t="s">
        <v>4289</v>
      </c>
      <c r="DQ121" s="222" t="s">
        <v>884</v>
      </c>
      <c r="DR121" s="222">
        <v>2</v>
      </c>
      <c r="DS121" s="222" t="s">
        <v>4310</v>
      </c>
      <c r="DT121" s="222" t="s">
        <v>4309</v>
      </c>
      <c r="DU121" s="223">
        <v>45525</v>
      </c>
      <c r="DV121" s="221" t="s">
        <v>4314</v>
      </c>
      <c r="DW121" s="213">
        <v>31000</v>
      </c>
      <c r="DX121" s="224" t="s">
        <v>4312</v>
      </c>
      <c r="DY121" s="224" t="s">
        <v>884</v>
      </c>
      <c r="DZ121" s="224">
        <v>2</v>
      </c>
      <c r="EA121" s="224" t="s">
        <v>4313</v>
      </c>
      <c r="EB121" s="224" t="s">
        <v>4293</v>
      </c>
      <c r="EC121" s="214">
        <v>45525</v>
      </c>
      <c r="ED121" s="222" t="s">
        <v>4315</v>
      </c>
      <c r="EE121" s="218" t="s">
        <v>17</v>
      </c>
      <c r="EF121" s="222" t="s">
        <v>17</v>
      </c>
      <c r="EG121" s="222" t="s">
        <v>17</v>
      </c>
      <c r="EH121" s="222" t="s">
        <v>17</v>
      </c>
      <c r="EI121" s="222" t="s">
        <v>4269</v>
      </c>
      <c r="EJ121" s="222" t="s">
        <v>17</v>
      </c>
      <c r="EK121" s="223">
        <v>45525</v>
      </c>
      <c r="EL121" s="221" t="s">
        <v>4316</v>
      </c>
      <c r="EM121" s="213" t="s">
        <v>17</v>
      </c>
      <c r="EN121" s="224" t="s">
        <v>17</v>
      </c>
      <c r="EO121" s="224" t="s">
        <v>17</v>
      </c>
      <c r="EP121" s="224" t="s">
        <v>17</v>
      </c>
      <c r="EQ121" s="224" t="s">
        <v>4269</v>
      </c>
      <c r="ER121" s="224" t="s">
        <v>17</v>
      </c>
      <c r="ES121" s="214">
        <v>45525</v>
      </c>
      <c r="ET121" s="222" t="s">
        <v>6618</v>
      </c>
      <c r="EU121" s="222">
        <v>21</v>
      </c>
      <c r="EV121" s="222" t="s">
        <v>6610</v>
      </c>
      <c r="EW121" s="222" t="s">
        <v>884</v>
      </c>
      <c r="EX121" s="222">
        <v>2</v>
      </c>
      <c r="EY121" s="222" t="s">
        <v>6617</v>
      </c>
      <c r="EZ121" s="222" t="s">
        <v>6611</v>
      </c>
      <c r="FA121" s="223">
        <v>45560</v>
      </c>
      <c r="FB121" s="221" t="s">
        <v>4319</v>
      </c>
      <c r="FC121" s="224">
        <v>4</v>
      </c>
      <c r="FD121" s="224" t="s">
        <v>4317</v>
      </c>
      <c r="FE121" s="224" t="s">
        <v>492</v>
      </c>
      <c r="FF121" s="224">
        <v>1</v>
      </c>
      <c r="FG121" s="224" t="s">
        <v>4318</v>
      </c>
      <c r="FH121" s="224" t="s">
        <v>4293</v>
      </c>
      <c r="FI121" s="214">
        <v>45525</v>
      </c>
      <c r="FJ121" s="221" t="s">
        <v>4320</v>
      </c>
      <c r="FK121" s="222" t="s">
        <v>17</v>
      </c>
      <c r="FL121" s="222" t="s">
        <v>17</v>
      </c>
      <c r="FM121" s="222" t="s">
        <v>17</v>
      </c>
      <c r="FN121" s="222" t="s">
        <v>17</v>
      </c>
      <c r="FO121" s="222" t="s">
        <v>4217</v>
      </c>
      <c r="FP121" s="218" t="s">
        <v>17</v>
      </c>
      <c r="FQ121" s="219">
        <v>45525</v>
      </c>
      <c r="FR121" s="221" t="s">
        <v>4321</v>
      </c>
      <c r="FS121" s="224" t="s">
        <v>17</v>
      </c>
      <c r="FT121" s="224" t="s">
        <v>17</v>
      </c>
      <c r="FU121" s="224" t="s">
        <v>17</v>
      </c>
      <c r="FV121" s="224" t="s">
        <v>17</v>
      </c>
      <c r="FW121" s="224" t="s">
        <v>4217</v>
      </c>
      <c r="FX121" s="224" t="s">
        <v>17</v>
      </c>
      <c r="FY121" s="214">
        <v>45525</v>
      </c>
      <c r="FZ121" s="222" t="s">
        <v>2875</v>
      </c>
      <c r="GA121" s="222">
        <v>0</v>
      </c>
      <c r="GB121" s="222" t="s">
        <v>2177</v>
      </c>
      <c r="GC121" s="222" t="s">
        <v>33</v>
      </c>
      <c r="GD121" s="222">
        <v>2</v>
      </c>
      <c r="GE121" s="222" t="s">
        <v>17</v>
      </c>
      <c r="GF121" s="222" t="s">
        <v>17</v>
      </c>
      <c r="GG121" s="223">
        <v>45460</v>
      </c>
      <c r="GH121" s="221" t="s">
        <v>2881</v>
      </c>
      <c r="GI121" s="224">
        <v>1</v>
      </c>
      <c r="GJ121" s="224" t="s">
        <v>2177</v>
      </c>
      <c r="GK121" s="224" t="s">
        <v>33</v>
      </c>
      <c r="GL121" s="224">
        <v>2</v>
      </c>
      <c r="GM121" s="224" t="s">
        <v>17</v>
      </c>
      <c r="GN121" s="224" t="s">
        <v>17</v>
      </c>
      <c r="GO121" s="214">
        <v>45460</v>
      </c>
      <c r="GP121" s="222" t="s">
        <v>2876</v>
      </c>
      <c r="GQ121" s="222">
        <v>1</v>
      </c>
      <c r="GR121" s="222" t="s">
        <v>2177</v>
      </c>
      <c r="GS121" s="222" t="s">
        <v>33</v>
      </c>
      <c r="GT121" s="222">
        <v>2</v>
      </c>
      <c r="GU121" s="222" t="s">
        <v>17</v>
      </c>
      <c r="GV121" s="222" t="s">
        <v>17</v>
      </c>
      <c r="GW121" s="223">
        <v>45460</v>
      </c>
      <c r="GX121" s="221" t="s">
        <v>2882</v>
      </c>
      <c r="GY121" s="224">
        <v>0</v>
      </c>
      <c r="GZ121" s="224" t="s">
        <v>2177</v>
      </c>
      <c r="HA121" s="224" t="s">
        <v>33</v>
      </c>
      <c r="HB121" s="224">
        <v>2</v>
      </c>
      <c r="HC121" s="224" t="s">
        <v>17</v>
      </c>
      <c r="HD121" s="224" t="s">
        <v>17</v>
      </c>
      <c r="HE121" s="214">
        <v>45460</v>
      </c>
      <c r="HF121" s="222" t="s">
        <v>2874</v>
      </c>
      <c r="HG121" s="222">
        <v>0</v>
      </c>
      <c r="HH121" s="222" t="s">
        <v>2177</v>
      </c>
      <c r="HI121" s="222" t="s">
        <v>33</v>
      </c>
      <c r="HJ121" s="222">
        <v>2</v>
      </c>
      <c r="HK121" s="222" t="s">
        <v>17</v>
      </c>
      <c r="HL121" s="222" t="s">
        <v>17</v>
      </c>
      <c r="HM121" s="223">
        <v>45460</v>
      </c>
      <c r="HN121" s="221" t="s">
        <v>2880</v>
      </c>
      <c r="HO121" s="224">
        <v>0</v>
      </c>
      <c r="HP121" s="224" t="s">
        <v>2177</v>
      </c>
      <c r="HQ121" s="224" t="s">
        <v>33</v>
      </c>
      <c r="HR121" s="224">
        <v>2</v>
      </c>
      <c r="HS121" s="224" t="s">
        <v>17</v>
      </c>
      <c r="HT121" s="224" t="s">
        <v>17</v>
      </c>
      <c r="HU121" s="214">
        <v>45460</v>
      </c>
      <c r="HV121" s="222" t="s">
        <v>2877</v>
      </c>
      <c r="HW121" s="222">
        <v>2</v>
      </c>
      <c r="HX121" s="222" t="s">
        <v>2177</v>
      </c>
      <c r="HY121" s="222" t="s">
        <v>33</v>
      </c>
      <c r="HZ121" s="222">
        <v>2</v>
      </c>
      <c r="IA121" s="222" t="s">
        <v>17</v>
      </c>
      <c r="IB121" s="222" t="s">
        <v>17</v>
      </c>
      <c r="IC121" s="223">
        <v>45460</v>
      </c>
      <c r="ID121" s="221" t="s">
        <v>2879</v>
      </c>
      <c r="IE121" s="224">
        <v>0</v>
      </c>
      <c r="IF121" s="224" t="s">
        <v>2177</v>
      </c>
      <c r="IG121" s="224" t="s">
        <v>33</v>
      </c>
      <c r="IH121" s="224">
        <v>2</v>
      </c>
      <c r="II121" s="224" t="s">
        <v>17</v>
      </c>
      <c r="IJ121" s="224" t="s">
        <v>17</v>
      </c>
      <c r="IK121" s="214">
        <v>45460</v>
      </c>
      <c r="IL121" s="222" t="s">
        <v>2878</v>
      </c>
      <c r="IM121" s="222">
        <v>3</v>
      </c>
      <c r="IN121" s="222" t="s">
        <v>2177</v>
      </c>
      <c r="IO121" s="222" t="s">
        <v>33</v>
      </c>
      <c r="IP121" s="222">
        <v>2</v>
      </c>
      <c r="IQ121" s="222" t="s">
        <v>17</v>
      </c>
      <c r="IR121" s="222" t="s">
        <v>17</v>
      </c>
      <c r="IS121" s="223">
        <v>45460</v>
      </c>
    </row>
    <row r="122" spans="1:253" s="11" customFormat="1" ht="13.25" customHeight="1" x14ac:dyDescent="0.25">
      <c r="A122" s="11" t="s">
        <v>4327</v>
      </c>
      <c r="B122" s="11" t="s">
        <v>11069</v>
      </c>
      <c r="C122" s="11" t="s">
        <v>4328</v>
      </c>
      <c r="D122" s="11" t="s">
        <v>2873</v>
      </c>
      <c r="E122" s="11" t="s">
        <v>10611</v>
      </c>
      <c r="F122" s="11" t="s">
        <v>4329</v>
      </c>
      <c r="G122" s="212">
        <v>11782000</v>
      </c>
      <c r="H122" s="213" t="s">
        <v>4283</v>
      </c>
      <c r="I122" s="213" t="s">
        <v>492</v>
      </c>
      <c r="J122" s="213">
        <v>1</v>
      </c>
      <c r="K122" s="213" t="s">
        <v>4232</v>
      </c>
      <c r="L122" s="213" t="s">
        <v>4231</v>
      </c>
      <c r="M122" s="214">
        <v>45525</v>
      </c>
      <c r="N122" s="227" t="s">
        <v>4333</v>
      </c>
      <c r="O122" s="216">
        <v>60776</v>
      </c>
      <c r="P122" s="216" t="s">
        <v>4330</v>
      </c>
      <c r="Q122" s="216" t="s">
        <v>884</v>
      </c>
      <c r="R122" s="216">
        <v>2</v>
      </c>
      <c r="S122" s="216" t="s">
        <v>4332</v>
      </c>
      <c r="T122" s="216" t="s">
        <v>4331</v>
      </c>
      <c r="U122" s="217">
        <v>45525</v>
      </c>
      <c r="V122" s="227" t="s">
        <v>4337</v>
      </c>
      <c r="W122" s="213">
        <v>145000</v>
      </c>
      <c r="X122" s="213" t="s">
        <v>4334</v>
      </c>
      <c r="Y122" s="213" t="s">
        <v>884</v>
      </c>
      <c r="Z122" s="213">
        <v>2</v>
      </c>
      <c r="AA122" s="213" t="s">
        <v>4336</v>
      </c>
      <c r="AB122" s="213" t="s">
        <v>4335</v>
      </c>
      <c r="AC122" s="214">
        <v>45525</v>
      </c>
      <c r="AD122" s="227" t="s">
        <v>4339</v>
      </c>
      <c r="AE122" s="218">
        <v>55000</v>
      </c>
      <c r="AF122" s="218" t="s">
        <v>4250</v>
      </c>
      <c r="AG122" s="218" t="s">
        <v>492</v>
      </c>
      <c r="AH122" s="218">
        <v>1</v>
      </c>
      <c r="AI122" s="218" t="s">
        <v>4338</v>
      </c>
      <c r="AJ122" s="218" t="s">
        <v>4251</v>
      </c>
      <c r="AK122" s="219">
        <v>45525</v>
      </c>
      <c r="AL122" s="227" t="s">
        <v>4341</v>
      </c>
      <c r="AM122" s="213">
        <v>2000</v>
      </c>
      <c r="AN122" s="213" t="s">
        <v>4250</v>
      </c>
      <c r="AO122" s="213" t="s">
        <v>492</v>
      </c>
      <c r="AP122" s="213">
        <v>1</v>
      </c>
      <c r="AQ122" s="213" t="s">
        <v>4340</v>
      </c>
      <c r="AR122" s="213" t="s">
        <v>4251</v>
      </c>
      <c r="AS122" s="214">
        <v>45525</v>
      </c>
      <c r="AT122" s="228" t="s">
        <v>4343</v>
      </c>
      <c r="AU122" s="218">
        <v>2</v>
      </c>
      <c r="AV122" s="218" t="s">
        <v>4250</v>
      </c>
      <c r="AW122" s="218" t="s">
        <v>492</v>
      </c>
      <c r="AX122" s="218">
        <v>1</v>
      </c>
      <c r="AY122" s="218" t="s">
        <v>4342</v>
      </c>
      <c r="AZ122" s="218" t="s">
        <v>4251</v>
      </c>
      <c r="BA122" s="219">
        <v>45525</v>
      </c>
      <c r="BB122" s="227" t="s">
        <v>4360</v>
      </c>
      <c r="BC122" s="213" t="s">
        <v>17</v>
      </c>
      <c r="BD122" s="213" t="s">
        <v>17</v>
      </c>
      <c r="BE122" s="213" t="s">
        <v>17</v>
      </c>
      <c r="BF122" s="213" t="s">
        <v>17</v>
      </c>
      <c r="BG122" s="213" t="s">
        <v>4206</v>
      </c>
      <c r="BH122" s="213" t="s">
        <v>17</v>
      </c>
      <c r="BI122" s="214">
        <v>45525</v>
      </c>
      <c r="BJ122" s="228" t="s">
        <v>4345</v>
      </c>
      <c r="BK122" s="228">
        <v>0</v>
      </c>
      <c r="BL122" s="228" t="s">
        <v>4250</v>
      </c>
      <c r="BM122" s="228" t="s">
        <v>492</v>
      </c>
      <c r="BN122" s="228">
        <v>1</v>
      </c>
      <c r="BO122" s="228" t="s">
        <v>4344</v>
      </c>
      <c r="BP122" s="218" t="s">
        <v>4251</v>
      </c>
      <c r="BQ122" s="229">
        <v>45525</v>
      </c>
      <c r="BR122" s="227" t="s">
        <v>4361</v>
      </c>
      <c r="BS122" s="230">
        <v>1387</v>
      </c>
      <c r="BT122" s="230" t="s">
        <v>4250</v>
      </c>
      <c r="BU122" s="230" t="s">
        <v>22</v>
      </c>
      <c r="BV122" s="230">
        <v>3</v>
      </c>
      <c r="BW122" s="230" t="s">
        <v>4278</v>
      </c>
      <c r="BX122" s="230" t="s">
        <v>4251</v>
      </c>
      <c r="BY122" s="214">
        <v>45525</v>
      </c>
      <c r="BZ122" s="228" t="s">
        <v>4362</v>
      </c>
      <c r="CA122" s="228" t="s">
        <v>17</v>
      </c>
      <c r="CB122" s="228" t="s">
        <v>17</v>
      </c>
      <c r="CC122" s="228" t="s">
        <v>17</v>
      </c>
      <c r="CD122" s="228" t="s">
        <v>17</v>
      </c>
      <c r="CE122" s="228" t="s">
        <v>4206</v>
      </c>
      <c r="CF122" s="228" t="s">
        <v>17</v>
      </c>
      <c r="CG122" s="229">
        <v>45525</v>
      </c>
      <c r="CH122" s="227" t="s">
        <v>11813</v>
      </c>
      <c r="CI122" s="228" t="e">
        <v>#N/A</v>
      </c>
      <c r="CJ122" s="228" t="e">
        <v>#N/A</v>
      </c>
      <c r="CK122" s="228" t="e">
        <v>#N/A</v>
      </c>
      <c r="CL122" s="228" t="e">
        <v>#N/A</v>
      </c>
      <c r="CM122" s="228" t="e">
        <v>#N/A</v>
      </c>
      <c r="CN122" s="228" t="e">
        <v>#N/A</v>
      </c>
      <c r="CO122" s="231" t="e">
        <v>#N/A</v>
      </c>
      <c r="CP122" s="228" t="s">
        <v>4364</v>
      </c>
      <c r="CQ122" s="230" t="s">
        <v>17</v>
      </c>
      <c r="CR122" s="230" t="s">
        <v>17</v>
      </c>
      <c r="CS122" s="230" t="s">
        <v>17</v>
      </c>
      <c r="CT122" s="230" t="s">
        <v>17</v>
      </c>
      <c r="CU122" s="230" t="s">
        <v>4206</v>
      </c>
      <c r="CV122" s="230" t="s">
        <v>17</v>
      </c>
      <c r="CW122" s="214">
        <v>45525</v>
      </c>
      <c r="CX122" s="228" t="s">
        <v>4347</v>
      </c>
      <c r="CY122" s="218">
        <v>34000</v>
      </c>
      <c r="CZ122" s="218" t="s">
        <v>4250</v>
      </c>
      <c r="DA122" s="218" t="s">
        <v>492</v>
      </c>
      <c r="DB122" s="218">
        <v>1</v>
      </c>
      <c r="DC122" s="218" t="s">
        <v>4352</v>
      </c>
      <c r="DD122" s="218" t="s">
        <v>4251</v>
      </c>
      <c r="DE122" s="220">
        <v>45525</v>
      </c>
      <c r="DF122" s="227" t="s">
        <v>4349</v>
      </c>
      <c r="DG122" s="213">
        <v>89000</v>
      </c>
      <c r="DH122" s="230" t="s">
        <v>4334</v>
      </c>
      <c r="DI122" s="230" t="s">
        <v>884</v>
      </c>
      <c r="DJ122" s="230">
        <v>2</v>
      </c>
      <c r="DK122" s="230" t="s">
        <v>4348</v>
      </c>
      <c r="DL122" s="230" t="s">
        <v>4335</v>
      </c>
      <c r="DM122" s="214">
        <v>45525</v>
      </c>
      <c r="DN122" s="228" t="s">
        <v>4351</v>
      </c>
      <c r="DO122" s="218">
        <v>22000</v>
      </c>
      <c r="DP122" s="228" t="s">
        <v>4250</v>
      </c>
      <c r="DQ122" s="228" t="s">
        <v>884</v>
      </c>
      <c r="DR122" s="228">
        <v>2</v>
      </c>
      <c r="DS122" s="228" t="s">
        <v>4350</v>
      </c>
      <c r="DT122" s="228" t="s">
        <v>4251</v>
      </c>
      <c r="DU122" s="229">
        <v>45525</v>
      </c>
      <c r="DV122" s="227" t="s">
        <v>4353</v>
      </c>
      <c r="DW122" s="213">
        <v>34000</v>
      </c>
      <c r="DX122" s="230" t="s">
        <v>4250</v>
      </c>
      <c r="DY122" s="230" t="s">
        <v>492</v>
      </c>
      <c r="DZ122" s="230">
        <v>1</v>
      </c>
      <c r="EA122" s="230" t="s">
        <v>4352</v>
      </c>
      <c r="EB122" s="230" t="s">
        <v>4251</v>
      </c>
      <c r="EC122" s="214">
        <v>45525</v>
      </c>
      <c r="ED122" s="228" t="s">
        <v>4354</v>
      </c>
      <c r="EE122" s="218" t="s">
        <v>17</v>
      </c>
      <c r="EF122" s="228" t="s">
        <v>17</v>
      </c>
      <c r="EG122" s="228" t="s">
        <v>17</v>
      </c>
      <c r="EH122" s="228" t="s">
        <v>17</v>
      </c>
      <c r="EI122" s="228" t="s">
        <v>4269</v>
      </c>
      <c r="EJ122" s="228" t="s">
        <v>17</v>
      </c>
      <c r="EK122" s="229">
        <v>45525</v>
      </c>
      <c r="EL122" s="227" t="s">
        <v>4355</v>
      </c>
      <c r="EM122" s="213" t="s">
        <v>17</v>
      </c>
      <c r="EN122" s="230" t="s">
        <v>17</v>
      </c>
      <c r="EO122" s="230" t="s">
        <v>17</v>
      </c>
      <c r="EP122" s="230" t="s">
        <v>17</v>
      </c>
      <c r="EQ122" s="230" t="s">
        <v>4269</v>
      </c>
      <c r="ER122" s="230" t="s">
        <v>17</v>
      </c>
      <c r="ES122" s="214">
        <v>45525</v>
      </c>
      <c r="ET122" s="228" t="s">
        <v>6619</v>
      </c>
      <c r="EU122" s="228">
        <v>21</v>
      </c>
      <c r="EV122" s="228" t="s">
        <v>6610</v>
      </c>
      <c r="EW122" s="228" t="s">
        <v>884</v>
      </c>
      <c r="EX122" s="228">
        <v>2</v>
      </c>
      <c r="EY122" s="228" t="s">
        <v>6617</v>
      </c>
      <c r="EZ122" s="228" t="s">
        <v>6611</v>
      </c>
      <c r="FA122" s="229">
        <v>45560</v>
      </c>
      <c r="FB122" s="227" t="s">
        <v>4357</v>
      </c>
      <c r="FC122" s="230">
        <v>3</v>
      </c>
      <c r="FD122" s="230" t="s">
        <v>4250</v>
      </c>
      <c r="FE122" s="230" t="s">
        <v>492</v>
      </c>
      <c r="FF122" s="230">
        <v>1</v>
      </c>
      <c r="FG122" s="230" t="s">
        <v>4356</v>
      </c>
      <c r="FH122" s="230" t="s">
        <v>4251</v>
      </c>
      <c r="FI122" s="214">
        <v>45525</v>
      </c>
      <c r="FJ122" s="227" t="s">
        <v>4358</v>
      </c>
      <c r="FK122" s="228" t="s">
        <v>17</v>
      </c>
      <c r="FL122" s="228" t="s">
        <v>17</v>
      </c>
      <c r="FM122" s="228" t="s">
        <v>17</v>
      </c>
      <c r="FN122" s="228" t="s">
        <v>17</v>
      </c>
      <c r="FO122" s="228" t="s">
        <v>4217</v>
      </c>
      <c r="FP122" s="218" t="s">
        <v>17</v>
      </c>
      <c r="FQ122" s="219">
        <v>45525</v>
      </c>
      <c r="FR122" s="227" t="s">
        <v>4359</v>
      </c>
      <c r="FS122" s="230" t="s">
        <v>17</v>
      </c>
      <c r="FT122" s="230" t="s">
        <v>17</v>
      </c>
      <c r="FU122" s="230" t="s">
        <v>17</v>
      </c>
      <c r="FV122" s="230" t="s">
        <v>17</v>
      </c>
      <c r="FW122" s="230" t="s">
        <v>4217</v>
      </c>
      <c r="FX122" s="230" t="s">
        <v>17</v>
      </c>
      <c r="FY122" s="214">
        <v>45525</v>
      </c>
      <c r="FZ122" s="228" t="s">
        <v>4411</v>
      </c>
      <c r="GA122" s="228">
        <v>0</v>
      </c>
      <c r="GB122" s="228" t="s">
        <v>2177</v>
      </c>
      <c r="GC122" s="228" t="s">
        <v>33</v>
      </c>
      <c r="GD122" s="228">
        <v>2</v>
      </c>
      <c r="GE122" s="228" t="s">
        <v>17</v>
      </c>
      <c r="GF122" s="228" t="s">
        <v>17</v>
      </c>
      <c r="GG122" s="229">
        <v>45525</v>
      </c>
      <c r="GH122" s="227" t="s">
        <v>4417</v>
      </c>
      <c r="GI122" s="230">
        <v>1</v>
      </c>
      <c r="GJ122" s="230" t="s">
        <v>2177</v>
      </c>
      <c r="GK122" s="230" t="s">
        <v>33</v>
      </c>
      <c r="GL122" s="230">
        <v>2</v>
      </c>
      <c r="GM122" s="230" t="s">
        <v>17</v>
      </c>
      <c r="GN122" s="230" t="s">
        <v>17</v>
      </c>
      <c r="GO122" s="214">
        <v>45525</v>
      </c>
      <c r="GP122" s="228" t="s">
        <v>4412</v>
      </c>
      <c r="GQ122" s="228">
        <v>0</v>
      </c>
      <c r="GR122" s="228" t="s">
        <v>2177</v>
      </c>
      <c r="GS122" s="228" t="s">
        <v>33</v>
      </c>
      <c r="GT122" s="228">
        <v>2</v>
      </c>
      <c r="GU122" s="228" t="s">
        <v>17</v>
      </c>
      <c r="GV122" s="228" t="s">
        <v>17</v>
      </c>
      <c r="GW122" s="229">
        <v>45525</v>
      </c>
      <c r="GX122" s="227" t="s">
        <v>4418</v>
      </c>
      <c r="GY122" s="230">
        <v>0</v>
      </c>
      <c r="GZ122" s="230" t="s">
        <v>2177</v>
      </c>
      <c r="HA122" s="230" t="s">
        <v>33</v>
      </c>
      <c r="HB122" s="230">
        <v>2</v>
      </c>
      <c r="HC122" s="230" t="s">
        <v>17</v>
      </c>
      <c r="HD122" s="230" t="s">
        <v>17</v>
      </c>
      <c r="HE122" s="214">
        <v>45525</v>
      </c>
      <c r="HF122" s="228" t="s">
        <v>4410</v>
      </c>
      <c r="HG122" s="228">
        <v>0</v>
      </c>
      <c r="HH122" s="228" t="s">
        <v>2177</v>
      </c>
      <c r="HI122" s="228" t="s">
        <v>33</v>
      </c>
      <c r="HJ122" s="228">
        <v>2</v>
      </c>
      <c r="HK122" s="228" t="s">
        <v>17</v>
      </c>
      <c r="HL122" s="228" t="s">
        <v>17</v>
      </c>
      <c r="HM122" s="229">
        <v>45525</v>
      </c>
      <c r="HN122" s="227" t="s">
        <v>4416</v>
      </c>
      <c r="HO122" s="230">
        <v>0</v>
      </c>
      <c r="HP122" s="230" t="s">
        <v>2177</v>
      </c>
      <c r="HQ122" s="230" t="s">
        <v>33</v>
      </c>
      <c r="HR122" s="230">
        <v>2</v>
      </c>
      <c r="HS122" s="230" t="s">
        <v>17</v>
      </c>
      <c r="HT122" s="230" t="s">
        <v>17</v>
      </c>
      <c r="HU122" s="214">
        <v>45525</v>
      </c>
      <c r="HV122" s="228" t="s">
        <v>4413</v>
      </c>
      <c r="HW122" s="228">
        <v>0</v>
      </c>
      <c r="HX122" s="228" t="s">
        <v>2177</v>
      </c>
      <c r="HY122" s="228" t="s">
        <v>33</v>
      </c>
      <c r="HZ122" s="228">
        <v>2</v>
      </c>
      <c r="IA122" s="228" t="s">
        <v>17</v>
      </c>
      <c r="IB122" s="228" t="s">
        <v>17</v>
      </c>
      <c r="IC122" s="229">
        <v>45525</v>
      </c>
      <c r="ID122" s="227" t="s">
        <v>4415</v>
      </c>
      <c r="IE122" s="230">
        <v>0</v>
      </c>
      <c r="IF122" s="230" t="s">
        <v>2177</v>
      </c>
      <c r="IG122" s="230" t="s">
        <v>33</v>
      </c>
      <c r="IH122" s="230">
        <v>2</v>
      </c>
      <c r="II122" s="230" t="s">
        <v>17</v>
      </c>
      <c r="IJ122" s="230" t="s">
        <v>17</v>
      </c>
      <c r="IK122" s="214">
        <v>45525</v>
      </c>
      <c r="IL122" s="228" t="s">
        <v>4414</v>
      </c>
      <c r="IM122" s="228">
        <v>3</v>
      </c>
      <c r="IN122" s="228" t="s">
        <v>2177</v>
      </c>
      <c r="IO122" s="228" t="s">
        <v>33</v>
      </c>
      <c r="IP122" s="228">
        <v>2</v>
      </c>
      <c r="IQ122" s="228" t="s">
        <v>17</v>
      </c>
      <c r="IR122" s="228" t="s">
        <v>17</v>
      </c>
      <c r="IS122" s="229">
        <v>45525</v>
      </c>
    </row>
    <row r="123" spans="1:253" s="11" customFormat="1" ht="13.25" customHeight="1" x14ac:dyDescent="0.25">
      <c r="A123" s="11" t="s">
        <v>3213</v>
      </c>
      <c r="B123" s="11" t="s">
        <v>11081</v>
      </c>
      <c r="C123" s="11" t="s">
        <v>3214</v>
      </c>
      <c r="D123" s="11" t="s">
        <v>3215</v>
      </c>
      <c r="E123" s="11" t="s">
        <v>10612</v>
      </c>
      <c r="F123" s="11" t="s">
        <v>8635</v>
      </c>
      <c r="G123" s="212">
        <v>37792000</v>
      </c>
      <c r="H123" s="213" t="s">
        <v>8330</v>
      </c>
      <c r="I123" s="213" t="s">
        <v>492</v>
      </c>
      <c r="J123" s="213">
        <v>1</v>
      </c>
      <c r="K123" s="213" t="s">
        <v>8634</v>
      </c>
      <c r="L123" s="213" t="s">
        <v>8633</v>
      </c>
      <c r="M123" s="214">
        <v>45563</v>
      </c>
      <c r="N123" s="221" t="s">
        <v>8638</v>
      </c>
      <c r="O123" s="216">
        <v>306100</v>
      </c>
      <c r="P123" s="216" t="s">
        <v>8413</v>
      </c>
      <c r="Q123" s="216" t="s">
        <v>492</v>
      </c>
      <c r="R123" s="216">
        <v>1</v>
      </c>
      <c r="S123" s="216" t="s">
        <v>8637</v>
      </c>
      <c r="T123" s="216" t="s">
        <v>8636</v>
      </c>
      <c r="U123" s="217">
        <v>45563</v>
      </c>
      <c r="V123" s="221" t="s">
        <v>8640</v>
      </c>
      <c r="W123" s="213">
        <v>37792000</v>
      </c>
      <c r="X123" s="213" t="s">
        <v>8330</v>
      </c>
      <c r="Y123" s="213" t="s">
        <v>492</v>
      </c>
      <c r="Z123" s="213">
        <v>1</v>
      </c>
      <c r="AA123" s="213" t="s">
        <v>8639</v>
      </c>
      <c r="AB123" s="213" t="s">
        <v>8633</v>
      </c>
      <c r="AC123" s="214">
        <v>45563</v>
      </c>
      <c r="AD123" s="221" t="s">
        <v>8643</v>
      </c>
      <c r="AE123" s="218">
        <v>970000</v>
      </c>
      <c r="AF123" s="218" t="s">
        <v>8245</v>
      </c>
      <c r="AG123" s="218" t="s">
        <v>884</v>
      </c>
      <c r="AH123" s="218">
        <v>2</v>
      </c>
      <c r="AI123" s="218" t="s">
        <v>8642</v>
      </c>
      <c r="AJ123" s="218" t="s">
        <v>8641</v>
      </c>
      <c r="AK123" s="219">
        <v>45563</v>
      </c>
      <c r="AL123" s="221" t="s">
        <v>8645</v>
      </c>
      <c r="AM123" s="213">
        <v>970000</v>
      </c>
      <c r="AN123" s="213" t="s">
        <v>8245</v>
      </c>
      <c r="AO123" s="213" t="s">
        <v>884</v>
      </c>
      <c r="AP123" s="213">
        <v>2</v>
      </c>
      <c r="AQ123" s="213" t="s">
        <v>8644</v>
      </c>
      <c r="AR123" s="213" t="s">
        <v>8641</v>
      </c>
      <c r="AS123" s="214">
        <v>45563</v>
      </c>
      <c r="AT123" s="222" t="s">
        <v>8647</v>
      </c>
      <c r="AU123" s="218" t="s">
        <v>17</v>
      </c>
      <c r="AV123" s="218" t="s">
        <v>17</v>
      </c>
      <c r="AW123" s="218" t="s">
        <v>17</v>
      </c>
      <c r="AX123" s="218" t="s">
        <v>17</v>
      </c>
      <c r="AY123" s="218" t="s">
        <v>8345</v>
      </c>
      <c r="AZ123" s="218" t="s">
        <v>17</v>
      </c>
      <c r="BA123" s="219">
        <v>45563</v>
      </c>
      <c r="BB123" s="221" t="s">
        <v>8646</v>
      </c>
      <c r="BC123" s="213" t="s">
        <v>17</v>
      </c>
      <c r="BD123" s="213" t="s">
        <v>17</v>
      </c>
      <c r="BE123" s="213" t="s">
        <v>17</v>
      </c>
      <c r="BF123" s="213" t="s">
        <v>17</v>
      </c>
      <c r="BG123" s="213" t="s">
        <v>8345</v>
      </c>
      <c r="BH123" s="213" t="s">
        <v>17</v>
      </c>
      <c r="BI123" s="214">
        <v>45563</v>
      </c>
      <c r="BJ123" s="222" t="s">
        <v>8648</v>
      </c>
      <c r="BK123" s="222">
        <v>0</v>
      </c>
      <c r="BL123" s="222" t="s">
        <v>8348</v>
      </c>
      <c r="BM123" s="222" t="s">
        <v>884</v>
      </c>
      <c r="BN123" s="222">
        <v>2</v>
      </c>
      <c r="BO123" s="222" t="s">
        <v>8349</v>
      </c>
      <c r="BP123" s="218" t="s">
        <v>4941</v>
      </c>
      <c r="BQ123" s="223">
        <v>45563</v>
      </c>
      <c r="BR123" s="221" t="s">
        <v>8651</v>
      </c>
      <c r="BS123" s="224">
        <v>0</v>
      </c>
      <c r="BT123" s="224" t="s">
        <v>17</v>
      </c>
      <c r="BU123" s="224" t="s">
        <v>17</v>
      </c>
      <c r="BV123" s="224" t="s">
        <v>17</v>
      </c>
      <c r="BW123" s="224" t="s">
        <v>8353</v>
      </c>
      <c r="BX123" s="224" t="s">
        <v>17</v>
      </c>
      <c r="BY123" s="214">
        <v>45563</v>
      </c>
      <c r="BZ123" s="222" t="s">
        <v>8652</v>
      </c>
      <c r="CA123" s="222">
        <v>0</v>
      </c>
      <c r="CB123" s="222" t="s">
        <v>17</v>
      </c>
      <c r="CC123" s="222" t="s">
        <v>17</v>
      </c>
      <c r="CD123" s="222" t="s">
        <v>17</v>
      </c>
      <c r="CE123" s="222" t="s">
        <v>8353</v>
      </c>
      <c r="CF123" s="222" t="s">
        <v>17</v>
      </c>
      <c r="CG123" s="223">
        <v>45563</v>
      </c>
      <c r="CH123" s="221" t="s">
        <v>11814</v>
      </c>
      <c r="CI123" s="222" t="e">
        <v>#N/A</v>
      </c>
      <c r="CJ123" s="222" t="e">
        <v>#N/A</v>
      </c>
      <c r="CK123" s="222" t="e">
        <v>#N/A</v>
      </c>
      <c r="CL123" s="222" t="e">
        <v>#N/A</v>
      </c>
      <c r="CM123" s="222" t="e">
        <v>#N/A</v>
      </c>
      <c r="CN123" s="222" t="e">
        <v>#N/A</v>
      </c>
      <c r="CO123" s="225" t="e">
        <v>#N/A</v>
      </c>
      <c r="CP123" s="222" t="s">
        <v>8654</v>
      </c>
      <c r="CQ123" s="224" t="s">
        <v>17</v>
      </c>
      <c r="CR123" s="224" t="s">
        <v>17</v>
      </c>
      <c r="CS123" s="224" t="s">
        <v>17</v>
      </c>
      <c r="CT123" s="224" t="s">
        <v>17</v>
      </c>
      <c r="CU123" s="224" t="s">
        <v>8345</v>
      </c>
      <c r="CV123" s="224" t="s">
        <v>17</v>
      </c>
      <c r="CW123" s="214">
        <v>45563</v>
      </c>
      <c r="CX123" s="222" t="s">
        <v>8657</v>
      </c>
      <c r="CY123" s="218">
        <v>970000</v>
      </c>
      <c r="CZ123" s="218" t="s">
        <v>8358</v>
      </c>
      <c r="DA123" s="218" t="s">
        <v>884</v>
      </c>
      <c r="DB123" s="218">
        <v>2</v>
      </c>
      <c r="DC123" s="218" t="s">
        <v>7941</v>
      </c>
      <c r="DD123" s="218" t="s">
        <v>8655</v>
      </c>
      <c r="DE123" s="220">
        <v>45563</v>
      </c>
      <c r="DF123" s="221" t="s">
        <v>8659</v>
      </c>
      <c r="DG123" s="213">
        <v>36822000</v>
      </c>
      <c r="DH123" s="224" t="s">
        <v>8330</v>
      </c>
      <c r="DI123" s="224" t="s">
        <v>884</v>
      </c>
      <c r="DJ123" s="224">
        <v>2</v>
      </c>
      <c r="DK123" s="224" t="s">
        <v>8658</v>
      </c>
      <c r="DL123" s="224" t="s">
        <v>8633</v>
      </c>
      <c r="DM123" s="214">
        <v>45563</v>
      </c>
      <c r="DN123" s="222" t="s">
        <v>8661</v>
      </c>
      <c r="DO123" s="218">
        <v>0</v>
      </c>
      <c r="DP123" s="222" t="s">
        <v>8358</v>
      </c>
      <c r="DQ123" s="222" t="s">
        <v>884</v>
      </c>
      <c r="DR123" s="222">
        <v>2</v>
      </c>
      <c r="DS123" s="222" t="s">
        <v>8660</v>
      </c>
      <c r="DT123" s="222" t="s">
        <v>8655</v>
      </c>
      <c r="DU123" s="223">
        <v>45563</v>
      </c>
      <c r="DV123" s="221" t="s">
        <v>8662</v>
      </c>
      <c r="DW123" s="213">
        <v>970000</v>
      </c>
      <c r="DX123" s="224" t="s">
        <v>8358</v>
      </c>
      <c r="DY123" s="224" t="s">
        <v>884</v>
      </c>
      <c r="DZ123" s="224">
        <v>2</v>
      </c>
      <c r="EA123" s="224" t="s">
        <v>7941</v>
      </c>
      <c r="EB123" s="224" t="s">
        <v>8655</v>
      </c>
      <c r="EC123" s="214">
        <v>45563</v>
      </c>
      <c r="ED123" s="222" t="s">
        <v>8664</v>
      </c>
      <c r="EE123" s="218">
        <v>0</v>
      </c>
      <c r="EF123" s="222" t="s">
        <v>8358</v>
      </c>
      <c r="EG123" s="222" t="s">
        <v>884</v>
      </c>
      <c r="EH123" s="222">
        <v>2</v>
      </c>
      <c r="EI123" s="222" t="s">
        <v>8663</v>
      </c>
      <c r="EJ123" s="222" t="s">
        <v>8655</v>
      </c>
      <c r="EK123" s="223">
        <v>45563</v>
      </c>
      <c r="EL123" s="221" t="s">
        <v>8665</v>
      </c>
      <c r="EM123" s="213">
        <v>0</v>
      </c>
      <c r="EN123" s="224" t="s">
        <v>8358</v>
      </c>
      <c r="EO123" s="224" t="s">
        <v>884</v>
      </c>
      <c r="EP123" s="224">
        <v>2</v>
      </c>
      <c r="EQ123" s="224" t="s">
        <v>8663</v>
      </c>
      <c r="ER123" s="224" t="s">
        <v>8655</v>
      </c>
      <c r="ES123" s="214">
        <v>45563</v>
      </c>
      <c r="ET123" s="222" t="s">
        <v>8650</v>
      </c>
      <c r="EU123" s="222">
        <v>1</v>
      </c>
      <c r="EV123" s="222" t="s">
        <v>8348</v>
      </c>
      <c r="EW123" s="222" t="s">
        <v>884</v>
      </c>
      <c r="EX123" s="222">
        <v>2</v>
      </c>
      <c r="EY123" s="222" t="s">
        <v>8649</v>
      </c>
      <c r="EZ123" s="222" t="s">
        <v>4941</v>
      </c>
      <c r="FA123" s="223">
        <v>45563</v>
      </c>
      <c r="FB123" s="221" t="s">
        <v>8666</v>
      </c>
      <c r="FC123" s="224">
        <v>2</v>
      </c>
      <c r="FD123" s="224" t="s">
        <v>17</v>
      </c>
      <c r="FE123" s="224" t="s">
        <v>884</v>
      </c>
      <c r="FF123" s="224">
        <v>2</v>
      </c>
      <c r="FG123" s="224" t="s">
        <v>8503</v>
      </c>
      <c r="FH123" s="224" t="s">
        <v>17</v>
      </c>
      <c r="FI123" s="214">
        <v>45563</v>
      </c>
      <c r="FJ123" s="221" t="s">
        <v>8667</v>
      </c>
      <c r="FK123" s="222" t="s">
        <v>17</v>
      </c>
      <c r="FL123" s="222" t="s">
        <v>17</v>
      </c>
      <c r="FM123" s="222" t="s">
        <v>17</v>
      </c>
      <c r="FN123" s="222" t="s">
        <v>17</v>
      </c>
      <c r="FO123" s="222" t="s">
        <v>8345</v>
      </c>
      <c r="FP123" s="218" t="s">
        <v>17</v>
      </c>
      <c r="FQ123" s="219">
        <v>45563</v>
      </c>
      <c r="FR123" s="221" t="s">
        <v>8668</v>
      </c>
      <c r="FS123" s="224" t="s">
        <v>17</v>
      </c>
      <c r="FT123" s="224" t="s">
        <v>17</v>
      </c>
      <c r="FU123" s="224" t="s">
        <v>17</v>
      </c>
      <c r="FV123" s="224" t="s">
        <v>17</v>
      </c>
      <c r="FW123" s="224" t="s">
        <v>8345</v>
      </c>
      <c r="FX123" s="224" t="s">
        <v>17</v>
      </c>
      <c r="FY123" s="214">
        <v>45563</v>
      </c>
      <c r="FZ123" s="222" t="s">
        <v>3217</v>
      </c>
      <c r="GA123" s="222">
        <v>0</v>
      </c>
      <c r="GB123" s="222" t="s">
        <v>2177</v>
      </c>
      <c r="GC123" s="222" t="s">
        <v>33</v>
      </c>
      <c r="GD123" s="222">
        <v>2</v>
      </c>
      <c r="GE123" s="222" t="s">
        <v>17</v>
      </c>
      <c r="GF123" s="222" t="s">
        <v>17</v>
      </c>
      <c r="GG123" s="223">
        <v>45461</v>
      </c>
      <c r="GH123" s="221" t="s">
        <v>3223</v>
      </c>
      <c r="GI123" s="224">
        <v>0</v>
      </c>
      <c r="GJ123" s="224" t="s">
        <v>2177</v>
      </c>
      <c r="GK123" s="224" t="s">
        <v>33</v>
      </c>
      <c r="GL123" s="224">
        <v>2</v>
      </c>
      <c r="GM123" s="224" t="s">
        <v>17</v>
      </c>
      <c r="GN123" s="224" t="s">
        <v>17</v>
      </c>
      <c r="GO123" s="214">
        <v>45461</v>
      </c>
      <c r="GP123" s="222" t="s">
        <v>3218</v>
      </c>
      <c r="GQ123" s="222">
        <v>0</v>
      </c>
      <c r="GR123" s="222" t="s">
        <v>2177</v>
      </c>
      <c r="GS123" s="222" t="s">
        <v>33</v>
      </c>
      <c r="GT123" s="222">
        <v>2</v>
      </c>
      <c r="GU123" s="222" t="s">
        <v>17</v>
      </c>
      <c r="GV123" s="222" t="s">
        <v>17</v>
      </c>
      <c r="GW123" s="223">
        <v>45461</v>
      </c>
      <c r="GX123" s="221" t="s">
        <v>3224</v>
      </c>
      <c r="GY123" s="224">
        <v>0</v>
      </c>
      <c r="GZ123" s="224" t="s">
        <v>2177</v>
      </c>
      <c r="HA123" s="224" t="s">
        <v>33</v>
      </c>
      <c r="HB123" s="224">
        <v>2</v>
      </c>
      <c r="HC123" s="224" t="s">
        <v>17</v>
      </c>
      <c r="HD123" s="224" t="s">
        <v>17</v>
      </c>
      <c r="HE123" s="214">
        <v>45461</v>
      </c>
      <c r="HF123" s="222" t="s">
        <v>3216</v>
      </c>
      <c r="HG123" s="222">
        <v>0</v>
      </c>
      <c r="HH123" s="222" t="s">
        <v>2177</v>
      </c>
      <c r="HI123" s="222" t="s">
        <v>33</v>
      </c>
      <c r="HJ123" s="222">
        <v>2</v>
      </c>
      <c r="HK123" s="222" t="s">
        <v>17</v>
      </c>
      <c r="HL123" s="222" t="s">
        <v>17</v>
      </c>
      <c r="HM123" s="223">
        <v>45461</v>
      </c>
      <c r="HN123" s="221" t="s">
        <v>3222</v>
      </c>
      <c r="HO123" s="224">
        <v>0</v>
      </c>
      <c r="HP123" s="224" t="s">
        <v>2177</v>
      </c>
      <c r="HQ123" s="224" t="s">
        <v>33</v>
      </c>
      <c r="HR123" s="224">
        <v>2</v>
      </c>
      <c r="HS123" s="224" t="s">
        <v>17</v>
      </c>
      <c r="HT123" s="224" t="s">
        <v>17</v>
      </c>
      <c r="HU123" s="214">
        <v>45461</v>
      </c>
      <c r="HV123" s="222" t="s">
        <v>3219</v>
      </c>
      <c r="HW123" s="222">
        <v>0</v>
      </c>
      <c r="HX123" s="222" t="s">
        <v>2177</v>
      </c>
      <c r="HY123" s="222" t="s">
        <v>33</v>
      </c>
      <c r="HZ123" s="222">
        <v>2</v>
      </c>
      <c r="IA123" s="222" t="s">
        <v>17</v>
      </c>
      <c r="IB123" s="222" t="s">
        <v>17</v>
      </c>
      <c r="IC123" s="223">
        <v>45461</v>
      </c>
      <c r="ID123" s="221" t="s">
        <v>3221</v>
      </c>
      <c r="IE123" s="224">
        <v>0</v>
      </c>
      <c r="IF123" s="224" t="s">
        <v>2177</v>
      </c>
      <c r="IG123" s="224" t="s">
        <v>33</v>
      </c>
      <c r="IH123" s="224">
        <v>2</v>
      </c>
      <c r="II123" s="224" t="s">
        <v>17</v>
      </c>
      <c r="IJ123" s="224" t="s">
        <v>17</v>
      </c>
      <c r="IK123" s="214">
        <v>45461</v>
      </c>
      <c r="IL123" s="222" t="s">
        <v>3220</v>
      </c>
      <c r="IM123" s="222">
        <v>0</v>
      </c>
      <c r="IN123" s="222" t="s">
        <v>2177</v>
      </c>
      <c r="IO123" s="222" t="s">
        <v>33</v>
      </c>
      <c r="IP123" s="222">
        <v>2</v>
      </c>
      <c r="IQ123" s="222" t="s">
        <v>17</v>
      </c>
      <c r="IR123" s="222" t="s">
        <v>17</v>
      </c>
      <c r="IS123" s="223">
        <v>45461</v>
      </c>
    </row>
    <row r="124" spans="1:253" s="11" customFormat="1" ht="13.25" customHeight="1" x14ac:dyDescent="0.25">
      <c r="A124" s="11" t="s">
        <v>42</v>
      </c>
      <c r="B124" s="11" t="s">
        <v>11415</v>
      </c>
      <c r="C124" s="11" t="s">
        <v>43</v>
      </c>
      <c r="D124" s="11" t="s">
        <v>44</v>
      </c>
      <c r="E124" s="11" t="s">
        <v>10615</v>
      </c>
      <c r="F124" s="11" t="s">
        <v>5622</v>
      </c>
      <c r="G124" s="212">
        <v>26172000</v>
      </c>
      <c r="H124" s="213" t="s">
        <v>5620</v>
      </c>
      <c r="I124" s="213" t="s">
        <v>884</v>
      </c>
      <c r="J124" s="213">
        <v>2</v>
      </c>
      <c r="K124" s="213" t="s">
        <v>2032</v>
      </c>
      <c r="L124" s="213" t="s">
        <v>5621</v>
      </c>
      <c r="M124" s="214">
        <v>45559</v>
      </c>
      <c r="N124" s="227" t="s">
        <v>5625</v>
      </c>
      <c r="O124" s="216">
        <v>120410</v>
      </c>
      <c r="P124" s="216" t="s">
        <v>695</v>
      </c>
      <c r="Q124" s="216" t="s">
        <v>492</v>
      </c>
      <c r="R124" s="216">
        <v>1</v>
      </c>
      <c r="S124" s="216" t="s">
        <v>5624</v>
      </c>
      <c r="T124" s="216" t="s">
        <v>5623</v>
      </c>
      <c r="U124" s="217">
        <v>45559</v>
      </c>
      <c r="V124" s="227" t="s">
        <v>5628</v>
      </c>
      <c r="W124" s="213">
        <v>26172000</v>
      </c>
      <c r="X124" s="213" t="s">
        <v>5620</v>
      </c>
      <c r="Y124" s="213" t="s">
        <v>884</v>
      </c>
      <c r="Z124" s="213">
        <v>2</v>
      </c>
      <c r="AA124" s="213" t="s">
        <v>5627</v>
      </c>
      <c r="AB124" s="213" t="s">
        <v>5626</v>
      </c>
      <c r="AC124" s="214">
        <v>45559</v>
      </c>
      <c r="AD124" s="227" t="s">
        <v>5630</v>
      </c>
      <c r="AE124" s="218">
        <v>26172000</v>
      </c>
      <c r="AF124" s="218" t="s">
        <v>5620</v>
      </c>
      <c r="AG124" s="218" t="s">
        <v>884</v>
      </c>
      <c r="AH124" s="218">
        <v>2</v>
      </c>
      <c r="AI124" s="218" t="s">
        <v>5629</v>
      </c>
      <c r="AJ124" s="218" t="s">
        <v>5626</v>
      </c>
      <c r="AK124" s="219">
        <v>45559</v>
      </c>
      <c r="AL124" s="227" t="s">
        <v>5634</v>
      </c>
      <c r="AM124" s="213">
        <v>34000</v>
      </c>
      <c r="AN124" s="213" t="s">
        <v>5631</v>
      </c>
      <c r="AO124" s="213" t="s">
        <v>884</v>
      </c>
      <c r="AP124" s="213">
        <v>2</v>
      </c>
      <c r="AQ124" s="213" t="s">
        <v>5633</v>
      </c>
      <c r="AR124" s="213" t="s">
        <v>5632</v>
      </c>
      <c r="AS124" s="214">
        <v>45559</v>
      </c>
      <c r="AT124" s="228" t="s">
        <v>5635</v>
      </c>
      <c r="AU124" s="218">
        <v>0</v>
      </c>
      <c r="AV124" s="218" t="s">
        <v>17</v>
      </c>
      <c r="AW124" s="218" t="s">
        <v>17</v>
      </c>
      <c r="AX124" s="218" t="s">
        <v>17</v>
      </c>
      <c r="AY124" s="218" t="s">
        <v>17</v>
      </c>
      <c r="AZ124" s="218" t="s">
        <v>17</v>
      </c>
      <c r="BA124" s="219">
        <v>45559</v>
      </c>
      <c r="BB124" s="227" t="s">
        <v>48</v>
      </c>
      <c r="BC124" s="213" t="s">
        <v>17</v>
      </c>
      <c r="BD124" s="213">
        <v>0</v>
      </c>
      <c r="BE124" s="213" t="s">
        <v>17</v>
      </c>
      <c r="BF124" s="213" t="s">
        <v>17</v>
      </c>
      <c r="BG124" s="213">
        <v>0</v>
      </c>
      <c r="BH124" s="213">
        <v>0</v>
      </c>
      <c r="BI124" s="214">
        <v>43493</v>
      </c>
      <c r="BJ124" s="228" t="s">
        <v>5638</v>
      </c>
      <c r="BK124" s="228">
        <v>30</v>
      </c>
      <c r="BL124" s="228" t="s">
        <v>5636</v>
      </c>
      <c r="BM124" s="228" t="s">
        <v>22</v>
      </c>
      <c r="BN124" s="228">
        <v>3</v>
      </c>
      <c r="BO124" s="228" t="s">
        <v>5637</v>
      </c>
      <c r="BP124" s="218" t="s">
        <v>691</v>
      </c>
      <c r="BQ124" s="229">
        <v>45559</v>
      </c>
      <c r="BR124" s="227" t="s">
        <v>45</v>
      </c>
      <c r="BS124" s="230" t="s">
        <v>17</v>
      </c>
      <c r="BT124" s="230">
        <v>0</v>
      </c>
      <c r="BU124" s="230" t="s">
        <v>17</v>
      </c>
      <c r="BV124" s="230" t="s">
        <v>17</v>
      </c>
      <c r="BW124" s="230">
        <v>0</v>
      </c>
      <c r="BX124" s="230">
        <v>0</v>
      </c>
      <c r="BY124" s="214">
        <v>43493</v>
      </c>
      <c r="BZ124" s="228" t="s">
        <v>46</v>
      </c>
      <c r="CA124" s="228" t="s">
        <v>17</v>
      </c>
      <c r="CB124" s="228">
        <v>0</v>
      </c>
      <c r="CC124" s="228" t="s">
        <v>17</v>
      </c>
      <c r="CD124" s="228" t="s">
        <v>17</v>
      </c>
      <c r="CE124" s="228">
        <v>0</v>
      </c>
      <c r="CF124" s="228">
        <v>0</v>
      </c>
      <c r="CG124" s="229">
        <v>43493</v>
      </c>
      <c r="CH124" s="227" t="s">
        <v>11815</v>
      </c>
      <c r="CI124" s="228" t="e">
        <v>#N/A</v>
      </c>
      <c r="CJ124" s="228" t="e">
        <v>#N/A</v>
      </c>
      <c r="CK124" s="228" t="e">
        <v>#N/A</v>
      </c>
      <c r="CL124" s="228" t="e">
        <v>#N/A</v>
      </c>
      <c r="CM124" s="228" t="e">
        <v>#N/A</v>
      </c>
      <c r="CN124" s="228" t="e">
        <v>#N/A</v>
      </c>
      <c r="CO124" s="231" t="e">
        <v>#N/A</v>
      </c>
      <c r="CP124" s="228" t="s">
        <v>47</v>
      </c>
      <c r="CQ124" s="230" t="s">
        <v>17</v>
      </c>
      <c r="CR124" s="230">
        <v>0</v>
      </c>
      <c r="CS124" s="230" t="s">
        <v>17</v>
      </c>
      <c r="CT124" s="230" t="s">
        <v>17</v>
      </c>
      <c r="CU124" s="230">
        <v>0</v>
      </c>
      <c r="CV124" s="230">
        <v>0</v>
      </c>
      <c r="CW124" s="214">
        <v>43493</v>
      </c>
      <c r="CX124" s="228" t="s">
        <v>5644</v>
      </c>
      <c r="CY124" s="218">
        <v>10429000</v>
      </c>
      <c r="CZ124" s="218" t="s">
        <v>5641</v>
      </c>
      <c r="DA124" s="218" t="s">
        <v>22</v>
      </c>
      <c r="DB124" s="218">
        <v>3</v>
      </c>
      <c r="DC124" s="218" t="s">
        <v>5647</v>
      </c>
      <c r="DD124" s="218" t="s">
        <v>5642</v>
      </c>
      <c r="DE124" s="220">
        <v>45559</v>
      </c>
      <c r="DF124" s="227" t="s">
        <v>5646</v>
      </c>
      <c r="DG124" s="213">
        <v>0</v>
      </c>
      <c r="DH124" s="230" t="s">
        <v>5645</v>
      </c>
      <c r="DI124" s="230" t="s">
        <v>22</v>
      </c>
      <c r="DJ124" s="230">
        <v>3</v>
      </c>
      <c r="DK124" s="230" t="s">
        <v>5643</v>
      </c>
      <c r="DL124" s="230" t="s">
        <v>5642</v>
      </c>
      <c r="DM124" s="214">
        <v>45559</v>
      </c>
      <c r="DN124" s="228" t="s">
        <v>5648</v>
      </c>
      <c r="DO124" s="218">
        <v>15254000</v>
      </c>
      <c r="DP124" s="228" t="s">
        <v>5645</v>
      </c>
      <c r="DQ124" s="228" t="s">
        <v>22</v>
      </c>
      <c r="DR124" s="228">
        <v>3</v>
      </c>
      <c r="DS124" s="228" t="s">
        <v>5647</v>
      </c>
      <c r="DT124" s="228" t="s">
        <v>5642</v>
      </c>
      <c r="DU124" s="229">
        <v>45559</v>
      </c>
      <c r="DV124" s="227" t="s">
        <v>5649</v>
      </c>
      <c r="DW124" s="213">
        <v>4970000</v>
      </c>
      <c r="DX124" s="230" t="s">
        <v>5641</v>
      </c>
      <c r="DY124" s="230" t="s">
        <v>22</v>
      </c>
      <c r="DZ124" s="230">
        <v>3</v>
      </c>
      <c r="EA124" s="230" t="s">
        <v>5647</v>
      </c>
      <c r="EB124" s="230" t="s">
        <v>5642</v>
      </c>
      <c r="EC124" s="214">
        <v>45559</v>
      </c>
      <c r="ED124" s="228" t="s">
        <v>5651</v>
      </c>
      <c r="EE124" s="218">
        <v>5459000</v>
      </c>
      <c r="EF124" s="228" t="s">
        <v>5641</v>
      </c>
      <c r="EG124" s="228" t="s">
        <v>22</v>
      </c>
      <c r="EH124" s="228">
        <v>3</v>
      </c>
      <c r="EI124" s="228" t="s">
        <v>5650</v>
      </c>
      <c r="EJ124" s="228" t="s">
        <v>5642</v>
      </c>
      <c r="EK124" s="229">
        <v>45559</v>
      </c>
      <c r="EL124" s="227" t="s">
        <v>5652</v>
      </c>
      <c r="EM124" s="213">
        <v>0</v>
      </c>
      <c r="EN124" s="230" t="s">
        <v>5641</v>
      </c>
      <c r="EO124" s="230" t="s">
        <v>22</v>
      </c>
      <c r="EP124" s="230">
        <v>3</v>
      </c>
      <c r="EQ124" s="230" t="s">
        <v>5647</v>
      </c>
      <c r="ER124" s="230" t="s">
        <v>5642</v>
      </c>
      <c r="ES124" s="214">
        <v>45559</v>
      </c>
      <c r="ET124" s="228" t="s">
        <v>5640</v>
      </c>
      <c r="EU124" s="228">
        <v>30</v>
      </c>
      <c r="EV124" s="228" t="s">
        <v>5636</v>
      </c>
      <c r="EW124" s="228" t="s">
        <v>22</v>
      </c>
      <c r="EX124" s="228">
        <v>3</v>
      </c>
      <c r="EY124" s="228" t="s">
        <v>5639</v>
      </c>
      <c r="EZ124" s="228" t="s">
        <v>691</v>
      </c>
      <c r="FA124" s="229">
        <v>45559</v>
      </c>
      <c r="FB124" s="227" t="s">
        <v>5654</v>
      </c>
      <c r="FC124" s="230">
        <v>1</v>
      </c>
      <c r="FD124" s="230" t="s">
        <v>5641</v>
      </c>
      <c r="FE124" s="230" t="s">
        <v>884</v>
      </c>
      <c r="FF124" s="230">
        <v>2</v>
      </c>
      <c r="FG124" s="230" t="s">
        <v>5653</v>
      </c>
      <c r="FH124" s="230" t="s">
        <v>5642</v>
      </c>
      <c r="FI124" s="214">
        <v>45559</v>
      </c>
      <c r="FJ124" s="227" t="s">
        <v>49</v>
      </c>
      <c r="FK124" s="228" t="s">
        <v>17</v>
      </c>
      <c r="FL124" s="228">
        <v>0</v>
      </c>
      <c r="FM124" s="228" t="s">
        <v>17</v>
      </c>
      <c r="FN124" s="228" t="s">
        <v>17</v>
      </c>
      <c r="FO124" s="228">
        <v>0</v>
      </c>
      <c r="FP124" s="218">
        <v>0</v>
      </c>
      <c r="FQ124" s="219">
        <v>43493</v>
      </c>
      <c r="FR124" s="227" t="s">
        <v>50</v>
      </c>
      <c r="FS124" s="230" t="s">
        <v>17</v>
      </c>
      <c r="FT124" s="230">
        <v>0</v>
      </c>
      <c r="FU124" s="230" t="s">
        <v>17</v>
      </c>
      <c r="FV124" s="230" t="s">
        <v>17</v>
      </c>
      <c r="FW124" s="230">
        <v>0</v>
      </c>
      <c r="FX124" s="230">
        <v>0</v>
      </c>
      <c r="FY124" s="214">
        <v>43493</v>
      </c>
      <c r="FZ124" s="228" t="s">
        <v>3226</v>
      </c>
      <c r="GA124" s="228">
        <v>1</v>
      </c>
      <c r="GB124" s="228" t="s">
        <v>2177</v>
      </c>
      <c r="GC124" s="228" t="s">
        <v>33</v>
      </c>
      <c r="GD124" s="228">
        <v>2</v>
      </c>
      <c r="GE124" s="228" t="s">
        <v>17</v>
      </c>
      <c r="GF124" s="228" t="s">
        <v>17</v>
      </c>
      <c r="GG124" s="229">
        <v>45461</v>
      </c>
      <c r="GH124" s="227" t="s">
        <v>3232</v>
      </c>
      <c r="GI124" s="230">
        <v>2</v>
      </c>
      <c r="GJ124" s="230" t="s">
        <v>2177</v>
      </c>
      <c r="GK124" s="230" t="s">
        <v>33</v>
      </c>
      <c r="GL124" s="230">
        <v>2</v>
      </c>
      <c r="GM124" s="230" t="s">
        <v>17</v>
      </c>
      <c r="GN124" s="230" t="s">
        <v>17</v>
      </c>
      <c r="GO124" s="214">
        <v>45461</v>
      </c>
      <c r="GP124" s="228" t="s">
        <v>3227</v>
      </c>
      <c r="GQ124" s="228">
        <v>3</v>
      </c>
      <c r="GR124" s="228" t="s">
        <v>2177</v>
      </c>
      <c r="GS124" s="228" t="s">
        <v>33</v>
      </c>
      <c r="GT124" s="228">
        <v>2</v>
      </c>
      <c r="GU124" s="228" t="s">
        <v>17</v>
      </c>
      <c r="GV124" s="228" t="s">
        <v>17</v>
      </c>
      <c r="GW124" s="229">
        <v>45461</v>
      </c>
      <c r="GX124" s="227" t="s">
        <v>3233</v>
      </c>
      <c r="GY124" s="230">
        <v>0</v>
      </c>
      <c r="GZ124" s="230" t="s">
        <v>2177</v>
      </c>
      <c r="HA124" s="230" t="s">
        <v>33</v>
      </c>
      <c r="HB124" s="230">
        <v>2</v>
      </c>
      <c r="HC124" s="230" t="s">
        <v>17</v>
      </c>
      <c r="HD124" s="230" t="s">
        <v>17</v>
      </c>
      <c r="HE124" s="214">
        <v>45461</v>
      </c>
      <c r="HF124" s="228" t="s">
        <v>3225</v>
      </c>
      <c r="HG124" s="228">
        <v>1</v>
      </c>
      <c r="HH124" s="228" t="s">
        <v>2177</v>
      </c>
      <c r="HI124" s="228" t="s">
        <v>33</v>
      </c>
      <c r="HJ124" s="228">
        <v>2</v>
      </c>
      <c r="HK124" s="228" t="s">
        <v>17</v>
      </c>
      <c r="HL124" s="228" t="s">
        <v>17</v>
      </c>
      <c r="HM124" s="229">
        <v>45461</v>
      </c>
      <c r="HN124" s="227" t="s">
        <v>3231</v>
      </c>
      <c r="HO124" s="230">
        <v>2</v>
      </c>
      <c r="HP124" s="230" t="s">
        <v>2177</v>
      </c>
      <c r="HQ124" s="230" t="s">
        <v>33</v>
      </c>
      <c r="HR124" s="230">
        <v>2</v>
      </c>
      <c r="HS124" s="230" t="s">
        <v>17</v>
      </c>
      <c r="HT124" s="230" t="s">
        <v>17</v>
      </c>
      <c r="HU124" s="214">
        <v>45461</v>
      </c>
      <c r="HV124" s="228" t="s">
        <v>3228</v>
      </c>
      <c r="HW124" s="228">
        <v>0</v>
      </c>
      <c r="HX124" s="228" t="s">
        <v>2177</v>
      </c>
      <c r="HY124" s="228" t="s">
        <v>33</v>
      </c>
      <c r="HZ124" s="228">
        <v>2</v>
      </c>
      <c r="IA124" s="228" t="s">
        <v>17</v>
      </c>
      <c r="IB124" s="228" t="s">
        <v>17</v>
      </c>
      <c r="IC124" s="229">
        <v>45461</v>
      </c>
      <c r="ID124" s="227" t="s">
        <v>3230</v>
      </c>
      <c r="IE124" s="230">
        <v>0</v>
      </c>
      <c r="IF124" s="230" t="s">
        <v>2177</v>
      </c>
      <c r="IG124" s="230" t="s">
        <v>33</v>
      </c>
      <c r="IH124" s="230">
        <v>2</v>
      </c>
      <c r="II124" s="230" t="s">
        <v>17</v>
      </c>
      <c r="IJ124" s="230" t="s">
        <v>17</v>
      </c>
      <c r="IK124" s="214">
        <v>45461</v>
      </c>
      <c r="IL124" s="228" t="s">
        <v>3229</v>
      </c>
      <c r="IM124" s="228">
        <v>2</v>
      </c>
      <c r="IN124" s="228" t="s">
        <v>2177</v>
      </c>
      <c r="IO124" s="228" t="s">
        <v>33</v>
      </c>
      <c r="IP124" s="228">
        <v>2</v>
      </c>
      <c r="IQ124" s="228" t="s">
        <v>17</v>
      </c>
      <c r="IR124" s="228" t="s">
        <v>17</v>
      </c>
      <c r="IS124" s="229">
        <v>45461</v>
      </c>
    </row>
    <row r="125" spans="1:253" s="11" customFormat="1" ht="13.25" customHeight="1" x14ac:dyDescent="0.25">
      <c r="A125" s="11" t="s">
        <v>1756</v>
      </c>
      <c r="B125" s="11" t="s">
        <v>11198</v>
      </c>
      <c r="C125" s="11" t="s">
        <v>1757</v>
      </c>
      <c r="D125" s="11" t="s">
        <v>1758</v>
      </c>
      <c r="E125" s="11" t="s">
        <v>10620</v>
      </c>
      <c r="F125" s="11" t="s">
        <v>6858</v>
      </c>
      <c r="G125" s="212">
        <v>5544000</v>
      </c>
      <c r="H125" s="213" t="s">
        <v>6855</v>
      </c>
      <c r="I125" s="213" t="s">
        <v>492</v>
      </c>
      <c r="J125" s="213">
        <v>1</v>
      </c>
      <c r="K125" s="213" t="s">
        <v>6857</v>
      </c>
      <c r="L125" s="213" t="s">
        <v>6856</v>
      </c>
      <c r="M125" s="214">
        <v>45560</v>
      </c>
      <c r="N125" s="221" t="s">
        <v>6862</v>
      </c>
      <c r="O125" s="216">
        <v>6025</v>
      </c>
      <c r="P125" s="216" t="s">
        <v>6859</v>
      </c>
      <c r="Q125" s="216" t="s">
        <v>492</v>
      </c>
      <c r="R125" s="216">
        <v>1</v>
      </c>
      <c r="S125" s="216" t="s">
        <v>6861</v>
      </c>
      <c r="T125" s="216" t="s">
        <v>6860</v>
      </c>
      <c r="U125" s="217">
        <v>45560</v>
      </c>
      <c r="V125" s="221" t="s">
        <v>6866</v>
      </c>
      <c r="W125" s="213">
        <v>5544000</v>
      </c>
      <c r="X125" s="213" t="s">
        <v>6863</v>
      </c>
      <c r="Y125" s="213" t="s">
        <v>884</v>
      </c>
      <c r="Z125" s="213">
        <v>2</v>
      </c>
      <c r="AA125" s="213" t="s">
        <v>6865</v>
      </c>
      <c r="AB125" s="213" t="s">
        <v>6864</v>
      </c>
      <c r="AC125" s="214">
        <v>45560</v>
      </c>
      <c r="AD125" s="221" t="s">
        <v>6870</v>
      </c>
      <c r="AE125" s="218">
        <v>4796000</v>
      </c>
      <c r="AF125" s="218" t="s">
        <v>6867</v>
      </c>
      <c r="AG125" s="218" t="s">
        <v>884</v>
      </c>
      <c r="AH125" s="218">
        <v>2</v>
      </c>
      <c r="AI125" s="218" t="s">
        <v>6869</v>
      </c>
      <c r="AJ125" s="218" t="s">
        <v>6868</v>
      </c>
      <c r="AK125" s="219">
        <v>45560</v>
      </c>
      <c r="AL125" s="221" t="s">
        <v>6874</v>
      </c>
      <c r="AM125" s="213">
        <v>6590000</v>
      </c>
      <c r="AN125" s="213" t="s">
        <v>6871</v>
      </c>
      <c r="AO125" s="213" t="s">
        <v>22</v>
      </c>
      <c r="AP125" s="213">
        <v>3</v>
      </c>
      <c r="AQ125" s="213" t="s">
        <v>6873</v>
      </c>
      <c r="AR125" s="213" t="s">
        <v>6872</v>
      </c>
      <c r="AS125" s="214">
        <v>45560</v>
      </c>
      <c r="AT125" s="222" t="s">
        <v>9215</v>
      </c>
      <c r="AU125" s="218">
        <v>22891</v>
      </c>
      <c r="AV125" s="218" t="s">
        <v>6875</v>
      </c>
      <c r="AW125" s="218" t="s">
        <v>22</v>
      </c>
      <c r="AX125" s="218">
        <v>3</v>
      </c>
      <c r="AY125" s="218" t="s">
        <v>9214</v>
      </c>
      <c r="AZ125" s="218" t="s">
        <v>6915</v>
      </c>
      <c r="BA125" s="219">
        <v>45565</v>
      </c>
      <c r="BB125" s="221" t="s">
        <v>1762</v>
      </c>
      <c r="BC125" s="213" t="s">
        <v>17</v>
      </c>
      <c r="BD125" s="213" t="s">
        <v>512</v>
      </c>
      <c r="BE125" s="213" t="s">
        <v>17</v>
      </c>
      <c r="BF125" s="213" t="s">
        <v>17</v>
      </c>
      <c r="BG125" s="213" t="s">
        <v>1759</v>
      </c>
      <c r="BH125" s="213" t="s">
        <v>512</v>
      </c>
      <c r="BI125" s="214">
        <v>45401</v>
      </c>
      <c r="BJ125" s="222" t="s">
        <v>6878</v>
      </c>
      <c r="BK125" s="222">
        <v>9305</v>
      </c>
      <c r="BL125" s="222" t="s">
        <v>6875</v>
      </c>
      <c r="BM125" s="222" t="s">
        <v>22</v>
      </c>
      <c r="BN125" s="222">
        <v>3</v>
      </c>
      <c r="BO125" s="222" t="s">
        <v>6877</v>
      </c>
      <c r="BP125" s="218" t="s">
        <v>6876</v>
      </c>
      <c r="BQ125" s="223">
        <v>45560</v>
      </c>
      <c r="BR125" s="221" t="s">
        <v>6891</v>
      </c>
      <c r="BS125" s="224">
        <v>74432</v>
      </c>
      <c r="BT125" s="224" t="s">
        <v>6888</v>
      </c>
      <c r="BU125" s="224" t="s">
        <v>22</v>
      </c>
      <c r="BV125" s="224">
        <v>3</v>
      </c>
      <c r="BW125" s="224" t="s">
        <v>6890</v>
      </c>
      <c r="BX125" s="224" t="s">
        <v>6889</v>
      </c>
      <c r="BY125" s="214">
        <v>45560</v>
      </c>
      <c r="BZ125" s="222" t="s">
        <v>6895</v>
      </c>
      <c r="CA125" s="222">
        <v>57223</v>
      </c>
      <c r="CB125" s="222" t="s">
        <v>6892</v>
      </c>
      <c r="CC125" s="222" t="s">
        <v>22</v>
      </c>
      <c r="CD125" s="222">
        <v>3</v>
      </c>
      <c r="CE125" s="222" t="s">
        <v>6894</v>
      </c>
      <c r="CF125" s="222" t="s">
        <v>6893</v>
      </c>
      <c r="CG125" s="223">
        <v>45560</v>
      </c>
      <c r="CH125" s="221" t="s">
        <v>11816</v>
      </c>
      <c r="CI125" s="222" t="e">
        <v>#N/A</v>
      </c>
      <c r="CJ125" s="222" t="e">
        <v>#N/A</v>
      </c>
      <c r="CK125" s="222" t="e">
        <v>#N/A</v>
      </c>
      <c r="CL125" s="222" t="e">
        <v>#N/A</v>
      </c>
      <c r="CM125" s="222" t="e">
        <v>#N/A</v>
      </c>
      <c r="CN125" s="222" t="e">
        <v>#N/A</v>
      </c>
      <c r="CO125" s="225" t="e">
        <v>#N/A</v>
      </c>
      <c r="CP125" s="222" t="s">
        <v>1764</v>
      </c>
      <c r="CQ125" s="224" t="s">
        <v>17</v>
      </c>
      <c r="CR125" s="224" t="s">
        <v>512</v>
      </c>
      <c r="CS125" s="224" t="s">
        <v>17</v>
      </c>
      <c r="CT125" s="224" t="s">
        <v>17</v>
      </c>
      <c r="CU125" s="224" t="s">
        <v>1759</v>
      </c>
      <c r="CV125" s="224" t="s">
        <v>512</v>
      </c>
      <c r="CW125" s="214">
        <v>45401</v>
      </c>
      <c r="CX125" s="222" t="s">
        <v>6882</v>
      </c>
      <c r="CY125" s="218">
        <v>3300000</v>
      </c>
      <c r="CZ125" s="218" t="s">
        <v>6867</v>
      </c>
      <c r="DA125" s="218" t="s">
        <v>884</v>
      </c>
      <c r="DB125" s="218">
        <v>2</v>
      </c>
      <c r="DC125" s="218" t="s">
        <v>6881</v>
      </c>
      <c r="DD125" s="218" t="s">
        <v>6868</v>
      </c>
      <c r="DE125" s="220">
        <v>45560</v>
      </c>
      <c r="DF125" s="221" t="s">
        <v>6883</v>
      </c>
      <c r="DG125" s="213">
        <v>748000</v>
      </c>
      <c r="DH125" s="224" t="s">
        <v>6867</v>
      </c>
      <c r="DI125" s="224" t="s">
        <v>884</v>
      </c>
      <c r="DJ125" s="224">
        <v>2</v>
      </c>
      <c r="DK125" s="224" t="s">
        <v>6881</v>
      </c>
      <c r="DL125" s="224" t="s">
        <v>6868</v>
      </c>
      <c r="DM125" s="214">
        <v>45560</v>
      </c>
      <c r="DN125" s="222" t="s">
        <v>6884</v>
      </c>
      <c r="DO125" s="218">
        <v>1496000</v>
      </c>
      <c r="DP125" s="222" t="s">
        <v>6867</v>
      </c>
      <c r="DQ125" s="222" t="s">
        <v>884</v>
      </c>
      <c r="DR125" s="222">
        <v>2</v>
      </c>
      <c r="DS125" s="222" t="s">
        <v>6881</v>
      </c>
      <c r="DT125" s="222" t="s">
        <v>6868</v>
      </c>
      <c r="DU125" s="223">
        <v>45560</v>
      </c>
      <c r="DV125" s="221" t="s">
        <v>6885</v>
      </c>
      <c r="DW125" s="213">
        <v>1875000</v>
      </c>
      <c r="DX125" s="224" t="s">
        <v>6867</v>
      </c>
      <c r="DY125" s="224" t="s">
        <v>884</v>
      </c>
      <c r="DZ125" s="224">
        <v>2</v>
      </c>
      <c r="EA125" s="224" t="s">
        <v>6881</v>
      </c>
      <c r="EB125" s="224" t="s">
        <v>6868</v>
      </c>
      <c r="EC125" s="214">
        <v>45560</v>
      </c>
      <c r="ED125" s="222" t="s">
        <v>6886</v>
      </c>
      <c r="EE125" s="218">
        <v>879000</v>
      </c>
      <c r="EF125" s="222" t="s">
        <v>6867</v>
      </c>
      <c r="EG125" s="222" t="s">
        <v>884</v>
      </c>
      <c r="EH125" s="222">
        <v>2</v>
      </c>
      <c r="EI125" s="222" t="s">
        <v>6881</v>
      </c>
      <c r="EJ125" s="222" t="s">
        <v>6868</v>
      </c>
      <c r="EK125" s="223">
        <v>45560</v>
      </c>
      <c r="EL125" s="221" t="s">
        <v>6887</v>
      </c>
      <c r="EM125" s="213">
        <v>546000</v>
      </c>
      <c r="EN125" s="224" t="s">
        <v>6867</v>
      </c>
      <c r="EO125" s="224" t="s">
        <v>884</v>
      </c>
      <c r="EP125" s="224">
        <v>2</v>
      </c>
      <c r="EQ125" s="224" t="s">
        <v>6881</v>
      </c>
      <c r="ER125" s="224" t="s">
        <v>6868</v>
      </c>
      <c r="ES125" s="214">
        <v>45560</v>
      </c>
      <c r="ET125" s="222" t="s">
        <v>6880</v>
      </c>
      <c r="EU125" s="222">
        <v>9305</v>
      </c>
      <c r="EV125" s="222" t="s">
        <v>6875</v>
      </c>
      <c r="EW125" s="222" t="s">
        <v>22</v>
      </c>
      <c r="EX125" s="222">
        <v>3</v>
      </c>
      <c r="EY125" s="222" t="s">
        <v>6877</v>
      </c>
      <c r="EZ125" s="222" t="s">
        <v>6879</v>
      </c>
      <c r="FA125" s="223">
        <v>45560</v>
      </c>
      <c r="FB125" s="221" t="s">
        <v>6897</v>
      </c>
      <c r="FC125" s="224">
        <v>5</v>
      </c>
      <c r="FD125" s="224" t="s">
        <v>6867</v>
      </c>
      <c r="FE125" s="224" t="s">
        <v>492</v>
      </c>
      <c r="FF125" s="224">
        <v>1</v>
      </c>
      <c r="FG125" s="224" t="s">
        <v>6896</v>
      </c>
      <c r="FH125" s="224" t="s">
        <v>6868</v>
      </c>
      <c r="FI125" s="214">
        <v>45560</v>
      </c>
      <c r="FJ125" s="221" t="s">
        <v>1760</v>
      </c>
      <c r="FK125" s="222" t="s">
        <v>17</v>
      </c>
      <c r="FL125" s="222" t="s">
        <v>512</v>
      </c>
      <c r="FM125" s="222" t="s">
        <v>17</v>
      </c>
      <c r="FN125" s="222" t="s">
        <v>17</v>
      </c>
      <c r="FO125" s="222" t="s">
        <v>1759</v>
      </c>
      <c r="FP125" s="218" t="s">
        <v>512</v>
      </c>
      <c r="FQ125" s="219">
        <v>45401</v>
      </c>
      <c r="FR125" s="221" t="s">
        <v>1761</v>
      </c>
      <c r="FS125" s="224" t="s">
        <v>17</v>
      </c>
      <c r="FT125" s="224" t="s">
        <v>512</v>
      </c>
      <c r="FU125" s="224" t="s">
        <v>17</v>
      </c>
      <c r="FV125" s="224" t="s">
        <v>17</v>
      </c>
      <c r="FW125" s="224" t="s">
        <v>1759</v>
      </c>
      <c r="FX125" s="224" t="s">
        <v>512</v>
      </c>
      <c r="FY125" s="214">
        <v>45401</v>
      </c>
      <c r="FZ125" s="222" t="s">
        <v>2420</v>
      </c>
      <c r="GA125" s="222">
        <v>1</v>
      </c>
      <c r="GB125" s="222" t="s">
        <v>2177</v>
      </c>
      <c r="GC125" s="222" t="s">
        <v>33</v>
      </c>
      <c r="GD125" s="222">
        <v>2</v>
      </c>
      <c r="GE125" s="222" t="s">
        <v>17</v>
      </c>
      <c r="GF125" s="222" t="s">
        <v>17</v>
      </c>
      <c r="GG125" s="223">
        <v>45455</v>
      </c>
      <c r="GH125" s="221" t="s">
        <v>2426</v>
      </c>
      <c r="GI125" s="224">
        <v>3</v>
      </c>
      <c r="GJ125" s="224" t="s">
        <v>2177</v>
      </c>
      <c r="GK125" s="224" t="s">
        <v>33</v>
      </c>
      <c r="GL125" s="224">
        <v>2</v>
      </c>
      <c r="GM125" s="224" t="s">
        <v>17</v>
      </c>
      <c r="GN125" s="224" t="s">
        <v>17</v>
      </c>
      <c r="GO125" s="214">
        <v>45455</v>
      </c>
      <c r="GP125" s="222" t="s">
        <v>2421</v>
      </c>
      <c r="GQ125" s="222">
        <v>2</v>
      </c>
      <c r="GR125" s="222" t="s">
        <v>2177</v>
      </c>
      <c r="GS125" s="222" t="s">
        <v>33</v>
      </c>
      <c r="GT125" s="222">
        <v>2</v>
      </c>
      <c r="GU125" s="222" t="s">
        <v>17</v>
      </c>
      <c r="GV125" s="222" t="s">
        <v>17</v>
      </c>
      <c r="GW125" s="223">
        <v>45455</v>
      </c>
      <c r="GX125" s="221" t="s">
        <v>2427</v>
      </c>
      <c r="GY125" s="224">
        <v>3</v>
      </c>
      <c r="GZ125" s="224" t="s">
        <v>2177</v>
      </c>
      <c r="HA125" s="224" t="s">
        <v>33</v>
      </c>
      <c r="HB125" s="224">
        <v>2</v>
      </c>
      <c r="HC125" s="224" t="s">
        <v>17</v>
      </c>
      <c r="HD125" s="224" t="s">
        <v>17</v>
      </c>
      <c r="HE125" s="214">
        <v>45455</v>
      </c>
      <c r="HF125" s="222" t="s">
        <v>2419</v>
      </c>
      <c r="HG125" s="222">
        <v>3</v>
      </c>
      <c r="HH125" s="222" t="s">
        <v>2177</v>
      </c>
      <c r="HI125" s="222" t="s">
        <v>33</v>
      </c>
      <c r="HJ125" s="222">
        <v>2</v>
      </c>
      <c r="HK125" s="222" t="s">
        <v>17</v>
      </c>
      <c r="HL125" s="222" t="s">
        <v>17</v>
      </c>
      <c r="HM125" s="223">
        <v>45455</v>
      </c>
      <c r="HN125" s="221" t="s">
        <v>2425</v>
      </c>
      <c r="HO125" s="224">
        <v>3</v>
      </c>
      <c r="HP125" s="224" t="s">
        <v>2177</v>
      </c>
      <c r="HQ125" s="224" t="s">
        <v>33</v>
      </c>
      <c r="HR125" s="224">
        <v>2</v>
      </c>
      <c r="HS125" s="224" t="s">
        <v>17</v>
      </c>
      <c r="HT125" s="224" t="s">
        <v>17</v>
      </c>
      <c r="HU125" s="214">
        <v>45455</v>
      </c>
      <c r="HV125" s="222" t="s">
        <v>2422</v>
      </c>
      <c r="HW125" s="222">
        <v>3</v>
      </c>
      <c r="HX125" s="222" t="s">
        <v>2177</v>
      </c>
      <c r="HY125" s="222" t="s">
        <v>33</v>
      </c>
      <c r="HZ125" s="222">
        <v>2</v>
      </c>
      <c r="IA125" s="222" t="s">
        <v>17</v>
      </c>
      <c r="IB125" s="222" t="s">
        <v>17</v>
      </c>
      <c r="IC125" s="223">
        <v>45455</v>
      </c>
      <c r="ID125" s="221" t="s">
        <v>2424</v>
      </c>
      <c r="IE125" s="224">
        <v>2</v>
      </c>
      <c r="IF125" s="224" t="s">
        <v>2177</v>
      </c>
      <c r="IG125" s="224" t="s">
        <v>33</v>
      </c>
      <c r="IH125" s="224">
        <v>2</v>
      </c>
      <c r="II125" s="224" t="s">
        <v>17</v>
      </c>
      <c r="IJ125" s="224" t="s">
        <v>17</v>
      </c>
      <c r="IK125" s="214">
        <v>45455</v>
      </c>
      <c r="IL125" s="222" t="s">
        <v>2423</v>
      </c>
      <c r="IM125" s="222">
        <v>3</v>
      </c>
      <c r="IN125" s="222" t="s">
        <v>2177</v>
      </c>
      <c r="IO125" s="222" t="s">
        <v>33</v>
      </c>
      <c r="IP125" s="222">
        <v>2</v>
      </c>
      <c r="IQ125" s="222" t="s">
        <v>17</v>
      </c>
      <c r="IR125" s="222" t="s">
        <v>17</v>
      </c>
      <c r="IS125" s="223">
        <v>45455</v>
      </c>
    </row>
    <row r="126" spans="1:253" s="11" customFormat="1" ht="13.25" customHeight="1" x14ac:dyDescent="0.25">
      <c r="A126" s="11" t="s">
        <v>1765</v>
      </c>
      <c r="B126" s="11" t="s">
        <v>11419</v>
      </c>
      <c r="C126" s="11" t="s">
        <v>1766</v>
      </c>
      <c r="D126" s="11" t="s">
        <v>1758</v>
      </c>
      <c r="E126" s="11" t="s">
        <v>10620</v>
      </c>
      <c r="F126" s="11" t="s">
        <v>6898</v>
      </c>
      <c r="G126" s="212">
        <v>5544000</v>
      </c>
      <c r="H126" s="213" t="s">
        <v>6855</v>
      </c>
      <c r="I126" s="213" t="s">
        <v>492</v>
      </c>
      <c r="J126" s="213">
        <v>1</v>
      </c>
      <c r="K126" s="213" t="s">
        <v>6857</v>
      </c>
      <c r="L126" s="213" t="s">
        <v>6856</v>
      </c>
      <c r="M126" s="214">
        <v>45560</v>
      </c>
      <c r="N126" s="227" t="s">
        <v>6900</v>
      </c>
      <c r="O126" s="216">
        <v>5660</v>
      </c>
      <c r="P126" s="216" t="s">
        <v>6859</v>
      </c>
      <c r="Q126" s="216" t="s">
        <v>492</v>
      </c>
      <c r="R126" s="216">
        <v>1</v>
      </c>
      <c r="S126" s="216" t="s">
        <v>6899</v>
      </c>
      <c r="T126" s="216" t="s">
        <v>6860</v>
      </c>
      <c r="U126" s="217">
        <v>45560</v>
      </c>
      <c r="V126" s="227" t="s">
        <v>6904</v>
      </c>
      <c r="W126" s="213">
        <v>3244000</v>
      </c>
      <c r="X126" s="213" t="s">
        <v>6901</v>
      </c>
      <c r="Y126" s="213" t="s">
        <v>492</v>
      </c>
      <c r="Z126" s="213">
        <v>1</v>
      </c>
      <c r="AA126" s="213" t="s">
        <v>6903</v>
      </c>
      <c r="AB126" s="213" t="s">
        <v>6902</v>
      </c>
      <c r="AC126" s="214">
        <v>45560</v>
      </c>
      <c r="AD126" s="227" t="s">
        <v>6906</v>
      </c>
      <c r="AE126" s="218">
        <v>2496000</v>
      </c>
      <c r="AF126" s="218" t="s">
        <v>6855</v>
      </c>
      <c r="AG126" s="218" t="s">
        <v>492</v>
      </c>
      <c r="AH126" s="218">
        <v>1</v>
      </c>
      <c r="AI126" s="218" t="s">
        <v>6905</v>
      </c>
      <c r="AJ126" s="218" t="s">
        <v>6856</v>
      </c>
      <c r="AK126" s="219">
        <v>45560</v>
      </c>
      <c r="AL126" s="227" t="s">
        <v>6910</v>
      </c>
      <c r="AM126" s="213">
        <v>2973000</v>
      </c>
      <c r="AN126" s="213" t="s">
        <v>6907</v>
      </c>
      <c r="AO126" s="213" t="s">
        <v>22</v>
      </c>
      <c r="AP126" s="213">
        <v>3</v>
      </c>
      <c r="AQ126" s="213" t="s">
        <v>6909</v>
      </c>
      <c r="AR126" s="213" t="s">
        <v>6908</v>
      </c>
      <c r="AS126" s="214">
        <v>45560</v>
      </c>
      <c r="AT126" s="228" t="s">
        <v>9217</v>
      </c>
      <c r="AU126" s="218">
        <v>1688</v>
      </c>
      <c r="AV126" s="218" t="s">
        <v>6911</v>
      </c>
      <c r="AW126" s="218" t="s">
        <v>884</v>
      </c>
      <c r="AX126" s="218">
        <v>2</v>
      </c>
      <c r="AY126" s="218" t="s">
        <v>9216</v>
      </c>
      <c r="AZ126" s="218" t="s">
        <v>6912</v>
      </c>
      <c r="BA126" s="219">
        <v>45565</v>
      </c>
      <c r="BB126" s="227" t="s">
        <v>1769</v>
      </c>
      <c r="BC126" s="213" t="s">
        <v>17</v>
      </c>
      <c r="BD126" s="213" t="s">
        <v>512</v>
      </c>
      <c r="BE126" s="213" t="s">
        <v>17</v>
      </c>
      <c r="BF126" s="213" t="s">
        <v>17</v>
      </c>
      <c r="BG126" s="213" t="s">
        <v>1759</v>
      </c>
      <c r="BH126" s="213" t="s">
        <v>512</v>
      </c>
      <c r="BI126" s="214">
        <v>45401</v>
      </c>
      <c r="BJ126" s="228" t="s">
        <v>6914</v>
      </c>
      <c r="BK126" s="228">
        <v>261</v>
      </c>
      <c r="BL126" s="228" t="s">
        <v>6911</v>
      </c>
      <c r="BM126" s="228" t="s">
        <v>884</v>
      </c>
      <c r="BN126" s="228">
        <v>2</v>
      </c>
      <c r="BO126" s="228" t="s">
        <v>6913</v>
      </c>
      <c r="BP126" s="218" t="s">
        <v>6912</v>
      </c>
      <c r="BQ126" s="229">
        <v>45560</v>
      </c>
      <c r="BR126" s="227" t="s">
        <v>6927</v>
      </c>
      <c r="BS126" s="230" t="s">
        <v>17</v>
      </c>
      <c r="BT126" s="230" t="s">
        <v>512</v>
      </c>
      <c r="BU126" s="230" t="s">
        <v>17</v>
      </c>
      <c r="BV126" s="230" t="s">
        <v>17</v>
      </c>
      <c r="BW126" s="230" t="s">
        <v>6926</v>
      </c>
      <c r="BX126" s="230" t="s">
        <v>512</v>
      </c>
      <c r="BY126" s="214">
        <v>45560</v>
      </c>
      <c r="BZ126" s="228" t="s">
        <v>6931</v>
      </c>
      <c r="CA126" s="228">
        <v>11000</v>
      </c>
      <c r="CB126" s="228" t="s">
        <v>6928</v>
      </c>
      <c r="CC126" s="228" t="s">
        <v>22</v>
      </c>
      <c r="CD126" s="228">
        <v>3</v>
      </c>
      <c r="CE126" s="228" t="s">
        <v>6930</v>
      </c>
      <c r="CF126" s="228" t="s">
        <v>6929</v>
      </c>
      <c r="CG126" s="229">
        <v>45560</v>
      </c>
      <c r="CH126" s="227" t="s">
        <v>11817</v>
      </c>
      <c r="CI126" s="228" t="e">
        <v>#N/A</v>
      </c>
      <c r="CJ126" s="228" t="e">
        <v>#N/A</v>
      </c>
      <c r="CK126" s="228" t="e">
        <v>#N/A</v>
      </c>
      <c r="CL126" s="228" t="e">
        <v>#N/A</v>
      </c>
      <c r="CM126" s="228" t="e">
        <v>#N/A</v>
      </c>
      <c r="CN126" s="228" t="e">
        <v>#N/A</v>
      </c>
      <c r="CO126" s="231" t="e">
        <v>#N/A</v>
      </c>
      <c r="CP126" s="228" t="s">
        <v>1771</v>
      </c>
      <c r="CQ126" s="230" t="s">
        <v>17</v>
      </c>
      <c r="CR126" s="230" t="s">
        <v>512</v>
      </c>
      <c r="CS126" s="230" t="s">
        <v>17</v>
      </c>
      <c r="CT126" s="230" t="s">
        <v>17</v>
      </c>
      <c r="CU126" s="230" t="s">
        <v>1759</v>
      </c>
      <c r="CV126" s="230" t="s">
        <v>512</v>
      </c>
      <c r="CW126" s="214">
        <v>45401</v>
      </c>
      <c r="CX126" s="228" t="s">
        <v>6919</v>
      </c>
      <c r="CY126" s="218">
        <v>1000000</v>
      </c>
      <c r="CZ126" s="218" t="s">
        <v>6855</v>
      </c>
      <c r="DA126" s="218" t="s">
        <v>492</v>
      </c>
      <c r="DB126" s="218">
        <v>1</v>
      </c>
      <c r="DC126" s="218" t="s">
        <v>6918</v>
      </c>
      <c r="DD126" s="218" t="s">
        <v>6856</v>
      </c>
      <c r="DE126" s="220">
        <v>45560</v>
      </c>
      <c r="DF126" s="227" t="s">
        <v>6921</v>
      </c>
      <c r="DG126" s="213">
        <v>748000</v>
      </c>
      <c r="DH126" s="230" t="s">
        <v>6855</v>
      </c>
      <c r="DI126" s="230" t="s">
        <v>884</v>
      </c>
      <c r="DJ126" s="230">
        <v>2</v>
      </c>
      <c r="DK126" s="230" t="s">
        <v>6920</v>
      </c>
      <c r="DL126" s="230" t="s">
        <v>6856</v>
      </c>
      <c r="DM126" s="214">
        <v>45560</v>
      </c>
      <c r="DN126" s="228" t="s">
        <v>6922</v>
      </c>
      <c r="DO126" s="218">
        <v>1496000</v>
      </c>
      <c r="DP126" s="228" t="s">
        <v>6855</v>
      </c>
      <c r="DQ126" s="228" t="s">
        <v>884</v>
      </c>
      <c r="DR126" s="228">
        <v>2</v>
      </c>
      <c r="DS126" s="228" t="s">
        <v>6808</v>
      </c>
      <c r="DT126" s="228" t="s">
        <v>6856</v>
      </c>
      <c r="DU126" s="229">
        <v>45560</v>
      </c>
      <c r="DV126" s="227" t="s">
        <v>6923</v>
      </c>
      <c r="DW126" s="213">
        <v>840000</v>
      </c>
      <c r="DX126" s="230" t="s">
        <v>6855</v>
      </c>
      <c r="DY126" s="230" t="s">
        <v>492</v>
      </c>
      <c r="DZ126" s="230">
        <v>1</v>
      </c>
      <c r="EA126" s="230" t="s">
        <v>6918</v>
      </c>
      <c r="EB126" s="230" t="s">
        <v>6856</v>
      </c>
      <c r="EC126" s="214">
        <v>45560</v>
      </c>
      <c r="ED126" s="228" t="s">
        <v>6924</v>
      </c>
      <c r="EE126" s="218">
        <v>120000</v>
      </c>
      <c r="EF126" s="228" t="s">
        <v>6855</v>
      </c>
      <c r="EG126" s="228" t="s">
        <v>492</v>
      </c>
      <c r="EH126" s="228">
        <v>1</v>
      </c>
      <c r="EI126" s="228" t="s">
        <v>6918</v>
      </c>
      <c r="EJ126" s="228" t="s">
        <v>6856</v>
      </c>
      <c r="EK126" s="229">
        <v>45560</v>
      </c>
      <c r="EL126" s="227" t="s">
        <v>6925</v>
      </c>
      <c r="EM126" s="213">
        <v>40000</v>
      </c>
      <c r="EN126" s="230" t="s">
        <v>6855</v>
      </c>
      <c r="EO126" s="230" t="s">
        <v>492</v>
      </c>
      <c r="EP126" s="230">
        <v>1</v>
      </c>
      <c r="EQ126" s="230" t="s">
        <v>6918</v>
      </c>
      <c r="ER126" s="230" t="s">
        <v>6856</v>
      </c>
      <c r="ES126" s="214">
        <v>45560</v>
      </c>
      <c r="ET126" s="228" t="s">
        <v>6917</v>
      </c>
      <c r="EU126" s="228">
        <v>9305</v>
      </c>
      <c r="EV126" s="228" t="s">
        <v>6875</v>
      </c>
      <c r="EW126" s="228" t="s">
        <v>22</v>
      </c>
      <c r="EX126" s="228">
        <v>3</v>
      </c>
      <c r="EY126" s="228" t="s">
        <v>6916</v>
      </c>
      <c r="EZ126" s="228" t="s">
        <v>6915</v>
      </c>
      <c r="FA126" s="229">
        <v>45560</v>
      </c>
      <c r="FB126" s="227" t="s">
        <v>6933</v>
      </c>
      <c r="FC126" s="230">
        <v>5</v>
      </c>
      <c r="FD126" s="230" t="s">
        <v>6855</v>
      </c>
      <c r="FE126" s="230" t="s">
        <v>492</v>
      </c>
      <c r="FF126" s="230">
        <v>1</v>
      </c>
      <c r="FG126" s="230" t="s">
        <v>6932</v>
      </c>
      <c r="FH126" s="230" t="s">
        <v>6856</v>
      </c>
      <c r="FI126" s="214">
        <v>45560</v>
      </c>
      <c r="FJ126" s="227" t="s">
        <v>1767</v>
      </c>
      <c r="FK126" s="228" t="s">
        <v>17</v>
      </c>
      <c r="FL126" s="228" t="s">
        <v>512</v>
      </c>
      <c r="FM126" s="228" t="s">
        <v>17</v>
      </c>
      <c r="FN126" s="228" t="s">
        <v>17</v>
      </c>
      <c r="FO126" s="228" t="s">
        <v>1759</v>
      </c>
      <c r="FP126" s="218" t="s">
        <v>512</v>
      </c>
      <c r="FQ126" s="219">
        <v>45401</v>
      </c>
      <c r="FR126" s="227" t="s">
        <v>1768</v>
      </c>
      <c r="FS126" s="230" t="s">
        <v>17</v>
      </c>
      <c r="FT126" s="230" t="s">
        <v>512</v>
      </c>
      <c r="FU126" s="230" t="s">
        <v>17</v>
      </c>
      <c r="FV126" s="230" t="s">
        <v>17</v>
      </c>
      <c r="FW126" s="230" t="s">
        <v>1759</v>
      </c>
      <c r="FX126" s="230" t="s">
        <v>512</v>
      </c>
      <c r="FY126" s="214">
        <v>45401</v>
      </c>
      <c r="FZ126" s="228" t="s">
        <v>2429</v>
      </c>
      <c r="GA126" s="228">
        <v>1</v>
      </c>
      <c r="GB126" s="228" t="s">
        <v>2177</v>
      </c>
      <c r="GC126" s="228" t="s">
        <v>33</v>
      </c>
      <c r="GD126" s="228">
        <v>2</v>
      </c>
      <c r="GE126" s="228" t="s">
        <v>17</v>
      </c>
      <c r="GF126" s="228" t="s">
        <v>17</v>
      </c>
      <c r="GG126" s="229">
        <v>45455</v>
      </c>
      <c r="GH126" s="227" t="s">
        <v>2435</v>
      </c>
      <c r="GI126" s="230">
        <v>3</v>
      </c>
      <c r="GJ126" s="230" t="s">
        <v>2177</v>
      </c>
      <c r="GK126" s="230" t="s">
        <v>33</v>
      </c>
      <c r="GL126" s="230">
        <v>2</v>
      </c>
      <c r="GM126" s="230" t="s">
        <v>17</v>
      </c>
      <c r="GN126" s="230" t="s">
        <v>17</v>
      </c>
      <c r="GO126" s="214">
        <v>45455</v>
      </c>
      <c r="GP126" s="228" t="s">
        <v>2430</v>
      </c>
      <c r="GQ126" s="228">
        <v>2</v>
      </c>
      <c r="GR126" s="228" t="s">
        <v>2177</v>
      </c>
      <c r="GS126" s="228" t="s">
        <v>33</v>
      </c>
      <c r="GT126" s="228">
        <v>2</v>
      </c>
      <c r="GU126" s="228" t="s">
        <v>17</v>
      </c>
      <c r="GV126" s="228" t="s">
        <v>17</v>
      </c>
      <c r="GW126" s="229">
        <v>45455</v>
      </c>
      <c r="GX126" s="227" t="s">
        <v>2436</v>
      </c>
      <c r="GY126" s="230">
        <v>0</v>
      </c>
      <c r="GZ126" s="230" t="s">
        <v>2177</v>
      </c>
      <c r="HA126" s="230" t="s">
        <v>33</v>
      </c>
      <c r="HB126" s="230">
        <v>2</v>
      </c>
      <c r="HC126" s="230" t="s">
        <v>17</v>
      </c>
      <c r="HD126" s="230" t="s">
        <v>17</v>
      </c>
      <c r="HE126" s="214">
        <v>45455</v>
      </c>
      <c r="HF126" s="228" t="s">
        <v>2428</v>
      </c>
      <c r="HG126" s="228">
        <v>2</v>
      </c>
      <c r="HH126" s="228" t="s">
        <v>2177</v>
      </c>
      <c r="HI126" s="228" t="s">
        <v>33</v>
      </c>
      <c r="HJ126" s="228">
        <v>2</v>
      </c>
      <c r="HK126" s="228" t="s">
        <v>17</v>
      </c>
      <c r="HL126" s="228" t="s">
        <v>17</v>
      </c>
      <c r="HM126" s="229">
        <v>45455</v>
      </c>
      <c r="HN126" s="227" t="s">
        <v>2434</v>
      </c>
      <c r="HO126" s="230">
        <v>3</v>
      </c>
      <c r="HP126" s="230" t="s">
        <v>2177</v>
      </c>
      <c r="HQ126" s="230" t="s">
        <v>33</v>
      </c>
      <c r="HR126" s="230">
        <v>2</v>
      </c>
      <c r="HS126" s="230" t="s">
        <v>17</v>
      </c>
      <c r="HT126" s="230" t="s">
        <v>17</v>
      </c>
      <c r="HU126" s="214">
        <v>45455</v>
      </c>
      <c r="HV126" s="228" t="s">
        <v>2431</v>
      </c>
      <c r="HW126" s="228">
        <v>2</v>
      </c>
      <c r="HX126" s="228" t="s">
        <v>2177</v>
      </c>
      <c r="HY126" s="228" t="s">
        <v>33</v>
      </c>
      <c r="HZ126" s="228">
        <v>2</v>
      </c>
      <c r="IA126" s="228" t="s">
        <v>17</v>
      </c>
      <c r="IB126" s="228" t="s">
        <v>17</v>
      </c>
      <c r="IC126" s="229">
        <v>45455</v>
      </c>
      <c r="ID126" s="227" t="s">
        <v>2433</v>
      </c>
      <c r="IE126" s="230">
        <v>2</v>
      </c>
      <c r="IF126" s="230" t="s">
        <v>2177</v>
      </c>
      <c r="IG126" s="230" t="s">
        <v>33</v>
      </c>
      <c r="IH126" s="230">
        <v>2</v>
      </c>
      <c r="II126" s="230" t="s">
        <v>17</v>
      </c>
      <c r="IJ126" s="230" t="s">
        <v>17</v>
      </c>
      <c r="IK126" s="214">
        <v>45455</v>
      </c>
      <c r="IL126" s="228" t="s">
        <v>2432</v>
      </c>
      <c r="IM126" s="228">
        <v>0</v>
      </c>
      <c r="IN126" s="228" t="s">
        <v>2177</v>
      </c>
      <c r="IO126" s="228" t="s">
        <v>33</v>
      </c>
      <c r="IP126" s="228">
        <v>2</v>
      </c>
      <c r="IQ126" s="228" t="s">
        <v>17</v>
      </c>
      <c r="IR126" s="228" t="s">
        <v>17</v>
      </c>
      <c r="IS126" s="229">
        <v>45455</v>
      </c>
    </row>
    <row r="127" spans="1:253" s="11" customFormat="1" ht="13.25" customHeight="1" x14ac:dyDescent="0.25">
      <c r="A127" s="11" t="s">
        <v>1772</v>
      </c>
      <c r="B127" s="11" t="s">
        <v>11419</v>
      </c>
      <c r="C127" s="11" t="s">
        <v>1773</v>
      </c>
      <c r="D127" s="11" t="s">
        <v>1758</v>
      </c>
      <c r="E127" s="11" t="s">
        <v>10620</v>
      </c>
      <c r="F127" s="11" t="s">
        <v>6934</v>
      </c>
      <c r="G127" s="212">
        <v>5544000</v>
      </c>
      <c r="H127" s="213" t="s">
        <v>6855</v>
      </c>
      <c r="I127" s="213" t="s">
        <v>492</v>
      </c>
      <c r="J127" s="213">
        <v>1</v>
      </c>
      <c r="K127" s="213" t="s">
        <v>6857</v>
      </c>
      <c r="L127" s="213" t="s">
        <v>6856</v>
      </c>
      <c r="M127" s="214">
        <v>45560</v>
      </c>
      <c r="N127" s="221" t="s">
        <v>6936</v>
      </c>
      <c r="O127" s="216">
        <v>365</v>
      </c>
      <c r="P127" s="216" t="s">
        <v>6859</v>
      </c>
      <c r="Q127" s="216" t="s">
        <v>492</v>
      </c>
      <c r="R127" s="216">
        <v>1</v>
      </c>
      <c r="S127" s="216" t="s">
        <v>6935</v>
      </c>
      <c r="T127" s="216" t="s">
        <v>6860</v>
      </c>
      <c r="U127" s="217">
        <v>45560</v>
      </c>
      <c r="V127" s="221" t="s">
        <v>6940</v>
      </c>
      <c r="W127" s="213">
        <v>2300000</v>
      </c>
      <c r="X127" s="213" t="s">
        <v>6937</v>
      </c>
      <c r="Y127" s="213" t="s">
        <v>492</v>
      </c>
      <c r="Z127" s="213">
        <v>1</v>
      </c>
      <c r="AA127" s="213" t="s">
        <v>6939</v>
      </c>
      <c r="AB127" s="213" t="s">
        <v>6938</v>
      </c>
      <c r="AC127" s="214">
        <v>45560</v>
      </c>
      <c r="AD127" s="221" t="s">
        <v>6942</v>
      </c>
      <c r="AE127" s="218">
        <v>2300000</v>
      </c>
      <c r="AF127" s="218" t="s">
        <v>6937</v>
      </c>
      <c r="AG127" s="218" t="s">
        <v>884</v>
      </c>
      <c r="AH127" s="218">
        <v>2</v>
      </c>
      <c r="AI127" s="218" t="s">
        <v>6941</v>
      </c>
      <c r="AJ127" s="218" t="s">
        <v>6938</v>
      </c>
      <c r="AK127" s="219">
        <v>45560</v>
      </c>
      <c r="AL127" s="221" t="s">
        <v>6946</v>
      </c>
      <c r="AM127" s="213">
        <v>3617000</v>
      </c>
      <c r="AN127" s="213" t="s">
        <v>6943</v>
      </c>
      <c r="AO127" s="213" t="s">
        <v>492</v>
      </c>
      <c r="AP127" s="213">
        <v>1</v>
      </c>
      <c r="AQ127" s="213" t="s">
        <v>6945</v>
      </c>
      <c r="AR127" s="213" t="s">
        <v>6944</v>
      </c>
      <c r="AS127" s="214">
        <v>45560</v>
      </c>
      <c r="AT127" s="222" t="s">
        <v>9219</v>
      </c>
      <c r="AU127" s="218">
        <v>21203</v>
      </c>
      <c r="AV127" s="218" t="s">
        <v>6947</v>
      </c>
      <c r="AW127" s="218" t="s">
        <v>22</v>
      </c>
      <c r="AX127" s="218">
        <v>3</v>
      </c>
      <c r="AY127" s="218" t="s">
        <v>9218</v>
      </c>
      <c r="AZ127" s="218" t="s">
        <v>6948</v>
      </c>
      <c r="BA127" s="219">
        <v>45565</v>
      </c>
      <c r="BB127" s="221" t="s">
        <v>1776</v>
      </c>
      <c r="BC127" s="213" t="s">
        <v>17</v>
      </c>
      <c r="BD127" s="213" t="s">
        <v>512</v>
      </c>
      <c r="BE127" s="213" t="s">
        <v>17</v>
      </c>
      <c r="BF127" s="213" t="s">
        <v>17</v>
      </c>
      <c r="BG127" s="213" t="s">
        <v>1759</v>
      </c>
      <c r="BH127" s="213" t="s">
        <v>512</v>
      </c>
      <c r="BI127" s="214">
        <v>45401</v>
      </c>
      <c r="BJ127" s="222" t="s">
        <v>6950</v>
      </c>
      <c r="BK127" s="222">
        <v>9044</v>
      </c>
      <c r="BL127" s="222" t="s">
        <v>6947</v>
      </c>
      <c r="BM127" s="222" t="s">
        <v>22</v>
      </c>
      <c r="BN127" s="222">
        <v>3</v>
      </c>
      <c r="BO127" s="222" t="s">
        <v>6949</v>
      </c>
      <c r="BP127" s="218" t="s">
        <v>6948</v>
      </c>
      <c r="BQ127" s="223">
        <v>45560</v>
      </c>
      <c r="BR127" s="221" t="s">
        <v>6967</v>
      </c>
      <c r="BS127" s="224">
        <v>74432</v>
      </c>
      <c r="BT127" s="224" t="s">
        <v>6964</v>
      </c>
      <c r="BU127" s="224" t="s">
        <v>22</v>
      </c>
      <c r="BV127" s="224">
        <v>3</v>
      </c>
      <c r="BW127" s="224" t="s">
        <v>6966</v>
      </c>
      <c r="BX127" s="224" t="s">
        <v>6965</v>
      </c>
      <c r="BY127" s="214">
        <v>45560</v>
      </c>
      <c r="BZ127" s="222" t="s">
        <v>6969</v>
      </c>
      <c r="CA127" s="222">
        <v>46223</v>
      </c>
      <c r="CB127" s="222" t="s">
        <v>6964</v>
      </c>
      <c r="CC127" s="222" t="s">
        <v>22</v>
      </c>
      <c r="CD127" s="222">
        <v>3</v>
      </c>
      <c r="CE127" s="222" t="s">
        <v>6968</v>
      </c>
      <c r="CF127" s="222" t="s">
        <v>6965</v>
      </c>
      <c r="CG127" s="223">
        <v>45560</v>
      </c>
      <c r="CH127" s="221" t="s">
        <v>11818</v>
      </c>
      <c r="CI127" s="222" t="e">
        <v>#N/A</v>
      </c>
      <c r="CJ127" s="222" t="e">
        <v>#N/A</v>
      </c>
      <c r="CK127" s="222" t="e">
        <v>#N/A</v>
      </c>
      <c r="CL127" s="222" t="e">
        <v>#N/A</v>
      </c>
      <c r="CM127" s="222" t="e">
        <v>#N/A</v>
      </c>
      <c r="CN127" s="222" t="e">
        <v>#N/A</v>
      </c>
      <c r="CO127" s="225" t="e">
        <v>#N/A</v>
      </c>
      <c r="CP127" s="222" t="s">
        <v>1778</v>
      </c>
      <c r="CQ127" s="224" t="s">
        <v>17</v>
      </c>
      <c r="CR127" s="224" t="s">
        <v>512</v>
      </c>
      <c r="CS127" s="224" t="s">
        <v>17</v>
      </c>
      <c r="CT127" s="224" t="s">
        <v>17</v>
      </c>
      <c r="CU127" s="224" t="s">
        <v>1759</v>
      </c>
      <c r="CV127" s="224" t="s">
        <v>512</v>
      </c>
      <c r="CW127" s="214">
        <v>45401</v>
      </c>
      <c r="CX127" s="222" t="s">
        <v>6953</v>
      </c>
      <c r="CY127" s="218">
        <v>2300000</v>
      </c>
      <c r="CZ127" s="218" t="s">
        <v>6937</v>
      </c>
      <c r="DA127" s="218" t="s">
        <v>884</v>
      </c>
      <c r="DB127" s="218">
        <v>2</v>
      </c>
      <c r="DC127" s="218" t="s">
        <v>6958</v>
      </c>
      <c r="DD127" s="218" t="s">
        <v>6938</v>
      </c>
      <c r="DE127" s="220">
        <v>45560</v>
      </c>
      <c r="DF127" s="221" t="s">
        <v>6955</v>
      </c>
      <c r="DG127" s="213">
        <v>0</v>
      </c>
      <c r="DH127" s="224" t="s">
        <v>6937</v>
      </c>
      <c r="DI127" s="224" t="s">
        <v>884</v>
      </c>
      <c r="DJ127" s="224">
        <v>2</v>
      </c>
      <c r="DK127" s="224" t="s">
        <v>6954</v>
      </c>
      <c r="DL127" s="224" t="s">
        <v>6938</v>
      </c>
      <c r="DM127" s="214">
        <v>45560</v>
      </c>
      <c r="DN127" s="222" t="s">
        <v>6957</v>
      </c>
      <c r="DO127" s="218">
        <v>0</v>
      </c>
      <c r="DP127" s="222" t="s">
        <v>6937</v>
      </c>
      <c r="DQ127" s="222" t="s">
        <v>884</v>
      </c>
      <c r="DR127" s="222">
        <v>2</v>
      </c>
      <c r="DS127" s="222" t="s">
        <v>6956</v>
      </c>
      <c r="DT127" s="222" t="s">
        <v>6938</v>
      </c>
      <c r="DU127" s="223">
        <v>45560</v>
      </c>
      <c r="DV127" s="221" t="s">
        <v>6959</v>
      </c>
      <c r="DW127" s="213">
        <v>1035000</v>
      </c>
      <c r="DX127" s="224" t="s">
        <v>6937</v>
      </c>
      <c r="DY127" s="224" t="s">
        <v>884</v>
      </c>
      <c r="DZ127" s="224">
        <v>2</v>
      </c>
      <c r="EA127" s="224" t="s">
        <v>6958</v>
      </c>
      <c r="EB127" s="224" t="s">
        <v>6938</v>
      </c>
      <c r="EC127" s="214">
        <v>45560</v>
      </c>
      <c r="ED127" s="222" t="s">
        <v>6961</v>
      </c>
      <c r="EE127" s="218">
        <v>759000</v>
      </c>
      <c r="EF127" s="222" t="s">
        <v>6937</v>
      </c>
      <c r="EG127" s="222" t="s">
        <v>884</v>
      </c>
      <c r="EH127" s="222">
        <v>2</v>
      </c>
      <c r="EI127" s="222" t="s">
        <v>6960</v>
      </c>
      <c r="EJ127" s="222" t="s">
        <v>6938</v>
      </c>
      <c r="EK127" s="223">
        <v>45560</v>
      </c>
      <c r="EL127" s="221" t="s">
        <v>6963</v>
      </c>
      <c r="EM127" s="213">
        <v>506000</v>
      </c>
      <c r="EN127" s="224" t="s">
        <v>6937</v>
      </c>
      <c r="EO127" s="224" t="s">
        <v>884</v>
      </c>
      <c r="EP127" s="224">
        <v>2</v>
      </c>
      <c r="EQ127" s="224" t="s">
        <v>6962</v>
      </c>
      <c r="ER127" s="224" t="s">
        <v>6938</v>
      </c>
      <c r="ES127" s="214">
        <v>45560</v>
      </c>
      <c r="ET127" s="222" t="s">
        <v>6951</v>
      </c>
      <c r="EU127" s="222">
        <v>9305</v>
      </c>
      <c r="EV127" s="222" t="s">
        <v>6875</v>
      </c>
      <c r="EW127" s="222" t="s">
        <v>22</v>
      </c>
      <c r="EX127" s="222">
        <v>3</v>
      </c>
      <c r="EY127" s="222" t="s">
        <v>6916</v>
      </c>
      <c r="EZ127" s="222" t="s">
        <v>6915</v>
      </c>
      <c r="FA127" s="223">
        <v>45560</v>
      </c>
      <c r="FB127" s="221" t="s">
        <v>6971</v>
      </c>
      <c r="FC127" s="224">
        <v>5</v>
      </c>
      <c r="FD127" s="224" t="s">
        <v>6937</v>
      </c>
      <c r="FE127" s="224" t="s">
        <v>492</v>
      </c>
      <c r="FF127" s="224">
        <v>1</v>
      </c>
      <c r="FG127" s="224" t="s">
        <v>6970</v>
      </c>
      <c r="FH127" s="224" t="s">
        <v>6938</v>
      </c>
      <c r="FI127" s="214">
        <v>45560</v>
      </c>
      <c r="FJ127" s="221" t="s">
        <v>1774</v>
      </c>
      <c r="FK127" s="222" t="s">
        <v>17</v>
      </c>
      <c r="FL127" s="222" t="s">
        <v>512</v>
      </c>
      <c r="FM127" s="222" t="s">
        <v>17</v>
      </c>
      <c r="FN127" s="222" t="s">
        <v>17</v>
      </c>
      <c r="FO127" s="222" t="s">
        <v>1759</v>
      </c>
      <c r="FP127" s="218" t="s">
        <v>512</v>
      </c>
      <c r="FQ127" s="219">
        <v>45401</v>
      </c>
      <c r="FR127" s="221" t="s">
        <v>1775</v>
      </c>
      <c r="FS127" s="224" t="s">
        <v>17</v>
      </c>
      <c r="FT127" s="224" t="s">
        <v>512</v>
      </c>
      <c r="FU127" s="224" t="s">
        <v>17</v>
      </c>
      <c r="FV127" s="224" t="s">
        <v>17</v>
      </c>
      <c r="FW127" s="224" t="s">
        <v>1759</v>
      </c>
      <c r="FX127" s="224" t="s">
        <v>512</v>
      </c>
      <c r="FY127" s="214">
        <v>45401</v>
      </c>
      <c r="FZ127" s="222" t="s">
        <v>2438</v>
      </c>
      <c r="GA127" s="222">
        <v>1</v>
      </c>
      <c r="GB127" s="222" t="s">
        <v>2177</v>
      </c>
      <c r="GC127" s="222" t="s">
        <v>33</v>
      </c>
      <c r="GD127" s="222">
        <v>2</v>
      </c>
      <c r="GE127" s="222" t="s">
        <v>17</v>
      </c>
      <c r="GF127" s="222" t="s">
        <v>17</v>
      </c>
      <c r="GG127" s="223">
        <v>45455</v>
      </c>
      <c r="GH127" s="221" t="s">
        <v>2444</v>
      </c>
      <c r="GI127" s="224">
        <v>3</v>
      </c>
      <c r="GJ127" s="224" t="s">
        <v>2177</v>
      </c>
      <c r="GK127" s="224" t="s">
        <v>33</v>
      </c>
      <c r="GL127" s="224">
        <v>2</v>
      </c>
      <c r="GM127" s="224" t="s">
        <v>17</v>
      </c>
      <c r="GN127" s="224" t="s">
        <v>17</v>
      </c>
      <c r="GO127" s="214">
        <v>45455</v>
      </c>
      <c r="GP127" s="222" t="s">
        <v>2439</v>
      </c>
      <c r="GQ127" s="222">
        <v>2</v>
      </c>
      <c r="GR127" s="222" t="s">
        <v>2177</v>
      </c>
      <c r="GS127" s="222" t="s">
        <v>33</v>
      </c>
      <c r="GT127" s="222">
        <v>2</v>
      </c>
      <c r="GU127" s="222" t="s">
        <v>17</v>
      </c>
      <c r="GV127" s="222" t="s">
        <v>17</v>
      </c>
      <c r="GW127" s="223">
        <v>45455</v>
      </c>
      <c r="GX127" s="221" t="s">
        <v>2445</v>
      </c>
      <c r="GY127" s="224">
        <v>3</v>
      </c>
      <c r="GZ127" s="224" t="s">
        <v>2177</v>
      </c>
      <c r="HA127" s="224" t="s">
        <v>33</v>
      </c>
      <c r="HB127" s="224">
        <v>2</v>
      </c>
      <c r="HC127" s="224" t="s">
        <v>17</v>
      </c>
      <c r="HD127" s="224" t="s">
        <v>17</v>
      </c>
      <c r="HE127" s="214">
        <v>45455</v>
      </c>
      <c r="HF127" s="222" t="s">
        <v>2437</v>
      </c>
      <c r="HG127" s="222">
        <v>3</v>
      </c>
      <c r="HH127" s="222" t="s">
        <v>2177</v>
      </c>
      <c r="HI127" s="222" t="s">
        <v>33</v>
      </c>
      <c r="HJ127" s="222">
        <v>2</v>
      </c>
      <c r="HK127" s="222" t="s">
        <v>17</v>
      </c>
      <c r="HL127" s="222" t="s">
        <v>17</v>
      </c>
      <c r="HM127" s="223">
        <v>45455</v>
      </c>
      <c r="HN127" s="221" t="s">
        <v>2443</v>
      </c>
      <c r="HO127" s="224">
        <v>3</v>
      </c>
      <c r="HP127" s="224" t="s">
        <v>2177</v>
      </c>
      <c r="HQ127" s="224" t="s">
        <v>33</v>
      </c>
      <c r="HR127" s="224">
        <v>2</v>
      </c>
      <c r="HS127" s="224" t="s">
        <v>17</v>
      </c>
      <c r="HT127" s="224" t="s">
        <v>17</v>
      </c>
      <c r="HU127" s="214">
        <v>45455</v>
      </c>
      <c r="HV127" s="222" t="s">
        <v>2440</v>
      </c>
      <c r="HW127" s="222">
        <v>3</v>
      </c>
      <c r="HX127" s="222" t="s">
        <v>2177</v>
      </c>
      <c r="HY127" s="222" t="s">
        <v>33</v>
      </c>
      <c r="HZ127" s="222">
        <v>2</v>
      </c>
      <c r="IA127" s="222" t="s">
        <v>17</v>
      </c>
      <c r="IB127" s="222" t="s">
        <v>17</v>
      </c>
      <c r="IC127" s="223">
        <v>45455</v>
      </c>
      <c r="ID127" s="221" t="s">
        <v>2442</v>
      </c>
      <c r="IE127" s="224">
        <v>2</v>
      </c>
      <c r="IF127" s="224" t="s">
        <v>2177</v>
      </c>
      <c r="IG127" s="224" t="s">
        <v>33</v>
      </c>
      <c r="IH127" s="224">
        <v>2</v>
      </c>
      <c r="II127" s="224" t="s">
        <v>17</v>
      </c>
      <c r="IJ127" s="224" t="s">
        <v>17</v>
      </c>
      <c r="IK127" s="214">
        <v>45455</v>
      </c>
      <c r="IL127" s="222" t="s">
        <v>2441</v>
      </c>
      <c r="IM127" s="222">
        <v>3</v>
      </c>
      <c r="IN127" s="222" t="s">
        <v>2177</v>
      </c>
      <c r="IO127" s="222" t="s">
        <v>33</v>
      </c>
      <c r="IP127" s="222">
        <v>2</v>
      </c>
      <c r="IQ127" s="222" t="s">
        <v>17</v>
      </c>
      <c r="IR127" s="222" t="s">
        <v>17</v>
      </c>
      <c r="IS127" s="223">
        <v>45455</v>
      </c>
    </row>
    <row r="128" spans="1:253" s="11" customFormat="1" ht="13.25" customHeight="1" x14ac:dyDescent="0.25">
      <c r="A128" s="11" t="s">
        <v>422</v>
      </c>
      <c r="B128" s="11">
        <v>0</v>
      </c>
      <c r="C128" s="11" t="s">
        <v>423</v>
      </c>
      <c r="D128" s="11" t="s">
        <v>424</v>
      </c>
      <c r="E128" s="11" t="s">
        <v>11427</v>
      </c>
      <c r="F128" s="11" t="s">
        <v>1317</v>
      </c>
      <c r="G128" s="212">
        <v>21538000</v>
      </c>
      <c r="H128" s="213" t="s">
        <v>1314</v>
      </c>
      <c r="I128" s="213" t="s">
        <v>884</v>
      </c>
      <c r="J128" s="213">
        <v>2</v>
      </c>
      <c r="K128" s="213" t="s">
        <v>1316</v>
      </c>
      <c r="L128" s="213" t="s">
        <v>1315</v>
      </c>
      <c r="M128" s="214">
        <v>45113</v>
      </c>
      <c r="N128" s="227" t="s">
        <v>1321</v>
      </c>
      <c r="O128" s="216">
        <v>368971</v>
      </c>
      <c r="P128" s="216" t="s">
        <v>1318</v>
      </c>
      <c r="Q128" s="216" t="s">
        <v>884</v>
      </c>
      <c r="R128" s="216">
        <v>2</v>
      </c>
      <c r="S128" s="216" t="s">
        <v>1320</v>
      </c>
      <c r="T128" s="216" t="s">
        <v>1319</v>
      </c>
      <c r="U128" s="217">
        <v>45113</v>
      </c>
      <c r="V128" s="227" t="s">
        <v>1325</v>
      </c>
      <c r="W128" s="213">
        <v>21538000</v>
      </c>
      <c r="X128" s="213" t="s">
        <v>1322</v>
      </c>
      <c r="Y128" s="213" t="s">
        <v>492</v>
      </c>
      <c r="Z128" s="213">
        <v>1</v>
      </c>
      <c r="AA128" s="213" t="s">
        <v>1324</v>
      </c>
      <c r="AB128" s="213" t="s">
        <v>1323</v>
      </c>
      <c r="AC128" s="214">
        <v>45113</v>
      </c>
      <c r="AD128" s="227" t="s">
        <v>1327</v>
      </c>
      <c r="AE128" s="218">
        <v>11099000</v>
      </c>
      <c r="AF128" s="218" t="s">
        <v>1322</v>
      </c>
      <c r="AG128" s="218" t="s">
        <v>492</v>
      </c>
      <c r="AH128" s="218">
        <v>1</v>
      </c>
      <c r="AI128" s="218" t="s">
        <v>1326</v>
      </c>
      <c r="AJ128" s="218" t="s">
        <v>1323</v>
      </c>
      <c r="AK128" s="219">
        <v>45113</v>
      </c>
      <c r="AL128" s="227" t="s">
        <v>7196</v>
      </c>
      <c r="AM128" s="213">
        <v>5456000</v>
      </c>
      <c r="AN128" s="213" t="s">
        <v>7193</v>
      </c>
      <c r="AO128" s="213" t="s">
        <v>492</v>
      </c>
      <c r="AP128" s="213">
        <v>1</v>
      </c>
      <c r="AQ128" s="213" t="s">
        <v>7195</v>
      </c>
      <c r="AR128" s="213" t="s">
        <v>7194</v>
      </c>
      <c r="AS128" s="214">
        <v>45561</v>
      </c>
      <c r="AT128" s="228" t="s">
        <v>1362</v>
      </c>
      <c r="AU128" s="218">
        <v>1</v>
      </c>
      <c r="AV128" s="218" t="s">
        <v>1359</v>
      </c>
      <c r="AW128" s="218" t="s">
        <v>492</v>
      </c>
      <c r="AX128" s="218">
        <v>1</v>
      </c>
      <c r="AY128" s="218" t="s">
        <v>1361</v>
      </c>
      <c r="AZ128" s="218" t="s">
        <v>1360</v>
      </c>
      <c r="BA128" s="219">
        <v>45133</v>
      </c>
      <c r="BB128" s="227" t="s">
        <v>535</v>
      </c>
      <c r="BC128" s="213" t="s">
        <v>17</v>
      </c>
      <c r="BD128" s="213">
        <v>0</v>
      </c>
      <c r="BE128" s="213" t="s">
        <v>17</v>
      </c>
      <c r="BF128" s="213" t="s">
        <v>17</v>
      </c>
      <c r="BG128" s="213">
        <v>0</v>
      </c>
      <c r="BH128" s="213">
        <v>0</v>
      </c>
      <c r="BI128" s="214">
        <v>43769</v>
      </c>
      <c r="BJ128" s="228" t="s">
        <v>7199</v>
      </c>
      <c r="BK128" s="228">
        <v>1935</v>
      </c>
      <c r="BL128" s="228" t="s">
        <v>6624</v>
      </c>
      <c r="BM128" s="228" t="s">
        <v>492</v>
      </c>
      <c r="BN128" s="228">
        <v>1</v>
      </c>
      <c r="BO128" s="228" t="s">
        <v>7198</v>
      </c>
      <c r="BP128" s="218" t="s">
        <v>7197</v>
      </c>
      <c r="BQ128" s="229">
        <v>45561</v>
      </c>
      <c r="BR128" s="227" t="s">
        <v>425</v>
      </c>
      <c r="BS128" s="230">
        <v>0</v>
      </c>
      <c r="BT128" s="230">
        <v>0</v>
      </c>
      <c r="BU128" s="230" t="s">
        <v>33</v>
      </c>
      <c r="BV128" s="230">
        <v>2</v>
      </c>
      <c r="BW128" s="230">
        <v>0</v>
      </c>
      <c r="BX128" s="230">
        <v>0</v>
      </c>
      <c r="BY128" s="214">
        <v>43545</v>
      </c>
      <c r="BZ128" s="228" t="s">
        <v>428</v>
      </c>
      <c r="CA128" s="228">
        <v>4300</v>
      </c>
      <c r="CB128" s="228" t="s">
        <v>426</v>
      </c>
      <c r="CC128" s="228" t="s">
        <v>33</v>
      </c>
      <c r="CD128" s="228">
        <v>2</v>
      </c>
      <c r="CE128" s="228" t="s">
        <v>427</v>
      </c>
      <c r="CF128" s="228">
        <v>0</v>
      </c>
      <c r="CG128" s="229">
        <v>43545</v>
      </c>
      <c r="CH128" s="227" t="s">
        <v>11819</v>
      </c>
      <c r="CI128" s="228" t="e">
        <v>#N/A</v>
      </c>
      <c r="CJ128" s="228" t="e">
        <v>#N/A</v>
      </c>
      <c r="CK128" s="228" t="e">
        <v>#N/A</v>
      </c>
      <c r="CL128" s="228" t="e">
        <v>#N/A</v>
      </c>
      <c r="CM128" s="228" t="e">
        <v>#N/A</v>
      </c>
      <c r="CN128" s="228" t="e">
        <v>#N/A</v>
      </c>
      <c r="CO128" s="231" t="e">
        <v>#N/A</v>
      </c>
      <c r="CP128" s="228" t="s">
        <v>431</v>
      </c>
      <c r="CQ128" s="230">
        <v>5200000</v>
      </c>
      <c r="CR128" s="230" t="s">
        <v>429</v>
      </c>
      <c r="CS128" s="230" t="s">
        <v>33</v>
      </c>
      <c r="CT128" s="230">
        <v>2</v>
      </c>
      <c r="CU128" s="230" t="s">
        <v>430</v>
      </c>
      <c r="CV128" s="230">
        <v>0</v>
      </c>
      <c r="CW128" s="214">
        <v>43545</v>
      </c>
      <c r="CX128" s="228" t="s">
        <v>1329</v>
      </c>
      <c r="CY128" s="218">
        <v>11099000</v>
      </c>
      <c r="CZ128" s="218" t="s">
        <v>1322</v>
      </c>
      <c r="DA128" s="218" t="s">
        <v>492</v>
      </c>
      <c r="DB128" s="218">
        <v>1</v>
      </c>
      <c r="DC128" s="218" t="s">
        <v>1334</v>
      </c>
      <c r="DD128" s="218" t="s">
        <v>1323</v>
      </c>
      <c r="DE128" s="220">
        <v>45113</v>
      </c>
      <c r="DF128" s="227" t="s">
        <v>1331</v>
      </c>
      <c r="DG128" s="213">
        <v>10439000</v>
      </c>
      <c r="DH128" s="230" t="s">
        <v>1322</v>
      </c>
      <c r="DI128" s="230" t="s">
        <v>492</v>
      </c>
      <c r="DJ128" s="230">
        <v>1</v>
      </c>
      <c r="DK128" s="230" t="s">
        <v>1330</v>
      </c>
      <c r="DL128" s="230" t="s">
        <v>1323</v>
      </c>
      <c r="DM128" s="214">
        <v>45113</v>
      </c>
      <c r="DN128" s="228" t="s">
        <v>1333</v>
      </c>
      <c r="DO128" s="218">
        <v>0</v>
      </c>
      <c r="DP128" s="228" t="s">
        <v>1322</v>
      </c>
      <c r="DQ128" s="228" t="s">
        <v>492</v>
      </c>
      <c r="DR128" s="228">
        <v>1</v>
      </c>
      <c r="DS128" s="228" t="s">
        <v>1332</v>
      </c>
      <c r="DT128" s="228" t="s">
        <v>1323</v>
      </c>
      <c r="DU128" s="229">
        <v>45113</v>
      </c>
      <c r="DV128" s="227" t="s">
        <v>1335</v>
      </c>
      <c r="DW128" s="213">
        <v>5819000</v>
      </c>
      <c r="DX128" s="230" t="s">
        <v>1322</v>
      </c>
      <c r="DY128" s="230" t="s">
        <v>492</v>
      </c>
      <c r="DZ128" s="230">
        <v>1</v>
      </c>
      <c r="EA128" s="230" t="s">
        <v>1334</v>
      </c>
      <c r="EB128" s="230" t="s">
        <v>1323</v>
      </c>
      <c r="EC128" s="214">
        <v>45113</v>
      </c>
      <c r="ED128" s="228" t="s">
        <v>1337</v>
      </c>
      <c r="EE128" s="218">
        <v>4406000</v>
      </c>
      <c r="EF128" s="228" t="s">
        <v>1322</v>
      </c>
      <c r="EG128" s="228" t="s">
        <v>492</v>
      </c>
      <c r="EH128" s="228">
        <v>1</v>
      </c>
      <c r="EI128" s="228" t="s">
        <v>1336</v>
      </c>
      <c r="EJ128" s="228" t="s">
        <v>1323</v>
      </c>
      <c r="EK128" s="229">
        <v>45113</v>
      </c>
      <c r="EL128" s="227" t="s">
        <v>1339</v>
      </c>
      <c r="EM128" s="213">
        <v>874000</v>
      </c>
      <c r="EN128" s="230" t="s">
        <v>1322</v>
      </c>
      <c r="EO128" s="230" t="s">
        <v>492</v>
      </c>
      <c r="EP128" s="230">
        <v>1</v>
      </c>
      <c r="EQ128" s="230" t="s">
        <v>1338</v>
      </c>
      <c r="ER128" s="230" t="s">
        <v>1323</v>
      </c>
      <c r="ES128" s="214">
        <v>45113</v>
      </c>
      <c r="ET128" s="228" t="s">
        <v>7200</v>
      </c>
      <c r="EU128" s="228">
        <v>1935</v>
      </c>
      <c r="EV128" s="228" t="s">
        <v>6624</v>
      </c>
      <c r="EW128" s="228" t="s">
        <v>492</v>
      </c>
      <c r="EX128" s="228">
        <v>1</v>
      </c>
      <c r="EY128" s="228" t="s">
        <v>7198</v>
      </c>
      <c r="EZ128" s="228" t="s">
        <v>691</v>
      </c>
      <c r="FA128" s="229">
        <v>45561</v>
      </c>
      <c r="FB128" s="227" t="s">
        <v>7202</v>
      </c>
      <c r="FC128" s="230">
        <v>5</v>
      </c>
      <c r="FD128" s="230" t="s">
        <v>7193</v>
      </c>
      <c r="FE128" s="230" t="s">
        <v>492</v>
      </c>
      <c r="FF128" s="230">
        <v>1</v>
      </c>
      <c r="FG128" s="230" t="s">
        <v>7201</v>
      </c>
      <c r="FH128" s="230" t="s">
        <v>7194</v>
      </c>
      <c r="FI128" s="214">
        <v>45561</v>
      </c>
      <c r="FJ128" s="227" t="s">
        <v>459</v>
      </c>
      <c r="FK128" s="228" t="s">
        <v>17</v>
      </c>
      <c r="FL128" s="228" t="s">
        <v>458</v>
      </c>
      <c r="FM128" s="228" t="s">
        <v>33</v>
      </c>
      <c r="FN128" s="228">
        <v>2</v>
      </c>
      <c r="FO128" s="228" t="s">
        <v>17</v>
      </c>
      <c r="FP128" s="218" t="s">
        <v>17</v>
      </c>
      <c r="FQ128" s="219">
        <v>43586</v>
      </c>
      <c r="FR128" s="227" t="s">
        <v>462</v>
      </c>
      <c r="FS128" s="230">
        <v>800000</v>
      </c>
      <c r="FT128" s="230" t="s">
        <v>458</v>
      </c>
      <c r="FU128" s="230" t="s">
        <v>33</v>
      </c>
      <c r="FV128" s="230">
        <v>2</v>
      </c>
      <c r="FW128" s="230" t="s">
        <v>461</v>
      </c>
      <c r="FX128" s="230" t="s">
        <v>460</v>
      </c>
      <c r="FY128" s="214">
        <v>43586</v>
      </c>
      <c r="FZ128" s="228" t="s">
        <v>3596</v>
      </c>
      <c r="GA128" s="228">
        <v>1</v>
      </c>
      <c r="GB128" s="228" t="s">
        <v>2177</v>
      </c>
      <c r="GC128" s="228" t="s">
        <v>33</v>
      </c>
      <c r="GD128" s="228">
        <v>2</v>
      </c>
      <c r="GE128" s="228" t="s">
        <v>17</v>
      </c>
      <c r="GF128" s="228" t="s">
        <v>17</v>
      </c>
      <c r="GG128" s="229">
        <v>45466</v>
      </c>
      <c r="GH128" s="227" t="s">
        <v>3602</v>
      </c>
      <c r="GI128" s="230">
        <v>3</v>
      </c>
      <c r="GJ128" s="230" t="s">
        <v>2177</v>
      </c>
      <c r="GK128" s="230" t="s">
        <v>33</v>
      </c>
      <c r="GL128" s="230">
        <v>2</v>
      </c>
      <c r="GM128" s="230" t="s">
        <v>17</v>
      </c>
      <c r="GN128" s="230" t="s">
        <v>17</v>
      </c>
      <c r="GO128" s="214">
        <v>45466</v>
      </c>
      <c r="GP128" s="228" t="s">
        <v>3597</v>
      </c>
      <c r="GQ128" s="228">
        <v>1</v>
      </c>
      <c r="GR128" s="228" t="s">
        <v>2177</v>
      </c>
      <c r="GS128" s="228" t="s">
        <v>33</v>
      </c>
      <c r="GT128" s="228">
        <v>2</v>
      </c>
      <c r="GU128" s="228" t="s">
        <v>17</v>
      </c>
      <c r="GV128" s="228" t="s">
        <v>17</v>
      </c>
      <c r="GW128" s="229">
        <v>45466</v>
      </c>
      <c r="GX128" s="227" t="s">
        <v>3603</v>
      </c>
      <c r="GY128" s="230">
        <v>3</v>
      </c>
      <c r="GZ128" s="230" t="s">
        <v>2177</v>
      </c>
      <c r="HA128" s="230" t="s">
        <v>33</v>
      </c>
      <c r="HB128" s="230">
        <v>2</v>
      </c>
      <c r="HC128" s="230" t="s">
        <v>17</v>
      </c>
      <c r="HD128" s="230" t="s">
        <v>17</v>
      </c>
      <c r="HE128" s="214">
        <v>45466</v>
      </c>
      <c r="HF128" s="228" t="s">
        <v>3595</v>
      </c>
      <c r="HG128" s="228">
        <v>0</v>
      </c>
      <c r="HH128" s="228" t="s">
        <v>2177</v>
      </c>
      <c r="HI128" s="228" t="s">
        <v>33</v>
      </c>
      <c r="HJ128" s="228">
        <v>2</v>
      </c>
      <c r="HK128" s="228" t="s">
        <v>17</v>
      </c>
      <c r="HL128" s="228" t="s">
        <v>17</v>
      </c>
      <c r="HM128" s="229">
        <v>45466</v>
      </c>
      <c r="HN128" s="227" t="s">
        <v>3601</v>
      </c>
      <c r="HO128" s="230">
        <v>3</v>
      </c>
      <c r="HP128" s="230" t="s">
        <v>2177</v>
      </c>
      <c r="HQ128" s="230" t="s">
        <v>33</v>
      </c>
      <c r="HR128" s="230">
        <v>2</v>
      </c>
      <c r="HS128" s="230" t="s">
        <v>17</v>
      </c>
      <c r="HT128" s="230" t="s">
        <v>17</v>
      </c>
      <c r="HU128" s="214">
        <v>45466</v>
      </c>
      <c r="HV128" s="228" t="s">
        <v>3598</v>
      </c>
      <c r="HW128" s="228">
        <v>3</v>
      </c>
      <c r="HX128" s="228" t="s">
        <v>2177</v>
      </c>
      <c r="HY128" s="228" t="s">
        <v>33</v>
      </c>
      <c r="HZ128" s="228">
        <v>2</v>
      </c>
      <c r="IA128" s="228" t="s">
        <v>17</v>
      </c>
      <c r="IB128" s="228" t="s">
        <v>17</v>
      </c>
      <c r="IC128" s="229">
        <v>45466</v>
      </c>
      <c r="ID128" s="227" t="s">
        <v>3600</v>
      </c>
      <c r="IE128" s="230">
        <v>3</v>
      </c>
      <c r="IF128" s="230" t="s">
        <v>2177</v>
      </c>
      <c r="IG128" s="230" t="s">
        <v>33</v>
      </c>
      <c r="IH128" s="230">
        <v>2</v>
      </c>
      <c r="II128" s="230" t="s">
        <v>17</v>
      </c>
      <c r="IJ128" s="230" t="s">
        <v>17</v>
      </c>
      <c r="IK128" s="214">
        <v>45466</v>
      </c>
      <c r="IL128" s="228" t="s">
        <v>3599</v>
      </c>
      <c r="IM128" s="228">
        <v>3</v>
      </c>
      <c r="IN128" s="228" t="s">
        <v>2177</v>
      </c>
      <c r="IO128" s="228" t="s">
        <v>33</v>
      </c>
      <c r="IP128" s="228">
        <v>2</v>
      </c>
      <c r="IQ128" s="228" t="s">
        <v>17</v>
      </c>
      <c r="IR128" s="228" t="s">
        <v>17</v>
      </c>
      <c r="IS128" s="229">
        <v>45466</v>
      </c>
    </row>
    <row r="129" spans="1:253" s="11" customFormat="1" ht="13.25" customHeight="1" x14ac:dyDescent="0.25">
      <c r="A129" s="11" t="s">
        <v>452</v>
      </c>
      <c r="B129" s="11">
        <v>0</v>
      </c>
      <c r="C129" s="11" t="s">
        <v>453</v>
      </c>
      <c r="D129" s="11" t="s">
        <v>454</v>
      </c>
      <c r="E129" s="11" t="s">
        <v>11432</v>
      </c>
      <c r="F129" s="11" t="s">
        <v>953</v>
      </c>
      <c r="G129" s="212">
        <v>837127000</v>
      </c>
      <c r="H129" s="213" t="s">
        <v>950</v>
      </c>
      <c r="I129" s="213" t="s">
        <v>492</v>
      </c>
      <c r="J129" s="213">
        <v>1</v>
      </c>
      <c r="K129" s="213" t="s">
        <v>952</v>
      </c>
      <c r="L129" s="213" t="s">
        <v>951</v>
      </c>
      <c r="M129" s="214">
        <v>44802</v>
      </c>
      <c r="N129" s="221" t="s">
        <v>957</v>
      </c>
      <c r="O129" s="216">
        <v>5811256</v>
      </c>
      <c r="P129" s="216" t="s">
        <v>954</v>
      </c>
      <c r="Q129" s="216" t="s">
        <v>33</v>
      </c>
      <c r="R129" s="216">
        <v>2</v>
      </c>
      <c r="S129" s="216" t="s">
        <v>956</v>
      </c>
      <c r="T129" s="216" t="s">
        <v>955</v>
      </c>
      <c r="U129" s="217">
        <v>44802</v>
      </c>
      <c r="V129" s="221" t="s">
        <v>962</v>
      </c>
      <c r="W129" s="213">
        <v>214402000</v>
      </c>
      <c r="X129" s="213" t="s">
        <v>959</v>
      </c>
      <c r="Y129" s="213" t="s">
        <v>33</v>
      </c>
      <c r="Z129" s="213">
        <v>2</v>
      </c>
      <c r="AA129" s="213" t="s">
        <v>961</v>
      </c>
      <c r="AB129" s="213" t="s">
        <v>960</v>
      </c>
      <c r="AC129" s="214">
        <v>44802</v>
      </c>
      <c r="AD129" s="221" t="s">
        <v>967</v>
      </c>
      <c r="AE129" s="218">
        <v>64593000</v>
      </c>
      <c r="AF129" s="218" t="s">
        <v>964</v>
      </c>
      <c r="AG129" s="218" t="s">
        <v>33</v>
      </c>
      <c r="AH129" s="218">
        <v>2</v>
      </c>
      <c r="AI129" s="218" t="s">
        <v>966</v>
      </c>
      <c r="AJ129" s="218" t="s">
        <v>965</v>
      </c>
      <c r="AK129" s="219">
        <v>44802</v>
      </c>
      <c r="AL129" s="221" t="s">
        <v>971</v>
      </c>
      <c r="AM129" s="213">
        <v>11996000</v>
      </c>
      <c r="AN129" s="213" t="s">
        <v>968</v>
      </c>
      <c r="AO129" s="213" t="s">
        <v>33</v>
      </c>
      <c r="AP129" s="213">
        <v>2</v>
      </c>
      <c r="AQ129" s="213" t="s">
        <v>970</v>
      </c>
      <c r="AR129" s="213" t="s">
        <v>969</v>
      </c>
      <c r="AS129" s="214">
        <v>44802</v>
      </c>
      <c r="AT129" s="222" t="s">
        <v>974</v>
      </c>
      <c r="AU129" s="218" t="s">
        <v>17</v>
      </c>
      <c r="AV129" s="218" t="s">
        <v>824</v>
      </c>
      <c r="AW129" s="218" t="s">
        <v>17</v>
      </c>
      <c r="AX129" s="218" t="s">
        <v>17</v>
      </c>
      <c r="AY129" s="218" t="s">
        <v>972</v>
      </c>
      <c r="AZ129" s="218" t="s">
        <v>17</v>
      </c>
      <c r="BA129" s="219">
        <v>44802</v>
      </c>
      <c r="BB129" s="221" t="s">
        <v>973</v>
      </c>
      <c r="BC129" s="213" t="s">
        <v>17</v>
      </c>
      <c r="BD129" s="213" t="s">
        <v>824</v>
      </c>
      <c r="BE129" s="213" t="s">
        <v>17</v>
      </c>
      <c r="BF129" s="213" t="s">
        <v>17</v>
      </c>
      <c r="BG129" s="213" t="s">
        <v>972</v>
      </c>
      <c r="BH129" s="213" t="s">
        <v>17</v>
      </c>
      <c r="BI129" s="214">
        <v>44802</v>
      </c>
      <c r="BJ129" s="222" t="s">
        <v>978</v>
      </c>
      <c r="BK129" s="222">
        <v>512</v>
      </c>
      <c r="BL129" s="222" t="s">
        <v>975</v>
      </c>
      <c r="BM129" s="222" t="s">
        <v>33</v>
      </c>
      <c r="BN129" s="222">
        <v>2</v>
      </c>
      <c r="BO129" s="222" t="s">
        <v>977</v>
      </c>
      <c r="BP129" s="218" t="s">
        <v>976</v>
      </c>
      <c r="BQ129" s="223">
        <v>44802</v>
      </c>
      <c r="BR129" s="221" t="s">
        <v>983</v>
      </c>
      <c r="BS129" s="224" t="s">
        <v>17</v>
      </c>
      <c r="BT129" s="224" t="s">
        <v>824</v>
      </c>
      <c r="BU129" s="224" t="s">
        <v>17</v>
      </c>
      <c r="BV129" s="224" t="s">
        <v>17</v>
      </c>
      <c r="BW129" s="224" t="s">
        <v>18</v>
      </c>
      <c r="BX129" s="224" t="s">
        <v>17</v>
      </c>
      <c r="BY129" s="214">
        <v>44802</v>
      </c>
      <c r="BZ129" s="222" t="s">
        <v>984</v>
      </c>
      <c r="CA129" s="222" t="s">
        <v>17</v>
      </c>
      <c r="CB129" s="222" t="s">
        <v>824</v>
      </c>
      <c r="CC129" s="222" t="s">
        <v>17</v>
      </c>
      <c r="CD129" s="222" t="s">
        <v>17</v>
      </c>
      <c r="CE129" s="222" t="s">
        <v>18</v>
      </c>
      <c r="CF129" s="222" t="s">
        <v>17</v>
      </c>
      <c r="CG129" s="223">
        <v>44802</v>
      </c>
      <c r="CH129" s="221" t="s">
        <v>11820</v>
      </c>
      <c r="CI129" s="222" t="e">
        <v>#N/A</v>
      </c>
      <c r="CJ129" s="222" t="e">
        <v>#N/A</v>
      </c>
      <c r="CK129" s="222" t="e">
        <v>#N/A</v>
      </c>
      <c r="CL129" s="222" t="e">
        <v>#N/A</v>
      </c>
      <c r="CM129" s="222" t="e">
        <v>#N/A</v>
      </c>
      <c r="CN129" s="222" t="e">
        <v>#N/A</v>
      </c>
      <c r="CO129" s="225" t="e">
        <v>#N/A</v>
      </c>
      <c r="CP129" s="222" t="s">
        <v>985</v>
      </c>
      <c r="CQ129" s="224" t="s">
        <v>17</v>
      </c>
      <c r="CR129" s="224" t="s">
        <v>824</v>
      </c>
      <c r="CS129" s="224" t="s">
        <v>17</v>
      </c>
      <c r="CT129" s="224" t="s">
        <v>17</v>
      </c>
      <c r="CU129" s="224" t="s">
        <v>18</v>
      </c>
      <c r="CV129" s="224" t="s">
        <v>17</v>
      </c>
      <c r="CW129" s="214">
        <v>44802</v>
      </c>
      <c r="CX129" s="222" t="s">
        <v>990</v>
      </c>
      <c r="CY129" s="218">
        <v>26943000</v>
      </c>
      <c r="CZ129" s="218" t="s">
        <v>987</v>
      </c>
      <c r="DA129" s="218" t="s">
        <v>33</v>
      </c>
      <c r="DB129" s="218">
        <v>2</v>
      </c>
      <c r="DC129" s="218" t="s">
        <v>1000</v>
      </c>
      <c r="DD129" s="218" t="s">
        <v>988</v>
      </c>
      <c r="DE129" s="220">
        <v>44802</v>
      </c>
      <c r="DF129" s="221" t="s">
        <v>995</v>
      </c>
      <c r="DG129" s="213">
        <v>149809000</v>
      </c>
      <c r="DH129" s="224" t="s">
        <v>992</v>
      </c>
      <c r="DI129" s="224" t="s">
        <v>33</v>
      </c>
      <c r="DJ129" s="224">
        <v>2</v>
      </c>
      <c r="DK129" s="224" t="s">
        <v>994</v>
      </c>
      <c r="DL129" s="224" t="s">
        <v>993</v>
      </c>
      <c r="DM129" s="214">
        <v>44802</v>
      </c>
      <c r="DN129" s="222" t="s">
        <v>998</v>
      </c>
      <c r="DO129" s="218">
        <v>37651000</v>
      </c>
      <c r="DP129" s="222" t="s">
        <v>992</v>
      </c>
      <c r="DQ129" s="222" t="s">
        <v>33</v>
      </c>
      <c r="DR129" s="222">
        <v>2</v>
      </c>
      <c r="DS129" s="222" t="s">
        <v>997</v>
      </c>
      <c r="DT129" s="222" t="s">
        <v>993</v>
      </c>
      <c r="DU129" s="223">
        <v>44802</v>
      </c>
      <c r="DV129" s="221" t="s">
        <v>1001</v>
      </c>
      <c r="DW129" s="213">
        <v>26943000</v>
      </c>
      <c r="DX129" s="224" t="s">
        <v>987</v>
      </c>
      <c r="DY129" s="224" t="s">
        <v>33</v>
      </c>
      <c r="DZ129" s="224">
        <v>2</v>
      </c>
      <c r="EA129" s="224" t="s">
        <v>1000</v>
      </c>
      <c r="EB129" s="224" t="s">
        <v>988</v>
      </c>
      <c r="EC129" s="214">
        <v>44802</v>
      </c>
      <c r="ED129" s="222" t="s">
        <v>1004</v>
      </c>
      <c r="EE129" s="218">
        <v>0</v>
      </c>
      <c r="EF129" s="222" t="s">
        <v>987</v>
      </c>
      <c r="EG129" s="222" t="s">
        <v>22</v>
      </c>
      <c r="EH129" s="222">
        <v>3</v>
      </c>
      <c r="EI129" s="222" t="s">
        <v>1003</v>
      </c>
      <c r="EJ129" s="222" t="s">
        <v>988</v>
      </c>
      <c r="EK129" s="223">
        <v>44802</v>
      </c>
      <c r="EL129" s="221" t="s">
        <v>826</v>
      </c>
      <c r="EM129" s="213">
        <v>0</v>
      </c>
      <c r="EN129" s="224" t="s">
        <v>824</v>
      </c>
      <c r="EO129" s="224" t="s">
        <v>22</v>
      </c>
      <c r="EP129" s="224">
        <v>3</v>
      </c>
      <c r="EQ129" s="224" t="s">
        <v>825</v>
      </c>
      <c r="ER129" s="224" t="s">
        <v>17</v>
      </c>
      <c r="ES129" s="214">
        <v>44634</v>
      </c>
      <c r="ET129" s="222" t="s">
        <v>982</v>
      </c>
      <c r="EU129" s="222">
        <v>4004</v>
      </c>
      <c r="EV129" s="222" t="s">
        <v>979</v>
      </c>
      <c r="EW129" s="222" t="s">
        <v>33</v>
      </c>
      <c r="EX129" s="222">
        <v>2</v>
      </c>
      <c r="EY129" s="222" t="s">
        <v>981</v>
      </c>
      <c r="EZ129" s="222" t="s">
        <v>980</v>
      </c>
      <c r="FA129" s="223">
        <v>44802</v>
      </c>
      <c r="FB129" s="221" t="s">
        <v>1008</v>
      </c>
      <c r="FC129" s="224">
        <v>5</v>
      </c>
      <c r="FD129" s="224" t="s">
        <v>1005</v>
      </c>
      <c r="FE129" s="224" t="s">
        <v>33</v>
      </c>
      <c r="FF129" s="224">
        <v>2</v>
      </c>
      <c r="FG129" s="224" t="s">
        <v>1007</v>
      </c>
      <c r="FH129" s="224" t="s">
        <v>1006</v>
      </c>
      <c r="FI129" s="214">
        <v>44802</v>
      </c>
      <c r="FJ129" s="221" t="s">
        <v>456</v>
      </c>
      <c r="FK129" s="222" t="s">
        <v>17</v>
      </c>
      <c r="FL129" s="222">
        <v>0</v>
      </c>
      <c r="FM129" s="222" t="s">
        <v>17</v>
      </c>
      <c r="FN129" s="222" t="s">
        <v>17</v>
      </c>
      <c r="FO129" s="222" t="s">
        <v>455</v>
      </c>
      <c r="FP129" s="218">
        <v>0</v>
      </c>
      <c r="FQ129" s="219">
        <v>43585</v>
      </c>
      <c r="FR129" s="221" t="s">
        <v>457</v>
      </c>
      <c r="FS129" s="224" t="s">
        <v>17</v>
      </c>
      <c r="FT129" s="224">
        <v>0</v>
      </c>
      <c r="FU129" s="224" t="s">
        <v>17</v>
      </c>
      <c r="FV129" s="224" t="s">
        <v>17</v>
      </c>
      <c r="FW129" s="224">
        <v>0</v>
      </c>
      <c r="FX129" s="224">
        <v>0</v>
      </c>
      <c r="FY129" s="214">
        <v>43585</v>
      </c>
      <c r="FZ129" s="222" t="s">
        <v>3235</v>
      </c>
      <c r="GA129" s="222">
        <v>1</v>
      </c>
      <c r="GB129" s="222" t="s">
        <v>2177</v>
      </c>
      <c r="GC129" s="222" t="s">
        <v>33</v>
      </c>
      <c r="GD129" s="222">
        <v>2</v>
      </c>
      <c r="GE129" s="222" t="s">
        <v>17</v>
      </c>
      <c r="GF129" s="222" t="s">
        <v>17</v>
      </c>
      <c r="GG129" s="223">
        <v>45461</v>
      </c>
      <c r="GH129" s="221" t="s">
        <v>3241</v>
      </c>
      <c r="GI129" s="224">
        <v>3</v>
      </c>
      <c r="GJ129" s="224" t="s">
        <v>2177</v>
      </c>
      <c r="GK129" s="224" t="s">
        <v>33</v>
      </c>
      <c r="GL129" s="224">
        <v>2</v>
      </c>
      <c r="GM129" s="224" t="s">
        <v>17</v>
      </c>
      <c r="GN129" s="224" t="s">
        <v>17</v>
      </c>
      <c r="GO129" s="214">
        <v>45461</v>
      </c>
      <c r="GP129" s="222" t="s">
        <v>3236</v>
      </c>
      <c r="GQ129" s="222">
        <v>2</v>
      </c>
      <c r="GR129" s="222" t="s">
        <v>2177</v>
      </c>
      <c r="GS129" s="222" t="s">
        <v>33</v>
      </c>
      <c r="GT129" s="222">
        <v>2</v>
      </c>
      <c r="GU129" s="222" t="s">
        <v>17</v>
      </c>
      <c r="GV129" s="222" t="s">
        <v>17</v>
      </c>
      <c r="GW129" s="223">
        <v>45461</v>
      </c>
      <c r="GX129" s="221" t="s">
        <v>3242</v>
      </c>
      <c r="GY129" s="224">
        <v>0</v>
      </c>
      <c r="GZ129" s="224" t="s">
        <v>2177</v>
      </c>
      <c r="HA129" s="224" t="s">
        <v>33</v>
      </c>
      <c r="HB129" s="224">
        <v>2</v>
      </c>
      <c r="HC129" s="224" t="s">
        <v>17</v>
      </c>
      <c r="HD129" s="224" t="s">
        <v>17</v>
      </c>
      <c r="HE129" s="214">
        <v>45461</v>
      </c>
      <c r="HF129" s="222" t="s">
        <v>3234</v>
      </c>
      <c r="HG129" s="222">
        <v>0</v>
      </c>
      <c r="HH129" s="222" t="s">
        <v>2177</v>
      </c>
      <c r="HI129" s="222" t="s">
        <v>33</v>
      </c>
      <c r="HJ129" s="222">
        <v>2</v>
      </c>
      <c r="HK129" s="222" t="s">
        <v>17</v>
      </c>
      <c r="HL129" s="222" t="s">
        <v>17</v>
      </c>
      <c r="HM129" s="223">
        <v>45461</v>
      </c>
      <c r="HN129" s="221" t="s">
        <v>3240</v>
      </c>
      <c r="HO129" s="224">
        <v>2</v>
      </c>
      <c r="HP129" s="224" t="s">
        <v>2177</v>
      </c>
      <c r="HQ129" s="224" t="s">
        <v>33</v>
      </c>
      <c r="HR129" s="224">
        <v>2</v>
      </c>
      <c r="HS129" s="224" t="s">
        <v>17</v>
      </c>
      <c r="HT129" s="224" t="s">
        <v>17</v>
      </c>
      <c r="HU129" s="214">
        <v>45461</v>
      </c>
      <c r="HV129" s="222" t="s">
        <v>3237</v>
      </c>
      <c r="HW129" s="222">
        <v>2</v>
      </c>
      <c r="HX129" s="222" t="s">
        <v>2177</v>
      </c>
      <c r="HY129" s="222" t="s">
        <v>33</v>
      </c>
      <c r="HZ129" s="222">
        <v>2</v>
      </c>
      <c r="IA129" s="222" t="s">
        <v>17</v>
      </c>
      <c r="IB129" s="222" t="s">
        <v>17</v>
      </c>
      <c r="IC129" s="223">
        <v>45461</v>
      </c>
      <c r="ID129" s="221" t="s">
        <v>3239</v>
      </c>
      <c r="IE129" s="224">
        <v>2</v>
      </c>
      <c r="IF129" s="224" t="s">
        <v>2177</v>
      </c>
      <c r="IG129" s="224" t="s">
        <v>33</v>
      </c>
      <c r="IH129" s="224">
        <v>2</v>
      </c>
      <c r="II129" s="224" t="s">
        <v>17</v>
      </c>
      <c r="IJ129" s="224" t="s">
        <v>17</v>
      </c>
      <c r="IK129" s="214">
        <v>45461</v>
      </c>
      <c r="IL129" s="222" t="s">
        <v>3238</v>
      </c>
      <c r="IM129" s="222">
        <v>3</v>
      </c>
      <c r="IN129" s="222" t="s">
        <v>2177</v>
      </c>
      <c r="IO129" s="222" t="s">
        <v>33</v>
      </c>
      <c r="IP129" s="222">
        <v>2</v>
      </c>
      <c r="IQ129" s="222" t="s">
        <v>17</v>
      </c>
      <c r="IR129" s="222" t="s">
        <v>17</v>
      </c>
      <c r="IS129" s="223">
        <v>45461</v>
      </c>
    </row>
    <row r="130" spans="1:253" s="11" customFormat="1" ht="13.25" customHeight="1" x14ac:dyDescent="0.25">
      <c r="A130" s="11" t="s">
        <v>473</v>
      </c>
      <c r="B130" s="11">
        <v>0</v>
      </c>
      <c r="C130" s="11" t="s">
        <v>474</v>
      </c>
      <c r="D130" s="11" t="s">
        <v>475</v>
      </c>
      <c r="E130" s="11" t="s">
        <v>11437</v>
      </c>
      <c r="F130" s="11" t="s">
        <v>3744</v>
      </c>
      <c r="G130" s="212">
        <v>284679000</v>
      </c>
      <c r="H130" s="213" t="s">
        <v>3742</v>
      </c>
      <c r="I130" s="213" t="s">
        <v>884</v>
      </c>
      <c r="J130" s="213">
        <v>2</v>
      </c>
      <c r="K130" s="213" t="s">
        <v>3743</v>
      </c>
      <c r="L130" s="213" t="s">
        <v>3742</v>
      </c>
      <c r="M130" s="214">
        <v>45473</v>
      </c>
      <c r="N130" s="227" t="s">
        <v>3746</v>
      </c>
      <c r="O130" s="216">
        <v>566255</v>
      </c>
      <c r="P130" s="216" t="s">
        <v>3742</v>
      </c>
      <c r="Q130" s="216" t="s">
        <v>884</v>
      </c>
      <c r="R130" s="216">
        <v>2</v>
      </c>
      <c r="S130" s="216" t="s">
        <v>3745</v>
      </c>
      <c r="T130" s="216" t="s">
        <v>3742</v>
      </c>
      <c r="U130" s="217">
        <v>45473</v>
      </c>
      <c r="V130" s="227" t="s">
        <v>3748</v>
      </c>
      <c r="W130" s="213">
        <v>201624000</v>
      </c>
      <c r="X130" s="213" t="s">
        <v>3742</v>
      </c>
      <c r="Y130" s="213" t="s">
        <v>884</v>
      </c>
      <c r="Z130" s="213">
        <v>2</v>
      </c>
      <c r="AA130" s="213" t="s">
        <v>3747</v>
      </c>
      <c r="AB130" s="213" t="s">
        <v>3742</v>
      </c>
      <c r="AC130" s="214">
        <v>45473</v>
      </c>
      <c r="AD130" s="227" t="s">
        <v>3750</v>
      </c>
      <c r="AE130" s="218">
        <v>39600000</v>
      </c>
      <c r="AF130" s="218" t="s">
        <v>3742</v>
      </c>
      <c r="AG130" s="218" t="s">
        <v>884</v>
      </c>
      <c r="AH130" s="218">
        <v>2</v>
      </c>
      <c r="AI130" s="218" t="s">
        <v>3749</v>
      </c>
      <c r="AJ130" s="218" t="s">
        <v>3742</v>
      </c>
      <c r="AK130" s="219">
        <v>45473</v>
      </c>
      <c r="AL130" s="227" t="s">
        <v>3752</v>
      </c>
      <c r="AM130" s="213">
        <v>20199000</v>
      </c>
      <c r="AN130" s="213" t="s">
        <v>3742</v>
      </c>
      <c r="AO130" s="213" t="s">
        <v>22</v>
      </c>
      <c r="AP130" s="213">
        <v>3</v>
      </c>
      <c r="AQ130" s="213" t="s">
        <v>3751</v>
      </c>
      <c r="AR130" s="213" t="s">
        <v>3742</v>
      </c>
      <c r="AS130" s="214">
        <v>45473</v>
      </c>
      <c r="AT130" s="228" t="s">
        <v>562</v>
      </c>
      <c r="AU130" s="218" t="s">
        <v>17</v>
      </c>
      <c r="AV130" s="218" t="s">
        <v>476</v>
      </c>
      <c r="AW130" s="218" t="s">
        <v>33</v>
      </c>
      <c r="AX130" s="218">
        <v>2</v>
      </c>
      <c r="AY130" s="218" t="s">
        <v>561</v>
      </c>
      <c r="AZ130" s="218" t="s">
        <v>476</v>
      </c>
      <c r="BA130" s="219">
        <v>43815</v>
      </c>
      <c r="BB130" s="227" t="s">
        <v>560</v>
      </c>
      <c r="BC130" s="213" t="s">
        <v>17</v>
      </c>
      <c r="BD130" s="213" t="s">
        <v>476</v>
      </c>
      <c r="BE130" s="213" t="s">
        <v>33</v>
      </c>
      <c r="BF130" s="213">
        <v>2</v>
      </c>
      <c r="BG130" s="213" t="s">
        <v>559</v>
      </c>
      <c r="BH130" s="213" t="s">
        <v>476</v>
      </c>
      <c r="BI130" s="214">
        <v>43815</v>
      </c>
      <c r="BJ130" s="228" t="s">
        <v>3754</v>
      </c>
      <c r="BK130" s="228">
        <v>3143</v>
      </c>
      <c r="BL130" s="228" t="s">
        <v>3742</v>
      </c>
      <c r="BM130" s="228" t="s">
        <v>22</v>
      </c>
      <c r="BN130" s="228">
        <v>3</v>
      </c>
      <c r="BO130" s="228" t="s">
        <v>3753</v>
      </c>
      <c r="BP130" s="218" t="s">
        <v>3742</v>
      </c>
      <c r="BQ130" s="229">
        <v>45473</v>
      </c>
      <c r="BR130" s="227" t="s">
        <v>478</v>
      </c>
      <c r="BS130" s="230" t="s">
        <v>17</v>
      </c>
      <c r="BT130" s="230" t="s">
        <v>476</v>
      </c>
      <c r="BU130" s="230" t="s">
        <v>33</v>
      </c>
      <c r="BV130" s="230">
        <v>2</v>
      </c>
      <c r="BW130" s="230" t="s">
        <v>477</v>
      </c>
      <c r="BX130" s="230" t="s">
        <v>476</v>
      </c>
      <c r="BY130" s="214">
        <v>43606</v>
      </c>
      <c r="BZ130" s="228" t="s">
        <v>479</v>
      </c>
      <c r="CA130" s="228" t="s">
        <v>17</v>
      </c>
      <c r="CB130" s="228" t="s">
        <v>476</v>
      </c>
      <c r="CC130" s="228" t="s">
        <v>33</v>
      </c>
      <c r="CD130" s="228">
        <v>2</v>
      </c>
      <c r="CE130" s="228" t="s">
        <v>477</v>
      </c>
      <c r="CF130" s="228" t="s">
        <v>476</v>
      </c>
      <c r="CG130" s="229">
        <v>43606</v>
      </c>
      <c r="CH130" s="227" t="s">
        <v>11821</v>
      </c>
      <c r="CI130" s="228" t="e">
        <v>#N/A</v>
      </c>
      <c r="CJ130" s="228" t="e">
        <v>#N/A</v>
      </c>
      <c r="CK130" s="228" t="e">
        <v>#N/A</v>
      </c>
      <c r="CL130" s="228" t="e">
        <v>#N/A</v>
      </c>
      <c r="CM130" s="228" t="e">
        <v>#N/A</v>
      </c>
      <c r="CN130" s="228" t="e">
        <v>#N/A</v>
      </c>
      <c r="CO130" s="231" t="e">
        <v>#N/A</v>
      </c>
      <c r="CP130" s="228" t="s">
        <v>482</v>
      </c>
      <c r="CQ130" s="230" t="s">
        <v>17</v>
      </c>
      <c r="CR130" s="230" t="s">
        <v>476</v>
      </c>
      <c r="CS130" s="230" t="s">
        <v>33</v>
      </c>
      <c r="CT130" s="230">
        <v>2</v>
      </c>
      <c r="CU130" s="230" t="s">
        <v>477</v>
      </c>
      <c r="CV130" s="230" t="s">
        <v>476</v>
      </c>
      <c r="CW130" s="214">
        <v>43606</v>
      </c>
      <c r="CX130" s="228" t="s">
        <v>3758</v>
      </c>
      <c r="CY130" s="218">
        <v>22145000</v>
      </c>
      <c r="CZ130" s="218" t="s">
        <v>3742</v>
      </c>
      <c r="DA130" s="218" t="s">
        <v>884</v>
      </c>
      <c r="DB130" s="218">
        <v>2</v>
      </c>
      <c r="DC130" s="218" t="s">
        <v>3759</v>
      </c>
      <c r="DD130" s="218" t="s">
        <v>3742</v>
      </c>
      <c r="DE130" s="220">
        <v>45473</v>
      </c>
      <c r="DF130" s="227" t="s">
        <v>3760</v>
      </c>
      <c r="DG130" s="213">
        <v>162023000</v>
      </c>
      <c r="DH130" s="230" t="s">
        <v>3742</v>
      </c>
      <c r="DI130" s="230" t="s">
        <v>884</v>
      </c>
      <c r="DJ130" s="230">
        <v>2</v>
      </c>
      <c r="DK130" s="230" t="s">
        <v>3759</v>
      </c>
      <c r="DL130" s="230" t="s">
        <v>3742</v>
      </c>
      <c r="DM130" s="214">
        <v>45473</v>
      </c>
      <c r="DN130" s="228" t="s">
        <v>3761</v>
      </c>
      <c r="DO130" s="218">
        <v>17456000</v>
      </c>
      <c r="DP130" s="228" t="s">
        <v>3742</v>
      </c>
      <c r="DQ130" s="228" t="s">
        <v>884</v>
      </c>
      <c r="DR130" s="228">
        <v>2</v>
      </c>
      <c r="DS130" s="228" t="s">
        <v>3759</v>
      </c>
      <c r="DT130" s="228" t="s">
        <v>3742</v>
      </c>
      <c r="DU130" s="229">
        <v>45473</v>
      </c>
      <c r="DV130" s="227" t="s">
        <v>3762</v>
      </c>
      <c r="DW130" s="213">
        <v>13401000</v>
      </c>
      <c r="DX130" s="230" t="s">
        <v>3742</v>
      </c>
      <c r="DY130" s="230" t="s">
        <v>884</v>
      </c>
      <c r="DZ130" s="230">
        <v>2</v>
      </c>
      <c r="EA130" s="230" t="s">
        <v>3759</v>
      </c>
      <c r="EB130" s="230" t="s">
        <v>3742</v>
      </c>
      <c r="EC130" s="214">
        <v>45473</v>
      </c>
      <c r="ED130" s="228" t="s">
        <v>3763</v>
      </c>
      <c r="EE130" s="218">
        <v>8677000</v>
      </c>
      <c r="EF130" s="228" t="s">
        <v>3742</v>
      </c>
      <c r="EG130" s="228" t="s">
        <v>884</v>
      </c>
      <c r="EH130" s="228">
        <v>2</v>
      </c>
      <c r="EI130" s="228" t="s">
        <v>3759</v>
      </c>
      <c r="EJ130" s="228" t="s">
        <v>3742</v>
      </c>
      <c r="EK130" s="229">
        <v>45473</v>
      </c>
      <c r="EL130" s="227" t="s">
        <v>3764</v>
      </c>
      <c r="EM130" s="213">
        <v>67000</v>
      </c>
      <c r="EN130" s="230" t="s">
        <v>3742</v>
      </c>
      <c r="EO130" s="230" t="s">
        <v>884</v>
      </c>
      <c r="EP130" s="230">
        <v>2</v>
      </c>
      <c r="EQ130" s="230" t="s">
        <v>3759</v>
      </c>
      <c r="ER130" s="230" t="s">
        <v>3742</v>
      </c>
      <c r="ES130" s="214">
        <v>45473</v>
      </c>
      <c r="ET130" s="228" t="s">
        <v>3756</v>
      </c>
      <c r="EU130" s="228">
        <v>3143</v>
      </c>
      <c r="EV130" s="228" t="s">
        <v>3742</v>
      </c>
      <c r="EW130" s="228" t="s">
        <v>22</v>
      </c>
      <c r="EX130" s="228">
        <v>3</v>
      </c>
      <c r="EY130" s="228" t="s">
        <v>3755</v>
      </c>
      <c r="EZ130" s="228" t="s">
        <v>3742</v>
      </c>
      <c r="FA130" s="229">
        <v>45473</v>
      </c>
      <c r="FB130" s="227" t="s">
        <v>481</v>
      </c>
      <c r="FC130" s="230">
        <v>5</v>
      </c>
      <c r="FD130" s="230" t="s">
        <v>476</v>
      </c>
      <c r="FE130" s="230" t="s">
        <v>33</v>
      </c>
      <c r="FF130" s="230">
        <v>2</v>
      </c>
      <c r="FG130" s="230" t="s">
        <v>480</v>
      </c>
      <c r="FH130" s="230" t="s">
        <v>476</v>
      </c>
      <c r="FI130" s="214">
        <v>43606</v>
      </c>
      <c r="FJ130" s="227" t="s">
        <v>11822</v>
      </c>
      <c r="FK130" s="228" t="e">
        <v>#N/A</v>
      </c>
      <c r="FL130" s="228" t="e">
        <v>#N/A</v>
      </c>
      <c r="FM130" s="228" t="e">
        <v>#N/A</v>
      </c>
      <c r="FN130" s="228" t="e">
        <v>#N/A</v>
      </c>
      <c r="FO130" s="228" t="e">
        <v>#N/A</v>
      </c>
      <c r="FP130" s="218" t="e">
        <v>#N/A</v>
      </c>
      <c r="FQ130" s="219" t="e">
        <v>#N/A</v>
      </c>
      <c r="FR130" s="227" t="s">
        <v>677</v>
      </c>
      <c r="FS130" s="230" t="s">
        <v>17</v>
      </c>
      <c r="FT130" s="230" t="s">
        <v>17</v>
      </c>
      <c r="FU130" s="230" t="s">
        <v>17</v>
      </c>
      <c r="FV130" s="230" t="s">
        <v>17</v>
      </c>
      <c r="FW130" s="230" t="s">
        <v>17</v>
      </c>
      <c r="FX130" s="230" t="s">
        <v>17</v>
      </c>
      <c r="FY130" s="214">
        <v>44015</v>
      </c>
      <c r="FZ130" s="228" t="s">
        <v>3373</v>
      </c>
      <c r="GA130" s="228">
        <v>1</v>
      </c>
      <c r="GB130" s="228" t="s">
        <v>2177</v>
      </c>
      <c r="GC130" s="228" t="s">
        <v>33</v>
      </c>
      <c r="GD130" s="228">
        <v>2</v>
      </c>
      <c r="GE130" s="228" t="s">
        <v>17</v>
      </c>
      <c r="GF130" s="228" t="s">
        <v>17</v>
      </c>
      <c r="GG130" s="229">
        <v>45462</v>
      </c>
      <c r="GH130" s="227" t="s">
        <v>3379</v>
      </c>
      <c r="GI130" s="230">
        <v>3</v>
      </c>
      <c r="GJ130" s="230" t="s">
        <v>2177</v>
      </c>
      <c r="GK130" s="230" t="s">
        <v>33</v>
      </c>
      <c r="GL130" s="230">
        <v>2</v>
      </c>
      <c r="GM130" s="230" t="s">
        <v>17</v>
      </c>
      <c r="GN130" s="230" t="s">
        <v>17</v>
      </c>
      <c r="GO130" s="214">
        <v>45462</v>
      </c>
      <c r="GP130" s="228" t="s">
        <v>3374</v>
      </c>
      <c r="GQ130" s="228">
        <v>3</v>
      </c>
      <c r="GR130" s="228" t="s">
        <v>2177</v>
      </c>
      <c r="GS130" s="228" t="s">
        <v>33</v>
      </c>
      <c r="GT130" s="228">
        <v>2</v>
      </c>
      <c r="GU130" s="228" t="s">
        <v>17</v>
      </c>
      <c r="GV130" s="228" t="s">
        <v>17</v>
      </c>
      <c r="GW130" s="229">
        <v>45462</v>
      </c>
      <c r="GX130" s="227" t="s">
        <v>3380</v>
      </c>
      <c r="GY130" s="230">
        <v>2</v>
      </c>
      <c r="GZ130" s="230" t="s">
        <v>2177</v>
      </c>
      <c r="HA130" s="230" t="s">
        <v>33</v>
      </c>
      <c r="HB130" s="230">
        <v>2</v>
      </c>
      <c r="HC130" s="230" t="s">
        <v>17</v>
      </c>
      <c r="HD130" s="230" t="s">
        <v>17</v>
      </c>
      <c r="HE130" s="214">
        <v>45462</v>
      </c>
      <c r="HF130" s="228" t="s">
        <v>3372</v>
      </c>
      <c r="HG130" s="228">
        <v>2</v>
      </c>
      <c r="HH130" s="228" t="s">
        <v>2177</v>
      </c>
      <c r="HI130" s="228" t="s">
        <v>33</v>
      </c>
      <c r="HJ130" s="228">
        <v>2</v>
      </c>
      <c r="HK130" s="228" t="s">
        <v>17</v>
      </c>
      <c r="HL130" s="228" t="s">
        <v>17</v>
      </c>
      <c r="HM130" s="229">
        <v>45462</v>
      </c>
      <c r="HN130" s="227" t="s">
        <v>3378</v>
      </c>
      <c r="HO130" s="230">
        <v>3</v>
      </c>
      <c r="HP130" s="230" t="s">
        <v>2177</v>
      </c>
      <c r="HQ130" s="230" t="s">
        <v>33</v>
      </c>
      <c r="HR130" s="230">
        <v>2</v>
      </c>
      <c r="HS130" s="230" t="s">
        <v>17</v>
      </c>
      <c r="HT130" s="230" t="s">
        <v>17</v>
      </c>
      <c r="HU130" s="214">
        <v>45462</v>
      </c>
      <c r="HV130" s="228" t="s">
        <v>3375</v>
      </c>
      <c r="HW130" s="228">
        <v>3</v>
      </c>
      <c r="HX130" s="228" t="s">
        <v>2177</v>
      </c>
      <c r="HY130" s="228" t="s">
        <v>33</v>
      </c>
      <c r="HZ130" s="228">
        <v>2</v>
      </c>
      <c r="IA130" s="228" t="s">
        <v>17</v>
      </c>
      <c r="IB130" s="228" t="s">
        <v>17</v>
      </c>
      <c r="IC130" s="229">
        <v>45462</v>
      </c>
      <c r="ID130" s="227" t="s">
        <v>3377</v>
      </c>
      <c r="IE130" s="230">
        <v>3</v>
      </c>
      <c r="IF130" s="230" t="s">
        <v>2177</v>
      </c>
      <c r="IG130" s="230" t="s">
        <v>33</v>
      </c>
      <c r="IH130" s="230">
        <v>2</v>
      </c>
      <c r="II130" s="230" t="s">
        <v>17</v>
      </c>
      <c r="IJ130" s="230" t="s">
        <v>17</v>
      </c>
      <c r="IK130" s="214">
        <v>45462</v>
      </c>
      <c r="IL130" s="228" t="s">
        <v>3376</v>
      </c>
      <c r="IM130" s="228">
        <v>0</v>
      </c>
      <c r="IN130" s="228" t="s">
        <v>2177</v>
      </c>
      <c r="IO130" s="228" t="s">
        <v>33</v>
      </c>
      <c r="IP130" s="228">
        <v>2</v>
      </c>
      <c r="IQ130" s="228" t="s">
        <v>17</v>
      </c>
      <c r="IR130" s="228" t="s">
        <v>17</v>
      </c>
      <c r="IS130" s="229">
        <v>45462</v>
      </c>
    </row>
    <row r="131" spans="1:253" s="11" customFormat="1" ht="13.25" customHeight="1" x14ac:dyDescent="0.25">
      <c r="A131" s="11" t="s">
        <v>463</v>
      </c>
      <c r="B131" s="11">
        <v>0</v>
      </c>
      <c r="C131" s="11" t="s">
        <v>464</v>
      </c>
      <c r="D131" s="11" t="s">
        <v>465</v>
      </c>
      <c r="E131" s="11" t="s">
        <v>11443</v>
      </c>
      <c r="F131" s="11" t="s">
        <v>3766</v>
      </c>
      <c r="G131" s="212">
        <v>95407000</v>
      </c>
      <c r="H131" s="213" t="s">
        <v>3742</v>
      </c>
      <c r="I131" s="213" t="s">
        <v>884</v>
      </c>
      <c r="J131" s="213">
        <v>2</v>
      </c>
      <c r="K131" s="213" t="s">
        <v>3765</v>
      </c>
      <c r="L131" s="213" t="s">
        <v>3742</v>
      </c>
      <c r="M131" s="214">
        <v>45473</v>
      </c>
      <c r="N131" s="221" t="s">
        <v>3768</v>
      </c>
      <c r="O131" s="216">
        <v>150195</v>
      </c>
      <c r="P131" s="216" t="s">
        <v>3742</v>
      </c>
      <c r="Q131" s="216" t="s">
        <v>884</v>
      </c>
      <c r="R131" s="216">
        <v>2</v>
      </c>
      <c r="S131" s="216" t="s">
        <v>3767</v>
      </c>
      <c r="T131" s="216" t="s">
        <v>3742</v>
      </c>
      <c r="U131" s="217">
        <v>45473</v>
      </c>
      <c r="V131" s="221" t="s">
        <v>3770</v>
      </c>
      <c r="W131" s="213">
        <v>16386000</v>
      </c>
      <c r="X131" s="213" t="s">
        <v>3742</v>
      </c>
      <c r="Y131" s="213" t="s">
        <v>884</v>
      </c>
      <c r="Z131" s="213">
        <v>2</v>
      </c>
      <c r="AA131" s="213" t="s">
        <v>3769</v>
      </c>
      <c r="AB131" s="213" t="s">
        <v>3742</v>
      </c>
      <c r="AC131" s="214">
        <v>45473</v>
      </c>
      <c r="AD131" s="221" t="s">
        <v>3772</v>
      </c>
      <c r="AE131" s="218">
        <v>854000</v>
      </c>
      <c r="AF131" s="218" t="s">
        <v>3742</v>
      </c>
      <c r="AG131" s="218" t="s">
        <v>884</v>
      </c>
      <c r="AH131" s="218">
        <v>2</v>
      </c>
      <c r="AI131" s="218" t="s">
        <v>3771</v>
      </c>
      <c r="AJ131" s="218" t="s">
        <v>3742</v>
      </c>
      <c r="AK131" s="219">
        <v>45473</v>
      </c>
      <c r="AL131" s="221" t="s">
        <v>3774</v>
      </c>
      <c r="AM131" s="213">
        <v>507000</v>
      </c>
      <c r="AN131" s="213" t="s">
        <v>3742</v>
      </c>
      <c r="AO131" s="213" t="s">
        <v>884</v>
      </c>
      <c r="AP131" s="213">
        <v>2</v>
      </c>
      <c r="AQ131" s="213" t="s">
        <v>3773</v>
      </c>
      <c r="AR131" s="213" t="s">
        <v>3742</v>
      </c>
      <c r="AS131" s="214">
        <v>45473</v>
      </c>
      <c r="AT131" s="222" t="s">
        <v>470</v>
      </c>
      <c r="AU131" s="218" t="s">
        <v>17</v>
      </c>
      <c r="AV131" s="218" t="s">
        <v>17</v>
      </c>
      <c r="AW131" s="218" t="s">
        <v>17</v>
      </c>
      <c r="AX131" s="218" t="s">
        <v>17</v>
      </c>
      <c r="AY131" s="218" t="s">
        <v>17</v>
      </c>
      <c r="AZ131" s="218" t="s">
        <v>17</v>
      </c>
      <c r="BA131" s="219">
        <v>43603</v>
      </c>
      <c r="BB131" s="221" t="s">
        <v>469</v>
      </c>
      <c r="BC131" s="213" t="s">
        <v>17</v>
      </c>
      <c r="BD131" s="213" t="s">
        <v>17</v>
      </c>
      <c r="BE131" s="213" t="s">
        <v>17</v>
      </c>
      <c r="BF131" s="213" t="s">
        <v>17</v>
      </c>
      <c r="BG131" s="213" t="s">
        <v>17</v>
      </c>
      <c r="BH131" s="213" t="s">
        <v>17</v>
      </c>
      <c r="BI131" s="214">
        <v>43603</v>
      </c>
      <c r="BJ131" s="222" t="s">
        <v>3776</v>
      </c>
      <c r="BK131" s="222">
        <v>6</v>
      </c>
      <c r="BL131" s="222" t="s">
        <v>3742</v>
      </c>
      <c r="BM131" s="222" t="s">
        <v>22</v>
      </c>
      <c r="BN131" s="222">
        <v>3</v>
      </c>
      <c r="BO131" s="222" t="s">
        <v>3775</v>
      </c>
      <c r="BP131" s="218" t="s">
        <v>3742</v>
      </c>
      <c r="BQ131" s="223">
        <v>45473</v>
      </c>
      <c r="BR131" s="221" t="s">
        <v>466</v>
      </c>
      <c r="BS131" s="224" t="s">
        <v>17</v>
      </c>
      <c r="BT131" s="224" t="s">
        <v>17</v>
      </c>
      <c r="BU131" s="224" t="s">
        <v>17</v>
      </c>
      <c r="BV131" s="224" t="s">
        <v>17</v>
      </c>
      <c r="BW131" s="224" t="s">
        <v>17</v>
      </c>
      <c r="BX131" s="224" t="s">
        <v>17</v>
      </c>
      <c r="BY131" s="214">
        <v>43603</v>
      </c>
      <c r="BZ131" s="222" t="s">
        <v>467</v>
      </c>
      <c r="CA131" s="222" t="s">
        <v>17</v>
      </c>
      <c r="CB131" s="222" t="s">
        <v>17</v>
      </c>
      <c r="CC131" s="222" t="s">
        <v>17</v>
      </c>
      <c r="CD131" s="222" t="s">
        <v>17</v>
      </c>
      <c r="CE131" s="222" t="s">
        <v>17</v>
      </c>
      <c r="CF131" s="222" t="s">
        <v>17</v>
      </c>
      <c r="CG131" s="223">
        <v>43603</v>
      </c>
      <c r="CH131" s="221" t="s">
        <v>11823</v>
      </c>
      <c r="CI131" s="222" t="e">
        <v>#N/A</v>
      </c>
      <c r="CJ131" s="222" t="e">
        <v>#N/A</v>
      </c>
      <c r="CK131" s="222" t="e">
        <v>#N/A</v>
      </c>
      <c r="CL131" s="222" t="e">
        <v>#N/A</v>
      </c>
      <c r="CM131" s="222" t="e">
        <v>#N/A</v>
      </c>
      <c r="CN131" s="222" t="e">
        <v>#N/A</v>
      </c>
      <c r="CO131" s="225" t="e">
        <v>#N/A</v>
      </c>
      <c r="CP131" s="222" t="s">
        <v>468</v>
      </c>
      <c r="CQ131" s="224" t="s">
        <v>17</v>
      </c>
      <c r="CR131" s="224" t="s">
        <v>17</v>
      </c>
      <c r="CS131" s="224" t="s">
        <v>17</v>
      </c>
      <c r="CT131" s="224" t="s">
        <v>17</v>
      </c>
      <c r="CU131" s="224" t="s">
        <v>17</v>
      </c>
      <c r="CV131" s="224" t="s">
        <v>17</v>
      </c>
      <c r="CW131" s="214">
        <v>43603</v>
      </c>
      <c r="CX131" s="222" t="s">
        <v>3779</v>
      </c>
      <c r="CY131" s="218">
        <v>419000</v>
      </c>
      <c r="CZ131" s="218" t="s">
        <v>3742</v>
      </c>
      <c r="DA131" s="218" t="s">
        <v>884</v>
      </c>
      <c r="DB131" s="218">
        <v>2</v>
      </c>
      <c r="DC131" s="218" t="s">
        <v>3780</v>
      </c>
      <c r="DD131" s="218" t="s">
        <v>3742</v>
      </c>
      <c r="DE131" s="220">
        <v>45473</v>
      </c>
      <c r="DF131" s="221" t="s">
        <v>3781</v>
      </c>
      <c r="DG131" s="213">
        <v>15532000</v>
      </c>
      <c r="DH131" s="224" t="s">
        <v>3742</v>
      </c>
      <c r="DI131" s="224" t="s">
        <v>884</v>
      </c>
      <c r="DJ131" s="224">
        <v>2</v>
      </c>
      <c r="DK131" s="224" t="s">
        <v>3780</v>
      </c>
      <c r="DL131" s="224" t="s">
        <v>3742</v>
      </c>
      <c r="DM131" s="214">
        <v>45473</v>
      </c>
      <c r="DN131" s="222" t="s">
        <v>3782</v>
      </c>
      <c r="DO131" s="218">
        <v>434000</v>
      </c>
      <c r="DP131" s="222" t="s">
        <v>3742</v>
      </c>
      <c r="DQ131" s="222" t="s">
        <v>884</v>
      </c>
      <c r="DR131" s="222">
        <v>2</v>
      </c>
      <c r="DS131" s="222" t="s">
        <v>3780</v>
      </c>
      <c r="DT131" s="222" t="s">
        <v>3742</v>
      </c>
      <c r="DU131" s="223">
        <v>45473</v>
      </c>
      <c r="DV131" s="221" t="s">
        <v>3783</v>
      </c>
      <c r="DW131" s="213">
        <v>362000</v>
      </c>
      <c r="DX131" s="224" t="s">
        <v>3742</v>
      </c>
      <c r="DY131" s="224" t="s">
        <v>884</v>
      </c>
      <c r="DZ131" s="224">
        <v>2</v>
      </c>
      <c r="EA131" s="224" t="s">
        <v>3780</v>
      </c>
      <c r="EB131" s="224" t="s">
        <v>3742</v>
      </c>
      <c r="EC131" s="214">
        <v>45473</v>
      </c>
      <c r="ED131" s="222" t="s">
        <v>3784</v>
      </c>
      <c r="EE131" s="218">
        <v>51000</v>
      </c>
      <c r="EF131" s="222" t="s">
        <v>3742</v>
      </c>
      <c r="EG131" s="222" t="s">
        <v>22</v>
      </c>
      <c r="EH131" s="222">
        <v>3</v>
      </c>
      <c r="EI131" s="222" t="s">
        <v>3780</v>
      </c>
      <c r="EJ131" s="222" t="s">
        <v>3742</v>
      </c>
      <c r="EK131" s="223">
        <v>45473</v>
      </c>
      <c r="EL131" s="221" t="s">
        <v>3785</v>
      </c>
      <c r="EM131" s="213">
        <v>6000</v>
      </c>
      <c r="EN131" s="224" t="s">
        <v>3742</v>
      </c>
      <c r="EO131" s="224" t="s">
        <v>22</v>
      </c>
      <c r="EP131" s="224">
        <v>3</v>
      </c>
      <c r="EQ131" s="224" t="s">
        <v>3780</v>
      </c>
      <c r="ER131" s="224" t="s">
        <v>3742</v>
      </c>
      <c r="ES131" s="214">
        <v>45473</v>
      </c>
      <c r="ET131" s="222" t="s">
        <v>3777</v>
      </c>
      <c r="EU131" s="222">
        <v>6</v>
      </c>
      <c r="EV131" s="222" t="s">
        <v>3742</v>
      </c>
      <c r="EW131" s="222" t="s">
        <v>22</v>
      </c>
      <c r="EX131" s="222">
        <v>3</v>
      </c>
      <c r="EY131" s="222" t="s">
        <v>3775</v>
      </c>
      <c r="EZ131" s="222" t="s">
        <v>3742</v>
      </c>
      <c r="FA131" s="223">
        <v>45473</v>
      </c>
      <c r="FB131" s="221" t="s">
        <v>3787</v>
      </c>
      <c r="FC131" s="224">
        <v>3</v>
      </c>
      <c r="FD131" s="224" t="s">
        <v>3742</v>
      </c>
      <c r="FE131" s="224" t="s">
        <v>884</v>
      </c>
      <c r="FF131" s="224">
        <v>2</v>
      </c>
      <c r="FG131" s="224" t="s">
        <v>3786</v>
      </c>
      <c r="FH131" s="224" t="s">
        <v>3742</v>
      </c>
      <c r="FI131" s="214">
        <v>45473</v>
      </c>
      <c r="FJ131" s="221" t="s">
        <v>471</v>
      </c>
      <c r="FK131" s="222" t="s">
        <v>17</v>
      </c>
      <c r="FL131" s="222" t="s">
        <v>17</v>
      </c>
      <c r="FM131" s="222" t="s">
        <v>17</v>
      </c>
      <c r="FN131" s="222" t="s">
        <v>17</v>
      </c>
      <c r="FO131" s="222" t="s">
        <v>17</v>
      </c>
      <c r="FP131" s="218" t="s">
        <v>17</v>
      </c>
      <c r="FQ131" s="219">
        <v>43603</v>
      </c>
      <c r="FR131" s="221" t="s">
        <v>472</v>
      </c>
      <c r="FS131" s="224" t="s">
        <v>17</v>
      </c>
      <c r="FT131" s="224" t="s">
        <v>17</v>
      </c>
      <c r="FU131" s="224" t="s">
        <v>17</v>
      </c>
      <c r="FV131" s="224" t="s">
        <v>17</v>
      </c>
      <c r="FW131" s="224" t="s">
        <v>17</v>
      </c>
      <c r="FX131" s="224" t="s">
        <v>17</v>
      </c>
      <c r="FY131" s="214">
        <v>43603</v>
      </c>
      <c r="FZ131" s="222" t="s">
        <v>3382</v>
      </c>
      <c r="GA131" s="222">
        <v>1</v>
      </c>
      <c r="GB131" s="222" t="s">
        <v>2177</v>
      </c>
      <c r="GC131" s="222" t="s">
        <v>33</v>
      </c>
      <c r="GD131" s="222">
        <v>2</v>
      </c>
      <c r="GE131" s="222" t="s">
        <v>17</v>
      </c>
      <c r="GF131" s="222" t="s">
        <v>17</v>
      </c>
      <c r="GG131" s="223">
        <v>45462</v>
      </c>
      <c r="GH131" s="221" t="s">
        <v>3388</v>
      </c>
      <c r="GI131" s="224">
        <v>1</v>
      </c>
      <c r="GJ131" s="224" t="s">
        <v>2177</v>
      </c>
      <c r="GK131" s="224" t="s">
        <v>33</v>
      </c>
      <c r="GL131" s="224">
        <v>2</v>
      </c>
      <c r="GM131" s="224" t="s">
        <v>17</v>
      </c>
      <c r="GN131" s="224" t="s">
        <v>17</v>
      </c>
      <c r="GO131" s="214">
        <v>45462</v>
      </c>
      <c r="GP131" s="222" t="s">
        <v>3383</v>
      </c>
      <c r="GQ131" s="222">
        <v>1</v>
      </c>
      <c r="GR131" s="222" t="s">
        <v>2177</v>
      </c>
      <c r="GS131" s="222" t="s">
        <v>33</v>
      </c>
      <c r="GT131" s="222">
        <v>2</v>
      </c>
      <c r="GU131" s="222" t="s">
        <v>17</v>
      </c>
      <c r="GV131" s="222" t="s">
        <v>17</v>
      </c>
      <c r="GW131" s="223">
        <v>45462</v>
      </c>
      <c r="GX131" s="221" t="s">
        <v>3389</v>
      </c>
      <c r="GY131" s="224">
        <v>0</v>
      </c>
      <c r="GZ131" s="224" t="s">
        <v>2177</v>
      </c>
      <c r="HA131" s="224" t="s">
        <v>33</v>
      </c>
      <c r="HB131" s="224">
        <v>2</v>
      </c>
      <c r="HC131" s="224" t="s">
        <v>17</v>
      </c>
      <c r="HD131" s="224" t="s">
        <v>17</v>
      </c>
      <c r="HE131" s="214">
        <v>45462</v>
      </c>
      <c r="HF131" s="222" t="s">
        <v>3381</v>
      </c>
      <c r="HG131" s="222">
        <v>2</v>
      </c>
      <c r="HH131" s="222" t="s">
        <v>2177</v>
      </c>
      <c r="HI131" s="222" t="s">
        <v>33</v>
      </c>
      <c r="HJ131" s="222">
        <v>2</v>
      </c>
      <c r="HK131" s="222" t="s">
        <v>17</v>
      </c>
      <c r="HL131" s="222" t="s">
        <v>17</v>
      </c>
      <c r="HM131" s="223">
        <v>45462</v>
      </c>
      <c r="HN131" s="221" t="s">
        <v>3387</v>
      </c>
      <c r="HO131" s="224">
        <v>3</v>
      </c>
      <c r="HP131" s="224" t="s">
        <v>2177</v>
      </c>
      <c r="HQ131" s="224" t="s">
        <v>33</v>
      </c>
      <c r="HR131" s="224">
        <v>2</v>
      </c>
      <c r="HS131" s="224" t="s">
        <v>17</v>
      </c>
      <c r="HT131" s="224" t="s">
        <v>17</v>
      </c>
      <c r="HU131" s="214">
        <v>45462</v>
      </c>
      <c r="HV131" s="222" t="s">
        <v>3384</v>
      </c>
      <c r="HW131" s="222">
        <v>0</v>
      </c>
      <c r="HX131" s="222" t="s">
        <v>2177</v>
      </c>
      <c r="HY131" s="222" t="s">
        <v>33</v>
      </c>
      <c r="HZ131" s="222">
        <v>2</v>
      </c>
      <c r="IA131" s="222" t="s">
        <v>17</v>
      </c>
      <c r="IB131" s="222" t="s">
        <v>17</v>
      </c>
      <c r="IC131" s="223">
        <v>45462</v>
      </c>
      <c r="ID131" s="221" t="s">
        <v>3386</v>
      </c>
      <c r="IE131" s="224">
        <v>3</v>
      </c>
      <c r="IF131" s="224" t="s">
        <v>2177</v>
      </c>
      <c r="IG131" s="224" t="s">
        <v>33</v>
      </c>
      <c r="IH131" s="224">
        <v>2</v>
      </c>
      <c r="II131" s="224" t="s">
        <v>17</v>
      </c>
      <c r="IJ131" s="224" t="s">
        <v>17</v>
      </c>
      <c r="IK131" s="214">
        <v>45462</v>
      </c>
      <c r="IL131" s="222" t="s">
        <v>3385</v>
      </c>
      <c r="IM131" s="222">
        <v>0</v>
      </c>
      <c r="IN131" s="222" t="s">
        <v>2177</v>
      </c>
      <c r="IO131" s="222" t="s">
        <v>33</v>
      </c>
      <c r="IP131" s="222">
        <v>2</v>
      </c>
      <c r="IQ131" s="222" t="s">
        <v>17</v>
      </c>
      <c r="IR131" s="222" t="s">
        <v>17</v>
      </c>
      <c r="IS131" s="223">
        <v>45462</v>
      </c>
    </row>
    <row r="132" spans="1:253" s="11" customFormat="1" ht="13.25" customHeight="1" x14ac:dyDescent="0.25">
      <c r="A132" s="11" t="s">
        <v>920</v>
      </c>
      <c r="B132" s="11">
        <v>0</v>
      </c>
      <c r="C132" s="11" t="s">
        <v>921</v>
      </c>
      <c r="D132" s="11" t="s">
        <v>922</v>
      </c>
      <c r="E132" s="11" t="s">
        <v>11448</v>
      </c>
      <c r="F132" s="11" t="s">
        <v>9152</v>
      </c>
      <c r="G132" s="212">
        <v>125934000</v>
      </c>
      <c r="H132" s="213" t="s">
        <v>9149</v>
      </c>
      <c r="I132" s="213" t="s">
        <v>884</v>
      </c>
      <c r="J132" s="213">
        <v>2</v>
      </c>
      <c r="K132" s="213" t="s">
        <v>9151</v>
      </c>
      <c r="L132" s="213" t="s">
        <v>9150</v>
      </c>
      <c r="M132" s="214">
        <v>45564</v>
      </c>
      <c r="N132" s="227" t="s">
        <v>9156</v>
      </c>
      <c r="O132" s="216">
        <v>4600608</v>
      </c>
      <c r="P132" s="216" t="s">
        <v>9153</v>
      </c>
      <c r="Q132" s="216" t="s">
        <v>884</v>
      </c>
      <c r="R132" s="216">
        <v>2</v>
      </c>
      <c r="S132" s="216" t="s">
        <v>9155</v>
      </c>
      <c r="T132" s="216" t="s">
        <v>9154</v>
      </c>
      <c r="U132" s="217">
        <v>45564</v>
      </c>
      <c r="V132" s="227" t="s">
        <v>9159</v>
      </c>
      <c r="W132" s="213">
        <v>125934000</v>
      </c>
      <c r="X132" s="213" t="s">
        <v>9149</v>
      </c>
      <c r="Y132" s="213" t="s">
        <v>884</v>
      </c>
      <c r="Z132" s="213">
        <v>2</v>
      </c>
      <c r="AA132" s="213" t="s">
        <v>9158</v>
      </c>
      <c r="AB132" s="213" t="s">
        <v>9157</v>
      </c>
      <c r="AC132" s="214">
        <v>45564</v>
      </c>
      <c r="AD132" s="227" t="s">
        <v>9163</v>
      </c>
      <c r="AE132" s="218">
        <v>1378000</v>
      </c>
      <c r="AF132" s="218" t="s">
        <v>9160</v>
      </c>
      <c r="AG132" s="218" t="s">
        <v>884</v>
      </c>
      <c r="AH132" s="218">
        <v>2</v>
      </c>
      <c r="AI132" s="218" t="s">
        <v>9162</v>
      </c>
      <c r="AJ132" s="218" t="s">
        <v>9161</v>
      </c>
      <c r="AK132" s="219">
        <v>45564</v>
      </c>
      <c r="AL132" s="227" t="s">
        <v>9165</v>
      </c>
      <c r="AM132" s="213">
        <v>1378000</v>
      </c>
      <c r="AN132" s="213" t="s">
        <v>9160</v>
      </c>
      <c r="AO132" s="213" t="s">
        <v>884</v>
      </c>
      <c r="AP132" s="213">
        <v>2</v>
      </c>
      <c r="AQ132" s="213" t="s">
        <v>9164</v>
      </c>
      <c r="AR132" s="213" t="s">
        <v>9161</v>
      </c>
      <c r="AS132" s="214">
        <v>45564</v>
      </c>
      <c r="AT132" s="228" t="s">
        <v>925</v>
      </c>
      <c r="AU132" s="218" t="s">
        <v>17</v>
      </c>
      <c r="AV132" s="218" t="s">
        <v>923</v>
      </c>
      <c r="AW132" s="218" t="s">
        <v>17</v>
      </c>
      <c r="AX132" s="218" t="s">
        <v>17</v>
      </c>
      <c r="AY132" s="218" t="s">
        <v>17</v>
      </c>
      <c r="AZ132" s="218" t="s">
        <v>17</v>
      </c>
      <c r="BA132" s="219">
        <v>44801</v>
      </c>
      <c r="BB132" s="227" t="s">
        <v>924</v>
      </c>
      <c r="BC132" s="213" t="s">
        <v>17</v>
      </c>
      <c r="BD132" s="213" t="s">
        <v>923</v>
      </c>
      <c r="BE132" s="213" t="s">
        <v>17</v>
      </c>
      <c r="BF132" s="213" t="s">
        <v>17</v>
      </c>
      <c r="BG132" s="213" t="s">
        <v>17</v>
      </c>
      <c r="BH132" s="213" t="s">
        <v>17</v>
      </c>
      <c r="BI132" s="214">
        <v>44801</v>
      </c>
      <c r="BJ132" s="228" t="s">
        <v>9166</v>
      </c>
      <c r="BK132" s="228">
        <v>839</v>
      </c>
      <c r="BL132" s="228" t="s">
        <v>8251</v>
      </c>
      <c r="BM132" s="228" t="s">
        <v>22</v>
      </c>
      <c r="BN132" s="228">
        <v>3</v>
      </c>
      <c r="BO132" s="228" t="s">
        <v>8253</v>
      </c>
      <c r="BP132" s="218" t="s">
        <v>8252</v>
      </c>
      <c r="BQ132" s="229">
        <v>45564</v>
      </c>
      <c r="BR132" s="227" t="s">
        <v>926</v>
      </c>
      <c r="BS132" s="230" t="s">
        <v>17</v>
      </c>
      <c r="BT132" s="230" t="s">
        <v>17</v>
      </c>
      <c r="BU132" s="230" t="s">
        <v>17</v>
      </c>
      <c r="BV132" s="230" t="s">
        <v>17</v>
      </c>
      <c r="BW132" s="230" t="s">
        <v>17</v>
      </c>
      <c r="BX132" s="230" t="s">
        <v>17</v>
      </c>
      <c r="BY132" s="214">
        <v>44801</v>
      </c>
      <c r="BZ132" s="228" t="s">
        <v>927</v>
      </c>
      <c r="CA132" s="228" t="s">
        <v>17</v>
      </c>
      <c r="CB132" s="228" t="s">
        <v>17</v>
      </c>
      <c r="CC132" s="228" t="s">
        <v>17</v>
      </c>
      <c r="CD132" s="228" t="s">
        <v>17</v>
      </c>
      <c r="CE132" s="228" t="s">
        <v>17</v>
      </c>
      <c r="CF132" s="228" t="s">
        <v>17</v>
      </c>
      <c r="CG132" s="229">
        <v>44801</v>
      </c>
      <c r="CH132" s="227" t="s">
        <v>11824</v>
      </c>
      <c r="CI132" s="228" t="e">
        <v>#N/A</v>
      </c>
      <c r="CJ132" s="228" t="e">
        <v>#N/A</v>
      </c>
      <c r="CK132" s="228" t="e">
        <v>#N/A</v>
      </c>
      <c r="CL132" s="228" t="e">
        <v>#N/A</v>
      </c>
      <c r="CM132" s="228" t="e">
        <v>#N/A</v>
      </c>
      <c r="CN132" s="228" t="e">
        <v>#N/A</v>
      </c>
      <c r="CO132" s="231" t="e">
        <v>#N/A</v>
      </c>
      <c r="CP132" s="228" t="s">
        <v>929</v>
      </c>
      <c r="CQ132" s="230" t="s">
        <v>17</v>
      </c>
      <c r="CR132" s="230" t="s">
        <v>17</v>
      </c>
      <c r="CS132" s="230" t="s">
        <v>17</v>
      </c>
      <c r="CT132" s="230" t="s">
        <v>17</v>
      </c>
      <c r="CU132" s="230" t="s">
        <v>17</v>
      </c>
      <c r="CV132" s="230" t="s">
        <v>17</v>
      </c>
      <c r="CW132" s="214">
        <v>44801</v>
      </c>
      <c r="CX132" s="228" t="s">
        <v>9170</v>
      </c>
      <c r="CY132" s="218">
        <v>1378000</v>
      </c>
      <c r="CZ132" s="218" t="s">
        <v>9160</v>
      </c>
      <c r="DA132" s="218" t="s">
        <v>884</v>
      </c>
      <c r="DB132" s="218">
        <v>2</v>
      </c>
      <c r="DC132" s="218" t="s">
        <v>9177</v>
      </c>
      <c r="DD132" s="218" t="s">
        <v>9161</v>
      </c>
      <c r="DE132" s="220">
        <v>45564</v>
      </c>
      <c r="DF132" s="227" t="s">
        <v>9174</v>
      </c>
      <c r="DG132" s="213">
        <v>124556000</v>
      </c>
      <c r="DH132" s="230" t="s">
        <v>9171</v>
      </c>
      <c r="DI132" s="230" t="s">
        <v>884</v>
      </c>
      <c r="DJ132" s="230">
        <v>2</v>
      </c>
      <c r="DK132" s="230" t="s">
        <v>9173</v>
      </c>
      <c r="DL132" s="230" t="s">
        <v>9172</v>
      </c>
      <c r="DM132" s="214">
        <v>45564</v>
      </c>
      <c r="DN132" s="228" t="s">
        <v>9176</v>
      </c>
      <c r="DO132" s="218">
        <v>0</v>
      </c>
      <c r="DP132" s="228" t="s">
        <v>9160</v>
      </c>
      <c r="DQ132" s="228" t="s">
        <v>884</v>
      </c>
      <c r="DR132" s="228">
        <v>2</v>
      </c>
      <c r="DS132" s="228" t="s">
        <v>9175</v>
      </c>
      <c r="DT132" s="228" t="s">
        <v>9161</v>
      </c>
      <c r="DU132" s="229">
        <v>45564</v>
      </c>
      <c r="DV132" s="227" t="s">
        <v>9178</v>
      </c>
      <c r="DW132" s="213">
        <v>1378000</v>
      </c>
      <c r="DX132" s="230" t="s">
        <v>9160</v>
      </c>
      <c r="DY132" s="230" t="s">
        <v>884</v>
      </c>
      <c r="DZ132" s="230">
        <v>2</v>
      </c>
      <c r="EA132" s="230" t="s">
        <v>9177</v>
      </c>
      <c r="EB132" s="230" t="s">
        <v>9161</v>
      </c>
      <c r="EC132" s="214">
        <v>45564</v>
      </c>
      <c r="ED132" s="228" t="s">
        <v>9180</v>
      </c>
      <c r="EE132" s="218" t="s">
        <v>17</v>
      </c>
      <c r="EF132" s="228" t="s">
        <v>9160</v>
      </c>
      <c r="EG132" s="228" t="s">
        <v>884</v>
      </c>
      <c r="EH132" s="228">
        <v>2</v>
      </c>
      <c r="EI132" s="228" t="s">
        <v>9179</v>
      </c>
      <c r="EJ132" s="228" t="s">
        <v>9161</v>
      </c>
      <c r="EK132" s="229">
        <v>45564</v>
      </c>
      <c r="EL132" s="227" t="s">
        <v>9182</v>
      </c>
      <c r="EM132" s="213" t="s">
        <v>17</v>
      </c>
      <c r="EN132" s="230" t="s">
        <v>9160</v>
      </c>
      <c r="EO132" s="230" t="s">
        <v>884</v>
      </c>
      <c r="EP132" s="230">
        <v>2</v>
      </c>
      <c r="EQ132" s="230" t="s">
        <v>9181</v>
      </c>
      <c r="ER132" s="230" t="s">
        <v>9161</v>
      </c>
      <c r="ES132" s="214">
        <v>45564</v>
      </c>
      <c r="ET132" s="228" t="s">
        <v>9168</v>
      </c>
      <c r="EU132" s="228">
        <v>839</v>
      </c>
      <c r="EV132" s="228" t="s">
        <v>8251</v>
      </c>
      <c r="EW132" s="228" t="s">
        <v>22</v>
      </c>
      <c r="EX132" s="228">
        <v>3</v>
      </c>
      <c r="EY132" s="228" t="s">
        <v>8253</v>
      </c>
      <c r="EZ132" s="228" t="s">
        <v>9167</v>
      </c>
      <c r="FA132" s="229">
        <v>45564</v>
      </c>
      <c r="FB132" s="227" t="s">
        <v>932</v>
      </c>
      <c r="FC132" s="230">
        <v>4</v>
      </c>
      <c r="FD132" s="230" t="s">
        <v>930</v>
      </c>
      <c r="FE132" s="230" t="s">
        <v>492</v>
      </c>
      <c r="FF132" s="230">
        <v>1</v>
      </c>
      <c r="FG132" s="230" t="s">
        <v>885</v>
      </c>
      <c r="FH132" s="230" t="s">
        <v>931</v>
      </c>
      <c r="FI132" s="214">
        <v>44801</v>
      </c>
      <c r="FJ132" s="227" t="s">
        <v>933</v>
      </c>
      <c r="FK132" s="228" t="s">
        <v>17</v>
      </c>
      <c r="FL132" s="228" t="s">
        <v>17</v>
      </c>
      <c r="FM132" s="228" t="s">
        <v>17</v>
      </c>
      <c r="FN132" s="228" t="s">
        <v>17</v>
      </c>
      <c r="FO132" s="228" t="s">
        <v>17</v>
      </c>
      <c r="FP132" s="218" t="s">
        <v>17</v>
      </c>
      <c r="FQ132" s="219">
        <v>44801</v>
      </c>
      <c r="FR132" s="227" t="s">
        <v>934</v>
      </c>
      <c r="FS132" s="230" t="s">
        <v>17</v>
      </c>
      <c r="FT132" s="230" t="s">
        <v>17</v>
      </c>
      <c r="FU132" s="230" t="s">
        <v>17</v>
      </c>
      <c r="FV132" s="230" t="s">
        <v>17</v>
      </c>
      <c r="FW132" s="230" t="s">
        <v>17</v>
      </c>
      <c r="FX132" s="230" t="s">
        <v>17</v>
      </c>
      <c r="FY132" s="214">
        <v>44801</v>
      </c>
      <c r="FZ132" s="228" t="s">
        <v>2884</v>
      </c>
      <c r="GA132" s="228">
        <v>0</v>
      </c>
      <c r="GB132" s="228" t="s">
        <v>2177</v>
      </c>
      <c r="GC132" s="228" t="s">
        <v>33</v>
      </c>
      <c r="GD132" s="228">
        <v>2</v>
      </c>
      <c r="GE132" s="228" t="s">
        <v>17</v>
      </c>
      <c r="GF132" s="228" t="s">
        <v>17</v>
      </c>
      <c r="GG132" s="229">
        <v>45460</v>
      </c>
      <c r="GH132" s="227" t="s">
        <v>2890</v>
      </c>
      <c r="GI132" s="230">
        <v>1</v>
      </c>
      <c r="GJ132" s="230" t="s">
        <v>2177</v>
      </c>
      <c r="GK132" s="230" t="s">
        <v>33</v>
      </c>
      <c r="GL132" s="230">
        <v>2</v>
      </c>
      <c r="GM132" s="230" t="s">
        <v>17</v>
      </c>
      <c r="GN132" s="230" t="s">
        <v>17</v>
      </c>
      <c r="GO132" s="214">
        <v>45460</v>
      </c>
      <c r="GP132" s="228" t="s">
        <v>2885</v>
      </c>
      <c r="GQ132" s="228">
        <v>1</v>
      </c>
      <c r="GR132" s="228" t="s">
        <v>2177</v>
      </c>
      <c r="GS132" s="228" t="s">
        <v>33</v>
      </c>
      <c r="GT132" s="228">
        <v>2</v>
      </c>
      <c r="GU132" s="228" t="s">
        <v>17</v>
      </c>
      <c r="GV132" s="228" t="s">
        <v>17</v>
      </c>
      <c r="GW132" s="229">
        <v>45460</v>
      </c>
      <c r="GX132" s="227" t="s">
        <v>2891</v>
      </c>
      <c r="GY132" s="230">
        <v>2</v>
      </c>
      <c r="GZ132" s="230" t="s">
        <v>2177</v>
      </c>
      <c r="HA132" s="230" t="s">
        <v>33</v>
      </c>
      <c r="HB132" s="230">
        <v>2</v>
      </c>
      <c r="HC132" s="230" t="s">
        <v>17</v>
      </c>
      <c r="HD132" s="230" t="s">
        <v>17</v>
      </c>
      <c r="HE132" s="214">
        <v>45460</v>
      </c>
      <c r="HF132" s="228" t="s">
        <v>2883</v>
      </c>
      <c r="HG132" s="228">
        <v>2</v>
      </c>
      <c r="HH132" s="228" t="s">
        <v>2177</v>
      </c>
      <c r="HI132" s="228" t="s">
        <v>33</v>
      </c>
      <c r="HJ132" s="228">
        <v>2</v>
      </c>
      <c r="HK132" s="228" t="s">
        <v>17</v>
      </c>
      <c r="HL132" s="228" t="s">
        <v>17</v>
      </c>
      <c r="HM132" s="229">
        <v>45460</v>
      </c>
      <c r="HN132" s="227" t="s">
        <v>2889</v>
      </c>
      <c r="HO132" s="230">
        <v>2</v>
      </c>
      <c r="HP132" s="230" t="s">
        <v>2177</v>
      </c>
      <c r="HQ132" s="230" t="s">
        <v>33</v>
      </c>
      <c r="HR132" s="230">
        <v>2</v>
      </c>
      <c r="HS132" s="230" t="s">
        <v>17</v>
      </c>
      <c r="HT132" s="230" t="s">
        <v>17</v>
      </c>
      <c r="HU132" s="214">
        <v>45460</v>
      </c>
      <c r="HV132" s="228" t="s">
        <v>2886</v>
      </c>
      <c r="HW132" s="228">
        <v>0</v>
      </c>
      <c r="HX132" s="228" t="s">
        <v>2177</v>
      </c>
      <c r="HY132" s="228" t="s">
        <v>33</v>
      </c>
      <c r="HZ132" s="228">
        <v>2</v>
      </c>
      <c r="IA132" s="228" t="s">
        <v>17</v>
      </c>
      <c r="IB132" s="228" t="s">
        <v>17</v>
      </c>
      <c r="IC132" s="229">
        <v>45460</v>
      </c>
      <c r="ID132" s="227" t="s">
        <v>2888</v>
      </c>
      <c r="IE132" s="230">
        <v>1</v>
      </c>
      <c r="IF132" s="230" t="s">
        <v>2177</v>
      </c>
      <c r="IG132" s="230" t="s">
        <v>33</v>
      </c>
      <c r="IH132" s="230">
        <v>2</v>
      </c>
      <c r="II132" s="230" t="s">
        <v>17</v>
      </c>
      <c r="IJ132" s="230" t="s">
        <v>17</v>
      </c>
      <c r="IK132" s="214">
        <v>45460</v>
      </c>
      <c r="IL132" s="228" t="s">
        <v>2887</v>
      </c>
      <c r="IM132" s="228">
        <v>1</v>
      </c>
      <c r="IN132" s="228" t="s">
        <v>2177</v>
      </c>
      <c r="IO132" s="228" t="s">
        <v>33</v>
      </c>
      <c r="IP132" s="228">
        <v>2</v>
      </c>
      <c r="IQ132" s="228" t="s">
        <v>17</v>
      </c>
      <c r="IR132" s="228" t="s">
        <v>17</v>
      </c>
      <c r="IS132" s="229">
        <v>45460</v>
      </c>
    </row>
    <row r="133" spans="1:253" s="11" customFormat="1" ht="13.25" customHeight="1" x14ac:dyDescent="0.25">
      <c r="A133" s="11" t="s">
        <v>935</v>
      </c>
      <c r="B133" s="11">
        <v>0</v>
      </c>
      <c r="C133" s="11" t="s">
        <v>936</v>
      </c>
      <c r="D133" s="11" t="s">
        <v>937</v>
      </c>
      <c r="E133" s="11" t="s">
        <v>11451</v>
      </c>
      <c r="F133" s="11" t="s">
        <v>9186</v>
      </c>
      <c r="G133" s="212">
        <v>133006000</v>
      </c>
      <c r="H133" s="213" t="s">
        <v>9183</v>
      </c>
      <c r="I133" s="213" t="s">
        <v>884</v>
      </c>
      <c r="J133" s="213">
        <v>2</v>
      </c>
      <c r="K133" s="213" t="s">
        <v>9185</v>
      </c>
      <c r="L133" s="213" t="s">
        <v>9184</v>
      </c>
      <c r="M133" s="214">
        <v>45564</v>
      </c>
      <c r="N133" s="221" t="s">
        <v>9190</v>
      </c>
      <c r="O133" s="216">
        <v>3327774</v>
      </c>
      <c r="P133" s="216" t="s">
        <v>9187</v>
      </c>
      <c r="Q133" s="216" t="s">
        <v>884</v>
      </c>
      <c r="R133" s="216">
        <v>2</v>
      </c>
      <c r="S133" s="216" t="s">
        <v>9189</v>
      </c>
      <c r="T133" s="216" t="s">
        <v>9188</v>
      </c>
      <c r="U133" s="217">
        <v>45564</v>
      </c>
      <c r="V133" s="221" t="s">
        <v>9191</v>
      </c>
      <c r="W133" s="213">
        <v>133006000</v>
      </c>
      <c r="X133" s="213" t="s">
        <v>9183</v>
      </c>
      <c r="Y133" s="213" t="s">
        <v>884</v>
      </c>
      <c r="Z133" s="213">
        <v>2</v>
      </c>
      <c r="AA133" s="213" t="s">
        <v>9158</v>
      </c>
      <c r="AB133" s="213" t="s">
        <v>9184</v>
      </c>
      <c r="AC133" s="214">
        <v>45564</v>
      </c>
      <c r="AD133" s="221" t="s">
        <v>9194</v>
      </c>
      <c r="AE133" s="218">
        <v>378000</v>
      </c>
      <c r="AF133" s="218" t="s">
        <v>9192</v>
      </c>
      <c r="AG133" s="218" t="s">
        <v>884</v>
      </c>
      <c r="AH133" s="218">
        <v>2</v>
      </c>
      <c r="AI133" s="218" t="s">
        <v>9162</v>
      </c>
      <c r="AJ133" s="218" t="s">
        <v>9193</v>
      </c>
      <c r="AK133" s="219">
        <v>45564</v>
      </c>
      <c r="AL133" s="221" t="s">
        <v>9196</v>
      </c>
      <c r="AM133" s="213">
        <v>378000</v>
      </c>
      <c r="AN133" s="213" t="s">
        <v>9192</v>
      </c>
      <c r="AO133" s="213" t="s">
        <v>884</v>
      </c>
      <c r="AP133" s="213">
        <v>2</v>
      </c>
      <c r="AQ133" s="213" t="s">
        <v>9195</v>
      </c>
      <c r="AR133" s="213" t="s">
        <v>9193</v>
      </c>
      <c r="AS133" s="214">
        <v>45564</v>
      </c>
      <c r="AT133" s="222" t="s">
        <v>939</v>
      </c>
      <c r="AU133" s="218" t="s">
        <v>17</v>
      </c>
      <c r="AV133" s="218" t="s">
        <v>17</v>
      </c>
      <c r="AW133" s="218" t="s">
        <v>17</v>
      </c>
      <c r="AX133" s="218" t="s">
        <v>17</v>
      </c>
      <c r="AY133" s="218" t="s">
        <v>17</v>
      </c>
      <c r="AZ133" s="218" t="s">
        <v>17</v>
      </c>
      <c r="BA133" s="219">
        <v>44801</v>
      </c>
      <c r="BB133" s="221" t="s">
        <v>938</v>
      </c>
      <c r="BC133" s="213" t="s">
        <v>17</v>
      </c>
      <c r="BD133" s="213" t="s">
        <v>17</v>
      </c>
      <c r="BE133" s="213" t="s">
        <v>17</v>
      </c>
      <c r="BF133" s="213" t="s">
        <v>17</v>
      </c>
      <c r="BG133" s="213" t="s">
        <v>17</v>
      </c>
      <c r="BH133" s="213" t="s">
        <v>17</v>
      </c>
      <c r="BI133" s="214">
        <v>44801</v>
      </c>
      <c r="BJ133" s="222" t="s">
        <v>9198</v>
      </c>
      <c r="BK133" s="222">
        <v>75</v>
      </c>
      <c r="BL133" s="222" t="s">
        <v>8251</v>
      </c>
      <c r="BM133" s="222" t="s">
        <v>22</v>
      </c>
      <c r="BN133" s="222">
        <v>3</v>
      </c>
      <c r="BO133" s="222" t="s">
        <v>9197</v>
      </c>
      <c r="BP133" s="218" t="s">
        <v>8282</v>
      </c>
      <c r="BQ133" s="223">
        <v>45564</v>
      </c>
      <c r="BR133" s="221" t="s">
        <v>940</v>
      </c>
      <c r="BS133" s="224" t="s">
        <v>17</v>
      </c>
      <c r="BT133" s="224" t="s">
        <v>17</v>
      </c>
      <c r="BU133" s="224" t="s">
        <v>17</v>
      </c>
      <c r="BV133" s="224" t="s">
        <v>17</v>
      </c>
      <c r="BW133" s="224" t="s">
        <v>17</v>
      </c>
      <c r="BX133" s="224" t="s">
        <v>17</v>
      </c>
      <c r="BY133" s="214">
        <v>44801</v>
      </c>
      <c r="BZ133" s="222" t="s">
        <v>941</v>
      </c>
      <c r="CA133" s="222" t="s">
        <v>17</v>
      </c>
      <c r="CB133" s="222" t="s">
        <v>17</v>
      </c>
      <c r="CC133" s="222" t="s">
        <v>17</v>
      </c>
      <c r="CD133" s="222" t="s">
        <v>17</v>
      </c>
      <c r="CE133" s="222" t="s">
        <v>17</v>
      </c>
      <c r="CF133" s="222" t="s">
        <v>17</v>
      </c>
      <c r="CG133" s="223">
        <v>44801</v>
      </c>
      <c r="CH133" s="221" t="s">
        <v>11825</v>
      </c>
      <c r="CI133" s="222" t="e">
        <v>#N/A</v>
      </c>
      <c r="CJ133" s="222" t="e">
        <v>#N/A</v>
      </c>
      <c r="CK133" s="222" t="e">
        <v>#N/A</v>
      </c>
      <c r="CL133" s="222" t="e">
        <v>#N/A</v>
      </c>
      <c r="CM133" s="222" t="e">
        <v>#N/A</v>
      </c>
      <c r="CN133" s="222" t="e">
        <v>#N/A</v>
      </c>
      <c r="CO133" s="225" t="e">
        <v>#N/A</v>
      </c>
      <c r="CP133" s="222" t="s">
        <v>943</v>
      </c>
      <c r="CQ133" s="224" t="s">
        <v>17</v>
      </c>
      <c r="CR133" s="224" t="s">
        <v>17</v>
      </c>
      <c r="CS133" s="224" t="s">
        <v>17</v>
      </c>
      <c r="CT133" s="224" t="s">
        <v>17</v>
      </c>
      <c r="CU133" s="224" t="s">
        <v>17</v>
      </c>
      <c r="CV133" s="224" t="s">
        <v>17</v>
      </c>
      <c r="CW133" s="214">
        <v>44801</v>
      </c>
      <c r="CX133" s="222" t="s">
        <v>9201</v>
      </c>
      <c r="CY133" s="218">
        <v>378000</v>
      </c>
      <c r="CZ133" s="218" t="s">
        <v>9192</v>
      </c>
      <c r="DA133" s="218" t="s">
        <v>884</v>
      </c>
      <c r="DB133" s="218">
        <v>2</v>
      </c>
      <c r="DC133" s="218" t="s">
        <v>9208</v>
      </c>
      <c r="DD133" s="218" t="s">
        <v>9193</v>
      </c>
      <c r="DE133" s="220">
        <v>45564</v>
      </c>
      <c r="DF133" s="221" t="s">
        <v>9205</v>
      </c>
      <c r="DG133" s="213">
        <v>132628000</v>
      </c>
      <c r="DH133" s="224" t="s">
        <v>9202</v>
      </c>
      <c r="DI133" s="224" t="s">
        <v>884</v>
      </c>
      <c r="DJ133" s="224">
        <v>2</v>
      </c>
      <c r="DK133" s="224" t="s">
        <v>9204</v>
      </c>
      <c r="DL133" s="224" t="s">
        <v>9203</v>
      </c>
      <c r="DM133" s="214">
        <v>45564</v>
      </c>
      <c r="DN133" s="222" t="s">
        <v>9207</v>
      </c>
      <c r="DO133" s="218">
        <v>0</v>
      </c>
      <c r="DP133" s="222" t="s">
        <v>9192</v>
      </c>
      <c r="DQ133" s="222" t="s">
        <v>884</v>
      </c>
      <c r="DR133" s="222">
        <v>2</v>
      </c>
      <c r="DS133" s="222" t="s">
        <v>9206</v>
      </c>
      <c r="DT133" s="222" t="s">
        <v>9193</v>
      </c>
      <c r="DU133" s="223">
        <v>45564</v>
      </c>
      <c r="DV133" s="221" t="s">
        <v>9209</v>
      </c>
      <c r="DW133" s="213">
        <v>378000</v>
      </c>
      <c r="DX133" s="224" t="s">
        <v>9192</v>
      </c>
      <c r="DY133" s="224" t="s">
        <v>884</v>
      </c>
      <c r="DZ133" s="224">
        <v>2</v>
      </c>
      <c r="EA133" s="224" t="s">
        <v>9208</v>
      </c>
      <c r="EB133" s="224" t="s">
        <v>9193</v>
      </c>
      <c r="EC133" s="214">
        <v>45564</v>
      </c>
      <c r="ED133" s="222" t="s">
        <v>9211</v>
      </c>
      <c r="EE133" s="218" t="s">
        <v>17</v>
      </c>
      <c r="EF133" s="222" t="s">
        <v>9192</v>
      </c>
      <c r="EG133" s="222" t="s">
        <v>884</v>
      </c>
      <c r="EH133" s="222">
        <v>2</v>
      </c>
      <c r="EI133" s="222" t="s">
        <v>9210</v>
      </c>
      <c r="EJ133" s="222" t="s">
        <v>9193</v>
      </c>
      <c r="EK133" s="223">
        <v>45564</v>
      </c>
      <c r="EL133" s="221" t="s">
        <v>9213</v>
      </c>
      <c r="EM133" s="213" t="s">
        <v>17</v>
      </c>
      <c r="EN133" s="224" t="s">
        <v>9192</v>
      </c>
      <c r="EO133" s="224" t="s">
        <v>884</v>
      </c>
      <c r="EP133" s="224">
        <v>2</v>
      </c>
      <c r="EQ133" s="224" t="s">
        <v>9212</v>
      </c>
      <c r="ER133" s="224" t="s">
        <v>9193</v>
      </c>
      <c r="ES133" s="214">
        <v>45564</v>
      </c>
      <c r="ET133" s="222" t="s">
        <v>9200</v>
      </c>
      <c r="EU133" s="222">
        <v>75</v>
      </c>
      <c r="EV133" s="222" t="s">
        <v>8251</v>
      </c>
      <c r="EW133" s="222" t="s">
        <v>22</v>
      </c>
      <c r="EX133" s="222">
        <v>3</v>
      </c>
      <c r="EY133" s="222" t="s">
        <v>9197</v>
      </c>
      <c r="EZ133" s="222" t="s">
        <v>9199</v>
      </c>
      <c r="FA133" s="223">
        <v>45564</v>
      </c>
      <c r="FB133" s="221" t="s">
        <v>946</v>
      </c>
      <c r="FC133" s="224">
        <v>4</v>
      </c>
      <c r="FD133" s="224" t="s">
        <v>944</v>
      </c>
      <c r="FE133" s="224" t="s">
        <v>492</v>
      </c>
      <c r="FF133" s="224">
        <v>1</v>
      </c>
      <c r="FG133" s="224" t="s">
        <v>885</v>
      </c>
      <c r="FH133" s="224" t="s">
        <v>945</v>
      </c>
      <c r="FI133" s="214">
        <v>44801</v>
      </c>
      <c r="FJ133" s="221" t="s">
        <v>947</v>
      </c>
      <c r="FK133" s="222" t="s">
        <v>17</v>
      </c>
      <c r="FL133" s="222" t="s">
        <v>17</v>
      </c>
      <c r="FM133" s="222" t="s">
        <v>17</v>
      </c>
      <c r="FN133" s="222" t="s">
        <v>17</v>
      </c>
      <c r="FO133" s="222" t="s">
        <v>17</v>
      </c>
      <c r="FP133" s="218" t="s">
        <v>17</v>
      </c>
      <c r="FQ133" s="219">
        <v>44801</v>
      </c>
      <c r="FR133" s="221" t="s">
        <v>948</v>
      </c>
      <c r="FS133" s="224" t="s">
        <v>17</v>
      </c>
      <c r="FT133" s="224" t="s">
        <v>17</v>
      </c>
      <c r="FU133" s="224" t="s">
        <v>17</v>
      </c>
      <c r="FV133" s="224" t="s">
        <v>17</v>
      </c>
      <c r="FW133" s="224" t="s">
        <v>17</v>
      </c>
      <c r="FX133" s="224" t="s">
        <v>17</v>
      </c>
      <c r="FY133" s="214">
        <v>44801</v>
      </c>
      <c r="FZ133" s="222" t="s">
        <v>2893</v>
      </c>
      <c r="GA133" s="222">
        <v>0</v>
      </c>
      <c r="GB133" s="222" t="s">
        <v>2177</v>
      </c>
      <c r="GC133" s="222" t="s">
        <v>33</v>
      </c>
      <c r="GD133" s="222">
        <v>2</v>
      </c>
      <c r="GE133" s="222" t="s">
        <v>17</v>
      </c>
      <c r="GF133" s="222" t="s">
        <v>17</v>
      </c>
      <c r="GG133" s="223">
        <v>45460</v>
      </c>
      <c r="GH133" s="221" t="s">
        <v>2899</v>
      </c>
      <c r="GI133" s="224">
        <v>0</v>
      </c>
      <c r="GJ133" s="224" t="s">
        <v>2177</v>
      </c>
      <c r="GK133" s="224" t="s">
        <v>33</v>
      </c>
      <c r="GL133" s="224">
        <v>2</v>
      </c>
      <c r="GM133" s="224" t="s">
        <v>17</v>
      </c>
      <c r="GN133" s="224" t="s">
        <v>17</v>
      </c>
      <c r="GO133" s="214">
        <v>45460</v>
      </c>
      <c r="GP133" s="222" t="s">
        <v>2894</v>
      </c>
      <c r="GQ133" s="222">
        <v>0</v>
      </c>
      <c r="GR133" s="222" t="s">
        <v>2177</v>
      </c>
      <c r="GS133" s="222" t="s">
        <v>33</v>
      </c>
      <c r="GT133" s="222">
        <v>2</v>
      </c>
      <c r="GU133" s="222" t="s">
        <v>17</v>
      </c>
      <c r="GV133" s="222" t="s">
        <v>17</v>
      </c>
      <c r="GW133" s="223">
        <v>45460</v>
      </c>
      <c r="GX133" s="221" t="s">
        <v>2900</v>
      </c>
      <c r="GY133" s="224">
        <v>0</v>
      </c>
      <c r="GZ133" s="224" t="s">
        <v>2177</v>
      </c>
      <c r="HA133" s="224" t="s">
        <v>33</v>
      </c>
      <c r="HB133" s="224">
        <v>2</v>
      </c>
      <c r="HC133" s="224" t="s">
        <v>17</v>
      </c>
      <c r="HD133" s="224" t="s">
        <v>17</v>
      </c>
      <c r="HE133" s="214">
        <v>45460</v>
      </c>
      <c r="HF133" s="222" t="s">
        <v>2892</v>
      </c>
      <c r="HG133" s="222">
        <v>0</v>
      </c>
      <c r="HH133" s="222" t="s">
        <v>2177</v>
      </c>
      <c r="HI133" s="222" t="s">
        <v>33</v>
      </c>
      <c r="HJ133" s="222">
        <v>2</v>
      </c>
      <c r="HK133" s="222" t="s">
        <v>17</v>
      </c>
      <c r="HL133" s="222" t="s">
        <v>17</v>
      </c>
      <c r="HM133" s="223">
        <v>45460</v>
      </c>
      <c r="HN133" s="221" t="s">
        <v>2898</v>
      </c>
      <c r="HO133" s="224">
        <v>0</v>
      </c>
      <c r="HP133" s="224" t="s">
        <v>2177</v>
      </c>
      <c r="HQ133" s="224" t="s">
        <v>33</v>
      </c>
      <c r="HR133" s="224">
        <v>2</v>
      </c>
      <c r="HS133" s="224" t="s">
        <v>17</v>
      </c>
      <c r="HT133" s="224" t="s">
        <v>17</v>
      </c>
      <c r="HU133" s="214">
        <v>45460</v>
      </c>
      <c r="HV133" s="222" t="s">
        <v>2895</v>
      </c>
      <c r="HW133" s="222">
        <v>0</v>
      </c>
      <c r="HX133" s="222" t="s">
        <v>2177</v>
      </c>
      <c r="HY133" s="222" t="s">
        <v>33</v>
      </c>
      <c r="HZ133" s="222">
        <v>2</v>
      </c>
      <c r="IA133" s="222" t="s">
        <v>17</v>
      </c>
      <c r="IB133" s="222" t="s">
        <v>17</v>
      </c>
      <c r="IC133" s="223">
        <v>45460</v>
      </c>
      <c r="ID133" s="221" t="s">
        <v>2897</v>
      </c>
      <c r="IE133" s="224">
        <v>1</v>
      </c>
      <c r="IF133" s="224" t="s">
        <v>2177</v>
      </c>
      <c r="IG133" s="224" t="s">
        <v>33</v>
      </c>
      <c r="IH133" s="224">
        <v>2</v>
      </c>
      <c r="II133" s="224" t="s">
        <v>17</v>
      </c>
      <c r="IJ133" s="224" t="s">
        <v>17</v>
      </c>
      <c r="IK133" s="214">
        <v>45460</v>
      </c>
      <c r="IL133" s="222" t="s">
        <v>2896</v>
      </c>
      <c r="IM133" s="222">
        <v>1</v>
      </c>
      <c r="IN133" s="222" t="s">
        <v>2177</v>
      </c>
      <c r="IO133" s="222" t="s">
        <v>33</v>
      </c>
      <c r="IP133" s="222">
        <v>2</v>
      </c>
      <c r="IQ133" s="222" t="s">
        <v>17</v>
      </c>
      <c r="IR133" s="222" t="s">
        <v>17</v>
      </c>
      <c r="IS133" s="223">
        <v>45460</v>
      </c>
    </row>
    <row r="134" spans="1:253" s="11" customFormat="1" ht="13.25" customHeight="1" x14ac:dyDescent="0.25">
      <c r="A134" s="11" t="s">
        <v>1547</v>
      </c>
      <c r="B134" s="11">
        <v>0</v>
      </c>
      <c r="C134" s="11" t="s">
        <v>1548</v>
      </c>
      <c r="D134" s="11" t="s">
        <v>1549</v>
      </c>
      <c r="E134" s="11" t="s">
        <v>11454</v>
      </c>
      <c r="F134" s="11" t="s">
        <v>6329</v>
      </c>
      <c r="G134" s="212">
        <v>226783000</v>
      </c>
      <c r="H134" s="213" t="s">
        <v>6326</v>
      </c>
      <c r="I134" s="213" t="s">
        <v>884</v>
      </c>
      <c r="J134" s="213">
        <v>2</v>
      </c>
      <c r="K134" s="213" t="s">
        <v>6328</v>
      </c>
      <c r="L134" s="213" t="s">
        <v>6327</v>
      </c>
      <c r="M134" s="214">
        <v>45560</v>
      </c>
      <c r="N134" s="221" t="s">
        <v>4669</v>
      </c>
      <c r="O134" s="216">
        <v>37488</v>
      </c>
      <c r="P134" s="216" t="s">
        <v>4666</v>
      </c>
      <c r="Q134" s="216" t="s">
        <v>492</v>
      </c>
      <c r="R134" s="216">
        <v>1</v>
      </c>
      <c r="S134" s="216" t="s">
        <v>4668</v>
      </c>
      <c r="T134" s="216" t="s">
        <v>4667</v>
      </c>
      <c r="U134" s="217">
        <v>45529</v>
      </c>
      <c r="V134" s="221" t="s">
        <v>6333</v>
      </c>
      <c r="W134" s="213">
        <v>5010000</v>
      </c>
      <c r="X134" s="213" t="s">
        <v>6330</v>
      </c>
      <c r="Y134" s="213" t="s">
        <v>884</v>
      </c>
      <c r="Z134" s="213">
        <v>2</v>
      </c>
      <c r="AA134" s="213" t="s">
        <v>6332</v>
      </c>
      <c r="AB134" s="213" t="s">
        <v>6331</v>
      </c>
      <c r="AC134" s="214">
        <v>45560</v>
      </c>
      <c r="AD134" s="221" t="s">
        <v>6335</v>
      </c>
      <c r="AE134" s="218">
        <v>5010000</v>
      </c>
      <c r="AF134" s="218" t="s">
        <v>6330</v>
      </c>
      <c r="AG134" s="218" t="s">
        <v>884</v>
      </c>
      <c r="AH134" s="218">
        <v>2</v>
      </c>
      <c r="AI134" s="218" t="s">
        <v>6334</v>
      </c>
      <c r="AJ134" s="218" t="s">
        <v>6331</v>
      </c>
      <c r="AK134" s="219">
        <v>45560</v>
      </c>
      <c r="AL134" s="221" t="s">
        <v>6337</v>
      </c>
      <c r="AM134" s="213">
        <v>1307000</v>
      </c>
      <c r="AN134" s="213" t="s">
        <v>5991</v>
      </c>
      <c r="AO134" s="213" t="s">
        <v>884</v>
      </c>
      <c r="AP134" s="213">
        <v>2</v>
      </c>
      <c r="AQ134" s="213" t="s">
        <v>6336</v>
      </c>
      <c r="AR134" s="213" t="s">
        <v>5992</v>
      </c>
      <c r="AS134" s="214">
        <v>45560</v>
      </c>
      <c r="AT134" s="222" t="s">
        <v>4670</v>
      </c>
      <c r="AU134" s="218" t="s">
        <v>17</v>
      </c>
      <c r="AV134" s="218" t="s">
        <v>17</v>
      </c>
      <c r="AW134" s="218" t="s">
        <v>17</v>
      </c>
      <c r="AX134" s="218" t="s">
        <v>17</v>
      </c>
      <c r="AY134" s="218" t="s">
        <v>1759</v>
      </c>
      <c r="AZ134" s="218" t="s">
        <v>17</v>
      </c>
      <c r="BA134" s="219">
        <v>45529</v>
      </c>
      <c r="BB134" s="221" t="s">
        <v>1553</v>
      </c>
      <c r="BC134" s="213" t="s">
        <v>17</v>
      </c>
      <c r="BD134" s="213" t="s">
        <v>17</v>
      </c>
      <c r="BE134" s="213" t="s">
        <v>17</v>
      </c>
      <c r="BF134" s="213" t="s">
        <v>17</v>
      </c>
      <c r="BG134" s="213" t="s">
        <v>1550</v>
      </c>
      <c r="BH134" s="213" t="s">
        <v>17</v>
      </c>
      <c r="BI134" s="214">
        <v>45381</v>
      </c>
      <c r="BJ134" s="222" t="s">
        <v>6339</v>
      </c>
      <c r="BK134" s="222">
        <v>2844</v>
      </c>
      <c r="BL134" s="222" t="s">
        <v>5995</v>
      </c>
      <c r="BM134" s="222" t="s">
        <v>884</v>
      </c>
      <c r="BN134" s="222">
        <v>2</v>
      </c>
      <c r="BO134" s="222" t="s">
        <v>6338</v>
      </c>
      <c r="BP134" s="218" t="s">
        <v>691</v>
      </c>
      <c r="BQ134" s="223">
        <v>45560</v>
      </c>
      <c r="BR134" s="221" t="s">
        <v>1554</v>
      </c>
      <c r="BS134" s="224" t="s">
        <v>17</v>
      </c>
      <c r="BT134" s="224" t="s">
        <v>17</v>
      </c>
      <c r="BU134" s="224" t="s">
        <v>17</v>
      </c>
      <c r="BV134" s="224" t="s">
        <v>17</v>
      </c>
      <c r="BW134" s="224" t="s">
        <v>1550</v>
      </c>
      <c r="BX134" s="224" t="s">
        <v>17</v>
      </c>
      <c r="BY134" s="214">
        <v>45381</v>
      </c>
      <c r="BZ134" s="222" t="s">
        <v>1555</v>
      </c>
      <c r="CA134" s="222" t="s">
        <v>17</v>
      </c>
      <c r="CB134" s="222" t="s">
        <v>17</v>
      </c>
      <c r="CC134" s="222" t="s">
        <v>17</v>
      </c>
      <c r="CD134" s="222" t="s">
        <v>17</v>
      </c>
      <c r="CE134" s="222" t="s">
        <v>1550</v>
      </c>
      <c r="CF134" s="222" t="s">
        <v>17</v>
      </c>
      <c r="CG134" s="223">
        <v>45381</v>
      </c>
      <c r="CH134" s="221" t="s">
        <v>11826</v>
      </c>
      <c r="CI134" s="222" t="e">
        <v>#N/A</v>
      </c>
      <c r="CJ134" s="222" t="e">
        <v>#N/A</v>
      </c>
      <c r="CK134" s="222" t="e">
        <v>#N/A</v>
      </c>
      <c r="CL134" s="222" t="e">
        <v>#N/A</v>
      </c>
      <c r="CM134" s="222" t="e">
        <v>#N/A</v>
      </c>
      <c r="CN134" s="222" t="e">
        <v>#N/A</v>
      </c>
      <c r="CO134" s="225" t="e">
        <v>#N/A</v>
      </c>
      <c r="CP134" s="222" t="s">
        <v>1557</v>
      </c>
      <c r="CQ134" s="224" t="s">
        <v>17</v>
      </c>
      <c r="CR134" s="224" t="s">
        <v>17</v>
      </c>
      <c r="CS134" s="224" t="s">
        <v>17</v>
      </c>
      <c r="CT134" s="224" t="s">
        <v>17</v>
      </c>
      <c r="CU134" s="224" t="s">
        <v>1550</v>
      </c>
      <c r="CV134" s="224" t="s">
        <v>17</v>
      </c>
      <c r="CW134" s="214">
        <v>45381</v>
      </c>
      <c r="CX134" s="222" t="s">
        <v>6347</v>
      </c>
      <c r="CY134" s="218">
        <v>3216000</v>
      </c>
      <c r="CZ134" s="218" t="s">
        <v>6348</v>
      </c>
      <c r="DA134" s="218" t="s">
        <v>884</v>
      </c>
      <c r="DB134" s="218">
        <v>2</v>
      </c>
      <c r="DC134" s="218" t="s">
        <v>4673</v>
      </c>
      <c r="DD134" s="218" t="s">
        <v>6349</v>
      </c>
      <c r="DE134" s="220">
        <v>45560</v>
      </c>
      <c r="DF134" s="221" t="s">
        <v>4674</v>
      </c>
      <c r="DG134" s="213">
        <v>0</v>
      </c>
      <c r="DH134" s="224" t="s">
        <v>4671</v>
      </c>
      <c r="DI134" s="224" t="s">
        <v>884</v>
      </c>
      <c r="DJ134" s="224">
        <v>2</v>
      </c>
      <c r="DK134" s="224" t="s">
        <v>4673</v>
      </c>
      <c r="DL134" s="224" t="s">
        <v>4672</v>
      </c>
      <c r="DM134" s="214">
        <v>45529</v>
      </c>
      <c r="DN134" s="222" t="s">
        <v>4675</v>
      </c>
      <c r="DO134" s="218">
        <v>1794000</v>
      </c>
      <c r="DP134" s="222" t="s">
        <v>4671</v>
      </c>
      <c r="DQ134" s="222" t="s">
        <v>884</v>
      </c>
      <c r="DR134" s="222">
        <v>2</v>
      </c>
      <c r="DS134" s="222" t="s">
        <v>4673</v>
      </c>
      <c r="DT134" s="222" t="s">
        <v>4672</v>
      </c>
      <c r="DU134" s="223">
        <v>45529</v>
      </c>
      <c r="DV134" s="221" t="s">
        <v>6350</v>
      </c>
      <c r="DW134" s="213">
        <v>1752000</v>
      </c>
      <c r="DX134" s="224" t="s">
        <v>6348</v>
      </c>
      <c r="DY134" s="224" t="s">
        <v>884</v>
      </c>
      <c r="DZ134" s="224">
        <v>2</v>
      </c>
      <c r="EA134" s="224" t="s">
        <v>4673</v>
      </c>
      <c r="EB134" s="224" t="s">
        <v>6349</v>
      </c>
      <c r="EC134" s="214">
        <v>45560</v>
      </c>
      <c r="ED134" s="222" t="s">
        <v>4678</v>
      </c>
      <c r="EE134" s="218">
        <v>1464000</v>
      </c>
      <c r="EF134" s="222" t="s">
        <v>4676</v>
      </c>
      <c r="EG134" s="222" t="s">
        <v>884</v>
      </c>
      <c r="EH134" s="222">
        <v>2</v>
      </c>
      <c r="EI134" s="222" t="s">
        <v>4673</v>
      </c>
      <c r="EJ134" s="222" t="s">
        <v>4677</v>
      </c>
      <c r="EK134" s="223">
        <v>45529</v>
      </c>
      <c r="EL134" s="221" t="s">
        <v>4682</v>
      </c>
      <c r="EM134" s="213" t="s">
        <v>17</v>
      </c>
      <c r="EN134" s="224" t="s">
        <v>4679</v>
      </c>
      <c r="EO134" s="224" t="s">
        <v>884</v>
      </c>
      <c r="EP134" s="224">
        <v>2</v>
      </c>
      <c r="EQ134" s="224" t="s">
        <v>4681</v>
      </c>
      <c r="ER134" s="224" t="s">
        <v>4680</v>
      </c>
      <c r="ES134" s="214">
        <v>45529</v>
      </c>
      <c r="ET134" s="222" t="s">
        <v>6343</v>
      </c>
      <c r="EU134" s="222">
        <v>9702</v>
      </c>
      <c r="EV134" s="222" t="s">
        <v>6340</v>
      </c>
      <c r="EW134" s="222" t="s">
        <v>884</v>
      </c>
      <c r="EX134" s="222">
        <v>2</v>
      </c>
      <c r="EY134" s="222" t="s">
        <v>6342</v>
      </c>
      <c r="EZ134" s="222" t="s">
        <v>6341</v>
      </c>
      <c r="FA134" s="223">
        <v>45560</v>
      </c>
      <c r="FB134" s="221" t="s">
        <v>6353</v>
      </c>
      <c r="FC134" s="224">
        <v>5</v>
      </c>
      <c r="FD134" s="224" t="s">
        <v>6351</v>
      </c>
      <c r="FE134" s="224" t="s">
        <v>492</v>
      </c>
      <c r="FF134" s="224">
        <v>1</v>
      </c>
      <c r="FG134" s="224" t="s">
        <v>4165</v>
      </c>
      <c r="FH134" s="224" t="s">
        <v>6352</v>
      </c>
      <c r="FI134" s="214">
        <v>45560</v>
      </c>
      <c r="FJ134" s="221" t="s">
        <v>1551</v>
      </c>
      <c r="FK134" s="222" t="s">
        <v>17</v>
      </c>
      <c r="FL134" s="222" t="s">
        <v>17</v>
      </c>
      <c r="FM134" s="222" t="s">
        <v>17</v>
      </c>
      <c r="FN134" s="222" t="s">
        <v>17</v>
      </c>
      <c r="FO134" s="222" t="s">
        <v>1550</v>
      </c>
      <c r="FP134" s="218" t="s">
        <v>17</v>
      </c>
      <c r="FQ134" s="219">
        <v>45381</v>
      </c>
      <c r="FR134" s="221" t="s">
        <v>1552</v>
      </c>
      <c r="FS134" s="224" t="s">
        <v>17</v>
      </c>
      <c r="FT134" s="224" t="s">
        <v>17</v>
      </c>
      <c r="FU134" s="224" t="s">
        <v>17</v>
      </c>
      <c r="FV134" s="224" t="s">
        <v>17</v>
      </c>
      <c r="FW134" s="224" t="s">
        <v>1550</v>
      </c>
      <c r="FX134" s="224" t="s">
        <v>17</v>
      </c>
      <c r="FY134" s="214">
        <v>45381</v>
      </c>
      <c r="FZ134" s="222" t="s">
        <v>2902</v>
      </c>
      <c r="GA134" s="222">
        <v>2</v>
      </c>
      <c r="GB134" s="222" t="s">
        <v>2177</v>
      </c>
      <c r="GC134" s="222" t="s">
        <v>33</v>
      </c>
      <c r="GD134" s="222">
        <v>2</v>
      </c>
      <c r="GE134" s="222" t="s">
        <v>17</v>
      </c>
      <c r="GF134" s="222" t="s">
        <v>17</v>
      </c>
      <c r="GG134" s="223">
        <v>45460</v>
      </c>
      <c r="GH134" s="221" t="s">
        <v>2908</v>
      </c>
      <c r="GI134" s="224">
        <v>3</v>
      </c>
      <c r="GJ134" s="224" t="s">
        <v>2177</v>
      </c>
      <c r="GK134" s="224" t="s">
        <v>33</v>
      </c>
      <c r="GL134" s="224">
        <v>2</v>
      </c>
      <c r="GM134" s="224" t="s">
        <v>17</v>
      </c>
      <c r="GN134" s="224" t="s">
        <v>17</v>
      </c>
      <c r="GO134" s="214">
        <v>45460</v>
      </c>
      <c r="GP134" s="222" t="s">
        <v>2903</v>
      </c>
      <c r="GQ134" s="222">
        <v>2</v>
      </c>
      <c r="GR134" s="222" t="s">
        <v>2177</v>
      </c>
      <c r="GS134" s="222" t="s">
        <v>33</v>
      </c>
      <c r="GT134" s="222">
        <v>2</v>
      </c>
      <c r="GU134" s="222" t="s">
        <v>17</v>
      </c>
      <c r="GV134" s="222" t="s">
        <v>17</v>
      </c>
      <c r="GW134" s="223">
        <v>45460</v>
      </c>
      <c r="GX134" s="221" t="s">
        <v>2909</v>
      </c>
      <c r="GY134" s="224">
        <v>2</v>
      </c>
      <c r="GZ134" s="224" t="s">
        <v>2177</v>
      </c>
      <c r="HA134" s="224" t="s">
        <v>33</v>
      </c>
      <c r="HB134" s="224">
        <v>2</v>
      </c>
      <c r="HC134" s="224" t="s">
        <v>17</v>
      </c>
      <c r="HD134" s="224" t="s">
        <v>17</v>
      </c>
      <c r="HE134" s="214">
        <v>45460</v>
      </c>
      <c r="HF134" s="222" t="s">
        <v>2901</v>
      </c>
      <c r="HG134" s="222">
        <v>3</v>
      </c>
      <c r="HH134" s="222" t="s">
        <v>2177</v>
      </c>
      <c r="HI134" s="222" t="s">
        <v>33</v>
      </c>
      <c r="HJ134" s="222">
        <v>2</v>
      </c>
      <c r="HK134" s="222" t="s">
        <v>17</v>
      </c>
      <c r="HL134" s="222" t="s">
        <v>17</v>
      </c>
      <c r="HM134" s="223">
        <v>45460</v>
      </c>
      <c r="HN134" s="221" t="s">
        <v>2907</v>
      </c>
      <c r="HO134" s="224">
        <v>3</v>
      </c>
      <c r="HP134" s="224" t="s">
        <v>2177</v>
      </c>
      <c r="HQ134" s="224" t="s">
        <v>33</v>
      </c>
      <c r="HR134" s="224">
        <v>2</v>
      </c>
      <c r="HS134" s="224" t="s">
        <v>17</v>
      </c>
      <c r="HT134" s="224" t="s">
        <v>17</v>
      </c>
      <c r="HU134" s="214">
        <v>45460</v>
      </c>
      <c r="HV134" s="222" t="s">
        <v>2904</v>
      </c>
      <c r="HW134" s="222">
        <v>3</v>
      </c>
      <c r="HX134" s="222" t="s">
        <v>2177</v>
      </c>
      <c r="HY134" s="222" t="s">
        <v>33</v>
      </c>
      <c r="HZ134" s="222">
        <v>2</v>
      </c>
      <c r="IA134" s="222" t="s">
        <v>17</v>
      </c>
      <c r="IB134" s="222" t="s">
        <v>17</v>
      </c>
      <c r="IC134" s="223">
        <v>45460</v>
      </c>
      <c r="ID134" s="221" t="s">
        <v>2906</v>
      </c>
      <c r="IE134" s="224">
        <v>2</v>
      </c>
      <c r="IF134" s="224" t="s">
        <v>2177</v>
      </c>
      <c r="IG134" s="224" t="s">
        <v>33</v>
      </c>
      <c r="IH134" s="224">
        <v>2</v>
      </c>
      <c r="II134" s="224" t="s">
        <v>17</v>
      </c>
      <c r="IJ134" s="224" t="s">
        <v>17</v>
      </c>
      <c r="IK134" s="214">
        <v>45460</v>
      </c>
      <c r="IL134" s="222" t="s">
        <v>2905</v>
      </c>
      <c r="IM134" s="222">
        <v>2</v>
      </c>
      <c r="IN134" s="222" t="s">
        <v>2177</v>
      </c>
      <c r="IO134" s="222" t="s">
        <v>33</v>
      </c>
      <c r="IP134" s="222">
        <v>2</v>
      </c>
      <c r="IQ134" s="222" t="s">
        <v>17</v>
      </c>
      <c r="IR134" s="222" t="s">
        <v>17</v>
      </c>
      <c r="IS134" s="223">
        <v>45460</v>
      </c>
    </row>
    <row r="135" spans="1:253" s="11" customFormat="1" ht="13.25" customHeight="1" x14ac:dyDescent="0.25">
      <c r="A135" s="11" t="s">
        <v>1140</v>
      </c>
      <c r="B135" s="11">
        <v>0</v>
      </c>
      <c r="C135" s="11" t="s">
        <v>1141</v>
      </c>
      <c r="D135" s="11" t="s">
        <v>1142</v>
      </c>
      <c r="E135" s="11" t="s">
        <v>11457</v>
      </c>
      <c r="F135" s="11" t="s">
        <v>9832</v>
      </c>
      <c r="G135" s="212">
        <v>165238000</v>
      </c>
      <c r="H135" s="213" t="s">
        <v>9829</v>
      </c>
      <c r="I135" s="213" t="s">
        <v>884</v>
      </c>
      <c r="J135" s="213">
        <v>2</v>
      </c>
      <c r="K135" s="213" t="s">
        <v>9831</v>
      </c>
      <c r="L135" s="213" t="s">
        <v>9830</v>
      </c>
      <c r="M135" s="214">
        <v>45565</v>
      </c>
      <c r="N135" s="227" t="s">
        <v>9836</v>
      </c>
      <c r="O135" s="216">
        <v>2753873</v>
      </c>
      <c r="P135" s="216" t="s">
        <v>9833</v>
      </c>
      <c r="Q135" s="216" t="s">
        <v>884</v>
      </c>
      <c r="R135" s="216">
        <v>2</v>
      </c>
      <c r="S135" s="216" t="s">
        <v>9835</v>
      </c>
      <c r="T135" s="216" t="s">
        <v>9834</v>
      </c>
      <c r="U135" s="217">
        <v>45565</v>
      </c>
      <c r="V135" s="227" t="s">
        <v>9840</v>
      </c>
      <c r="W135" s="213">
        <v>101169000</v>
      </c>
      <c r="X135" s="213" t="s">
        <v>9837</v>
      </c>
      <c r="Y135" s="213" t="s">
        <v>884</v>
      </c>
      <c r="Z135" s="213">
        <v>2</v>
      </c>
      <c r="AA135" s="213" t="s">
        <v>9839</v>
      </c>
      <c r="AB135" s="213" t="s">
        <v>9838</v>
      </c>
      <c r="AC135" s="214">
        <v>45565</v>
      </c>
      <c r="AD135" s="227" t="s">
        <v>9844</v>
      </c>
      <c r="AE135" s="218">
        <v>67634000</v>
      </c>
      <c r="AF135" s="218" t="s">
        <v>9841</v>
      </c>
      <c r="AG135" s="218" t="s">
        <v>884</v>
      </c>
      <c r="AH135" s="218">
        <v>2</v>
      </c>
      <c r="AI135" s="218" t="s">
        <v>9843</v>
      </c>
      <c r="AJ135" s="218" t="s">
        <v>9842</v>
      </c>
      <c r="AK135" s="219">
        <v>45565</v>
      </c>
      <c r="AL135" s="227" t="s">
        <v>9848</v>
      </c>
      <c r="AM135" s="213">
        <v>508000</v>
      </c>
      <c r="AN135" s="213" t="s">
        <v>9845</v>
      </c>
      <c r="AO135" s="213" t="s">
        <v>884</v>
      </c>
      <c r="AP135" s="213">
        <v>2</v>
      </c>
      <c r="AQ135" s="213" t="s">
        <v>9847</v>
      </c>
      <c r="AR135" s="213" t="s">
        <v>9846</v>
      </c>
      <c r="AS135" s="214">
        <v>45565</v>
      </c>
      <c r="AT135" s="228" t="s">
        <v>9856</v>
      </c>
      <c r="AU135" s="218">
        <v>4</v>
      </c>
      <c r="AV135" s="218" t="s">
        <v>9853</v>
      </c>
      <c r="AW135" s="218" t="s">
        <v>884</v>
      </c>
      <c r="AX135" s="218">
        <v>2</v>
      </c>
      <c r="AY135" s="218" t="s">
        <v>9855</v>
      </c>
      <c r="AZ135" s="218" t="s">
        <v>9854</v>
      </c>
      <c r="BA135" s="219">
        <v>45565</v>
      </c>
      <c r="BB135" s="227" t="s">
        <v>9852</v>
      </c>
      <c r="BC135" s="213">
        <v>284825</v>
      </c>
      <c r="BD135" s="213" t="s">
        <v>9849</v>
      </c>
      <c r="BE135" s="213" t="s">
        <v>884</v>
      </c>
      <c r="BF135" s="213">
        <v>2</v>
      </c>
      <c r="BG135" s="213" t="s">
        <v>9851</v>
      </c>
      <c r="BH135" s="213" t="s">
        <v>9850</v>
      </c>
      <c r="BI135" s="214">
        <v>45565</v>
      </c>
      <c r="BJ135" s="228" t="s">
        <v>9860</v>
      </c>
      <c r="BK135" s="232">
        <v>3252</v>
      </c>
      <c r="BL135" s="228" t="s">
        <v>9857</v>
      </c>
      <c r="BM135" s="228" t="s">
        <v>884</v>
      </c>
      <c r="BN135" s="228">
        <v>2</v>
      </c>
      <c r="BO135" s="228" t="s">
        <v>9859</v>
      </c>
      <c r="BP135" s="218" t="s">
        <v>9858</v>
      </c>
      <c r="BQ135" s="229">
        <v>45565</v>
      </c>
      <c r="BR135" s="227" t="s">
        <v>1176</v>
      </c>
      <c r="BS135" s="230">
        <v>437</v>
      </c>
      <c r="BT135" s="230" t="s">
        <v>1173</v>
      </c>
      <c r="BU135" s="230" t="s">
        <v>884</v>
      </c>
      <c r="BV135" s="230">
        <v>2</v>
      </c>
      <c r="BW135" s="230" t="s">
        <v>1175</v>
      </c>
      <c r="BX135" s="230" t="s">
        <v>1174</v>
      </c>
      <c r="BY135" s="214">
        <v>45014</v>
      </c>
      <c r="BZ135" s="228" t="s">
        <v>1179</v>
      </c>
      <c r="CA135" s="228">
        <v>437</v>
      </c>
      <c r="CB135" s="228" t="s">
        <v>1177</v>
      </c>
      <c r="CC135" s="228" t="s">
        <v>884</v>
      </c>
      <c r="CD135" s="228">
        <v>2</v>
      </c>
      <c r="CE135" s="228" t="s">
        <v>1178</v>
      </c>
      <c r="CF135" s="228" t="s">
        <v>1174</v>
      </c>
      <c r="CG135" s="229">
        <v>45014</v>
      </c>
      <c r="CH135" s="227" t="s">
        <v>11827</v>
      </c>
      <c r="CI135" s="228" t="e">
        <v>#N/A</v>
      </c>
      <c r="CJ135" s="228" t="e">
        <v>#N/A</v>
      </c>
      <c r="CK135" s="228" t="e">
        <v>#N/A</v>
      </c>
      <c r="CL135" s="228" t="e">
        <v>#N/A</v>
      </c>
      <c r="CM135" s="228" t="e">
        <v>#N/A</v>
      </c>
      <c r="CN135" s="228" t="e">
        <v>#N/A</v>
      </c>
      <c r="CO135" s="231" t="e">
        <v>#N/A</v>
      </c>
      <c r="CP135" s="228" t="s">
        <v>1146</v>
      </c>
      <c r="CQ135" s="230">
        <v>228</v>
      </c>
      <c r="CR135" s="230" t="s">
        <v>1143</v>
      </c>
      <c r="CS135" s="230" t="s">
        <v>884</v>
      </c>
      <c r="CT135" s="230">
        <v>2</v>
      </c>
      <c r="CU135" s="230" t="s">
        <v>1145</v>
      </c>
      <c r="CV135" s="230" t="s">
        <v>1144</v>
      </c>
      <c r="CW135" s="214">
        <v>44957</v>
      </c>
      <c r="CX135" s="228" t="s">
        <v>9867</v>
      </c>
      <c r="CY135" s="218">
        <v>29790000</v>
      </c>
      <c r="CZ135" s="218" t="s">
        <v>9876</v>
      </c>
      <c r="DA135" s="218" t="s">
        <v>884</v>
      </c>
      <c r="DB135" s="218">
        <v>2</v>
      </c>
      <c r="DC135" s="218" t="s">
        <v>9878</v>
      </c>
      <c r="DD135" s="218" t="s">
        <v>9877</v>
      </c>
      <c r="DE135" s="220">
        <v>45565</v>
      </c>
      <c r="DF135" s="227" t="s">
        <v>9871</v>
      </c>
      <c r="DG135" s="213">
        <v>33535000</v>
      </c>
      <c r="DH135" s="230" t="s">
        <v>9868</v>
      </c>
      <c r="DI135" s="230" t="s">
        <v>884</v>
      </c>
      <c r="DJ135" s="230">
        <v>2</v>
      </c>
      <c r="DK135" s="230" t="s">
        <v>9870</v>
      </c>
      <c r="DL135" s="230" t="s">
        <v>9869</v>
      </c>
      <c r="DM135" s="214">
        <v>45565</v>
      </c>
      <c r="DN135" s="228" t="s">
        <v>9875</v>
      </c>
      <c r="DO135" s="218">
        <v>37845000</v>
      </c>
      <c r="DP135" s="228" t="s">
        <v>9872</v>
      </c>
      <c r="DQ135" s="228" t="s">
        <v>884</v>
      </c>
      <c r="DR135" s="228">
        <v>2</v>
      </c>
      <c r="DS135" s="228" t="s">
        <v>9874</v>
      </c>
      <c r="DT135" s="228" t="s">
        <v>9873</v>
      </c>
      <c r="DU135" s="229">
        <v>45565</v>
      </c>
      <c r="DV135" s="227" t="s">
        <v>9879</v>
      </c>
      <c r="DW135" s="213">
        <v>29607000</v>
      </c>
      <c r="DX135" s="230" t="s">
        <v>9876</v>
      </c>
      <c r="DY135" s="230" t="s">
        <v>884</v>
      </c>
      <c r="DZ135" s="230">
        <v>2</v>
      </c>
      <c r="EA135" s="230" t="s">
        <v>9878</v>
      </c>
      <c r="EB135" s="230" t="s">
        <v>9877</v>
      </c>
      <c r="EC135" s="214">
        <v>45565</v>
      </c>
      <c r="ED135" s="228" t="s">
        <v>9883</v>
      </c>
      <c r="EE135" s="218">
        <v>183000</v>
      </c>
      <c r="EF135" s="228" t="s">
        <v>9880</v>
      </c>
      <c r="EG135" s="228" t="s">
        <v>492</v>
      </c>
      <c r="EH135" s="228">
        <v>1</v>
      </c>
      <c r="EI135" s="228" t="s">
        <v>9882</v>
      </c>
      <c r="EJ135" s="228" t="s">
        <v>9881</v>
      </c>
      <c r="EK135" s="229">
        <v>45565</v>
      </c>
      <c r="EL135" s="227" t="s">
        <v>9887</v>
      </c>
      <c r="EM135" s="213">
        <v>0</v>
      </c>
      <c r="EN135" s="230" t="s">
        <v>9884</v>
      </c>
      <c r="EO135" s="230" t="s">
        <v>492</v>
      </c>
      <c r="EP135" s="230">
        <v>1</v>
      </c>
      <c r="EQ135" s="230" t="s">
        <v>9886</v>
      </c>
      <c r="ER135" s="230" t="s">
        <v>9885</v>
      </c>
      <c r="ES135" s="214">
        <v>45565</v>
      </c>
      <c r="ET135" s="228" t="s">
        <v>9863</v>
      </c>
      <c r="EU135" s="228">
        <v>3252</v>
      </c>
      <c r="EV135" s="228" t="s">
        <v>9861</v>
      </c>
      <c r="EW135" s="228" t="s">
        <v>884</v>
      </c>
      <c r="EX135" s="228">
        <v>2</v>
      </c>
      <c r="EY135" s="228" t="s">
        <v>9862</v>
      </c>
      <c r="EZ135" s="228" t="s">
        <v>9858</v>
      </c>
      <c r="FA135" s="229">
        <v>45565</v>
      </c>
      <c r="FB135" s="227" t="s">
        <v>9891</v>
      </c>
      <c r="FC135" s="230">
        <v>5</v>
      </c>
      <c r="FD135" s="230" t="s">
        <v>9888</v>
      </c>
      <c r="FE135" s="230" t="s">
        <v>492</v>
      </c>
      <c r="FF135" s="230">
        <v>1</v>
      </c>
      <c r="FG135" s="230" t="s">
        <v>9890</v>
      </c>
      <c r="FH135" s="230" t="s">
        <v>9889</v>
      </c>
      <c r="FI135" s="214">
        <v>45565</v>
      </c>
      <c r="FJ135" s="227" t="s">
        <v>11828</v>
      </c>
      <c r="FK135" s="228" t="e">
        <v>#N/A</v>
      </c>
      <c r="FL135" s="228" t="e">
        <v>#N/A</v>
      </c>
      <c r="FM135" s="228" t="e">
        <v>#N/A</v>
      </c>
      <c r="FN135" s="228" t="e">
        <v>#N/A</v>
      </c>
      <c r="FO135" s="228" t="e">
        <v>#N/A</v>
      </c>
      <c r="FP135" s="218" t="e">
        <v>#N/A</v>
      </c>
      <c r="FQ135" s="219" t="e">
        <v>#N/A</v>
      </c>
      <c r="FR135" s="227" t="s">
        <v>11829</v>
      </c>
      <c r="FS135" s="230" t="e">
        <v>#N/A</v>
      </c>
      <c r="FT135" s="230" t="e">
        <v>#N/A</v>
      </c>
      <c r="FU135" s="230" t="e">
        <v>#N/A</v>
      </c>
      <c r="FV135" s="230" t="e">
        <v>#N/A</v>
      </c>
      <c r="FW135" s="230" t="e">
        <v>#N/A</v>
      </c>
      <c r="FX135" s="230" t="e">
        <v>#N/A</v>
      </c>
      <c r="FY135" s="214" t="e">
        <v>#N/A</v>
      </c>
      <c r="FZ135" s="228" t="s">
        <v>3391</v>
      </c>
      <c r="GA135" s="228">
        <v>2</v>
      </c>
      <c r="GB135" s="228" t="s">
        <v>2177</v>
      </c>
      <c r="GC135" s="228" t="s">
        <v>33</v>
      </c>
      <c r="GD135" s="228">
        <v>2</v>
      </c>
      <c r="GE135" s="228" t="s">
        <v>17</v>
      </c>
      <c r="GF135" s="228" t="s">
        <v>17</v>
      </c>
      <c r="GG135" s="229">
        <v>45462</v>
      </c>
      <c r="GH135" s="227" t="s">
        <v>3397</v>
      </c>
      <c r="GI135" s="230">
        <v>1</v>
      </c>
      <c r="GJ135" s="230" t="s">
        <v>2177</v>
      </c>
      <c r="GK135" s="230" t="s">
        <v>33</v>
      </c>
      <c r="GL135" s="230">
        <v>2</v>
      </c>
      <c r="GM135" s="230" t="s">
        <v>17</v>
      </c>
      <c r="GN135" s="230" t="s">
        <v>17</v>
      </c>
      <c r="GO135" s="214">
        <v>45462</v>
      </c>
      <c r="GP135" s="228" t="s">
        <v>3392</v>
      </c>
      <c r="GQ135" s="228">
        <v>2</v>
      </c>
      <c r="GR135" s="228" t="s">
        <v>2177</v>
      </c>
      <c r="GS135" s="228" t="s">
        <v>33</v>
      </c>
      <c r="GT135" s="228">
        <v>2</v>
      </c>
      <c r="GU135" s="228" t="s">
        <v>17</v>
      </c>
      <c r="GV135" s="228" t="s">
        <v>17</v>
      </c>
      <c r="GW135" s="229">
        <v>45462</v>
      </c>
      <c r="GX135" s="227" t="s">
        <v>3398</v>
      </c>
      <c r="GY135" s="230">
        <v>0</v>
      </c>
      <c r="GZ135" s="230" t="s">
        <v>2177</v>
      </c>
      <c r="HA135" s="230" t="s">
        <v>33</v>
      </c>
      <c r="HB135" s="230">
        <v>2</v>
      </c>
      <c r="HC135" s="230" t="s">
        <v>17</v>
      </c>
      <c r="HD135" s="230" t="s">
        <v>17</v>
      </c>
      <c r="HE135" s="214">
        <v>45462</v>
      </c>
      <c r="HF135" s="228" t="s">
        <v>3390</v>
      </c>
      <c r="HG135" s="228">
        <v>2</v>
      </c>
      <c r="HH135" s="228" t="s">
        <v>2177</v>
      </c>
      <c r="HI135" s="228" t="s">
        <v>33</v>
      </c>
      <c r="HJ135" s="228">
        <v>2</v>
      </c>
      <c r="HK135" s="228" t="s">
        <v>17</v>
      </c>
      <c r="HL135" s="228" t="s">
        <v>17</v>
      </c>
      <c r="HM135" s="229">
        <v>45462</v>
      </c>
      <c r="HN135" s="227" t="s">
        <v>3396</v>
      </c>
      <c r="HO135" s="230">
        <v>2</v>
      </c>
      <c r="HP135" s="230" t="s">
        <v>2177</v>
      </c>
      <c r="HQ135" s="230" t="s">
        <v>33</v>
      </c>
      <c r="HR135" s="230">
        <v>2</v>
      </c>
      <c r="HS135" s="230" t="s">
        <v>17</v>
      </c>
      <c r="HT135" s="230" t="s">
        <v>17</v>
      </c>
      <c r="HU135" s="214">
        <v>45462</v>
      </c>
      <c r="HV135" s="228" t="s">
        <v>3393</v>
      </c>
      <c r="HW135" s="228">
        <v>0</v>
      </c>
      <c r="HX135" s="228" t="s">
        <v>2177</v>
      </c>
      <c r="HY135" s="228" t="s">
        <v>33</v>
      </c>
      <c r="HZ135" s="228">
        <v>2</v>
      </c>
      <c r="IA135" s="228" t="s">
        <v>17</v>
      </c>
      <c r="IB135" s="228" t="s">
        <v>17</v>
      </c>
      <c r="IC135" s="229">
        <v>45462</v>
      </c>
      <c r="ID135" s="227" t="s">
        <v>3395</v>
      </c>
      <c r="IE135" s="230">
        <v>1</v>
      </c>
      <c r="IF135" s="230" t="s">
        <v>2177</v>
      </c>
      <c r="IG135" s="230" t="s">
        <v>33</v>
      </c>
      <c r="IH135" s="230">
        <v>2</v>
      </c>
      <c r="II135" s="230" t="s">
        <v>17</v>
      </c>
      <c r="IJ135" s="230" t="s">
        <v>17</v>
      </c>
      <c r="IK135" s="214">
        <v>45462</v>
      </c>
      <c r="IL135" s="228" t="s">
        <v>3394</v>
      </c>
      <c r="IM135" s="228">
        <v>3</v>
      </c>
      <c r="IN135" s="228" t="s">
        <v>2177</v>
      </c>
      <c r="IO135" s="228" t="s">
        <v>33</v>
      </c>
      <c r="IP135" s="228">
        <v>2</v>
      </c>
      <c r="IQ135" s="228" t="s">
        <v>17</v>
      </c>
      <c r="IR135" s="228" t="s">
        <v>17</v>
      </c>
      <c r="IS135" s="229">
        <v>45462</v>
      </c>
    </row>
    <row r="136" spans="1:253" s="11" customFormat="1" ht="13.25" customHeight="1" x14ac:dyDescent="0.25">
      <c r="A136" s="11" t="s">
        <v>719</v>
      </c>
      <c r="B136" s="11">
        <v>0</v>
      </c>
      <c r="C136" s="11" t="s">
        <v>720</v>
      </c>
      <c r="D136" s="11" t="s">
        <v>721</v>
      </c>
      <c r="E136" s="11" t="s">
        <v>11463</v>
      </c>
      <c r="F136" s="11" t="s">
        <v>3503</v>
      </c>
      <c r="G136" s="212">
        <v>13106000</v>
      </c>
      <c r="H136" s="213" t="s">
        <v>3500</v>
      </c>
      <c r="I136" s="213" t="s">
        <v>884</v>
      </c>
      <c r="J136" s="213">
        <v>2</v>
      </c>
      <c r="K136" s="213" t="s">
        <v>3502</v>
      </c>
      <c r="L136" s="213" t="s">
        <v>3501</v>
      </c>
      <c r="M136" s="214">
        <v>45466</v>
      </c>
      <c r="N136" s="221" t="s">
        <v>3507</v>
      </c>
      <c r="O136" s="216">
        <v>33014</v>
      </c>
      <c r="P136" s="216" t="s">
        <v>3504</v>
      </c>
      <c r="Q136" s="216" t="s">
        <v>884</v>
      </c>
      <c r="R136" s="216">
        <v>2</v>
      </c>
      <c r="S136" s="216" t="s">
        <v>3506</v>
      </c>
      <c r="T136" s="216" t="s">
        <v>3505</v>
      </c>
      <c r="U136" s="217">
        <v>45466</v>
      </c>
      <c r="V136" s="221" t="s">
        <v>3511</v>
      </c>
      <c r="W136" s="213">
        <v>3060000</v>
      </c>
      <c r="X136" s="213" t="s">
        <v>3508</v>
      </c>
      <c r="Y136" s="213" t="s">
        <v>884</v>
      </c>
      <c r="Z136" s="213">
        <v>2</v>
      </c>
      <c r="AA136" s="213" t="s">
        <v>3510</v>
      </c>
      <c r="AB136" s="213" t="s">
        <v>3509</v>
      </c>
      <c r="AC136" s="214">
        <v>45466</v>
      </c>
      <c r="AD136" s="221" t="s">
        <v>3515</v>
      </c>
      <c r="AE136" s="218">
        <v>508000</v>
      </c>
      <c r="AF136" s="218" t="s">
        <v>3512</v>
      </c>
      <c r="AG136" s="218" t="s">
        <v>884</v>
      </c>
      <c r="AH136" s="218">
        <v>2</v>
      </c>
      <c r="AI136" s="218" t="s">
        <v>3514</v>
      </c>
      <c r="AJ136" s="218" t="s">
        <v>3513</v>
      </c>
      <c r="AK136" s="219">
        <v>45466</v>
      </c>
      <c r="AL136" s="221" t="s">
        <v>3519</v>
      </c>
      <c r="AM136" s="213">
        <v>142000</v>
      </c>
      <c r="AN136" s="213" t="s">
        <v>3516</v>
      </c>
      <c r="AO136" s="213" t="s">
        <v>884</v>
      </c>
      <c r="AP136" s="213">
        <v>2</v>
      </c>
      <c r="AQ136" s="213" t="s">
        <v>3518</v>
      </c>
      <c r="AR136" s="213" t="s">
        <v>3517</v>
      </c>
      <c r="AS136" s="214">
        <v>45466</v>
      </c>
      <c r="AT136" s="222" t="s">
        <v>3523</v>
      </c>
      <c r="AU136" s="218">
        <v>250</v>
      </c>
      <c r="AV136" s="218" t="s">
        <v>3520</v>
      </c>
      <c r="AW136" s="218" t="s">
        <v>884</v>
      </c>
      <c r="AX136" s="218">
        <v>2</v>
      </c>
      <c r="AY136" s="218" t="s">
        <v>3522</v>
      </c>
      <c r="AZ136" s="218" t="s">
        <v>3521</v>
      </c>
      <c r="BA136" s="219">
        <v>45466</v>
      </c>
      <c r="BB136" s="221" t="s">
        <v>725</v>
      </c>
      <c r="BC136" s="213" t="s">
        <v>17</v>
      </c>
      <c r="BD136" s="213" t="s">
        <v>17</v>
      </c>
      <c r="BE136" s="213" t="s">
        <v>17</v>
      </c>
      <c r="BF136" s="213" t="s">
        <v>17</v>
      </c>
      <c r="BG136" s="213" t="s">
        <v>17</v>
      </c>
      <c r="BH136" s="213" t="s">
        <v>17</v>
      </c>
      <c r="BI136" s="214">
        <v>44139</v>
      </c>
      <c r="BJ136" s="222" t="s">
        <v>3678</v>
      </c>
      <c r="BK136" s="222">
        <v>6</v>
      </c>
      <c r="BL136" s="222" t="s">
        <v>3676</v>
      </c>
      <c r="BM136" s="222" t="s">
        <v>884</v>
      </c>
      <c r="BN136" s="222">
        <v>2</v>
      </c>
      <c r="BO136" s="222" t="s">
        <v>3677</v>
      </c>
      <c r="BP136" s="218" t="s">
        <v>790</v>
      </c>
      <c r="BQ136" s="223">
        <v>45473</v>
      </c>
      <c r="BR136" s="221" t="s">
        <v>722</v>
      </c>
      <c r="BS136" s="224" t="s">
        <v>17</v>
      </c>
      <c r="BT136" s="224" t="s">
        <v>17</v>
      </c>
      <c r="BU136" s="224" t="s">
        <v>17</v>
      </c>
      <c r="BV136" s="224" t="s">
        <v>17</v>
      </c>
      <c r="BW136" s="224" t="s">
        <v>17</v>
      </c>
      <c r="BX136" s="224" t="s">
        <v>17</v>
      </c>
      <c r="BY136" s="214">
        <v>44139</v>
      </c>
      <c r="BZ136" s="222" t="s">
        <v>723</v>
      </c>
      <c r="CA136" s="222" t="s">
        <v>17</v>
      </c>
      <c r="CB136" s="222" t="s">
        <v>17</v>
      </c>
      <c r="CC136" s="222" t="s">
        <v>17</v>
      </c>
      <c r="CD136" s="222" t="s">
        <v>17</v>
      </c>
      <c r="CE136" s="222" t="s">
        <v>17</v>
      </c>
      <c r="CF136" s="222" t="s">
        <v>17</v>
      </c>
      <c r="CG136" s="223">
        <v>44139</v>
      </c>
      <c r="CH136" s="221" t="s">
        <v>11830</v>
      </c>
      <c r="CI136" s="222" t="e">
        <v>#N/A</v>
      </c>
      <c r="CJ136" s="222" t="e">
        <v>#N/A</v>
      </c>
      <c r="CK136" s="222" t="e">
        <v>#N/A</v>
      </c>
      <c r="CL136" s="222" t="e">
        <v>#N/A</v>
      </c>
      <c r="CM136" s="222" t="e">
        <v>#N/A</v>
      </c>
      <c r="CN136" s="222" t="e">
        <v>#N/A</v>
      </c>
      <c r="CO136" s="225" t="e">
        <v>#N/A</v>
      </c>
      <c r="CP136" s="222" t="s">
        <v>724</v>
      </c>
      <c r="CQ136" s="224" t="s">
        <v>17</v>
      </c>
      <c r="CR136" s="224" t="s">
        <v>17</v>
      </c>
      <c r="CS136" s="224" t="s">
        <v>17</v>
      </c>
      <c r="CT136" s="224" t="s">
        <v>17</v>
      </c>
      <c r="CU136" s="224" t="s">
        <v>17</v>
      </c>
      <c r="CV136" s="224" t="s">
        <v>17</v>
      </c>
      <c r="CW136" s="214">
        <v>44139</v>
      </c>
      <c r="CX136" s="222" t="s">
        <v>3684</v>
      </c>
      <c r="CY136" s="218">
        <v>154000</v>
      </c>
      <c r="CZ136" s="218" t="s">
        <v>3681</v>
      </c>
      <c r="DA136" s="218" t="s">
        <v>884</v>
      </c>
      <c r="DB136" s="218">
        <v>2</v>
      </c>
      <c r="DC136" s="218" t="s">
        <v>3693</v>
      </c>
      <c r="DD136" s="218" t="s">
        <v>3682</v>
      </c>
      <c r="DE136" s="220">
        <v>45473</v>
      </c>
      <c r="DF136" s="221" t="s">
        <v>3688</v>
      </c>
      <c r="DG136" s="213">
        <v>2552000</v>
      </c>
      <c r="DH136" s="224" t="s">
        <v>3685</v>
      </c>
      <c r="DI136" s="224" t="s">
        <v>884</v>
      </c>
      <c r="DJ136" s="224">
        <v>2</v>
      </c>
      <c r="DK136" s="224" t="s">
        <v>3687</v>
      </c>
      <c r="DL136" s="224" t="s">
        <v>3686</v>
      </c>
      <c r="DM136" s="214">
        <v>45473</v>
      </c>
      <c r="DN136" s="222" t="s">
        <v>3692</v>
      </c>
      <c r="DO136" s="218">
        <v>353000</v>
      </c>
      <c r="DP136" s="222" t="s">
        <v>3689</v>
      </c>
      <c r="DQ136" s="222" t="s">
        <v>884</v>
      </c>
      <c r="DR136" s="222">
        <v>2</v>
      </c>
      <c r="DS136" s="222" t="s">
        <v>3691</v>
      </c>
      <c r="DT136" s="222" t="s">
        <v>3690</v>
      </c>
      <c r="DU136" s="223">
        <v>45473</v>
      </c>
      <c r="DV136" s="221" t="s">
        <v>3694</v>
      </c>
      <c r="DW136" s="213">
        <v>154000</v>
      </c>
      <c r="DX136" s="224" t="s">
        <v>3681</v>
      </c>
      <c r="DY136" s="224" t="s">
        <v>884</v>
      </c>
      <c r="DZ136" s="224">
        <v>2</v>
      </c>
      <c r="EA136" s="224" t="s">
        <v>3693</v>
      </c>
      <c r="EB136" s="224" t="s">
        <v>3682</v>
      </c>
      <c r="EC136" s="214">
        <v>45473</v>
      </c>
      <c r="ED136" s="222" t="s">
        <v>3698</v>
      </c>
      <c r="EE136" s="218">
        <v>0</v>
      </c>
      <c r="EF136" s="222" t="s">
        <v>3695</v>
      </c>
      <c r="EG136" s="222" t="s">
        <v>884</v>
      </c>
      <c r="EH136" s="222">
        <v>2</v>
      </c>
      <c r="EI136" s="222" t="s">
        <v>3697</v>
      </c>
      <c r="EJ136" s="222" t="s">
        <v>3696</v>
      </c>
      <c r="EK136" s="223">
        <v>45473</v>
      </c>
      <c r="EL136" s="221" t="s">
        <v>3702</v>
      </c>
      <c r="EM136" s="213">
        <v>0</v>
      </c>
      <c r="EN136" s="224" t="s">
        <v>3699</v>
      </c>
      <c r="EO136" s="224" t="s">
        <v>884</v>
      </c>
      <c r="EP136" s="224">
        <v>2</v>
      </c>
      <c r="EQ136" s="224" t="s">
        <v>3701</v>
      </c>
      <c r="ER136" s="224" t="s">
        <v>3700</v>
      </c>
      <c r="ES136" s="214">
        <v>45473</v>
      </c>
      <c r="ET136" s="222" t="s">
        <v>3680</v>
      </c>
      <c r="EU136" s="222">
        <v>6</v>
      </c>
      <c r="EV136" s="222" t="s">
        <v>3676</v>
      </c>
      <c r="EW136" s="222" t="s">
        <v>884</v>
      </c>
      <c r="EX136" s="222">
        <v>2</v>
      </c>
      <c r="EY136" s="222" t="s">
        <v>3679</v>
      </c>
      <c r="EZ136" s="222" t="s">
        <v>790</v>
      </c>
      <c r="FA136" s="223">
        <v>45473</v>
      </c>
      <c r="FB136" s="221" t="s">
        <v>3706</v>
      </c>
      <c r="FC136" s="224">
        <v>2</v>
      </c>
      <c r="FD136" s="224" t="s">
        <v>3703</v>
      </c>
      <c r="FE136" s="224" t="s">
        <v>22</v>
      </c>
      <c r="FF136" s="224">
        <v>3</v>
      </c>
      <c r="FG136" s="224" t="s">
        <v>3705</v>
      </c>
      <c r="FH136" s="224" t="s">
        <v>3704</v>
      </c>
      <c r="FI136" s="214">
        <v>45473</v>
      </c>
      <c r="FJ136" s="221" t="s">
        <v>726</v>
      </c>
      <c r="FK136" s="222" t="s">
        <v>17</v>
      </c>
      <c r="FL136" s="222" t="s">
        <v>17</v>
      </c>
      <c r="FM136" s="222" t="s">
        <v>17</v>
      </c>
      <c r="FN136" s="222" t="s">
        <v>17</v>
      </c>
      <c r="FO136" s="222" t="s">
        <v>17</v>
      </c>
      <c r="FP136" s="218" t="s">
        <v>17</v>
      </c>
      <c r="FQ136" s="219">
        <v>44139</v>
      </c>
      <c r="FR136" s="221" t="s">
        <v>727</v>
      </c>
      <c r="FS136" s="224" t="s">
        <v>17</v>
      </c>
      <c r="FT136" s="224" t="s">
        <v>17</v>
      </c>
      <c r="FU136" s="224" t="s">
        <v>17</v>
      </c>
      <c r="FV136" s="224" t="s">
        <v>17</v>
      </c>
      <c r="FW136" s="224" t="s">
        <v>17</v>
      </c>
      <c r="FX136" s="224" t="s">
        <v>17</v>
      </c>
      <c r="FY136" s="214">
        <v>44139</v>
      </c>
      <c r="FZ136" s="222" t="s">
        <v>3400</v>
      </c>
      <c r="GA136" s="222">
        <v>1</v>
      </c>
      <c r="GB136" s="222" t="s">
        <v>2177</v>
      </c>
      <c r="GC136" s="222" t="s">
        <v>33</v>
      </c>
      <c r="GD136" s="222">
        <v>2</v>
      </c>
      <c r="GE136" s="222" t="s">
        <v>17</v>
      </c>
      <c r="GF136" s="222" t="s">
        <v>17</v>
      </c>
      <c r="GG136" s="223">
        <v>45462</v>
      </c>
      <c r="GH136" s="221" t="s">
        <v>3406</v>
      </c>
      <c r="GI136" s="224">
        <v>0</v>
      </c>
      <c r="GJ136" s="224" t="s">
        <v>2177</v>
      </c>
      <c r="GK136" s="224" t="s">
        <v>33</v>
      </c>
      <c r="GL136" s="224">
        <v>2</v>
      </c>
      <c r="GM136" s="224" t="s">
        <v>17</v>
      </c>
      <c r="GN136" s="224" t="s">
        <v>17</v>
      </c>
      <c r="GO136" s="214">
        <v>45462</v>
      </c>
      <c r="GP136" s="222" t="s">
        <v>3401</v>
      </c>
      <c r="GQ136" s="222">
        <v>2</v>
      </c>
      <c r="GR136" s="222" t="s">
        <v>2177</v>
      </c>
      <c r="GS136" s="222" t="s">
        <v>33</v>
      </c>
      <c r="GT136" s="222">
        <v>2</v>
      </c>
      <c r="GU136" s="222" t="s">
        <v>17</v>
      </c>
      <c r="GV136" s="222" t="s">
        <v>17</v>
      </c>
      <c r="GW136" s="223">
        <v>45462</v>
      </c>
      <c r="GX136" s="221" t="s">
        <v>3407</v>
      </c>
      <c r="GY136" s="224">
        <v>0</v>
      </c>
      <c r="GZ136" s="224" t="s">
        <v>2177</v>
      </c>
      <c r="HA136" s="224" t="s">
        <v>33</v>
      </c>
      <c r="HB136" s="224">
        <v>2</v>
      </c>
      <c r="HC136" s="224" t="s">
        <v>17</v>
      </c>
      <c r="HD136" s="224" t="s">
        <v>17</v>
      </c>
      <c r="HE136" s="214">
        <v>45462</v>
      </c>
      <c r="HF136" s="222" t="s">
        <v>3399</v>
      </c>
      <c r="HG136" s="222">
        <v>2</v>
      </c>
      <c r="HH136" s="222" t="s">
        <v>2177</v>
      </c>
      <c r="HI136" s="222" t="s">
        <v>33</v>
      </c>
      <c r="HJ136" s="222">
        <v>2</v>
      </c>
      <c r="HK136" s="222" t="s">
        <v>17</v>
      </c>
      <c r="HL136" s="222" t="s">
        <v>17</v>
      </c>
      <c r="HM136" s="223">
        <v>45462</v>
      </c>
      <c r="HN136" s="221" t="s">
        <v>3405</v>
      </c>
      <c r="HO136" s="224">
        <v>1</v>
      </c>
      <c r="HP136" s="224" t="s">
        <v>2177</v>
      </c>
      <c r="HQ136" s="224" t="s">
        <v>33</v>
      </c>
      <c r="HR136" s="224">
        <v>2</v>
      </c>
      <c r="HS136" s="224" t="s">
        <v>17</v>
      </c>
      <c r="HT136" s="224" t="s">
        <v>17</v>
      </c>
      <c r="HU136" s="214">
        <v>45462</v>
      </c>
      <c r="HV136" s="222" t="s">
        <v>3402</v>
      </c>
      <c r="HW136" s="222">
        <v>0</v>
      </c>
      <c r="HX136" s="222" t="s">
        <v>2177</v>
      </c>
      <c r="HY136" s="222" t="s">
        <v>33</v>
      </c>
      <c r="HZ136" s="222">
        <v>2</v>
      </c>
      <c r="IA136" s="222" t="s">
        <v>17</v>
      </c>
      <c r="IB136" s="222" t="s">
        <v>17</v>
      </c>
      <c r="IC136" s="223">
        <v>45462</v>
      </c>
      <c r="ID136" s="221" t="s">
        <v>3404</v>
      </c>
      <c r="IE136" s="224">
        <v>2</v>
      </c>
      <c r="IF136" s="224" t="s">
        <v>2177</v>
      </c>
      <c r="IG136" s="224" t="s">
        <v>33</v>
      </c>
      <c r="IH136" s="224">
        <v>2</v>
      </c>
      <c r="II136" s="224" t="s">
        <v>17</v>
      </c>
      <c r="IJ136" s="224" t="s">
        <v>17</v>
      </c>
      <c r="IK136" s="214">
        <v>45462</v>
      </c>
      <c r="IL136" s="222" t="s">
        <v>3403</v>
      </c>
      <c r="IM136" s="222">
        <v>0</v>
      </c>
      <c r="IN136" s="222" t="s">
        <v>2177</v>
      </c>
      <c r="IO136" s="222" t="s">
        <v>33</v>
      </c>
      <c r="IP136" s="222">
        <v>2</v>
      </c>
      <c r="IQ136" s="222" t="s">
        <v>17</v>
      </c>
      <c r="IR136" s="222" t="s">
        <v>17</v>
      </c>
      <c r="IS136" s="223">
        <v>45462</v>
      </c>
    </row>
    <row r="137" spans="1:253" s="11" customFormat="1" ht="13.25" customHeight="1" x14ac:dyDescent="0.25">
      <c r="A137" s="11" t="s">
        <v>813</v>
      </c>
      <c r="B137" s="11" t="s">
        <v>11020</v>
      </c>
      <c r="C137" s="11" t="s">
        <v>814</v>
      </c>
      <c r="D137" s="11" t="s">
        <v>815</v>
      </c>
      <c r="E137" s="11" t="s">
        <v>11468</v>
      </c>
      <c r="F137" s="11" t="s">
        <v>8183</v>
      </c>
      <c r="G137" s="212">
        <v>208921000</v>
      </c>
      <c r="H137" s="213" t="s">
        <v>8180</v>
      </c>
      <c r="I137" s="213" t="s">
        <v>884</v>
      </c>
      <c r="J137" s="213">
        <v>2</v>
      </c>
      <c r="K137" s="213" t="s">
        <v>8182</v>
      </c>
      <c r="L137" s="213" t="s">
        <v>8181</v>
      </c>
      <c r="M137" s="214">
        <v>45562</v>
      </c>
      <c r="N137" s="221" t="s">
        <v>8187</v>
      </c>
      <c r="O137" s="216">
        <v>2171646</v>
      </c>
      <c r="P137" s="216" t="s">
        <v>8184</v>
      </c>
      <c r="Q137" s="216" t="s">
        <v>884</v>
      </c>
      <c r="R137" s="216">
        <v>2</v>
      </c>
      <c r="S137" s="216" t="s">
        <v>8186</v>
      </c>
      <c r="T137" s="216" t="s">
        <v>8185</v>
      </c>
      <c r="U137" s="217">
        <v>45562</v>
      </c>
      <c r="V137" s="221" t="s">
        <v>8191</v>
      </c>
      <c r="W137" s="213">
        <v>142109000</v>
      </c>
      <c r="X137" s="213" t="s">
        <v>8188</v>
      </c>
      <c r="Y137" s="213" t="s">
        <v>884</v>
      </c>
      <c r="Z137" s="213">
        <v>2</v>
      </c>
      <c r="AA137" s="213" t="s">
        <v>8190</v>
      </c>
      <c r="AB137" s="213" t="s">
        <v>8189</v>
      </c>
      <c r="AC137" s="214">
        <v>45562</v>
      </c>
      <c r="AD137" s="221" t="s">
        <v>8195</v>
      </c>
      <c r="AE137" s="218">
        <v>133035000</v>
      </c>
      <c r="AF137" s="218" t="s">
        <v>8192</v>
      </c>
      <c r="AG137" s="218" t="s">
        <v>33</v>
      </c>
      <c r="AH137" s="218">
        <v>2</v>
      </c>
      <c r="AI137" s="218" t="s">
        <v>8194</v>
      </c>
      <c r="AJ137" s="218" t="s">
        <v>8193</v>
      </c>
      <c r="AK137" s="219">
        <v>45562</v>
      </c>
      <c r="AL137" s="221" t="s">
        <v>8199</v>
      </c>
      <c r="AM137" s="213">
        <v>2946000</v>
      </c>
      <c r="AN137" s="213" t="s">
        <v>8196</v>
      </c>
      <c r="AO137" s="213" t="s">
        <v>884</v>
      </c>
      <c r="AP137" s="213">
        <v>2</v>
      </c>
      <c r="AQ137" s="213" t="s">
        <v>8198</v>
      </c>
      <c r="AR137" s="213" t="s">
        <v>8197</v>
      </c>
      <c r="AS137" s="214">
        <v>45562</v>
      </c>
      <c r="AT137" s="222" t="s">
        <v>1150</v>
      </c>
      <c r="AU137" s="218">
        <v>4893</v>
      </c>
      <c r="AV137" s="218" t="s">
        <v>1147</v>
      </c>
      <c r="AW137" s="218" t="s">
        <v>884</v>
      </c>
      <c r="AX137" s="218">
        <v>2</v>
      </c>
      <c r="AY137" s="218" t="s">
        <v>1149</v>
      </c>
      <c r="AZ137" s="218" t="s">
        <v>1148</v>
      </c>
      <c r="BA137" s="219">
        <v>44985</v>
      </c>
      <c r="BB137" s="221" t="s">
        <v>8203</v>
      </c>
      <c r="BC137" s="213">
        <v>895980</v>
      </c>
      <c r="BD137" s="213" t="s">
        <v>8200</v>
      </c>
      <c r="BE137" s="213" t="s">
        <v>884</v>
      </c>
      <c r="BF137" s="213">
        <v>2</v>
      </c>
      <c r="BG137" s="213" t="s">
        <v>8202</v>
      </c>
      <c r="BH137" s="213" t="s">
        <v>8201</v>
      </c>
      <c r="BI137" s="214">
        <v>45562</v>
      </c>
      <c r="BJ137" s="222" t="s">
        <v>8205</v>
      </c>
      <c r="BK137" s="222">
        <v>315</v>
      </c>
      <c r="BL137" s="222" t="s">
        <v>8015</v>
      </c>
      <c r="BM137" s="222" t="s">
        <v>884</v>
      </c>
      <c r="BN137" s="222">
        <v>2</v>
      </c>
      <c r="BO137" s="222" t="s">
        <v>8204</v>
      </c>
      <c r="BP137" s="218" t="s">
        <v>8016</v>
      </c>
      <c r="BQ137" s="223">
        <v>45562</v>
      </c>
      <c r="BR137" s="221" t="s">
        <v>816</v>
      </c>
      <c r="BS137" s="224" t="s">
        <v>17</v>
      </c>
      <c r="BT137" s="224" t="s">
        <v>17</v>
      </c>
      <c r="BU137" s="224" t="s">
        <v>22</v>
      </c>
      <c r="BV137" s="224">
        <v>3</v>
      </c>
      <c r="BW137" s="224" t="s">
        <v>17</v>
      </c>
      <c r="BX137" s="224" t="s">
        <v>17</v>
      </c>
      <c r="BY137" s="214">
        <v>44622</v>
      </c>
      <c r="BZ137" s="222" t="s">
        <v>817</v>
      </c>
      <c r="CA137" s="222" t="s">
        <v>17</v>
      </c>
      <c r="CB137" s="222" t="s">
        <v>17</v>
      </c>
      <c r="CC137" s="222" t="s">
        <v>22</v>
      </c>
      <c r="CD137" s="222">
        <v>3</v>
      </c>
      <c r="CE137" s="222" t="s">
        <v>17</v>
      </c>
      <c r="CF137" s="222" t="s">
        <v>17</v>
      </c>
      <c r="CG137" s="223">
        <v>44622</v>
      </c>
      <c r="CH137" s="221" t="s">
        <v>11831</v>
      </c>
      <c r="CI137" s="222" t="e">
        <v>#N/A</v>
      </c>
      <c r="CJ137" s="222" t="e">
        <v>#N/A</v>
      </c>
      <c r="CK137" s="222" t="e">
        <v>#N/A</v>
      </c>
      <c r="CL137" s="222" t="e">
        <v>#N/A</v>
      </c>
      <c r="CM137" s="222" t="e">
        <v>#N/A</v>
      </c>
      <c r="CN137" s="222" t="e">
        <v>#N/A</v>
      </c>
      <c r="CO137" s="225" t="e">
        <v>#N/A</v>
      </c>
      <c r="CP137" s="222" t="s">
        <v>1153</v>
      </c>
      <c r="CQ137" s="224">
        <v>7852053</v>
      </c>
      <c r="CR137" s="224" t="s">
        <v>1151</v>
      </c>
      <c r="CS137" s="224" t="s">
        <v>492</v>
      </c>
      <c r="CT137" s="224">
        <v>1</v>
      </c>
      <c r="CU137" s="224" t="s">
        <v>1138</v>
      </c>
      <c r="CV137" s="224" t="s">
        <v>1152</v>
      </c>
      <c r="CW137" s="214">
        <v>44985</v>
      </c>
      <c r="CX137" s="222" t="s">
        <v>8213</v>
      </c>
      <c r="CY137" s="218">
        <v>24023000</v>
      </c>
      <c r="CZ137" s="218" t="s">
        <v>8210</v>
      </c>
      <c r="DA137" s="218" t="s">
        <v>33</v>
      </c>
      <c r="DB137" s="218">
        <v>2</v>
      </c>
      <c r="DC137" s="218" t="s">
        <v>8222</v>
      </c>
      <c r="DD137" s="218" t="s">
        <v>8221</v>
      </c>
      <c r="DE137" s="220">
        <v>45562</v>
      </c>
      <c r="DF137" s="221" t="s">
        <v>8216</v>
      </c>
      <c r="DG137" s="213">
        <v>9074000</v>
      </c>
      <c r="DH137" s="224" t="s">
        <v>8214</v>
      </c>
      <c r="DI137" s="224" t="s">
        <v>884</v>
      </c>
      <c r="DJ137" s="224">
        <v>2</v>
      </c>
      <c r="DK137" s="224" t="s">
        <v>8215</v>
      </c>
      <c r="DL137" s="224" t="s">
        <v>8193</v>
      </c>
      <c r="DM137" s="214">
        <v>45562</v>
      </c>
      <c r="DN137" s="222" t="s">
        <v>8220</v>
      </c>
      <c r="DO137" s="218">
        <v>109012000</v>
      </c>
      <c r="DP137" s="222" t="s">
        <v>8217</v>
      </c>
      <c r="DQ137" s="222" t="s">
        <v>884</v>
      </c>
      <c r="DR137" s="222">
        <v>2</v>
      </c>
      <c r="DS137" s="222" t="s">
        <v>8219</v>
      </c>
      <c r="DT137" s="222" t="s">
        <v>8218</v>
      </c>
      <c r="DU137" s="223">
        <v>45562</v>
      </c>
      <c r="DV137" s="221" t="s">
        <v>8223</v>
      </c>
      <c r="DW137" s="213">
        <v>11833000</v>
      </c>
      <c r="DX137" s="224" t="s">
        <v>8210</v>
      </c>
      <c r="DY137" s="224" t="s">
        <v>33</v>
      </c>
      <c r="DZ137" s="224">
        <v>2</v>
      </c>
      <c r="EA137" s="224" t="s">
        <v>8222</v>
      </c>
      <c r="EB137" s="224" t="s">
        <v>8221</v>
      </c>
      <c r="EC137" s="214">
        <v>45562</v>
      </c>
      <c r="ED137" s="222" t="s">
        <v>8227</v>
      </c>
      <c r="EE137" s="218">
        <v>12190000</v>
      </c>
      <c r="EF137" s="222" t="s">
        <v>8224</v>
      </c>
      <c r="EG137" s="222" t="s">
        <v>884</v>
      </c>
      <c r="EH137" s="222">
        <v>2</v>
      </c>
      <c r="EI137" s="222" t="s">
        <v>8226</v>
      </c>
      <c r="EJ137" s="222" t="s">
        <v>8225</v>
      </c>
      <c r="EK137" s="223">
        <v>45562</v>
      </c>
      <c r="EL137" s="221" t="s">
        <v>8229</v>
      </c>
      <c r="EM137" s="213">
        <v>0</v>
      </c>
      <c r="EN137" s="224" t="s">
        <v>8224</v>
      </c>
      <c r="EO137" s="224" t="s">
        <v>884</v>
      </c>
      <c r="EP137" s="224">
        <v>2</v>
      </c>
      <c r="EQ137" s="224" t="s">
        <v>8228</v>
      </c>
      <c r="ER137" s="224" t="s">
        <v>8225</v>
      </c>
      <c r="ES137" s="214">
        <v>45562</v>
      </c>
      <c r="ET137" s="222" t="s">
        <v>8209</v>
      </c>
      <c r="EU137" s="222">
        <v>8537</v>
      </c>
      <c r="EV137" s="222" t="s">
        <v>8206</v>
      </c>
      <c r="EW137" s="222" t="s">
        <v>884</v>
      </c>
      <c r="EX137" s="222">
        <v>2</v>
      </c>
      <c r="EY137" s="222" t="s">
        <v>8208</v>
      </c>
      <c r="EZ137" s="222" t="s">
        <v>8207</v>
      </c>
      <c r="FA137" s="223">
        <v>45562</v>
      </c>
      <c r="FB137" s="221" t="s">
        <v>820</v>
      </c>
      <c r="FC137" s="224">
        <v>5</v>
      </c>
      <c r="FD137" s="224" t="s">
        <v>17</v>
      </c>
      <c r="FE137" s="224" t="s">
        <v>33</v>
      </c>
      <c r="FF137" s="224">
        <v>2</v>
      </c>
      <c r="FG137" s="224" t="s">
        <v>819</v>
      </c>
      <c r="FH137" s="224" t="s">
        <v>17</v>
      </c>
      <c r="FI137" s="214">
        <v>44622</v>
      </c>
      <c r="FJ137" s="221" t="s">
        <v>821</v>
      </c>
      <c r="FK137" s="222" t="s">
        <v>17</v>
      </c>
      <c r="FL137" s="222" t="s">
        <v>17</v>
      </c>
      <c r="FM137" s="222" t="s">
        <v>22</v>
      </c>
      <c r="FN137" s="222">
        <v>3</v>
      </c>
      <c r="FO137" s="222" t="s">
        <v>17</v>
      </c>
      <c r="FP137" s="218" t="s">
        <v>17</v>
      </c>
      <c r="FQ137" s="219">
        <v>44622</v>
      </c>
      <c r="FR137" s="221" t="s">
        <v>822</v>
      </c>
      <c r="FS137" s="224" t="s">
        <v>17</v>
      </c>
      <c r="FT137" s="224" t="s">
        <v>17</v>
      </c>
      <c r="FU137" s="224" t="s">
        <v>22</v>
      </c>
      <c r="FV137" s="224">
        <v>3</v>
      </c>
      <c r="FW137" s="224" t="s">
        <v>17</v>
      </c>
      <c r="FX137" s="224" t="s">
        <v>17</v>
      </c>
      <c r="FY137" s="214">
        <v>44622</v>
      </c>
      <c r="FZ137" s="222" t="s">
        <v>3244</v>
      </c>
      <c r="GA137" s="222">
        <v>2</v>
      </c>
      <c r="GB137" s="222" t="s">
        <v>2177</v>
      </c>
      <c r="GC137" s="222" t="s">
        <v>33</v>
      </c>
      <c r="GD137" s="222">
        <v>2</v>
      </c>
      <c r="GE137" s="222" t="s">
        <v>17</v>
      </c>
      <c r="GF137" s="222" t="s">
        <v>17</v>
      </c>
      <c r="GG137" s="223">
        <v>45461</v>
      </c>
      <c r="GH137" s="221" t="s">
        <v>3250</v>
      </c>
      <c r="GI137" s="224">
        <v>3</v>
      </c>
      <c r="GJ137" s="224" t="s">
        <v>2177</v>
      </c>
      <c r="GK137" s="224" t="s">
        <v>33</v>
      </c>
      <c r="GL137" s="224">
        <v>2</v>
      </c>
      <c r="GM137" s="224" t="s">
        <v>17</v>
      </c>
      <c r="GN137" s="224" t="s">
        <v>17</v>
      </c>
      <c r="GO137" s="214">
        <v>45461</v>
      </c>
      <c r="GP137" s="222" t="s">
        <v>3245</v>
      </c>
      <c r="GQ137" s="222">
        <v>3</v>
      </c>
      <c r="GR137" s="222" t="s">
        <v>2177</v>
      </c>
      <c r="GS137" s="222" t="s">
        <v>33</v>
      </c>
      <c r="GT137" s="222">
        <v>2</v>
      </c>
      <c r="GU137" s="222" t="s">
        <v>17</v>
      </c>
      <c r="GV137" s="222" t="s">
        <v>17</v>
      </c>
      <c r="GW137" s="223">
        <v>45461</v>
      </c>
      <c r="GX137" s="221" t="s">
        <v>3251</v>
      </c>
      <c r="GY137" s="224">
        <v>3</v>
      </c>
      <c r="GZ137" s="224" t="s">
        <v>2177</v>
      </c>
      <c r="HA137" s="224" t="s">
        <v>33</v>
      </c>
      <c r="HB137" s="224">
        <v>2</v>
      </c>
      <c r="HC137" s="224" t="s">
        <v>17</v>
      </c>
      <c r="HD137" s="224" t="s">
        <v>17</v>
      </c>
      <c r="HE137" s="214">
        <v>45461</v>
      </c>
      <c r="HF137" s="222" t="s">
        <v>3243</v>
      </c>
      <c r="HG137" s="222">
        <v>2</v>
      </c>
      <c r="HH137" s="222" t="s">
        <v>2177</v>
      </c>
      <c r="HI137" s="222" t="s">
        <v>33</v>
      </c>
      <c r="HJ137" s="222">
        <v>2</v>
      </c>
      <c r="HK137" s="222" t="s">
        <v>17</v>
      </c>
      <c r="HL137" s="222" t="s">
        <v>17</v>
      </c>
      <c r="HM137" s="223">
        <v>45461</v>
      </c>
      <c r="HN137" s="221" t="s">
        <v>3249</v>
      </c>
      <c r="HO137" s="224">
        <v>3</v>
      </c>
      <c r="HP137" s="224" t="s">
        <v>2177</v>
      </c>
      <c r="HQ137" s="224" t="s">
        <v>33</v>
      </c>
      <c r="HR137" s="224">
        <v>2</v>
      </c>
      <c r="HS137" s="224" t="s">
        <v>17</v>
      </c>
      <c r="HT137" s="224" t="s">
        <v>17</v>
      </c>
      <c r="HU137" s="214">
        <v>45461</v>
      </c>
      <c r="HV137" s="222" t="s">
        <v>3246</v>
      </c>
      <c r="HW137" s="222">
        <v>3</v>
      </c>
      <c r="HX137" s="222" t="s">
        <v>2177</v>
      </c>
      <c r="HY137" s="222" t="s">
        <v>33</v>
      </c>
      <c r="HZ137" s="222">
        <v>2</v>
      </c>
      <c r="IA137" s="222" t="s">
        <v>17</v>
      </c>
      <c r="IB137" s="222" t="s">
        <v>17</v>
      </c>
      <c r="IC137" s="223">
        <v>45461</v>
      </c>
      <c r="ID137" s="221" t="s">
        <v>3248</v>
      </c>
      <c r="IE137" s="224">
        <v>2</v>
      </c>
      <c r="IF137" s="224" t="s">
        <v>2177</v>
      </c>
      <c r="IG137" s="224" t="s">
        <v>33</v>
      </c>
      <c r="IH137" s="224">
        <v>2</v>
      </c>
      <c r="II137" s="224" t="s">
        <v>17</v>
      </c>
      <c r="IJ137" s="224" t="s">
        <v>17</v>
      </c>
      <c r="IK137" s="214">
        <v>45461</v>
      </c>
      <c r="IL137" s="222" t="s">
        <v>3247</v>
      </c>
      <c r="IM137" s="222">
        <v>3</v>
      </c>
      <c r="IN137" s="222" t="s">
        <v>2177</v>
      </c>
      <c r="IO137" s="222" t="s">
        <v>33</v>
      </c>
      <c r="IP137" s="222">
        <v>2</v>
      </c>
      <c r="IQ137" s="222" t="s">
        <v>17</v>
      </c>
      <c r="IR137" s="222" t="s">
        <v>17</v>
      </c>
      <c r="IS137" s="223">
        <v>45461</v>
      </c>
    </row>
    <row r="138" spans="1:253" s="11" customFormat="1" ht="13.25" customHeight="1" x14ac:dyDescent="0.25">
      <c r="A138" s="11" t="s">
        <v>1236</v>
      </c>
      <c r="B138" s="11" t="s">
        <v>11013</v>
      </c>
      <c r="C138" s="11" t="s">
        <v>1237</v>
      </c>
      <c r="D138" s="11" t="s">
        <v>1238</v>
      </c>
      <c r="E138" s="11" t="s">
        <v>11475</v>
      </c>
      <c r="F138" s="11" t="s">
        <v>1242</v>
      </c>
      <c r="G138" s="212">
        <v>107143000</v>
      </c>
      <c r="H138" s="213" t="s">
        <v>1239</v>
      </c>
      <c r="I138" s="213" t="s">
        <v>492</v>
      </c>
      <c r="J138" s="213">
        <v>1</v>
      </c>
      <c r="K138" s="213" t="s">
        <v>1241</v>
      </c>
      <c r="L138" s="213" t="s">
        <v>1240</v>
      </c>
      <c r="M138" s="214">
        <v>45105</v>
      </c>
      <c r="N138" s="227" t="s">
        <v>1246</v>
      </c>
      <c r="O138" s="216">
        <v>155377</v>
      </c>
      <c r="P138" s="216" t="s">
        <v>1243</v>
      </c>
      <c r="Q138" s="216" t="s">
        <v>492</v>
      </c>
      <c r="R138" s="216">
        <v>1</v>
      </c>
      <c r="S138" s="216" t="s">
        <v>1245</v>
      </c>
      <c r="T138" s="216" t="s">
        <v>1244</v>
      </c>
      <c r="U138" s="217">
        <v>45105</v>
      </c>
      <c r="V138" s="227" t="s">
        <v>1250</v>
      </c>
      <c r="W138" s="213">
        <v>27000000</v>
      </c>
      <c r="X138" s="213" t="s">
        <v>1247</v>
      </c>
      <c r="Y138" s="213" t="s">
        <v>884</v>
      </c>
      <c r="Z138" s="213">
        <v>2</v>
      </c>
      <c r="AA138" s="213" t="s">
        <v>1249</v>
      </c>
      <c r="AB138" s="213" t="s">
        <v>1248</v>
      </c>
      <c r="AC138" s="214">
        <v>45105</v>
      </c>
      <c r="AD138" s="227" t="s">
        <v>1254</v>
      </c>
      <c r="AE138" s="218">
        <v>17900000</v>
      </c>
      <c r="AF138" s="218" t="s">
        <v>1251</v>
      </c>
      <c r="AG138" s="218" t="s">
        <v>22</v>
      </c>
      <c r="AH138" s="218">
        <v>3</v>
      </c>
      <c r="AI138" s="218" t="s">
        <v>1253</v>
      </c>
      <c r="AJ138" s="218" t="s">
        <v>1252</v>
      </c>
      <c r="AK138" s="219">
        <v>45105</v>
      </c>
      <c r="AL138" s="227" t="s">
        <v>1498</v>
      </c>
      <c r="AM138" s="213">
        <v>3123000</v>
      </c>
      <c r="AN138" s="213" t="s">
        <v>1495</v>
      </c>
      <c r="AO138" s="213" t="s">
        <v>22</v>
      </c>
      <c r="AP138" s="213">
        <v>3</v>
      </c>
      <c r="AQ138" s="213" t="s">
        <v>1497</v>
      </c>
      <c r="AR138" s="213" t="s">
        <v>1496</v>
      </c>
      <c r="AS138" s="214">
        <v>45260</v>
      </c>
      <c r="AT138" s="228" t="s">
        <v>1500</v>
      </c>
      <c r="AU138" s="218">
        <v>0</v>
      </c>
      <c r="AV138" s="218" t="s">
        <v>17</v>
      </c>
      <c r="AW138" s="218" t="s">
        <v>22</v>
      </c>
      <c r="AX138" s="218">
        <v>3</v>
      </c>
      <c r="AY138" s="218" t="s">
        <v>1499</v>
      </c>
      <c r="AZ138" s="218" t="s">
        <v>17</v>
      </c>
      <c r="BA138" s="219">
        <v>45260</v>
      </c>
      <c r="BB138" s="227" t="s">
        <v>1262</v>
      </c>
      <c r="BC138" s="213" t="s">
        <v>17</v>
      </c>
      <c r="BD138" s="213" t="s">
        <v>512</v>
      </c>
      <c r="BE138" s="213" t="s">
        <v>22</v>
      </c>
      <c r="BF138" s="213">
        <v>3</v>
      </c>
      <c r="BG138" s="213" t="s">
        <v>1259</v>
      </c>
      <c r="BH138" s="213" t="s">
        <v>512</v>
      </c>
      <c r="BI138" s="214">
        <v>45105</v>
      </c>
      <c r="BJ138" s="228" t="s">
        <v>1501</v>
      </c>
      <c r="BK138" s="228">
        <v>0</v>
      </c>
      <c r="BL138" s="228" t="s">
        <v>17</v>
      </c>
      <c r="BM138" s="228" t="s">
        <v>22</v>
      </c>
      <c r="BN138" s="228">
        <v>3</v>
      </c>
      <c r="BO138" s="228" t="s">
        <v>1499</v>
      </c>
      <c r="BP138" s="218" t="s">
        <v>17</v>
      </c>
      <c r="BQ138" s="229">
        <v>45260</v>
      </c>
      <c r="BR138" s="227" t="s">
        <v>1266</v>
      </c>
      <c r="BS138" s="230">
        <v>308000</v>
      </c>
      <c r="BT138" s="230" t="s">
        <v>1263</v>
      </c>
      <c r="BU138" s="230" t="s">
        <v>22</v>
      </c>
      <c r="BV138" s="230">
        <v>3</v>
      </c>
      <c r="BW138" s="230" t="s">
        <v>1265</v>
      </c>
      <c r="BX138" s="230" t="s">
        <v>1264</v>
      </c>
      <c r="BY138" s="214">
        <v>45105</v>
      </c>
      <c r="BZ138" s="228" t="s">
        <v>1269</v>
      </c>
      <c r="CA138" s="228">
        <v>10600</v>
      </c>
      <c r="CB138" s="228" t="s">
        <v>1267</v>
      </c>
      <c r="CC138" s="228" t="s">
        <v>22</v>
      </c>
      <c r="CD138" s="228">
        <v>3</v>
      </c>
      <c r="CE138" s="228" t="s">
        <v>1259</v>
      </c>
      <c r="CF138" s="228" t="s">
        <v>1268</v>
      </c>
      <c r="CG138" s="229">
        <v>45105</v>
      </c>
      <c r="CH138" s="227" t="s">
        <v>11832</v>
      </c>
      <c r="CI138" s="228" t="e">
        <v>#N/A</v>
      </c>
      <c r="CJ138" s="228" t="e">
        <v>#N/A</v>
      </c>
      <c r="CK138" s="228" t="e">
        <v>#N/A</v>
      </c>
      <c r="CL138" s="228" t="e">
        <v>#N/A</v>
      </c>
      <c r="CM138" s="228" t="e">
        <v>#N/A</v>
      </c>
      <c r="CN138" s="228" t="e">
        <v>#N/A</v>
      </c>
      <c r="CO138" s="231" t="e">
        <v>#N/A</v>
      </c>
      <c r="CP138" s="228" t="s">
        <v>1271</v>
      </c>
      <c r="CQ138" s="230" t="s">
        <v>17</v>
      </c>
      <c r="CR138" s="230" t="s">
        <v>512</v>
      </c>
      <c r="CS138" s="230" t="s">
        <v>22</v>
      </c>
      <c r="CT138" s="230">
        <v>3</v>
      </c>
      <c r="CU138" s="230" t="s">
        <v>1259</v>
      </c>
      <c r="CV138" s="230" t="s">
        <v>512</v>
      </c>
      <c r="CW138" s="214">
        <v>45105</v>
      </c>
      <c r="CX138" s="228" t="s">
        <v>1506</v>
      </c>
      <c r="CY138" s="218">
        <v>3177000</v>
      </c>
      <c r="CZ138" s="218" t="s">
        <v>1515</v>
      </c>
      <c r="DA138" s="218" t="s">
        <v>22</v>
      </c>
      <c r="DB138" s="218">
        <v>3</v>
      </c>
      <c r="DC138" s="218" t="s">
        <v>1517</v>
      </c>
      <c r="DD138" s="218" t="s">
        <v>1516</v>
      </c>
      <c r="DE138" s="220">
        <v>45260</v>
      </c>
      <c r="DF138" s="227" t="s">
        <v>1510</v>
      </c>
      <c r="DG138" s="213">
        <v>9100000</v>
      </c>
      <c r="DH138" s="230" t="s">
        <v>1507</v>
      </c>
      <c r="DI138" s="230" t="s">
        <v>22</v>
      </c>
      <c r="DJ138" s="230">
        <v>3</v>
      </c>
      <c r="DK138" s="230" t="s">
        <v>1509</v>
      </c>
      <c r="DL138" s="230" t="s">
        <v>1508</v>
      </c>
      <c r="DM138" s="214">
        <v>45260</v>
      </c>
      <c r="DN138" s="228" t="s">
        <v>1514</v>
      </c>
      <c r="DO138" s="218">
        <v>14723000</v>
      </c>
      <c r="DP138" s="228" t="s">
        <v>1511</v>
      </c>
      <c r="DQ138" s="228" t="s">
        <v>22</v>
      </c>
      <c r="DR138" s="228">
        <v>3</v>
      </c>
      <c r="DS138" s="228" t="s">
        <v>1513</v>
      </c>
      <c r="DT138" s="228" t="s">
        <v>1512</v>
      </c>
      <c r="DU138" s="229">
        <v>45260</v>
      </c>
      <c r="DV138" s="227" t="s">
        <v>1518</v>
      </c>
      <c r="DW138" s="213">
        <v>3021000</v>
      </c>
      <c r="DX138" s="230" t="s">
        <v>1515</v>
      </c>
      <c r="DY138" s="230" t="s">
        <v>22</v>
      </c>
      <c r="DZ138" s="230">
        <v>3</v>
      </c>
      <c r="EA138" s="230" t="s">
        <v>1517</v>
      </c>
      <c r="EB138" s="230" t="s">
        <v>1516</v>
      </c>
      <c r="EC138" s="214">
        <v>45260</v>
      </c>
      <c r="ED138" s="228" t="s">
        <v>1522</v>
      </c>
      <c r="EE138" s="218">
        <v>150000</v>
      </c>
      <c r="EF138" s="228" t="s">
        <v>1519</v>
      </c>
      <c r="EG138" s="228" t="s">
        <v>22</v>
      </c>
      <c r="EH138" s="228">
        <v>3</v>
      </c>
      <c r="EI138" s="228" t="s">
        <v>1521</v>
      </c>
      <c r="EJ138" s="228" t="s">
        <v>1520</v>
      </c>
      <c r="EK138" s="229">
        <v>45260</v>
      </c>
      <c r="EL138" s="227" t="s">
        <v>1524</v>
      </c>
      <c r="EM138" s="213">
        <v>6000</v>
      </c>
      <c r="EN138" s="230" t="s">
        <v>1523</v>
      </c>
      <c r="EO138" s="230" t="s">
        <v>22</v>
      </c>
      <c r="EP138" s="230">
        <v>3</v>
      </c>
      <c r="EQ138" s="230" t="s">
        <v>1521</v>
      </c>
      <c r="ER138" s="230" t="s">
        <v>1520</v>
      </c>
      <c r="ES138" s="214">
        <v>45260</v>
      </c>
      <c r="ET138" s="228" t="s">
        <v>1502</v>
      </c>
      <c r="EU138" s="228">
        <v>0</v>
      </c>
      <c r="EV138" s="228" t="s">
        <v>17</v>
      </c>
      <c r="EW138" s="228" t="s">
        <v>22</v>
      </c>
      <c r="EX138" s="228">
        <v>3</v>
      </c>
      <c r="EY138" s="228" t="s">
        <v>1499</v>
      </c>
      <c r="EZ138" s="228" t="s">
        <v>17</v>
      </c>
      <c r="FA138" s="229">
        <v>45260</v>
      </c>
      <c r="FB138" s="227" t="s">
        <v>1258</v>
      </c>
      <c r="FC138" s="230">
        <v>5</v>
      </c>
      <c r="FD138" s="230" t="s">
        <v>1255</v>
      </c>
      <c r="FE138" s="230" t="s">
        <v>22</v>
      </c>
      <c r="FF138" s="230">
        <v>3</v>
      </c>
      <c r="FG138" s="230" t="s">
        <v>1257</v>
      </c>
      <c r="FH138" s="230" t="s">
        <v>1256</v>
      </c>
      <c r="FI138" s="214">
        <v>45105</v>
      </c>
      <c r="FJ138" s="227" t="s">
        <v>1260</v>
      </c>
      <c r="FK138" s="228" t="s">
        <v>17</v>
      </c>
      <c r="FL138" s="228" t="s">
        <v>512</v>
      </c>
      <c r="FM138" s="228" t="s">
        <v>22</v>
      </c>
      <c r="FN138" s="228">
        <v>3</v>
      </c>
      <c r="FO138" s="228" t="s">
        <v>1259</v>
      </c>
      <c r="FP138" s="218" t="s">
        <v>512</v>
      </c>
      <c r="FQ138" s="219">
        <v>45105</v>
      </c>
      <c r="FR138" s="227" t="s">
        <v>1261</v>
      </c>
      <c r="FS138" s="230" t="s">
        <v>17</v>
      </c>
      <c r="FT138" s="230" t="s">
        <v>512</v>
      </c>
      <c r="FU138" s="230" t="s">
        <v>22</v>
      </c>
      <c r="FV138" s="230">
        <v>3</v>
      </c>
      <c r="FW138" s="230" t="s">
        <v>1259</v>
      </c>
      <c r="FX138" s="230" t="s">
        <v>512</v>
      </c>
      <c r="FY138" s="214">
        <v>45105</v>
      </c>
      <c r="FZ138" s="228" t="s">
        <v>3409</v>
      </c>
      <c r="GA138" s="228">
        <v>1</v>
      </c>
      <c r="GB138" s="228" t="s">
        <v>2177</v>
      </c>
      <c r="GC138" s="228" t="s">
        <v>33</v>
      </c>
      <c r="GD138" s="228">
        <v>2</v>
      </c>
      <c r="GE138" s="228" t="s">
        <v>17</v>
      </c>
      <c r="GF138" s="228" t="s">
        <v>17</v>
      </c>
      <c r="GG138" s="229">
        <v>45462</v>
      </c>
      <c r="GH138" s="227" t="s">
        <v>3415</v>
      </c>
      <c r="GI138" s="230">
        <v>3</v>
      </c>
      <c r="GJ138" s="230" t="s">
        <v>2177</v>
      </c>
      <c r="GK138" s="230" t="s">
        <v>33</v>
      </c>
      <c r="GL138" s="230">
        <v>2</v>
      </c>
      <c r="GM138" s="230" t="s">
        <v>17</v>
      </c>
      <c r="GN138" s="230" t="s">
        <v>17</v>
      </c>
      <c r="GO138" s="214">
        <v>45462</v>
      </c>
      <c r="GP138" s="228" t="s">
        <v>3410</v>
      </c>
      <c r="GQ138" s="228">
        <v>3</v>
      </c>
      <c r="GR138" s="228" t="s">
        <v>2177</v>
      </c>
      <c r="GS138" s="228" t="s">
        <v>33</v>
      </c>
      <c r="GT138" s="228">
        <v>2</v>
      </c>
      <c r="GU138" s="228" t="s">
        <v>17</v>
      </c>
      <c r="GV138" s="228" t="s">
        <v>17</v>
      </c>
      <c r="GW138" s="229">
        <v>45462</v>
      </c>
      <c r="GX138" s="227" t="s">
        <v>3416</v>
      </c>
      <c r="GY138" s="230">
        <v>2</v>
      </c>
      <c r="GZ138" s="230" t="s">
        <v>2177</v>
      </c>
      <c r="HA138" s="230" t="s">
        <v>33</v>
      </c>
      <c r="HB138" s="230">
        <v>2</v>
      </c>
      <c r="HC138" s="230" t="s">
        <v>17</v>
      </c>
      <c r="HD138" s="230" t="s">
        <v>17</v>
      </c>
      <c r="HE138" s="214">
        <v>45462</v>
      </c>
      <c r="HF138" s="228" t="s">
        <v>3408</v>
      </c>
      <c r="HG138" s="228">
        <v>2</v>
      </c>
      <c r="HH138" s="228" t="s">
        <v>2177</v>
      </c>
      <c r="HI138" s="228" t="s">
        <v>33</v>
      </c>
      <c r="HJ138" s="228">
        <v>2</v>
      </c>
      <c r="HK138" s="228" t="s">
        <v>17</v>
      </c>
      <c r="HL138" s="228" t="s">
        <v>17</v>
      </c>
      <c r="HM138" s="229">
        <v>45462</v>
      </c>
      <c r="HN138" s="227" t="s">
        <v>3414</v>
      </c>
      <c r="HO138" s="230">
        <v>3</v>
      </c>
      <c r="HP138" s="230" t="s">
        <v>2177</v>
      </c>
      <c r="HQ138" s="230" t="s">
        <v>33</v>
      </c>
      <c r="HR138" s="230">
        <v>2</v>
      </c>
      <c r="HS138" s="230" t="s">
        <v>17</v>
      </c>
      <c r="HT138" s="230" t="s">
        <v>17</v>
      </c>
      <c r="HU138" s="214">
        <v>45462</v>
      </c>
      <c r="HV138" s="228" t="s">
        <v>3411</v>
      </c>
      <c r="HW138" s="228">
        <v>3</v>
      </c>
      <c r="HX138" s="228" t="s">
        <v>2177</v>
      </c>
      <c r="HY138" s="228" t="s">
        <v>33</v>
      </c>
      <c r="HZ138" s="228">
        <v>2</v>
      </c>
      <c r="IA138" s="228" t="s">
        <v>17</v>
      </c>
      <c r="IB138" s="228" t="s">
        <v>17</v>
      </c>
      <c r="IC138" s="229">
        <v>45462</v>
      </c>
      <c r="ID138" s="227" t="s">
        <v>3413</v>
      </c>
      <c r="IE138" s="230">
        <v>3</v>
      </c>
      <c r="IF138" s="230" t="s">
        <v>2177</v>
      </c>
      <c r="IG138" s="230" t="s">
        <v>33</v>
      </c>
      <c r="IH138" s="230">
        <v>2</v>
      </c>
      <c r="II138" s="230" t="s">
        <v>17</v>
      </c>
      <c r="IJ138" s="230" t="s">
        <v>17</v>
      </c>
      <c r="IK138" s="214">
        <v>45462</v>
      </c>
      <c r="IL138" s="228" t="s">
        <v>3412</v>
      </c>
      <c r="IM138" s="228">
        <v>0</v>
      </c>
      <c r="IN138" s="228" t="s">
        <v>2177</v>
      </c>
      <c r="IO138" s="228" t="s">
        <v>33</v>
      </c>
      <c r="IP138" s="228">
        <v>2</v>
      </c>
      <c r="IQ138" s="228" t="s">
        <v>17</v>
      </c>
      <c r="IR138" s="228" t="s">
        <v>17</v>
      </c>
      <c r="IS138" s="229">
        <v>45462</v>
      </c>
    </row>
    <row r="139" spans="1:253" s="11" customFormat="1" ht="13.25" customHeight="1" x14ac:dyDescent="0.25">
      <c r="A139" s="11" t="s">
        <v>3252</v>
      </c>
      <c r="B139" s="11" t="s">
        <v>11027</v>
      </c>
      <c r="C139" s="11" t="s">
        <v>3253</v>
      </c>
      <c r="D139" s="11" t="s">
        <v>3254</v>
      </c>
      <c r="E139" s="11" t="s">
        <v>10627</v>
      </c>
      <c r="F139" s="11" t="s">
        <v>8671</v>
      </c>
      <c r="G139" s="212">
        <v>19209000</v>
      </c>
      <c r="H139" s="213" t="s">
        <v>8330</v>
      </c>
      <c r="I139" s="213" t="s">
        <v>492</v>
      </c>
      <c r="J139" s="213">
        <v>1</v>
      </c>
      <c r="K139" s="213" t="s">
        <v>8670</v>
      </c>
      <c r="L139" s="213" t="s">
        <v>8669</v>
      </c>
      <c r="M139" s="214">
        <v>45563</v>
      </c>
      <c r="N139" s="221" t="s">
        <v>8675</v>
      </c>
      <c r="O139" s="216">
        <v>238396</v>
      </c>
      <c r="P139" s="216" t="s">
        <v>8672</v>
      </c>
      <c r="Q139" s="216" t="s">
        <v>884</v>
      </c>
      <c r="R139" s="216">
        <v>2</v>
      </c>
      <c r="S139" s="216" t="s">
        <v>8674</v>
      </c>
      <c r="T139" s="216" t="s">
        <v>8673</v>
      </c>
      <c r="U139" s="217">
        <v>45563</v>
      </c>
      <c r="V139" s="221" t="s">
        <v>8677</v>
      </c>
      <c r="W139" s="213">
        <v>19209000</v>
      </c>
      <c r="X139" s="213" t="s">
        <v>8330</v>
      </c>
      <c r="Y139" s="213" t="s">
        <v>884</v>
      </c>
      <c r="Z139" s="213">
        <v>2</v>
      </c>
      <c r="AA139" s="213" t="s">
        <v>8676</v>
      </c>
      <c r="AB139" s="213" t="s">
        <v>8669</v>
      </c>
      <c r="AC139" s="214">
        <v>45563</v>
      </c>
      <c r="AD139" s="221" t="s">
        <v>8679</v>
      </c>
      <c r="AE139" s="218">
        <v>162000</v>
      </c>
      <c r="AF139" s="218" t="s">
        <v>8245</v>
      </c>
      <c r="AG139" s="218" t="s">
        <v>884</v>
      </c>
      <c r="AH139" s="218">
        <v>2</v>
      </c>
      <c r="AI139" s="218" t="s">
        <v>8678</v>
      </c>
      <c r="AJ139" s="218" t="s">
        <v>8641</v>
      </c>
      <c r="AK139" s="219">
        <v>45563</v>
      </c>
      <c r="AL139" s="221" t="s">
        <v>8681</v>
      </c>
      <c r="AM139" s="213">
        <v>162000</v>
      </c>
      <c r="AN139" s="213" t="s">
        <v>8245</v>
      </c>
      <c r="AO139" s="213" t="s">
        <v>884</v>
      </c>
      <c r="AP139" s="213">
        <v>2</v>
      </c>
      <c r="AQ139" s="213" t="s">
        <v>8680</v>
      </c>
      <c r="AR139" s="213" t="s">
        <v>8641</v>
      </c>
      <c r="AS139" s="214">
        <v>45563</v>
      </c>
      <c r="AT139" s="222" t="s">
        <v>8683</v>
      </c>
      <c r="AU139" s="218" t="s">
        <v>17</v>
      </c>
      <c r="AV139" s="218" t="s">
        <v>17</v>
      </c>
      <c r="AW139" s="218" t="s">
        <v>17</v>
      </c>
      <c r="AX139" s="218" t="s">
        <v>17</v>
      </c>
      <c r="AY139" s="218" t="s">
        <v>8345</v>
      </c>
      <c r="AZ139" s="218" t="s">
        <v>17</v>
      </c>
      <c r="BA139" s="219">
        <v>45563</v>
      </c>
      <c r="BB139" s="221" t="s">
        <v>8682</v>
      </c>
      <c r="BC139" s="213" t="s">
        <v>17</v>
      </c>
      <c r="BD139" s="213" t="s">
        <v>17</v>
      </c>
      <c r="BE139" s="213" t="s">
        <v>17</v>
      </c>
      <c r="BF139" s="213" t="s">
        <v>17</v>
      </c>
      <c r="BG139" s="213" t="s">
        <v>8345</v>
      </c>
      <c r="BH139" s="213" t="s">
        <v>17</v>
      </c>
      <c r="BI139" s="214">
        <v>45563</v>
      </c>
      <c r="BJ139" s="222" t="s">
        <v>8684</v>
      </c>
      <c r="BK139" s="222">
        <v>0</v>
      </c>
      <c r="BL139" s="222" t="s">
        <v>8348</v>
      </c>
      <c r="BM139" s="222" t="s">
        <v>884</v>
      </c>
      <c r="BN139" s="222">
        <v>2</v>
      </c>
      <c r="BO139" s="222" t="s">
        <v>8349</v>
      </c>
      <c r="BP139" s="218" t="s">
        <v>4941</v>
      </c>
      <c r="BQ139" s="223">
        <v>45563</v>
      </c>
      <c r="BR139" s="221" t="s">
        <v>8686</v>
      </c>
      <c r="BS139" s="224">
        <v>0</v>
      </c>
      <c r="BT139" s="224" t="s">
        <v>17</v>
      </c>
      <c r="BU139" s="224" t="s">
        <v>17</v>
      </c>
      <c r="BV139" s="224" t="s">
        <v>17</v>
      </c>
      <c r="BW139" s="224" t="s">
        <v>8353</v>
      </c>
      <c r="BX139" s="224" t="s">
        <v>17</v>
      </c>
      <c r="BY139" s="214">
        <v>45563</v>
      </c>
      <c r="BZ139" s="222" t="s">
        <v>8687</v>
      </c>
      <c r="CA139" s="222">
        <v>0</v>
      </c>
      <c r="CB139" s="222" t="s">
        <v>17</v>
      </c>
      <c r="CC139" s="222" t="s">
        <v>17</v>
      </c>
      <c r="CD139" s="222" t="s">
        <v>17</v>
      </c>
      <c r="CE139" s="222" t="s">
        <v>8353</v>
      </c>
      <c r="CF139" s="222" t="s">
        <v>17</v>
      </c>
      <c r="CG139" s="223">
        <v>45563</v>
      </c>
      <c r="CH139" s="221" t="s">
        <v>11833</v>
      </c>
      <c r="CI139" s="222" t="e">
        <v>#N/A</v>
      </c>
      <c r="CJ139" s="222" t="e">
        <v>#N/A</v>
      </c>
      <c r="CK139" s="222" t="e">
        <v>#N/A</v>
      </c>
      <c r="CL139" s="222" t="e">
        <v>#N/A</v>
      </c>
      <c r="CM139" s="222" t="e">
        <v>#N/A</v>
      </c>
      <c r="CN139" s="222" t="e">
        <v>#N/A</v>
      </c>
      <c r="CO139" s="225" t="e">
        <v>#N/A</v>
      </c>
      <c r="CP139" s="222" t="s">
        <v>8689</v>
      </c>
      <c r="CQ139" s="224" t="s">
        <v>17</v>
      </c>
      <c r="CR139" s="224" t="s">
        <v>17</v>
      </c>
      <c r="CS139" s="224" t="s">
        <v>17</v>
      </c>
      <c r="CT139" s="224" t="s">
        <v>17</v>
      </c>
      <c r="CU139" s="224" t="s">
        <v>8345</v>
      </c>
      <c r="CV139" s="224" t="s">
        <v>17</v>
      </c>
      <c r="CW139" s="214">
        <v>45563</v>
      </c>
      <c r="CX139" s="222" t="s">
        <v>8691</v>
      </c>
      <c r="CY139" s="218">
        <v>162000</v>
      </c>
      <c r="CZ139" s="218" t="s">
        <v>8358</v>
      </c>
      <c r="DA139" s="218" t="s">
        <v>884</v>
      </c>
      <c r="DB139" s="218">
        <v>2</v>
      </c>
      <c r="DC139" s="218" t="s">
        <v>8696</v>
      </c>
      <c r="DD139" s="218" t="s">
        <v>8655</v>
      </c>
      <c r="DE139" s="220">
        <v>45563</v>
      </c>
      <c r="DF139" s="221" t="s">
        <v>8693</v>
      </c>
      <c r="DG139" s="213">
        <v>19047000</v>
      </c>
      <c r="DH139" s="224" t="s">
        <v>8330</v>
      </c>
      <c r="DI139" s="224" t="s">
        <v>884</v>
      </c>
      <c r="DJ139" s="224">
        <v>2</v>
      </c>
      <c r="DK139" s="224" t="s">
        <v>8692</v>
      </c>
      <c r="DL139" s="224" t="s">
        <v>8669</v>
      </c>
      <c r="DM139" s="214">
        <v>45563</v>
      </c>
      <c r="DN139" s="222" t="s">
        <v>8695</v>
      </c>
      <c r="DO139" s="218">
        <v>0</v>
      </c>
      <c r="DP139" s="222" t="s">
        <v>8358</v>
      </c>
      <c r="DQ139" s="222" t="s">
        <v>884</v>
      </c>
      <c r="DR139" s="222">
        <v>2</v>
      </c>
      <c r="DS139" s="222" t="s">
        <v>8694</v>
      </c>
      <c r="DT139" s="222" t="s">
        <v>8655</v>
      </c>
      <c r="DU139" s="223">
        <v>45563</v>
      </c>
      <c r="DV139" s="221" t="s">
        <v>8697</v>
      </c>
      <c r="DW139" s="213">
        <v>162000</v>
      </c>
      <c r="DX139" s="224" t="s">
        <v>8358</v>
      </c>
      <c r="DY139" s="224" t="s">
        <v>884</v>
      </c>
      <c r="DZ139" s="224">
        <v>2</v>
      </c>
      <c r="EA139" s="224" t="s">
        <v>8696</v>
      </c>
      <c r="EB139" s="224" t="s">
        <v>8655</v>
      </c>
      <c r="EC139" s="214">
        <v>45563</v>
      </c>
      <c r="ED139" s="222" t="s">
        <v>8699</v>
      </c>
      <c r="EE139" s="218" t="s">
        <v>17</v>
      </c>
      <c r="EF139" s="222" t="s">
        <v>8358</v>
      </c>
      <c r="EG139" s="222" t="s">
        <v>884</v>
      </c>
      <c r="EH139" s="222">
        <v>2</v>
      </c>
      <c r="EI139" s="222" t="s">
        <v>8698</v>
      </c>
      <c r="EJ139" s="222" t="s">
        <v>8655</v>
      </c>
      <c r="EK139" s="223">
        <v>45563</v>
      </c>
      <c r="EL139" s="221" t="s">
        <v>8700</v>
      </c>
      <c r="EM139" s="213" t="s">
        <v>17</v>
      </c>
      <c r="EN139" s="224" t="s">
        <v>8358</v>
      </c>
      <c r="EO139" s="224" t="s">
        <v>884</v>
      </c>
      <c r="EP139" s="224">
        <v>2</v>
      </c>
      <c r="EQ139" s="224" t="s">
        <v>8698</v>
      </c>
      <c r="ER139" s="224" t="s">
        <v>8655</v>
      </c>
      <c r="ES139" s="214">
        <v>45563</v>
      </c>
      <c r="ET139" s="222" t="s">
        <v>8685</v>
      </c>
      <c r="EU139" s="222">
        <v>0</v>
      </c>
      <c r="EV139" s="222" t="s">
        <v>8348</v>
      </c>
      <c r="EW139" s="222" t="s">
        <v>884</v>
      </c>
      <c r="EX139" s="222">
        <v>2</v>
      </c>
      <c r="EY139" s="222" t="s">
        <v>8351</v>
      </c>
      <c r="EZ139" s="222" t="s">
        <v>4941</v>
      </c>
      <c r="FA139" s="223">
        <v>45563</v>
      </c>
      <c r="FB139" s="221" t="s">
        <v>8701</v>
      </c>
      <c r="FC139" s="224">
        <v>2</v>
      </c>
      <c r="FD139" s="224" t="s">
        <v>17</v>
      </c>
      <c r="FE139" s="224" t="s">
        <v>884</v>
      </c>
      <c r="FF139" s="224">
        <v>2</v>
      </c>
      <c r="FG139" s="224" t="s">
        <v>8503</v>
      </c>
      <c r="FH139" s="224" t="s">
        <v>17</v>
      </c>
      <c r="FI139" s="214">
        <v>45563</v>
      </c>
      <c r="FJ139" s="221" t="s">
        <v>8702</v>
      </c>
      <c r="FK139" s="222" t="s">
        <v>17</v>
      </c>
      <c r="FL139" s="222" t="s">
        <v>17</v>
      </c>
      <c r="FM139" s="222" t="s">
        <v>17</v>
      </c>
      <c r="FN139" s="222" t="s">
        <v>17</v>
      </c>
      <c r="FO139" s="222" t="s">
        <v>8345</v>
      </c>
      <c r="FP139" s="218" t="s">
        <v>17</v>
      </c>
      <c r="FQ139" s="219">
        <v>45563</v>
      </c>
      <c r="FR139" s="221" t="s">
        <v>8703</v>
      </c>
      <c r="FS139" s="224" t="s">
        <v>17</v>
      </c>
      <c r="FT139" s="224" t="s">
        <v>17</v>
      </c>
      <c r="FU139" s="224" t="s">
        <v>17</v>
      </c>
      <c r="FV139" s="224" t="s">
        <v>17</v>
      </c>
      <c r="FW139" s="224" t="s">
        <v>8345</v>
      </c>
      <c r="FX139" s="224" t="s">
        <v>17</v>
      </c>
      <c r="FY139" s="214">
        <v>45563</v>
      </c>
      <c r="FZ139" s="222" t="s">
        <v>3256</v>
      </c>
      <c r="GA139" s="222">
        <v>0</v>
      </c>
      <c r="GB139" s="222" t="s">
        <v>2177</v>
      </c>
      <c r="GC139" s="222" t="s">
        <v>33</v>
      </c>
      <c r="GD139" s="222">
        <v>2</v>
      </c>
      <c r="GE139" s="222" t="s">
        <v>17</v>
      </c>
      <c r="GF139" s="222" t="s">
        <v>17</v>
      </c>
      <c r="GG139" s="223">
        <v>45461</v>
      </c>
      <c r="GH139" s="221" t="s">
        <v>3262</v>
      </c>
      <c r="GI139" s="224">
        <v>0</v>
      </c>
      <c r="GJ139" s="224" t="s">
        <v>2177</v>
      </c>
      <c r="GK139" s="224" t="s">
        <v>33</v>
      </c>
      <c r="GL139" s="224">
        <v>2</v>
      </c>
      <c r="GM139" s="224" t="s">
        <v>17</v>
      </c>
      <c r="GN139" s="224" t="s">
        <v>17</v>
      </c>
      <c r="GO139" s="214">
        <v>45461</v>
      </c>
      <c r="GP139" s="222" t="s">
        <v>3257</v>
      </c>
      <c r="GQ139" s="222">
        <v>0</v>
      </c>
      <c r="GR139" s="222" t="s">
        <v>2177</v>
      </c>
      <c r="GS139" s="222" t="s">
        <v>33</v>
      </c>
      <c r="GT139" s="222">
        <v>2</v>
      </c>
      <c r="GU139" s="222" t="s">
        <v>17</v>
      </c>
      <c r="GV139" s="222" t="s">
        <v>17</v>
      </c>
      <c r="GW139" s="223">
        <v>45461</v>
      </c>
      <c r="GX139" s="221" t="s">
        <v>3263</v>
      </c>
      <c r="GY139" s="224">
        <v>0</v>
      </c>
      <c r="GZ139" s="224" t="s">
        <v>2177</v>
      </c>
      <c r="HA139" s="224" t="s">
        <v>33</v>
      </c>
      <c r="HB139" s="224">
        <v>2</v>
      </c>
      <c r="HC139" s="224" t="s">
        <v>17</v>
      </c>
      <c r="HD139" s="224" t="s">
        <v>17</v>
      </c>
      <c r="HE139" s="214">
        <v>45461</v>
      </c>
      <c r="HF139" s="222" t="s">
        <v>3255</v>
      </c>
      <c r="HG139" s="222">
        <v>0</v>
      </c>
      <c r="HH139" s="222" t="s">
        <v>2177</v>
      </c>
      <c r="HI139" s="222" t="s">
        <v>33</v>
      </c>
      <c r="HJ139" s="222">
        <v>2</v>
      </c>
      <c r="HK139" s="222" t="s">
        <v>17</v>
      </c>
      <c r="HL139" s="222" t="s">
        <v>17</v>
      </c>
      <c r="HM139" s="223">
        <v>45461</v>
      </c>
      <c r="HN139" s="221" t="s">
        <v>3261</v>
      </c>
      <c r="HO139" s="224">
        <v>1</v>
      </c>
      <c r="HP139" s="224" t="s">
        <v>2177</v>
      </c>
      <c r="HQ139" s="224" t="s">
        <v>33</v>
      </c>
      <c r="HR139" s="224">
        <v>2</v>
      </c>
      <c r="HS139" s="224" t="s">
        <v>17</v>
      </c>
      <c r="HT139" s="224" t="s">
        <v>17</v>
      </c>
      <c r="HU139" s="214">
        <v>45461</v>
      </c>
      <c r="HV139" s="222" t="s">
        <v>3258</v>
      </c>
      <c r="HW139" s="222">
        <v>0</v>
      </c>
      <c r="HX139" s="222" t="s">
        <v>2177</v>
      </c>
      <c r="HY139" s="222" t="s">
        <v>33</v>
      </c>
      <c r="HZ139" s="222">
        <v>2</v>
      </c>
      <c r="IA139" s="222" t="s">
        <v>17</v>
      </c>
      <c r="IB139" s="222" t="s">
        <v>17</v>
      </c>
      <c r="IC139" s="223">
        <v>45461</v>
      </c>
      <c r="ID139" s="221" t="s">
        <v>3260</v>
      </c>
      <c r="IE139" s="224">
        <v>0</v>
      </c>
      <c r="IF139" s="224" t="s">
        <v>2177</v>
      </c>
      <c r="IG139" s="224" t="s">
        <v>33</v>
      </c>
      <c r="IH139" s="224">
        <v>2</v>
      </c>
      <c r="II139" s="224" t="s">
        <v>17</v>
      </c>
      <c r="IJ139" s="224" t="s">
        <v>17</v>
      </c>
      <c r="IK139" s="214">
        <v>45461</v>
      </c>
      <c r="IL139" s="222" t="s">
        <v>3259</v>
      </c>
      <c r="IM139" s="222">
        <v>0</v>
      </c>
      <c r="IN139" s="222" t="s">
        <v>2177</v>
      </c>
      <c r="IO139" s="222" t="s">
        <v>33</v>
      </c>
      <c r="IP139" s="222">
        <v>2</v>
      </c>
      <c r="IQ139" s="222" t="s">
        <v>17</v>
      </c>
      <c r="IR139" s="222" t="s">
        <v>17</v>
      </c>
      <c r="IS139" s="223">
        <v>45461</v>
      </c>
    </row>
    <row r="140" spans="1:253" s="11" customFormat="1" ht="13.25" customHeight="1" x14ac:dyDescent="0.25">
      <c r="A140" s="11" t="s">
        <v>3264</v>
      </c>
      <c r="B140" s="11" t="s">
        <v>11027</v>
      </c>
      <c r="C140" s="11" t="s">
        <v>3265</v>
      </c>
      <c r="D140" s="11" t="s">
        <v>3266</v>
      </c>
      <c r="E140" s="11" t="s">
        <v>10628</v>
      </c>
      <c r="F140" s="11" t="s">
        <v>8824</v>
      </c>
      <c r="G140" s="212">
        <v>145464000</v>
      </c>
      <c r="H140" s="213" t="s">
        <v>8821</v>
      </c>
      <c r="I140" s="213" t="s">
        <v>884</v>
      </c>
      <c r="J140" s="213">
        <v>2</v>
      </c>
      <c r="K140" s="213" t="s">
        <v>8823</v>
      </c>
      <c r="L140" s="213" t="s">
        <v>8822</v>
      </c>
      <c r="M140" s="214">
        <v>45563</v>
      </c>
      <c r="N140" s="221" t="s">
        <v>8828</v>
      </c>
      <c r="O140" s="216">
        <v>16376870</v>
      </c>
      <c r="P140" s="216" t="s">
        <v>8825</v>
      </c>
      <c r="Q140" s="216" t="s">
        <v>22</v>
      </c>
      <c r="R140" s="216">
        <v>3</v>
      </c>
      <c r="S140" s="216" t="s">
        <v>8827</v>
      </c>
      <c r="T140" s="216" t="s">
        <v>8826</v>
      </c>
      <c r="U140" s="217">
        <v>45563</v>
      </c>
      <c r="V140" s="221" t="s">
        <v>8829</v>
      </c>
      <c r="W140" s="213">
        <v>145464000</v>
      </c>
      <c r="X140" s="213" t="s">
        <v>8821</v>
      </c>
      <c r="Y140" s="213" t="s">
        <v>22</v>
      </c>
      <c r="Z140" s="213">
        <v>3</v>
      </c>
      <c r="AA140" s="213" t="s">
        <v>8381</v>
      </c>
      <c r="AB140" s="213" t="s">
        <v>8822</v>
      </c>
      <c r="AC140" s="214">
        <v>45563</v>
      </c>
      <c r="AD140" s="221" t="s">
        <v>8832</v>
      </c>
      <c r="AE140" s="218">
        <v>1228000</v>
      </c>
      <c r="AF140" s="218" t="s">
        <v>8830</v>
      </c>
      <c r="AG140" s="218" t="s">
        <v>22</v>
      </c>
      <c r="AH140" s="218">
        <v>3</v>
      </c>
      <c r="AI140" s="218" t="s">
        <v>8831</v>
      </c>
      <c r="AJ140" s="218" t="s">
        <v>8340</v>
      </c>
      <c r="AK140" s="219">
        <v>45563</v>
      </c>
      <c r="AL140" s="221" t="s">
        <v>8834</v>
      </c>
      <c r="AM140" s="213">
        <v>1228000</v>
      </c>
      <c r="AN140" s="213" t="s">
        <v>8830</v>
      </c>
      <c r="AO140" s="213" t="s">
        <v>22</v>
      </c>
      <c r="AP140" s="213">
        <v>3</v>
      </c>
      <c r="AQ140" s="213" t="s">
        <v>8833</v>
      </c>
      <c r="AR140" s="213" t="s">
        <v>8340</v>
      </c>
      <c r="AS140" s="214">
        <v>45563</v>
      </c>
      <c r="AT140" s="222" t="s">
        <v>8836</v>
      </c>
      <c r="AU140" s="218" t="s">
        <v>17</v>
      </c>
      <c r="AV140" s="218" t="s">
        <v>17</v>
      </c>
      <c r="AW140" s="218" t="s">
        <v>17</v>
      </c>
      <c r="AX140" s="218" t="s">
        <v>17</v>
      </c>
      <c r="AY140" s="218" t="s">
        <v>8345</v>
      </c>
      <c r="AZ140" s="218" t="s">
        <v>17</v>
      </c>
      <c r="BA140" s="219">
        <v>45563</v>
      </c>
      <c r="BB140" s="221" t="s">
        <v>8835</v>
      </c>
      <c r="BC140" s="213" t="s">
        <v>17</v>
      </c>
      <c r="BD140" s="213" t="s">
        <v>17</v>
      </c>
      <c r="BE140" s="213" t="s">
        <v>17</v>
      </c>
      <c r="BF140" s="213" t="s">
        <v>17</v>
      </c>
      <c r="BG140" s="213" t="s">
        <v>8345</v>
      </c>
      <c r="BH140" s="213" t="s">
        <v>17</v>
      </c>
      <c r="BI140" s="214">
        <v>45563</v>
      </c>
      <c r="BJ140" s="222" t="s">
        <v>8838</v>
      </c>
      <c r="BK140" s="222">
        <v>0</v>
      </c>
      <c r="BL140" s="222" t="s">
        <v>8348</v>
      </c>
      <c r="BM140" s="222" t="s">
        <v>22</v>
      </c>
      <c r="BN140" s="222">
        <v>3</v>
      </c>
      <c r="BO140" s="222" t="s">
        <v>8837</v>
      </c>
      <c r="BP140" s="218" t="s">
        <v>4941</v>
      </c>
      <c r="BQ140" s="223">
        <v>45563</v>
      </c>
      <c r="BR140" s="221" t="s">
        <v>8841</v>
      </c>
      <c r="BS140" s="224" t="s">
        <v>17</v>
      </c>
      <c r="BT140" s="224" t="s">
        <v>17</v>
      </c>
      <c r="BU140" s="224" t="s">
        <v>17</v>
      </c>
      <c r="BV140" s="224" t="s">
        <v>17</v>
      </c>
      <c r="BW140" s="224" t="s">
        <v>8353</v>
      </c>
      <c r="BX140" s="224" t="s">
        <v>17</v>
      </c>
      <c r="BY140" s="214">
        <v>45563</v>
      </c>
      <c r="BZ140" s="222" t="s">
        <v>8842</v>
      </c>
      <c r="CA140" s="222" t="s">
        <v>17</v>
      </c>
      <c r="CB140" s="222" t="s">
        <v>17</v>
      </c>
      <c r="CC140" s="222" t="s">
        <v>17</v>
      </c>
      <c r="CD140" s="222" t="s">
        <v>17</v>
      </c>
      <c r="CE140" s="222" t="s">
        <v>8353</v>
      </c>
      <c r="CF140" s="222" t="s">
        <v>17</v>
      </c>
      <c r="CG140" s="223">
        <v>45563</v>
      </c>
      <c r="CH140" s="221" t="s">
        <v>11834</v>
      </c>
      <c r="CI140" s="222" t="e">
        <v>#N/A</v>
      </c>
      <c r="CJ140" s="222" t="e">
        <v>#N/A</v>
      </c>
      <c r="CK140" s="222" t="e">
        <v>#N/A</v>
      </c>
      <c r="CL140" s="222" t="e">
        <v>#N/A</v>
      </c>
      <c r="CM140" s="222" t="e">
        <v>#N/A</v>
      </c>
      <c r="CN140" s="222" t="e">
        <v>#N/A</v>
      </c>
      <c r="CO140" s="225" t="e">
        <v>#N/A</v>
      </c>
      <c r="CP140" s="222" t="s">
        <v>8844</v>
      </c>
      <c r="CQ140" s="224" t="s">
        <v>17</v>
      </c>
      <c r="CR140" s="224" t="s">
        <v>17</v>
      </c>
      <c r="CS140" s="224" t="s">
        <v>17</v>
      </c>
      <c r="CT140" s="224" t="s">
        <v>17</v>
      </c>
      <c r="CU140" s="224" t="s">
        <v>8353</v>
      </c>
      <c r="CV140" s="224" t="s">
        <v>17</v>
      </c>
      <c r="CW140" s="214">
        <v>45563</v>
      </c>
      <c r="CX140" s="222" t="s">
        <v>8846</v>
      </c>
      <c r="CY140" s="218">
        <v>1228000</v>
      </c>
      <c r="CZ140" s="218" t="s">
        <v>8830</v>
      </c>
      <c r="DA140" s="218" t="s">
        <v>22</v>
      </c>
      <c r="DB140" s="218">
        <v>3</v>
      </c>
      <c r="DC140" s="218" t="s">
        <v>7941</v>
      </c>
      <c r="DD140" s="218" t="s">
        <v>8340</v>
      </c>
      <c r="DE140" s="220">
        <v>45563</v>
      </c>
      <c r="DF140" s="221" t="s">
        <v>8847</v>
      </c>
      <c r="DG140" s="213">
        <v>144237000</v>
      </c>
      <c r="DH140" s="224" t="s">
        <v>8821</v>
      </c>
      <c r="DI140" s="224" t="s">
        <v>884</v>
      </c>
      <c r="DJ140" s="224">
        <v>2</v>
      </c>
      <c r="DK140" s="224" t="s">
        <v>8363</v>
      </c>
      <c r="DL140" s="224" t="s">
        <v>8822</v>
      </c>
      <c r="DM140" s="214">
        <v>45563</v>
      </c>
      <c r="DN140" s="222" t="s">
        <v>8848</v>
      </c>
      <c r="DO140" s="218">
        <v>0</v>
      </c>
      <c r="DP140" s="222" t="s">
        <v>8830</v>
      </c>
      <c r="DQ140" s="222" t="s">
        <v>22</v>
      </c>
      <c r="DR140" s="222">
        <v>3</v>
      </c>
      <c r="DS140" s="222" t="s">
        <v>8401</v>
      </c>
      <c r="DT140" s="222" t="s">
        <v>8340</v>
      </c>
      <c r="DU140" s="223">
        <v>45563</v>
      </c>
      <c r="DV140" s="221" t="s">
        <v>8849</v>
      </c>
      <c r="DW140" s="213">
        <v>1228000</v>
      </c>
      <c r="DX140" s="224" t="s">
        <v>8830</v>
      </c>
      <c r="DY140" s="224" t="s">
        <v>22</v>
      </c>
      <c r="DZ140" s="224">
        <v>3</v>
      </c>
      <c r="EA140" s="224" t="s">
        <v>7941</v>
      </c>
      <c r="EB140" s="224" t="s">
        <v>8340</v>
      </c>
      <c r="EC140" s="214">
        <v>45563</v>
      </c>
      <c r="ED140" s="222" t="s">
        <v>8851</v>
      </c>
      <c r="EE140" s="218">
        <v>0</v>
      </c>
      <c r="EF140" s="222" t="s">
        <v>17</v>
      </c>
      <c r="EG140" s="222" t="s">
        <v>22</v>
      </c>
      <c r="EH140" s="222">
        <v>3</v>
      </c>
      <c r="EI140" s="222" t="s">
        <v>8850</v>
      </c>
      <c r="EJ140" s="222" t="s">
        <v>17</v>
      </c>
      <c r="EK140" s="223">
        <v>45563</v>
      </c>
      <c r="EL140" s="221" t="s">
        <v>8852</v>
      </c>
      <c r="EM140" s="213">
        <v>0</v>
      </c>
      <c r="EN140" s="224" t="s">
        <v>17</v>
      </c>
      <c r="EO140" s="224" t="s">
        <v>22</v>
      </c>
      <c r="EP140" s="224">
        <v>3</v>
      </c>
      <c r="EQ140" s="224" t="s">
        <v>8850</v>
      </c>
      <c r="ER140" s="224" t="s">
        <v>17</v>
      </c>
      <c r="ES140" s="214">
        <v>45563</v>
      </c>
      <c r="ET140" s="222" t="s">
        <v>8840</v>
      </c>
      <c r="EU140" s="222">
        <v>1136</v>
      </c>
      <c r="EV140" s="222" t="s">
        <v>8348</v>
      </c>
      <c r="EW140" s="222" t="s">
        <v>22</v>
      </c>
      <c r="EX140" s="222">
        <v>3</v>
      </c>
      <c r="EY140" s="222" t="s">
        <v>8839</v>
      </c>
      <c r="EZ140" s="222" t="s">
        <v>4941</v>
      </c>
      <c r="FA140" s="223">
        <v>45563</v>
      </c>
      <c r="FB140" s="221" t="s">
        <v>8854</v>
      </c>
      <c r="FC140" s="224">
        <v>2</v>
      </c>
      <c r="FD140" s="224" t="s">
        <v>8830</v>
      </c>
      <c r="FE140" s="224" t="s">
        <v>884</v>
      </c>
      <c r="FF140" s="224">
        <v>2</v>
      </c>
      <c r="FG140" s="224" t="s">
        <v>8853</v>
      </c>
      <c r="FH140" s="224" t="s">
        <v>8340</v>
      </c>
      <c r="FI140" s="214">
        <v>45563</v>
      </c>
      <c r="FJ140" s="221" t="s">
        <v>8855</v>
      </c>
      <c r="FK140" s="222" t="s">
        <v>17</v>
      </c>
      <c r="FL140" s="222" t="s">
        <v>17</v>
      </c>
      <c r="FM140" s="222" t="s">
        <v>17</v>
      </c>
      <c r="FN140" s="222" t="s">
        <v>17</v>
      </c>
      <c r="FO140" s="222" t="s">
        <v>8345</v>
      </c>
      <c r="FP140" s="218" t="s">
        <v>17</v>
      </c>
      <c r="FQ140" s="219">
        <v>45563</v>
      </c>
      <c r="FR140" s="221" t="s">
        <v>8856</v>
      </c>
      <c r="FS140" s="224" t="s">
        <v>17</v>
      </c>
      <c r="FT140" s="224" t="s">
        <v>17</v>
      </c>
      <c r="FU140" s="224" t="s">
        <v>17</v>
      </c>
      <c r="FV140" s="224" t="s">
        <v>17</v>
      </c>
      <c r="FW140" s="224" t="s">
        <v>8345</v>
      </c>
      <c r="FX140" s="224" t="s">
        <v>17</v>
      </c>
      <c r="FY140" s="214">
        <v>45563</v>
      </c>
      <c r="FZ140" s="222" t="s">
        <v>3268</v>
      </c>
      <c r="GA140" s="222">
        <v>1</v>
      </c>
      <c r="GB140" s="222" t="s">
        <v>2177</v>
      </c>
      <c r="GC140" s="222" t="s">
        <v>33</v>
      </c>
      <c r="GD140" s="222">
        <v>2</v>
      </c>
      <c r="GE140" s="222" t="s">
        <v>17</v>
      </c>
      <c r="GF140" s="222" t="s">
        <v>17</v>
      </c>
      <c r="GG140" s="223">
        <v>45461</v>
      </c>
      <c r="GH140" s="221" t="s">
        <v>3274</v>
      </c>
      <c r="GI140" s="224">
        <v>1</v>
      </c>
      <c r="GJ140" s="224" t="s">
        <v>2177</v>
      </c>
      <c r="GK140" s="224" t="s">
        <v>33</v>
      </c>
      <c r="GL140" s="224">
        <v>2</v>
      </c>
      <c r="GM140" s="224" t="s">
        <v>17</v>
      </c>
      <c r="GN140" s="224" t="s">
        <v>17</v>
      </c>
      <c r="GO140" s="214">
        <v>45461</v>
      </c>
      <c r="GP140" s="222" t="s">
        <v>3269</v>
      </c>
      <c r="GQ140" s="222">
        <v>2</v>
      </c>
      <c r="GR140" s="222" t="s">
        <v>2177</v>
      </c>
      <c r="GS140" s="222" t="s">
        <v>33</v>
      </c>
      <c r="GT140" s="222">
        <v>2</v>
      </c>
      <c r="GU140" s="222" t="s">
        <v>17</v>
      </c>
      <c r="GV140" s="222" t="s">
        <v>17</v>
      </c>
      <c r="GW140" s="223">
        <v>45461</v>
      </c>
      <c r="GX140" s="221" t="s">
        <v>3275</v>
      </c>
      <c r="GY140" s="224">
        <v>0</v>
      </c>
      <c r="GZ140" s="224" t="s">
        <v>2177</v>
      </c>
      <c r="HA140" s="224" t="s">
        <v>33</v>
      </c>
      <c r="HB140" s="224">
        <v>2</v>
      </c>
      <c r="HC140" s="224" t="s">
        <v>17</v>
      </c>
      <c r="HD140" s="224" t="s">
        <v>17</v>
      </c>
      <c r="HE140" s="214">
        <v>45461</v>
      </c>
      <c r="HF140" s="222" t="s">
        <v>3267</v>
      </c>
      <c r="HG140" s="222">
        <v>3</v>
      </c>
      <c r="HH140" s="222" t="s">
        <v>2177</v>
      </c>
      <c r="HI140" s="222" t="s">
        <v>33</v>
      </c>
      <c r="HJ140" s="222">
        <v>2</v>
      </c>
      <c r="HK140" s="222" t="s">
        <v>17</v>
      </c>
      <c r="HL140" s="222" t="s">
        <v>17</v>
      </c>
      <c r="HM140" s="223">
        <v>45461</v>
      </c>
      <c r="HN140" s="221" t="s">
        <v>3273</v>
      </c>
      <c r="HO140" s="224">
        <v>3</v>
      </c>
      <c r="HP140" s="224" t="s">
        <v>2177</v>
      </c>
      <c r="HQ140" s="224" t="s">
        <v>33</v>
      </c>
      <c r="HR140" s="224">
        <v>2</v>
      </c>
      <c r="HS140" s="224" t="s">
        <v>17</v>
      </c>
      <c r="HT140" s="224" t="s">
        <v>17</v>
      </c>
      <c r="HU140" s="214">
        <v>45461</v>
      </c>
      <c r="HV140" s="222" t="s">
        <v>3270</v>
      </c>
      <c r="HW140" s="222">
        <v>1</v>
      </c>
      <c r="HX140" s="222" t="s">
        <v>2177</v>
      </c>
      <c r="HY140" s="222" t="s">
        <v>33</v>
      </c>
      <c r="HZ140" s="222">
        <v>2</v>
      </c>
      <c r="IA140" s="222" t="s">
        <v>17</v>
      </c>
      <c r="IB140" s="222" t="s">
        <v>17</v>
      </c>
      <c r="IC140" s="223">
        <v>45461</v>
      </c>
      <c r="ID140" s="221" t="s">
        <v>3272</v>
      </c>
      <c r="IE140" s="224">
        <v>0</v>
      </c>
      <c r="IF140" s="224" t="s">
        <v>2177</v>
      </c>
      <c r="IG140" s="224" t="s">
        <v>33</v>
      </c>
      <c r="IH140" s="224">
        <v>2</v>
      </c>
      <c r="II140" s="224" t="s">
        <v>17</v>
      </c>
      <c r="IJ140" s="224" t="s">
        <v>17</v>
      </c>
      <c r="IK140" s="214">
        <v>45461</v>
      </c>
      <c r="IL140" s="222" t="s">
        <v>3271</v>
      </c>
      <c r="IM140" s="222">
        <v>0</v>
      </c>
      <c r="IN140" s="222" t="s">
        <v>2177</v>
      </c>
      <c r="IO140" s="222" t="s">
        <v>33</v>
      </c>
      <c r="IP140" s="222">
        <v>2</v>
      </c>
      <c r="IQ140" s="222" t="s">
        <v>17</v>
      </c>
      <c r="IR140" s="222" t="s">
        <v>17</v>
      </c>
      <c r="IS140" s="223">
        <v>45461</v>
      </c>
    </row>
    <row r="141" spans="1:253" s="11" customFormat="1" ht="13.25" customHeight="1" x14ac:dyDescent="0.25">
      <c r="A141" s="11" t="s">
        <v>274</v>
      </c>
      <c r="B141" s="11" t="s">
        <v>11090</v>
      </c>
      <c r="C141" s="11" t="s">
        <v>275</v>
      </c>
      <c r="D141" s="11" t="s">
        <v>276</v>
      </c>
      <c r="E141" s="11" t="s">
        <v>10629</v>
      </c>
      <c r="F141" s="11" t="s">
        <v>8145</v>
      </c>
      <c r="G141" s="212">
        <v>14453000</v>
      </c>
      <c r="H141" s="213" t="s">
        <v>8142</v>
      </c>
      <c r="I141" s="213" t="s">
        <v>884</v>
      </c>
      <c r="J141" s="213">
        <v>2</v>
      </c>
      <c r="K141" s="213" t="s">
        <v>8144</v>
      </c>
      <c r="L141" s="213" t="s">
        <v>8143</v>
      </c>
      <c r="M141" s="214">
        <v>45562</v>
      </c>
      <c r="N141" s="227" t="s">
        <v>8149</v>
      </c>
      <c r="O141" s="216">
        <v>20524</v>
      </c>
      <c r="P141" s="216" t="s">
        <v>8146</v>
      </c>
      <c r="Q141" s="216" t="s">
        <v>22</v>
      </c>
      <c r="R141" s="216">
        <v>3</v>
      </c>
      <c r="S141" s="216" t="s">
        <v>8148</v>
      </c>
      <c r="T141" s="216" t="s">
        <v>8147</v>
      </c>
      <c r="U141" s="217">
        <v>45562</v>
      </c>
      <c r="V141" s="227" t="s">
        <v>8153</v>
      </c>
      <c r="W141" s="213">
        <v>2517000</v>
      </c>
      <c r="X141" s="213" t="s">
        <v>8150</v>
      </c>
      <c r="Y141" s="213" t="s">
        <v>22</v>
      </c>
      <c r="Z141" s="213">
        <v>3</v>
      </c>
      <c r="AA141" s="213" t="s">
        <v>8152</v>
      </c>
      <c r="AB141" s="213" t="s">
        <v>8151</v>
      </c>
      <c r="AC141" s="214">
        <v>45562</v>
      </c>
      <c r="AD141" s="227" t="s">
        <v>8157</v>
      </c>
      <c r="AE141" s="218">
        <v>135000</v>
      </c>
      <c r="AF141" s="218" t="s">
        <v>8154</v>
      </c>
      <c r="AG141" s="218" t="s">
        <v>884</v>
      </c>
      <c r="AH141" s="218">
        <v>2</v>
      </c>
      <c r="AI141" s="218" t="s">
        <v>8156</v>
      </c>
      <c r="AJ141" s="218" t="s">
        <v>8155</v>
      </c>
      <c r="AK141" s="219">
        <v>45562</v>
      </c>
      <c r="AL141" s="227" t="s">
        <v>8159</v>
      </c>
      <c r="AM141" s="213">
        <v>135000</v>
      </c>
      <c r="AN141" s="213" t="s">
        <v>8154</v>
      </c>
      <c r="AO141" s="213" t="s">
        <v>884</v>
      </c>
      <c r="AP141" s="213">
        <v>2</v>
      </c>
      <c r="AQ141" s="213" t="s">
        <v>8158</v>
      </c>
      <c r="AR141" s="213" t="s">
        <v>8155</v>
      </c>
      <c r="AS141" s="214">
        <v>45562</v>
      </c>
      <c r="AT141" s="228" t="s">
        <v>285</v>
      </c>
      <c r="AU141" s="218" t="s">
        <v>17</v>
      </c>
      <c r="AV141" s="218" t="s">
        <v>282</v>
      </c>
      <c r="AW141" s="218" t="s">
        <v>33</v>
      </c>
      <c r="AX141" s="218">
        <v>2</v>
      </c>
      <c r="AY141" s="218" t="s">
        <v>284</v>
      </c>
      <c r="AZ141" s="218" t="s">
        <v>283</v>
      </c>
      <c r="BA141" s="219">
        <v>43511</v>
      </c>
      <c r="BB141" s="227" t="s">
        <v>8179</v>
      </c>
      <c r="BC141" s="213" t="s">
        <v>17</v>
      </c>
      <c r="BD141" s="213" t="s">
        <v>17</v>
      </c>
      <c r="BE141" s="213" t="s">
        <v>17</v>
      </c>
      <c r="BF141" s="213" t="s">
        <v>17</v>
      </c>
      <c r="BG141" s="213" t="s">
        <v>8178</v>
      </c>
      <c r="BH141" s="213" t="s">
        <v>17</v>
      </c>
      <c r="BI141" s="214">
        <v>45562</v>
      </c>
      <c r="BJ141" s="228" t="s">
        <v>8161</v>
      </c>
      <c r="BK141" s="228" t="s">
        <v>17</v>
      </c>
      <c r="BL141" s="228" t="s">
        <v>17</v>
      </c>
      <c r="BM141" s="228" t="s">
        <v>17</v>
      </c>
      <c r="BN141" s="228" t="s">
        <v>17</v>
      </c>
      <c r="BO141" s="228" t="s">
        <v>8160</v>
      </c>
      <c r="BP141" s="218" t="s">
        <v>17</v>
      </c>
      <c r="BQ141" s="229">
        <v>45562</v>
      </c>
      <c r="BR141" s="227" t="s">
        <v>278</v>
      </c>
      <c r="BS141" s="230">
        <v>0</v>
      </c>
      <c r="BT141" s="230">
        <v>0</v>
      </c>
      <c r="BU141" s="230" t="s">
        <v>33</v>
      </c>
      <c r="BV141" s="230">
        <v>2</v>
      </c>
      <c r="BW141" s="230" t="s">
        <v>277</v>
      </c>
      <c r="BX141" s="230">
        <v>0</v>
      </c>
      <c r="BY141" s="214">
        <v>43511</v>
      </c>
      <c r="BZ141" s="228" t="s">
        <v>279</v>
      </c>
      <c r="CA141" s="228">
        <v>0</v>
      </c>
      <c r="CB141" s="228">
        <v>0</v>
      </c>
      <c r="CC141" s="228" t="s">
        <v>33</v>
      </c>
      <c r="CD141" s="228">
        <v>2</v>
      </c>
      <c r="CE141" s="228" t="s">
        <v>277</v>
      </c>
      <c r="CF141" s="228">
        <v>0</v>
      </c>
      <c r="CG141" s="229">
        <v>43511</v>
      </c>
      <c r="CH141" s="227" t="s">
        <v>11835</v>
      </c>
      <c r="CI141" s="228" t="e">
        <v>#N/A</v>
      </c>
      <c r="CJ141" s="228" t="e">
        <v>#N/A</v>
      </c>
      <c r="CK141" s="228" t="e">
        <v>#N/A</v>
      </c>
      <c r="CL141" s="228" t="e">
        <v>#N/A</v>
      </c>
      <c r="CM141" s="228" t="e">
        <v>#N/A</v>
      </c>
      <c r="CN141" s="228" t="e">
        <v>#N/A</v>
      </c>
      <c r="CO141" s="231" t="e">
        <v>#N/A</v>
      </c>
      <c r="CP141" s="228" t="s">
        <v>281</v>
      </c>
      <c r="CQ141" s="230">
        <v>0</v>
      </c>
      <c r="CR141" s="230">
        <v>0</v>
      </c>
      <c r="CS141" s="230" t="s">
        <v>33</v>
      </c>
      <c r="CT141" s="230">
        <v>2</v>
      </c>
      <c r="CU141" s="230" t="s">
        <v>280</v>
      </c>
      <c r="CV141" s="230">
        <v>0</v>
      </c>
      <c r="CW141" s="214">
        <v>43511</v>
      </c>
      <c r="CX141" s="228" t="s">
        <v>8164</v>
      </c>
      <c r="CY141" s="218">
        <v>135000</v>
      </c>
      <c r="CZ141" s="218" t="s">
        <v>8154</v>
      </c>
      <c r="DA141" s="218" t="s">
        <v>884</v>
      </c>
      <c r="DB141" s="218">
        <v>2</v>
      </c>
      <c r="DC141" s="218" t="s">
        <v>8170</v>
      </c>
      <c r="DD141" s="218" t="s">
        <v>8155</v>
      </c>
      <c r="DE141" s="220">
        <v>45562</v>
      </c>
      <c r="DF141" s="227" t="s">
        <v>8167</v>
      </c>
      <c r="DG141" s="213">
        <v>2382000</v>
      </c>
      <c r="DH141" s="230" t="s">
        <v>8165</v>
      </c>
      <c r="DI141" s="230" t="s">
        <v>884</v>
      </c>
      <c r="DJ141" s="230">
        <v>2</v>
      </c>
      <c r="DK141" s="230" t="s">
        <v>7937</v>
      </c>
      <c r="DL141" s="230" t="s">
        <v>8166</v>
      </c>
      <c r="DM141" s="214">
        <v>45562</v>
      </c>
      <c r="DN141" s="228" t="s">
        <v>8169</v>
      </c>
      <c r="DO141" s="218">
        <v>0</v>
      </c>
      <c r="DP141" s="228" t="s">
        <v>8154</v>
      </c>
      <c r="DQ141" s="228" t="s">
        <v>884</v>
      </c>
      <c r="DR141" s="228">
        <v>2</v>
      </c>
      <c r="DS141" s="228" t="s">
        <v>8168</v>
      </c>
      <c r="DT141" s="228" t="s">
        <v>8155</v>
      </c>
      <c r="DU141" s="229">
        <v>45562</v>
      </c>
      <c r="DV141" s="227" t="s">
        <v>8171</v>
      </c>
      <c r="DW141" s="213">
        <v>135000</v>
      </c>
      <c r="DX141" s="230" t="s">
        <v>8154</v>
      </c>
      <c r="DY141" s="230" t="s">
        <v>884</v>
      </c>
      <c r="DZ141" s="230">
        <v>2</v>
      </c>
      <c r="EA141" s="230" t="s">
        <v>8170</v>
      </c>
      <c r="EB141" s="230" t="s">
        <v>8155</v>
      </c>
      <c r="EC141" s="214">
        <v>45562</v>
      </c>
      <c r="ED141" s="228" t="s">
        <v>8173</v>
      </c>
      <c r="EE141" s="218">
        <v>0</v>
      </c>
      <c r="EF141" s="228" t="s">
        <v>17</v>
      </c>
      <c r="EG141" s="228" t="s">
        <v>22</v>
      </c>
      <c r="EH141" s="228">
        <v>3</v>
      </c>
      <c r="EI141" s="228" t="s">
        <v>8172</v>
      </c>
      <c r="EJ141" s="228" t="s">
        <v>17</v>
      </c>
      <c r="EK141" s="229">
        <v>45562</v>
      </c>
      <c r="EL141" s="227" t="s">
        <v>8175</v>
      </c>
      <c r="EM141" s="213">
        <v>0</v>
      </c>
      <c r="EN141" s="230" t="s">
        <v>17</v>
      </c>
      <c r="EO141" s="230" t="s">
        <v>22</v>
      </c>
      <c r="EP141" s="230">
        <v>3</v>
      </c>
      <c r="EQ141" s="230" t="s">
        <v>8174</v>
      </c>
      <c r="ER141" s="230" t="s">
        <v>17</v>
      </c>
      <c r="ES141" s="214">
        <v>45562</v>
      </c>
      <c r="ET141" s="228" t="s">
        <v>8162</v>
      </c>
      <c r="EU141" s="228" t="s">
        <v>17</v>
      </c>
      <c r="EV141" s="228" t="s">
        <v>17</v>
      </c>
      <c r="EW141" s="228" t="s">
        <v>17</v>
      </c>
      <c r="EX141" s="228" t="s">
        <v>17</v>
      </c>
      <c r="EY141" s="228" t="s">
        <v>8160</v>
      </c>
      <c r="EZ141" s="228" t="s">
        <v>17</v>
      </c>
      <c r="FA141" s="229">
        <v>45562</v>
      </c>
      <c r="FB141" s="227" t="s">
        <v>8177</v>
      </c>
      <c r="FC141" s="230">
        <v>2</v>
      </c>
      <c r="FD141" s="230" t="s">
        <v>8154</v>
      </c>
      <c r="FE141" s="230" t="s">
        <v>884</v>
      </c>
      <c r="FF141" s="230">
        <v>2</v>
      </c>
      <c r="FG141" s="230" t="s">
        <v>7740</v>
      </c>
      <c r="FH141" s="230" t="s">
        <v>8176</v>
      </c>
      <c r="FI141" s="214">
        <v>45562</v>
      </c>
      <c r="FJ141" s="227" t="s">
        <v>287</v>
      </c>
      <c r="FK141" s="228">
        <v>0</v>
      </c>
      <c r="FL141" s="228">
        <v>0</v>
      </c>
      <c r="FM141" s="228" t="s">
        <v>33</v>
      </c>
      <c r="FN141" s="228">
        <v>2</v>
      </c>
      <c r="FO141" s="228" t="s">
        <v>286</v>
      </c>
      <c r="FP141" s="218">
        <v>0</v>
      </c>
      <c r="FQ141" s="219">
        <v>43511</v>
      </c>
      <c r="FR141" s="227" t="s">
        <v>288</v>
      </c>
      <c r="FS141" s="230">
        <v>0</v>
      </c>
      <c r="FT141" s="230">
        <v>0</v>
      </c>
      <c r="FU141" s="230" t="s">
        <v>33</v>
      </c>
      <c r="FV141" s="230">
        <v>2</v>
      </c>
      <c r="FW141" s="230">
        <v>0</v>
      </c>
      <c r="FX141" s="230">
        <v>0</v>
      </c>
      <c r="FY141" s="214">
        <v>43511</v>
      </c>
      <c r="FZ141" s="228" t="s">
        <v>3477</v>
      </c>
      <c r="GA141" s="228">
        <v>1</v>
      </c>
      <c r="GB141" s="228" t="s">
        <v>2177</v>
      </c>
      <c r="GC141" s="228" t="s">
        <v>33</v>
      </c>
      <c r="GD141" s="228">
        <v>2</v>
      </c>
      <c r="GE141" s="228" t="s">
        <v>17</v>
      </c>
      <c r="GF141" s="228" t="s">
        <v>17</v>
      </c>
      <c r="GG141" s="229">
        <v>45463</v>
      </c>
      <c r="GH141" s="227" t="s">
        <v>3483</v>
      </c>
      <c r="GI141" s="230">
        <v>0</v>
      </c>
      <c r="GJ141" s="230" t="s">
        <v>2177</v>
      </c>
      <c r="GK141" s="230" t="s">
        <v>33</v>
      </c>
      <c r="GL141" s="230">
        <v>2</v>
      </c>
      <c r="GM141" s="230" t="s">
        <v>17</v>
      </c>
      <c r="GN141" s="230" t="s">
        <v>17</v>
      </c>
      <c r="GO141" s="214">
        <v>45463</v>
      </c>
      <c r="GP141" s="228" t="s">
        <v>3478</v>
      </c>
      <c r="GQ141" s="228">
        <v>0</v>
      </c>
      <c r="GR141" s="228" t="s">
        <v>2177</v>
      </c>
      <c r="GS141" s="228" t="s">
        <v>33</v>
      </c>
      <c r="GT141" s="228">
        <v>2</v>
      </c>
      <c r="GU141" s="228" t="s">
        <v>17</v>
      </c>
      <c r="GV141" s="228" t="s">
        <v>17</v>
      </c>
      <c r="GW141" s="229">
        <v>45463</v>
      </c>
      <c r="GX141" s="227" t="s">
        <v>3484</v>
      </c>
      <c r="GY141" s="230">
        <v>0</v>
      </c>
      <c r="GZ141" s="230" t="s">
        <v>2177</v>
      </c>
      <c r="HA141" s="230" t="s">
        <v>33</v>
      </c>
      <c r="HB141" s="230">
        <v>2</v>
      </c>
      <c r="HC141" s="230" t="s">
        <v>17</v>
      </c>
      <c r="HD141" s="230" t="s">
        <v>17</v>
      </c>
      <c r="HE141" s="214">
        <v>45463</v>
      </c>
      <c r="HF141" s="228" t="s">
        <v>3476</v>
      </c>
      <c r="HG141" s="228">
        <v>0</v>
      </c>
      <c r="HH141" s="228" t="s">
        <v>2177</v>
      </c>
      <c r="HI141" s="228" t="s">
        <v>33</v>
      </c>
      <c r="HJ141" s="228">
        <v>2</v>
      </c>
      <c r="HK141" s="228" t="s">
        <v>17</v>
      </c>
      <c r="HL141" s="228" t="s">
        <v>17</v>
      </c>
      <c r="HM141" s="229">
        <v>45463</v>
      </c>
      <c r="HN141" s="227" t="s">
        <v>3482</v>
      </c>
      <c r="HO141" s="230">
        <v>0</v>
      </c>
      <c r="HP141" s="230" t="s">
        <v>2177</v>
      </c>
      <c r="HQ141" s="230" t="s">
        <v>33</v>
      </c>
      <c r="HR141" s="230">
        <v>2</v>
      </c>
      <c r="HS141" s="230" t="s">
        <v>17</v>
      </c>
      <c r="HT141" s="230" t="s">
        <v>17</v>
      </c>
      <c r="HU141" s="214">
        <v>45463</v>
      </c>
      <c r="HV141" s="228" t="s">
        <v>3479</v>
      </c>
      <c r="HW141" s="228">
        <v>0</v>
      </c>
      <c r="HX141" s="228" t="s">
        <v>2177</v>
      </c>
      <c r="HY141" s="228" t="s">
        <v>33</v>
      </c>
      <c r="HZ141" s="228">
        <v>2</v>
      </c>
      <c r="IA141" s="228" t="s">
        <v>17</v>
      </c>
      <c r="IB141" s="228" t="s">
        <v>17</v>
      </c>
      <c r="IC141" s="229">
        <v>45463</v>
      </c>
      <c r="ID141" s="227" t="s">
        <v>3481</v>
      </c>
      <c r="IE141" s="230">
        <v>0</v>
      </c>
      <c r="IF141" s="230" t="s">
        <v>2177</v>
      </c>
      <c r="IG141" s="230" t="s">
        <v>33</v>
      </c>
      <c r="IH141" s="230">
        <v>2</v>
      </c>
      <c r="II141" s="230" t="s">
        <v>17</v>
      </c>
      <c r="IJ141" s="230" t="s">
        <v>17</v>
      </c>
      <c r="IK141" s="214">
        <v>45463</v>
      </c>
      <c r="IL141" s="228" t="s">
        <v>3480</v>
      </c>
      <c r="IM141" s="228">
        <v>2</v>
      </c>
      <c r="IN141" s="228" t="s">
        <v>2177</v>
      </c>
      <c r="IO141" s="228" t="s">
        <v>33</v>
      </c>
      <c r="IP141" s="228">
        <v>2</v>
      </c>
      <c r="IQ141" s="228" t="s">
        <v>17</v>
      </c>
      <c r="IR141" s="228" t="s">
        <v>17</v>
      </c>
      <c r="IS141" s="229">
        <v>45463</v>
      </c>
    </row>
    <row r="142" spans="1:253" x14ac:dyDescent="0.35">
      <c r="A142" s="11" t="s">
        <v>289</v>
      </c>
      <c r="B142" s="11" t="s">
        <v>11493</v>
      </c>
      <c r="C142" s="11" t="s">
        <v>290</v>
      </c>
      <c r="D142" s="11" t="s">
        <v>291</v>
      </c>
      <c r="E142" s="11" t="s">
        <v>10632</v>
      </c>
      <c r="F142" s="11" t="s">
        <v>7097</v>
      </c>
      <c r="G142" s="212">
        <v>49000000</v>
      </c>
      <c r="H142" s="213" t="s">
        <v>7059</v>
      </c>
      <c r="I142" s="213" t="s">
        <v>492</v>
      </c>
      <c r="J142" s="213">
        <v>1</v>
      </c>
      <c r="K142" s="213" t="s">
        <v>7061</v>
      </c>
      <c r="L142" s="213" t="s">
        <v>7060</v>
      </c>
      <c r="M142" s="214">
        <v>45560</v>
      </c>
      <c r="N142" s="227" t="s">
        <v>7099</v>
      </c>
      <c r="O142" s="216">
        <v>1840687</v>
      </c>
      <c r="P142" s="216" t="s">
        <v>7063</v>
      </c>
      <c r="Q142" s="216" t="s">
        <v>884</v>
      </c>
      <c r="R142" s="216">
        <v>2</v>
      </c>
      <c r="S142" s="216" t="s">
        <v>7098</v>
      </c>
      <c r="T142" s="216" t="s">
        <v>7064</v>
      </c>
      <c r="U142" s="217">
        <v>45560</v>
      </c>
      <c r="V142" s="227" t="s">
        <v>7101</v>
      </c>
      <c r="W142" s="213">
        <v>49000000</v>
      </c>
      <c r="X142" s="213" t="s">
        <v>7059</v>
      </c>
      <c r="Y142" s="213" t="s">
        <v>884</v>
      </c>
      <c r="Z142" s="213">
        <v>2</v>
      </c>
      <c r="AA142" s="213" t="s">
        <v>7100</v>
      </c>
      <c r="AB142" s="213" t="s">
        <v>7060</v>
      </c>
      <c r="AC142" s="214">
        <v>45560</v>
      </c>
      <c r="AD142" s="227" t="s">
        <v>7103</v>
      </c>
      <c r="AE142" s="218">
        <v>49000000</v>
      </c>
      <c r="AF142" s="218" t="s">
        <v>7059</v>
      </c>
      <c r="AG142" s="218" t="s">
        <v>884</v>
      </c>
      <c r="AH142" s="218">
        <v>2</v>
      </c>
      <c r="AI142" s="218" t="s">
        <v>7102</v>
      </c>
      <c r="AJ142" s="218" t="s">
        <v>7060</v>
      </c>
      <c r="AK142" s="219">
        <v>45560</v>
      </c>
      <c r="AL142" s="227" t="s">
        <v>7107</v>
      </c>
      <c r="AM142" s="213">
        <v>14034000</v>
      </c>
      <c r="AN142" s="213" t="s">
        <v>7104</v>
      </c>
      <c r="AO142" s="213" t="s">
        <v>884</v>
      </c>
      <c r="AP142" s="213">
        <v>2</v>
      </c>
      <c r="AQ142" s="213" t="s">
        <v>7106</v>
      </c>
      <c r="AR142" s="213" t="s">
        <v>7105</v>
      </c>
      <c r="AS142" s="214">
        <v>45560</v>
      </c>
      <c r="AT142" s="228" t="s">
        <v>3710</v>
      </c>
      <c r="AU142" s="218">
        <v>6000</v>
      </c>
      <c r="AV142" s="218" t="s">
        <v>3707</v>
      </c>
      <c r="AW142" s="218" t="s">
        <v>884</v>
      </c>
      <c r="AX142" s="218">
        <v>2</v>
      </c>
      <c r="AY142" s="218" t="s">
        <v>3709</v>
      </c>
      <c r="AZ142" s="218" t="s">
        <v>3708</v>
      </c>
      <c r="BA142" s="219">
        <v>45473</v>
      </c>
      <c r="BB142" s="227" t="s">
        <v>570</v>
      </c>
      <c r="BC142" s="213" t="s">
        <v>17</v>
      </c>
      <c r="BD142" s="213" t="s">
        <v>17</v>
      </c>
      <c r="BE142" s="213" t="s">
        <v>17</v>
      </c>
      <c r="BF142" s="213" t="s">
        <v>17</v>
      </c>
      <c r="BG142" s="213" t="s">
        <v>500</v>
      </c>
      <c r="BH142" s="213" t="s">
        <v>17</v>
      </c>
      <c r="BI142" s="214">
        <v>43868</v>
      </c>
      <c r="BJ142" s="228" t="s">
        <v>7108</v>
      </c>
      <c r="BK142" s="228">
        <v>5475</v>
      </c>
      <c r="BL142" s="228" t="s">
        <v>7077</v>
      </c>
      <c r="BM142" s="228" t="s">
        <v>884</v>
      </c>
      <c r="BN142" s="228">
        <v>2</v>
      </c>
      <c r="BO142" s="228" t="s">
        <v>7080</v>
      </c>
      <c r="BP142" s="218" t="s">
        <v>4941</v>
      </c>
      <c r="BQ142" s="229">
        <v>45560</v>
      </c>
      <c r="BR142" s="227" t="s">
        <v>1157</v>
      </c>
      <c r="BS142" s="230">
        <v>48200</v>
      </c>
      <c r="BT142" s="230" t="s">
        <v>1154</v>
      </c>
      <c r="BU142" s="230" t="s">
        <v>884</v>
      </c>
      <c r="BV142" s="230">
        <v>2</v>
      </c>
      <c r="BW142" s="230" t="s">
        <v>1156</v>
      </c>
      <c r="BX142" s="230" t="s">
        <v>1155</v>
      </c>
      <c r="BY142" s="214">
        <v>44999</v>
      </c>
      <c r="BZ142" s="228" t="s">
        <v>1159</v>
      </c>
      <c r="CA142" s="228">
        <v>24800</v>
      </c>
      <c r="CB142" s="228" t="s">
        <v>1154</v>
      </c>
      <c r="CC142" s="228" t="s">
        <v>884</v>
      </c>
      <c r="CD142" s="228">
        <v>2</v>
      </c>
      <c r="CE142" s="228" t="s">
        <v>1158</v>
      </c>
      <c r="CF142" s="228" t="s">
        <v>1155</v>
      </c>
      <c r="CG142" s="229">
        <v>44999</v>
      </c>
      <c r="CH142" s="227" t="s">
        <v>11836</v>
      </c>
      <c r="CI142" s="228" t="e">
        <v>#N/A</v>
      </c>
      <c r="CJ142" s="228" t="e">
        <v>#N/A</v>
      </c>
      <c r="CK142" s="228" t="e">
        <v>#N/A</v>
      </c>
      <c r="CL142" s="228" t="e">
        <v>#N/A</v>
      </c>
      <c r="CM142" s="228" t="e">
        <v>#N/A</v>
      </c>
      <c r="CN142" s="228" t="e">
        <v>#N/A</v>
      </c>
      <c r="CO142" s="231" t="e">
        <v>#N/A</v>
      </c>
      <c r="CP142" s="228" t="s">
        <v>1039</v>
      </c>
      <c r="CQ142" s="230">
        <v>14851</v>
      </c>
      <c r="CR142" s="230" t="s">
        <v>1036</v>
      </c>
      <c r="CS142" s="230" t="s">
        <v>884</v>
      </c>
      <c r="CT142" s="230">
        <v>2</v>
      </c>
      <c r="CU142" s="230" t="s">
        <v>1038</v>
      </c>
      <c r="CV142" s="230" t="s">
        <v>1037</v>
      </c>
      <c r="CW142" s="214">
        <v>44851</v>
      </c>
      <c r="CX142" s="228" t="s">
        <v>7113</v>
      </c>
      <c r="CY142" s="218">
        <v>24786000</v>
      </c>
      <c r="CZ142" s="218" t="s">
        <v>7110</v>
      </c>
      <c r="DA142" s="218" t="s">
        <v>22</v>
      </c>
      <c r="DB142" s="218">
        <v>3</v>
      </c>
      <c r="DC142" s="218" t="s">
        <v>7121</v>
      </c>
      <c r="DD142" s="218" t="s">
        <v>7120</v>
      </c>
      <c r="DE142" s="220">
        <v>45560</v>
      </c>
      <c r="DF142" s="227" t="s">
        <v>7116</v>
      </c>
      <c r="DG142" s="213">
        <v>0</v>
      </c>
      <c r="DH142" s="230" t="s">
        <v>7110</v>
      </c>
      <c r="DI142" s="230" t="s">
        <v>884</v>
      </c>
      <c r="DJ142" s="230">
        <v>2</v>
      </c>
      <c r="DK142" s="230" t="s">
        <v>7115</v>
      </c>
      <c r="DL142" s="230" t="s">
        <v>7114</v>
      </c>
      <c r="DM142" s="214">
        <v>45560</v>
      </c>
      <c r="DN142" s="228" t="s">
        <v>7119</v>
      </c>
      <c r="DO142" s="218">
        <v>24214000</v>
      </c>
      <c r="DP142" s="228" t="s">
        <v>7110</v>
      </c>
      <c r="DQ142" s="228" t="s">
        <v>884</v>
      </c>
      <c r="DR142" s="228">
        <v>2</v>
      </c>
      <c r="DS142" s="228" t="s">
        <v>7118</v>
      </c>
      <c r="DT142" s="228" t="s">
        <v>7117</v>
      </c>
      <c r="DU142" s="229">
        <v>45560</v>
      </c>
      <c r="DV142" s="227" t="s">
        <v>7122</v>
      </c>
      <c r="DW142" s="213">
        <v>10547000</v>
      </c>
      <c r="DX142" s="230" t="s">
        <v>7110</v>
      </c>
      <c r="DY142" s="230" t="s">
        <v>22</v>
      </c>
      <c r="DZ142" s="230">
        <v>3</v>
      </c>
      <c r="EA142" s="230" t="s">
        <v>7121</v>
      </c>
      <c r="EB142" s="230" t="s">
        <v>7120</v>
      </c>
      <c r="EC142" s="214">
        <v>45560</v>
      </c>
      <c r="ED142" s="228" t="s">
        <v>7124</v>
      </c>
      <c r="EE142" s="218">
        <v>10651000</v>
      </c>
      <c r="EF142" s="228" t="s">
        <v>7110</v>
      </c>
      <c r="EG142" s="228" t="s">
        <v>22</v>
      </c>
      <c r="EH142" s="228">
        <v>3</v>
      </c>
      <c r="EI142" s="228" t="s">
        <v>7123</v>
      </c>
      <c r="EJ142" s="228" t="s">
        <v>7111</v>
      </c>
      <c r="EK142" s="229">
        <v>45560</v>
      </c>
      <c r="EL142" s="227" t="s">
        <v>7127</v>
      </c>
      <c r="EM142" s="213">
        <v>3588000</v>
      </c>
      <c r="EN142" s="230" t="s">
        <v>7110</v>
      </c>
      <c r="EO142" s="230" t="s">
        <v>22</v>
      </c>
      <c r="EP142" s="230">
        <v>3</v>
      </c>
      <c r="EQ142" s="230" t="s">
        <v>7126</v>
      </c>
      <c r="ER142" s="230" t="s">
        <v>7125</v>
      </c>
      <c r="ES142" s="214">
        <v>45560</v>
      </c>
      <c r="ET142" s="228" t="s">
        <v>7109</v>
      </c>
      <c r="EU142" s="228">
        <v>5475</v>
      </c>
      <c r="EV142" s="228" t="s">
        <v>7077</v>
      </c>
      <c r="EW142" s="228" t="s">
        <v>884</v>
      </c>
      <c r="EX142" s="228">
        <v>2</v>
      </c>
      <c r="EY142" s="228" t="s">
        <v>7080</v>
      </c>
      <c r="EZ142" s="228" t="s">
        <v>4941</v>
      </c>
      <c r="FA142" s="229">
        <v>45560</v>
      </c>
      <c r="FB142" s="227" t="s">
        <v>7129</v>
      </c>
      <c r="FC142" s="230">
        <v>5</v>
      </c>
      <c r="FD142" s="230" t="s">
        <v>7059</v>
      </c>
      <c r="FE142" s="230" t="s">
        <v>884</v>
      </c>
      <c r="FF142" s="230">
        <v>2</v>
      </c>
      <c r="FG142" s="230" t="s">
        <v>7128</v>
      </c>
      <c r="FH142" s="230" t="s">
        <v>7060</v>
      </c>
      <c r="FI142" s="214">
        <v>45560</v>
      </c>
      <c r="FJ142" s="227" t="s">
        <v>292</v>
      </c>
      <c r="FK142" s="228" t="s">
        <v>17</v>
      </c>
      <c r="FL142" s="228">
        <v>0</v>
      </c>
      <c r="FM142" s="228" t="s">
        <v>33</v>
      </c>
      <c r="FN142" s="228">
        <v>2</v>
      </c>
      <c r="FO142" s="228" t="s">
        <v>18</v>
      </c>
      <c r="FP142" s="218">
        <v>0</v>
      </c>
      <c r="FQ142" s="219">
        <v>43511</v>
      </c>
      <c r="FR142" s="227" t="s">
        <v>293</v>
      </c>
      <c r="FS142" s="230" t="s">
        <v>17</v>
      </c>
      <c r="FT142" s="230">
        <v>0</v>
      </c>
      <c r="FU142" s="230" t="s">
        <v>33</v>
      </c>
      <c r="FV142" s="230">
        <v>2</v>
      </c>
      <c r="FW142" s="230" t="s">
        <v>18</v>
      </c>
      <c r="FX142" s="230">
        <v>0</v>
      </c>
      <c r="FY142" s="214">
        <v>43511</v>
      </c>
      <c r="FZ142" s="228" t="s">
        <v>2605</v>
      </c>
      <c r="GA142" s="228">
        <v>2</v>
      </c>
      <c r="GB142" s="228" t="s">
        <v>2177</v>
      </c>
      <c r="GC142" s="228" t="s">
        <v>33</v>
      </c>
      <c r="GD142" s="228">
        <v>2</v>
      </c>
      <c r="GE142" s="228" t="s">
        <v>17</v>
      </c>
      <c r="GF142" s="228" t="s">
        <v>17</v>
      </c>
      <c r="GG142" s="229">
        <v>45456</v>
      </c>
      <c r="GH142" s="227" t="s">
        <v>2611</v>
      </c>
      <c r="GI142" s="230">
        <v>3</v>
      </c>
      <c r="GJ142" s="230" t="s">
        <v>2177</v>
      </c>
      <c r="GK142" s="230" t="s">
        <v>33</v>
      </c>
      <c r="GL142" s="230">
        <v>2</v>
      </c>
      <c r="GM142" s="230" t="s">
        <v>17</v>
      </c>
      <c r="GN142" s="230" t="s">
        <v>17</v>
      </c>
      <c r="GO142" s="214">
        <v>45456</v>
      </c>
      <c r="GP142" s="228" t="s">
        <v>2606</v>
      </c>
      <c r="GQ142" s="228">
        <v>3</v>
      </c>
      <c r="GR142" s="228" t="s">
        <v>2177</v>
      </c>
      <c r="GS142" s="228" t="s">
        <v>33</v>
      </c>
      <c r="GT142" s="228">
        <v>2</v>
      </c>
      <c r="GU142" s="228" t="s">
        <v>17</v>
      </c>
      <c r="GV142" s="228" t="s">
        <v>17</v>
      </c>
      <c r="GW142" s="229">
        <v>45456</v>
      </c>
      <c r="GX142" s="227" t="s">
        <v>2612</v>
      </c>
      <c r="GY142" s="230">
        <v>3</v>
      </c>
      <c r="GZ142" s="230" t="s">
        <v>2177</v>
      </c>
      <c r="HA142" s="230" t="s">
        <v>33</v>
      </c>
      <c r="HB142" s="230">
        <v>2</v>
      </c>
      <c r="HC142" s="230" t="s">
        <v>17</v>
      </c>
      <c r="HD142" s="230" t="s">
        <v>17</v>
      </c>
      <c r="HE142" s="214">
        <v>45456</v>
      </c>
      <c r="HF142" s="228" t="s">
        <v>2604</v>
      </c>
      <c r="HG142" s="228">
        <v>2</v>
      </c>
      <c r="HH142" s="228" t="s">
        <v>2177</v>
      </c>
      <c r="HI142" s="228" t="s">
        <v>33</v>
      </c>
      <c r="HJ142" s="228">
        <v>2</v>
      </c>
      <c r="HK142" s="228" t="s">
        <v>17</v>
      </c>
      <c r="HL142" s="228" t="s">
        <v>17</v>
      </c>
      <c r="HM142" s="229">
        <v>45456</v>
      </c>
      <c r="HN142" s="227" t="s">
        <v>2610</v>
      </c>
      <c r="HO142" s="230">
        <v>2</v>
      </c>
      <c r="HP142" s="230" t="s">
        <v>2177</v>
      </c>
      <c r="HQ142" s="230" t="s">
        <v>33</v>
      </c>
      <c r="HR142" s="230">
        <v>2</v>
      </c>
      <c r="HS142" s="230" t="s">
        <v>17</v>
      </c>
      <c r="HT142" s="230" t="s">
        <v>17</v>
      </c>
      <c r="HU142" s="214">
        <v>45456</v>
      </c>
      <c r="HV142" s="228" t="s">
        <v>2607</v>
      </c>
      <c r="HW142" s="228">
        <v>3</v>
      </c>
      <c r="HX142" s="228" t="s">
        <v>2177</v>
      </c>
      <c r="HY142" s="228" t="s">
        <v>33</v>
      </c>
      <c r="HZ142" s="228">
        <v>2</v>
      </c>
      <c r="IA142" s="228" t="s">
        <v>17</v>
      </c>
      <c r="IB142" s="228" t="s">
        <v>17</v>
      </c>
      <c r="IC142" s="229">
        <v>45456</v>
      </c>
      <c r="ID142" s="227" t="s">
        <v>2609</v>
      </c>
      <c r="IE142" s="230">
        <v>1</v>
      </c>
      <c r="IF142" s="230" t="s">
        <v>2177</v>
      </c>
      <c r="IG142" s="230" t="s">
        <v>33</v>
      </c>
      <c r="IH142" s="230">
        <v>2</v>
      </c>
      <c r="II142" s="230" t="s">
        <v>17</v>
      </c>
      <c r="IJ142" s="230" t="s">
        <v>17</v>
      </c>
      <c r="IK142" s="214">
        <v>45456</v>
      </c>
      <c r="IL142" s="228" t="s">
        <v>2608</v>
      </c>
      <c r="IM142" s="228">
        <v>3</v>
      </c>
      <c r="IN142" s="228" t="s">
        <v>2177</v>
      </c>
      <c r="IO142" s="228" t="s">
        <v>33</v>
      </c>
      <c r="IP142" s="228">
        <v>2</v>
      </c>
      <c r="IQ142" s="228" t="s">
        <v>17</v>
      </c>
      <c r="IR142" s="228" t="s">
        <v>17</v>
      </c>
      <c r="IS142" s="229">
        <v>45456</v>
      </c>
    </row>
    <row r="143" spans="1:253" x14ac:dyDescent="0.35">
      <c r="A143" s="11" t="s">
        <v>571</v>
      </c>
      <c r="B143" s="11" t="s">
        <v>11090</v>
      </c>
      <c r="C143" s="11" t="s">
        <v>572</v>
      </c>
      <c r="D143" s="11" t="s">
        <v>291</v>
      </c>
      <c r="E143" s="11" t="s">
        <v>10632</v>
      </c>
      <c r="F143" s="11" t="s">
        <v>7062</v>
      </c>
      <c r="G143" s="212">
        <v>49000000</v>
      </c>
      <c r="H143" s="213" t="s">
        <v>7059</v>
      </c>
      <c r="I143" s="213" t="s">
        <v>492</v>
      </c>
      <c r="J143" s="213">
        <v>1</v>
      </c>
      <c r="K143" s="213" t="s">
        <v>7061</v>
      </c>
      <c r="L143" s="213" t="s">
        <v>7060</v>
      </c>
      <c r="M143" s="214">
        <v>45560</v>
      </c>
      <c r="N143" s="227" t="s">
        <v>7066</v>
      </c>
      <c r="O143" s="216">
        <v>1840687</v>
      </c>
      <c r="P143" s="216" t="s">
        <v>7063</v>
      </c>
      <c r="Q143" s="216" t="s">
        <v>884</v>
      </c>
      <c r="R143" s="216">
        <v>2</v>
      </c>
      <c r="S143" s="216" t="s">
        <v>7065</v>
      </c>
      <c r="T143" s="216" t="s">
        <v>7064</v>
      </c>
      <c r="U143" s="217">
        <v>45560</v>
      </c>
      <c r="V143" s="227" t="s">
        <v>7068</v>
      </c>
      <c r="W143" s="213">
        <v>49000000</v>
      </c>
      <c r="X143" s="213" t="s">
        <v>7059</v>
      </c>
      <c r="Y143" s="213" t="s">
        <v>884</v>
      </c>
      <c r="Z143" s="213">
        <v>2</v>
      </c>
      <c r="AA143" s="213" t="s">
        <v>7067</v>
      </c>
      <c r="AB143" s="213" t="s">
        <v>7060</v>
      </c>
      <c r="AC143" s="214">
        <v>45560</v>
      </c>
      <c r="AD143" s="227" t="s">
        <v>7072</v>
      </c>
      <c r="AE143" s="218">
        <v>13007000</v>
      </c>
      <c r="AF143" s="218" t="s">
        <v>7069</v>
      </c>
      <c r="AG143" s="218" t="s">
        <v>884</v>
      </c>
      <c r="AH143" s="218">
        <v>2</v>
      </c>
      <c r="AI143" s="218" t="s">
        <v>7071</v>
      </c>
      <c r="AJ143" s="218" t="s">
        <v>7070</v>
      </c>
      <c r="AK143" s="219">
        <v>45560</v>
      </c>
      <c r="AL143" s="227" t="s">
        <v>7076</v>
      </c>
      <c r="AM143" s="213">
        <v>909000</v>
      </c>
      <c r="AN143" s="213" t="s">
        <v>7073</v>
      </c>
      <c r="AO143" s="213" t="s">
        <v>884</v>
      </c>
      <c r="AP143" s="213">
        <v>2</v>
      </c>
      <c r="AQ143" s="213" t="s">
        <v>7075</v>
      </c>
      <c r="AR143" s="213" t="s">
        <v>7074</v>
      </c>
      <c r="AS143" s="214">
        <v>45560</v>
      </c>
      <c r="AT143" s="228" t="s">
        <v>577</v>
      </c>
      <c r="AU143" s="218" t="s">
        <v>17</v>
      </c>
      <c r="AV143" s="218" t="s">
        <v>17</v>
      </c>
      <c r="AW143" s="218" t="s">
        <v>17</v>
      </c>
      <c r="AX143" s="218" t="s">
        <v>17</v>
      </c>
      <c r="AY143" s="218" t="s">
        <v>17</v>
      </c>
      <c r="AZ143" s="218" t="s">
        <v>17</v>
      </c>
      <c r="BA143" s="219">
        <v>43868</v>
      </c>
      <c r="BB143" s="227" t="s">
        <v>576</v>
      </c>
      <c r="BC143" s="213" t="s">
        <v>17</v>
      </c>
      <c r="BD143" s="213" t="s">
        <v>17</v>
      </c>
      <c r="BE143" s="213" t="s">
        <v>17</v>
      </c>
      <c r="BF143" s="213" t="s">
        <v>17</v>
      </c>
      <c r="BG143" s="213" t="s">
        <v>17</v>
      </c>
      <c r="BH143" s="213" t="s">
        <v>17</v>
      </c>
      <c r="BI143" s="214">
        <v>43868</v>
      </c>
      <c r="BJ143" s="228" t="s">
        <v>7079</v>
      </c>
      <c r="BK143" s="228">
        <v>3</v>
      </c>
      <c r="BL143" s="228" t="s">
        <v>7077</v>
      </c>
      <c r="BM143" s="228" t="s">
        <v>884</v>
      </c>
      <c r="BN143" s="228">
        <v>2</v>
      </c>
      <c r="BO143" s="228" t="s">
        <v>7078</v>
      </c>
      <c r="BP143" s="218" t="s">
        <v>691</v>
      </c>
      <c r="BQ143" s="229">
        <v>45560</v>
      </c>
      <c r="BR143" s="227" t="s">
        <v>573</v>
      </c>
      <c r="BS143" s="230" t="s">
        <v>17</v>
      </c>
      <c r="BT143" s="230" t="s">
        <v>17</v>
      </c>
      <c r="BU143" s="230" t="s">
        <v>17</v>
      </c>
      <c r="BV143" s="230" t="s">
        <v>17</v>
      </c>
      <c r="BW143" s="230" t="s">
        <v>17</v>
      </c>
      <c r="BX143" s="230" t="s">
        <v>17</v>
      </c>
      <c r="BY143" s="214">
        <v>43868</v>
      </c>
      <c r="BZ143" s="228" t="s">
        <v>574</v>
      </c>
      <c r="CA143" s="228" t="s">
        <v>17</v>
      </c>
      <c r="CB143" s="228" t="s">
        <v>17</v>
      </c>
      <c r="CC143" s="228" t="s">
        <v>17</v>
      </c>
      <c r="CD143" s="228" t="s">
        <v>17</v>
      </c>
      <c r="CE143" s="228" t="s">
        <v>17</v>
      </c>
      <c r="CF143" s="228" t="s">
        <v>17</v>
      </c>
      <c r="CG143" s="229">
        <v>43868</v>
      </c>
      <c r="CH143" s="227" t="s">
        <v>11837</v>
      </c>
      <c r="CI143" s="228" t="e">
        <v>#N/A</v>
      </c>
      <c r="CJ143" s="228" t="e">
        <v>#N/A</v>
      </c>
      <c r="CK143" s="228" t="e">
        <v>#N/A</v>
      </c>
      <c r="CL143" s="228" t="e">
        <v>#N/A</v>
      </c>
      <c r="CM143" s="228" t="e">
        <v>#N/A</v>
      </c>
      <c r="CN143" s="228" t="e">
        <v>#N/A</v>
      </c>
      <c r="CO143" s="231" t="e">
        <v>#N/A</v>
      </c>
      <c r="CP143" s="228" t="s">
        <v>575</v>
      </c>
      <c r="CQ143" s="230" t="s">
        <v>17</v>
      </c>
      <c r="CR143" s="230" t="s">
        <v>17</v>
      </c>
      <c r="CS143" s="230" t="s">
        <v>17</v>
      </c>
      <c r="CT143" s="230" t="s">
        <v>17</v>
      </c>
      <c r="CU143" s="230" t="s">
        <v>17</v>
      </c>
      <c r="CV143" s="230" t="s">
        <v>17</v>
      </c>
      <c r="CW143" s="214">
        <v>43868</v>
      </c>
      <c r="CX143" s="228" t="s">
        <v>7083</v>
      </c>
      <c r="CY143" s="218">
        <v>909000</v>
      </c>
      <c r="CZ143" s="218" t="s">
        <v>7069</v>
      </c>
      <c r="DA143" s="218" t="s">
        <v>492</v>
      </c>
      <c r="DB143" s="218">
        <v>1</v>
      </c>
      <c r="DC143" s="218" t="s">
        <v>7091</v>
      </c>
      <c r="DD143" s="218" t="s">
        <v>7088</v>
      </c>
      <c r="DE143" s="220">
        <v>45560</v>
      </c>
      <c r="DF143" s="227" t="s">
        <v>7087</v>
      </c>
      <c r="DG143" s="213">
        <v>35993000</v>
      </c>
      <c r="DH143" s="230" t="s">
        <v>7084</v>
      </c>
      <c r="DI143" s="230" t="s">
        <v>884</v>
      </c>
      <c r="DJ143" s="230">
        <v>2</v>
      </c>
      <c r="DK143" s="230" t="s">
        <v>7086</v>
      </c>
      <c r="DL143" s="230" t="s">
        <v>7085</v>
      </c>
      <c r="DM143" s="214">
        <v>45560</v>
      </c>
      <c r="DN143" s="228" t="s">
        <v>7090</v>
      </c>
      <c r="DO143" s="218">
        <v>12098000</v>
      </c>
      <c r="DP143" s="228" t="s">
        <v>7069</v>
      </c>
      <c r="DQ143" s="228" t="s">
        <v>884</v>
      </c>
      <c r="DR143" s="228">
        <v>2</v>
      </c>
      <c r="DS143" s="228" t="s">
        <v>7089</v>
      </c>
      <c r="DT143" s="228" t="s">
        <v>7088</v>
      </c>
      <c r="DU143" s="229">
        <v>45560</v>
      </c>
      <c r="DV143" s="227" t="s">
        <v>7092</v>
      </c>
      <c r="DW143" s="213">
        <v>909000</v>
      </c>
      <c r="DX143" s="230" t="s">
        <v>7069</v>
      </c>
      <c r="DY143" s="230" t="s">
        <v>492</v>
      </c>
      <c r="DZ143" s="230">
        <v>1</v>
      </c>
      <c r="EA143" s="230" t="s">
        <v>7091</v>
      </c>
      <c r="EB143" s="230" t="s">
        <v>7088</v>
      </c>
      <c r="EC143" s="214">
        <v>45560</v>
      </c>
      <c r="ED143" s="228" t="s">
        <v>7093</v>
      </c>
      <c r="EE143" s="218" t="s">
        <v>17</v>
      </c>
      <c r="EF143" s="228" t="s">
        <v>7069</v>
      </c>
      <c r="EG143" s="228" t="s">
        <v>492</v>
      </c>
      <c r="EH143" s="228">
        <v>1</v>
      </c>
      <c r="EI143" s="228" t="s">
        <v>7091</v>
      </c>
      <c r="EJ143" s="228" t="s">
        <v>7088</v>
      </c>
      <c r="EK143" s="229">
        <v>45560</v>
      </c>
      <c r="EL143" s="227" t="s">
        <v>7094</v>
      </c>
      <c r="EM143" s="213" t="s">
        <v>17</v>
      </c>
      <c r="EN143" s="230" t="s">
        <v>7069</v>
      </c>
      <c r="EO143" s="230" t="s">
        <v>492</v>
      </c>
      <c r="EP143" s="230">
        <v>1</v>
      </c>
      <c r="EQ143" s="230" t="s">
        <v>7091</v>
      </c>
      <c r="ER143" s="230" t="s">
        <v>7088</v>
      </c>
      <c r="ES143" s="214">
        <v>45560</v>
      </c>
      <c r="ET143" s="228" t="s">
        <v>7081</v>
      </c>
      <c r="EU143" s="228">
        <v>5475</v>
      </c>
      <c r="EV143" s="228" t="s">
        <v>7077</v>
      </c>
      <c r="EW143" s="228" t="s">
        <v>884</v>
      </c>
      <c r="EX143" s="228">
        <v>2</v>
      </c>
      <c r="EY143" s="228" t="s">
        <v>7080</v>
      </c>
      <c r="EZ143" s="228" t="s">
        <v>4941</v>
      </c>
      <c r="FA143" s="229">
        <v>45560</v>
      </c>
      <c r="FB143" s="227" t="s">
        <v>7096</v>
      </c>
      <c r="FC143" s="230">
        <v>2</v>
      </c>
      <c r="FD143" s="230" t="s">
        <v>7069</v>
      </c>
      <c r="FE143" s="230" t="s">
        <v>884</v>
      </c>
      <c r="FF143" s="230">
        <v>2</v>
      </c>
      <c r="FG143" s="230" t="s">
        <v>7095</v>
      </c>
      <c r="FH143" s="230" t="s">
        <v>7070</v>
      </c>
      <c r="FI143" s="214">
        <v>45560</v>
      </c>
      <c r="FJ143" s="227" t="s">
        <v>11838</v>
      </c>
      <c r="FK143" s="228" t="e">
        <v>#N/A</v>
      </c>
      <c r="FL143" s="228" t="e">
        <v>#N/A</v>
      </c>
      <c r="FM143" s="228" t="e">
        <v>#N/A</v>
      </c>
      <c r="FN143" s="228" t="e">
        <v>#N/A</v>
      </c>
      <c r="FO143" s="228" t="e">
        <v>#N/A</v>
      </c>
      <c r="FP143" s="218" t="e">
        <v>#N/A</v>
      </c>
      <c r="FQ143" s="219" t="e">
        <v>#N/A</v>
      </c>
      <c r="FR143" s="227" t="s">
        <v>11839</v>
      </c>
      <c r="FS143" s="230" t="e">
        <v>#N/A</v>
      </c>
      <c r="FT143" s="230" t="e">
        <v>#N/A</v>
      </c>
      <c r="FU143" s="230" t="e">
        <v>#N/A</v>
      </c>
      <c r="FV143" s="230" t="e">
        <v>#N/A</v>
      </c>
      <c r="FW143" s="230" t="e">
        <v>#N/A</v>
      </c>
      <c r="FX143" s="230" t="e">
        <v>#N/A</v>
      </c>
      <c r="FY143" s="214" t="e">
        <v>#N/A</v>
      </c>
      <c r="FZ143" s="228" t="s">
        <v>2614</v>
      </c>
      <c r="GA143" s="228">
        <v>2</v>
      </c>
      <c r="GB143" s="228" t="s">
        <v>2177</v>
      </c>
      <c r="GC143" s="228" t="s">
        <v>33</v>
      </c>
      <c r="GD143" s="228">
        <v>2</v>
      </c>
      <c r="GE143" s="228" t="s">
        <v>17</v>
      </c>
      <c r="GF143" s="228" t="s">
        <v>17</v>
      </c>
      <c r="GG143" s="229">
        <v>45456</v>
      </c>
      <c r="GH143" s="227" t="s">
        <v>2620</v>
      </c>
      <c r="GI143" s="230">
        <v>3</v>
      </c>
      <c r="GJ143" s="230" t="s">
        <v>2177</v>
      </c>
      <c r="GK143" s="230" t="s">
        <v>33</v>
      </c>
      <c r="GL143" s="230">
        <v>2</v>
      </c>
      <c r="GM143" s="230" t="s">
        <v>17</v>
      </c>
      <c r="GN143" s="230" t="s">
        <v>17</v>
      </c>
      <c r="GO143" s="214">
        <v>45456</v>
      </c>
      <c r="GP143" s="228" t="s">
        <v>2615</v>
      </c>
      <c r="GQ143" s="228">
        <v>3</v>
      </c>
      <c r="GR143" s="228" t="s">
        <v>2177</v>
      </c>
      <c r="GS143" s="228" t="s">
        <v>33</v>
      </c>
      <c r="GT143" s="228">
        <v>2</v>
      </c>
      <c r="GU143" s="228" t="s">
        <v>17</v>
      </c>
      <c r="GV143" s="228" t="s">
        <v>17</v>
      </c>
      <c r="GW143" s="229">
        <v>45456</v>
      </c>
      <c r="GX143" s="227" t="s">
        <v>2621</v>
      </c>
      <c r="GY143" s="230">
        <v>3</v>
      </c>
      <c r="GZ143" s="230" t="s">
        <v>2177</v>
      </c>
      <c r="HA143" s="230" t="s">
        <v>33</v>
      </c>
      <c r="HB143" s="230">
        <v>2</v>
      </c>
      <c r="HC143" s="230" t="s">
        <v>17</v>
      </c>
      <c r="HD143" s="230" t="s">
        <v>17</v>
      </c>
      <c r="HE143" s="214">
        <v>45456</v>
      </c>
      <c r="HF143" s="228" t="s">
        <v>2613</v>
      </c>
      <c r="HG143" s="228">
        <v>1</v>
      </c>
      <c r="HH143" s="228" t="s">
        <v>2177</v>
      </c>
      <c r="HI143" s="228" t="s">
        <v>33</v>
      </c>
      <c r="HJ143" s="228">
        <v>2</v>
      </c>
      <c r="HK143" s="228" t="s">
        <v>17</v>
      </c>
      <c r="HL143" s="228" t="s">
        <v>17</v>
      </c>
      <c r="HM143" s="229">
        <v>45456</v>
      </c>
      <c r="HN143" s="227" t="s">
        <v>2619</v>
      </c>
      <c r="HO143" s="230">
        <v>2</v>
      </c>
      <c r="HP143" s="230" t="s">
        <v>2177</v>
      </c>
      <c r="HQ143" s="230" t="s">
        <v>33</v>
      </c>
      <c r="HR143" s="230">
        <v>2</v>
      </c>
      <c r="HS143" s="230" t="s">
        <v>17</v>
      </c>
      <c r="HT143" s="230" t="s">
        <v>17</v>
      </c>
      <c r="HU143" s="214">
        <v>45456</v>
      </c>
      <c r="HV143" s="228" t="s">
        <v>2616</v>
      </c>
      <c r="HW143" s="228">
        <v>3</v>
      </c>
      <c r="HX143" s="228" t="s">
        <v>2177</v>
      </c>
      <c r="HY143" s="228" t="s">
        <v>33</v>
      </c>
      <c r="HZ143" s="228">
        <v>2</v>
      </c>
      <c r="IA143" s="228" t="s">
        <v>17</v>
      </c>
      <c r="IB143" s="228" t="s">
        <v>17</v>
      </c>
      <c r="IC143" s="229">
        <v>45456</v>
      </c>
      <c r="ID143" s="227" t="s">
        <v>2618</v>
      </c>
      <c r="IE143" s="230">
        <v>1</v>
      </c>
      <c r="IF143" s="230" t="s">
        <v>2177</v>
      </c>
      <c r="IG143" s="230" t="s">
        <v>33</v>
      </c>
      <c r="IH143" s="230">
        <v>2</v>
      </c>
      <c r="II143" s="230" t="s">
        <v>17</v>
      </c>
      <c r="IJ143" s="230" t="s">
        <v>17</v>
      </c>
      <c r="IK143" s="214">
        <v>45456</v>
      </c>
      <c r="IL143" s="228" t="s">
        <v>2617</v>
      </c>
      <c r="IM143" s="228">
        <v>3</v>
      </c>
      <c r="IN143" s="228" t="s">
        <v>2177</v>
      </c>
      <c r="IO143" s="228" t="s">
        <v>33</v>
      </c>
      <c r="IP143" s="228">
        <v>2</v>
      </c>
      <c r="IQ143" s="228" t="s">
        <v>17</v>
      </c>
      <c r="IR143" s="228" t="s">
        <v>17</v>
      </c>
      <c r="IS143" s="229">
        <v>45456</v>
      </c>
    </row>
    <row r="144" spans="1:253" x14ac:dyDescent="0.35">
      <c r="A144" s="11" t="s">
        <v>30</v>
      </c>
      <c r="B144" s="11" t="s">
        <v>11020</v>
      </c>
      <c r="C144" s="11" t="s">
        <v>31</v>
      </c>
      <c r="D144" s="11" t="s">
        <v>32</v>
      </c>
      <c r="E144" s="11" t="s">
        <v>10633</v>
      </c>
      <c r="F144" s="11" t="s">
        <v>7133</v>
      </c>
      <c r="G144" s="212">
        <v>18032000</v>
      </c>
      <c r="H144" s="213" t="s">
        <v>7130</v>
      </c>
      <c r="I144" s="213" t="s">
        <v>492</v>
      </c>
      <c r="J144" s="213">
        <v>1</v>
      </c>
      <c r="K144" s="213" t="s">
        <v>7132</v>
      </c>
      <c r="L144" s="213" t="s">
        <v>7131</v>
      </c>
      <c r="M144" s="214">
        <v>45561</v>
      </c>
      <c r="N144" s="227" t="s">
        <v>7136</v>
      </c>
      <c r="O144" s="216">
        <v>196710</v>
      </c>
      <c r="P144" s="216" t="s">
        <v>1709</v>
      </c>
      <c r="Q144" s="216" t="s">
        <v>492</v>
      </c>
      <c r="R144" s="216">
        <v>1</v>
      </c>
      <c r="S144" s="216" t="s">
        <v>7135</v>
      </c>
      <c r="T144" s="216" t="s">
        <v>7134</v>
      </c>
      <c r="U144" s="217">
        <v>45561</v>
      </c>
      <c r="V144" s="227" t="s">
        <v>7138</v>
      </c>
      <c r="W144" s="213">
        <v>18032000</v>
      </c>
      <c r="X144" s="213" t="s">
        <v>7130</v>
      </c>
      <c r="Y144" s="213" t="s">
        <v>492</v>
      </c>
      <c r="Z144" s="213">
        <v>1</v>
      </c>
      <c r="AA144" s="213" t="s">
        <v>7137</v>
      </c>
      <c r="AB144" s="213" t="s">
        <v>7131</v>
      </c>
      <c r="AC144" s="214">
        <v>45561</v>
      </c>
      <c r="AD144" s="227" t="s">
        <v>7140</v>
      </c>
      <c r="AE144" s="218">
        <v>3395000</v>
      </c>
      <c r="AF144" s="218" t="s">
        <v>7130</v>
      </c>
      <c r="AG144" s="218" t="s">
        <v>492</v>
      </c>
      <c r="AH144" s="218">
        <v>1</v>
      </c>
      <c r="AI144" s="218" t="s">
        <v>7139</v>
      </c>
      <c r="AJ144" s="218" t="s">
        <v>7131</v>
      </c>
      <c r="AK144" s="219">
        <v>45561</v>
      </c>
      <c r="AL144" s="227" t="s">
        <v>1043</v>
      </c>
      <c r="AM144" s="213">
        <v>4000</v>
      </c>
      <c r="AN144" s="213" t="s">
        <v>1040</v>
      </c>
      <c r="AO144" s="213" t="s">
        <v>492</v>
      </c>
      <c r="AP144" s="213">
        <v>1</v>
      </c>
      <c r="AQ144" s="213" t="s">
        <v>1042</v>
      </c>
      <c r="AR144" s="213" t="s">
        <v>1041</v>
      </c>
      <c r="AS144" s="214">
        <v>44869</v>
      </c>
      <c r="AT144" s="228" t="s">
        <v>41</v>
      </c>
      <c r="AU144" s="218">
        <v>0</v>
      </c>
      <c r="AV144" s="218">
        <v>0</v>
      </c>
      <c r="AW144" s="218" t="s">
        <v>33</v>
      </c>
      <c r="AX144" s="218">
        <v>2</v>
      </c>
      <c r="AY144" s="218">
        <v>0</v>
      </c>
      <c r="AZ144" s="218">
        <v>0</v>
      </c>
      <c r="BA144" s="219">
        <v>43489</v>
      </c>
      <c r="BB144" s="227" t="s">
        <v>39</v>
      </c>
      <c r="BC144" s="213">
        <v>0</v>
      </c>
      <c r="BD144" s="213">
        <v>0</v>
      </c>
      <c r="BE144" s="213" t="s">
        <v>33</v>
      </c>
      <c r="BF144" s="213">
        <v>2</v>
      </c>
      <c r="BG144" s="213">
        <v>0</v>
      </c>
      <c r="BH144" s="213">
        <v>0</v>
      </c>
      <c r="BI144" s="214">
        <v>43489</v>
      </c>
      <c r="BJ144" s="228" t="s">
        <v>1021</v>
      </c>
      <c r="BK144" s="228">
        <v>15</v>
      </c>
      <c r="BL144" s="228" t="s">
        <v>1019</v>
      </c>
      <c r="BM144" s="228" t="s">
        <v>492</v>
      </c>
      <c r="BN144" s="228">
        <v>1</v>
      </c>
      <c r="BO144" s="228" t="s">
        <v>1020</v>
      </c>
      <c r="BP144" s="218" t="s">
        <v>790</v>
      </c>
      <c r="BQ144" s="229">
        <v>44804</v>
      </c>
      <c r="BR144" s="227" t="s">
        <v>34</v>
      </c>
      <c r="BS144" s="230">
        <v>0</v>
      </c>
      <c r="BT144" s="230">
        <v>0</v>
      </c>
      <c r="BU144" s="230" t="s">
        <v>33</v>
      </c>
      <c r="BV144" s="230">
        <v>2</v>
      </c>
      <c r="BW144" s="230">
        <v>0</v>
      </c>
      <c r="BX144" s="230">
        <v>0</v>
      </c>
      <c r="BY144" s="214">
        <v>43489</v>
      </c>
      <c r="BZ144" s="228" t="s">
        <v>35</v>
      </c>
      <c r="CA144" s="228">
        <v>0</v>
      </c>
      <c r="CB144" s="228">
        <v>0</v>
      </c>
      <c r="CC144" s="228" t="s">
        <v>33</v>
      </c>
      <c r="CD144" s="228">
        <v>2</v>
      </c>
      <c r="CE144" s="228">
        <v>0</v>
      </c>
      <c r="CF144" s="228">
        <v>0</v>
      </c>
      <c r="CG144" s="229">
        <v>43489</v>
      </c>
      <c r="CH144" s="227" t="s">
        <v>11840</v>
      </c>
      <c r="CI144" s="228" t="e">
        <v>#N/A</v>
      </c>
      <c r="CJ144" s="228" t="e">
        <v>#N/A</v>
      </c>
      <c r="CK144" s="228" t="e">
        <v>#N/A</v>
      </c>
      <c r="CL144" s="228" t="e">
        <v>#N/A</v>
      </c>
      <c r="CM144" s="228" t="e">
        <v>#N/A</v>
      </c>
      <c r="CN144" s="228" t="e">
        <v>#N/A</v>
      </c>
      <c r="CO144" s="231" t="e">
        <v>#N/A</v>
      </c>
      <c r="CP144" s="228" t="s">
        <v>37</v>
      </c>
      <c r="CQ144" s="230" t="s">
        <v>17</v>
      </c>
      <c r="CR144" s="230">
        <v>0</v>
      </c>
      <c r="CS144" s="230" t="s">
        <v>22</v>
      </c>
      <c r="CT144" s="230">
        <v>3</v>
      </c>
      <c r="CU144" s="230" t="s">
        <v>36</v>
      </c>
      <c r="CV144" s="230">
        <v>0</v>
      </c>
      <c r="CW144" s="214">
        <v>43489</v>
      </c>
      <c r="CX144" s="228" t="s">
        <v>7142</v>
      </c>
      <c r="CY144" s="218">
        <v>519000</v>
      </c>
      <c r="CZ144" s="218" t="s">
        <v>7130</v>
      </c>
      <c r="DA144" s="218" t="s">
        <v>492</v>
      </c>
      <c r="DB144" s="218">
        <v>1</v>
      </c>
      <c r="DC144" s="218" t="s">
        <v>7147</v>
      </c>
      <c r="DD144" s="218" t="s">
        <v>7131</v>
      </c>
      <c r="DE144" s="220">
        <v>45561</v>
      </c>
      <c r="DF144" s="227" t="s">
        <v>7144</v>
      </c>
      <c r="DG144" s="213">
        <v>14638000</v>
      </c>
      <c r="DH144" s="230" t="s">
        <v>7130</v>
      </c>
      <c r="DI144" s="230" t="s">
        <v>492</v>
      </c>
      <c r="DJ144" s="230">
        <v>1</v>
      </c>
      <c r="DK144" s="230" t="s">
        <v>7143</v>
      </c>
      <c r="DL144" s="230" t="s">
        <v>7131</v>
      </c>
      <c r="DM144" s="214">
        <v>45561</v>
      </c>
      <c r="DN144" s="228" t="s">
        <v>7146</v>
      </c>
      <c r="DO144" s="218">
        <v>2876000</v>
      </c>
      <c r="DP144" s="228" t="s">
        <v>7130</v>
      </c>
      <c r="DQ144" s="228" t="s">
        <v>492</v>
      </c>
      <c r="DR144" s="228">
        <v>1</v>
      </c>
      <c r="DS144" s="228" t="s">
        <v>7145</v>
      </c>
      <c r="DT144" s="228" t="s">
        <v>7131</v>
      </c>
      <c r="DU144" s="229">
        <v>45561</v>
      </c>
      <c r="DV144" s="227" t="s">
        <v>7148</v>
      </c>
      <c r="DW144" s="213">
        <v>507000</v>
      </c>
      <c r="DX144" s="230" t="s">
        <v>7130</v>
      </c>
      <c r="DY144" s="230" t="s">
        <v>492</v>
      </c>
      <c r="DZ144" s="230">
        <v>1</v>
      </c>
      <c r="EA144" s="230" t="s">
        <v>7147</v>
      </c>
      <c r="EB144" s="230" t="s">
        <v>7131</v>
      </c>
      <c r="EC144" s="214">
        <v>45561</v>
      </c>
      <c r="ED144" s="228" t="s">
        <v>7150</v>
      </c>
      <c r="EE144" s="218">
        <v>12000</v>
      </c>
      <c r="EF144" s="228" t="s">
        <v>7130</v>
      </c>
      <c r="EG144" s="228" t="s">
        <v>492</v>
      </c>
      <c r="EH144" s="228">
        <v>1</v>
      </c>
      <c r="EI144" s="228" t="s">
        <v>7149</v>
      </c>
      <c r="EJ144" s="228" t="s">
        <v>7131</v>
      </c>
      <c r="EK144" s="229">
        <v>45561</v>
      </c>
      <c r="EL144" s="227" t="s">
        <v>7152</v>
      </c>
      <c r="EM144" s="213">
        <v>0</v>
      </c>
      <c r="EN144" s="230" t="s">
        <v>7130</v>
      </c>
      <c r="EO144" s="230" t="s">
        <v>492</v>
      </c>
      <c r="EP144" s="230">
        <v>1</v>
      </c>
      <c r="EQ144" s="230" t="s">
        <v>7151</v>
      </c>
      <c r="ER144" s="230" t="s">
        <v>7131</v>
      </c>
      <c r="ES144" s="214">
        <v>45561</v>
      </c>
      <c r="ET144" s="228" t="s">
        <v>1023</v>
      </c>
      <c r="EU144" s="228">
        <v>15</v>
      </c>
      <c r="EV144" s="228" t="s">
        <v>1019</v>
      </c>
      <c r="EW144" s="228" t="s">
        <v>492</v>
      </c>
      <c r="EX144" s="228">
        <v>1</v>
      </c>
      <c r="EY144" s="228" t="s">
        <v>1022</v>
      </c>
      <c r="EZ144" s="228" t="s">
        <v>790</v>
      </c>
      <c r="FA144" s="229">
        <v>44804</v>
      </c>
      <c r="FB144" s="227" t="s">
        <v>1045</v>
      </c>
      <c r="FC144" s="230">
        <v>1</v>
      </c>
      <c r="FD144" s="230" t="s">
        <v>1040</v>
      </c>
      <c r="FE144" s="230" t="s">
        <v>492</v>
      </c>
      <c r="FF144" s="230">
        <v>1</v>
      </c>
      <c r="FG144" s="230" t="s">
        <v>1044</v>
      </c>
      <c r="FH144" s="230" t="s">
        <v>1041</v>
      </c>
      <c r="FI144" s="214">
        <v>44869</v>
      </c>
      <c r="FJ144" s="227" t="s">
        <v>446</v>
      </c>
      <c r="FK144" s="228">
        <v>0</v>
      </c>
      <c r="FL144" s="228">
        <v>0</v>
      </c>
      <c r="FM144" s="228" t="s">
        <v>33</v>
      </c>
      <c r="FN144" s="228">
        <v>2</v>
      </c>
      <c r="FO144" s="228">
        <v>0</v>
      </c>
      <c r="FP144" s="218">
        <v>0</v>
      </c>
      <c r="FQ144" s="219">
        <v>43580</v>
      </c>
      <c r="FR144" s="227" t="s">
        <v>447</v>
      </c>
      <c r="FS144" s="230">
        <v>0</v>
      </c>
      <c r="FT144" s="230">
        <v>0</v>
      </c>
      <c r="FU144" s="230" t="s">
        <v>33</v>
      </c>
      <c r="FV144" s="230">
        <v>2</v>
      </c>
      <c r="FW144" s="230">
        <v>0</v>
      </c>
      <c r="FX144" s="230">
        <v>0</v>
      </c>
      <c r="FY144" s="214">
        <v>43580</v>
      </c>
      <c r="FZ144" s="228" t="s">
        <v>3798</v>
      </c>
      <c r="GA144" s="228">
        <v>0</v>
      </c>
      <c r="GB144" s="228" t="s">
        <v>2177</v>
      </c>
      <c r="GC144" s="228" t="s">
        <v>33</v>
      </c>
      <c r="GD144" s="228">
        <v>2</v>
      </c>
      <c r="GE144" s="228" t="s">
        <v>17</v>
      </c>
      <c r="GF144" s="228" t="s">
        <v>17</v>
      </c>
      <c r="GG144" s="229">
        <v>45475</v>
      </c>
      <c r="GH144" s="227" t="s">
        <v>3804</v>
      </c>
      <c r="GI144" s="230">
        <v>0</v>
      </c>
      <c r="GJ144" s="230" t="s">
        <v>2177</v>
      </c>
      <c r="GK144" s="230" t="s">
        <v>33</v>
      </c>
      <c r="GL144" s="230">
        <v>2</v>
      </c>
      <c r="GM144" s="230" t="s">
        <v>17</v>
      </c>
      <c r="GN144" s="230" t="s">
        <v>17</v>
      </c>
      <c r="GO144" s="214">
        <v>45475</v>
      </c>
      <c r="GP144" s="228" t="s">
        <v>3799</v>
      </c>
      <c r="GQ144" s="228">
        <v>0</v>
      </c>
      <c r="GR144" s="228" t="s">
        <v>2177</v>
      </c>
      <c r="GS144" s="228" t="s">
        <v>33</v>
      </c>
      <c r="GT144" s="228">
        <v>2</v>
      </c>
      <c r="GU144" s="228" t="s">
        <v>17</v>
      </c>
      <c r="GV144" s="228" t="s">
        <v>17</v>
      </c>
      <c r="GW144" s="229">
        <v>45475</v>
      </c>
      <c r="GX144" s="227" t="s">
        <v>3805</v>
      </c>
      <c r="GY144" s="230">
        <v>0</v>
      </c>
      <c r="GZ144" s="230" t="s">
        <v>2177</v>
      </c>
      <c r="HA144" s="230" t="s">
        <v>33</v>
      </c>
      <c r="HB144" s="230">
        <v>2</v>
      </c>
      <c r="HC144" s="230" t="s">
        <v>17</v>
      </c>
      <c r="HD144" s="230" t="s">
        <v>17</v>
      </c>
      <c r="HE144" s="214">
        <v>45475</v>
      </c>
      <c r="HF144" s="228" t="s">
        <v>3797</v>
      </c>
      <c r="HG144" s="228">
        <v>0</v>
      </c>
      <c r="HH144" s="228" t="s">
        <v>2177</v>
      </c>
      <c r="HI144" s="228" t="s">
        <v>33</v>
      </c>
      <c r="HJ144" s="228">
        <v>2</v>
      </c>
      <c r="HK144" s="228" t="s">
        <v>17</v>
      </c>
      <c r="HL144" s="228" t="s">
        <v>17</v>
      </c>
      <c r="HM144" s="229">
        <v>45475</v>
      </c>
      <c r="HN144" s="227" t="s">
        <v>3803</v>
      </c>
      <c r="HO144" s="230">
        <v>0</v>
      </c>
      <c r="HP144" s="230" t="s">
        <v>2177</v>
      </c>
      <c r="HQ144" s="230" t="s">
        <v>33</v>
      </c>
      <c r="HR144" s="230">
        <v>2</v>
      </c>
      <c r="HS144" s="230" t="s">
        <v>17</v>
      </c>
      <c r="HT144" s="230" t="s">
        <v>17</v>
      </c>
      <c r="HU144" s="214">
        <v>45475</v>
      </c>
      <c r="HV144" s="228" t="s">
        <v>3800</v>
      </c>
      <c r="HW144" s="228">
        <v>0</v>
      </c>
      <c r="HX144" s="228" t="s">
        <v>2177</v>
      </c>
      <c r="HY144" s="228" t="s">
        <v>33</v>
      </c>
      <c r="HZ144" s="228">
        <v>2</v>
      </c>
      <c r="IA144" s="228" t="s">
        <v>17</v>
      </c>
      <c r="IB144" s="228" t="s">
        <v>17</v>
      </c>
      <c r="IC144" s="229">
        <v>45475</v>
      </c>
      <c r="ID144" s="227" t="s">
        <v>3802</v>
      </c>
      <c r="IE144" s="230">
        <v>1</v>
      </c>
      <c r="IF144" s="230" t="s">
        <v>2177</v>
      </c>
      <c r="IG144" s="230" t="s">
        <v>33</v>
      </c>
      <c r="IH144" s="230">
        <v>2</v>
      </c>
      <c r="II144" s="230" t="s">
        <v>17</v>
      </c>
      <c r="IJ144" s="230" t="s">
        <v>17</v>
      </c>
      <c r="IK144" s="214">
        <v>45475</v>
      </c>
      <c r="IL144" s="228" t="s">
        <v>3801</v>
      </c>
      <c r="IM144" s="228">
        <v>1</v>
      </c>
      <c r="IN144" s="228" t="s">
        <v>2177</v>
      </c>
      <c r="IO144" s="228" t="s">
        <v>33</v>
      </c>
      <c r="IP144" s="228">
        <v>2</v>
      </c>
      <c r="IQ144" s="228" t="s">
        <v>17</v>
      </c>
      <c r="IR144" s="228" t="s">
        <v>17</v>
      </c>
      <c r="IS144" s="229">
        <v>45475</v>
      </c>
    </row>
    <row r="145" spans="1:253" x14ac:dyDescent="0.35">
      <c r="A145" s="11" t="s">
        <v>1216</v>
      </c>
      <c r="B145" s="11" t="s">
        <v>11500</v>
      </c>
      <c r="C145" s="11" t="s">
        <v>1217</v>
      </c>
      <c r="D145" s="11" t="s">
        <v>1218</v>
      </c>
      <c r="E145" s="11" t="s">
        <v>10640</v>
      </c>
      <c r="F145" s="11" t="s">
        <v>4838</v>
      </c>
      <c r="G145" s="212">
        <v>6300000</v>
      </c>
      <c r="H145" s="213" t="s">
        <v>4835</v>
      </c>
      <c r="I145" s="213" t="s">
        <v>884</v>
      </c>
      <c r="J145" s="213">
        <v>2</v>
      </c>
      <c r="K145" s="213" t="s">
        <v>4837</v>
      </c>
      <c r="L145" s="213" t="s">
        <v>4836</v>
      </c>
      <c r="M145" s="214">
        <v>45530</v>
      </c>
      <c r="N145" s="227" t="s">
        <v>4842</v>
      </c>
      <c r="O145" s="216">
        <v>20720</v>
      </c>
      <c r="P145" s="216" t="s">
        <v>4839</v>
      </c>
      <c r="Q145" s="216" t="s">
        <v>884</v>
      </c>
      <c r="R145" s="216">
        <v>2</v>
      </c>
      <c r="S145" s="216" t="s">
        <v>4841</v>
      </c>
      <c r="T145" s="216" t="s">
        <v>4840</v>
      </c>
      <c r="U145" s="217">
        <v>45530</v>
      </c>
      <c r="V145" s="227" t="s">
        <v>4845</v>
      </c>
      <c r="W145" s="213">
        <v>6300000</v>
      </c>
      <c r="X145" s="213" t="s">
        <v>4835</v>
      </c>
      <c r="Y145" s="213" t="s">
        <v>884</v>
      </c>
      <c r="Z145" s="213">
        <v>2</v>
      </c>
      <c r="AA145" s="213" t="s">
        <v>4844</v>
      </c>
      <c r="AB145" s="213" t="s">
        <v>4843</v>
      </c>
      <c r="AC145" s="214">
        <v>45530</v>
      </c>
      <c r="AD145" s="227" t="s">
        <v>4849</v>
      </c>
      <c r="AE145" s="218">
        <v>4078000</v>
      </c>
      <c r="AF145" s="218" t="s">
        <v>4846</v>
      </c>
      <c r="AG145" s="218" t="s">
        <v>884</v>
      </c>
      <c r="AH145" s="218">
        <v>2</v>
      </c>
      <c r="AI145" s="218" t="s">
        <v>4848</v>
      </c>
      <c r="AJ145" s="218" t="s">
        <v>4847</v>
      </c>
      <c r="AK145" s="219">
        <v>45530</v>
      </c>
      <c r="AL145" s="227" t="s">
        <v>4852</v>
      </c>
      <c r="AM145" s="213">
        <v>49000</v>
      </c>
      <c r="AN145" s="213" t="s">
        <v>4850</v>
      </c>
      <c r="AO145" s="213" t="s">
        <v>22</v>
      </c>
      <c r="AP145" s="213">
        <v>3</v>
      </c>
      <c r="AQ145" s="213" t="s">
        <v>4851</v>
      </c>
      <c r="AR145" s="213" t="s">
        <v>4756</v>
      </c>
      <c r="AS145" s="214">
        <v>45530</v>
      </c>
      <c r="AT145" s="228" t="s">
        <v>4853</v>
      </c>
      <c r="AU145" s="218" t="s">
        <v>17</v>
      </c>
      <c r="AV145" s="218" t="s">
        <v>17</v>
      </c>
      <c r="AW145" s="218" t="s">
        <v>17</v>
      </c>
      <c r="AX145" s="218" t="s">
        <v>17</v>
      </c>
      <c r="AY145" s="218" t="s">
        <v>4759</v>
      </c>
      <c r="AZ145" s="218" t="s">
        <v>17</v>
      </c>
      <c r="BA145" s="219">
        <v>45530</v>
      </c>
      <c r="BB145" s="227" t="s">
        <v>4874</v>
      </c>
      <c r="BC145" s="213" t="s">
        <v>17</v>
      </c>
      <c r="BD145" s="213" t="s">
        <v>17</v>
      </c>
      <c r="BE145" s="213" t="s">
        <v>17</v>
      </c>
      <c r="BF145" s="213" t="s">
        <v>17</v>
      </c>
      <c r="BG145" s="213" t="s">
        <v>4759</v>
      </c>
      <c r="BH145" s="213" t="s">
        <v>17</v>
      </c>
      <c r="BI145" s="214">
        <v>45530</v>
      </c>
      <c r="BJ145" s="228" t="s">
        <v>4855</v>
      </c>
      <c r="BK145" s="228">
        <v>10</v>
      </c>
      <c r="BL145" s="228" t="s">
        <v>4854</v>
      </c>
      <c r="BM145" s="228" t="s">
        <v>22</v>
      </c>
      <c r="BN145" s="228">
        <v>3</v>
      </c>
      <c r="BO145" s="228" t="s">
        <v>4762</v>
      </c>
      <c r="BP145" s="218" t="s">
        <v>790</v>
      </c>
      <c r="BQ145" s="229">
        <v>45530</v>
      </c>
      <c r="BR145" s="227" t="s">
        <v>4875</v>
      </c>
      <c r="BS145" s="230" t="s">
        <v>17</v>
      </c>
      <c r="BT145" s="230" t="s">
        <v>17</v>
      </c>
      <c r="BU145" s="230" t="s">
        <v>17</v>
      </c>
      <c r="BV145" s="230" t="s">
        <v>17</v>
      </c>
      <c r="BW145" s="230" t="s">
        <v>4759</v>
      </c>
      <c r="BX145" s="230" t="s">
        <v>17</v>
      </c>
      <c r="BY145" s="214">
        <v>45530</v>
      </c>
      <c r="BZ145" s="228" t="s">
        <v>4876</v>
      </c>
      <c r="CA145" s="228" t="s">
        <v>17</v>
      </c>
      <c r="CB145" s="228" t="s">
        <v>17</v>
      </c>
      <c r="CC145" s="228" t="s">
        <v>17</v>
      </c>
      <c r="CD145" s="228" t="s">
        <v>17</v>
      </c>
      <c r="CE145" s="228" t="s">
        <v>4759</v>
      </c>
      <c r="CF145" s="228" t="s">
        <v>17</v>
      </c>
      <c r="CG145" s="229">
        <v>45530</v>
      </c>
      <c r="CH145" s="227" t="s">
        <v>11841</v>
      </c>
      <c r="CI145" s="228" t="e">
        <v>#N/A</v>
      </c>
      <c r="CJ145" s="228" t="e">
        <v>#N/A</v>
      </c>
      <c r="CK145" s="228" t="e">
        <v>#N/A</v>
      </c>
      <c r="CL145" s="228" t="e">
        <v>#N/A</v>
      </c>
      <c r="CM145" s="228" t="e">
        <v>#N/A</v>
      </c>
      <c r="CN145" s="228" t="e">
        <v>#N/A</v>
      </c>
      <c r="CO145" s="231" t="e">
        <v>#N/A</v>
      </c>
      <c r="CP145" s="228" t="s">
        <v>4878</v>
      </c>
      <c r="CQ145" s="230" t="s">
        <v>17</v>
      </c>
      <c r="CR145" s="230" t="s">
        <v>17</v>
      </c>
      <c r="CS145" s="230" t="s">
        <v>17</v>
      </c>
      <c r="CT145" s="230" t="s">
        <v>17</v>
      </c>
      <c r="CU145" s="230" t="s">
        <v>4759</v>
      </c>
      <c r="CV145" s="230" t="s">
        <v>17</v>
      </c>
      <c r="CW145" s="214">
        <v>45530</v>
      </c>
      <c r="CX145" s="228" t="s">
        <v>4860</v>
      </c>
      <c r="CY145" s="218">
        <v>1115000</v>
      </c>
      <c r="CZ145" s="218" t="s">
        <v>4865</v>
      </c>
      <c r="DA145" s="218" t="s">
        <v>884</v>
      </c>
      <c r="DB145" s="218">
        <v>2</v>
      </c>
      <c r="DC145" s="218" t="s">
        <v>4866</v>
      </c>
      <c r="DD145" s="218" t="s">
        <v>4858</v>
      </c>
      <c r="DE145" s="220">
        <v>45530</v>
      </c>
      <c r="DF145" s="227" t="s">
        <v>4862</v>
      </c>
      <c r="DG145" s="213">
        <v>2222000</v>
      </c>
      <c r="DH145" s="230" t="s">
        <v>4846</v>
      </c>
      <c r="DI145" s="230" t="s">
        <v>884</v>
      </c>
      <c r="DJ145" s="230">
        <v>2</v>
      </c>
      <c r="DK145" s="230" t="s">
        <v>4861</v>
      </c>
      <c r="DL145" s="230" t="s">
        <v>4847</v>
      </c>
      <c r="DM145" s="214">
        <v>45530</v>
      </c>
      <c r="DN145" s="228" t="s">
        <v>4864</v>
      </c>
      <c r="DO145" s="218">
        <v>2963000</v>
      </c>
      <c r="DP145" s="228" t="s">
        <v>4846</v>
      </c>
      <c r="DQ145" s="228" t="s">
        <v>884</v>
      </c>
      <c r="DR145" s="228">
        <v>2</v>
      </c>
      <c r="DS145" s="228" t="s">
        <v>4863</v>
      </c>
      <c r="DT145" s="228" t="s">
        <v>4847</v>
      </c>
      <c r="DU145" s="229">
        <v>45530</v>
      </c>
      <c r="DV145" s="227" t="s">
        <v>4867</v>
      </c>
      <c r="DW145" s="213">
        <v>446000</v>
      </c>
      <c r="DX145" s="230" t="s">
        <v>4865</v>
      </c>
      <c r="DY145" s="230" t="s">
        <v>884</v>
      </c>
      <c r="DZ145" s="230">
        <v>2</v>
      </c>
      <c r="EA145" s="230" t="s">
        <v>4866</v>
      </c>
      <c r="EB145" s="230" t="s">
        <v>4858</v>
      </c>
      <c r="EC145" s="214">
        <v>45530</v>
      </c>
      <c r="ED145" s="228" t="s">
        <v>4869</v>
      </c>
      <c r="EE145" s="218">
        <v>669000</v>
      </c>
      <c r="EF145" s="228" t="s">
        <v>4865</v>
      </c>
      <c r="EG145" s="228" t="s">
        <v>884</v>
      </c>
      <c r="EH145" s="228">
        <v>2</v>
      </c>
      <c r="EI145" s="228" t="s">
        <v>4868</v>
      </c>
      <c r="EJ145" s="228" t="s">
        <v>4858</v>
      </c>
      <c r="EK145" s="229">
        <v>45530</v>
      </c>
      <c r="EL145" s="227" t="s">
        <v>4871</v>
      </c>
      <c r="EM145" s="213">
        <v>0</v>
      </c>
      <c r="EN145" s="230" t="s">
        <v>4865</v>
      </c>
      <c r="EO145" s="230" t="s">
        <v>884</v>
      </c>
      <c r="EP145" s="230">
        <v>2</v>
      </c>
      <c r="EQ145" s="230" t="s">
        <v>4870</v>
      </c>
      <c r="ER145" s="230" t="s">
        <v>4858</v>
      </c>
      <c r="ES145" s="214">
        <v>45530</v>
      </c>
      <c r="ET145" s="228" t="s">
        <v>4856</v>
      </c>
      <c r="EU145" s="228">
        <v>10</v>
      </c>
      <c r="EV145" s="228" t="s">
        <v>4854</v>
      </c>
      <c r="EW145" s="228" t="s">
        <v>22</v>
      </c>
      <c r="EX145" s="228">
        <v>3</v>
      </c>
      <c r="EY145" s="228" t="s">
        <v>4762</v>
      </c>
      <c r="EZ145" s="228" t="s">
        <v>790</v>
      </c>
      <c r="FA145" s="229">
        <v>45530</v>
      </c>
      <c r="FB145" s="227" t="s">
        <v>4873</v>
      </c>
      <c r="FC145" s="230">
        <v>3</v>
      </c>
      <c r="FD145" s="230" t="s">
        <v>4865</v>
      </c>
      <c r="FE145" s="230" t="s">
        <v>884</v>
      </c>
      <c r="FF145" s="230">
        <v>2</v>
      </c>
      <c r="FG145" s="230" t="s">
        <v>4872</v>
      </c>
      <c r="FH145" s="230" t="s">
        <v>4858</v>
      </c>
      <c r="FI145" s="214">
        <v>45530</v>
      </c>
      <c r="FJ145" s="227" t="s">
        <v>1219</v>
      </c>
      <c r="FK145" s="228" t="s">
        <v>17</v>
      </c>
      <c r="FL145" s="228" t="s">
        <v>17</v>
      </c>
      <c r="FM145" s="228" t="s">
        <v>17</v>
      </c>
      <c r="FN145" s="228" t="s">
        <v>17</v>
      </c>
      <c r="FO145" s="228" t="s">
        <v>18</v>
      </c>
      <c r="FP145" s="218" t="s">
        <v>17</v>
      </c>
      <c r="FQ145" s="219">
        <v>45076</v>
      </c>
      <c r="FR145" s="227" t="s">
        <v>1220</v>
      </c>
      <c r="FS145" s="230" t="s">
        <v>17</v>
      </c>
      <c r="FT145" s="230" t="s">
        <v>17</v>
      </c>
      <c r="FU145" s="230" t="s">
        <v>17</v>
      </c>
      <c r="FV145" s="230" t="s">
        <v>17</v>
      </c>
      <c r="FW145" s="230" t="s">
        <v>18</v>
      </c>
      <c r="FX145" s="230" t="s">
        <v>17</v>
      </c>
      <c r="FY145" s="214">
        <v>45076</v>
      </c>
      <c r="FZ145" s="228" t="s">
        <v>3277</v>
      </c>
      <c r="GA145" s="228">
        <v>2</v>
      </c>
      <c r="GB145" s="228" t="s">
        <v>2177</v>
      </c>
      <c r="GC145" s="228" t="s">
        <v>33</v>
      </c>
      <c r="GD145" s="228">
        <v>2</v>
      </c>
      <c r="GE145" s="228" t="s">
        <v>17</v>
      </c>
      <c r="GF145" s="228" t="s">
        <v>17</v>
      </c>
      <c r="GG145" s="229">
        <v>45461</v>
      </c>
      <c r="GH145" s="227" t="s">
        <v>3283</v>
      </c>
      <c r="GI145" s="230">
        <v>1</v>
      </c>
      <c r="GJ145" s="230" t="s">
        <v>2177</v>
      </c>
      <c r="GK145" s="230" t="s">
        <v>33</v>
      </c>
      <c r="GL145" s="230">
        <v>2</v>
      </c>
      <c r="GM145" s="230" t="s">
        <v>17</v>
      </c>
      <c r="GN145" s="230" t="s">
        <v>17</v>
      </c>
      <c r="GO145" s="214">
        <v>45461</v>
      </c>
      <c r="GP145" s="228" t="s">
        <v>3278</v>
      </c>
      <c r="GQ145" s="228">
        <v>1</v>
      </c>
      <c r="GR145" s="228" t="s">
        <v>2177</v>
      </c>
      <c r="GS145" s="228" t="s">
        <v>33</v>
      </c>
      <c r="GT145" s="228">
        <v>2</v>
      </c>
      <c r="GU145" s="228" t="s">
        <v>17</v>
      </c>
      <c r="GV145" s="228" t="s">
        <v>17</v>
      </c>
      <c r="GW145" s="229">
        <v>45461</v>
      </c>
      <c r="GX145" s="227" t="s">
        <v>3284</v>
      </c>
      <c r="GY145" s="230">
        <v>0</v>
      </c>
      <c r="GZ145" s="230" t="s">
        <v>2177</v>
      </c>
      <c r="HA145" s="230" t="s">
        <v>33</v>
      </c>
      <c r="HB145" s="230">
        <v>2</v>
      </c>
      <c r="HC145" s="230" t="s">
        <v>17</v>
      </c>
      <c r="HD145" s="230" t="s">
        <v>17</v>
      </c>
      <c r="HE145" s="214">
        <v>45461</v>
      </c>
      <c r="HF145" s="228" t="s">
        <v>3276</v>
      </c>
      <c r="HG145" s="228">
        <v>2</v>
      </c>
      <c r="HH145" s="228" t="s">
        <v>2177</v>
      </c>
      <c r="HI145" s="228" t="s">
        <v>33</v>
      </c>
      <c r="HJ145" s="228">
        <v>2</v>
      </c>
      <c r="HK145" s="228" t="s">
        <v>17</v>
      </c>
      <c r="HL145" s="228" t="s">
        <v>17</v>
      </c>
      <c r="HM145" s="229">
        <v>45461</v>
      </c>
      <c r="HN145" s="227" t="s">
        <v>3282</v>
      </c>
      <c r="HO145" s="230">
        <v>0</v>
      </c>
      <c r="HP145" s="230" t="s">
        <v>2177</v>
      </c>
      <c r="HQ145" s="230" t="s">
        <v>33</v>
      </c>
      <c r="HR145" s="230">
        <v>2</v>
      </c>
      <c r="HS145" s="230" t="s">
        <v>17</v>
      </c>
      <c r="HT145" s="230" t="s">
        <v>17</v>
      </c>
      <c r="HU145" s="214">
        <v>45461</v>
      </c>
      <c r="HV145" s="228" t="s">
        <v>3279</v>
      </c>
      <c r="HW145" s="228">
        <v>0</v>
      </c>
      <c r="HX145" s="228" t="s">
        <v>2177</v>
      </c>
      <c r="HY145" s="228" t="s">
        <v>33</v>
      </c>
      <c r="HZ145" s="228">
        <v>2</v>
      </c>
      <c r="IA145" s="228" t="s">
        <v>17</v>
      </c>
      <c r="IB145" s="228" t="s">
        <v>17</v>
      </c>
      <c r="IC145" s="229">
        <v>45461</v>
      </c>
      <c r="ID145" s="227" t="s">
        <v>3281</v>
      </c>
      <c r="IE145" s="230">
        <v>0</v>
      </c>
      <c r="IF145" s="230" t="s">
        <v>2177</v>
      </c>
      <c r="IG145" s="230" t="s">
        <v>33</v>
      </c>
      <c r="IH145" s="230">
        <v>2</v>
      </c>
      <c r="II145" s="230" t="s">
        <v>17</v>
      </c>
      <c r="IJ145" s="230" t="s">
        <v>17</v>
      </c>
      <c r="IK145" s="214">
        <v>45461</v>
      </c>
      <c r="IL145" s="228" t="s">
        <v>3280</v>
      </c>
      <c r="IM145" s="228">
        <v>2</v>
      </c>
      <c r="IN145" s="228" t="s">
        <v>2177</v>
      </c>
      <c r="IO145" s="228" t="s">
        <v>33</v>
      </c>
      <c r="IP145" s="228">
        <v>2</v>
      </c>
      <c r="IQ145" s="228" t="s">
        <v>17</v>
      </c>
      <c r="IR145" s="228" t="s">
        <v>17</v>
      </c>
      <c r="IS145" s="229">
        <v>45461</v>
      </c>
    </row>
    <row r="146" spans="1:253" x14ac:dyDescent="0.35">
      <c r="A146" s="11" t="s">
        <v>1688</v>
      </c>
      <c r="B146" s="11" t="s">
        <v>11502</v>
      </c>
      <c r="C146" s="11" t="s">
        <v>1689</v>
      </c>
      <c r="D146" s="11" t="s">
        <v>1690</v>
      </c>
      <c r="E146" s="11" t="s">
        <v>10643</v>
      </c>
      <c r="F146" s="11" t="s">
        <v>7525</v>
      </c>
      <c r="G146" s="212">
        <v>18700000</v>
      </c>
      <c r="H146" s="213" t="s">
        <v>7522</v>
      </c>
      <c r="I146" s="213" t="s">
        <v>884</v>
      </c>
      <c r="J146" s="213">
        <v>2</v>
      </c>
      <c r="K146" s="213" t="s">
        <v>7524</v>
      </c>
      <c r="L146" s="213" t="s">
        <v>7523</v>
      </c>
      <c r="M146" s="214">
        <v>45562</v>
      </c>
      <c r="N146" s="227" t="s">
        <v>7529</v>
      </c>
      <c r="O146" s="216">
        <v>627340</v>
      </c>
      <c r="P146" s="216" t="s">
        <v>7526</v>
      </c>
      <c r="Q146" s="216" t="s">
        <v>492</v>
      </c>
      <c r="R146" s="216">
        <v>1</v>
      </c>
      <c r="S146" s="216" t="s">
        <v>7528</v>
      </c>
      <c r="T146" s="216" t="s">
        <v>7527</v>
      </c>
      <c r="U146" s="217">
        <v>45562</v>
      </c>
      <c r="V146" s="227" t="s">
        <v>7531</v>
      </c>
      <c r="W146" s="213">
        <v>18700000</v>
      </c>
      <c r="X146" s="213" t="s">
        <v>7522</v>
      </c>
      <c r="Y146" s="213" t="s">
        <v>884</v>
      </c>
      <c r="Z146" s="213">
        <v>2</v>
      </c>
      <c r="AA146" s="213" t="s">
        <v>7530</v>
      </c>
      <c r="AB146" s="213" t="s">
        <v>7523</v>
      </c>
      <c r="AC146" s="214">
        <v>45562</v>
      </c>
      <c r="AD146" s="227" t="s">
        <v>7533</v>
      </c>
      <c r="AE146" s="218">
        <v>18700000</v>
      </c>
      <c r="AF146" s="218" t="s">
        <v>7522</v>
      </c>
      <c r="AG146" s="218" t="s">
        <v>884</v>
      </c>
      <c r="AH146" s="218">
        <v>2</v>
      </c>
      <c r="AI146" s="218" t="s">
        <v>7532</v>
      </c>
      <c r="AJ146" s="218" t="s">
        <v>7523</v>
      </c>
      <c r="AK146" s="219">
        <v>45562</v>
      </c>
      <c r="AL146" s="227" t="s">
        <v>7537</v>
      </c>
      <c r="AM146" s="213">
        <v>8160000</v>
      </c>
      <c r="AN146" s="213" t="s">
        <v>7534</v>
      </c>
      <c r="AO146" s="213" t="s">
        <v>22</v>
      </c>
      <c r="AP146" s="213">
        <v>3</v>
      </c>
      <c r="AQ146" s="213" t="s">
        <v>7536</v>
      </c>
      <c r="AR146" s="213" t="s">
        <v>7535</v>
      </c>
      <c r="AS146" s="214">
        <v>45562</v>
      </c>
      <c r="AT146" s="228" t="s">
        <v>7539</v>
      </c>
      <c r="AU146" s="218" t="s">
        <v>17</v>
      </c>
      <c r="AV146" s="218" t="s">
        <v>512</v>
      </c>
      <c r="AW146" s="218" t="s">
        <v>17</v>
      </c>
      <c r="AX146" s="218" t="s">
        <v>17</v>
      </c>
      <c r="AY146" s="218" t="s">
        <v>7538</v>
      </c>
      <c r="AZ146" s="218" t="s">
        <v>512</v>
      </c>
      <c r="BA146" s="219">
        <v>45562</v>
      </c>
      <c r="BB146" s="227" t="s">
        <v>7565</v>
      </c>
      <c r="BC146" s="213">
        <v>1616927</v>
      </c>
      <c r="BD146" s="213" t="s">
        <v>7562</v>
      </c>
      <c r="BE146" s="213" t="s">
        <v>884</v>
      </c>
      <c r="BF146" s="213">
        <v>2</v>
      </c>
      <c r="BG146" s="213" t="s">
        <v>7564</v>
      </c>
      <c r="BH146" s="213" t="s">
        <v>7563</v>
      </c>
      <c r="BI146" s="214">
        <v>45562</v>
      </c>
      <c r="BJ146" s="228" t="s">
        <v>1694</v>
      </c>
      <c r="BK146" s="228">
        <v>2494</v>
      </c>
      <c r="BL146" s="228" t="s">
        <v>1691</v>
      </c>
      <c r="BM146" s="228" t="s">
        <v>884</v>
      </c>
      <c r="BN146" s="228">
        <v>2</v>
      </c>
      <c r="BO146" s="228" t="s">
        <v>1693</v>
      </c>
      <c r="BP146" s="218" t="s">
        <v>1692</v>
      </c>
      <c r="BQ146" s="229">
        <v>45400</v>
      </c>
      <c r="BR146" s="227" t="s">
        <v>3662</v>
      </c>
      <c r="BS146" s="230" t="s">
        <v>17</v>
      </c>
      <c r="BT146" s="230" t="s">
        <v>17</v>
      </c>
      <c r="BU146" s="230" t="s">
        <v>17</v>
      </c>
      <c r="BV146" s="230" t="s">
        <v>17</v>
      </c>
      <c r="BW146" s="230" t="s">
        <v>17</v>
      </c>
      <c r="BX146" s="230" t="s">
        <v>17</v>
      </c>
      <c r="BY146" s="214">
        <v>45470</v>
      </c>
      <c r="BZ146" s="228" t="s">
        <v>3663</v>
      </c>
      <c r="CA146" s="228" t="s">
        <v>17</v>
      </c>
      <c r="CB146" s="228" t="s">
        <v>17</v>
      </c>
      <c r="CC146" s="228" t="s">
        <v>17</v>
      </c>
      <c r="CD146" s="228" t="s">
        <v>17</v>
      </c>
      <c r="CE146" s="228" t="s">
        <v>17</v>
      </c>
      <c r="CF146" s="228" t="s">
        <v>17</v>
      </c>
      <c r="CG146" s="229">
        <v>45470</v>
      </c>
      <c r="CH146" s="227" t="s">
        <v>11842</v>
      </c>
      <c r="CI146" s="228" t="e">
        <v>#N/A</v>
      </c>
      <c r="CJ146" s="228" t="e">
        <v>#N/A</v>
      </c>
      <c r="CK146" s="228" t="e">
        <v>#N/A</v>
      </c>
      <c r="CL146" s="228" t="e">
        <v>#N/A</v>
      </c>
      <c r="CM146" s="228" t="e">
        <v>#N/A</v>
      </c>
      <c r="CN146" s="228" t="e">
        <v>#N/A</v>
      </c>
      <c r="CO146" s="231" t="e">
        <v>#N/A</v>
      </c>
      <c r="CP146" s="228" t="s">
        <v>3665</v>
      </c>
      <c r="CQ146" s="230" t="s">
        <v>17</v>
      </c>
      <c r="CR146" s="230" t="s">
        <v>17</v>
      </c>
      <c r="CS146" s="230" t="s">
        <v>17</v>
      </c>
      <c r="CT146" s="230" t="s">
        <v>17</v>
      </c>
      <c r="CU146" s="230" t="s">
        <v>17</v>
      </c>
      <c r="CV146" s="230" t="s">
        <v>17</v>
      </c>
      <c r="CW146" s="214">
        <v>45470</v>
      </c>
      <c r="CX146" s="228" t="s">
        <v>7545</v>
      </c>
      <c r="CY146" s="218">
        <v>6871000</v>
      </c>
      <c r="CZ146" s="218" t="s">
        <v>7550</v>
      </c>
      <c r="DA146" s="218" t="s">
        <v>884</v>
      </c>
      <c r="DB146" s="218">
        <v>2</v>
      </c>
      <c r="DC146" s="218" t="s">
        <v>7552</v>
      </c>
      <c r="DD146" s="218" t="s">
        <v>7551</v>
      </c>
      <c r="DE146" s="220">
        <v>45562</v>
      </c>
      <c r="DF146" s="227" t="s">
        <v>7547</v>
      </c>
      <c r="DG146" s="213">
        <v>0</v>
      </c>
      <c r="DH146" s="230" t="s">
        <v>7522</v>
      </c>
      <c r="DI146" s="230" t="s">
        <v>884</v>
      </c>
      <c r="DJ146" s="230">
        <v>2</v>
      </c>
      <c r="DK146" s="230" t="s">
        <v>7546</v>
      </c>
      <c r="DL146" s="230" t="s">
        <v>7523</v>
      </c>
      <c r="DM146" s="214">
        <v>45562</v>
      </c>
      <c r="DN146" s="228" t="s">
        <v>7549</v>
      </c>
      <c r="DO146" s="218">
        <v>11830000</v>
      </c>
      <c r="DP146" s="228" t="s">
        <v>7522</v>
      </c>
      <c r="DQ146" s="228" t="s">
        <v>884</v>
      </c>
      <c r="DR146" s="228">
        <v>2</v>
      </c>
      <c r="DS146" s="228" t="s">
        <v>7548</v>
      </c>
      <c r="DT146" s="228" t="s">
        <v>7523</v>
      </c>
      <c r="DU146" s="229">
        <v>45562</v>
      </c>
      <c r="DV146" s="227" t="s">
        <v>7553</v>
      </c>
      <c r="DW146" s="213">
        <v>3504000</v>
      </c>
      <c r="DX146" s="230" t="s">
        <v>7550</v>
      </c>
      <c r="DY146" s="230" t="s">
        <v>884</v>
      </c>
      <c r="DZ146" s="230">
        <v>2</v>
      </c>
      <c r="EA146" s="230" t="s">
        <v>7552</v>
      </c>
      <c r="EB146" s="230" t="s">
        <v>7551</v>
      </c>
      <c r="EC146" s="214">
        <v>45562</v>
      </c>
      <c r="ED146" s="228" t="s">
        <v>7555</v>
      </c>
      <c r="EE146" s="218">
        <v>2130000</v>
      </c>
      <c r="EF146" s="228" t="s">
        <v>7550</v>
      </c>
      <c r="EG146" s="228" t="s">
        <v>884</v>
      </c>
      <c r="EH146" s="228">
        <v>2</v>
      </c>
      <c r="EI146" s="228" t="s">
        <v>7554</v>
      </c>
      <c r="EJ146" s="228" t="s">
        <v>7551</v>
      </c>
      <c r="EK146" s="229">
        <v>45562</v>
      </c>
      <c r="EL146" s="227" t="s">
        <v>7557</v>
      </c>
      <c r="EM146" s="213">
        <v>1237000</v>
      </c>
      <c r="EN146" s="230" t="s">
        <v>7550</v>
      </c>
      <c r="EO146" s="230" t="s">
        <v>884</v>
      </c>
      <c r="EP146" s="230">
        <v>2</v>
      </c>
      <c r="EQ146" s="230" t="s">
        <v>7556</v>
      </c>
      <c r="ER146" s="230" t="s">
        <v>7551</v>
      </c>
      <c r="ES146" s="214">
        <v>45562</v>
      </c>
      <c r="ET146" s="228" t="s">
        <v>7543</v>
      </c>
      <c r="EU146" s="228">
        <v>2937</v>
      </c>
      <c r="EV146" s="228" t="s">
        <v>7540</v>
      </c>
      <c r="EW146" s="228" t="s">
        <v>884</v>
      </c>
      <c r="EX146" s="228">
        <v>2</v>
      </c>
      <c r="EY146" s="228" t="s">
        <v>7542</v>
      </c>
      <c r="EZ146" s="228" t="s">
        <v>7541</v>
      </c>
      <c r="FA146" s="229">
        <v>45562</v>
      </c>
      <c r="FB146" s="227" t="s">
        <v>7561</v>
      </c>
      <c r="FC146" s="230">
        <v>5</v>
      </c>
      <c r="FD146" s="230" t="s">
        <v>7558</v>
      </c>
      <c r="FE146" s="230" t="s">
        <v>492</v>
      </c>
      <c r="FF146" s="230">
        <v>1</v>
      </c>
      <c r="FG146" s="230" t="s">
        <v>7560</v>
      </c>
      <c r="FH146" s="230" t="s">
        <v>7559</v>
      </c>
      <c r="FI146" s="214">
        <v>45562</v>
      </c>
      <c r="FJ146" s="227" t="s">
        <v>3660</v>
      </c>
      <c r="FK146" s="228" t="s">
        <v>17</v>
      </c>
      <c r="FL146" s="228" t="s">
        <v>17</v>
      </c>
      <c r="FM146" s="228" t="s">
        <v>17</v>
      </c>
      <c r="FN146" s="228" t="s">
        <v>17</v>
      </c>
      <c r="FO146" s="228" t="s">
        <v>17</v>
      </c>
      <c r="FP146" s="218" t="s">
        <v>17</v>
      </c>
      <c r="FQ146" s="219">
        <v>45470</v>
      </c>
      <c r="FR146" s="227" t="s">
        <v>3661</v>
      </c>
      <c r="FS146" s="230" t="s">
        <v>17</v>
      </c>
      <c r="FT146" s="230" t="s">
        <v>17</v>
      </c>
      <c r="FU146" s="230" t="s">
        <v>17</v>
      </c>
      <c r="FV146" s="230" t="s">
        <v>17</v>
      </c>
      <c r="FW146" s="230" t="s">
        <v>17</v>
      </c>
      <c r="FX146" s="230" t="s">
        <v>17</v>
      </c>
      <c r="FY146" s="214">
        <v>45470</v>
      </c>
      <c r="FZ146" s="228" t="s">
        <v>2446</v>
      </c>
      <c r="GA146" s="228">
        <v>3</v>
      </c>
      <c r="GB146" s="228" t="s">
        <v>2177</v>
      </c>
      <c r="GC146" s="228" t="s">
        <v>33</v>
      </c>
      <c r="GD146" s="228">
        <v>2</v>
      </c>
      <c r="GE146" s="228" t="s">
        <v>17</v>
      </c>
      <c r="GF146" s="228" t="s">
        <v>17</v>
      </c>
      <c r="GG146" s="229">
        <v>45455</v>
      </c>
      <c r="GH146" s="227" t="s">
        <v>2452</v>
      </c>
      <c r="GI146" s="230">
        <v>2</v>
      </c>
      <c r="GJ146" s="230" t="s">
        <v>2177</v>
      </c>
      <c r="GK146" s="230" t="s">
        <v>33</v>
      </c>
      <c r="GL146" s="230">
        <v>2</v>
      </c>
      <c r="GM146" s="230" t="s">
        <v>17</v>
      </c>
      <c r="GN146" s="230" t="s">
        <v>17</v>
      </c>
      <c r="GO146" s="214">
        <v>45455</v>
      </c>
      <c r="GP146" s="228" t="s">
        <v>2447</v>
      </c>
      <c r="GQ146" s="228">
        <v>3</v>
      </c>
      <c r="GR146" s="228" t="s">
        <v>2177</v>
      </c>
      <c r="GS146" s="228" t="s">
        <v>33</v>
      </c>
      <c r="GT146" s="228">
        <v>2</v>
      </c>
      <c r="GU146" s="228" t="s">
        <v>17</v>
      </c>
      <c r="GV146" s="228" t="s">
        <v>17</v>
      </c>
      <c r="GW146" s="229">
        <v>45455</v>
      </c>
      <c r="GX146" s="227" t="s">
        <v>2453</v>
      </c>
      <c r="GY146" s="230">
        <v>3</v>
      </c>
      <c r="GZ146" s="230" t="s">
        <v>2177</v>
      </c>
      <c r="HA146" s="230" t="s">
        <v>33</v>
      </c>
      <c r="HB146" s="230">
        <v>2</v>
      </c>
      <c r="HC146" s="230" t="s">
        <v>17</v>
      </c>
      <c r="HD146" s="230" t="s">
        <v>17</v>
      </c>
      <c r="HE146" s="214">
        <v>45455</v>
      </c>
      <c r="HF146" s="228" t="s">
        <v>2622</v>
      </c>
      <c r="HG146" s="228">
        <v>2</v>
      </c>
      <c r="HH146" s="228" t="s">
        <v>2177</v>
      </c>
      <c r="HI146" s="228" t="s">
        <v>33</v>
      </c>
      <c r="HJ146" s="228">
        <v>2</v>
      </c>
      <c r="HK146" s="228" t="s">
        <v>17</v>
      </c>
      <c r="HL146" s="228" t="s">
        <v>17</v>
      </c>
      <c r="HM146" s="229">
        <v>45456</v>
      </c>
      <c r="HN146" s="227" t="s">
        <v>2451</v>
      </c>
      <c r="HO146" s="230">
        <v>3</v>
      </c>
      <c r="HP146" s="230" t="s">
        <v>2177</v>
      </c>
      <c r="HQ146" s="230" t="s">
        <v>33</v>
      </c>
      <c r="HR146" s="230">
        <v>2</v>
      </c>
      <c r="HS146" s="230" t="s">
        <v>17</v>
      </c>
      <c r="HT146" s="230" t="s">
        <v>17</v>
      </c>
      <c r="HU146" s="214">
        <v>45455</v>
      </c>
      <c r="HV146" s="228" t="s">
        <v>2448</v>
      </c>
      <c r="HW146" s="228">
        <v>3</v>
      </c>
      <c r="HX146" s="228" t="s">
        <v>2177</v>
      </c>
      <c r="HY146" s="228" t="s">
        <v>33</v>
      </c>
      <c r="HZ146" s="228">
        <v>2</v>
      </c>
      <c r="IA146" s="228" t="s">
        <v>17</v>
      </c>
      <c r="IB146" s="228" t="s">
        <v>17</v>
      </c>
      <c r="IC146" s="229">
        <v>45455</v>
      </c>
      <c r="ID146" s="227" t="s">
        <v>2450</v>
      </c>
      <c r="IE146" s="230">
        <v>3</v>
      </c>
      <c r="IF146" s="230" t="s">
        <v>2177</v>
      </c>
      <c r="IG146" s="230" t="s">
        <v>33</v>
      </c>
      <c r="IH146" s="230">
        <v>2</v>
      </c>
      <c r="II146" s="230" t="s">
        <v>17</v>
      </c>
      <c r="IJ146" s="230" t="s">
        <v>17</v>
      </c>
      <c r="IK146" s="214">
        <v>45455</v>
      </c>
      <c r="IL146" s="228" t="s">
        <v>2449</v>
      </c>
      <c r="IM146" s="228">
        <v>3</v>
      </c>
      <c r="IN146" s="228" t="s">
        <v>2177</v>
      </c>
      <c r="IO146" s="228" t="s">
        <v>33</v>
      </c>
      <c r="IP146" s="228">
        <v>2</v>
      </c>
      <c r="IQ146" s="228" t="s">
        <v>17</v>
      </c>
      <c r="IR146" s="228" t="s">
        <v>17</v>
      </c>
      <c r="IS146" s="229">
        <v>45455</v>
      </c>
    </row>
    <row r="147" spans="1:253" x14ac:dyDescent="0.35">
      <c r="A147" s="11" t="s">
        <v>1695</v>
      </c>
      <c r="B147" s="11" t="s">
        <v>11090</v>
      </c>
      <c r="C147" s="11" t="s">
        <v>1696</v>
      </c>
      <c r="D147" s="11" t="s">
        <v>1690</v>
      </c>
      <c r="E147" s="11" t="s">
        <v>10643</v>
      </c>
      <c r="F147" s="11" t="s">
        <v>7566</v>
      </c>
      <c r="G147" s="212">
        <v>18700000</v>
      </c>
      <c r="H147" s="213" t="s">
        <v>7522</v>
      </c>
      <c r="I147" s="213" t="s">
        <v>884</v>
      </c>
      <c r="J147" s="213">
        <v>2</v>
      </c>
      <c r="K147" s="213" t="s">
        <v>7524</v>
      </c>
      <c r="L147" s="213" t="s">
        <v>7523</v>
      </c>
      <c r="M147" s="214">
        <v>45562</v>
      </c>
      <c r="N147" s="227" t="s">
        <v>7570</v>
      </c>
      <c r="O147" s="216">
        <v>98924</v>
      </c>
      <c r="P147" s="216" t="s">
        <v>7567</v>
      </c>
      <c r="Q147" s="216" t="s">
        <v>884</v>
      </c>
      <c r="R147" s="216">
        <v>2</v>
      </c>
      <c r="S147" s="216" t="s">
        <v>7569</v>
      </c>
      <c r="T147" s="216" t="s">
        <v>7568</v>
      </c>
      <c r="U147" s="217">
        <v>45562</v>
      </c>
      <c r="V147" s="227" t="s">
        <v>7572</v>
      </c>
      <c r="W147" s="213">
        <v>2694000</v>
      </c>
      <c r="X147" s="213" t="s">
        <v>7567</v>
      </c>
      <c r="Y147" s="213" t="s">
        <v>22</v>
      </c>
      <c r="Z147" s="213">
        <v>3</v>
      </c>
      <c r="AA147" s="213" t="s">
        <v>7571</v>
      </c>
      <c r="AB147" s="213" t="s">
        <v>7568</v>
      </c>
      <c r="AC147" s="214">
        <v>45562</v>
      </c>
      <c r="AD147" s="227" t="s">
        <v>7576</v>
      </c>
      <c r="AE147" s="218">
        <v>40000</v>
      </c>
      <c r="AF147" s="218" t="s">
        <v>7573</v>
      </c>
      <c r="AG147" s="218" t="s">
        <v>884</v>
      </c>
      <c r="AH147" s="218">
        <v>2</v>
      </c>
      <c r="AI147" s="218" t="s">
        <v>7575</v>
      </c>
      <c r="AJ147" s="218" t="s">
        <v>7574</v>
      </c>
      <c r="AK147" s="219">
        <v>45562</v>
      </c>
      <c r="AL147" s="227" t="s">
        <v>7577</v>
      </c>
      <c r="AM147" s="213">
        <v>40000</v>
      </c>
      <c r="AN147" s="213" t="s">
        <v>7573</v>
      </c>
      <c r="AO147" s="213" t="s">
        <v>884</v>
      </c>
      <c r="AP147" s="213">
        <v>2</v>
      </c>
      <c r="AQ147" s="213" t="s">
        <v>7575</v>
      </c>
      <c r="AR147" s="213" t="s">
        <v>7574</v>
      </c>
      <c r="AS147" s="214">
        <v>45562</v>
      </c>
      <c r="AT147" s="228" t="s">
        <v>3666</v>
      </c>
      <c r="AU147" s="218" t="s">
        <v>17</v>
      </c>
      <c r="AV147" s="218" t="s">
        <v>17</v>
      </c>
      <c r="AW147" s="218" t="s">
        <v>17</v>
      </c>
      <c r="AX147" s="218" t="s">
        <v>17</v>
      </c>
      <c r="AY147" s="218" t="s">
        <v>17</v>
      </c>
      <c r="AZ147" s="218" t="s">
        <v>17</v>
      </c>
      <c r="BA147" s="219">
        <v>45470</v>
      </c>
      <c r="BB147" s="227" t="s">
        <v>1700</v>
      </c>
      <c r="BC147" s="213" t="s">
        <v>17</v>
      </c>
      <c r="BD147" s="213" t="s">
        <v>17</v>
      </c>
      <c r="BE147" s="213" t="s">
        <v>17</v>
      </c>
      <c r="BF147" s="213" t="s">
        <v>17</v>
      </c>
      <c r="BG147" s="213" t="s">
        <v>1697</v>
      </c>
      <c r="BH147" s="213" t="s">
        <v>17</v>
      </c>
      <c r="BI147" s="214">
        <v>45400</v>
      </c>
      <c r="BJ147" s="228" t="s">
        <v>7579</v>
      </c>
      <c r="BK147" s="228" t="s">
        <v>17</v>
      </c>
      <c r="BL147" s="228" t="s">
        <v>17</v>
      </c>
      <c r="BM147" s="228" t="s">
        <v>22</v>
      </c>
      <c r="BN147" s="228">
        <v>3</v>
      </c>
      <c r="BO147" s="228" t="s">
        <v>7578</v>
      </c>
      <c r="BP147" s="218" t="s">
        <v>17</v>
      </c>
      <c r="BQ147" s="229">
        <v>45562</v>
      </c>
      <c r="BR147" s="227" t="s">
        <v>1701</v>
      </c>
      <c r="BS147" s="230" t="s">
        <v>17</v>
      </c>
      <c r="BT147" s="230" t="s">
        <v>17</v>
      </c>
      <c r="BU147" s="230" t="s">
        <v>17</v>
      </c>
      <c r="BV147" s="230" t="s">
        <v>17</v>
      </c>
      <c r="BW147" s="230" t="s">
        <v>1697</v>
      </c>
      <c r="BX147" s="230" t="s">
        <v>17</v>
      </c>
      <c r="BY147" s="214">
        <v>45400</v>
      </c>
      <c r="BZ147" s="228" t="s">
        <v>1702</v>
      </c>
      <c r="CA147" s="228" t="s">
        <v>17</v>
      </c>
      <c r="CB147" s="228" t="s">
        <v>17</v>
      </c>
      <c r="CC147" s="228" t="s">
        <v>17</v>
      </c>
      <c r="CD147" s="228" t="s">
        <v>17</v>
      </c>
      <c r="CE147" s="228" t="s">
        <v>1697</v>
      </c>
      <c r="CF147" s="228" t="s">
        <v>17</v>
      </c>
      <c r="CG147" s="229">
        <v>45400</v>
      </c>
      <c r="CH147" s="227" t="s">
        <v>11843</v>
      </c>
      <c r="CI147" s="228" t="e">
        <v>#N/A</v>
      </c>
      <c r="CJ147" s="228" t="e">
        <v>#N/A</v>
      </c>
      <c r="CK147" s="228" t="e">
        <v>#N/A</v>
      </c>
      <c r="CL147" s="228" t="e">
        <v>#N/A</v>
      </c>
      <c r="CM147" s="228" t="e">
        <v>#N/A</v>
      </c>
      <c r="CN147" s="228" t="e">
        <v>#N/A</v>
      </c>
      <c r="CO147" s="231" t="e">
        <v>#N/A</v>
      </c>
      <c r="CP147" s="228" t="s">
        <v>1704</v>
      </c>
      <c r="CQ147" s="230" t="s">
        <v>17</v>
      </c>
      <c r="CR147" s="230" t="s">
        <v>17</v>
      </c>
      <c r="CS147" s="230" t="s">
        <v>17</v>
      </c>
      <c r="CT147" s="230" t="s">
        <v>17</v>
      </c>
      <c r="CU147" s="230" t="s">
        <v>1697</v>
      </c>
      <c r="CV147" s="230" t="s">
        <v>17</v>
      </c>
      <c r="CW147" s="214">
        <v>45400</v>
      </c>
      <c r="CX147" s="228" t="s">
        <v>7585</v>
      </c>
      <c r="CY147" s="218">
        <v>40000</v>
      </c>
      <c r="CZ147" s="218" t="s">
        <v>7573</v>
      </c>
      <c r="DA147" s="218" t="s">
        <v>884</v>
      </c>
      <c r="DB147" s="218">
        <v>2</v>
      </c>
      <c r="DC147" s="218" t="s">
        <v>7593</v>
      </c>
      <c r="DD147" s="218" t="s">
        <v>7574</v>
      </c>
      <c r="DE147" s="220">
        <v>45562</v>
      </c>
      <c r="DF147" s="227" t="s">
        <v>7589</v>
      </c>
      <c r="DG147" s="213">
        <v>2654000</v>
      </c>
      <c r="DH147" s="230" t="s">
        <v>7586</v>
      </c>
      <c r="DI147" s="230" t="s">
        <v>884</v>
      </c>
      <c r="DJ147" s="230">
        <v>2</v>
      </c>
      <c r="DK147" s="230" t="s">
        <v>7588</v>
      </c>
      <c r="DL147" s="230" t="s">
        <v>7587</v>
      </c>
      <c r="DM147" s="214">
        <v>45562</v>
      </c>
      <c r="DN147" s="228" t="s">
        <v>7592</v>
      </c>
      <c r="DO147" s="218">
        <v>0</v>
      </c>
      <c r="DP147" s="228" t="s">
        <v>7573</v>
      </c>
      <c r="DQ147" s="228" t="s">
        <v>884</v>
      </c>
      <c r="DR147" s="228">
        <v>2</v>
      </c>
      <c r="DS147" s="228" t="s">
        <v>7591</v>
      </c>
      <c r="DT147" s="228" t="s">
        <v>7590</v>
      </c>
      <c r="DU147" s="229">
        <v>45562</v>
      </c>
      <c r="DV147" s="227" t="s">
        <v>7594</v>
      </c>
      <c r="DW147" s="213">
        <v>40000</v>
      </c>
      <c r="DX147" s="230" t="s">
        <v>7573</v>
      </c>
      <c r="DY147" s="230" t="s">
        <v>884</v>
      </c>
      <c r="DZ147" s="230">
        <v>2</v>
      </c>
      <c r="EA147" s="230" t="s">
        <v>7593</v>
      </c>
      <c r="EB147" s="230" t="s">
        <v>7574</v>
      </c>
      <c r="EC147" s="214">
        <v>45562</v>
      </c>
      <c r="ED147" s="228" t="s">
        <v>7596</v>
      </c>
      <c r="EE147" s="218" t="s">
        <v>17</v>
      </c>
      <c r="EF147" s="228" t="s">
        <v>17</v>
      </c>
      <c r="EG147" s="228" t="s">
        <v>884</v>
      </c>
      <c r="EH147" s="228">
        <v>2</v>
      </c>
      <c r="EI147" s="228" t="s">
        <v>7595</v>
      </c>
      <c r="EJ147" s="228" t="s">
        <v>17</v>
      </c>
      <c r="EK147" s="229">
        <v>45562</v>
      </c>
      <c r="EL147" s="227" t="s">
        <v>7598</v>
      </c>
      <c r="EM147" s="213" t="s">
        <v>17</v>
      </c>
      <c r="EN147" s="230" t="s">
        <v>17</v>
      </c>
      <c r="EO147" s="230" t="s">
        <v>884</v>
      </c>
      <c r="EP147" s="230">
        <v>2</v>
      </c>
      <c r="EQ147" s="230" t="s">
        <v>7597</v>
      </c>
      <c r="ER147" s="230" t="s">
        <v>17</v>
      </c>
      <c r="ES147" s="214">
        <v>45562</v>
      </c>
      <c r="ET147" s="228" t="s">
        <v>7583</v>
      </c>
      <c r="EU147" s="228">
        <v>2937</v>
      </c>
      <c r="EV147" s="228" t="s">
        <v>7580</v>
      </c>
      <c r="EW147" s="228" t="s">
        <v>884</v>
      </c>
      <c r="EX147" s="228">
        <v>2</v>
      </c>
      <c r="EY147" s="228" t="s">
        <v>7582</v>
      </c>
      <c r="EZ147" s="228" t="s">
        <v>7581</v>
      </c>
      <c r="FA147" s="229">
        <v>45562</v>
      </c>
      <c r="FB147" s="227" t="s">
        <v>7601</v>
      </c>
      <c r="FC147" s="230">
        <v>2</v>
      </c>
      <c r="FD147" s="230" t="s">
        <v>7586</v>
      </c>
      <c r="FE147" s="230" t="s">
        <v>884</v>
      </c>
      <c r="FF147" s="230">
        <v>2</v>
      </c>
      <c r="FG147" s="230" t="s">
        <v>7600</v>
      </c>
      <c r="FH147" s="230" t="s">
        <v>7599</v>
      </c>
      <c r="FI147" s="214">
        <v>45562</v>
      </c>
      <c r="FJ147" s="227" t="s">
        <v>1698</v>
      </c>
      <c r="FK147" s="228" t="s">
        <v>17</v>
      </c>
      <c r="FL147" s="228" t="s">
        <v>17</v>
      </c>
      <c r="FM147" s="228" t="s">
        <v>17</v>
      </c>
      <c r="FN147" s="228" t="s">
        <v>17</v>
      </c>
      <c r="FO147" s="228" t="s">
        <v>1697</v>
      </c>
      <c r="FP147" s="218" t="s">
        <v>17</v>
      </c>
      <c r="FQ147" s="219">
        <v>45400</v>
      </c>
      <c r="FR147" s="227" t="s">
        <v>1699</v>
      </c>
      <c r="FS147" s="230" t="s">
        <v>17</v>
      </c>
      <c r="FT147" s="230" t="s">
        <v>17</v>
      </c>
      <c r="FU147" s="230" t="s">
        <v>17</v>
      </c>
      <c r="FV147" s="230" t="s">
        <v>17</v>
      </c>
      <c r="FW147" s="230" t="s">
        <v>1697</v>
      </c>
      <c r="FX147" s="230" t="s">
        <v>17</v>
      </c>
      <c r="FY147" s="214">
        <v>45400</v>
      </c>
      <c r="FZ147" s="228" t="s">
        <v>2455</v>
      </c>
      <c r="GA147" s="228">
        <v>1</v>
      </c>
      <c r="GB147" s="228" t="s">
        <v>2177</v>
      </c>
      <c r="GC147" s="228" t="s">
        <v>33</v>
      </c>
      <c r="GD147" s="228">
        <v>2</v>
      </c>
      <c r="GE147" s="228" t="s">
        <v>17</v>
      </c>
      <c r="GF147" s="228" t="s">
        <v>17</v>
      </c>
      <c r="GG147" s="229">
        <v>45455</v>
      </c>
      <c r="GH147" s="227" t="s">
        <v>2461</v>
      </c>
      <c r="GI147" s="230">
        <v>3</v>
      </c>
      <c r="GJ147" s="230" t="s">
        <v>2177</v>
      </c>
      <c r="GK147" s="230" t="s">
        <v>33</v>
      </c>
      <c r="GL147" s="230">
        <v>2</v>
      </c>
      <c r="GM147" s="230" t="s">
        <v>17</v>
      </c>
      <c r="GN147" s="230" t="s">
        <v>17</v>
      </c>
      <c r="GO147" s="214">
        <v>45455</v>
      </c>
      <c r="GP147" s="228" t="s">
        <v>2456</v>
      </c>
      <c r="GQ147" s="228">
        <v>3</v>
      </c>
      <c r="GR147" s="228" t="s">
        <v>2177</v>
      </c>
      <c r="GS147" s="228" t="s">
        <v>33</v>
      </c>
      <c r="GT147" s="228">
        <v>2</v>
      </c>
      <c r="GU147" s="228" t="s">
        <v>17</v>
      </c>
      <c r="GV147" s="228" t="s">
        <v>17</v>
      </c>
      <c r="GW147" s="229">
        <v>45455</v>
      </c>
      <c r="GX147" s="227" t="s">
        <v>2462</v>
      </c>
      <c r="GY147" s="230">
        <v>3</v>
      </c>
      <c r="GZ147" s="230" t="s">
        <v>2177</v>
      </c>
      <c r="HA147" s="230" t="s">
        <v>33</v>
      </c>
      <c r="HB147" s="230">
        <v>2</v>
      </c>
      <c r="HC147" s="230" t="s">
        <v>17</v>
      </c>
      <c r="HD147" s="230" t="s">
        <v>17</v>
      </c>
      <c r="HE147" s="214">
        <v>45455</v>
      </c>
      <c r="HF147" s="228" t="s">
        <v>2454</v>
      </c>
      <c r="HG147" s="228">
        <v>2</v>
      </c>
      <c r="HH147" s="228" t="s">
        <v>2177</v>
      </c>
      <c r="HI147" s="228" t="s">
        <v>33</v>
      </c>
      <c r="HJ147" s="228">
        <v>2</v>
      </c>
      <c r="HK147" s="228" t="s">
        <v>17</v>
      </c>
      <c r="HL147" s="228" t="s">
        <v>17</v>
      </c>
      <c r="HM147" s="229">
        <v>45455</v>
      </c>
      <c r="HN147" s="227" t="s">
        <v>2460</v>
      </c>
      <c r="HO147" s="230">
        <v>3</v>
      </c>
      <c r="HP147" s="230" t="s">
        <v>2177</v>
      </c>
      <c r="HQ147" s="230" t="s">
        <v>33</v>
      </c>
      <c r="HR147" s="230">
        <v>2</v>
      </c>
      <c r="HS147" s="230" t="s">
        <v>17</v>
      </c>
      <c r="HT147" s="230" t="s">
        <v>17</v>
      </c>
      <c r="HU147" s="214">
        <v>45455</v>
      </c>
      <c r="HV147" s="228" t="s">
        <v>2457</v>
      </c>
      <c r="HW147" s="228">
        <v>3</v>
      </c>
      <c r="HX147" s="228" t="s">
        <v>2177</v>
      </c>
      <c r="HY147" s="228" t="s">
        <v>33</v>
      </c>
      <c r="HZ147" s="228">
        <v>2</v>
      </c>
      <c r="IA147" s="228" t="s">
        <v>17</v>
      </c>
      <c r="IB147" s="228" t="s">
        <v>17</v>
      </c>
      <c r="IC147" s="229">
        <v>45455</v>
      </c>
      <c r="ID147" s="227" t="s">
        <v>2459</v>
      </c>
      <c r="IE147" s="230">
        <v>3</v>
      </c>
      <c r="IF147" s="230" t="s">
        <v>2177</v>
      </c>
      <c r="IG147" s="230" t="s">
        <v>33</v>
      </c>
      <c r="IH147" s="230">
        <v>2</v>
      </c>
      <c r="II147" s="230" t="s">
        <v>17</v>
      </c>
      <c r="IJ147" s="230" t="s">
        <v>17</v>
      </c>
      <c r="IK147" s="214">
        <v>45455</v>
      </c>
      <c r="IL147" s="228" t="s">
        <v>2458</v>
      </c>
      <c r="IM147" s="228">
        <v>3</v>
      </c>
      <c r="IN147" s="228" t="s">
        <v>2177</v>
      </c>
      <c r="IO147" s="228" t="s">
        <v>33</v>
      </c>
      <c r="IP147" s="228">
        <v>2</v>
      </c>
      <c r="IQ147" s="228" t="s">
        <v>17</v>
      </c>
      <c r="IR147" s="228" t="s">
        <v>17</v>
      </c>
      <c r="IS147" s="229">
        <v>45455</v>
      </c>
    </row>
    <row r="148" spans="1:253" x14ac:dyDescent="0.35">
      <c r="A148" s="11" t="s">
        <v>2463</v>
      </c>
      <c r="B148" s="11" t="s">
        <v>11509</v>
      </c>
      <c r="C148" s="11" t="s">
        <v>2464</v>
      </c>
      <c r="D148" s="11" t="s">
        <v>2465</v>
      </c>
      <c r="E148" s="11" t="s">
        <v>10646</v>
      </c>
      <c r="F148" s="11" t="s">
        <v>7605</v>
      </c>
      <c r="G148" s="212">
        <v>12400000</v>
      </c>
      <c r="H148" s="213" t="s">
        <v>7602</v>
      </c>
      <c r="I148" s="213" t="s">
        <v>884</v>
      </c>
      <c r="J148" s="213">
        <v>2</v>
      </c>
      <c r="K148" s="213" t="s">
        <v>7604</v>
      </c>
      <c r="L148" s="213" t="s">
        <v>7603</v>
      </c>
      <c r="M148" s="214">
        <v>45562</v>
      </c>
      <c r="N148" s="227" t="s">
        <v>7609</v>
      </c>
      <c r="O148" s="216">
        <v>644329</v>
      </c>
      <c r="P148" s="216" t="s">
        <v>7606</v>
      </c>
      <c r="Q148" s="216" t="s">
        <v>22</v>
      </c>
      <c r="R148" s="216">
        <v>3</v>
      </c>
      <c r="S148" s="216" t="s">
        <v>7608</v>
      </c>
      <c r="T148" s="216" t="s">
        <v>7607</v>
      </c>
      <c r="U148" s="217">
        <v>45562</v>
      </c>
      <c r="V148" s="227" t="s">
        <v>7612</v>
      </c>
      <c r="W148" s="213">
        <v>12400000</v>
      </c>
      <c r="X148" s="213" t="s">
        <v>7602</v>
      </c>
      <c r="Y148" s="213" t="s">
        <v>884</v>
      </c>
      <c r="Z148" s="213">
        <v>2</v>
      </c>
      <c r="AA148" s="213" t="s">
        <v>7611</v>
      </c>
      <c r="AB148" s="213" t="s">
        <v>7610</v>
      </c>
      <c r="AC148" s="214">
        <v>45562</v>
      </c>
      <c r="AD148" s="227" t="s">
        <v>7614</v>
      </c>
      <c r="AE148" s="218">
        <v>12400000</v>
      </c>
      <c r="AF148" s="218" t="s">
        <v>7613</v>
      </c>
      <c r="AG148" s="218" t="s">
        <v>884</v>
      </c>
      <c r="AH148" s="218">
        <v>2</v>
      </c>
      <c r="AI148" s="218" t="s">
        <v>7611</v>
      </c>
      <c r="AJ148" s="218" t="s">
        <v>7610</v>
      </c>
      <c r="AK148" s="219">
        <v>45562</v>
      </c>
      <c r="AL148" s="227" t="s">
        <v>7618</v>
      </c>
      <c r="AM148" s="213">
        <v>7223000</v>
      </c>
      <c r="AN148" s="213" t="s">
        <v>7615</v>
      </c>
      <c r="AO148" s="213" t="s">
        <v>22</v>
      </c>
      <c r="AP148" s="213">
        <v>3</v>
      </c>
      <c r="AQ148" s="213" t="s">
        <v>7617</v>
      </c>
      <c r="AR148" s="213" t="s">
        <v>7616</v>
      </c>
      <c r="AS148" s="214">
        <v>45562</v>
      </c>
      <c r="AT148" s="228" t="s">
        <v>7620</v>
      </c>
      <c r="AU148" s="218" t="s">
        <v>17</v>
      </c>
      <c r="AV148" s="218" t="s">
        <v>17</v>
      </c>
      <c r="AW148" s="218" t="s">
        <v>22</v>
      </c>
      <c r="AX148" s="218">
        <v>3</v>
      </c>
      <c r="AY148" s="218" t="s">
        <v>7619</v>
      </c>
      <c r="AZ148" s="218" t="s">
        <v>17</v>
      </c>
      <c r="BA148" s="219">
        <v>45562</v>
      </c>
      <c r="BB148" s="227" t="s">
        <v>7649</v>
      </c>
      <c r="BC148" s="213">
        <v>170</v>
      </c>
      <c r="BD148" s="213" t="s">
        <v>7646</v>
      </c>
      <c r="BE148" s="213" t="s">
        <v>884</v>
      </c>
      <c r="BF148" s="213">
        <v>2</v>
      </c>
      <c r="BG148" s="213" t="s">
        <v>7648</v>
      </c>
      <c r="BH148" s="213" t="s">
        <v>7647</v>
      </c>
      <c r="BI148" s="214">
        <v>45562</v>
      </c>
      <c r="BJ148" s="228" t="s">
        <v>7622</v>
      </c>
      <c r="BK148" s="228">
        <v>558</v>
      </c>
      <c r="BL148" s="228" t="s">
        <v>6561</v>
      </c>
      <c r="BM148" s="228" t="s">
        <v>22</v>
      </c>
      <c r="BN148" s="228">
        <v>3</v>
      </c>
      <c r="BO148" s="228" t="s">
        <v>7621</v>
      </c>
      <c r="BP148" s="218" t="s">
        <v>4941</v>
      </c>
      <c r="BQ148" s="229">
        <v>45562</v>
      </c>
      <c r="BR148" s="227" t="s">
        <v>7650</v>
      </c>
      <c r="BS148" s="230" t="s">
        <v>17</v>
      </c>
      <c r="BT148" s="230" t="s">
        <v>17</v>
      </c>
      <c r="BU148" s="230" t="s">
        <v>22</v>
      </c>
      <c r="BV148" s="230">
        <v>3</v>
      </c>
      <c r="BW148" s="230" t="s">
        <v>180</v>
      </c>
      <c r="BX148" s="230" t="s">
        <v>17</v>
      </c>
      <c r="BY148" s="214">
        <v>45562</v>
      </c>
      <c r="BZ148" s="228" t="s">
        <v>7651</v>
      </c>
      <c r="CA148" s="228" t="s">
        <v>17</v>
      </c>
      <c r="CB148" s="228" t="s">
        <v>17</v>
      </c>
      <c r="CC148" s="228" t="s">
        <v>22</v>
      </c>
      <c r="CD148" s="228">
        <v>3</v>
      </c>
      <c r="CE148" s="228" t="s">
        <v>180</v>
      </c>
      <c r="CF148" s="228" t="s">
        <v>17</v>
      </c>
      <c r="CG148" s="229">
        <v>45562</v>
      </c>
      <c r="CH148" s="227" t="s">
        <v>11844</v>
      </c>
      <c r="CI148" s="228" t="e">
        <v>#N/A</v>
      </c>
      <c r="CJ148" s="228" t="e">
        <v>#N/A</v>
      </c>
      <c r="CK148" s="228" t="e">
        <v>#N/A</v>
      </c>
      <c r="CL148" s="228" t="e">
        <v>#N/A</v>
      </c>
      <c r="CM148" s="228" t="e">
        <v>#N/A</v>
      </c>
      <c r="CN148" s="228" t="e">
        <v>#N/A</v>
      </c>
      <c r="CO148" s="231" t="e">
        <v>#N/A</v>
      </c>
      <c r="CP148" s="228" t="s">
        <v>7653</v>
      </c>
      <c r="CQ148" s="230" t="s">
        <v>17</v>
      </c>
      <c r="CR148" s="230" t="s">
        <v>17</v>
      </c>
      <c r="CS148" s="230" t="s">
        <v>22</v>
      </c>
      <c r="CT148" s="230">
        <v>3</v>
      </c>
      <c r="CU148" s="230" t="s">
        <v>180</v>
      </c>
      <c r="CV148" s="230" t="s">
        <v>17</v>
      </c>
      <c r="CW148" s="214">
        <v>45562</v>
      </c>
      <c r="CX148" s="228" t="s">
        <v>7626</v>
      </c>
      <c r="CY148" s="218">
        <v>8546000</v>
      </c>
      <c r="CZ148" s="218" t="s">
        <v>7631</v>
      </c>
      <c r="DA148" s="218" t="s">
        <v>884</v>
      </c>
      <c r="DB148" s="218">
        <v>2</v>
      </c>
      <c r="DC148" s="218" t="s">
        <v>7633</v>
      </c>
      <c r="DD148" s="218" t="s">
        <v>7632</v>
      </c>
      <c r="DE148" s="220">
        <v>45562</v>
      </c>
      <c r="DF148" s="227" t="s">
        <v>7628</v>
      </c>
      <c r="DG148" s="213">
        <v>0</v>
      </c>
      <c r="DH148" s="230" t="s">
        <v>7602</v>
      </c>
      <c r="DI148" s="230" t="s">
        <v>884</v>
      </c>
      <c r="DJ148" s="230">
        <v>2</v>
      </c>
      <c r="DK148" s="230" t="s">
        <v>7627</v>
      </c>
      <c r="DL148" s="230" t="s">
        <v>7603</v>
      </c>
      <c r="DM148" s="214">
        <v>45562</v>
      </c>
      <c r="DN148" s="228" t="s">
        <v>7630</v>
      </c>
      <c r="DO148" s="218">
        <v>3853000</v>
      </c>
      <c r="DP148" s="228" t="s">
        <v>7602</v>
      </c>
      <c r="DQ148" s="228" t="s">
        <v>884</v>
      </c>
      <c r="DR148" s="228">
        <v>2</v>
      </c>
      <c r="DS148" s="228" t="s">
        <v>7629</v>
      </c>
      <c r="DT148" s="228" t="s">
        <v>7603</v>
      </c>
      <c r="DU148" s="229">
        <v>45562</v>
      </c>
      <c r="DV148" s="227" t="s">
        <v>7634</v>
      </c>
      <c r="DW148" s="213">
        <v>1282000</v>
      </c>
      <c r="DX148" s="230" t="s">
        <v>7631</v>
      </c>
      <c r="DY148" s="230" t="s">
        <v>884</v>
      </c>
      <c r="DZ148" s="230">
        <v>2</v>
      </c>
      <c r="EA148" s="230" t="s">
        <v>7633</v>
      </c>
      <c r="EB148" s="230" t="s">
        <v>7632</v>
      </c>
      <c r="EC148" s="214">
        <v>45562</v>
      </c>
      <c r="ED148" s="228" t="s">
        <v>7637</v>
      </c>
      <c r="EE148" s="218">
        <v>7179000</v>
      </c>
      <c r="EF148" s="228" t="s">
        <v>7631</v>
      </c>
      <c r="EG148" s="228" t="s">
        <v>884</v>
      </c>
      <c r="EH148" s="228">
        <v>2</v>
      </c>
      <c r="EI148" s="228" t="s">
        <v>7636</v>
      </c>
      <c r="EJ148" s="228" t="s">
        <v>7635</v>
      </c>
      <c r="EK148" s="229">
        <v>45562</v>
      </c>
      <c r="EL148" s="227" t="s">
        <v>7640</v>
      </c>
      <c r="EM148" s="213">
        <v>85000</v>
      </c>
      <c r="EN148" s="230" t="s">
        <v>7638</v>
      </c>
      <c r="EO148" s="230" t="s">
        <v>884</v>
      </c>
      <c r="EP148" s="230">
        <v>2</v>
      </c>
      <c r="EQ148" s="230" t="s">
        <v>7639</v>
      </c>
      <c r="ER148" s="230" t="s">
        <v>7635</v>
      </c>
      <c r="ES148" s="214">
        <v>45562</v>
      </c>
      <c r="ET148" s="228" t="s">
        <v>7623</v>
      </c>
      <c r="EU148" s="228">
        <v>558</v>
      </c>
      <c r="EV148" s="228" t="s">
        <v>6561</v>
      </c>
      <c r="EW148" s="228" t="s">
        <v>22</v>
      </c>
      <c r="EX148" s="228">
        <v>3</v>
      </c>
      <c r="EY148" s="228" t="s">
        <v>7621</v>
      </c>
      <c r="EZ148" s="228" t="s">
        <v>4941</v>
      </c>
      <c r="FA148" s="229">
        <v>45562</v>
      </c>
      <c r="FB148" s="227" t="s">
        <v>7642</v>
      </c>
      <c r="FC148" s="230">
        <v>5</v>
      </c>
      <c r="FD148" s="230" t="s">
        <v>7624</v>
      </c>
      <c r="FE148" s="230" t="s">
        <v>884</v>
      </c>
      <c r="FF148" s="230">
        <v>2</v>
      </c>
      <c r="FG148" s="230" t="s">
        <v>7641</v>
      </c>
      <c r="FH148" s="230" t="s">
        <v>7603</v>
      </c>
      <c r="FI148" s="214">
        <v>45562</v>
      </c>
      <c r="FJ148" s="227" t="s">
        <v>7644</v>
      </c>
      <c r="FK148" s="228" t="s">
        <v>17</v>
      </c>
      <c r="FL148" s="228" t="s">
        <v>17</v>
      </c>
      <c r="FM148" s="228" t="s">
        <v>22</v>
      </c>
      <c r="FN148" s="228">
        <v>3</v>
      </c>
      <c r="FO148" s="228" t="s">
        <v>7643</v>
      </c>
      <c r="FP148" s="218" t="s">
        <v>17</v>
      </c>
      <c r="FQ148" s="219">
        <v>45562</v>
      </c>
      <c r="FR148" s="227" t="s">
        <v>7645</v>
      </c>
      <c r="FS148" s="230" t="s">
        <v>17</v>
      </c>
      <c r="FT148" s="230" t="s">
        <v>17</v>
      </c>
      <c r="FU148" s="230" t="s">
        <v>22</v>
      </c>
      <c r="FV148" s="230">
        <v>3</v>
      </c>
      <c r="FW148" s="230" t="s">
        <v>7643</v>
      </c>
      <c r="FX148" s="230" t="s">
        <v>17</v>
      </c>
      <c r="FY148" s="214">
        <v>45562</v>
      </c>
      <c r="FZ148" s="228" t="s">
        <v>2467</v>
      </c>
      <c r="GA148" s="228">
        <v>1</v>
      </c>
      <c r="GB148" s="228" t="s">
        <v>2177</v>
      </c>
      <c r="GC148" s="228" t="s">
        <v>33</v>
      </c>
      <c r="GD148" s="228">
        <v>2</v>
      </c>
      <c r="GE148" s="228" t="s">
        <v>17</v>
      </c>
      <c r="GF148" s="228" t="s">
        <v>17</v>
      </c>
      <c r="GG148" s="229">
        <v>45455</v>
      </c>
      <c r="GH148" s="227" t="s">
        <v>2473</v>
      </c>
      <c r="GI148" s="230">
        <v>2</v>
      </c>
      <c r="GJ148" s="230" t="s">
        <v>2177</v>
      </c>
      <c r="GK148" s="230" t="s">
        <v>33</v>
      </c>
      <c r="GL148" s="230">
        <v>2</v>
      </c>
      <c r="GM148" s="230" t="s">
        <v>17</v>
      </c>
      <c r="GN148" s="230" t="s">
        <v>17</v>
      </c>
      <c r="GO148" s="214">
        <v>45455</v>
      </c>
      <c r="GP148" s="228" t="s">
        <v>2468</v>
      </c>
      <c r="GQ148" s="228">
        <v>2</v>
      </c>
      <c r="GR148" s="228" t="s">
        <v>2177</v>
      </c>
      <c r="GS148" s="228" t="s">
        <v>33</v>
      </c>
      <c r="GT148" s="228">
        <v>2</v>
      </c>
      <c r="GU148" s="228" t="s">
        <v>17</v>
      </c>
      <c r="GV148" s="228" t="s">
        <v>17</v>
      </c>
      <c r="GW148" s="229">
        <v>45455</v>
      </c>
      <c r="GX148" s="227" t="s">
        <v>2474</v>
      </c>
      <c r="GY148" s="230">
        <v>3</v>
      </c>
      <c r="GZ148" s="230" t="s">
        <v>2177</v>
      </c>
      <c r="HA148" s="230" t="s">
        <v>33</v>
      </c>
      <c r="HB148" s="230">
        <v>2</v>
      </c>
      <c r="HC148" s="230" t="s">
        <v>17</v>
      </c>
      <c r="HD148" s="230" t="s">
        <v>17</v>
      </c>
      <c r="HE148" s="214">
        <v>45455</v>
      </c>
      <c r="HF148" s="228" t="s">
        <v>2466</v>
      </c>
      <c r="HG148" s="228">
        <v>2</v>
      </c>
      <c r="HH148" s="228" t="s">
        <v>2177</v>
      </c>
      <c r="HI148" s="228" t="s">
        <v>33</v>
      </c>
      <c r="HJ148" s="228">
        <v>2</v>
      </c>
      <c r="HK148" s="228" t="s">
        <v>17</v>
      </c>
      <c r="HL148" s="228" t="s">
        <v>17</v>
      </c>
      <c r="HM148" s="229">
        <v>45455</v>
      </c>
      <c r="HN148" s="227" t="s">
        <v>2472</v>
      </c>
      <c r="HO148" s="230">
        <v>2</v>
      </c>
      <c r="HP148" s="230" t="s">
        <v>2177</v>
      </c>
      <c r="HQ148" s="230" t="s">
        <v>33</v>
      </c>
      <c r="HR148" s="230">
        <v>2</v>
      </c>
      <c r="HS148" s="230" t="s">
        <v>17</v>
      </c>
      <c r="HT148" s="230" t="s">
        <v>17</v>
      </c>
      <c r="HU148" s="214">
        <v>45455</v>
      </c>
      <c r="HV148" s="228" t="s">
        <v>2469</v>
      </c>
      <c r="HW148" s="228">
        <v>3</v>
      </c>
      <c r="HX148" s="228" t="s">
        <v>2177</v>
      </c>
      <c r="HY148" s="228" t="s">
        <v>33</v>
      </c>
      <c r="HZ148" s="228">
        <v>2</v>
      </c>
      <c r="IA148" s="228" t="s">
        <v>17</v>
      </c>
      <c r="IB148" s="228" t="s">
        <v>17</v>
      </c>
      <c r="IC148" s="229">
        <v>45455</v>
      </c>
      <c r="ID148" s="227" t="s">
        <v>2471</v>
      </c>
      <c r="IE148" s="230">
        <v>3</v>
      </c>
      <c r="IF148" s="230" t="s">
        <v>2177</v>
      </c>
      <c r="IG148" s="230" t="s">
        <v>33</v>
      </c>
      <c r="IH148" s="230">
        <v>2</v>
      </c>
      <c r="II148" s="230" t="s">
        <v>17</v>
      </c>
      <c r="IJ148" s="230" t="s">
        <v>17</v>
      </c>
      <c r="IK148" s="214">
        <v>45455</v>
      </c>
      <c r="IL148" s="228" t="s">
        <v>2470</v>
      </c>
      <c r="IM148" s="228">
        <v>3</v>
      </c>
      <c r="IN148" s="228" t="s">
        <v>2177</v>
      </c>
      <c r="IO148" s="228" t="s">
        <v>33</v>
      </c>
      <c r="IP148" s="228">
        <v>2</v>
      </c>
      <c r="IQ148" s="228" t="s">
        <v>17</v>
      </c>
      <c r="IR148" s="228" t="s">
        <v>17</v>
      </c>
      <c r="IS148" s="229">
        <v>45455</v>
      </c>
    </row>
    <row r="149" spans="1:253" x14ac:dyDescent="0.35">
      <c r="A149" s="11" t="s">
        <v>3285</v>
      </c>
      <c r="B149" s="11" t="s">
        <v>11081</v>
      </c>
      <c r="C149" s="11" t="s">
        <v>3286</v>
      </c>
      <c r="D149" s="11" t="s">
        <v>3287</v>
      </c>
      <c r="E149" s="11" t="s">
        <v>10651</v>
      </c>
      <c r="F149" s="11" t="s">
        <v>8706</v>
      </c>
      <c r="G149" s="212">
        <v>5558000</v>
      </c>
      <c r="H149" s="213" t="s">
        <v>8330</v>
      </c>
      <c r="I149" s="213" t="s">
        <v>492</v>
      </c>
      <c r="J149" s="213">
        <v>1</v>
      </c>
      <c r="K149" s="213" t="s">
        <v>8705</v>
      </c>
      <c r="L149" s="213" t="s">
        <v>8704</v>
      </c>
      <c r="M149" s="214">
        <v>45563</v>
      </c>
      <c r="N149" s="227" t="s">
        <v>8709</v>
      </c>
      <c r="O149" s="216">
        <v>48080</v>
      </c>
      <c r="P149" s="216" t="s">
        <v>899</v>
      </c>
      <c r="Q149" s="216" t="s">
        <v>884</v>
      </c>
      <c r="R149" s="216">
        <v>2</v>
      </c>
      <c r="S149" s="216" t="s">
        <v>8708</v>
      </c>
      <c r="T149" s="216" t="s">
        <v>8707</v>
      </c>
      <c r="U149" s="217">
        <v>45563</v>
      </c>
      <c r="V149" s="227" t="s">
        <v>8711</v>
      </c>
      <c r="W149" s="213">
        <v>5558000</v>
      </c>
      <c r="X149" s="213" t="s">
        <v>8330</v>
      </c>
      <c r="Y149" s="213" t="s">
        <v>884</v>
      </c>
      <c r="Z149" s="213">
        <v>2</v>
      </c>
      <c r="AA149" s="213" t="s">
        <v>8710</v>
      </c>
      <c r="AB149" s="213" t="s">
        <v>8704</v>
      </c>
      <c r="AC149" s="214">
        <v>45563</v>
      </c>
      <c r="AD149" s="227" t="s">
        <v>8713</v>
      </c>
      <c r="AE149" s="218">
        <v>126000</v>
      </c>
      <c r="AF149" s="218" t="s">
        <v>8245</v>
      </c>
      <c r="AG149" s="218" t="s">
        <v>884</v>
      </c>
      <c r="AH149" s="218">
        <v>2</v>
      </c>
      <c r="AI149" s="218" t="s">
        <v>8712</v>
      </c>
      <c r="AJ149" s="218" t="s">
        <v>8641</v>
      </c>
      <c r="AK149" s="219">
        <v>45563</v>
      </c>
      <c r="AL149" s="227" t="s">
        <v>8715</v>
      </c>
      <c r="AM149" s="213">
        <v>126000</v>
      </c>
      <c r="AN149" s="213" t="s">
        <v>8245</v>
      </c>
      <c r="AO149" s="213" t="s">
        <v>884</v>
      </c>
      <c r="AP149" s="213">
        <v>2</v>
      </c>
      <c r="AQ149" s="213" t="s">
        <v>8714</v>
      </c>
      <c r="AR149" s="213" t="s">
        <v>8641</v>
      </c>
      <c r="AS149" s="214">
        <v>45563</v>
      </c>
      <c r="AT149" s="228" t="s">
        <v>8717</v>
      </c>
      <c r="AU149" s="218" t="s">
        <v>17</v>
      </c>
      <c r="AV149" s="218" t="s">
        <v>17</v>
      </c>
      <c r="AW149" s="218" t="s">
        <v>17</v>
      </c>
      <c r="AX149" s="218" t="s">
        <v>17</v>
      </c>
      <c r="AY149" s="218" t="s">
        <v>8345</v>
      </c>
      <c r="AZ149" s="218" t="s">
        <v>17</v>
      </c>
      <c r="BA149" s="219">
        <v>45563</v>
      </c>
      <c r="BB149" s="227" t="s">
        <v>8716</v>
      </c>
      <c r="BC149" s="213" t="s">
        <v>17</v>
      </c>
      <c r="BD149" s="213" t="s">
        <v>17</v>
      </c>
      <c r="BE149" s="213" t="s">
        <v>17</v>
      </c>
      <c r="BF149" s="213" t="s">
        <v>17</v>
      </c>
      <c r="BG149" s="213" t="s">
        <v>8345</v>
      </c>
      <c r="BH149" s="213" t="s">
        <v>17</v>
      </c>
      <c r="BI149" s="214">
        <v>45563</v>
      </c>
      <c r="BJ149" s="228" t="s">
        <v>8718</v>
      </c>
      <c r="BK149" s="228">
        <v>0</v>
      </c>
      <c r="BL149" s="228" t="s">
        <v>8348</v>
      </c>
      <c r="BM149" s="228" t="s">
        <v>884</v>
      </c>
      <c r="BN149" s="228">
        <v>2</v>
      </c>
      <c r="BO149" s="228" t="s">
        <v>8349</v>
      </c>
      <c r="BP149" s="218" t="s">
        <v>4941</v>
      </c>
      <c r="BQ149" s="229">
        <v>45563</v>
      </c>
      <c r="BR149" s="227" t="s">
        <v>8721</v>
      </c>
      <c r="BS149" s="230" t="s">
        <v>17</v>
      </c>
      <c r="BT149" s="230" t="s">
        <v>17</v>
      </c>
      <c r="BU149" s="230" t="s">
        <v>17</v>
      </c>
      <c r="BV149" s="230" t="s">
        <v>17</v>
      </c>
      <c r="BW149" s="230" t="s">
        <v>8720</v>
      </c>
      <c r="BX149" s="230" t="s">
        <v>17</v>
      </c>
      <c r="BY149" s="214">
        <v>45563</v>
      </c>
      <c r="BZ149" s="228" t="s">
        <v>8722</v>
      </c>
      <c r="CA149" s="228" t="s">
        <v>17</v>
      </c>
      <c r="CB149" s="228" t="s">
        <v>17</v>
      </c>
      <c r="CC149" s="228" t="s">
        <v>17</v>
      </c>
      <c r="CD149" s="228" t="s">
        <v>17</v>
      </c>
      <c r="CE149" s="228" t="s">
        <v>8720</v>
      </c>
      <c r="CF149" s="228" t="s">
        <v>17</v>
      </c>
      <c r="CG149" s="229">
        <v>45563</v>
      </c>
      <c r="CH149" s="227" t="s">
        <v>11845</v>
      </c>
      <c r="CI149" s="228" t="e">
        <v>#N/A</v>
      </c>
      <c r="CJ149" s="228" t="e">
        <v>#N/A</v>
      </c>
      <c r="CK149" s="228" t="e">
        <v>#N/A</v>
      </c>
      <c r="CL149" s="228" t="e">
        <v>#N/A</v>
      </c>
      <c r="CM149" s="228" t="e">
        <v>#N/A</v>
      </c>
      <c r="CN149" s="228" t="e">
        <v>#N/A</v>
      </c>
      <c r="CO149" s="231" t="e">
        <v>#N/A</v>
      </c>
      <c r="CP149" s="228" t="s">
        <v>8724</v>
      </c>
      <c r="CQ149" s="230" t="s">
        <v>17</v>
      </c>
      <c r="CR149" s="230" t="s">
        <v>17</v>
      </c>
      <c r="CS149" s="230" t="s">
        <v>17</v>
      </c>
      <c r="CT149" s="230" t="s">
        <v>17</v>
      </c>
      <c r="CU149" s="230" t="s">
        <v>8720</v>
      </c>
      <c r="CV149" s="230" t="s">
        <v>17</v>
      </c>
      <c r="CW149" s="214">
        <v>45563</v>
      </c>
      <c r="CX149" s="228" t="s">
        <v>8727</v>
      </c>
      <c r="CY149" s="218">
        <v>126000</v>
      </c>
      <c r="CZ149" s="218" t="s">
        <v>8725</v>
      </c>
      <c r="DA149" s="218" t="s">
        <v>884</v>
      </c>
      <c r="DB149" s="218">
        <v>2</v>
      </c>
      <c r="DC149" s="218" t="s">
        <v>7941</v>
      </c>
      <c r="DD149" s="218" t="s">
        <v>8359</v>
      </c>
      <c r="DE149" s="220">
        <v>45563</v>
      </c>
      <c r="DF149" s="227" t="s">
        <v>8728</v>
      </c>
      <c r="DG149" s="213">
        <v>5432000</v>
      </c>
      <c r="DH149" s="230" t="s">
        <v>8330</v>
      </c>
      <c r="DI149" s="230" t="s">
        <v>884</v>
      </c>
      <c r="DJ149" s="230">
        <v>2</v>
      </c>
      <c r="DK149" s="230" t="s">
        <v>8363</v>
      </c>
      <c r="DL149" s="230" t="s">
        <v>8704</v>
      </c>
      <c r="DM149" s="214">
        <v>45563</v>
      </c>
      <c r="DN149" s="228" t="s">
        <v>8730</v>
      </c>
      <c r="DO149" s="218">
        <v>0</v>
      </c>
      <c r="DP149" s="228" t="s">
        <v>8725</v>
      </c>
      <c r="DQ149" s="228" t="s">
        <v>884</v>
      </c>
      <c r="DR149" s="228">
        <v>2</v>
      </c>
      <c r="DS149" s="228" t="s">
        <v>8729</v>
      </c>
      <c r="DT149" s="228" t="s">
        <v>8359</v>
      </c>
      <c r="DU149" s="229">
        <v>45563</v>
      </c>
      <c r="DV149" s="227" t="s">
        <v>8731</v>
      </c>
      <c r="DW149" s="213">
        <v>126000</v>
      </c>
      <c r="DX149" s="230" t="s">
        <v>8725</v>
      </c>
      <c r="DY149" s="230" t="s">
        <v>884</v>
      </c>
      <c r="DZ149" s="230">
        <v>2</v>
      </c>
      <c r="EA149" s="230" t="s">
        <v>7941</v>
      </c>
      <c r="EB149" s="230" t="s">
        <v>8359</v>
      </c>
      <c r="EC149" s="214">
        <v>45563</v>
      </c>
      <c r="ED149" s="228" t="s">
        <v>8733</v>
      </c>
      <c r="EE149" s="218">
        <v>0</v>
      </c>
      <c r="EF149" s="228" t="s">
        <v>8725</v>
      </c>
      <c r="EG149" s="228" t="s">
        <v>884</v>
      </c>
      <c r="EH149" s="228">
        <v>2</v>
      </c>
      <c r="EI149" s="228" t="s">
        <v>8732</v>
      </c>
      <c r="EJ149" s="228" t="s">
        <v>8359</v>
      </c>
      <c r="EK149" s="229">
        <v>45563</v>
      </c>
      <c r="EL149" s="227" t="s">
        <v>8734</v>
      </c>
      <c r="EM149" s="213">
        <v>0</v>
      </c>
      <c r="EN149" s="230" t="s">
        <v>8725</v>
      </c>
      <c r="EO149" s="230" t="s">
        <v>884</v>
      </c>
      <c r="EP149" s="230">
        <v>2</v>
      </c>
      <c r="EQ149" s="230" t="s">
        <v>8732</v>
      </c>
      <c r="ER149" s="230" t="s">
        <v>8359</v>
      </c>
      <c r="ES149" s="214">
        <v>45563</v>
      </c>
      <c r="ET149" s="228" t="s">
        <v>8719</v>
      </c>
      <c r="EU149" s="228">
        <v>0</v>
      </c>
      <c r="EV149" s="228" t="s">
        <v>8348</v>
      </c>
      <c r="EW149" s="228" t="s">
        <v>884</v>
      </c>
      <c r="EX149" s="228">
        <v>2</v>
      </c>
      <c r="EY149" s="228" t="s">
        <v>8351</v>
      </c>
      <c r="EZ149" s="228" t="s">
        <v>4941</v>
      </c>
      <c r="FA149" s="229">
        <v>45563</v>
      </c>
      <c r="FB149" s="227" t="s">
        <v>8735</v>
      </c>
      <c r="FC149" s="230">
        <v>2</v>
      </c>
      <c r="FD149" s="230" t="s">
        <v>8725</v>
      </c>
      <c r="FE149" s="230" t="s">
        <v>884</v>
      </c>
      <c r="FF149" s="230">
        <v>2</v>
      </c>
      <c r="FG149" s="230" t="s">
        <v>8503</v>
      </c>
      <c r="FH149" s="230" t="s">
        <v>8359</v>
      </c>
      <c r="FI149" s="214">
        <v>45563</v>
      </c>
      <c r="FJ149" s="227" t="s">
        <v>8736</v>
      </c>
      <c r="FK149" s="228" t="s">
        <v>17</v>
      </c>
      <c r="FL149" s="228" t="s">
        <v>17</v>
      </c>
      <c r="FM149" s="228" t="s">
        <v>17</v>
      </c>
      <c r="FN149" s="228" t="s">
        <v>17</v>
      </c>
      <c r="FO149" s="228" t="s">
        <v>8345</v>
      </c>
      <c r="FP149" s="218" t="s">
        <v>17</v>
      </c>
      <c r="FQ149" s="219">
        <v>45563</v>
      </c>
      <c r="FR149" s="227" t="s">
        <v>8737</v>
      </c>
      <c r="FS149" s="230" t="s">
        <v>17</v>
      </c>
      <c r="FT149" s="230" t="s">
        <v>17</v>
      </c>
      <c r="FU149" s="230" t="s">
        <v>17</v>
      </c>
      <c r="FV149" s="230" t="s">
        <v>17</v>
      </c>
      <c r="FW149" s="230" t="s">
        <v>8345</v>
      </c>
      <c r="FX149" s="230" t="s">
        <v>17</v>
      </c>
      <c r="FY149" s="214">
        <v>45563</v>
      </c>
      <c r="FZ149" s="228" t="s">
        <v>3289</v>
      </c>
      <c r="GA149" s="228">
        <v>0</v>
      </c>
      <c r="GB149" s="228" t="s">
        <v>2177</v>
      </c>
      <c r="GC149" s="228" t="s">
        <v>33</v>
      </c>
      <c r="GD149" s="228">
        <v>2</v>
      </c>
      <c r="GE149" s="228" t="s">
        <v>17</v>
      </c>
      <c r="GF149" s="228" t="s">
        <v>17</v>
      </c>
      <c r="GG149" s="229">
        <v>45461</v>
      </c>
      <c r="GH149" s="227" t="s">
        <v>3295</v>
      </c>
      <c r="GI149" s="230">
        <v>0</v>
      </c>
      <c r="GJ149" s="230" t="s">
        <v>2177</v>
      </c>
      <c r="GK149" s="230" t="s">
        <v>33</v>
      </c>
      <c r="GL149" s="230">
        <v>2</v>
      </c>
      <c r="GM149" s="230" t="s">
        <v>17</v>
      </c>
      <c r="GN149" s="230" t="s">
        <v>17</v>
      </c>
      <c r="GO149" s="214">
        <v>45461</v>
      </c>
      <c r="GP149" s="228" t="s">
        <v>3290</v>
      </c>
      <c r="GQ149" s="228">
        <v>0</v>
      </c>
      <c r="GR149" s="228" t="s">
        <v>2177</v>
      </c>
      <c r="GS149" s="228" t="s">
        <v>33</v>
      </c>
      <c r="GT149" s="228">
        <v>2</v>
      </c>
      <c r="GU149" s="228" t="s">
        <v>17</v>
      </c>
      <c r="GV149" s="228" t="s">
        <v>17</v>
      </c>
      <c r="GW149" s="229">
        <v>45461</v>
      </c>
      <c r="GX149" s="227" t="s">
        <v>3296</v>
      </c>
      <c r="GY149" s="230">
        <v>0</v>
      </c>
      <c r="GZ149" s="230" t="s">
        <v>2177</v>
      </c>
      <c r="HA149" s="230" t="s">
        <v>33</v>
      </c>
      <c r="HB149" s="230">
        <v>2</v>
      </c>
      <c r="HC149" s="230" t="s">
        <v>17</v>
      </c>
      <c r="HD149" s="230" t="s">
        <v>17</v>
      </c>
      <c r="HE149" s="214">
        <v>45461</v>
      </c>
      <c r="HF149" s="228" t="s">
        <v>3288</v>
      </c>
      <c r="HG149" s="228">
        <v>0</v>
      </c>
      <c r="HH149" s="228" t="s">
        <v>2177</v>
      </c>
      <c r="HI149" s="228" t="s">
        <v>33</v>
      </c>
      <c r="HJ149" s="228">
        <v>2</v>
      </c>
      <c r="HK149" s="228" t="s">
        <v>17</v>
      </c>
      <c r="HL149" s="228" t="s">
        <v>17</v>
      </c>
      <c r="HM149" s="229">
        <v>45461</v>
      </c>
      <c r="HN149" s="227" t="s">
        <v>3294</v>
      </c>
      <c r="HO149" s="230">
        <v>1</v>
      </c>
      <c r="HP149" s="230" t="s">
        <v>2177</v>
      </c>
      <c r="HQ149" s="230" t="s">
        <v>33</v>
      </c>
      <c r="HR149" s="230">
        <v>2</v>
      </c>
      <c r="HS149" s="230" t="s">
        <v>17</v>
      </c>
      <c r="HT149" s="230" t="s">
        <v>17</v>
      </c>
      <c r="HU149" s="214">
        <v>45461</v>
      </c>
      <c r="HV149" s="228" t="s">
        <v>3291</v>
      </c>
      <c r="HW149" s="228">
        <v>0</v>
      </c>
      <c r="HX149" s="228" t="s">
        <v>2177</v>
      </c>
      <c r="HY149" s="228" t="s">
        <v>33</v>
      </c>
      <c r="HZ149" s="228">
        <v>2</v>
      </c>
      <c r="IA149" s="228" t="s">
        <v>17</v>
      </c>
      <c r="IB149" s="228" t="s">
        <v>17</v>
      </c>
      <c r="IC149" s="229">
        <v>45461</v>
      </c>
      <c r="ID149" s="227" t="s">
        <v>3293</v>
      </c>
      <c r="IE149" s="230">
        <v>0</v>
      </c>
      <c r="IF149" s="230" t="s">
        <v>2177</v>
      </c>
      <c r="IG149" s="230" t="s">
        <v>33</v>
      </c>
      <c r="IH149" s="230">
        <v>2</v>
      </c>
      <c r="II149" s="230" t="s">
        <v>17</v>
      </c>
      <c r="IJ149" s="230" t="s">
        <v>17</v>
      </c>
      <c r="IK149" s="214">
        <v>45461</v>
      </c>
      <c r="IL149" s="228" t="s">
        <v>3292</v>
      </c>
      <c r="IM149" s="228">
        <v>0</v>
      </c>
      <c r="IN149" s="228" t="s">
        <v>2177</v>
      </c>
      <c r="IO149" s="228" t="s">
        <v>33</v>
      </c>
      <c r="IP149" s="228">
        <v>2</v>
      </c>
      <c r="IQ149" s="228" t="s">
        <v>17</v>
      </c>
      <c r="IR149" s="228" t="s">
        <v>17</v>
      </c>
      <c r="IS149" s="229">
        <v>45461</v>
      </c>
    </row>
    <row r="150" spans="1:253" x14ac:dyDescent="0.35">
      <c r="A150" s="11" t="s">
        <v>580</v>
      </c>
      <c r="B150" s="11" t="s">
        <v>11020</v>
      </c>
      <c r="C150" s="11" t="s">
        <v>581</v>
      </c>
      <c r="D150" s="11" t="s">
        <v>582</v>
      </c>
      <c r="E150" s="11" t="s">
        <v>10656</v>
      </c>
      <c r="F150" s="11" t="s">
        <v>9616</v>
      </c>
      <c r="G150" s="212">
        <v>1245000</v>
      </c>
      <c r="H150" s="213" t="s">
        <v>9572</v>
      </c>
      <c r="I150" s="213" t="s">
        <v>884</v>
      </c>
      <c r="J150" s="213">
        <v>2</v>
      </c>
      <c r="K150" s="213" t="s">
        <v>9615</v>
      </c>
      <c r="L150" s="213" t="s">
        <v>9614</v>
      </c>
      <c r="M150" s="214">
        <v>45565</v>
      </c>
      <c r="N150" s="227" t="s">
        <v>9619</v>
      </c>
      <c r="O150" s="216">
        <v>17200</v>
      </c>
      <c r="P150" s="216" t="s">
        <v>9617</v>
      </c>
      <c r="Q150" s="216" t="s">
        <v>884</v>
      </c>
      <c r="R150" s="216">
        <v>2</v>
      </c>
      <c r="S150" s="216" t="s">
        <v>9618</v>
      </c>
      <c r="T150" s="216" t="s">
        <v>9614</v>
      </c>
      <c r="U150" s="217">
        <v>45565</v>
      </c>
      <c r="V150" s="227" t="s">
        <v>9622</v>
      </c>
      <c r="W150" s="213">
        <v>1205000</v>
      </c>
      <c r="X150" s="213" t="s">
        <v>9278</v>
      </c>
      <c r="Y150" s="213" t="s">
        <v>884</v>
      </c>
      <c r="Z150" s="213">
        <v>2</v>
      </c>
      <c r="AA150" s="213" t="s">
        <v>9621</v>
      </c>
      <c r="AB150" s="213" t="s">
        <v>9620</v>
      </c>
      <c r="AC150" s="214">
        <v>45565</v>
      </c>
      <c r="AD150" s="227" t="s">
        <v>9623</v>
      </c>
      <c r="AE150" s="218">
        <v>706000</v>
      </c>
      <c r="AF150" s="218" t="s">
        <v>9278</v>
      </c>
      <c r="AG150" s="218" t="s">
        <v>884</v>
      </c>
      <c r="AH150" s="218">
        <v>2</v>
      </c>
      <c r="AI150" s="218" t="s">
        <v>9621</v>
      </c>
      <c r="AJ150" s="218" t="s">
        <v>9620</v>
      </c>
      <c r="AK150" s="219">
        <v>45565</v>
      </c>
      <c r="AL150" s="227" t="s">
        <v>9624</v>
      </c>
      <c r="AM150" s="213" t="s">
        <v>17</v>
      </c>
      <c r="AN150" s="213" t="s">
        <v>17</v>
      </c>
      <c r="AO150" s="213" t="s">
        <v>17</v>
      </c>
      <c r="AP150" s="213" t="s">
        <v>17</v>
      </c>
      <c r="AQ150" s="213" t="s">
        <v>17</v>
      </c>
      <c r="AR150" s="213" t="s">
        <v>17</v>
      </c>
      <c r="AS150" s="214">
        <v>45565</v>
      </c>
      <c r="AT150" s="228" t="s">
        <v>584</v>
      </c>
      <c r="AU150" s="218">
        <v>0</v>
      </c>
      <c r="AV150" s="218" t="s">
        <v>17</v>
      </c>
      <c r="AW150" s="218" t="s">
        <v>17</v>
      </c>
      <c r="AX150" s="218" t="s">
        <v>17</v>
      </c>
      <c r="AY150" s="218" t="s">
        <v>17</v>
      </c>
      <c r="AZ150" s="218" t="s">
        <v>17</v>
      </c>
      <c r="BA150" s="219">
        <v>43874</v>
      </c>
      <c r="BB150" s="227" t="s">
        <v>583</v>
      </c>
      <c r="BC150" s="213">
        <v>0</v>
      </c>
      <c r="BD150" s="213" t="s">
        <v>17</v>
      </c>
      <c r="BE150" s="213" t="s">
        <v>17</v>
      </c>
      <c r="BF150" s="213" t="s">
        <v>17</v>
      </c>
      <c r="BG150" s="213" t="s">
        <v>17</v>
      </c>
      <c r="BH150" s="213" t="s">
        <v>17</v>
      </c>
      <c r="BI150" s="214">
        <v>43874</v>
      </c>
      <c r="BJ150" s="228" t="s">
        <v>9626</v>
      </c>
      <c r="BK150" s="228">
        <v>0</v>
      </c>
      <c r="BL150" s="228" t="s">
        <v>9409</v>
      </c>
      <c r="BM150" s="228" t="s">
        <v>884</v>
      </c>
      <c r="BN150" s="228">
        <v>2</v>
      </c>
      <c r="BO150" s="228" t="s">
        <v>9625</v>
      </c>
      <c r="BP150" s="218" t="s">
        <v>4941</v>
      </c>
      <c r="BQ150" s="229">
        <v>45565</v>
      </c>
      <c r="BR150" s="227" t="s">
        <v>11846</v>
      </c>
      <c r="BS150" s="230" t="e">
        <v>#N/A</v>
      </c>
      <c r="BT150" s="230" t="e">
        <v>#N/A</v>
      </c>
      <c r="BU150" s="230" t="e">
        <v>#N/A</v>
      </c>
      <c r="BV150" s="230" t="e">
        <v>#N/A</v>
      </c>
      <c r="BW150" s="230" t="e">
        <v>#N/A</v>
      </c>
      <c r="BX150" s="230" t="e">
        <v>#N/A</v>
      </c>
      <c r="BY150" s="214" t="e">
        <v>#N/A</v>
      </c>
      <c r="BZ150" s="228" t="s">
        <v>11847</v>
      </c>
      <c r="CA150" s="228" t="e">
        <v>#N/A</v>
      </c>
      <c r="CB150" s="228" t="e">
        <v>#N/A</v>
      </c>
      <c r="CC150" s="228" t="e">
        <v>#N/A</v>
      </c>
      <c r="CD150" s="228" t="e">
        <v>#N/A</v>
      </c>
      <c r="CE150" s="228" t="e">
        <v>#N/A</v>
      </c>
      <c r="CF150" s="228" t="e">
        <v>#N/A</v>
      </c>
      <c r="CG150" s="229" t="e">
        <v>#N/A</v>
      </c>
      <c r="CH150" s="227" t="s">
        <v>11848</v>
      </c>
      <c r="CI150" s="228" t="e">
        <v>#N/A</v>
      </c>
      <c r="CJ150" s="228" t="e">
        <v>#N/A</v>
      </c>
      <c r="CK150" s="228" t="e">
        <v>#N/A</v>
      </c>
      <c r="CL150" s="228" t="e">
        <v>#N/A</v>
      </c>
      <c r="CM150" s="228" t="e">
        <v>#N/A</v>
      </c>
      <c r="CN150" s="228" t="e">
        <v>#N/A</v>
      </c>
      <c r="CO150" s="231" t="e">
        <v>#N/A</v>
      </c>
      <c r="CP150" s="228" t="s">
        <v>11849</v>
      </c>
      <c r="CQ150" s="230" t="e">
        <v>#N/A</v>
      </c>
      <c r="CR150" s="230" t="e">
        <v>#N/A</v>
      </c>
      <c r="CS150" s="230" t="e">
        <v>#N/A</v>
      </c>
      <c r="CT150" s="230" t="e">
        <v>#N/A</v>
      </c>
      <c r="CU150" s="230" t="e">
        <v>#N/A</v>
      </c>
      <c r="CV150" s="230" t="e">
        <v>#N/A</v>
      </c>
      <c r="CW150" s="214" t="e">
        <v>#N/A</v>
      </c>
      <c r="CX150" s="228" t="s">
        <v>9628</v>
      </c>
      <c r="CY150" s="218">
        <v>243000</v>
      </c>
      <c r="CZ150" s="218" t="s">
        <v>9278</v>
      </c>
      <c r="DA150" s="218" t="s">
        <v>884</v>
      </c>
      <c r="DB150" s="218">
        <v>2</v>
      </c>
      <c r="DC150" s="218" t="s">
        <v>9633</v>
      </c>
      <c r="DD150" s="218" t="s">
        <v>9620</v>
      </c>
      <c r="DE150" s="220">
        <v>45565</v>
      </c>
      <c r="DF150" s="227" t="s">
        <v>9630</v>
      </c>
      <c r="DG150" s="213">
        <v>499000</v>
      </c>
      <c r="DH150" s="230" t="s">
        <v>9278</v>
      </c>
      <c r="DI150" s="230" t="s">
        <v>884</v>
      </c>
      <c r="DJ150" s="230">
        <v>2</v>
      </c>
      <c r="DK150" s="230" t="s">
        <v>9629</v>
      </c>
      <c r="DL150" s="230" t="s">
        <v>9620</v>
      </c>
      <c r="DM150" s="214">
        <v>45565</v>
      </c>
      <c r="DN150" s="228" t="s">
        <v>9632</v>
      </c>
      <c r="DO150" s="218">
        <v>463000</v>
      </c>
      <c r="DP150" s="228" t="s">
        <v>9278</v>
      </c>
      <c r="DQ150" s="228" t="s">
        <v>884</v>
      </c>
      <c r="DR150" s="228">
        <v>2</v>
      </c>
      <c r="DS150" s="228" t="s">
        <v>9631</v>
      </c>
      <c r="DT150" s="228" t="s">
        <v>9620</v>
      </c>
      <c r="DU150" s="229">
        <v>45565</v>
      </c>
      <c r="DV150" s="227" t="s">
        <v>9634</v>
      </c>
      <c r="DW150" s="213">
        <v>243000</v>
      </c>
      <c r="DX150" s="230" t="s">
        <v>9278</v>
      </c>
      <c r="DY150" s="230" t="s">
        <v>884</v>
      </c>
      <c r="DZ150" s="230">
        <v>2</v>
      </c>
      <c r="EA150" s="230" t="s">
        <v>9633</v>
      </c>
      <c r="EB150" s="230" t="s">
        <v>9620</v>
      </c>
      <c r="EC150" s="214">
        <v>45565</v>
      </c>
      <c r="ED150" s="228" t="s">
        <v>9636</v>
      </c>
      <c r="EE150" s="218">
        <v>0</v>
      </c>
      <c r="EF150" s="228" t="s">
        <v>9278</v>
      </c>
      <c r="EG150" s="228" t="s">
        <v>884</v>
      </c>
      <c r="EH150" s="228">
        <v>2</v>
      </c>
      <c r="EI150" s="228" t="s">
        <v>9635</v>
      </c>
      <c r="EJ150" s="228" t="s">
        <v>9620</v>
      </c>
      <c r="EK150" s="229">
        <v>45565</v>
      </c>
      <c r="EL150" s="227" t="s">
        <v>9637</v>
      </c>
      <c r="EM150" s="213">
        <v>0</v>
      </c>
      <c r="EN150" s="230" t="s">
        <v>9278</v>
      </c>
      <c r="EO150" s="230" t="s">
        <v>884</v>
      </c>
      <c r="EP150" s="230">
        <v>2</v>
      </c>
      <c r="EQ150" s="230" t="s">
        <v>9635</v>
      </c>
      <c r="ER150" s="230" t="s">
        <v>9620</v>
      </c>
      <c r="ES150" s="214">
        <v>45565</v>
      </c>
      <c r="ET150" s="228" t="s">
        <v>9627</v>
      </c>
      <c r="EU150" s="228">
        <v>0</v>
      </c>
      <c r="EV150" s="228" t="s">
        <v>9409</v>
      </c>
      <c r="EW150" s="228" t="s">
        <v>884</v>
      </c>
      <c r="EX150" s="228">
        <v>2</v>
      </c>
      <c r="EY150" s="228" t="s">
        <v>9625</v>
      </c>
      <c r="EZ150" s="228" t="s">
        <v>4941</v>
      </c>
      <c r="FA150" s="229">
        <v>45565</v>
      </c>
      <c r="FB150" s="227" t="s">
        <v>2079</v>
      </c>
      <c r="FC150" s="230">
        <v>1</v>
      </c>
      <c r="FD150" s="230" t="s">
        <v>2076</v>
      </c>
      <c r="FE150" s="230" t="s">
        <v>884</v>
      </c>
      <c r="FF150" s="230">
        <v>2</v>
      </c>
      <c r="FG150" s="230" t="s">
        <v>2078</v>
      </c>
      <c r="FH150" s="230" t="s">
        <v>2077</v>
      </c>
      <c r="FI150" s="214">
        <v>45443</v>
      </c>
      <c r="FJ150" s="227" t="s">
        <v>11850</v>
      </c>
      <c r="FK150" s="228" t="e">
        <v>#N/A</v>
      </c>
      <c r="FL150" s="228" t="e">
        <v>#N/A</v>
      </c>
      <c r="FM150" s="228" t="e">
        <v>#N/A</v>
      </c>
      <c r="FN150" s="228" t="e">
        <v>#N/A</v>
      </c>
      <c r="FO150" s="228" t="e">
        <v>#N/A</v>
      </c>
      <c r="FP150" s="218" t="e">
        <v>#N/A</v>
      </c>
      <c r="FQ150" s="219" t="e">
        <v>#N/A</v>
      </c>
      <c r="FR150" s="227" t="s">
        <v>11851</v>
      </c>
      <c r="FS150" s="230" t="e">
        <v>#N/A</v>
      </c>
      <c r="FT150" s="230" t="e">
        <v>#N/A</v>
      </c>
      <c r="FU150" s="230" t="e">
        <v>#N/A</v>
      </c>
      <c r="FV150" s="230" t="e">
        <v>#N/A</v>
      </c>
      <c r="FW150" s="230" t="e">
        <v>#N/A</v>
      </c>
      <c r="FX150" s="230" t="e">
        <v>#N/A</v>
      </c>
      <c r="FY150" s="214" t="e">
        <v>#N/A</v>
      </c>
      <c r="FZ150" s="228" t="s">
        <v>2624</v>
      </c>
      <c r="GA150" s="228">
        <v>0</v>
      </c>
      <c r="GB150" s="228" t="s">
        <v>2177</v>
      </c>
      <c r="GC150" s="228" t="s">
        <v>33</v>
      </c>
      <c r="GD150" s="228">
        <v>2</v>
      </c>
      <c r="GE150" s="228" t="s">
        <v>17</v>
      </c>
      <c r="GF150" s="228" t="s">
        <v>17</v>
      </c>
      <c r="GG150" s="229">
        <v>45456</v>
      </c>
      <c r="GH150" s="227" t="s">
        <v>2630</v>
      </c>
      <c r="GI150" s="230">
        <v>0</v>
      </c>
      <c r="GJ150" s="230" t="s">
        <v>2177</v>
      </c>
      <c r="GK150" s="230" t="s">
        <v>33</v>
      </c>
      <c r="GL150" s="230">
        <v>2</v>
      </c>
      <c r="GM150" s="230" t="s">
        <v>17</v>
      </c>
      <c r="GN150" s="230" t="s">
        <v>17</v>
      </c>
      <c r="GO150" s="214">
        <v>45456</v>
      </c>
      <c r="GP150" s="228" t="s">
        <v>2625</v>
      </c>
      <c r="GQ150" s="228">
        <v>0</v>
      </c>
      <c r="GR150" s="228" t="s">
        <v>2177</v>
      </c>
      <c r="GS150" s="228" t="s">
        <v>33</v>
      </c>
      <c r="GT150" s="228">
        <v>2</v>
      </c>
      <c r="GU150" s="228" t="s">
        <v>17</v>
      </c>
      <c r="GV150" s="228" t="s">
        <v>17</v>
      </c>
      <c r="GW150" s="229">
        <v>45456</v>
      </c>
      <c r="GX150" s="227" t="s">
        <v>2631</v>
      </c>
      <c r="GY150" s="230">
        <v>0</v>
      </c>
      <c r="GZ150" s="230" t="s">
        <v>2177</v>
      </c>
      <c r="HA150" s="230" t="s">
        <v>33</v>
      </c>
      <c r="HB150" s="230">
        <v>2</v>
      </c>
      <c r="HC150" s="230" t="s">
        <v>17</v>
      </c>
      <c r="HD150" s="230" t="s">
        <v>17</v>
      </c>
      <c r="HE150" s="214">
        <v>45456</v>
      </c>
      <c r="HF150" s="228" t="s">
        <v>2623</v>
      </c>
      <c r="HG150" s="228">
        <v>0</v>
      </c>
      <c r="HH150" s="228" t="s">
        <v>2177</v>
      </c>
      <c r="HI150" s="228" t="s">
        <v>33</v>
      </c>
      <c r="HJ150" s="228">
        <v>2</v>
      </c>
      <c r="HK150" s="228" t="s">
        <v>17</v>
      </c>
      <c r="HL150" s="228" t="s">
        <v>17</v>
      </c>
      <c r="HM150" s="229">
        <v>45456</v>
      </c>
      <c r="HN150" s="227" t="s">
        <v>2629</v>
      </c>
      <c r="HO150" s="230">
        <v>0</v>
      </c>
      <c r="HP150" s="230" t="s">
        <v>2177</v>
      </c>
      <c r="HQ150" s="230" t="s">
        <v>33</v>
      </c>
      <c r="HR150" s="230">
        <v>2</v>
      </c>
      <c r="HS150" s="230" t="s">
        <v>17</v>
      </c>
      <c r="HT150" s="230" t="s">
        <v>17</v>
      </c>
      <c r="HU150" s="214">
        <v>45456</v>
      </c>
      <c r="HV150" s="228" t="s">
        <v>2626</v>
      </c>
      <c r="HW150" s="228">
        <v>0</v>
      </c>
      <c r="HX150" s="228" t="s">
        <v>2177</v>
      </c>
      <c r="HY150" s="228" t="s">
        <v>33</v>
      </c>
      <c r="HZ150" s="228">
        <v>2</v>
      </c>
      <c r="IA150" s="228" t="s">
        <v>17</v>
      </c>
      <c r="IB150" s="228" t="s">
        <v>17</v>
      </c>
      <c r="IC150" s="229">
        <v>45456</v>
      </c>
      <c r="ID150" s="227" t="s">
        <v>2628</v>
      </c>
      <c r="IE150" s="230">
        <v>0</v>
      </c>
      <c r="IF150" s="230" t="s">
        <v>2177</v>
      </c>
      <c r="IG150" s="230" t="s">
        <v>33</v>
      </c>
      <c r="IH150" s="230">
        <v>2</v>
      </c>
      <c r="II150" s="230" t="s">
        <v>17</v>
      </c>
      <c r="IJ150" s="230" t="s">
        <v>17</v>
      </c>
      <c r="IK150" s="214">
        <v>45456</v>
      </c>
      <c r="IL150" s="228" t="s">
        <v>2627</v>
      </c>
      <c r="IM150" s="228">
        <v>3</v>
      </c>
      <c r="IN150" s="228" t="s">
        <v>2177</v>
      </c>
      <c r="IO150" s="228" t="s">
        <v>33</v>
      </c>
      <c r="IP150" s="228">
        <v>2</v>
      </c>
      <c r="IQ150" s="228" t="s">
        <v>17</v>
      </c>
      <c r="IR150" s="228" t="s">
        <v>17</v>
      </c>
      <c r="IS150" s="229">
        <v>45456</v>
      </c>
    </row>
    <row r="151" spans="1:253" x14ac:dyDescent="0.35">
      <c r="A151" s="11" t="s">
        <v>59</v>
      </c>
      <c r="B151" s="11" t="s">
        <v>11039</v>
      </c>
      <c r="C151" s="11" t="s">
        <v>60</v>
      </c>
      <c r="D151" s="11" t="s">
        <v>61</v>
      </c>
      <c r="E151" s="11" t="s">
        <v>10659</v>
      </c>
      <c r="F151" s="11" t="s">
        <v>5414</v>
      </c>
      <c r="G151" s="212">
        <v>23460000</v>
      </c>
      <c r="H151" s="213" t="s">
        <v>5411</v>
      </c>
      <c r="I151" s="213" t="s">
        <v>492</v>
      </c>
      <c r="J151" s="213">
        <v>1</v>
      </c>
      <c r="K151" s="213" t="s">
        <v>5413</v>
      </c>
      <c r="L151" s="213" t="s">
        <v>5412</v>
      </c>
      <c r="M151" s="214">
        <v>45557</v>
      </c>
      <c r="N151" s="227" t="s">
        <v>5417</v>
      </c>
      <c r="O151" s="216">
        <v>185180</v>
      </c>
      <c r="P151" s="216" t="s">
        <v>695</v>
      </c>
      <c r="Q151" s="216" t="s">
        <v>492</v>
      </c>
      <c r="R151" s="216">
        <v>1</v>
      </c>
      <c r="S151" s="216" t="s">
        <v>5416</v>
      </c>
      <c r="T151" s="216" t="s">
        <v>5415</v>
      </c>
      <c r="U151" s="217">
        <v>45557</v>
      </c>
      <c r="V151" s="227" t="s">
        <v>5419</v>
      </c>
      <c r="W151" s="213">
        <v>23460000</v>
      </c>
      <c r="X151" s="213" t="s">
        <v>5411</v>
      </c>
      <c r="Y151" s="213" t="s">
        <v>492</v>
      </c>
      <c r="Z151" s="213">
        <v>1</v>
      </c>
      <c r="AA151" s="213" t="s">
        <v>5418</v>
      </c>
      <c r="AB151" s="213" t="s">
        <v>5412</v>
      </c>
      <c r="AC151" s="214">
        <v>45557</v>
      </c>
      <c r="AD151" s="227" t="s">
        <v>5421</v>
      </c>
      <c r="AE151" s="218">
        <v>23460000</v>
      </c>
      <c r="AF151" s="218" t="s">
        <v>5411</v>
      </c>
      <c r="AG151" s="218" t="s">
        <v>492</v>
      </c>
      <c r="AH151" s="218">
        <v>1</v>
      </c>
      <c r="AI151" s="218" t="s">
        <v>5420</v>
      </c>
      <c r="AJ151" s="218" t="s">
        <v>5412</v>
      </c>
      <c r="AK151" s="219">
        <v>45557</v>
      </c>
      <c r="AL151" s="227" t="s">
        <v>5425</v>
      </c>
      <c r="AM151" s="213">
        <v>15302000</v>
      </c>
      <c r="AN151" s="213" t="s">
        <v>5422</v>
      </c>
      <c r="AO151" s="213" t="s">
        <v>884</v>
      </c>
      <c r="AP151" s="213">
        <v>2</v>
      </c>
      <c r="AQ151" s="213" t="s">
        <v>5424</v>
      </c>
      <c r="AR151" s="213" t="s">
        <v>5423</v>
      </c>
      <c r="AS151" s="214">
        <v>45557</v>
      </c>
      <c r="AT151" s="228" t="s">
        <v>534</v>
      </c>
      <c r="AU151" s="218" t="s">
        <v>17</v>
      </c>
      <c r="AV151" s="218" t="s">
        <v>531</v>
      </c>
      <c r="AW151" s="218" t="s">
        <v>17</v>
      </c>
      <c r="AX151" s="218" t="s">
        <v>17</v>
      </c>
      <c r="AY151" s="218" t="s">
        <v>533</v>
      </c>
      <c r="AZ151" s="218" t="s">
        <v>532</v>
      </c>
      <c r="BA151" s="219">
        <v>43767</v>
      </c>
      <c r="BB151" s="227" t="s">
        <v>63</v>
      </c>
      <c r="BC151" s="213" t="s">
        <v>17</v>
      </c>
      <c r="BD151" s="213" t="s">
        <v>17</v>
      </c>
      <c r="BE151" s="213" t="s">
        <v>17</v>
      </c>
      <c r="BF151" s="213" t="s">
        <v>17</v>
      </c>
      <c r="BG151" s="213" t="s">
        <v>62</v>
      </c>
      <c r="BH151" s="213">
        <v>0</v>
      </c>
      <c r="BI151" s="214">
        <v>43495</v>
      </c>
      <c r="BJ151" s="228" t="s">
        <v>5428</v>
      </c>
      <c r="BK151" s="228">
        <v>2717</v>
      </c>
      <c r="BL151" s="228" t="s">
        <v>5426</v>
      </c>
      <c r="BM151" s="228" t="s">
        <v>22</v>
      </c>
      <c r="BN151" s="228">
        <v>3</v>
      </c>
      <c r="BO151" s="228" t="s">
        <v>5427</v>
      </c>
      <c r="BP151" s="218" t="s">
        <v>790</v>
      </c>
      <c r="BQ151" s="229">
        <v>45557</v>
      </c>
      <c r="BR151" s="227" t="s">
        <v>529</v>
      </c>
      <c r="BS151" s="230" t="s">
        <v>17</v>
      </c>
      <c r="BT151" s="230" t="s">
        <v>17</v>
      </c>
      <c r="BU151" s="230" t="s">
        <v>17</v>
      </c>
      <c r="BV151" s="230" t="s">
        <v>17</v>
      </c>
      <c r="BW151" s="230" t="s">
        <v>17</v>
      </c>
      <c r="BX151" s="230" t="s">
        <v>17</v>
      </c>
      <c r="BY151" s="214">
        <v>43767</v>
      </c>
      <c r="BZ151" s="228" t="s">
        <v>530</v>
      </c>
      <c r="CA151" s="228" t="s">
        <v>17</v>
      </c>
      <c r="CB151" s="228" t="s">
        <v>17</v>
      </c>
      <c r="CC151" s="228" t="s">
        <v>17</v>
      </c>
      <c r="CD151" s="228" t="s">
        <v>17</v>
      </c>
      <c r="CE151" s="228" t="s">
        <v>17</v>
      </c>
      <c r="CF151" s="228" t="s">
        <v>17</v>
      </c>
      <c r="CG151" s="229">
        <v>43767</v>
      </c>
      <c r="CH151" s="227" t="s">
        <v>11852</v>
      </c>
      <c r="CI151" s="228" t="e">
        <v>#N/A</v>
      </c>
      <c r="CJ151" s="228" t="e">
        <v>#N/A</v>
      </c>
      <c r="CK151" s="228" t="e">
        <v>#N/A</v>
      </c>
      <c r="CL151" s="228" t="e">
        <v>#N/A</v>
      </c>
      <c r="CM151" s="228" t="e">
        <v>#N/A</v>
      </c>
      <c r="CN151" s="228" t="e">
        <v>#N/A</v>
      </c>
      <c r="CO151" s="231" t="e">
        <v>#N/A</v>
      </c>
      <c r="CP151" s="228" t="s">
        <v>681</v>
      </c>
      <c r="CQ151" s="230" t="s">
        <v>17</v>
      </c>
      <c r="CR151" s="230" t="s">
        <v>678</v>
      </c>
      <c r="CS151" s="230" t="s">
        <v>17</v>
      </c>
      <c r="CT151" s="230" t="s">
        <v>17</v>
      </c>
      <c r="CU151" s="230" t="s">
        <v>680</v>
      </c>
      <c r="CV151" s="230" t="s">
        <v>679</v>
      </c>
      <c r="CW151" s="214">
        <v>44064</v>
      </c>
      <c r="CX151" s="228" t="s">
        <v>5433</v>
      </c>
      <c r="CY151" s="218">
        <v>16662000</v>
      </c>
      <c r="CZ151" s="218" t="s">
        <v>5430</v>
      </c>
      <c r="DA151" s="218" t="s">
        <v>22</v>
      </c>
      <c r="DB151" s="218">
        <v>3</v>
      </c>
      <c r="DC151" s="218" t="s">
        <v>5438</v>
      </c>
      <c r="DD151" s="218" t="s">
        <v>5431</v>
      </c>
      <c r="DE151" s="220">
        <v>45557</v>
      </c>
      <c r="DF151" s="227" t="s">
        <v>5435</v>
      </c>
      <c r="DG151" s="213">
        <v>0</v>
      </c>
      <c r="DH151" s="230" t="s">
        <v>5430</v>
      </c>
      <c r="DI151" s="230" t="s">
        <v>884</v>
      </c>
      <c r="DJ151" s="230">
        <v>2</v>
      </c>
      <c r="DK151" s="230" t="s">
        <v>5434</v>
      </c>
      <c r="DL151" s="230" t="s">
        <v>5431</v>
      </c>
      <c r="DM151" s="214">
        <v>45557</v>
      </c>
      <c r="DN151" s="228" t="s">
        <v>5437</v>
      </c>
      <c r="DO151" s="218">
        <v>6799000</v>
      </c>
      <c r="DP151" s="228" t="s">
        <v>5430</v>
      </c>
      <c r="DQ151" s="228" t="s">
        <v>884</v>
      </c>
      <c r="DR151" s="228">
        <v>2</v>
      </c>
      <c r="DS151" s="228" t="s">
        <v>5436</v>
      </c>
      <c r="DT151" s="228" t="s">
        <v>5431</v>
      </c>
      <c r="DU151" s="229">
        <v>45557</v>
      </c>
      <c r="DV151" s="227" t="s">
        <v>5439</v>
      </c>
      <c r="DW151" s="213">
        <v>8588000</v>
      </c>
      <c r="DX151" s="230" t="s">
        <v>5430</v>
      </c>
      <c r="DY151" s="230" t="s">
        <v>22</v>
      </c>
      <c r="DZ151" s="230">
        <v>3</v>
      </c>
      <c r="EA151" s="230" t="s">
        <v>5438</v>
      </c>
      <c r="EB151" s="230" t="s">
        <v>5431</v>
      </c>
      <c r="EC151" s="214">
        <v>45557</v>
      </c>
      <c r="ED151" s="228" t="s">
        <v>5441</v>
      </c>
      <c r="EE151" s="218">
        <v>8074000</v>
      </c>
      <c r="EF151" s="228" t="s">
        <v>5430</v>
      </c>
      <c r="EG151" s="228" t="s">
        <v>22</v>
      </c>
      <c r="EH151" s="228">
        <v>3</v>
      </c>
      <c r="EI151" s="228" t="s">
        <v>5440</v>
      </c>
      <c r="EJ151" s="228" t="s">
        <v>5431</v>
      </c>
      <c r="EK151" s="229">
        <v>45557</v>
      </c>
      <c r="EL151" s="227" t="s">
        <v>5443</v>
      </c>
      <c r="EM151" s="213">
        <v>0</v>
      </c>
      <c r="EN151" s="230" t="s">
        <v>5430</v>
      </c>
      <c r="EO151" s="230" t="s">
        <v>22</v>
      </c>
      <c r="EP151" s="230">
        <v>3</v>
      </c>
      <c r="EQ151" s="230" t="s">
        <v>5442</v>
      </c>
      <c r="ER151" s="230" t="s">
        <v>5431</v>
      </c>
      <c r="ES151" s="214">
        <v>45557</v>
      </c>
      <c r="ET151" s="228" t="s">
        <v>5429</v>
      </c>
      <c r="EU151" s="228">
        <v>2717</v>
      </c>
      <c r="EV151" s="228" t="s">
        <v>5426</v>
      </c>
      <c r="EW151" s="228" t="s">
        <v>22</v>
      </c>
      <c r="EX151" s="228">
        <v>3</v>
      </c>
      <c r="EY151" s="228" t="s">
        <v>5427</v>
      </c>
      <c r="EZ151" s="228" t="s">
        <v>790</v>
      </c>
      <c r="FA151" s="229">
        <v>45557</v>
      </c>
      <c r="FB151" s="227" t="s">
        <v>5445</v>
      </c>
      <c r="FC151" s="230">
        <v>5</v>
      </c>
      <c r="FD151" s="230" t="s">
        <v>5430</v>
      </c>
      <c r="FE151" s="230" t="s">
        <v>492</v>
      </c>
      <c r="FF151" s="230">
        <v>1</v>
      </c>
      <c r="FG151" s="230" t="s">
        <v>5444</v>
      </c>
      <c r="FH151" s="230" t="s">
        <v>5431</v>
      </c>
      <c r="FI151" s="214">
        <v>45557</v>
      </c>
      <c r="FJ151" s="227" t="s">
        <v>65</v>
      </c>
      <c r="FK151" s="228" t="s">
        <v>17</v>
      </c>
      <c r="FL151" s="228">
        <v>0</v>
      </c>
      <c r="FM151" s="228" t="s">
        <v>17</v>
      </c>
      <c r="FN151" s="228" t="s">
        <v>17</v>
      </c>
      <c r="FO151" s="228" t="s">
        <v>64</v>
      </c>
      <c r="FP151" s="218">
        <v>0</v>
      </c>
      <c r="FQ151" s="219">
        <v>43495</v>
      </c>
      <c r="FR151" s="227" t="s">
        <v>69</v>
      </c>
      <c r="FS151" s="230">
        <v>1160000</v>
      </c>
      <c r="FT151" s="230" t="s">
        <v>66</v>
      </c>
      <c r="FU151" s="230" t="s">
        <v>33</v>
      </c>
      <c r="FV151" s="230">
        <v>2</v>
      </c>
      <c r="FW151" s="230" t="s">
        <v>68</v>
      </c>
      <c r="FX151" s="230" t="s">
        <v>67</v>
      </c>
      <c r="FY151" s="214">
        <v>43495</v>
      </c>
      <c r="FZ151" s="228" t="s">
        <v>2911</v>
      </c>
      <c r="GA151" s="228">
        <v>1</v>
      </c>
      <c r="GB151" s="228" t="s">
        <v>2177</v>
      </c>
      <c r="GC151" s="228" t="s">
        <v>33</v>
      </c>
      <c r="GD151" s="228">
        <v>2</v>
      </c>
      <c r="GE151" s="228" t="s">
        <v>17</v>
      </c>
      <c r="GF151" s="228" t="s">
        <v>17</v>
      </c>
      <c r="GG151" s="229">
        <v>45460</v>
      </c>
      <c r="GH151" s="227" t="s">
        <v>2917</v>
      </c>
      <c r="GI151" s="230">
        <v>3</v>
      </c>
      <c r="GJ151" s="230" t="s">
        <v>2177</v>
      </c>
      <c r="GK151" s="230" t="s">
        <v>33</v>
      </c>
      <c r="GL151" s="230">
        <v>2</v>
      </c>
      <c r="GM151" s="230" t="s">
        <v>17</v>
      </c>
      <c r="GN151" s="230" t="s">
        <v>17</v>
      </c>
      <c r="GO151" s="214">
        <v>45460</v>
      </c>
      <c r="GP151" s="228" t="s">
        <v>2912</v>
      </c>
      <c r="GQ151" s="228">
        <v>3</v>
      </c>
      <c r="GR151" s="228" t="s">
        <v>2177</v>
      </c>
      <c r="GS151" s="228" t="s">
        <v>33</v>
      </c>
      <c r="GT151" s="228">
        <v>2</v>
      </c>
      <c r="GU151" s="228" t="s">
        <v>17</v>
      </c>
      <c r="GV151" s="228" t="s">
        <v>17</v>
      </c>
      <c r="GW151" s="229">
        <v>45460</v>
      </c>
      <c r="GX151" s="227" t="s">
        <v>2918</v>
      </c>
      <c r="GY151" s="230">
        <v>2</v>
      </c>
      <c r="GZ151" s="230" t="s">
        <v>2177</v>
      </c>
      <c r="HA151" s="230" t="s">
        <v>33</v>
      </c>
      <c r="HB151" s="230">
        <v>2</v>
      </c>
      <c r="HC151" s="230" t="s">
        <v>17</v>
      </c>
      <c r="HD151" s="230" t="s">
        <v>17</v>
      </c>
      <c r="HE151" s="214">
        <v>45460</v>
      </c>
      <c r="HF151" s="228" t="s">
        <v>2910</v>
      </c>
      <c r="HG151" s="228">
        <v>2</v>
      </c>
      <c r="HH151" s="228" t="s">
        <v>2177</v>
      </c>
      <c r="HI151" s="228" t="s">
        <v>33</v>
      </c>
      <c r="HJ151" s="228">
        <v>2</v>
      </c>
      <c r="HK151" s="228" t="s">
        <v>17</v>
      </c>
      <c r="HL151" s="228" t="s">
        <v>17</v>
      </c>
      <c r="HM151" s="229">
        <v>45460</v>
      </c>
      <c r="HN151" s="227" t="s">
        <v>2916</v>
      </c>
      <c r="HO151" s="230">
        <v>3</v>
      </c>
      <c r="HP151" s="230" t="s">
        <v>2177</v>
      </c>
      <c r="HQ151" s="230" t="s">
        <v>33</v>
      </c>
      <c r="HR151" s="230">
        <v>2</v>
      </c>
      <c r="HS151" s="230" t="s">
        <v>17</v>
      </c>
      <c r="HT151" s="230" t="s">
        <v>17</v>
      </c>
      <c r="HU151" s="214">
        <v>45460</v>
      </c>
      <c r="HV151" s="228" t="s">
        <v>2913</v>
      </c>
      <c r="HW151" s="228">
        <v>3</v>
      </c>
      <c r="HX151" s="228" t="s">
        <v>2177</v>
      </c>
      <c r="HY151" s="228" t="s">
        <v>33</v>
      </c>
      <c r="HZ151" s="228">
        <v>2</v>
      </c>
      <c r="IA151" s="228" t="s">
        <v>17</v>
      </c>
      <c r="IB151" s="228" t="s">
        <v>17</v>
      </c>
      <c r="IC151" s="229">
        <v>45460</v>
      </c>
      <c r="ID151" s="227" t="s">
        <v>2915</v>
      </c>
      <c r="IE151" s="230">
        <v>2</v>
      </c>
      <c r="IF151" s="230" t="s">
        <v>2177</v>
      </c>
      <c r="IG151" s="230" t="s">
        <v>33</v>
      </c>
      <c r="IH151" s="230">
        <v>2</v>
      </c>
      <c r="II151" s="230" t="s">
        <v>17</v>
      </c>
      <c r="IJ151" s="230" t="s">
        <v>17</v>
      </c>
      <c r="IK151" s="214">
        <v>45460</v>
      </c>
      <c r="IL151" s="228" t="s">
        <v>2914</v>
      </c>
      <c r="IM151" s="228">
        <v>1</v>
      </c>
      <c r="IN151" s="228" t="s">
        <v>2177</v>
      </c>
      <c r="IO151" s="228" t="s">
        <v>33</v>
      </c>
      <c r="IP151" s="228">
        <v>2</v>
      </c>
      <c r="IQ151" s="228" t="s">
        <v>17</v>
      </c>
      <c r="IR151" s="228" t="s">
        <v>17</v>
      </c>
      <c r="IS151" s="229">
        <v>45460</v>
      </c>
    </row>
    <row r="152" spans="1:253" x14ac:dyDescent="0.35">
      <c r="A152" s="11" t="s">
        <v>1779</v>
      </c>
      <c r="B152" s="11" t="s">
        <v>11013</v>
      </c>
      <c r="C152" s="11" t="s">
        <v>1780</v>
      </c>
      <c r="D152" s="11" t="s">
        <v>61</v>
      </c>
      <c r="E152" s="11" t="s">
        <v>10659</v>
      </c>
      <c r="F152" s="11" t="s">
        <v>5446</v>
      </c>
      <c r="G152" s="212">
        <v>23460000</v>
      </c>
      <c r="H152" s="213" t="s">
        <v>5411</v>
      </c>
      <c r="I152" s="213" t="s">
        <v>492</v>
      </c>
      <c r="J152" s="213">
        <v>1</v>
      </c>
      <c r="K152" s="213" t="s">
        <v>5413</v>
      </c>
      <c r="L152" s="213" t="s">
        <v>5412</v>
      </c>
      <c r="M152" s="214">
        <v>45557</v>
      </c>
      <c r="N152" s="227" t="s">
        <v>5450</v>
      </c>
      <c r="O152" s="216">
        <v>57285</v>
      </c>
      <c r="P152" s="216" t="s">
        <v>5447</v>
      </c>
      <c r="Q152" s="216" t="s">
        <v>492</v>
      </c>
      <c r="R152" s="216">
        <v>1</v>
      </c>
      <c r="S152" s="216" t="s">
        <v>5449</v>
      </c>
      <c r="T152" s="216" t="s">
        <v>5448</v>
      </c>
      <c r="U152" s="217">
        <v>45557</v>
      </c>
      <c r="V152" s="227" t="s">
        <v>5454</v>
      </c>
      <c r="W152" s="213">
        <v>13578000</v>
      </c>
      <c r="X152" s="213" t="s">
        <v>5451</v>
      </c>
      <c r="Y152" s="213" t="s">
        <v>884</v>
      </c>
      <c r="Z152" s="213">
        <v>2</v>
      </c>
      <c r="AA152" s="213" t="s">
        <v>5453</v>
      </c>
      <c r="AB152" s="213" t="s">
        <v>5452</v>
      </c>
      <c r="AC152" s="214">
        <v>45557</v>
      </c>
      <c r="AD152" s="227" t="s">
        <v>5458</v>
      </c>
      <c r="AE152" s="218">
        <v>8800000</v>
      </c>
      <c r="AF152" s="218" t="s">
        <v>5455</v>
      </c>
      <c r="AG152" s="218" t="s">
        <v>884</v>
      </c>
      <c r="AH152" s="218">
        <v>2</v>
      </c>
      <c r="AI152" s="218" t="s">
        <v>5457</v>
      </c>
      <c r="AJ152" s="218" t="s">
        <v>5456</v>
      </c>
      <c r="AK152" s="219">
        <v>45557</v>
      </c>
      <c r="AL152" s="227" t="s">
        <v>5462</v>
      </c>
      <c r="AM152" s="213">
        <v>123000</v>
      </c>
      <c r="AN152" s="213" t="s">
        <v>5459</v>
      </c>
      <c r="AO152" s="213" t="s">
        <v>884</v>
      </c>
      <c r="AP152" s="213">
        <v>2</v>
      </c>
      <c r="AQ152" s="213" t="s">
        <v>5461</v>
      </c>
      <c r="AR152" s="213" t="s">
        <v>5460</v>
      </c>
      <c r="AS152" s="214">
        <v>45557</v>
      </c>
      <c r="AT152" s="228" t="s">
        <v>5464</v>
      </c>
      <c r="AU152" s="218">
        <v>0</v>
      </c>
      <c r="AV152" s="218" t="s">
        <v>17</v>
      </c>
      <c r="AW152" s="218" t="s">
        <v>17</v>
      </c>
      <c r="AX152" s="218" t="s">
        <v>17</v>
      </c>
      <c r="AY152" s="218" t="s">
        <v>5463</v>
      </c>
      <c r="AZ152" s="218" t="s">
        <v>17</v>
      </c>
      <c r="BA152" s="219">
        <v>45557</v>
      </c>
      <c r="BB152" s="227" t="s">
        <v>1783</v>
      </c>
      <c r="BC152" s="213" t="s">
        <v>17</v>
      </c>
      <c r="BD152" s="213" t="s">
        <v>512</v>
      </c>
      <c r="BE152" s="213" t="s">
        <v>22</v>
      </c>
      <c r="BF152" s="213">
        <v>3</v>
      </c>
      <c r="BG152" s="213" t="s">
        <v>1457</v>
      </c>
      <c r="BH152" s="213" t="s">
        <v>17</v>
      </c>
      <c r="BI152" s="214">
        <v>45401</v>
      </c>
      <c r="BJ152" s="228" t="s">
        <v>5466</v>
      </c>
      <c r="BK152" s="228">
        <v>0</v>
      </c>
      <c r="BL152" s="228" t="s">
        <v>17</v>
      </c>
      <c r="BM152" s="228" t="s">
        <v>17</v>
      </c>
      <c r="BN152" s="228" t="s">
        <v>17</v>
      </c>
      <c r="BO152" s="228" t="s">
        <v>5465</v>
      </c>
      <c r="BP152" s="218" t="s">
        <v>17</v>
      </c>
      <c r="BQ152" s="229">
        <v>45557</v>
      </c>
      <c r="BR152" s="227" t="s">
        <v>1787</v>
      </c>
      <c r="BS152" s="230">
        <v>10000</v>
      </c>
      <c r="BT152" s="230" t="s">
        <v>1784</v>
      </c>
      <c r="BU152" s="230" t="s">
        <v>22</v>
      </c>
      <c r="BV152" s="230">
        <v>3</v>
      </c>
      <c r="BW152" s="230" t="s">
        <v>1786</v>
      </c>
      <c r="BX152" s="230" t="s">
        <v>1785</v>
      </c>
      <c r="BY152" s="214">
        <v>45401</v>
      </c>
      <c r="BZ152" s="228" t="s">
        <v>1790</v>
      </c>
      <c r="CA152" s="228">
        <v>10600</v>
      </c>
      <c r="CB152" s="228" t="s">
        <v>1788</v>
      </c>
      <c r="CC152" s="228" t="s">
        <v>22</v>
      </c>
      <c r="CD152" s="228">
        <v>3</v>
      </c>
      <c r="CE152" s="228" t="s">
        <v>1789</v>
      </c>
      <c r="CF152" s="228" t="s">
        <v>1785</v>
      </c>
      <c r="CG152" s="229">
        <v>45401</v>
      </c>
      <c r="CH152" s="227" t="s">
        <v>11853</v>
      </c>
      <c r="CI152" s="228" t="e">
        <v>#N/A</v>
      </c>
      <c r="CJ152" s="228" t="e">
        <v>#N/A</v>
      </c>
      <c r="CK152" s="228" t="e">
        <v>#N/A</v>
      </c>
      <c r="CL152" s="228" t="e">
        <v>#N/A</v>
      </c>
      <c r="CM152" s="228" t="e">
        <v>#N/A</v>
      </c>
      <c r="CN152" s="228" t="e">
        <v>#N/A</v>
      </c>
      <c r="CO152" s="231" t="e">
        <v>#N/A</v>
      </c>
      <c r="CP152" s="228" t="s">
        <v>1792</v>
      </c>
      <c r="CQ152" s="230" t="s">
        <v>17</v>
      </c>
      <c r="CR152" s="230" t="s">
        <v>17</v>
      </c>
      <c r="CS152" s="230" t="s">
        <v>17</v>
      </c>
      <c r="CT152" s="230" t="s">
        <v>17</v>
      </c>
      <c r="CU152" s="230" t="s">
        <v>1457</v>
      </c>
      <c r="CV152" s="230" t="s">
        <v>17</v>
      </c>
      <c r="CW152" s="214">
        <v>45401</v>
      </c>
      <c r="CX152" s="228" t="s">
        <v>5472</v>
      </c>
      <c r="CY152" s="218">
        <v>577000</v>
      </c>
      <c r="CZ152" s="218" t="s">
        <v>5473</v>
      </c>
      <c r="DA152" s="218" t="s">
        <v>22</v>
      </c>
      <c r="DB152" s="218">
        <v>3</v>
      </c>
      <c r="DC152" s="218" t="s">
        <v>5480</v>
      </c>
      <c r="DD152" s="218" t="s">
        <v>1520</v>
      </c>
      <c r="DE152" s="220">
        <v>45557</v>
      </c>
      <c r="DF152" s="227" t="s">
        <v>5476</v>
      </c>
      <c r="DG152" s="213">
        <v>4778000</v>
      </c>
      <c r="DH152" s="230" t="s">
        <v>5473</v>
      </c>
      <c r="DI152" s="230" t="s">
        <v>884</v>
      </c>
      <c r="DJ152" s="230">
        <v>2</v>
      </c>
      <c r="DK152" s="230" t="s">
        <v>5475</v>
      </c>
      <c r="DL152" s="230" t="s">
        <v>5474</v>
      </c>
      <c r="DM152" s="214">
        <v>45557</v>
      </c>
      <c r="DN152" s="228" t="s">
        <v>5479</v>
      </c>
      <c r="DO152" s="218">
        <v>8223000</v>
      </c>
      <c r="DP152" s="228" t="s">
        <v>5473</v>
      </c>
      <c r="DQ152" s="228" t="s">
        <v>22</v>
      </c>
      <c r="DR152" s="228">
        <v>3</v>
      </c>
      <c r="DS152" s="228" t="s">
        <v>5478</v>
      </c>
      <c r="DT152" s="228" t="s">
        <v>5477</v>
      </c>
      <c r="DU152" s="229">
        <v>45557</v>
      </c>
      <c r="DV152" s="227" t="s">
        <v>5481</v>
      </c>
      <c r="DW152" s="213">
        <v>297000</v>
      </c>
      <c r="DX152" s="230" t="s">
        <v>5473</v>
      </c>
      <c r="DY152" s="230" t="s">
        <v>22</v>
      </c>
      <c r="DZ152" s="230">
        <v>3</v>
      </c>
      <c r="EA152" s="230" t="s">
        <v>5480</v>
      </c>
      <c r="EB152" s="230" t="s">
        <v>1520</v>
      </c>
      <c r="EC152" s="214">
        <v>45557</v>
      </c>
      <c r="ED152" s="228" t="s">
        <v>5483</v>
      </c>
      <c r="EE152" s="218">
        <v>280000</v>
      </c>
      <c r="EF152" s="228" t="s">
        <v>5473</v>
      </c>
      <c r="EG152" s="228" t="s">
        <v>22</v>
      </c>
      <c r="EH152" s="228">
        <v>3</v>
      </c>
      <c r="EI152" s="228" t="s">
        <v>5482</v>
      </c>
      <c r="EJ152" s="228" t="s">
        <v>1520</v>
      </c>
      <c r="EK152" s="229">
        <v>45557</v>
      </c>
      <c r="EL152" s="227" t="s">
        <v>5485</v>
      </c>
      <c r="EM152" s="213">
        <v>0</v>
      </c>
      <c r="EN152" s="230" t="s">
        <v>5473</v>
      </c>
      <c r="EO152" s="230" t="s">
        <v>22</v>
      </c>
      <c r="EP152" s="230">
        <v>3</v>
      </c>
      <c r="EQ152" s="230" t="s">
        <v>5484</v>
      </c>
      <c r="ER152" s="230" t="s">
        <v>1520</v>
      </c>
      <c r="ES152" s="214">
        <v>45557</v>
      </c>
      <c r="ET152" s="228" t="s">
        <v>5468</v>
      </c>
      <c r="EU152" s="228">
        <v>2717</v>
      </c>
      <c r="EV152" s="228" t="s">
        <v>5426</v>
      </c>
      <c r="EW152" s="228" t="s">
        <v>22</v>
      </c>
      <c r="EX152" s="228">
        <v>3</v>
      </c>
      <c r="EY152" s="228" t="s">
        <v>5427</v>
      </c>
      <c r="EZ152" s="228" t="s">
        <v>5467</v>
      </c>
      <c r="FA152" s="229">
        <v>45557</v>
      </c>
      <c r="FB152" s="227" t="s">
        <v>5489</v>
      </c>
      <c r="FC152" s="230">
        <v>5</v>
      </c>
      <c r="FD152" s="230" t="s">
        <v>5486</v>
      </c>
      <c r="FE152" s="230" t="s">
        <v>22</v>
      </c>
      <c r="FF152" s="230">
        <v>3</v>
      </c>
      <c r="FG152" s="230" t="s">
        <v>5488</v>
      </c>
      <c r="FH152" s="230" t="s">
        <v>5487</v>
      </c>
      <c r="FI152" s="214">
        <v>45557</v>
      </c>
      <c r="FJ152" s="227" t="s">
        <v>1781</v>
      </c>
      <c r="FK152" s="228" t="s">
        <v>17</v>
      </c>
      <c r="FL152" s="228" t="s">
        <v>512</v>
      </c>
      <c r="FM152" s="228" t="s">
        <v>22</v>
      </c>
      <c r="FN152" s="228">
        <v>3</v>
      </c>
      <c r="FO152" s="228" t="s">
        <v>1457</v>
      </c>
      <c r="FP152" s="218" t="s">
        <v>17</v>
      </c>
      <c r="FQ152" s="219">
        <v>45401</v>
      </c>
      <c r="FR152" s="227" t="s">
        <v>1782</v>
      </c>
      <c r="FS152" s="230" t="s">
        <v>17</v>
      </c>
      <c r="FT152" s="230" t="s">
        <v>512</v>
      </c>
      <c r="FU152" s="230" t="s">
        <v>22</v>
      </c>
      <c r="FV152" s="230">
        <v>3</v>
      </c>
      <c r="FW152" s="230" t="s">
        <v>1457</v>
      </c>
      <c r="FX152" s="230" t="s">
        <v>17</v>
      </c>
      <c r="FY152" s="214">
        <v>45401</v>
      </c>
      <c r="FZ152" s="228" t="s">
        <v>2920</v>
      </c>
      <c r="GA152" s="228">
        <v>1</v>
      </c>
      <c r="GB152" s="228" t="s">
        <v>2177</v>
      </c>
      <c r="GC152" s="228" t="s">
        <v>33</v>
      </c>
      <c r="GD152" s="228">
        <v>2</v>
      </c>
      <c r="GE152" s="228" t="s">
        <v>17</v>
      </c>
      <c r="GF152" s="228" t="s">
        <v>17</v>
      </c>
      <c r="GG152" s="229">
        <v>45460</v>
      </c>
      <c r="GH152" s="227" t="s">
        <v>2926</v>
      </c>
      <c r="GI152" s="230">
        <v>3</v>
      </c>
      <c r="GJ152" s="230" t="s">
        <v>2177</v>
      </c>
      <c r="GK152" s="230" t="s">
        <v>33</v>
      </c>
      <c r="GL152" s="230">
        <v>2</v>
      </c>
      <c r="GM152" s="230" t="s">
        <v>17</v>
      </c>
      <c r="GN152" s="230" t="s">
        <v>17</v>
      </c>
      <c r="GO152" s="214">
        <v>45460</v>
      </c>
      <c r="GP152" s="228" t="s">
        <v>2921</v>
      </c>
      <c r="GQ152" s="228">
        <v>3</v>
      </c>
      <c r="GR152" s="228" t="s">
        <v>2177</v>
      </c>
      <c r="GS152" s="228" t="s">
        <v>33</v>
      </c>
      <c r="GT152" s="228">
        <v>2</v>
      </c>
      <c r="GU152" s="228" t="s">
        <v>17</v>
      </c>
      <c r="GV152" s="228" t="s">
        <v>17</v>
      </c>
      <c r="GW152" s="229">
        <v>45460</v>
      </c>
      <c r="GX152" s="227" t="s">
        <v>2927</v>
      </c>
      <c r="GY152" s="230">
        <v>2</v>
      </c>
      <c r="GZ152" s="230" t="s">
        <v>2177</v>
      </c>
      <c r="HA152" s="230" t="s">
        <v>33</v>
      </c>
      <c r="HB152" s="230">
        <v>2</v>
      </c>
      <c r="HC152" s="230" t="s">
        <v>17</v>
      </c>
      <c r="HD152" s="230" t="s">
        <v>17</v>
      </c>
      <c r="HE152" s="214">
        <v>45460</v>
      </c>
      <c r="HF152" s="228" t="s">
        <v>2919</v>
      </c>
      <c r="HG152" s="228">
        <v>2</v>
      </c>
      <c r="HH152" s="228" t="s">
        <v>2177</v>
      </c>
      <c r="HI152" s="228" t="s">
        <v>33</v>
      </c>
      <c r="HJ152" s="228">
        <v>2</v>
      </c>
      <c r="HK152" s="228" t="s">
        <v>17</v>
      </c>
      <c r="HL152" s="228" t="s">
        <v>17</v>
      </c>
      <c r="HM152" s="229">
        <v>45460</v>
      </c>
      <c r="HN152" s="227" t="s">
        <v>2925</v>
      </c>
      <c r="HO152" s="230">
        <v>3</v>
      </c>
      <c r="HP152" s="230" t="s">
        <v>2177</v>
      </c>
      <c r="HQ152" s="230" t="s">
        <v>33</v>
      </c>
      <c r="HR152" s="230">
        <v>2</v>
      </c>
      <c r="HS152" s="230" t="s">
        <v>17</v>
      </c>
      <c r="HT152" s="230" t="s">
        <v>17</v>
      </c>
      <c r="HU152" s="214">
        <v>45460</v>
      </c>
      <c r="HV152" s="228" t="s">
        <v>2922</v>
      </c>
      <c r="HW152" s="228">
        <v>3</v>
      </c>
      <c r="HX152" s="228" t="s">
        <v>2177</v>
      </c>
      <c r="HY152" s="228" t="s">
        <v>33</v>
      </c>
      <c r="HZ152" s="228">
        <v>2</v>
      </c>
      <c r="IA152" s="228" t="s">
        <v>17</v>
      </c>
      <c r="IB152" s="228" t="s">
        <v>17</v>
      </c>
      <c r="IC152" s="229">
        <v>45460</v>
      </c>
      <c r="ID152" s="227" t="s">
        <v>2924</v>
      </c>
      <c r="IE152" s="230">
        <v>2</v>
      </c>
      <c r="IF152" s="230" t="s">
        <v>2177</v>
      </c>
      <c r="IG152" s="230" t="s">
        <v>33</v>
      </c>
      <c r="IH152" s="230">
        <v>2</v>
      </c>
      <c r="II152" s="230" t="s">
        <v>17</v>
      </c>
      <c r="IJ152" s="230" t="s">
        <v>17</v>
      </c>
      <c r="IK152" s="214">
        <v>45460</v>
      </c>
      <c r="IL152" s="228" t="s">
        <v>2923</v>
      </c>
      <c r="IM152" s="228">
        <v>1</v>
      </c>
      <c r="IN152" s="228" t="s">
        <v>2177</v>
      </c>
      <c r="IO152" s="228" t="s">
        <v>33</v>
      </c>
      <c r="IP152" s="228">
        <v>2</v>
      </c>
      <c r="IQ152" s="228" t="s">
        <v>17</v>
      </c>
      <c r="IR152" s="228" t="s">
        <v>17</v>
      </c>
      <c r="IS152" s="229">
        <v>45460</v>
      </c>
    </row>
    <row r="153" spans="1:253" x14ac:dyDescent="0.35">
      <c r="A153" s="11" t="s">
        <v>728</v>
      </c>
      <c r="B153" s="11" t="s">
        <v>11027</v>
      </c>
      <c r="C153" s="11" t="s">
        <v>729</v>
      </c>
      <c r="D153" s="11" t="s">
        <v>296</v>
      </c>
      <c r="E153" s="11" t="s">
        <v>10660</v>
      </c>
      <c r="F153" s="11" t="s">
        <v>2116</v>
      </c>
      <c r="G153" s="212">
        <v>18894000</v>
      </c>
      <c r="H153" s="213" t="s">
        <v>1920</v>
      </c>
      <c r="I153" s="213" t="s">
        <v>492</v>
      </c>
      <c r="J153" s="213">
        <v>1</v>
      </c>
      <c r="K153" s="213" t="s">
        <v>2115</v>
      </c>
      <c r="L153" s="213" t="s">
        <v>2114</v>
      </c>
      <c r="M153" s="214">
        <v>45443</v>
      </c>
      <c r="N153" s="227" t="s">
        <v>1741</v>
      </c>
      <c r="O153" s="216">
        <v>1284000</v>
      </c>
      <c r="P153" s="216" t="s">
        <v>1709</v>
      </c>
      <c r="Q153" s="216" t="s">
        <v>22</v>
      </c>
      <c r="R153" s="216">
        <v>3</v>
      </c>
      <c r="S153" s="216" t="s">
        <v>1740</v>
      </c>
      <c r="T153" s="216" t="s">
        <v>1739</v>
      </c>
      <c r="U153" s="217">
        <v>45400</v>
      </c>
      <c r="V153" s="227" t="s">
        <v>1891</v>
      </c>
      <c r="W153" s="213">
        <v>18894000</v>
      </c>
      <c r="X153" s="213" t="s">
        <v>1888</v>
      </c>
      <c r="Y153" s="213" t="s">
        <v>884</v>
      </c>
      <c r="Z153" s="213">
        <v>2</v>
      </c>
      <c r="AA153" s="213" t="s">
        <v>1890</v>
      </c>
      <c r="AB153" s="213" t="s">
        <v>1889</v>
      </c>
      <c r="AC153" s="214">
        <v>45429</v>
      </c>
      <c r="AD153" s="227" t="s">
        <v>1895</v>
      </c>
      <c r="AE153" s="218">
        <v>6010000</v>
      </c>
      <c r="AF153" s="218" t="s">
        <v>1892</v>
      </c>
      <c r="AG153" s="218" t="s">
        <v>884</v>
      </c>
      <c r="AH153" s="218">
        <v>2</v>
      </c>
      <c r="AI153" s="218" t="s">
        <v>1894</v>
      </c>
      <c r="AJ153" s="218" t="s">
        <v>1893</v>
      </c>
      <c r="AK153" s="219">
        <v>45429</v>
      </c>
      <c r="AL153" s="227" t="s">
        <v>7262</v>
      </c>
      <c r="AM153" s="213">
        <v>1709000</v>
      </c>
      <c r="AN153" s="213" t="s">
        <v>7259</v>
      </c>
      <c r="AO153" s="213" t="s">
        <v>492</v>
      </c>
      <c r="AP153" s="213">
        <v>1</v>
      </c>
      <c r="AQ153" s="213" t="s">
        <v>7261</v>
      </c>
      <c r="AR153" s="213" t="s">
        <v>7260</v>
      </c>
      <c r="AS153" s="214">
        <v>45561</v>
      </c>
      <c r="AT153" s="228" t="s">
        <v>734</v>
      </c>
      <c r="AU153" s="218" t="s">
        <v>17</v>
      </c>
      <c r="AV153" s="218" t="s">
        <v>17</v>
      </c>
      <c r="AW153" s="218" t="s">
        <v>22</v>
      </c>
      <c r="AX153" s="218">
        <v>3</v>
      </c>
      <c r="AY153" s="218" t="s">
        <v>17</v>
      </c>
      <c r="AZ153" s="218" t="s">
        <v>17</v>
      </c>
      <c r="BA153" s="219">
        <v>44187</v>
      </c>
      <c r="BB153" s="227" t="s">
        <v>733</v>
      </c>
      <c r="BC153" s="213" t="s">
        <v>17</v>
      </c>
      <c r="BD153" s="213" t="s">
        <v>17</v>
      </c>
      <c r="BE153" s="213" t="s">
        <v>22</v>
      </c>
      <c r="BF153" s="213">
        <v>3</v>
      </c>
      <c r="BG153" s="213" t="s">
        <v>17</v>
      </c>
      <c r="BH153" s="213" t="s">
        <v>17</v>
      </c>
      <c r="BI153" s="214">
        <v>44187</v>
      </c>
      <c r="BJ153" s="228" t="s">
        <v>7264</v>
      </c>
      <c r="BK153" s="228">
        <v>162</v>
      </c>
      <c r="BL153" s="228" t="s">
        <v>6624</v>
      </c>
      <c r="BM153" s="228" t="s">
        <v>492</v>
      </c>
      <c r="BN153" s="228">
        <v>1</v>
      </c>
      <c r="BO153" s="228" t="s">
        <v>7263</v>
      </c>
      <c r="BP153" s="218" t="s">
        <v>691</v>
      </c>
      <c r="BQ153" s="229">
        <v>45561</v>
      </c>
      <c r="BR153" s="227" t="s">
        <v>730</v>
      </c>
      <c r="BS153" s="230" t="s">
        <v>17</v>
      </c>
      <c r="BT153" s="230" t="s">
        <v>17</v>
      </c>
      <c r="BU153" s="230" t="s">
        <v>22</v>
      </c>
      <c r="BV153" s="230">
        <v>3</v>
      </c>
      <c r="BW153" s="230" t="s">
        <v>17</v>
      </c>
      <c r="BX153" s="230" t="s">
        <v>17</v>
      </c>
      <c r="BY153" s="214">
        <v>44187</v>
      </c>
      <c r="BZ153" s="228" t="s">
        <v>731</v>
      </c>
      <c r="CA153" s="228" t="s">
        <v>17</v>
      </c>
      <c r="CB153" s="228" t="s">
        <v>17</v>
      </c>
      <c r="CC153" s="228" t="s">
        <v>22</v>
      </c>
      <c r="CD153" s="228">
        <v>3</v>
      </c>
      <c r="CE153" s="228" t="s">
        <v>17</v>
      </c>
      <c r="CF153" s="228" t="s">
        <v>17</v>
      </c>
      <c r="CG153" s="229">
        <v>44187</v>
      </c>
      <c r="CH153" s="227" t="s">
        <v>11854</v>
      </c>
      <c r="CI153" s="228" t="e">
        <v>#N/A</v>
      </c>
      <c r="CJ153" s="228" t="e">
        <v>#N/A</v>
      </c>
      <c r="CK153" s="228" t="e">
        <v>#N/A</v>
      </c>
      <c r="CL153" s="228" t="e">
        <v>#N/A</v>
      </c>
      <c r="CM153" s="228" t="e">
        <v>#N/A</v>
      </c>
      <c r="CN153" s="228" t="e">
        <v>#N/A</v>
      </c>
      <c r="CO153" s="231" t="e">
        <v>#N/A</v>
      </c>
      <c r="CP153" s="228" t="s">
        <v>732</v>
      </c>
      <c r="CQ153" s="230" t="s">
        <v>17</v>
      </c>
      <c r="CR153" s="230" t="s">
        <v>17</v>
      </c>
      <c r="CS153" s="230" t="s">
        <v>22</v>
      </c>
      <c r="CT153" s="230">
        <v>3</v>
      </c>
      <c r="CU153" s="230" t="s">
        <v>17</v>
      </c>
      <c r="CV153" s="230" t="s">
        <v>17</v>
      </c>
      <c r="CW153" s="214">
        <v>44187</v>
      </c>
      <c r="CX153" s="228" t="s">
        <v>1898</v>
      </c>
      <c r="CY153" s="218">
        <v>6009000</v>
      </c>
      <c r="CZ153" s="218" t="s">
        <v>1892</v>
      </c>
      <c r="DA153" s="218" t="s">
        <v>884</v>
      </c>
      <c r="DB153" s="218">
        <v>2</v>
      </c>
      <c r="DC153" s="218" t="s">
        <v>1904</v>
      </c>
      <c r="DD153" s="218" t="s">
        <v>1899</v>
      </c>
      <c r="DE153" s="220">
        <v>45429</v>
      </c>
      <c r="DF153" s="227" t="s">
        <v>1901</v>
      </c>
      <c r="DG153" s="213">
        <v>12884000</v>
      </c>
      <c r="DH153" s="230" t="s">
        <v>1888</v>
      </c>
      <c r="DI153" s="230" t="s">
        <v>884</v>
      </c>
      <c r="DJ153" s="230">
        <v>2</v>
      </c>
      <c r="DK153" s="230" t="s">
        <v>1900</v>
      </c>
      <c r="DL153" s="230" t="s">
        <v>1899</v>
      </c>
      <c r="DM153" s="214">
        <v>45429</v>
      </c>
      <c r="DN153" s="228" t="s">
        <v>1903</v>
      </c>
      <c r="DO153" s="218">
        <v>0</v>
      </c>
      <c r="DP153" s="228" t="s">
        <v>1888</v>
      </c>
      <c r="DQ153" s="228" t="s">
        <v>884</v>
      </c>
      <c r="DR153" s="228">
        <v>2</v>
      </c>
      <c r="DS153" s="228" t="s">
        <v>1902</v>
      </c>
      <c r="DT153" s="228" t="s">
        <v>1899</v>
      </c>
      <c r="DU153" s="229">
        <v>45429</v>
      </c>
      <c r="DV153" s="227" t="s">
        <v>1905</v>
      </c>
      <c r="DW153" s="213">
        <v>5475000</v>
      </c>
      <c r="DX153" s="230" t="s">
        <v>1892</v>
      </c>
      <c r="DY153" s="230" t="s">
        <v>884</v>
      </c>
      <c r="DZ153" s="230">
        <v>2</v>
      </c>
      <c r="EA153" s="230" t="s">
        <v>1904</v>
      </c>
      <c r="EB153" s="230" t="s">
        <v>1899</v>
      </c>
      <c r="EC153" s="214">
        <v>45429</v>
      </c>
      <c r="ED153" s="228" t="s">
        <v>1907</v>
      </c>
      <c r="EE153" s="218">
        <v>534000</v>
      </c>
      <c r="EF153" s="228" t="s">
        <v>1892</v>
      </c>
      <c r="EG153" s="228" t="s">
        <v>884</v>
      </c>
      <c r="EH153" s="228">
        <v>2</v>
      </c>
      <c r="EI153" s="228" t="s">
        <v>1906</v>
      </c>
      <c r="EJ153" s="228" t="s">
        <v>1899</v>
      </c>
      <c r="EK153" s="229">
        <v>45429</v>
      </c>
      <c r="EL153" s="227" t="s">
        <v>1909</v>
      </c>
      <c r="EM153" s="213">
        <v>0</v>
      </c>
      <c r="EN153" s="230" t="s">
        <v>1892</v>
      </c>
      <c r="EO153" s="230" t="s">
        <v>884</v>
      </c>
      <c r="EP153" s="230">
        <v>2</v>
      </c>
      <c r="EQ153" s="230" t="s">
        <v>1908</v>
      </c>
      <c r="ER153" s="230" t="s">
        <v>1899</v>
      </c>
      <c r="ES153" s="214">
        <v>45429</v>
      </c>
      <c r="ET153" s="228" t="s">
        <v>7266</v>
      </c>
      <c r="EU153" s="228">
        <v>162</v>
      </c>
      <c r="EV153" s="228" t="s">
        <v>6624</v>
      </c>
      <c r="EW153" s="228" t="s">
        <v>492</v>
      </c>
      <c r="EX153" s="228">
        <v>1</v>
      </c>
      <c r="EY153" s="228" t="s">
        <v>7265</v>
      </c>
      <c r="EZ153" s="228" t="s">
        <v>691</v>
      </c>
      <c r="FA153" s="229">
        <v>45561</v>
      </c>
      <c r="FB153" s="227" t="s">
        <v>7268</v>
      </c>
      <c r="FC153" s="230">
        <v>4</v>
      </c>
      <c r="FD153" s="230" t="s">
        <v>7259</v>
      </c>
      <c r="FE153" s="230" t="s">
        <v>492</v>
      </c>
      <c r="FF153" s="230">
        <v>1</v>
      </c>
      <c r="FG153" s="230" t="s">
        <v>7267</v>
      </c>
      <c r="FH153" s="230" t="s">
        <v>7260</v>
      </c>
      <c r="FI153" s="214">
        <v>45561</v>
      </c>
      <c r="FJ153" s="227" t="s">
        <v>735</v>
      </c>
      <c r="FK153" s="228" t="s">
        <v>17</v>
      </c>
      <c r="FL153" s="228" t="s">
        <v>17</v>
      </c>
      <c r="FM153" s="228" t="s">
        <v>22</v>
      </c>
      <c r="FN153" s="228">
        <v>3</v>
      </c>
      <c r="FO153" s="228" t="s">
        <v>17</v>
      </c>
      <c r="FP153" s="218" t="s">
        <v>17</v>
      </c>
      <c r="FQ153" s="219">
        <v>44187</v>
      </c>
      <c r="FR153" s="227" t="s">
        <v>736</v>
      </c>
      <c r="FS153" s="230" t="s">
        <v>17</v>
      </c>
      <c r="FT153" s="230" t="s">
        <v>17</v>
      </c>
      <c r="FU153" s="230" t="s">
        <v>22</v>
      </c>
      <c r="FV153" s="230">
        <v>3</v>
      </c>
      <c r="FW153" s="230" t="s">
        <v>17</v>
      </c>
      <c r="FX153" s="230" t="s">
        <v>17</v>
      </c>
      <c r="FY153" s="214">
        <v>44187</v>
      </c>
      <c r="FZ153" s="228" t="s">
        <v>3605</v>
      </c>
      <c r="GA153" s="228">
        <v>0</v>
      </c>
      <c r="GB153" s="228" t="s">
        <v>2177</v>
      </c>
      <c r="GC153" s="228" t="s">
        <v>33</v>
      </c>
      <c r="GD153" s="228">
        <v>2</v>
      </c>
      <c r="GE153" s="228" t="s">
        <v>17</v>
      </c>
      <c r="GF153" s="228" t="s">
        <v>17</v>
      </c>
      <c r="GG153" s="229">
        <v>45466</v>
      </c>
      <c r="GH153" s="227" t="s">
        <v>3611</v>
      </c>
      <c r="GI153" s="230">
        <v>2</v>
      </c>
      <c r="GJ153" s="230" t="s">
        <v>2177</v>
      </c>
      <c r="GK153" s="230" t="s">
        <v>33</v>
      </c>
      <c r="GL153" s="230">
        <v>2</v>
      </c>
      <c r="GM153" s="230" t="s">
        <v>17</v>
      </c>
      <c r="GN153" s="230" t="s">
        <v>17</v>
      </c>
      <c r="GO153" s="214">
        <v>45466</v>
      </c>
      <c r="GP153" s="228" t="s">
        <v>3606</v>
      </c>
      <c r="GQ153" s="228">
        <v>0</v>
      </c>
      <c r="GR153" s="228" t="s">
        <v>2177</v>
      </c>
      <c r="GS153" s="228" t="s">
        <v>33</v>
      </c>
      <c r="GT153" s="228">
        <v>2</v>
      </c>
      <c r="GU153" s="228" t="s">
        <v>17</v>
      </c>
      <c r="GV153" s="228" t="s">
        <v>17</v>
      </c>
      <c r="GW153" s="229">
        <v>45466</v>
      </c>
      <c r="GX153" s="227" t="s">
        <v>3612</v>
      </c>
      <c r="GY153" s="230">
        <v>0</v>
      </c>
      <c r="GZ153" s="230" t="s">
        <v>2177</v>
      </c>
      <c r="HA153" s="230" t="s">
        <v>33</v>
      </c>
      <c r="HB153" s="230">
        <v>2</v>
      </c>
      <c r="HC153" s="230" t="s">
        <v>17</v>
      </c>
      <c r="HD153" s="230" t="s">
        <v>17</v>
      </c>
      <c r="HE153" s="214">
        <v>45466</v>
      </c>
      <c r="HF153" s="228" t="s">
        <v>3604</v>
      </c>
      <c r="HG153" s="228">
        <v>0</v>
      </c>
      <c r="HH153" s="228" t="s">
        <v>2177</v>
      </c>
      <c r="HI153" s="228" t="s">
        <v>33</v>
      </c>
      <c r="HJ153" s="228">
        <v>2</v>
      </c>
      <c r="HK153" s="228" t="s">
        <v>17</v>
      </c>
      <c r="HL153" s="228" t="s">
        <v>17</v>
      </c>
      <c r="HM153" s="229">
        <v>45466</v>
      </c>
      <c r="HN153" s="227" t="s">
        <v>3610</v>
      </c>
      <c r="HO153" s="230">
        <v>2</v>
      </c>
      <c r="HP153" s="230" t="s">
        <v>2177</v>
      </c>
      <c r="HQ153" s="230" t="s">
        <v>33</v>
      </c>
      <c r="HR153" s="230">
        <v>2</v>
      </c>
      <c r="HS153" s="230" t="s">
        <v>17</v>
      </c>
      <c r="HT153" s="230" t="s">
        <v>17</v>
      </c>
      <c r="HU153" s="214">
        <v>45466</v>
      </c>
      <c r="HV153" s="228" t="s">
        <v>3607</v>
      </c>
      <c r="HW153" s="228">
        <v>3</v>
      </c>
      <c r="HX153" s="228" t="s">
        <v>2177</v>
      </c>
      <c r="HY153" s="228" t="s">
        <v>33</v>
      </c>
      <c r="HZ153" s="228">
        <v>2</v>
      </c>
      <c r="IA153" s="228" t="s">
        <v>17</v>
      </c>
      <c r="IB153" s="228" t="s">
        <v>17</v>
      </c>
      <c r="IC153" s="229">
        <v>45466</v>
      </c>
      <c r="ID153" s="227" t="s">
        <v>3609</v>
      </c>
      <c r="IE153" s="230">
        <v>3</v>
      </c>
      <c r="IF153" s="230" t="s">
        <v>2177</v>
      </c>
      <c r="IG153" s="230" t="s">
        <v>33</v>
      </c>
      <c r="IH153" s="230">
        <v>2</v>
      </c>
      <c r="II153" s="230" t="s">
        <v>17</v>
      </c>
      <c r="IJ153" s="230" t="s">
        <v>17</v>
      </c>
      <c r="IK153" s="214">
        <v>45466</v>
      </c>
      <c r="IL153" s="228" t="s">
        <v>3608</v>
      </c>
      <c r="IM153" s="228">
        <v>3</v>
      </c>
      <c r="IN153" s="228" t="s">
        <v>2177</v>
      </c>
      <c r="IO153" s="228" t="s">
        <v>33</v>
      </c>
      <c r="IP153" s="228">
        <v>2</v>
      </c>
      <c r="IQ153" s="228" t="s">
        <v>17</v>
      </c>
      <c r="IR153" s="228" t="s">
        <v>17</v>
      </c>
      <c r="IS153" s="229">
        <v>45466</v>
      </c>
    </row>
    <row r="154" spans="1:253" x14ac:dyDescent="0.35">
      <c r="A154" s="11" t="s">
        <v>294</v>
      </c>
      <c r="B154" s="11" t="s">
        <v>11045</v>
      </c>
      <c r="C154" s="11" t="s">
        <v>295</v>
      </c>
      <c r="D154" s="11" t="s">
        <v>296</v>
      </c>
      <c r="E154" s="11" t="s">
        <v>10660</v>
      </c>
      <c r="F154" s="11" t="s">
        <v>1296</v>
      </c>
      <c r="G154" s="212">
        <v>908000</v>
      </c>
      <c r="H154" s="213" t="s">
        <v>1293</v>
      </c>
      <c r="I154" s="213" t="s">
        <v>492</v>
      </c>
      <c r="J154" s="213">
        <v>1</v>
      </c>
      <c r="K154" s="213" t="s">
        <v>1295</v>
      </c>
      <c r="L154" s="213" t="s">
        <v>1294</v>
      </c>
      <c r="M154" s="214">
        <v>45112</v>
      </c>
      <c r="N154" s="227" t="s">
        <v>1300</v>
      </c>
      <c r="O154" s="216">
        <v>22320</v>
      </c>
      <c r="P154" s="216" t="s">
        <v>1297</v>
      </c>
      <c r="Q154" s="216" t="s">
        <v>33</v>
      </c>
      <c r="R154" s="216">
        <v>2</v>
      </c>
      <c r="S154" s="216" t="s">
        <v>1299</v>
      </c>
      <c r="T154" s="216" t="s">
        <v>1298</v>
      </c>
      <c r="U154" s="217">
        <v>45112</v>
      </c>
      <c r="V154" s="227" t="s">
        <v>1911</v>
      </c>
      <c r="W154" s="213">
        <v>730000</v>
      </c>
      <c r="X154" s="213" t="s">
        <v>1888</v>
      </c>
      <c r="Y154" s="213" t="s">
        <v>884</v>
      </c>
      <c r="Z154" s="213">
        <v>2</v>
      </c>
      <c r="AA154" s="213" t="s">
        <v>1910</v>
      </c>
      <c r="AB154" s="213" t="s">
        <v>1889</v>
      </c>
      <c r="AC154" s="214">
        <v>45429</v>
      </c>
      <c r="AD154" s="227" t="s">
        <v>1914</v>
      </c>
      <c r="AE154" s="218">
        <v>512000</v>
      </c>
      <c r="AF154" s="218" t="s">
        <v>1892</v>
      </c>
      <c r="AG154" s="218" t="s">
        <v>884</v>
      </c>
      <c r="AH154" s="218">
        <v>2</v>
      </c>
      <c r="AI154" s="218" t="s">
        <v>1913</v>
      </c>
      <c r="AJ154" s="218" t="s">
        <v>1912</v>
      </c>
      <c r="AK154" s="219">
        <v>45429</v>
      </c>
      <c r="AL154" s="227" t="s">
        <v>7270</v>
      </c>
      <c r="AM154" s="213">
        <v>264000</v>
      </c>
      <c r="AN154" s="213" t="s">
        <v>7259</v>
      </c>
      <c r="AO154" s="213" t="s">
        <v>492</v>
      </c>
      <c r="AP154" s="213">
        <v>1</v>
      </c>
      <c r="AQ154" s="213" t="s">
        <v>7269</v>
      </c>
      <c r="AR154" s="213" t="s">
        <v>7260</v>
      </c>
      <c r="AS154" s="214">
        <v>45561</v>
      </c>
      <c r="AT154" s="228" t="s">
        <v>301</v>
      </c>
      <c r="AU154" s="218" t="s">
        <v>17</v>
      </c>
      <c r="AV154" s="218">
        <v>0</v>
      </c>
      <c r="AW154" s="218" t="s">
        <v>33</v>
      </c>
      <c r="AX154" s="218">
        <v>2</v>
      </c>
      <c r="AY154" s="218" t="s">
        <v>18</v>
      </c>
      <c r="AZ154" s="218">
        <v>0</v>
      </c>
      <c r="BA154" s="219">
        <v>43511</v>
      </c>
      <c r="BB154" s="227" t="s">
        <v>300</v>
      </c>
      <c r="BC154" s="213" t="s">
        <v>17</v>
      </c>
      <c r="BD154" s="213">
        <v>0</v>
      </c>
      <c r="BE154" s="213" t="s">
        <v>33</v>
      </c>
      <c r="BF154" s="213">
        <v>2</v>
      </c>
      <c r="BG154" s="213" t="s">
        <v>18</v>
      </c>
      <c r="BH154" s="213">
        <v>0</v>
      </c>
      <c r="BI154" s="214">
        <v>43511</v>
      </c>
      <c r="BJ154" s="228" t="s">
        <v>7272</v>
      </c>
      <c r="BK154" s="228">
        <v>84</v>
      </c>
      <c r="BL154" s="228" t="s">
        <v>6624</v>
      </c>
      <c r="BM154" s="228" t="s">
        <v>492</v>
      </c>
      <c r="BN154" s="228">
        <v>1</v>
      </c>
      <c r="BO154" s="228" t="s">
        <v>7271</v>
      </c>
      <c r="BP154" s="218" t="s">
        <v>691</v>
      </c>
      <c r="BQ154" s="229">
        <v>45561</v>
      </c>
      <c r="BR154" s="227" t="s">
        <v>297</v>
      </c>
      <c r="BS154" s="230" t="s">
        <v>17</v>
      </c>
      <c r="BT154" s="230">
        <v>0</v>
      </c>
      <c r="BU154" s="230" t="s">
        <v>33</v>
      </c>
      <c r="BV154" s="230">
        <v>2</v>
      </c>
      <c r="BW154" s="230" t="s">
        <v>18</v>
      </c>
      <c r="BX154" s="230">
        <v>0</v>
      </c>
      <c r="BY154" s="214">
        <v>43511</v>
      </c>
      <c r="BZ154" s="228" t="s">
        <v>298</v>
      </c>
      <c r="CA154" s="228" t="s">
        <v>17</v>
      </c>
      <c r="CB154" s="228">
        <v>0</v>
      </c>
      <c r="CC154" s="228" t="s">
        <v>17</v>
      </c>
      <c r="CD154" s="228" t="s">
        <v>17</v>
      </c>
      <c r="CE154" s="228" t="s">
        <v>18</v>
      </c>
      <c r="CF154" s="228">
        <v>0</v>
      </c>
      <c r="CG154" s="229">
        <v>43511</v>
      </c>
      <c r="CH154" s="227" t="s">
        <v>11855</v>
      </c>
      <c r="CI154" s="228" t="e">
        <v>#N/A</v>
      </c>
      <c r="CJ154" s="228" t="e">
        <v>#N/A</v>
      </c>
      <c r="CK154" s="228" t="e">
        <v>#N/A</v>
      </c>
      <c r="CL154" s="228" t="e">
        <v>#N/A</v>
      </c>
      <c r="CM154" s="228" t="e">
        <v>#N/A</v>
      </c>
      <c r="CN154" s="228" t="e">
        <v>#N/A</v>
      </c>
      <c r="CO154" s="231" t="e">
        <v>#N/A</v>
      </c>
      <c r="CP154" s="228" t="s">
        <v>299</v>
      </c>
      <c r="CQ154" s="230" t="s">
        <v>17</v>
      </c>
      <c r="CR154" s="230">
        <v>0</v>
      </c>
      <c r="CS154" s="230" t="s">
        <v>33</v>
      </c>
      <c r="CT154" s="230">
        <v>2</v>
      </c>
      <c r="CU154" s="230" t="s">
        <v>18</v>
      </c>
      <c r="CV154" s="230">
        <v>0</v>
      </c>
      <c r="CW154" s="214">
        <v>43511</v>
      </c>
      <c r="CX154" s="228" t="s">
        <v>1916</v>
      </c>
      <c r="CY154" s="218">
        <v>512000</v>
      </c>
      <c r="CZ154" s="218" t="s">
        <v>1892</v>
      </c>
      <c r="DA154" s="218" t="s">
        <v>884</v>
      </c>
      <c r="DB154" s="218">
        <v>2</v>
      </c>
      <c r="DC154" s="218" t="s">
        <v>1924</v>
      </c>
      <c r="DD154" s="218" t="s">
        <v>1893</v>
      </c>
      <c r="DE154" s="220">
        <v>45429</v>
      </c>
      <c r="DF154" s="227" t="s">
        <v>1919</v>
      </c>
      <c r="DG154" s="213">
        <v>218000</v>
      </c>
      <c r="DH154" s="230" t="s">
        <v>1888</v>
      </c>
      <c r="DI154" s="230" t="s">
        <v>884</v>
      </c>
      <c r="DJ154" s="230">
        <v>2</v>
      </c>
      <c r="DK154" s="230" t="s">
        <v>1918</v>
      </c>
      <c r="DL154" s="230" t="s">
        <v>1917</v>
      </c>
      <c r="DM154" s="214">
        <v>45429</v>
      </c>
      <c r="DN154" s="228" t="s">
        <v>1923</v>
      </c>
      <c r="DO154" s="218">
        <v>0</v>
      </c>
      <c r="DP154" s="228" t="s">
        <v>1920</v>
      </c>
      <c r="DQ154" s="228" t="s">
        <v>884</v>
      </c>
      <c r="DR154" s="228">
        <v>2</v>
      </c>
      <c r="DS154" s="228" t="s">
        <v>1922</v>
      </c>
      <c r="DT154" s="228" t="s">
        <v>1921</v>
      </c>
      <c r="DU154" s="229">
        <v>45429</v>
      </c>
      <c r="DV154" s="227" t="s">
        <v>1925</v>
      </c>
      <c r="DW154" s="213">
        <v>450000</v>
      </c>
      <c r="DX154" s="230" t="s">
        <v>1892</v>
      </c>
      <c r="DY154" s="230" t="s">
        <v>884</v>
      </c>
      <c r="DZ154" s="230">
        <v>2</v>
      </c>
      <c r="EA154" s="230" t="s">
        <v>1924</v>
      </c>
      <c r="EB154" s="230" t="s">
        <v>1893</v>
      </c>
      <c r="EC154" s="214">
        <v>45429</v>
      </c>
      <c r="ED154" s="228" t="s">
        <v>1927</v>
      </c>
      <c r="EE154" s="218">
        <v>62000</v>
      </c>
      <c r="EF154" s="228" t="s">
        <v>1892</v>
      </c>
      <c r="EG154" s="228" t="s">
        <v>884</v>
      </c>
      <c r="EH154" s="228">
        <v>2</v>
      </c>
      <c r="EI154" s="228" t="s">
        <v>1926</v>
      </c>
      <c r="EJ154" s="228" t="s">
        <v>1893</v>
      </c>
      <c r="EK154" s="229">
        <v>45429</v>
      </c>
      <c r="EL154" s="227" t="s">
        <v>1929</v>
      </c>
      <c r="EM154" s="213">
        <v>0</v>
      </c>
      <c r="EN154" s="230" t="s">
        <v>1892</v>
      </c>
      <c r="EO154" s="230" t="s">
        <v>884</v>
      </c>
      <c r="EP154" s="230">
        <v>2</v>
      </c>
      <c r="EQ154" s="230" t="s">
        <v>1928</v>
      </c>
      <c r="ER154" s="230" t="s">
        <v>1893</v>
      </c>
      <c r="ES154" s="214">
        <v>45429</v>
      </c>
      <c r="ET154" s="228" t="s">
        <v>7273</v>
      </c>
      <c r="EU154" s="228">
        <v>162</v>
      </c>
      <c r="EV154" s="228" t="s">
        <v>6624</v>
      </c>
      <c r="EW154" s="228" t="s">
        <v>492</v>
      </c>
      <c r="EX154" s="228">
        <v>1</v>
      </c>
      <c r="EY154" s="228" t="s">
        <v>7265</v>
      </c>
      <c r="EZ154" s="228" t="s">
        <v>691</v>
      </c>
      <c r="FA154" s="229">
        <v>45561</v>
      </c>
      <c r="FB154" s="227" t="s">
        <v>7275</v>
      </c>
      <c r="FC154" s="230">
        <v>4</v>
      </c>
      <c r="FD154" s="230" t="s">
        <v>7259</v>
      </c>
      <c r="FE154" s="230" t="s">
        <v>492</v>
      </c>
      <c r="FF154" s="230">
        <v>1</v>
      </c>
      <c r="FG154" s="230" t="s">
        <v>7274</v>
      </c>
      <c r="FH154" s="230" t="s">
        <v>7260</v>
      </c>
      <c r="FI154" s="214">
        <v>45561</v>
      </c>
      <c r="FJ154" s="227" t="s">
        <v>302</v>
      </c>
      <c r="FK154" s="228" t="s">
        <v>17</v>
      </c>
      <c r="FL154" s="228">
        <v>0</v>
      </c>
      <c r="FM154" s="228" t="s">
        <v>33</v>
      </c>
      <c r="FN154" s="228">
        <v>2</v>
      </c>
      <c r="FO154" s="228">
        <v>0</v>
      </c>
      <c r="FP154" s="218">
        <v>0</v>
      </c>
      <c r="FQ154" s="219">
        <v>43511</v>
      </c>
      <c r="FR154" s="227" t="s">
        <v>303</v>
      </c>
      <c r="FS154" s="230" t="s">
        <v>17</v>
      </c>
      <c r="FT154" s="230">
        <v>0</v>
      </c>
      <c r="FU154" s="230" t="s">
        <v>33</v>
      </c>
      <c r="FV154" s="230">
        <v>2</v>
      </c>
      <c r="FW154" s="230">
        <v>0</v>
      </c>
      <c r="FX154" s="230">
        <v>0</v>
      </c>
      <c r="FY154" s="214">
        <v>43511</v>
      </c>
      <c r="FZ154" s="228" t="s">
        <v>3614</v>
      </c>
      <c r="GA154" s="228">
        <v>0</v>
      </c>
      <c r="GB154" s="228" t="s">
        <v>2177</v>
      </c>
      <c r="GC154" s="228" t="s">
        <v>33</v>
      </c>
      <c r="GD154" s="228">
        <v>2</v>
      </c>
      <c r="GE154" s="228" t="s">
        <v>17</v>
      </c>
      <c r="GF154" s="228" t="s">
        <v>17</v>
      </c>
      <c r="GG154" s="229">
        <v>45466</v>
      </c>
      <c r="GH154" s="227" t="s">
        <v>3620</v>
      </c>
      <c r="GI154" s="230">
        <v>1</v>
      </c>
      <c r="GJ154" s="230" t="s">
        <v>2177</v>
      </c>
      <c r="GK154" s="230" t="s">
        <v>33</v>
      </c>
      <c r="GL154" s="230">
        <v>2</v>
      </c>
      <c r="GM154" s="230" t="s">
        <v>17</v>
      </c>
      <c r="GN154" s="230" t="s">
        <v>17</v>
      </c>
      <c r="GO154" s="214">
        <v>45466</v>
      </c>
      <c r="GP154" s="228" t="s">
        <v>3615</v>
      </c>
      <c r="GQ154" s="228">
        <v>0</v>
      </c>
      <c r="GR154" s="228" t="s">
        <v>2177</v>
      </c>
      <c r="GS154" s="228" t="s">
        <v>33</v>
      </c>
      <c r="GT154" s="228">
        <v>2</v>
      </c>
      <c r="GU154" s="228" t="s">
        <v>17</v>
      </c>
      <c r="GV154" s="228" t="s">
        <v>17</v>
      </c>
      <c r="GW154" s="229">
        <v>45466</v>
      </c>
      <c r="GX154" s="227" t="s">
        <v>3621</v>
      </c>
      <c r="GY154" s="230">
        <v>0</v>
      </c>
      <c r="GZ154" s="230" t="s">
        <v>2177</v>
      </c>
      <c r="HA154" s="230" t="s">
        <v>33</v>
      </c>
      <c r="HB154" s="230">
        <v>2</v>
      </c>
      <c r="HC154" s="230" t="s">
        <v>17</v>
      </c>
      <c r="HD154" s="230" t="s">
        <v>17</v>
      </c>
      <c r="HE154" s="214">
        <v>45466</v>
      </c>
      <c r="HF154" s="228" t="s">
        <v>3613</v>
      </c>
      <c r="HG154" s="228">
        <v>0</v>
      </c>
      <c r="HH154" s="228" t="s">
        <v>2177</v>
      </c>
      <c r="HI154" s="228" t="s">
        <v>33</v>
      </c>
      <c r="HJ154" s="228">
        <v>2</v>
      </c>
      <c r="HK154" s="228" t="s">
        <v>17</v>
      </c>
      <c r="HL154" s="228" t="s">
        <v>17</v>
      </c>
      <c r="HM154" s="229">
        <v>45466</v>
      </c>
      <c r="HN154" s="227" t="s">
        <v>3619</v>
      </c>
      <c r="HO154" s="230">
        <v>2</v>
      </c>
      <c r="HP154" s="230" t="s">
        <v>2177</v>
      </c>
      <c r="HQ154" s="230" t="s">
        <v>33</v>
      </c>
      <c r="HR154" s="230">
        <v>2</v>
      </c>
      <c r="HS154" s="230" t="s">
        <v>17</v>
      </c>
      <c r="HT154" s="230" t="s">
        <v>17</v>
      </c>
      <c r="HU154" s="214">
        <v>45466</v>
      </c>
      <c r="HV154" s="228" t="s">
        <v>3616</v>
      </c>
      <c r="HW154" s="228">
        <v>3</v>
      </c>
      <c r="HX154" s="228" t="s">
        <v>2177</v>
      </c>
      <c r="HY154" s="228" t="s">
        <v>33</v>
      </c>
      <c r="HZ154" s="228">
        <v>2</v>
      </c>
      <c r="IA154" s="228" t="s">
        <v>17</v>
      </c>
      <c r="IB154" s="228" t="s">
        <v>17</v>
      </c>
      <c r="IC154" s="229">
        <v>45466</v>
      </c>
      <c r="ID154" s="227" t="s">
        <v>3618</v>
      </c>
      <c r="IE154" s="230">
        <v>3</v>
      </c>
      <c r="IF154" s="230" t="s">
        <v>2177</v>
      </c>
      <c r="IG154" s="230" t="s">
        <v>33</v>
      </c>
      <c r="IH154" s="230">
        <v>2</v>
      </c>
      <c r="II154" s="230" t="s">
        <v>17</v>
      </c>
      <c r="IJ154" s="230" t="s">
        <v>17</v>
      </c>
      <c r="IK154" s="214">
        <v>45466</v>
      </c>
      <c r="IL154" s="228" t="s">
        <v>3617</v>
      </c>
      <c r="IM154" s="228">
        <v>3</v>
      </c>
      <c r="IN154" s="228" t="s">
        <v>2177</v>
      </c>
      <c r="IO154" s="228" t="s">
        <v>33</v>
      </c>
      <c r="IP154" s="228">
        <v>2</v>
      </c>
      <c r="IQ154" s="228" t="s">
        <v>17</v>
      </c>
      <c r="IR154" s="228" t="s">
        <v>17</v>
      </c>
      <c r="IS154" s="229">
        <v>45466</v>
      </c>
    </row>
    <row r="155" spans="1:253" x14ac:dyDescent="0.35">
      <c r="A155" s="11" t="s">
        <v>304</v>
      </c>
      <c r="B155" s="11" t="s">
        <v>11090</v>
      </c>
      <c r="C155" s="11" t="s">
        <v>305</v>
      </c>
      <c r="D155" s="11" t="s">
        <v>296</v>
      </c>
      <c r="E155" s="11" t="s">
        <v>10660</v>
      </c>
      <c r="F155" s="11" t="s">
        <v>1302</v>
      </c>
      <c r="G155" s="212">
        <v>3449000</v>
      </c>
      <c r="H155" s="213" t="s">
        <v>1293</v>
      </c>
      <c r="I155" s="213" t="s">
        <v>492</v>
      </c>
      <c r="J155" s="213">
        <v>1</v>
      </c>
      <c r="K155" s="213" t="s">
        <v>1301</v>
      </c>
      <c r="L155" s="213" t="s">
        <v>1294</v>
      </c>
      <c r="M155" s="214">
        <v>45112</v>
      </c>
      <c r="N155" s="227" t="s">
        <v>1306</v>
      </c>
      <c r="O155" s="216">
        <v>148765</v>
      </c>
      <c r="P155" s="216" t="s">
        <v>1303</v>
      </c>
      <c r="Q155" s="216" t="s">
        <v>492</v>
      </c>
      <c r="R155" s="216">
        <v>1</v>
      </c>
      <c r="S155" s="216" t="s">
        <v>1305</v>
      </c>
      <c r="T155" s="216" t="s">
        <v>1304</v>
      </c>
      <c r="U155" s="217">
        <v>45112</v>
      </c>
      <c r="V155" s="227" t="s">
        <v>1931</v>
      </c>
      <c r="W155" s="213">
        <v>3905000</v>
      </c>
      <c r="X155" s="213" t="s">
        <v>1920</v>
      </c>
      <c r="Y155" s="213" t="s">
        <v>884</v>
      </c>
      <c r="Z155" s="213">
        <v>2</v>
      </c>
      <c r="AA155" s="213" t="s">
        <v>1930</v>
      </c>
      <c r="AB155" s="213" t="s">
        <v>1917</v>
      </c>
      <c r="AC155" s="214">
        <v>45429</v>
      </c>
      <c r="AD155" s="227" t="s">
        <v>1935</v>
      </c>
      <c r="AE155" s="218">
        <v>1097000</v>
      </c>
      <c r="AF155" s="218" t="s">
        <v>1932</v>
      </c>
      <c r="AG155" s="218" t="s">
        <v>884</v>
      </c>
      <c r="AH155" s="218">
        <v>2</v>
      </c>
      <c r="AI155" s="218" t="s">
        <v>1934</v>
      </c>
      <c r="AJ155" s="218" t="s">
        <v>1933</v>
      </c>
      <c r="AK155" s="219">
        <v>45429</v>
      </c>
      <c r="AL155" s="227" t="s">
        <v>7277</v>
      </c>
      <c r="AM155" s="213">
        <v>211000</v>
      </c>
      <c r="AN155" s="213" t="s">
        <v>7259</v>
      </c>
      <c r="AO155" s="213" t="s">
        <v>492</v>
      </c>
      <c r="AP155" s="213">
        <v>1</v>
      </c>
      <c r="AQ155" s="213" t="s">
        <v>7276</v>
      </c>
      <c r="AR155" s="213" t="s">
        <v>7260</v>
      </c>
      <c r="AS155" s="214">
        <v>45561</v>
      </c>
      <c r="AT155" s="228" t="s">
        <v>313</v>
      </c>
      <c r="AU155" s="218" t="s">
        <v>17</v>
      </c>
      <c r="AV155" s="218">
        <v>0</v>
      </c>
      <c r="AW155" s="218" t="s">
        <v>33</v>
      </c>
      <c r="AX155" s="218">
        <v>2</v>
      </c>
      <c r="AY155" s="218" t="s">
        <v>180</v>
      </c>
      <c r="AZ155" s="218" t="s">
        <v>311</v>
      </c>
      <c r="BA155" s="219">
        <v>43511</v>
      </c>
      <c r="BB155" s="227" t="s">
        <v>312</v>
      </c>
      <c r="BC155" s="213" t="s">
        <v>17</v>
      </c>
      <c r="BD155" s="213">
        <v>0</v>
      </c>
      <c r="BE155" s="213" t="s">
        <v>33</v>
      </c>
      <c r="BF155" s="213">
        <v>2</v>
      </c>
      <c r="BG155" s="213" t="s">
        <v>180</v>
      </c>
      <c r="BH155" s="213" t="s">
        <v>311</v>
      </c>
      <c r="BI155" s="214">
        <v>43511</v>
      </c>
      <c r="BJ155" s="228" t="s">
        <v>7279</v>
      </c>
      <c r="BK155" s="228">
        <v>31</v>
      </c>
      <c r="BL155" s="228" t="s">
        <v>6624</v>
      </c>
      <c r="BM155" s="228" t="s">
        <v>492</v>
      </c>
      <c r="BN155" s="228">
        <v>1</v>
      </c>
      <c r="BO155" s="228" t="s">
        <v>7278</v>
      </c>
      <c r="BP155" s="218" t="s">
        <v>691</v>
      </c>
      <c r="BQ155" s="229">
        <v>45561</v>
      </c>
      <c r="BR155" s="227" t="s">
        <v>306</v>
      </c>
      <c r="BS155" s="230" t="s">
        <v>17</v>
      </c>
      <c r="BT155" s="230">
        <v>0</v>
      </c>
      <c r="BU155" s="230" t="s">
        <v>33</v>
      </c>
      <c r="BV155" s="230">
        <v>2</v>
      </c>
      <c r="BW155" s="230" t="s">
        <v>180</v>
      </c>
      <c r="BX155" s="230">
        <v>0</v>
      </c>
      <c r="BY155" s="214">
        <v>43511</v>
      </c>
      <c r="BZ155" s="228" t="s">
        <v>309</v>
      </c>
      <c r="CA155" s="228">
        <v>0</v>
      </c>
      <c r="CB155" s="228" t="s">
        <v>17</v>
      </c>
      <c r="CC155" s="228" t="s">
        <v>33</v>
      </c>
      <c r="CD155" s="228">
        <v>2</v>
      </c>
      <c r="CE155" s="228" t="s">
        <v>308</v>
      </c>
      <c r="CF155" s="228" t="s">
        <v>307</v>
      </c>
      <c r="CG155" s="229">
        <v>43511</v>
      </c>
      <c r="CH155" s="227" t="s">
        <v>11856</v>
      </c>
      <c r="CI155" s="228" t="e">
        <v>#N/A</v>
      </c>
      <c r="CJ155" s="228" t="e">
        <v>#N/A</v>
      </c>
      <c r="CK155" s="228" t="e">
        <v>#N/A</v>
      </c>
      <c r="CL155" s="228" t="e">
        <v>#N/A</v>
      </c>
      <c r="CM155" s="228" t="e">
        <v>#N/A</v>
      </c>
      <c r="CN155" s="228" t="e">
        <v>#N/A</v>
      </c>
      <c r="CO155" s="231" t="e">
        <v>#N/A</v>
      </c>
      <c r="CP155" s="228" t="s">
        <v>310</v>
      </c>
      <c r="CQ155" s="230" t="s">
        <v>17</v>
      </c>
      <c r="CR155" s="230">
        <v>0</v>
      </c>
      <c r="CS155" s="230" t="s">
        <v>33</v>
      </c>
      <c r="CT155" s="230">
        <v>2</v>
      </c>
      <c r="CU155" s="230" t="s">
        <v>180</v>
      </c>
      <c r="CV155" s="230">
        <v>0</v>
      </c>
      <c r="CW155" s="214">
        <v>43511</v>
      </c>
      <c r="CX155" s="228" t="s">
        <v>1937</v>
      </c>
      <c r="CY155" s="218">
        <v>1096000</v>
      </c>
      <c r="CZ155" s="218" t="s">
        <v>1892</v>
      </c>
      <c r="DA155" s="218" t="s">
        <v>884</v>
      </c>
      <c r="DB155" s="218">
        <v>2</v>
      </c>
      <c r="DC155" s="218" t="s">
        <v>1942</v>
      </c>
      <c r="DD155" s="218" t="s">
        <v>1893</v>
      </c>
      <c r="DE155" s="220">
        <v>45429</v>
      </c>
      <c r="DF155" s="227" t="s">
        <v>1939</v>
      </c>
      <c r="DG155" s="213">
        <v>2808000</v>
      </c>
      <c r="DH155" s="230" t="s">
        <v>1920</v>
      </c>
      <c r="DI155" s="230" t="s">
        <v>884</v>
      </c>
      <c r="DJ155" s="230">
        <v>2</v>
      </c>
      <c r="DK155" s="230" t="s">
        <v>1938</v>
      </c>
      <c r="DL155" s="230" t="s">
        <v>1917</v>
      </c>
      <c r="DM155" s="214">
        <v>45429</v>
      </c>
      <c r="DN155" s="228" t="s">
        <v>1941</v>
      </c>
      <c r="DO155" s="218">
        <v>0</v>
      </c>
      <c r="DP155" s="228" t="s">
        <v>1920</v>
      </c>
      <c r="DQ155" s="228" t="s">
        <v>884</v>
      </c>
      <c r="DR155" s="228">
        <v>2</v>
      </c>
      <c r="DS155" s="228" t="s">
        <v>1940</v>
      </c>
      <c r="DT155" s="228" t="s">
        <v>1917</v>
      </c>
      <c r="DU155" s="229">
        <v>45429</v>
      </c>
      <c r="DV155" s="227" t="s">
        <v>1943</v>
      </c>
      <c r="DW155" s="213">
        <v>1094000</v>
      </c>
      <c r="DX155" s="230" t="s">
        <v>1892</v>
      </c>
      <c r="DY155" s="230" t="s">
        <v>884</v>
      </c>
      <c r="DZ155" s="230">
        <v>2</v>
      </c>
      <c r="EA155" s="230" t="s">
        <v>1942</v>
      </c>
      <c r="EB155" s="230" t="s">
        <v>1893</v>
      </c>
      <c r="EC155" s="214">
        <v>45429</v>
      </c>
      <c r="ED155" s="228" t="s">
        <v>1945</v>
      </c>
      <c r="EE155" s="218">
        <v>2000</v>
      </c>
      <c r="EF155" s="228" t="s">
        <v>1892</v>
      </c>
      <c r="EG155" s="228" t="s">
        <v>884</v>
      </c>
      <c r="EH155" s="228">
        <v>2</v>
      </c>
      <c r="EI155" s="228" t="s">
        <v>1944</v>
      </c>
      <c r="EJ155" s="228" t="s">
        <v>1893</v>
      </c>
      <c r="EK155" s="229">
        <v>45429</v>
      </c>
      <c r="EL155" s="227" t="s">
        <v>1947</v>
      </c>
      <c r="EM155" s="213">
        <v>0</v>
      </c>
      <c r="EN155" s="230" t="s">
        <v>1932</v>
      </c>
      <c r="EO155" s="230" t="s">
        <v>884</v>
      </c>
      <c r="EP155" s="230">
        <v>2</v>
      </c>
      <c r="EQ155" s="230" t="s">
        <v>1946</v>
      </c>
      <c r="ER155" s="230" t="s">
        <v>1933</v>
      </c>
      <c r="ES155" s="214">
        <v>45429</v>
      </c>
      <c r="ET155" s="228" t="s">
        <v>7280</v>
      </c>
      <c r="EU155" s="228">
        <v>162</v>
      </c>
      <c r="EV155" s="228" t="s">
        <v>6624</v>
      </c>
      <c r="EW155" s="228" t="s">
        <v>492</v>
      </c>
      <c r="EX155" s="228">
        <v>1</v>
      </c>
      <c r="EY155" s="228" t="s">
        <v>7265</v>
      </c>
      <c r="EZ155" s="228" t="s">
        <v>691</v>
      </c>
      <c r="FA155" s="229">
        <v>45561</v>
      </c>
      <c r="FB155" s="227" t="s">
        <v>7282</v>
      </c>
      <c r="FC155" s="230">
        <v>3</v>
      </c>
      <c r="FD155" s="230" t="s">
        <v>7259</v>
      </c>
      <c r="FE155" s="230" t="s">
        <v>492</v>
      </c>
      <c r="FF155" s="230">
        <v>1</v>
      </c>
      <c r="FG155" s="230" t="s">
        <v>7281</v>
      </c>
      <c r="FH155" s="230" t="s">
        <v>7260</v>
      </c>
      <c r="FI155" s="214">
        <v>45561</v>
      </c>
      <c r="FJ155" s="227" t="s">
        <v>314</v>
      </c>
      <c r="FK155" s="228" t="s">
        <v>17</v>
      </c>
      <c r="FL155" s="228">
        <v>0</v>
      </c>
      <c r="FM155" s="228" t="s">
        <v>33</v>
      </c>
      <c r="FN155" s="228">
        <v>2</v>
      </c>
      <c r="FO155" s="228" t="s">
        <v>180</v>
      </c>
      <c r="FP155" s="218" t="s">
        <v>311</v>
      </c>
      <c r="FQ155" s="219">
        <v>43511</v>
      </c>
      <c r="FR155" s="227" t="s">
        <v>315</v>
      </c>
      <c r="FS155" s="230" t="s">
        <v>17</v>
      </c>
      <c r="FT155" s="230">
        <v>0</v>
      </c>
      <c r="FU155" s="230" t="s">
        <v>33</v>
      </c>
      <c r="FV155" s="230">
        <v>2</v>
      </c>
      <c r="FW155" s="230" t="s">
        <v>180</v>
      </c>
      <c r="FX155" s="230">
        <v>0</v>
      </c>
      <c r="FY155" s="214">
        <v>43511</v>
      </c>
      <c r="FZ155" s="228" t="s">
        <v>3623</v>
      </c>
      <c r="GA155" s="228">
        <v>0</v>
      </c>
      <c r="GB155" s="228" t="s">
        <v>2177</v>
      </c>
      <c r="GC155" s="228" t="s">
        <v>33</v>
      </c>
      <c r="GD155" s="228">
        <v>2</v>
      </c>
      <c r="GE155" s="228" t="s">
        <v>17</v>
      </c>
      <c r="GF155" s="228" t="s">
        <v>17</v>
      </c>
      <c r="GG155" s="229">
        <v>45466</v>
      </c>
      <c r="GH155" s="227" t="s">
        <v>3628</v>
      </c>
      <c r="GI155" s="230">
        <v>1</v>
      </c>
      <c r="GJ155" s="230" t="s">
        <v>2177</v>
      </c>
      <c r="GK155" s="230" t="s">
        <v>33</v>
      </c>
      <c r="GL155" s="230">
        <v>2</v>
      </c>
      <c r="GM155" s="230" t="s">
        <v>17</v>
      </c>
      <c r="GN155" s="230" t="s">
        <v>17</v>
      </c>
      <c r="GO155" s="214">
        <v>45466</v>
      </c>
      <c r="GP155" s="228" t="s">
        <v>3624</v>
      </c>
      <c r="GQ155" s="228">
        <v>0</v>
      </c>
      <c r="GR155" s="228" t="s">
        <v>2177</v>
      </c>
      <c r="GS155" s="228" t="s">
        <v>33</v>
      </c>
      <c r="GT155" s="228">
        <v>2</v>
      </c>
      <c r="GU155" s="228" t="s">
        <v>17</v>
      </c>
      <c r="GV155" s="228" t="s">
        <v>17</v>
      </c>
      <c r="GW155" s="229">
        <v>45466</v>
      </c>
      <c r="GX155" s="227" t="s">
        <v>3629</v>
      </c>
      <c r="GY155" s="230">
        <v>0</v>
      </c>
      <c r="GZ155" s="230" t="s">
        <v>2177</v>
      </c>
      <c r="HA155" s="230" t="s">
        <v>33</v>
      </c>
      <c r="HB155" s="230">
        <v>2</v>
      </c>
      <c r="HC155" s="230" t="s">
        <v>17</v>
      </c>
      <c r="HD155" s="230" t="s">
        <v>17</v>
      </c>
      <c r="HE155" s="214">
        <v>45466</v>
      </c>
      <c r="HF155" s="228" t="s">
        <v>3622</v>
      </c>
      <c r="HG155" s="228">
        <v>0</v>
      </c>
      <c r="HH155" s="228" t="s">
        <v>2177</v>
      </c>
      <c r="HI155" s="228" t="s">
        <v>33</v>
      </c>
      <c r="HJ155" s="228">
        <v>2</v>
      </c>
      <c r="HK155" s="228" t="s">
        <v>17</v>
      </c>
      <c r="HL155" s="228" t="s">
        <v>17</v>
      </c>
      <c r="HM155" s="229">
        <v>45466</v>
      </c>
      <c r="HN155" s="227" t="s">
        <v>3627</v>
      </c>
      <c r="HO155" s="230">
        <v>1</v>
      </c>
      <c r="HP155" s="230" t="s">
        <v>2177</v>
      </c>
      <c r="HQ155" s="230" t="s">
        <v>33</v>
      </c>
      <c r="HR155" s="230">
        <v>2</v>
      </c>
      <c r="HS155" s="230" t="s">
        <v>17</v>
      </c>
      <c r="HT155" s="230" t="s">
        <v>17</v>
      </c>
      <c r="HU155" s="214">
        <v>45466</v>
      </c>
      <c r="HV155" s="228" t="s">
        <v>3625</v>
      </c>
      <c r="HW155" s="228">
        <v>1</v>
      </c>
      <c r="HX155" s="228" t="s">
        <v>2177</v>
      </c>
      <c r="HY155" s="228" t="s">
        <v>33</v>
      </c>
      <c r="HZ155" s="228">
        <v>2</v>
      </c>
      <c r="IA155" s="228" t="s">
        <v>17</v>
      </c>
      <c r="IB155" s="228" t="s">
        <v>17</v>
      </c>
      <c r="IC155" s="229">
        <v>45466</v>
      </c>
      <c r="ID155" s="227" t="s">
        <v>3626</v>
      </c>
      <c r="IE155" s="230">
        <v>3</v>
      </c>
      <c r="IF155" s="230" t="s">
        <v>2177</v>
      </c>
      <c r="IG155" s="230" t="s">
        <v>33</v>
      </c>
      <c r="IH155" s="230">
        <v>2</v>
      </c>
      <c r="II155" s="230" t="s">
        <v>17</v>
      </c>
      <c r="IJ155" s="230" t="s">
        <v>17</v>
      </c>
      <c r="IK155" s="214">
        <v>45466</v>
      </c>
      <c r="IL155" s="228" t="s">
        <v>3807</v>
      </c>
      <c r="IM155" s="228">
        <v>3</v>
      </c>
      <c r="IN155" s="228" t="s">
        <v>2177</v>
      </c>
      <c r="IO155" s="228" t="s">
        <v>33</v>
      </c>
      <c r="IP155" s="228">
        <v>2</v>
      </c>
      <c r="IQ155" s="228" t="s">
        <v>17</v>
      </c>
      <c r="IR155" s="228" t="s">
        <v>17</v>
      </c>
      <c r="IS155" s="229">
        <v>45479</v>
      </c>
    </row>
    <row r="156" spans="1:253" x14ac:dyDescent="0.35">
      <c r="A156" s="11" t="s">
        <v>316</v>
      </c>
      <c r="B156" s="11" t="s">
        <v>11090</v>
      </c>
      <c r="C156" s="11" t="s">
        <v>317</v>
      </c>
      <c r="D156" s="11" t="s">
        <v>296</v>
      </c>
      <c r="E156" s="11" t="s">
        <v>10660</v>
      </c>
      <c r="F156" s="11" t="s">
        <v>1309</v>
      </c>
      <c r="G156" s="212">
        <v>2509000</v>
      </c>
      <c r="H156" s="213" t="s">
        <v>1293</v>
      </c>
      <c r="I156" s="213" t="s">
        <v>492</v>
      </c>
      <c r="J156" s="213">
        <v>1</v>
      </c>
      <c r="K156" s="213" t="s">
        <v>1308</v>
      </c>
      <c r="L156" s="213" t="s">
        <v>1307</v>
      </c>
      <c r="M156" s="214">
        <v>45112</v>
      </c>
      <c r="N156" s="227" t="s">
        <v>1313</v>
      </c>
      <c r="O156" s="216">
        <v>374096</v>
      </c>
      <c r="P156" s="216" t="s">
        <v>1310</v>
      </c>
      <c r="Q156" s="216" t="s">
        <v>492</v>
      </c>
      <c r="R156" s="216">
        <v>1</v>
      </c>
      <c r="S156" s="216" t="s">
        <v>1312</v>
      </c>
      <c r="T156" s="216" t="s">
        <v>1311</v>
      </c>
      <c r="U156" s="217">
        <v>45112</v>
      </c>
      <c r="V156" s="227" t="s">
        <v>1949</v>
      </c>
      <c r="W156" s="213">
        <v>3127000</v>
      </c>
      <c r="X156" s="213" t="s">
        <v>1920</v>
      </c>
      <c r="Y156" s="213" t="s">
        <v>884</v>
      </c>
      <c r="Z156" s="213">
        <v>2</v>
      </c>
      <c r="AA156" s="213" t="s">
        <v>1948</v>
      </c>
      <c r="AB156" s="213" t="s">
        <v>1917</v>
      </c>
      <c r="AC156" s="214">
        <v>45429</v>
      </c>
      <c r="AD156" s="227" t="s">
        <v>1951</v>
      </c>
      <c r="AE156" s="218">
        <v>2114000</v>
      </c>
      <c r="AF156" s="218" t="s">
        <v>1892</v>
      </c>
      <c r="AG156" s="218" t="s">
        <v>884</v>
      </c>
      <c r="AH156" s="218">
        <v>2</v>
      </c>
      <c r="AI156" s="218" t="s">
        <v>1950</v>
      </c>
      <c r="AJ156" s="218" t="s">
        <v>1893</v>
      </c>
      <c r="AK156" s="219">
        <v>45429</v>
      </c>
      <c r="AL156" s="227" t="s">
        <v>7284</v>
      </c>
      <c r="AM156" s="213">
        <v>1234000</v>
      </c>
      <c r="AN156" s="213" t="s">
        <v>7259</v>
      </c>
      <c r="AO156" s="213" t="s">
        <v>492</v>
      </c>
      <c r="AP156" s="213">
        <v>1</v>
      </c>
      <c r="AQ156" s="213" t="s">
        <v>7283</v>
      </c>
      <c r="AR156" s="213" t="s">
        <v>7260</v>
      </c>
      <c r="AS156" s="214">
        <v>45561</v>
      </c>
      <c r="AT156" s="228" t="s">
        <v>323</v>
      </c>
      <c r="AU156" s="218" t="s">
        <v>17</v>
      </c>
      <c r="AV156" s="218">
        <v>0</v>
      </c>
      <c r="AW156" s="218" t="s">
        <v>33</v>
      </c>
      <c r="AX156" s="218">
        <v>2</v>
      </c>
      <c r="AY156" s="218" t="s">
        <v>180</v>
      </c>
      <c r="AZ156" s="218">
        <v>0</v>
      </c>
      <c r="BA156" s="219">
        <v>43511</v>
      </c>
      <c r="BB156" s="227" t="s">
        <v>322</v>
      </c>
      <c r="BC156" s="213" t="s">
        <v>17</v>
      </c>
      <c r="BD156" s="213">
        <v>0</v>
      </c>
      <c r="BE156" s="213" t="s">
        <v>33</v>
      </c>
      <c r="BF156" s="213">
        <v>2</v>
      </c>
      <c r="BG156" s="213" t="s">
        <v>180</v>
      </c>
      <c r="BH156" s="213">
        <v>0</v>
      </c>
      <c r="BI156" s="214">
        <v>43511</v>
      </c>
      <c r="BJ156" s="228" t="s">
        <v>7286</v>
      </c>
      <c r="BK156" s="228">
        <v>47</v>
      </c>
      <c r="BL156" s="228" t="s">
        <v>6624</v>
      </c>
      <c r="BM156" s="228" t="s">
        <v>492</v>
      </c>
      <c r="BN156" s="228">
        <v>1</v>
      </c>
      <c r="BO156" s="228" t="s">
        <v>7285</v>
      </c>
      <c r="BP156" s="218" t="s">
        <v>691</v>
      </c>
      <c r="BQ156" s="229">
        <v>45561</v>
      </c>
      <c r="BR156" s="227" t="s">
        <v>318</v>
      </c>
      <c r="BS156" s="230" t="s">
        <v>17</v>
      </c>
      <c r="BT156" s="230">
        <v>0</v>
      </c>
      <c r="BU156" s="230" t="s">
        <v>33</v>
      </c>
      <c r="BV156" s="230">
        <v>2</v>
      </c>
      <c r="BW156" s="230" t="s">
        <v>180</v>
      </c>
      <c r="BX156" s="230">
        <v>0</v>
      </c>
      <c r="BY156" s="214">
        <v>43511</v>
      </c>
      <c r="BZ156" s="228" t="s">
        <v>320</v>
      </c>
      <c r="CA156" s="228">
        <v>0</v>
      </c>
      <c r="CB156" s="228" t="s">
        <v>17</v>
      </c>
      <c r="CC156" s="228" t="s">
        <v>33</v>
      </c>
      <c r="CD156" s="228">
        <v>2</v>
      </c>
      <c r="CE156" s="228" t="s">
        <v>319</v>
      </c>
      <c r="CF156" s="228" t="s">
        <v>17</v>
      </c>
      <c r="CG156" s="229">
        <v>43511</v>
      </c>
      <c r="CH156" s="227" t="s">
        <v>11857</v>
      </c>
      <c r="CI156" s="228" t="e">
        <v>#N/A</v>
      </c>
      <c r="CJ156" s="228" t="e">
        <v>#N/A</v>
      </c>
      <c r="CK156" s="228" t="e">
        <v>#N/A</v>
      </c>
      <c r="CL156" s="228" t="e">
        <v>#N/A</v>
      </c>
      <c r="CM156" s="228" t="e">
        <v>#N/A</v>
      </c>
      <c r="CN156" s="228" t="e">
        <v>#N/A</v>
      </c>
      <c r="CO156" s="231" t="e">
        <v>#N/A</v>
      </c>
      <c r="CP156" s="228" t="s">
        <v>321</v>
      </c>
      <c r="CQ156" s="230" t="s">
        <v>17</v>
      </c>
      <c r="CR156" s="230">
        <v>0</v>
      </c>
      <c r="CS156" s="230" t="s">
        <v>33</v>
      </c>
      <c r="CT156" s="230">
        <v>2</v>
      </c>
      <c r="CU156" s="230" t="s">
        <v>180</v>
      </c>
      <c r="CV156" s="230">
        <v>0</v>
      </c>
      <c r="CW156" s="214">
        <v>43511</v>
      </c>
      <c r="CX156" s="228" t="s">
        <v>1953</v>
      </c>
      <c r="CY156" s="218">
        <v>2114000</v>
      </c>
      <c r="CZ156" s="218" t="s">
        <v>1892</v>
      </c>
      <c r="DA156" s="218" t="s">
        <v>884</v>
      </c>
      <c r="DB156" s="218">
        <v>2</v>
      </c>
      <c r="DC156" s="218" t="s">
        <v>1958</v>
      </c>
      <c r="DD156" s="218" t="s">
        <v>1893</v>
      </c>
      <c r="DE156" s="220">
        <v>45429</v>
      </c>
      <c r="DF156" s="227" t="s">
        <v>1955</v>
      </c>
      <c r="DG156" s="213">
        <v>1013000</v>
      </c>
      <c r="DH156" s="230" t="s">
        <v>1920</v>
      </c>
      <c r="DI156" s="230" t="s">
        <v>884</v>
      </c>
      <c r="DJ156" s="230">
        <v>2</v>
      </c>
      <c r="DK156" s="230" t="s">
        <v>1954</v>
      </c>
      <c r="DL156" s="230" t="s">
        <v>1917</v>
      </c>
      <c r="DM156" s="214">
        <v>45429</v>
      </c>
      <c r="DN156" s="228" t="s">
        <v>1957</v>
      </c>
      <c r="DO156" s="218">
        <v>0</v>
      </c>
      <c r="DP156" s="228" t="s">
        <v>1920</v>
      </c>
      <c r="DQ156" s="228" t="s">
        <v>884</v>
      </c>
      <c r="DR156" s="228">
        <v>2</v>
      </c>
      <c r="DS156" s="228" t="s">
        <v>1956</v>
      </c>
      <c r="DT156" s="228" t="s">
        <v>1917</v>
      </c>
      <c r="DU156" s="229">
        <v>45429</v>
      </c>
      <c r="DV156" s="227" t="s">
        <v>1959</v>
      </c>
      <c r="DW156" s="213">
        <v>2005000</v>
      </c>
      <c r="DX156" s="230" t="s">
        <v>1892</v>
      </c>
      <c r="DY156" s="230" t="s">
        <v>884</v>
      </c>
      <c r="DZ156" s="230">
        <v>2</v>
      </c>
      <c r="EA156" s="230" t="s">
        <v>1958</v>
      </c>
      <c r="EB156" s="230" t="s">
        <v>1893</v>
      </c>
      <c r="EC156" s="214">
        <v>45429</v>
      </c>
      <c r="ED156" s="228" t="s">
        <v>1961</v>
      </c>
      <c r="EE156" s="218">
        <v>109000</v>
      </c>
      <c r="EF156" s="228" t="s">
        <v>1892</v>
      </c>
      <c r="EG156" s="228" t="s">
        <v>884</v>
      </c>
      <c r="EH156" s="228">
        <v>2</v>
      </c>
      <c r="EI156" s="228" t="s">
        <v>1960</v>
      </c>
      <c r="EJ156" s="228" t="s">
        <v>1893</v>
      </c>
      <c r="EK156" s="229">
        <v>45429</v>
      </c>
      <c r="EL156" s="227" t="s">
        <v>1963</v>
      </c>
      <c r="EM156" s="213">
        <v>0</v>
      </c>
      <c r="EN156" s="230" t="s">
        <v>1892</v>
      </c>
      <c r="EO156" s="230" t="s">
        <v>884</v>
      </c>
      <c r="EP156" s="230">
        <v>2</v>
      </c>
      <c r="EQ156" s="230" t="s">
        <v>1962</v>
      </c>
      <c r="ER156" s="230" t="s">
        <v>1893</v>
      </c>
      <c r="ES156" s="214">
        <v>45429</v>
      </c>
      <c r="ET156" s="228" t="s">
        <v>7287</v>
      </c>
      <c r="EU156" s="228">
        <v>162</v>
      </c>
      <c r="EV156" s="228" t="s">
        <v>6624</v>
      </c>
      <c r="EW156" s="228" t="s">
        <v>492</v>
      </c>
      <c r="EX156" s="228">
        <v>1</v>
      </c>
      <c r="EY156" s="228" t="s">
        <v>7265</v>
      </c>
      <c r="EZ156" s="228" t="s">
        <v>691</v>
      </c>
      <c r="FA156" s="229">
        <v>45561</v>
      </c>
      <c r="FB156" s="227" t="s">
        <v>7289</v>
      </c>
      <c r="FC156" s="230">
        <v>2</v>
      </c>
      <c r="FD156" s="230" t="s">
        <v>7259</v>
      </c>
      <c r="FE156" s="230" t="s">
        <v>492</v>
      </c>
      <c r="FF156" s="230">
        <v>1</v>
      </c>
      <c r="FG156" s="230" t="s">
        <v>7288</v>
      </c>
      <c r="FH156" s="230" t="s">
        <v>7260</v>
      </c>
      <c r="FI156" s="214">
        <v>45561</v>
      </c>
      <c r="FJ156" s="227" t="s">
        <v>324</v>
      </c>
      <c r="FK156" s="228" t="s">
        <v>17</v>
      </c>
      <c r="FL156" s="228">
        <v>0</v>
      </c>
      <c r="FM156" s="228" t="s">
        <v>33</v>
      </c>
      <c r="FN156" s="228">
        <v>2</v>
      </c>
      <c r="FO156" s="228" t="s">
        <v>180</v>
      </c>
      <c r="FP156" s="218">
        <v>0</v>
      </c>
      <c r="FQ156" s="219">
        <v>43511</v>
      </c>
      <c r="FR156" s="227" t="s">
        <v>325</v>
      </c>
      <c r="FS156" s="230" t="s">
        <v>17</v>
      </c>
      <c r="FT156" s="230">
        <v>0</v>
      </c>
      <c r="FU156" s="230" t="s">
        <v>33</v>
      </c>
      <c r="FV156" s="230">
        <v>2</v>
      </c>
      <c r="FW156" s="230" t="s">
        <v>180</v>
      </c>
      <c r="FX156" s="230">
        <v>0</v>
      </c>
      <c r="FY156" s="214">
        <v>43511</v>
      </c>
      <c r="FZ156" s="228" t="s">
        <v>3631</v>
      </c>
      <c r="GA156" s="228">
        <v>0</v>
      </c>
      <c r="GB156" s="228" t="s">
        <v>2177</v>
      </c>
      <c r="GC156" s="228" t="s">
        <v>33</v>
      </c>
      <c r="GD156" s="228">
        <v>2</v>
      </c>
      <c r="GE156" s="228" t="s">
        <v>17</v>
      </c>
      <c r="GF156" s="228" t="s">
        <v>17</v>
      </c>
      <c r="GG156" s="229">
        <v>45466</v>
      </c>
      <c r="GH156" s="227" t="s">
        <v>3637</v>
      </c>
      <c r="GI156" s="230">
        <v>1</v>
      </c>
      <c r="GJ156" s="230" t="s">
        <v>2177</v>
      </c>
      <c r="GK156" s="230" t="s">
        <v>33</v>
      </c>
      <c r="GL156" s="230">
        <v>2</v>
      </c>
      <c r="GM156" s="230" t="s">
        <v>17</v>
      </c>
      <c r="GN156" s="230" t="s">
        <v>17</v>
      </c>
      <c r="GO156" s="214">
        <v>45466</v>
      </c>
      <c r="GP156" s="228" t="s">
        <v>3632</v>
      </c>
      <c r="GQ156" s="228">
        <v>0</v>
      </c>
      <c r="GR156" s="228" t="s">
        <v>2177</v>
      </c>
      <c r="GS156" s="228" t="s">
        <v>33</v>
      </c>
      <c r="GT156" s="228">
        <v>2</v>
      </c>
      <c r="GU156" s="228" t="s">
        <v>17</v>
      </c>
      <c r="GV156" s="228" t="s">
        <v>17</v>
      </c>
      <c r="GW156" s="229">
        <v>45466</v>
      </c>
      <c r="GX156" s="227" t="s">
        <v>3638</v>
      </c>
      <c r="GY156" s="230">
        <v>0</v>
      </c>
      <c r="GZ156" s="230" t="s">
        <v>2177</v>
      </c>
      <c r="HA156" s="230" t="s">
        <v>33</v>
      </c>
      <c r="HB156" s="230">
        <v>2</v>
      </c>
      <c r="HC156" s="230" t="s">
        <v>17</v>
      </c>
      <c r="HD156" s="230" t="s">
        <v>17</v>
      </c>
      <c r="HE156" s="214">
        <v>45466</v>
      </c>
      <c r="HF156" s="228" t="s">
        <v>3630</v>
      </c>
      <c r="HG156" s="228">
        <v>0</v>
      </c>
      <c r="HH156" s="228" t="s">
        <v>2177</v>
      </c>
      <c r="HI156" s="228" t="s">
        <v>33</v>
      </c>
      <c r="HJ156" s="228">
        <v>2</v>
      </c>
      <c r="HK156" s="228" t="s">
        <v>17</v>
      </c>
      <c r="HL156" s="228" t="s">
        <v>17</v>
      </c>
      <c r="HM156" s="229">
        <v>45466</v>
      </c>
      <c r="HN156" s="227" t="s">
        <v>3636</v>
      </c>
      <c r="HO156" s="230">
        <v>0</v>
      </c>
      <c r="HP156" s="230" t="s">
        <v>2177</v>
      </c>
      <c r="HQ156" s="230" t="s">
        <v>33</v>
      </c>
      <c r="HR156" s="230">
        <v>2</v>
      </c>
      <c r="HS156" s="230" t="s">
        <v>17</v>
      </c>
      <c r="HT156" s="230" t="s">
        <v>17</v>
      </c>
      <c r="HU156" s="214">
        <v>45466</v>
      </c>
      <c r="HV156" s="228" t="s">
        <v>3633</v>
      </c>
      <c r="HW156" s="228">
        <v>0</v>
      </c>
      <c r="HX156" s="228" t="s">
        <v>2177</v>
      </c>
      <c r="HY156" s="228" t="s">
        <v>33</v>
      </c>
      <c r="HZ156" s="228">
        <v>2</v>
      </c>
      <c r="IA156" s="228" t="s">
        <v>17</v>
      </c>
      <c r="IB156" s="228" t="s">
        <v>17</v>
      </c>
      <c r="IC156" s="229">
        <v>45466</v>
      </c>
      <c r="ID156" s="227" t="s">
        <v>3635</v>
      </c>
      <c r="IE156" s="230">
        <v>3</v>
      </c>
      <c r="IF156" s="230" t="s">
        <v>2177</v>
      </c>
      <c r="IG156" s="230" t="s">
        <v>33</v>
      </c>
      <c r="IH156" s="230">
        <v>2</v>
      </c>
      <c r="II156" s="230" t="s">
        <v>17</v>
      </c>
      <c r="IJ156" s="230" t="s">
        <v>17</v>
      </c>
      <c r="IK156" s="214">
        <v>45466</v>
      </c>
      <c r="IL156" s="228" t="s">
        <v>3634</v>
      </c>
      <c r="IM156" s="228">
        <v>3</v>
      </c>
      <c r="IN156" s="228" t="s">
        <v>2177</v>
      </c>
      <c r="IO156" s="228" t="s">
        <v>33</v>
      </c>
      <c r="IP156" s="228">
        <v>2</v>
      </c>
      <c r="IQ156" s="228" t="s">
        <v>17</v>
      </c>
      <c r="IR156" s="228" t="s">
        <v>17</v>
      </c>
      <c r="IS156" s="229">
        <v>45466</v>
      </c>
    </row>
    <row r="157" spans="1:253" x14ac:dyDescent="0.35">
      <c r="A157" s="11" t="s">
        <v>1558</v>
      </c>
      <c r="B157" s="11" t="s">
        <v>11039</v>
      </c>
      <c r="C157" s="11" t="s">
        <v>1559</v>
      </c>
      <c r="D157" s="11" t="s">
        <v>1560</v>
      </c>
      <c r="E157" s="11" t="s">
        <v>10661</v>
      </c>
      <c r="F157" s="11" t="s">
        <v>1564</v>
      </c>
      <c r="G157" s="212">
        <v>8095000</v>
      </c>
      <c r="H157" s="213" t="s">
        <v>1561</v>
      </c>
      <c r="I157" s="213" t="s">
        <v>492</v>
      </c>
      <c r="J157" s="213">
        <v>1</v>
      </c>
      <c r="K157" s="213" t="s">
        <v>1563</v>
      </c>
      <c r="L157" s="213" t="s">
        <v>1562</v>
      </c>
      <c r="M157" s="214">
        <v>45390</v>
      </c>
      <c r="N157" s="227" t="s">
        <v>1568</v>
      </c>
      <c r="O157" s="216">
        <v>8560</v>
      </c>
      <c r="P157" s="216" t="s">
        <v>1565</v>
      </c>
      <c r="Q157" s="216" t="s">
        <v>33</v>
      </c>
      <c r="R157" s="216">
        <v>2</v>
      </c>
      <c r="S157" s="216" t="s">
        <v>1567</v>
      </c>
      <c r="T157" s="216" t="s">
        <v>1566</v>
      </c>
      <c r="U157" s="217">
        <v>45393</v>
      </c>
      <c r="V157" s="227" t="s">
        <v>1572</v>
      </c>
      <c r="W157" s="213">
        <v>1195000</v>
      </c>
      <c r="X157" s="213" t="s">
        <v>1569</v>
      </c>
      <c r="Y157" s="213" t="s">
        <v>492</v>
      </c>
      <c r="Z157" s="213">
        <v>1</v>
      </c>
      <c r="AA157" s="213" t="s">
        <v>1571</v>
      </c>
      <c r="AB157" s="213" t="s">
        <v>1570</v>
      </c>
      <c r="AC157" s="214">
        <v>45393</v>
      </c>
      <c r="AD157" s="227" t="s">
        <v>1574</v>
      </c>
      <c r="AE157" s="218">
        <v>359000</v>
      </c>
      <c r="AF157" s="218" t="s">
        <v>1569</v>
      </c>
      <c r="AG157" s="218" t="s">
        <v>492</v>
      </c>
      <c r="AH157" s="218">
        <v>1</v>
      </c>
      <c r="AI157" s="218" t="s">
        <v>1573</v>
      </c>
      <c r="AJ157" s="218" t="s">
        <v>1570</v>
      </c>
      <c r="AK157" s="219">
        <v>45393</v>
      </c>
      <c r="AL157" s="227" t="s">
        <v>7302</v>
      </c>
      <c r="AM157" s="213">
        <v>58000</v>
      </c>
      <c r="AN157" s="213" t="s">
        <v>7299</v>
      </c>
      <c r="AO157" s="213" t="s">
        <v>492</v>
      </c>
      <c r="AP157" s="213">
        <v>1</v>
      </c>
      <c r="AQ157" s="213" t="s">
        <v>7301</v>
      </c>
      <c r="AR157" s="213" t="s">
        <v>7300</v>
      </c>
      <c r="AS157" s="214">
        <v>45561</v>
      </c>
      <c r="AT157" s="228" t="s">
        <v>1576</v>
      </c>
      <c r="AU157" s="218" t="s">
        <v>17</v>
      </c>
      <c r="AV157" s="218" t="s">
        <v>17</v>
      </c>
      <c r="AW157" s="218" t="s">
        <v>17</v>
      </c>
      <c r="AX157" s="218" t="s">
        <v>17</v>
      </c>
      <c r="AY157" s="218" t="s">
        <v>1575</v>
      </c>
      <c r="AZ157" s="218" t="s">
        <v>17</v>
      </c>
      <c r="BA157" s="219">
        <v>45394</v>
      </c>
      <c r="BB157" s="227" t="s">
        <v>1578</v>
      </c>
      <c r="BC157" s="213" t="s">
        <v>17</v>
      </c>
      <c r="BD157" s="213" t="s">
        <v>17</v>
      </c>
      <c r="BE157" s="213" t="s">
        <v>17</v>
      </c>
      <c r="BF157" s="213" t="s">
        <v>17</v>
      </c>
      <c r="BG157" s="213" t="s">
        <v>1577</v>
      </c>
      <c r="BH157" s="213" t="s">
        <v>17</v>
      </c>
      <c r="BI157" s="214">
        <v>45394</v>
      </c>
      <c r="BJ157" s="228" t="s">
        <v>7304</v>
      </c>
      <c r="BK157" s="228">
        <v>73</v>
      </c>
      <c r="BL157" s="228" t="s">
        <v>6624</v>
      </c>
      <c r="BM157" s="228" t="s">
        <v>492</v>
      </c>
      <c r="BN157" s="228">
        <v>1</v>
      </c>
      <c r="BO157" s="228" t="s">
        <v>7303</v>
      </c>
      <c r="BP157" s="218" t="s">
        <v>790</v>
      </c>
      <c r="BQ157" s="229">
        <v>45561</v>
      </c>
      <c r="BR157" s="227" t="s">
        <v>1580</v>
      </c>
      <c r="BS157" s="230" t="s">
        <v>17</v>
      </c>
      <c r="BT157" s="230" t="s">
        <v>17</v>
      </c>
      <c r="BU157" s="230" t="s">
        <v>17</v>
      </c>
      <c r="BV157" s="230" t="s">
        <v>17</v>
      </c>
      <c r="BW157" s="230" t="s">
        <v>1579</v>
      </c>
      <c r="BX157" s="230" t="s">
        <v>17</v>
      </c>
      <c r="BY157" s="214">
        <v>45394</v>
      </c>
      <c r="BZ157" s="228" t="s">
        <v>1582</v>
      </c>
      <c r="CA157" s="228" t="s">
        <v>17</v>
      </c>
      <c r="CB157" s="228" t="s">
        <v>17</v>
      </c>
      <c r="CC157" s="228" t="s">
        <v>17</v>
      </c>
      <c r="CD157" s="228" t="s">
        <v>17</v>
      </c>
      <c r="CE157" s="228" t="s">
        <v>1581</v>
      </c>
      <c r="CF157" s="228" t="s">
        <v>17</v>
      </c>
      <c r="CG157" s="229">
        <v>45394</v>
      </c>
      <c r="CH157" s="227" t="s">
        <v>11858</v>
      </c>
      <c r="CI157" s="228" t="e">
        <v>#N/A</v>
      </c>
      <c r="CJ157" s="228" t="e">
        <v>#N/A</v>
      </c>
      <c r="CK157" s="228" t="e">
        <v>#N/A</v>
      </c>
      <c r="CL157" s="228" t="e">
        <v>#N/A</v>
      </c>
      <c r="CM157" s="228" t="e">
        <v>#N/A</v>
      </c>
      <c r="CN157" s="228" t="e">
        <v>#N/A</v>
      </c>
      <c r="CO157" s="231" t="e">
        <v>#N/A</v>
      </c>
      <c r="CP157" s="228" t="s">
        <v>1586</v>
      </c>
      <c r="CQ157" s="230" t="s">
        <v>17</v>
      </c>
      <c r="CR157" s="230" t="s">
        <v>17</v>
      </c>
      <c r="CS157" s="230" t="s">
        <v>17</v>
      </c>
      <c r="CT157" s="230" t="s">
        <v>17</v>
      </c>
      <c r="CU157" s="230" t="s">
        <v>1585</v>
      </c>
      <c r="CV157" s="230" t="s">
        <v>17</v>
      </c>
      <c r="CW157" s="214">
        <v>45394</v>
      </c>
      <c r="CX157" s="228" t="s">
        <v>1589</v>
      </c>
      <c r="CY157" s="218">
        <v>120000</v>
      </c>
      <c r="CZ157" s="218" t="s">
        <v>1587</v>
      </c>
      <c r="DA157" s="218" t="s">
        <v>492</v>
      </c>
      <c r="DB157" s="218">
        <v>1</v>
      </c>
      <c r="DC157" s="218" t="s">
        <v>1594</v>
      </c>
      <c r="DD157" s="218" t="s">
        <v>1570</v>
      </c>
      <c r="DE157" s="220">
        <v>45394</v>
      </c>
      <c r="DF157" s="227" t="s">
        <v>1591</v>
      </c>
      <c r="DG157" s="213">
        <v>836000</v>
      </c>
      <c r="DH157" s="230" t="s">
        <v>1587</v>
      </c>
      <c r="DI157" s="230" t="s">
        <v>492</v>
      </c>
      <c r="DJ157" s="230">
        <v>1</v>
      </c>
      <c r="DK157" s="230" t="s">
        <v>1590</v>
      </c>
      <c r="DL157" s="230" t="s">
        <v>1570</v>
      </c>
      <c r="DM157" s="214">
        <v>45394</v>
      </c>
      <c r="DN157" s="228" t="s">
        <v>1593</v>
      </c>
      <c r="DO157" s="218">
        <v>239000</v>
      </c>
      <c r="DP157" s="228" t="s">
        <v>1587</v>
      </c>
      <c r="DQ157" s="228" t="s">
        <v>492</v>
      </c>
      <c r="DR157" s="228">
        <v>1</v>
      </c>
      <c r="DS157" s="228" t="s">
        <v>1592</v>
      </c>
      <c r="DT157" s="228" t="s">
        <v>1570</v>
      </c>
      <c r="DU157" s="229">
        <v>45394</v>
      </c>
      <c r="DV157" s="227" t="s">
        <v>1595</v>
      </c>
      <c r="DW157" s="213">
        <v>120000</v>
      </c>
      <c r="DX157" s="230" t="s">
        <v>1587</v>
      </c>
      <c r="DY157" s="230" t="s">
        <v>492</v>
      </c>
      <c r="DZ157" s="230">
        <v>1</v>
      </c>
      <c r="EA157" s="230" t="s">
        <v>1594</v>
      </c>
      <c r="EB157" s="230" t="s">
        <v>1570</v>
      </c>
      <c r="EC157" s="214">
        <v>45394</v>
      </c>
      <c r="ED157" s="228" t="s">
        <v>1597</v>
      </c>
      <c r="EE157" s="218">
        <v>0</v>
      </c>
      <c r="EF157" s="228" t="s">
        <v>1587</v>
      </c>
      <c r="EG157" s="228" t="s">
        <v>492</v>
      </c>
      <c r="EH157" s="228">
        <v>1</v>
      </c>
      <c r="EI157" s="228" t="s">
        <v>1596</v>
      </c>
      <c r="EJ157" s="228" t="s">
        <v>1570</v>
      </c>
      <c r="EK157" s="229">
        <v>45394</v>
      </c>
      <c r="EL157" s="227" t="s">
        <v>1599</v>
      </c>
      <c r="EM157" s="213">
        <v>0</v>
      </c>
      <c r="EN157" s="230" t="s">
        <v>1587</v>
      </c>
      <c r="EO157" s="230" t="s">
        <v>492</v>
      </c>
      <c r="EP157" s="230">
        <v>1</v>
      </c>
      <c r="EQ157" s="230" t="s">
        <v>1598</v>
      </c>
      <c r="ER157" s="230" t="s">
        <v>1570</v>
      </c>
      <c r="ES157" s="214">
        <v>45394</v>
      </c>
      <c r="ET157" s="228" t="s">
        <v>7305</v>
      </c>
      <c r="EU157" s="228">
        <v>73</v>
      </c>
      <c r="EV157" s="228" t="s">
        <v>6624</v>
      </c>
      <c r="EW157" s="228" t="s">
        <v>492</v>
      </c>
      <c r="EX157" s="228">
        <v>1</v>
      </c>
      <c r="EY157" s="228" t="s">
        <v>7303</v>
      </c>
      <c r="EZ157" s="228" t="s">
        <v>790</v>
      </c>
      <c r="FA157" s="229">
        <v>45561</v>
      </c>
      <c r="FB157" s="227" t="s">
        <v>7307</v>
      </c>
      <c r="FC157" s="230">
        <v>3</v>
      </c>
      <c r="FD157" s="230" t="s">
        <v>7299</v>
      </c>
      <c r="FE157" s="230" t="s">
        <v>492</v>
      </c>
      <c r="FF157" s="230">
        <v>1</v>
      </c>
      <c r="FG157" s="230" t="s">
        <v>7306</v>
      </c>
      <c r="FH157" s="230" t="s">
        <v>7300</v>
      </c>
      <c r="FI157" s="214">
        <v>45561</v>
      </c>
      <c r="FJ157" s="227" t="s">
        <v>1601</v>
      </c>
      <c r="FK157" s="228" t="s">
        <v>17</v>
      </c>
      <c r="FL157" s="228" t="s">
        <v>17</v>
      </c>
      <c r="FM157" s="228" t="s">
        <v>17</v>
      </c>
      <c r="FN157" s="228" t="s">
        <v>17</v>
      </c>
      <c r="FO157" s="228" t="s">
        <v>1600</v>
      </c>
      <c r="FP157" s="218" t="s">
        <v>17</v>
      </c>
      <c r="FQ157" s="219">
        <v>45394</v>
      </c>
      <c r="FR157" s="227" t="s">
        <v>1603</v>
      </c>
      <c r="FS157" s="230" t="s">
        <v>17</v>
      </c>
      <c r="FT157" s="230" t="s">
        <v>17</v>
      </c>
      <c r="FU157" s="230" t="s">
        <v>17</v>
      </c>
      <c r="FV157" s="230" t="s">
        <v>17</v>
      </c>
      <c r="FW157" s="230" t="s">
        <v>1602</v>
      </c>
      <c r="FX157" s="230" t="s">
        <v>17</v>
      </c>
      <c r="FY157" s="214">
        <v>45394</v>
      </c>
      <c r="FZ157" s="228" t="s">
        <v>3640</v>
      </c>
      <c r="GA157" s="228">
        <v>0</v>
      </c>
      <c r="GB157" s="228" t="s">
        <v>2177</v>
      </c>
      <c r="GC157" s="228" t="s">
        <v>33</v>
      </c>
      <c r="GD157" s="228">
        <v>2</v>
      </c>
      <c r="GE157" s="228" t="s">
        <v>17</v>
      </c>
      <c r="GF157" s="228" t="s">
        <v>17</v>
      </c>
      <c r="GG157" s="229">
        <v>45466</v>
      </c>
      <c r="GH157" s="227" t="s">
        <v>3646</v>
      </c>
      <c r="GI157" s="230">
        <v>1</v>
      </c>
      <c r="GJ157" s="230" t="s">
        <v>2177</v>
      </c>
      <c r="GK157" s="230" t="s">
        <v>33</v>
      </c>
      <c r="GL157" s="230">
        <v>2</v>
      </c>
      <c r="GM157" s="230" t="s">
        <v>17</v>
      </c>
      <c r="GN157" s="230" t="s">
        <v>17</v>
      </c>
      <c r="GO157" s="214">
        <v>45466</v>
      </c>
      <c r="GP157" s="228" t="s">
        <v>3641</v>
      </c>
      <c r="GQ157" s="228">
        <v>0</v>
      </c>
      <c r="GR157" s="228" t="s">
        <v>2177</v>
      </c>
      <c r="GS157" s="228" t="s">
        <v>33</v>
      </c>
      <c r="GT157" s="228">
        <v>2</v>
      </c>
      <c r="GU157" s="228" t="s">
        <v>17</v>
      </c>
      <c r="GV157" s="228" t="s">
        <v>17</v>
      </c>
      <c r="GW157" s="229">
        <v>45466</v>
      </c>
      <c r="GX157" s="227" t="s">
        <v>3647</v>
      </c>
      <c r="GY157" s="230">
        <v>0</v>
      </c>
      <c r="GZ157" s="230" t="s">
        <v>2177</v>
      </c>
      <c r="HA157" s="230" t="s">
        <v>33</v>
      </c>
      <c r="HB157" s="230">
        <v>2</v>
      </c>
      <c r="HC157" s="230" t="s">
        <v>17</v>
      </c>
      <c r="HD157" s="230" t="s">
        <v>17</v>
      </c>
      <c r="HE157" s="214">
        <v>45466</v>
      </c>
      <c r="HF157" s="228" t="s">
        <v>3639</v>
      </c>
      <c r="HG157" s="228">
        <v>0</v>
      </c>
      <c r="HH157" s="228" t="s">
        <v>2177</v>
      </c>
      <c r="HI157" s="228" t="s">
        <v>33</v>
      </c>
      <c r="HJ157" s="228">
        <v>2</v>
      </c>
      <c r="HK157" s="228" t="s">
        <v>17</v>
      </c>
      <c r="HL157" s="228" t="s">
        <v>17</v>
      </c>
      <c r="HM157" s="229">
        <v>45466</v>
      </c>
      <c r="HN157" s="227" t="s">
        <v>3645</v>
      </c>
      <c r="HO157" s="230">
        <v>2</v>
      </c>
      <c r="HP157" s="230" t="s">
        <v>2177</v>
      </c>
      <c r="HQ157" s="230" t="s">
        <v>33</v>
      </c>
      <c r="HR157" s="230">
        <v>2</v>
      </c>
      <c r="HS157" s="230" t="s">
        <v>17</v>
      </c>
      <c r="HT157" s="230" t="s">
        <v>17</v>
      </c>
      <c r="HU157" s="214">
        <v>45466</v>
      </c>
      <c r="HV157" s="228" t="s">
        <v>3642</v>
      </c>
      <c r="HW157" s="228">
        <v>1</v>
      </c>
      <c r="HX157" s="228" t="s">
        <v>2177</v>
      </c>
      <c r="HY157" s="228" t="s">
        <v>33</v>
      </c>
      <c r="HZ157" s="228">
        <v>2</v>
      </c>
      <c r="IA157" s="228" t="s">
        <v>17</v>
      </c>
      <c r="IB157" s="228" t="s">
        <v>17</v>
      </c>
      <c r="IC157" s="229">
        <v>45466</v>
      </c>
      <c r="ID157" s="227" t="s">
        <v>3644</v>
      </c>
      <c r="IE157" s="230">
        <v>0</v>
      </c>
      <c r="IF157" s="230" t="s">
        <v>2177</v>
      </c>
      <c r="IG157" s="230" t="s">
        <v>33</v>
      </c>
      <c r="IH157" s="230">
        <v>2</v>
      </c>
      <c r="II157" s="230" t="s">
        <v>17</v>
      </c>
      <c r="IJ157" s="230" t="s">
        <v>17</v>
      </c>
      <c r="IK157" s="214">
        <v>45466</v>
      </c>
      <c r="IL157" s="228" t="s">
        <v>3643</v>
      </c>
      <c r="IM157" s="228">
        <v>3</v>
      </c>
      <c r="IN157" s="228" t="s">
        <v>2177</v>
      </c>
      <c r="IO157" s="228" t="s">
        <v>33</v>
      </c>
      <c r="IP157" s="228">
        <v>2</v>
      </c>
      <c r="IQ157" s="228" t="s">
        <v>17</v>
      </c>
      <c r="IR157" s="228" t="s">
        <v>17</v>
      </c>
      <c r="IS157" s="229">
        <v>45466</v>
      </c>
    </row>
    <row r="158" spans="1:253" x14ac:dyDescent="0.35">
      <c r="A158" s="11" t="s">
        <v>185</v>
      </c>
      <c r="B158" s="11" t="s">
        <v>11045</v>
      </c>
      <c r="C158" s="11" t="s">
        <v>186</v>
      </c>
      <c r="D158" s="11" t="s">
        <v>187</v>
      </c>
      <c r="E158" s="11" t="s">
        <v>10662</v>
      </c>
      <c r="F158" s="11" t="s">
        <v>2033</v>
      </c>
      <c r="G158" s="212">
        <v>69395000</v>
      </c>
      <c r="H158" s="213" t="s">
        <v>2030</v>
      </c>
      <c r="I158" s="213" t="s">
        <v>884</v>
      </c>
      <c r="J158" s="213">
        <v>2</v>
      </c>
      <c r="K158" s="213" t="s">
        <v>2032</v>
      </c>
      <c r="L158" s="213" t="s">
        <v>2031</v>
      </c>
      <c r="M158" s="214">
        <v>45439</v>
      </c>
      <c r="N158" s="227" t="s">
        <v>2037</v>
      </c>
      <c r="O158" s="216">
        <v>12012</v>
      </c>
      <c r="P158" s="216" t="s">
        <v>2034</v>
      </c>
      <c r="Q158" s="216" t="s">
        <v>884</v>
      </c>
      <c r="R158" s="216">
        <v>2</v>
      </c>
      <c r="S158" s="216" t="s">
        <v>2036</v>
      </c>
      <c r="T158" s="216" t="s">
        <v>2035</v>
      </c>
      <c r="U158" s="217">
        <v>45439</v>
      </c>
      <c r="V158" s="227" t="s">
        <v>6554</v>
      </c>
      <c r="W158" s="213">
        <v>428000</v>
      </c>
      <c r="X158" s="213" t="s">
        <v>6551</v>
      </c>
      <c r="Y158" s="213" t="s">
        <v>884</v>
      </c>
      <c r="Z158" s="213">
        <v>2</v>
      </c>
      <c r="AA158" s="213" t="s">
        <v>6553</v>
      </c>
      <c r="AB158" s="213" t="s">
        <v>6552</v>
      </c>
      <c r="AC158" s="214">
        <v>45560</v>
      </c>
      <c r="AD158" s="227" t="s">
        <v>6558</v>
      </c>
      <c r="AE158" s="218">
        <v>125000</v>
      </c>
      <c r="AF158" s="218" t="s">
        <v>6555</v>
      </c>
      <c r="AG158" s="218" t="s">
        <v>884</v>
      </c>
      <c r="AH158" s="218">
        <v>2</v>
      </c>
      <c r="AI158" s="218" t="s">
        <v>6557</v>
      </c>
      <c r="AJ158" s="218" t="s">
        <v>6556</v>
      </c>
      <c r="AK158" s="219">
        <v>45560</v>
      </c>
      <c r="AL158" s="227" t="s">
        <v>6560</v>
      </c>
      <c r="AM158" s="213">
        <v>125000</v>
      </c>
      <c r="AN158" s="213" t="s">
        <v>6555</v>
      </c>
      <c r="AO158" s="213" t="s">
        <v>492</v>
      </c>
      <c r="AP158" s="213">
        <v>1</v>
      </c>
      <c r="AQ158" s="213" t="s">
        <v>6559</v>
      </c>
      <c r="AR158" s="213" t="s">
        <v>6556</v>
      </c>
      <c r="AS158" s="214">
        <v>45560</v>
      </c>
      <c r="AT158" s="228" t="s">
        <v>2038</v>
      </c>
      <c r="AU158" s="218" t="s">
        <v>17</v>
      </c>
      <c r="AV158" s="218" t="s">
        <v>17</v>
      </c>
      <c r="AW158" s="218" t="s">
        <v>17</v>
      </c>
      <c r="AX158" s="218" t="s">
        <v>17</v>
      </c>
      <c r="AY158" s="218" t="s">
        <v>18</v>
      </c>
      <c r="AZ158" s="218" t="s">
        <v>17</v>
      </c>
      <c r="BA158" s="219">
        <v>45439</v>
      </c>
      <c r="BB158" s="227" t="s">
        <v>191</v>
      </c>
      <c r="BC158" s="213" t="s">
        <v>17</v>
      </c>
      <c r="BD158" s="213">
        <v>0</v>
      </c>
      <c r="BE158" s="213" t="s">
        <v>33</v>
      </c>
      <c r="BF158" s="213">
        <v>2</v>
      </c>
      <c r="BG158" s="213" t="s">
        <v>18</v>
      </c>
      <c r="BH158" s="213">
        <v>0</v>
      </c>
      <c r="BI158" s="214">
        <v>43509</v>
      </c>
      <c r="BJ158" s="228" t="s">
        <v>6563</v>
      </c>
      <c r="BK158" s="228">
        <v>0</v>
      </c>
      <c r="BL158" s="228" t="s">
        <v>6561</v>
      </c>
      <c r="BM158" s="228" t="s">
        <v>492</v>
      </c>
      <c r="BN158" s="228">
        <v>1</v>
      </c>
      <c r="BO158" s="228" t="s">
        <v>6562</v>
      </c>
      <c r="BP158" s="218" t="s">
        <v>691</v>
      </c>
      <c r="BQ158" s="229">
        <v>45560</v>
      </c>
      <c r="BR158" s="227" t="s">
        <v>188</v>
      </c>
      <c r="BS158" s="230" t="s">
        <v>17</v>
      </c>
      <c r="BT158" s="230">
        <v>0</v>
      </c>
      <c r="BU158" s="230" t="s">
        <v>33</v>
      </c>
      <c r="BV158" s="230">
        <v>2</v>
      </c>
      <c r="BW158" s="230" t="s">
        <v>18</v>
      </c>
      <c r="BX158" s="230">
        <v>0</v>
      </c>
      <c r="BY158" s="214">
        <v>43509</v>
      </c>
      <c r="BZ158" s="228" t="s">
        <v>189</v>
      </c>
      <c r="CA158" s="228" t="s">
        <v>17</v>
      </c>
      <c r="CB158" s="228">
        <v>0</v>
      </c>
      <c r="CC158" s="228" t="s">
        <v>17</v>
      </c>
      <c r="CD158" s="228" t="s">
        <v>17</v>
      </c>
      <c r="CE158" s="228" t="s">
        <v>18</v>
      </c>
      <c r="CF158" s="228">
        <v>0</v>
      </c>
      <c r="CG158" s="229">
        <v>43509</v>
      </c>
      <c r="CH158" s="227" t="s">
        <v>11859</v>
      </c>
      <c r="CI158" s="228" t="e">
        <v>#N/A</v>
      </c>
      <c r="CJ158" s="228" t="e">
        <v>#N/A</v>
      </c>
      <c r="CK158" s="228" t="e">
        <v>#N/A</v>
      </c>
      <c r="CL158" s="228" t="e">
        <v>#N/A</v>
      </c>
      <c r="CM158" s="228" t="e">
        <v>#N/A</v>
      </c>
      <c r="CN158" s="228" t="e">
        <v>#N/A</v>
      </c>
      <c r="CO158" s="231" t="e">
        <v>#N/A</v>
      </c>
      <c r="CP158" s="228" t="s">
        <v>190</v>
      </c>
      <c r="CQ158" s="230" t="s">
        <v>17</v>
      </c>
      <c r="CR158" s="230">
        <v>0</v>
      </c>
      <c r="CS158" s="230" t="s">
        <v>33</v>
      </c>
      <c r="CT158" s="230">
        <v>2</v>
      </c>
      <c r="CU158" s="230" t="s">
        <v>18</v>
      </c>
      <c r="CV158" s="230">
        <v>0</v>
      </c>
      <c r="CW158" s="214">
        <v>43509</v>
      </c>
      <c r="CX158" s="228" t="s">
        <v>6568</v>
      </c>
      <c r="CY158" s="218">
        <v>125000</v>
      </c>
      <c r="CZ158" s="218" t="s">
        <v>6566</v>
      </c>
      <c r="DA158" s="218" t="s">
        <v>884</v>
      </c>
      <c r="DB158" s="218">
        <v>2</v>
      </c>
      <c r="DC158" s="218" t="s">
        <v>3654</v>
      </c>
      <c r="DD158" s="218" t="s">
        <v>6567</v>
      </c>
      <c r="DE158" s="220">
        <v>45560</v>
      </c>
      <c r="DF158" s="227" t="s">
        <v>3651</v>
      </c>
      <c r="DG158" s="213">
        <v>303000</v>
      </c>
      <c r="DH158" s="230" t="s">
        <v>3648</v>
      </c>
      <c r="DI158" s="230" t="s">
        <v>884</v>
      </c>
      <c r="DJ158" s="230">
        <v>2</v>
      </c>
      <c r="DK158" s="230" t="s">
        <v>3650</v>
      </c>
      <c r="DL158" s="230" t="s">
        <v>3649</v>
      </c>
      <c r="DM158" s="214">
        <v>45470</v>
      </c>
      <c r="DN158" s="228" t="s">
        <v>3655</v>
      </c>
      <c r="DO158" s="218">
        <v>0</v>
      </c>
      <c r="DP158" s="228" t="s">
        <v>3652</v>
      </c>
      <c r="DQ158" s="228" t="s">
        <v>884</v>
      </c>
      <c r="DR158" s="228">
        <v>2</v>
      </c>
      <c r="DS158" s="228" t="s">
        <v>3654</v>
      </c>
      <c r="DT158" s="228" t="s">
        <v>3653</v>
      </c>
      <c r="DU158" s="229">
        <v>45470</v>
      </c>
      <c r="DV158" s="227" t="s">
        <v>6569</v>
      </c>
      <c r="DW158" s="213">
        <v>125000</v>
      </c>
      <c r="DX158" s="230" t="s">
        <v>6566</v>
      </c>
      <c r="DY158" s="230" t="s">
        <v>884</v>
      </c>
      <c r="DZ158" s="230">
        <v>2</v>
      </c>
      <c r="EA158" s="230" t="s">
        <v>3654</v>
      </c>
      <c r="EB158" s="230" t="s">
        <v>6567</v>
      </c>
      <c r="EC158" s="214">
        <v>45560</v>
      </c>
      <c r="ED158" s="228" t="s">
        <v>3656</v>
      </c>
      <c r="EE158" s="218" t="s">
        <v>17</v>
      </c>
      <c r="EF158" s="228" t="s">
        <v>3652</v>
      </c>
      <c r="EG158" s="228" t="s">
        <v>884</v>
      </c>
      <c r="EH158" s="228">
        <v>2</v>
      </c>
      <c r="EI158" s="228" t="s">
        <v>3654</v>
      </c>
      <c r="EJ158" s="228" t="s">
        <v>3653</v>
      </c>
      <c r="EK158" s="229">
        <v>45470</v>
      </c>
      <c r="EL158" s="227" t="s">
        <v>3657</v>
      </c>
      <c r="EM158" s="213" t="s">
        <v>17</v>
      </c>
      <c r="EN158" s="230" t="s">
        <v>3652</v>
      </c>
      <c r="EO158" s="230" t="s">
        <v>884</v>
      </c>
      <c r="EP158" s="230">
        <v>2</v>
      </c>
      <c r="EQ158" s="230" t="s">
        <v>3654</v>
      </c>
      <c r="ER158" s="230" t="s">
        <v>3653</v>
      </c>
      <c r="ES158" s="214">
        <v>45470</v>
      </c>
      <c r="ET158" s="228" t="s">
        <v>6565</v>
      </c>
      <c r="EU158" s="228">
        <v>0</v>
      </c>
      <c r="EV158" s="228" t="s">
        <v>6561</v>
      </c>
      <c r="EW158" s="228" t="s">
        <v>492</v>
      </c>
      <c r="EX158" s="228">
        <v>1</v>
      </c>
      <c r="EY158" s="228" t="s">
        <v>6564</v>
      </c>
      <c r="EZ158" s="228" t="s">
        <v>691</v>
      </c>
      <c r="FA158" s="229">
        <v>45560</v>
      </c>
      <c r="FB158" s="227" t="s">
        <v>3659</v>
      </c>
      <c r="FC158" s="230">
        <v>2</v>
      </c>
      <c r="FD158" s="230" t="s">
        <v>3652</v>
      </c>
      <c r="FE158" s="230" t="s">
        <v>884</v>
      </c>
      <c r="FF158" s="230">
        <v>2</v>
      </c>
      <c r="FG158" s="230" t="s">
        <v>3658</v>
      </c>
      <c r="FH158" s="230" t="s">
        <v>3653</v>
      </c>
      <c r="FI158" s="214">
        <v>45470</v>
      </c>
      <c r="FJ158" s="227" t="s">
        <v>192</v>
      </c>
      <c r="FK158" s="228" t="s">
        <v>17</v>
      </c>
      <c r="FL158" s="228">
        <v>0</v>
      </c>
      <c r="FM158" s="228" t="s">
        <v>33</v>
      </c>
      <c r="FN158" s="228">
        <v>2</v>
      </c>
      <c r="FO158" s="228" t="s">
        <v>18</v>
      </c>
      <c r="FP158" s="218">
        <v>0</v>
      </c>
      <c r="FQ158" s="219">
        <v>43509</v>
      </c>
      <c r="FR158" s="227" t="s">
        <v>193</v>
      </c>
      <c r="FS158" s="230" t="s">
        <v>17</v>
      </c>
      <c r="FT158" s="230">
        <v>0</v>
      </c>
      <c r="FU158" s="230" t="s">
        <v>33</v>
      </c>
      <c r="FV158" s="230">
        <v>2</v>
      </c>
      <c r="FW158" s="230" t="s">
        <v>18</v>
      </c>
      <c r="FX158" s="230">
        <v>0</v>
      </c>
      <c r="FY158" s="214">
        <v>43509</v>
      </c>
      <c r="FZ158" s="228" t="s">
        <v>2929</v>
      </c>
      <c r="GA158" s="228">
        <v>1</v>
      </c>
      <c r="GB158" s="228" t="s">
        <v>2177</v>
      </c>
      <c r="GC158" s="228" t="s">
        <v>33</v>
      </c>
      <c r="GD158" s="228">
        <v>2</v>
      </c>
      <c r="GE158" s="228" t="s">
        <v>17</v>
      </c>
      <c r="GF158" s="228" t="s">
        <v>17</v>
      </c>
      <c r="GG158" s="229">
        <v>45460</v>
      </c>
      <c r="GH158" s="227" t="s">
        <v>2935</v>
      </c>
      <c r="GI158" s="230">
        <v>0</v>
      </c>
      <c r="GJ158" s="230" t="s">
        <v>2177</v>
      </c>
      <c r="GK158" s="230" t="s">
        <v>33</v>
      </c>
      <c r="GL158" s="230">
        <v>2</v>
      </c>
      <c r="GM158" s="230" t="s">
        <v>17</v>
      </c>
      <c r="GN158" s="230" t="s">
        <v>17</v>
      </c>
      <c r="GO158" s="214">
        <v>45460</v>
      </c>
      <c r="GP158" s="228" t="s">
        <v>2930</v>
      </c>
      <c r="GQ158" s="228">
        <v>1</v>
      </c>
      <c r="GR158" s="228" t="s">
        <v>2177</v>
      </c>
      <c r="GS158" s="228" t="s">
        <v>33</v>
      </c>
      <c r="GT158" s="228">
        <v>2</v>
      </c>
      <c r="GU158" s="228" t="s">
        <v>17</v>
      </c>
      <c r="GV158" s="228" t="s">
        <v>17</v>
      </c>
      <c r="GW158" s="229">
        <v>45460</v>
      </c>
      <c r="GX158" s="227" t="s">
        <v>2936</v>
      </c>
      <c r="GY158" s="230">
        <v>0</v>
      </c>
      <c r="GZ158" s="230" t="s">
        <v>2177</v>
      </c>
      <c r="HA158" s="230" t="s">
        <v>33</v>
      </c>
      <c r="HB158" s="230">
        <v>2</v>
      </c>
      <c r="HC158" s="230" t="s">
        <v>17</v>
      </c>
      <c r="HD158" s="230" t="s">
        <v>17</v>
      </c>
      <c r="HE158" s="214">
        <v>45460</v>
      </c>
      <c r="HF158" s="228" t="s">
        <v>2928</v>
      </c>
      <c r="HG158" s="228">
        <v>0</v>
      </c>
      <c r="HH158" s="228" t="s">
        <v>2177</v>
      </c>
      <c r="HI158" s="228" t="s">
        <v>33</v>
      </c>
      <c r="HJ158" s="228">
        <v>2</v>
      </c>
      <c r="HK158" s="228" t="s">
        <v>17</v>
      </c>
      <c r="HL158" s="228" t="s">
        <v>17</v>
      </c>
      <c r="HM158" s="229">
        <v>45460</v>
      </c>
      <c r="HN158" s="227" t="s">
        <v>2934</v>
      </c>
      <c r="HO158" s="230">
        <v>2</v>
      </c>
      <c r="HP158" s="230" t="s">
        <v>2177</v>
      </c>
      <c r="HQ158" s="230" t="s">
        <v>33</v>
      </c>
      <c r="HR158" s="230">
        <v>2</v>
      </c>
      <c r="HS158" s="230" t="s">
        <v>17</v>
      </c>
      <c r="HT158" s="230" t="s">
        <v>17</v>
      </c>
      <c r="HU158" s="214">
        <v>45460</v>
      </c>
      <c r="HV158" s="228" t="s">
        <v>2931</v>
      </c>
      <c r="HW158" s="228">
        <v>0</v>
      </c>
      <c r="HX158" s="228" t="s">
        <v>2177</v>
      </c>
      <c r="HY158" s="228" t="s">
        <v>33</v>
      </c>
      <c r="HZ158" s="228">
        <v>2</v>
      </c>
      <c r="IA158" s="228" t="s">
        <v>17</v>
      </c>
      <c r="IB158" s="228" t="s">
        <v>17</v>
      </c>
      <c r="IC158" s="229">
        <v>45460</v>
      </c>
      <c r="ID158" s="227" t="s">
        <v>2933</v>
      </c>
      <c r="IE158" s="230">
        <v>3</v>
      </c>
      <c r="IF158" s="230" t="s">
        <v>2177</v>
      </c>
      <c r="IG158" s="230" t="s">
        <v>33</v>
      </c>
      <c r="IH158" s="230">
        <v>2</v>
      </c>
      <c r="II158" s="230" t="s">
        <v>17</v>
      </c>
      <c r="IJ158" s="230" t="s">
        <v>17</v>
      </c>
      <c r="IK158" s="214">
        <v>45460</v>
      </c>
      <c r="IL158" s="228" t="s">
        <v>2932</v>
      </c>
      <c r="IM158" s="228">
        <v>1</v>
      </c>
      <c r="IN158" s="228" t="s">
        <v>2177</v>
      </c>
      <c r="IO158" s="228" t="s">
        <v>33</v>
      </c>
      <c r="IP158" s="228">
        <v>2</v>
      </c>
      <c r="IQ158" s="228" t="s">
        <v>17</v>
      </c>
      <c r="IR158" s="228" t="s">
        <v>17</v>
      </c>
      <c r="IS158" s="229">
        <v>45460</v>
      </c>
    </row>
    <row r="159" spans="1:253" x14ac:dyDescent="0.35">
      <c r="A159" s="11" t="s">
        <v>1463</v>
      </c>
      <c r="B159" s="11" t="s">
        <v>11543</v>
      </c>
      <c r="C159" s="11" t="s">
        <v>1464</v>
      </c>
      <c r="D159" s="11" t="s">
        <v>1465</v>
      </c>
      <c r="E159" s="11" t="s">
        <v>10667</v>
      </c>
      <c r="F159" s="11" t="s">
        <v>6580</v>
      </c>
      <c r="G159" s="212">
        <v>1340000</v>
      </c>
      <c r="H159" s="213" t="s">
        <v>6577</v>
      </c>
      <c r="I159" s="213" t="s">
        <v>492</v>
      </c>
      <c r="J159" s="213">
        <v>1</v>
      </c>
      <c r="K159" s="213" t="s">
        <v>6579</v>
      </c>
      <c r="L159" s="213" t="s">
        <v>6578</v>
      </c>
      <c r="M159" s="214">
        <v>45560</v>
      </c>
      <c r="N159" s="227" t="s">
        <v>6584</v>
      </c>
      <c r="O159" s="216">
        <v>14950</v>
      </c>
      <c r="P159" s="216" t="s">
        <v>6581</v>
      </c>
      <c r="Q159" s="216" t="s">
        <v>492</v>
      </c>
      <c r="R159" s="216">
        <v>1</v>
      </c>
      <c r="S159" s="216" t="s">
        <v>6583</v>
      </c>
      <c r="T159" s="216" t="s">
        <v>6582</v>
      </c>
      <c r="U159" s="217">
        <v>45560</v>
      </c>
      <c r="V159" s="227" t="s">
        <v>6586</v>
      </c>
      <c r="W159" s="213">
        <v>1340000</v>
      </c>
      <c r="X159" s="213" t="s">
        <v>6577</v>
      </c>
      <c r="Y159" s="213" t="s">
        <v>492</v>
      </c>
      <c r="Z159" s="213">
        <v>1</v>
      </c>
      <c r="AA159" s="213" t="s">
        <v>6585</v>
      </c>
      <c r="AB159" s="213" t="s">
        <v>6578</v>
      </c>
      <c r="AC159" s="214">
        <v>45560</v>
      </c>
      <c r="AD159" s="227" t="s">
        <v>6588</v>
      </c>
      <c r="AE159" s="218">
        <v>858000</v>
      </c>
      <c r="AF159" s="218" t="s">
        <v>6577</v>
      </c>
      <c r="AG159" s="218" t="s">
        <v>492</v>
      </c>
      <c r="AH159" s="218">
        <v>1</v>
      </c>
      <c r="AI159" s="218" t="s">
        <v>6587</v>
      </c>
      <c r="AJ159" s="218" t="s">
        <v>6578</v>
      </c>
      <c r="AK159" s="219">
        <v>45560</v>
      </c>
      <c r="AL159" s="227" t="s">
        <v>6590</v>
      </c>
      <c r="AM159" s="213">
        <v>0</v>
      </c>
      <c r="AN159" s="213" t="s">
        <v>6577</v>
      </c>
      <c r="AO159" s="213" t="s">
        <v>492</v>
      </c>
      <c r="AP159" s="213">
        <v>1</v>
      </c>
      <c r="AQ159" s="213" t="s">
        <v>6589</v>
      </c>
      <c r="AR159" s="213" t="s">
        <v>6578</v>
      </c>
      <c r="AS159" s="214">
        <v>45560</v>
      </c>
      <c r="AT159" s="228" t="s">
        <v>6592</v>
      </c>
      <c r="AU159" s="218">
        <v>0</v>
      </c>
      <c r="AV159" s="218" t="s">
        <v>6577</v>
      </c>
      <c r="AW159" s="218" t="s">
        <v>492</v>
      </c>
      <c r="AX159" s="218">
        <v>1</v>
      </c>
      <c r="AY159" s="218" t="s">
        <v>6591</v>
      </c>
      <c r="AZ159" s="218" t="s">
        <v>6578</v>
      </c>
      <c r="BA159" s="219">
        <v>45560</v>
      </c>
      <c r="BB159" s="227" t="s">
        <v>1469</v>
      </c>
      <c r="BC159" s="213" t="s">
        <v>17</v>
      </c>
      <c r="BD159" s="213" t="s">
        <v>17</v>
      </c>
      <c r="BE159" s="213" t="s">
        <v>17</v>
      </c>
      <c r="BF159" s="213" t="s">
        <v>17</v>
      </c>
      <c r="BG159" s="213" t="s">
        <v>1466</v>
      </c>
      <c r="BH159" s="213" t="s">
        <v>17</v>
      </c>
      <c r="BI159" s="214">
        <v>45230</v>
      </c>
      <c r="BJ159" s="228" t="s">
        <v>6594</v>
      </c>
      <c r="BK159" s="228">
        <v>0</v>
      </c>
      <c r="BL159" s="228" t="s">
        <v>6577</v>
      </c>
      <c r="BM159" s="228" t="s">
        <v>492</v>
      </c>
      <c r="BN159" s="228">
        <v>1</v>
      </c>
      <c r="BO159" s="228" t="s">
        <v>6593</v>
      </c>
      <c r="BP159" s="218" t="s">
        <v>6578</v>
      </c>
      <c r="BQ159" s="229">
        <v>45560</v>
      </c>
      <c r="BR159" s="227" t="s">
        <v>1471</v>
      </c>
      <c r="BS159" s="230" t="s">
        <v>17</v>
      </c>
      <c r="BT159" s="230" t="s">
        <v>17</v>
      </c>
      <c r="BU159" s="230" t="s">
        <v>17</v>
      </c>
      <c r="BV159" s="230" t="s">
        <v>17</v>
      </c>
      <c r="BW159" s="230" t="s">
        <v>1470</v>
      </c>
      <c r="BX159" s="230" t="s">
        <v>17</v>
      </c>
      <c r="BY159" s="214">
        <v>45230</v>
      </c>
      <c r="BZ159" s="228" t="s">
        <v>1472</v>
      </c>
      <c r="CA159" s="228" t="s">
        <v>17</v>
      </c>
      <c r="CB159" s="228" t="s">
        <v>17</v>
      </c>
      <c r="CC159" s="228" t="s">
        <v>17</v>
      </c>
      <c r="CD159" s="228" t="s">
        <v>17</v>
      </c>
      <c r="CE159" s="228" t="s">
        <v>1470</v>
      </c>
      <c r="CF159" s="228" t="s">
        <v>17</v>
      </c>
      <c r="CG159" s="229">
        <v>45230</v>
      </c>
      <c r="CH159" s="227" t="s">
        <v>11860</v>
      </c>
      <c r="CI159" s="228" t="e">
        <v>#N/A</v>
      </c>
      <c r="CJ159" s="228" t="e">
        <v>#N/A</v>
      </c>
      <c r="CK159" s="228" t="e">
        <v>#N/A</v>
      </c>
      <c r="CL159" s="228" t="e">
        <v>#N/A</v>
      </c>
      <c r="CM159" s="228" t="e">
        <v>#N/A</v>
      </c>
      <c r="CN159" s="228" t="e">
        <v>#N/A</v>
      </c>
      <c r="CO159" s="231" t="e">
        <v>#N/A</v>
      </c>
      <c r="CP159" s="228" t="s">
        <v>1474</v>
      </c>
      <c r="CQ159" s="230" t="s">
        <v>17</v>
      </c>
      <c r="CR159" s="230" t="s">
        <v>17</v>
      </c>
      <c r="CS159" s="230" t="s">
        <v>17</v>
      </c>
      <c r="CT159" s="230" t="s">
        <v>17</v>
      </c>
      <c r="CU159" s="230" t="s">
        <v>1470</v>
      </c>
      <c r="CV159" s="230" t="s">
        <v>17</v>
      </c>
      <c r="CW159" s="214">
        <v>45230</v>
      </c>
      <c r="CX159" s="228" t="s">
        <v>6597</v>
      </c>
      <c r="CY159" s="218">
        <v>364000</v>
      </c>
      <c r="CZ159" s="218" t="s">
        <v>6577</v>
      </c>
      <c r="DA159" s="218" t="s">
        <v>492</v>
      </c>
      <c r="DB159" s="218">
        <v>1</v>
      </c>
      <c r="DC159" s="218" t="s">
        <v>6602</v>
      </c>
      <c r="DD159" s="218" t="s">
        <v>6578</v>
      </c>
      <c r="DE159" s="220">
        <v>45560</v>
      </c>
      <c r="DF159" s="227" t="s">
        <v>6599</v>
      </c>
      <c r="DG159" s="213">
        <v>483000</v>
      </c>
      <c r="DH159" s="230" t="s">
        <v>6577</v>
      </c>
      <c r="DI159" s="230" t="s">
        <v>492</v>
      </c>
      <c r="DJ159" s="230">
        <v>1</v>
      </c>
      <c r="DK159" s="230" t="s">
        <v>6598</v>
      </c>
      <c r="DL159" s="230" t="s">
        <v>6578</v>
      </c>
      <c r="DM159" s="214">
        <v>45560</v>
      </c>
      <c r="DN159" s="228" t="s">
        <v>6601</v>
      </c>
      <c r="DO159" s="218">
        <v>494000</v>
      </c>
      <c r="DP159" s="228" t="s">
        <v>6577</v>
      </c>
      <c r="DQ159" s="228" t="s">
        <v>492</v>
      </c>
      <c r="DR159" s="228">
        <v>1</v>
      </c>
      <c r="DS159" s="228" t="s">
        <v>6600</v>
      </c>
      <c r="DT159" s="228" t="s">
        <v>6578</v>
      </c>
      <c r="DU159" s="229">
        <v>45560</v>
      </c>
      <c r="DV159" s="227" t="s">
        <v>6603</v>
      </c>
      <c r="DW159" s="213">
        <v>342000</v>
      </c>
      <c r="DX159" s="230" t="s">
        <v>6577</v>
      </c>
      <c r="DY159" s="230" t="s">
        <v>492</v>
      </c>
      <c r="DZ159" s="230">
        <v>1</v>
      </c>
      <c r="EA159" s="230" t="s">
        <v>6602</v>
      </c>
      <c r="EB159" s="230" t="s">
        <v>6578</v>
      </c>
      <c r="EC159" s="214">
        <v>45560</v>
      </c>
      <c r="ED159" s="228" t="s">
        <v>6605</v>
      </c>
      <c r="EE159" s="218">
        <v>22000</v>
      </c>
      <c r="EF159" s="228" t="s">
        <v>6577</v>
      </c>
      <c r="EG159" s="228" t="s">
        <v>492</v>
      </c>
      <c r="EH159" s="228">
        <v>1</v>
      </c>
      <c r="EI159" s="228" t="s">
        <v>6604</v>
      </c>
      <c r="EJ159" s="228" t="s">
        <v>6578</v>
      </c>
      <c r="EK159" s="229">
        <v>45560</v>
      </c>
      <c r="EL159" s="227" t="s">
        <v>6607</v>
      </c>
      <c r="EM159" s="213">
        <v>0</v>
      </c>
      <c r="EN159" s="230" t="s">
        <v>6577</v>
      </c>
      <c r="EO159" s="230" t="s">
        <v>492</v>
      </c>
      <c r="EP159" s="230">
        <v>1</v>
      </c>
      <c r="EQ159" s="230" t="s">
        <v>6606</v>
      </c>
      <c r="ER159" s="230" t="s">
        <v>6578</v>
      </c>
      <c r="ES159" s="214">
        <v>45560</v>
      </c>
      <c r="ET159" s="228" t="s">
        <v>6595</v>
      </c>
      <c r="EU159" s="228">
        <v>0</v>
      </c>
      <c r="EV159" s="228" t="s">
        <v>6577</v>
      </c>
      <c r="EW159" s="228" t="s">
        <v>492</v>
      </c>
      <c r="EX159" s="228">
        <v>1</v>
      </c>
      <c r="EY159" s="228" t="s">
        <v>4504</v>
      </c>
      <c r="EZ159" s="228" t="s">
        <v>6578</v>
      </c>
      <c r="FA159" s="229">
        <v>45560</v>
      </c>
      <c r="FB159" s="227" t="s">
        <v>6609</v>
      </c>
      <c r="FC159" s="230">
        <v>1</v>
      </c>
      <c r="FD159" s="230" t="s">
        <v>6577</v>
      </c>
      <c r="FE159" s="230" t="s">
        <v>492</v>
      </c>
      <c r="FF159" s="230">
        <v>1</v>
      </c>
      <c r="FG159" s="230" t="s">
        <v>6608</v>
      </c>
      <c r="FH159" s="230" t="s">
        <v>6578</v>
      </c>
      <c r="FI159" s="214">
        <v>45560</v>
      </c>
      <c r="FJ159" s="227" t="s">
        <v>1467</v>
      </c>
      <c r="FK159" s="228" t="s">
        <v>17</v>
      </c>
      <c r="FL159" s="228" t="s">
        <v>17</v>
      </c>
      <c r="FM159" s="228" t="s">
        <v>17</v>
      </c>
      <c r="FN159" s="228" t="s">
        <v>17</v>
      </c>
      <c r="FO159" s="228" t="s">
        <v>1466</v>
      </c>
      <c r="FP159" s="218" t="s">
        <v>17</v>
      </c>
      <c r="FQ159" s="219">
        <v>45230</v>
      </c>
      <c r="FR159" s="227" t="s">
        <v>1468</v>
      </c>
      <c r="FS159" s="230" t="s">
        <v>17</v>
      </c>
      <c r="FT159" s="230" t="s">
        <v>17</v>
      </c>
      <c r="FU159" s="230" t="s">
        <v>17</v>
      </c>
      <c r="FV159" s="230" t="s">
        <v>17</v>
      </c>
      <c r="FW159" s="230" t="s">
        <v>1466</v>
      </c>
      <c r="FX159" s="230" t="s">
        <v>17</v>
      </c>
      <c r="FY159" s="214">
        <v>45230</v>
      </c>
      <c r="FZ159" s="228" t="s">
        <v>2938</v>
      </c>
      <c r="GA159" s="228">
        <v>0</v>
      </c>
      <c r="GB159" s="228" t="s">
        <v>2177</v>
      </c>
      <c r="GC159" s="228" t="s">
        <v>33</v>
      </c>
      <c r="GD159" s="228">
        <v>2</v>
      </c>
      <c r="GE159" s="228" t="s">
        <v>17</v>
      </c>
      <c r="GF159" s="228" t="s">
        <v>17</v>
      </c>
      <c r="GG159" s="229">
        <v>45460</v>
      </c>
      <c r="GH159" s="227" t="s">
        <v>2944</v>
      </c>
      <c r="GI159" s="230">
        <v>0</v>
      </c>
      <c r="GJ159" s="230" t="s">
        <v>2177</v>
      </c>
      <c r="GK159" s="230" t="s">
        <v>33</v>
      </c>
      <c r="GL159" s="230">
        <v>2</v>
      </c>
      <c r="GM159" s="230" t="s">
        <v>17</v>
      </c>
      <c r="GN159" s="230" t="s">
        <v>17</v>
      </c>
      <c r="GO159" s="214">
        <v>45460</v>
      </c>
      <c r="GP159" s="228" t="s">
        <v>2939</v>
      </c>
      <c r="GQ159" s="228">
        <v>0</v>
      </c>
      <c r="GR159" s="228" t="s">
        <v>2177</v>
      </c>
      <c r="GS159" s="228" t="s">
        <v>33</v>
      </c>
      <c r="GT159" s="228">
        <v>2</v>
      </c>
      <c r="GU159" s="228" t="s">
        <v>17</v>
      </c>
      <c r="GV159" s="228" t="s">
        <v>17</v>
      </c>
      <c r="GW159" s="229">
        <v>45460</v>
      </c>
      <c r="GX159" s="227" t="s">
        <v>2945</v>
      </c>
      <c r="GY159" s="230">
        <v>0</v>
      </c>
      <c r="GZ159" s="230" t="s">
        <v>2177</v>
      </c>
      <c r="HA159" s="230" t="s">
        <v>33</v>
      </c>
      <c r="HB159" s="230">
        <v>2</v>
      </c>
      <c r="HC159" s="230" t="s">
        <v>17</v>
      </c>
      <c r="HD159" s="230" t="s">
        <v>17</v>
      </c>
      <c r="HE159" s="214">
        <v>45460</v>
      </c>
      <c r="HF159" s="228" t="s">
        <v>2937</v>
      </c>
      <c r="HG159" s="228">
        <v>0</v>
      </c>
      <c r="HH159" s="228" t="s">
        <v>2177</v>
      </c>
      <c r="HI159" s="228" t="s">
        <v>33</v>
      </c>
      <c r="HJ159" s="228">
        <v>2</v>
      </c>
      <c r="HK159" s="228" t="s">
        <v>17</v>
      </c>
      <c r="HL159" s="228" t="s">
        <v>17</v>
      </c>
      <c r="HM159" s="229">
        <v>45460</v>
      </c>
      <c r="HN159" s="227" t="s">
        <v>2943</v>
      </c>
      <c r="HO159" s="230">
        <v>0</v>
      </c>
      <c r="HP159" s="230" t="s">
        <v>2177</v>
      </c>
      <c r="HQ159" s="230" t="s">
        <v>33</v>
      </c>
      <c r="HR159" s="230">
        <v>2</v>
      </c>
      <c r="HS159" s="230" t="s">
        <v>17</v>
      </c>
      <c r="HT159" s="230" t="s">
        <v>17</v>
      </c>
      <c r="HU159" s="214">
        <v>45460</v>
      </c>
      <c r="HV159" s="228" t="s">
        <v>2940</v>
      </c>
      <c r="HW159" s="228">
        <v>0</v>
      </c>
      <c r="HX159" s="228" t="s">
        <v>2177</v>
      </c>
      <c r="HY159" s="228" t="s">
        <v>33</v>
      </c>
      <c r="HZ159" s="228">
        <v>2</v>
      </c>
      <c r="IA159" s="228" t="s">
        <v>17</v>
      </c>
      <c r="IB159" s="228" t="s">
        <v>17</v>
      </c>
      <c r="IC159" s="229">
        <v>45460</v>
      </c>
      <c r="ID159" s="227" t="s">
        <v>2942</v>
      </c>
      <c r="IE159" s="230">
        <v>0</v>
      </c>
      <c r="IF159" s="230" t="s">
        <v>2177</v>
      </c>
      <c r="IG159" s="230" t="s">
        <v>33</v>
      </c>
      <c r="IH159" s="230">
        <v>2</v>
      </c>
      <c r="II159" s="230" t="s">
        <v>17</v>
      </c>
      <c r="IJ159" s="230" t="s">
        <v>17</v>
      </c>
      <c r="IK159" s="214">
        <v>45460</v>
      </c>
      <c r="IL159" s="228" t="s">
        <v>2941</v>
      </c>
      <c r="IM159" s="228">
        <v>1</v>
      </c>
      <c r="IN159" s="228" t="s">
        <v>2177</v>
      </c>
      <c r="IO159" s="228" t="s">
        <v>33</v>
      </c>
      <c r="IP159" s="228">
        <v>2</v>
      </c>
      <c r="IQ159" s="228" t="s">
        <v>17</v>
      </c>
      <c r="IR159" s="228" t="s">
        <v>17</v>
      </c>
      <c r="IS159" s="229">
        <v>45460</v>
      </c>
    </row>
    <row r="160" spans="1:253" x14ac:dyDescent="0.35">
      <c r="A160" s="11" t="s">
        <v>1444</v>
      </c>
      <c r="B160" s="11" t="s">
        <v>11090</v>
      </c>
      <c r="C160" s="11" t="s">
        <v>1445</v>
      </c>
      <c r="D160" s="11" t="s">
        <v>1446</v>
      </c>
      <c r="E160" s="11" t="s">
        <v>10670</v>
      </c>
      <c r="F160" s="11" t="s">
        <v>7428</v>
      </c>
      <c r="G160" s="212">
        <v>1535000</v>
      </c>
      <c r="H160" s="213" t="s">
        <v>7425</v>
      </c>
      <c r="I160" s="213" t="s">
        <v>884</v>
      </c>
      <c r="J160" s="213">
        <v>2</v>
      </c>
      <c r="K160" s="213" t="s">
        <v>7427</v>
      </c>
      <c r="L160" s="213" t="s">
        <v>7426</v>
      </c>
      <c r="M160" s="214">
        <v>45562</v>
      </c>
      <c r="N160" s="227" t="s">
        <v>7431</v>
      </c>
      <c r="O160" s="216">
        <v>5130</v>
      </c>
      <c r="P160" s="216" t="s">
        <v>7429</v>
      </c>
      <c r="Q160" s="216" t="s">
        <v>492</v>
      </c>
      <c r="R160" s="216">
        <v>1</v>
      </c>
      <c r="S160" s="216" t="s">
        <v>5888</v>
      </c>
      <c r="T160" s="216" t="s">
        <v>7430</v>
      </c>
      <c r="U160" s="217">
        <v>45562</v>
      </c>
      <c r="V160" s="227" t="s">
        <v>7433</v>
      </c>
      <c r="W160" s="213">
        <v>1535000</v>
      </c>
      <c r="X160" s="213" t="s">
        <v>7425</v>
      </c>
      <c r="Y160" s="213" t="s">
        <v>884</v>
      </c>
      <c r="Z160" s="213">
        <v>2</v>
      </c>
      <c r="AA160" s="213" t="s">
        <v>7432</v>
      </c>
      <c r="AB160" s="213" t="s">
        <v>7426</v>
      </c>
      <c r="AC160" s="214">
        <v>45562</v>
      </c>
      <c r="AD160" s="227" t="s">
        <v>7437</v>
      </c>
      <c r="AE160" s="218">
        <v>212000</v>
      </c>
      <c r="AF160" s="218" t="s">
        <v>7434</v>
      </c>
      <c r="AG160" s="218" t="s">
        <v>884</v>
      </c>
      <c r="AH160" s="218">
        <v>2</v>
      </c>
      <c r="AI160" s="218" t="s">
        <v>7436</v>
      </c>
      <c r="AJ160" s="218" t="s">
        <v>7435</v>
      </c>
      <c r="AK160" s="219">
        <v>45562</v>
      </c>
      <c r="AL160" s="227" t="s">
        <v>7440</v>
      </c>
      <c r="AM160" s="213">
        <v>36000</v>
      </c>
      <c r="AN160" s="213" t="s">
        <v>7438</v>
      </c>
      <c r="AO160" s="213" t="s">
        <v>884</v>
      </c>
      <c r="AP160" s="213">
        <v>2</v>
      </c>
      <c r="AQ160" s="213" t="s">
        <v>5898</v>
      </c>
      <c r="AR160" s="213" t="s">
        <v>7439</v>
      </c>
      <c r="AS160" s="214">
        <v>45562</v>
      </c>
      <c r="AT160" s="228" t="s">
        <v>7441</v>
      </c>
      <c r="AU160" s="218" t="s">
        <v>17</v>
      </c>
      <c r="AV160" s="218" t="s">
        <v>17</v>
      </c>
      <c r="AW160" s="218" t="s">
        <v>17</v>
      </c>
      <c r="AX160" s="218" t="s">
        <v>17</v>
      </c>
      <c r="AY160" s="218" t="s">
        <v>5314</v>
      </c>
      <c r="AZ160" s="218" t="s">
        <v>17</v>
      </c>
      <c r="BA160" s="219">
        <v>45562</v>
      </c>
      <c r="BB160" s="227" t="s">
        <v>7460</v>
      </c>
      <c r="BC160" s="213" t="s">
        <v>17</v>
      </c>
      <c r="BD160" s="213" t="s">
        <v>17</v>
      </c>
      <c r="BE160" s="213" t="s">
        <v>17</v>
      </c>
      <c r="BF160" s="213" t="s">
        <v>17</v>
      </c>
      <c r="BG160" s="213" t="s">
        <v>180</v>
      </c>
      <c r="BH160" s="213" t="s">
        <v>17</v>
      </c>
      <c r="BI160" s="214">
        <v>45562</v>
      </c>
      <c r="BJ160" s="228" t="s">
        <v>7444</v>
      </c>
      <c r="BK160" s="228">
        <v>0</v>
      </c>
      <c r="BL160" s="228" t="s">
        <v>7442</v>
      </c>
      <c r="BM160" s="228" t="s">
        <v>33</v>
      </c>
      <c r="BN160" s="228">
        <v>2</v>
      </c>
      <c r="BO160" s="228" t="s">
        <v>7443</v>
      </c>
      <c r="BP160" s="218" t="s">
        <v>5902</v>
      </c>
      <c r="BQ160" s="229">
        <v>45562</v>
      </c>
      <c r="BR160" s="227" t="s">
        <v>7461</v>
      </c>
      <c r="BS160" s="230" t="s">
        <v>17</v>
      </c>
      <c r="BT160" s="230" t="s">
        <v>17</v>
      </c>
      <c r="BU160" s="230" t="s">
        <v>17</v>
      </c>
      <c r="BV160" s="230" t="s">
        <v>17</v>
      </c>
      <c r="BW160" s="230" t="s">
        <v>180</v>
      </c>
      <c r="BX160" s="230" t="s">
        <v>17</v>
      </c>
      <c r="BY160" s="214">
        <v>45562</v>
      </c>
      <c r="BZ160" s="228" t="s">
        <v>7462</v>
      </c>
      <c r="CA160" s="228" t="s">
        <v>17</v>
      </c>
      <c r="CB160" s="228" t="s">
        <v>17</v>
      </c>
      <c r="CC160" s="228" t="s">
        <v>17</v>
      </c>
      <c r="CD160" s="228" t="s">
        <v>17</v>
      </c>
      <c r="CE160" s="228" t="s">
        <v>180</v>
      </c>
      <c r="CF160" s="228" t="s">
        <v>17</v>
      </c>
      <c r="CG160" s="229">
        <v>45562</v>
      </c>
      <c r="CH160" s="227" t="s">
        <v>11861</v>
      </c>
      <c r="CI160" s="228" t="e">
        <v>#N/A</v>
      </c>
      <c r="CJ160" s="228" t="e">
        <v>#N/A</v>
      </c>
      <c r="CK160" s="228" t="e">
        <v>#N/A</v>
      </c>
      <c r="CL160" s="228" t="e">
        <v>#N/A</v>
      </c>
      <c r="CM160" s="228" t="e">
        <v>#N/A</v>
      </c>
      <c r="CN160" s="228" t="e">
        <v>#N/A</v>
      </c>
      <c r="CO160" s="231" t="e">
        <v>#N/A</v>
      </c>
      <c r="CP160" s="228" t="s">
        <v>7464</v>
      </c>
      <c r="CQ160" s="230" t="s">
        <v>17</v>
      </c>
      <c r="CR160" s="230" t="s">
        <v>17</v>
      </c>
      <c r="CS160" s="230" t="s">
        <v>17</v>
      </c>
      <c r="CT160" s="230" t="s">
        <v>17</v>
      </c>
      <c r="CU160" s="230" t="s">
        <v>180</v>
      </c>
      <c r="CV160" s="230" t="s">
        <v>17</v>
      </c>
      <c r="CW160" s="214">
        <v>45562</v>
      </c>
      <c r="CX160" s="228" t="s">
        <v>7447</v>
      </c>
      <c r="CY160" s="218">
        <v>39000</v>
      </c>
      <c r="CZ160" s="218" t="s">
        <v>7446</v>
      </c>
      <c r="DA160" s="218" t="s">
        <v>884</v>
      </c>
      <c r="DB160" s="218">
        <v>2</v>
      </c>
      <c r="DC160" s="218" t="s">
        <v>7454</v>
      </c>
      <c r="DD160" s="218" t="s">
        <v>7449</v>
      </c>
      <c r="DE160" s="220">
        <v>45562</v>
      </c>
      <c r="DF160" s="227" t="s">
        <v>7451</v>
      </c>
      <c r="DG160" s="213">
        <v>1323000</v>
      </c>
      <c r="DH160" s="230" t="s">
        <v>7448</v>
      </c>
      <c r="DI160" s="230" t="s">
        <v>884</v>
      </c>
      <c r="DJ160" s="230">
        <v>2</v>
      </c>
      <c r="DK160" s="230" t="s">
        <v>7450</v>
      </c>
      <c r="DL160" s="230" t="s">
        <v>7449</v>
      </c>
      <c r="DM160" s="214">
        <v>45562</v>
      </c>
      <c r="DN160" s="228" t="s">
        <v>7453</v>
      </c>
      <c r="DO160" s="218">
        <v>174000</v>
      </c>
      <c r="DP160" s="228" t="s">
        <v>5949</v>
      </c>
      <c r="DQ160" s="228" t="s">
        <v>884</v>
      </c>
      <c r="DR160" s="228">
        <v>2</v>
      </c>
      <c r="DS160" s="228" t="s">
        <v>7452</v>
      </c>
      <c r="DT160" s="228" t="s">
        <v>7449</v>
      </c>
      <c r="DU160" s="229">
        <v>45562</v>
      </c>
      <c r="DV160" s="227" t="s">
        <v>7455</v>
      </c>
      <c r="DW160" s="213">
        <v>39000</v>
      </c>
      <c r="DX160" s="230" t="s">
        <v>7446</v>
      </c>
      <c r="DY160" s="230" t="s">
        <v>884</v>
      </c>
      <c r="DZ160" s="230">
        <v>2</v>
      </c>
      <c r="EA160" s="230" t="s">
        <v>7454</v>
      </c>
      <c r="EB160" s="230" t="s">
        <v>7449</v>
      </c>
      <c r="EC160" s="214">
        <v>45562</v>
      </c>
      <c r="ED160" s="228" t="s">
        <v>7456</v>
      </c>
      <c r="EE160" s="218">
        <v>0</v>
      </c>
      <c r="EF160" s="228" t="s">
        <v>17</v>
      </c>
      <c r="EG160" s="228" t="s">
        <v>17</v>
      </c>
      <c r="EH160" s="228" t="s">
        <v>17</v>
      </c>
      <c r="EI160" s="228" t="s">
        <v>180</v>
      </c>
      <c r="EJ160" s="228" t="s">
        <v>7449</v>
      </c>
      <c r="EK160" s="229">
        <v>45562</v>
      </c>
      <c r="EL160" s="227" t="s">
        <v>7457</v>
      </c>
      <c r="EM160" s="213">
        <v>0</v>
      </c>
      <c r="EN160" s="230" t="s">
        <v>17</v>
      </c>
      <c r="EO160" s="230" t="s">
        <v>17</v>
      </c>
      <c r="EP160" s="230" t="s">
        <v>17</v>
      </c>
      <c r="EQ160" s="230" t="s">
        <v>180</v>
      </c>
      <c r="ER160" s="230" t="s">
        <v>7449</v>
      </c>
      <c r="ES160" s="214">
        <v>45562</v>
      </c>
      <c r="ET160" s="228" t="s">
        <v>7445</v>
      </c>
      <c r="EU160" s="228">
        <v>0</v>
      </c>
      <c r="EV160" s="228" t="s">
        <v>7442</v>
      </c>
      <c r="EW160" s="228" t="s">
        <v>33</v>
      </c>
      <c r="EX160" s="228">
        <v>2</v>
      </c>
      <c r="EY160" s="228" t="s">
        <v>7443</v>
      </c>
      <c r="EZ160" s="228" t="s">
        <v>5902</v>
      </c>
      <c r="FA160" s="229">
        <v>45562</v>
      </c>
      <c r="FB160" s="227" t="s">
        <v>7459</v>
      </c>
      <c r="FC160" s="230">
        <v>3</v>
      </c>
      <c r="FD160" s="230" t="s">
        <v>7458</v>
      </c>
      <c r="FE160" s="230" t="s">
        <v>33</v>
      </c>
      <c r="FF160" s="230">
        <v>2</v>
      </c>
      <c r="FG160" s="230" t="s">
        <v>5876</v>
      </c>
      <c r="FH160" s="230" t="s">
        <v>5285</v>
      </c>
      <c r="FI160" s="214">
        <v>45562</v>
      </c>
      <c r="FJ160" s="227" t="s">
        <v>1447</v>
      </c>
      <c r="FK160" s="228" t="s">
        <v>17</v>
      </c>
      <c r="FL160" s="228" t="s">
        <v>17</v>
      </c>
      <c r="FM160" s="228" t="s">
        <v>17</v>
      </c>
      <c r="FN160" s="228" t="s">
        <v>17</v>
      </c>
      <c r="FO160" s="228" t="s">
        <v>1426</v>
      </c>
      <c r="FP160" s="218" t="s">
        <v>17</v>
      </c>
      <c r="FQ160" s="219">
        <v>45199</v>
      </c>
      <c r="FR160" s="227" t="s">
        <v>1448</v>
      </c>
      <c r="FS160" s="230" t="s">
        <v>17</v>
      </c>
      <c r="FT160" s="230" t="s">
        <v>17</v>
      </c>
      <c r="FU160" s="230" t="s">
        <v>17</v>
      </c>
      <c r="FV160" s="230" t="s">
        <v>17</v>
      </c>
      <c r="FW160" s="230" t="s">
        <v>1426</v>
      </c>
      <c r="FX160" s="230" t="s">
        <v>17</v>
      </c>
      <c r="FY160" s="214">
        <v>45199</v>
      </c>
      <c r="FZ160" s="228" t="s">
        <v>3298</v>
      </c>
      <c r="GA160" s="228">
        <v>0</v>
      </c>
      <c r="GB160" s="228" t="s">
        <v>2177</v>
      </c>
      <c r="GC160" s="228" t="s">
        <v>33</v>
      </c>
      <c r="GD160" s="228">
        <v>2</v>
      </c>
      <c r="GE160" s="228" t="s">
        <v>17</v>
      </c>
      <c r="GF160" s="228" t="s">
        <v>17</v>
      </c>
      <c r="GG160" s="229">
        <v>45461</v>
      </c>
      <c r="GH160" s="227" t="s">
        <v>3304</v>
      </c>
      <c r="GI160" s="230">
        <v>0</v>
      </c>
      <c r="GJ160" s="230" t="s">
        <v>2177</v>
      </c>
      <c r="GK160" s="230" t="s">
        <v>33</v>
      </c>
      <c r="GL160" s="230">
        <v>2</v>
      </c>
      <c r="GM160" s="230" t="s">
        <v>17</v>
      </c>
      <c r="GN160" s="230" t="s">
        <v>17</v>
      </c>
      <c r="GO160" s="214">
        <v>45461</v>
      </c>
      <c r="GP160" s="228" t="s">
        <v>3299</v>
      </c>
      <c r="GQ160" s="228">
        <v>0</v>
      </c>
      <c r="GR160" s="228" t="s">
        <v>2177</v>
      </c>
      <c r="GS160" s="228" t="s">
        <v>33</v>
      </c>
      <c r="GT160" s="228">
        <v>2</v>
      </c>
      <c r="GU160" s="228" t="s">
        <v>17</v>
      </c>
      <c r="GV160" s="228" t="s">
        <v>17</v>
      </c>
      <c r="GW160" s="229">
        <v>45461</v>
      </c>
      <c r="GX160" s="227" t="s">
        <v>3305</v>
      </c>
      <c r="GY160" s="230">
        <v>0</v>
      </c>
      <c r="GZ160" s="230" t="s">
        <v>2177</v>
      </c>
      <c r="HA160" s="230" t="s">
        <v>33</v>
      </c>
      <c r="HB160" s="230">
        <v>2</v>
      </c>
      <c r="HC160" s="230" t="s">
        <v>17</v>
      </c>
      <c r="HD160" s="230" t="s">
        <v>17</v>
      </c>
      <c r="HE160" s="214">
        <v>45461</v>
      </c>
      <c r="HF160" s="228" t="s">
        <v>3297</v>
      </c>
      <c r="HG160" s="228">
        <v>0</v>
      </c>
      <c r="HH160" s="228" t="s">
        <v>2177</v>
      </c>
      <c r="HI160" s="228" t="s">
        <v>33</v>
      </c>
      <c r="HJ160" s="228">
        <v>2</v>
      </c>
      <c r="HK160" s="228" t="s">
        <v>17</v>
      </c>
      <c r="HL160" s="228" t="s">
        <v>17</v>
      </c>
      <c r="HM160" s="229">
        <v>45461</v>
      </c>
      <c r="HN160" s="227" t="s">
        <v>3303</v>
      </c>
      <c r="HO160" s="230">
        <v>1</v>
      </c>
      <c r="HP160" s="230" t="s">
        <v>2177</v>
      </c>
      <c r="HQ160" s="230" t="s">
        <v>33</v>
      </c>
      <c r="HR160" s="230">
        <v>2</v>
      </c>
      <c r="HS160" s="230" t="s">
        <v>17</v>
      </c>
      <c r="HT160" s="230" t="s">
        <v>17</v>
      </c>
      <c r="HU160" s="214">
        <v>45461</v>
      </c>
      <c r="HV160" s="228" t="s">
        <v>3300</v>
      </c>
      <c r="HW160" s="228">
        <v>0</v>
      </c>
      <c r="HX160" s="228" t="s">
        <v>2177</v>
      </c>
      <c r="HY160" s="228" t="s">
        <v>33</v>
      </c>
      <c r="HZ160" s="228">
        <v>2</v>
      </c>
      <c r="IA160" s="228" t="s">
        <v>17</v>
      </c>
      <c r="IB160" s="228" t="s">
        <v>17</v>
      </c>
      <c r="IC160" s="229">
        <v>45461</v>
      </c>
      <c r="ID160" s="227" t="s">
        <v>3302</v>
      </c>
      <c r="IE160" s="230">
        <v>0</v>
      </c>
      <c r="IF160" s="230" t="s">
        <v>2177</v>
      </c>
      <c r="IG160" s="230" t="s">
        <v>33</v>
      </c>
      <c r="IH160" s="230">
        <v>2</v>
      </c>
      <c r="II160" s="230" t="s">
        <v>17</v>
      </c>
      <c r="IJ160" s="230" t="s">
        <v>17</v>
      </c>
      <c r="IK160" s="214">
        <v>45461</v>
      </c>
      <c r="IL160" s="228" t="s">
        <v>3301</v>
      </c>
      <c r="IM160" s="228">
        <v>1</v>
      </c>
      <c r="IN160" s="228" t="s">
        <v>2177</v>
      </c>
      <c r="IO160" s="228" t="s">
        <v>33</v>
      </c>
      <c r="IP160" s="228">
        <v>2</v>
      </c>
      <c r="IQ160" s="228" t="s">
        <v>17</v>
      </c>
      <c r="IR160" s="228" t="s">
        <v>17</v>
      </c>
      <c r="IS160" s="229">
        <v>45461</v>
      </c>
    </row>
    <row r="161" spans="1:253" x14ac:dyDescent="0.35">
      <c r="A161" s="11" t="s">
        <v>326</v>
      </c>
      <c r="B161" s="11" t="s">
        <v>11090</v>
      </c>
      <c r="C161" s="11" t="s">
        <v>327</v>
      </c>
      <c r="D161" s="11" t="s">
        <v>328</v>
      </c>
      <c r="E161" s="11" t="s">
        <v>10671</v>
      </c>
      <c r="F161" s="11" t="s">
        <v>8992</v>
      </c>
      <c r="G161" s="212">
        <v>12292000</v>
      </c>
      <c r="H161" s="213" t="s">
        <v>8918</v>
      </c>
      <c r="I161" s="213" t="s">
        <v>492</v>
      </c>
      <c r="J161" s="213">
        <v>1</v>
      </c>
      <c r="K161" s="213" t="s">
        <v>8991</v>
      </c>
      <c r="L161" s="213" t="s">
        <v>8990</v>
      </c>
      <c r="M161" s="214">
        <v>45564</v>
      </c>
      <c r="N161" s="227" t="s">
        <v>914</v>
      </c>
      <c r="O161" s="216">
        <v>163610</v>
      </c>
      <c r="P161" s="216" t="s">
        <v>911</v>
      </c>
      <c r="Q161" s="216" t="s">
        <v>33</v>
      </c>
      <c r="R161" s="216">
        <v>2</v>
      </c>
      <c r="S161" s="216" t="s">
        <v>913</v>
      </c>
      <c r="T161" s="216" t="s">
        <v>912</v>
      </c>
      <c r="U161" s="217">
        <v>44773</v>
      </c>
      <c r="V161" s="227" t="s">
        <v>8993</v>
      </c>
      <c r="W161" s="213">
        <v>12292000</v>
      </c>
      <c r="X161" s="213" t="s">
        <v>8918</v>
      </c>
      <c r="Y161" s="213" t="s">
        <v>492</v>
      </c>
      <c r="Z161" s="213">
        <v>1</v>
      </c>
      <c r="AA161" s="213" t="s">
        <v>8950</v>
      </c>
      <c r="AB161" s="213" t="s">
        <v>8990</v>
      </c>
      <c r="AC161" s="214">
        <v>45564</v>
      </c>
      <c r="AD161" s="227" t="s">
        <v>8997</v>
      </c>
      <c r="AE161" s="218">
        <v>85000</v>
      </c>
      <c r="AF161" s="218" t="s">
        <v>8994</v>
      </c>
      <c r="AG161" s="218" t="s">
        <v>884</v>
      </c>
      <c r="AH161" s="218">
        <v>2</v>
      </c>
      <c r="AI161" s="218" t="s">
        <v>8996</v>
      </c>
      <c r="AJ161" s="218" t="s">
        <v>8995</v>
      </c>
      <c r="AK161" s="219">
        <v>45564</v>
      </c>
      <c r="AL161" s="227" t="s">
        <v>8999</v>
      </c>
      <c r="AM161" s="213">
        <v>85000</v>
      </c>
      <c r="AN161" s="213" t="s">
        <v>8994</v>
      </c>
      <c r="AO161" s="213" t="s">
        <v>884</v>
      </c>
      <c r="AP161" s="213">
        <v>2</v>
      </c>
      <c r="AQ161" s="213" t="s">
        <v>8998</v>
      </c>
      <c r="AR161" s="213" t="s">
        <v>8995</v>
      </c>
      <c r="AS161" s="214">
        <v>45564</v>
      </c>
      <c r="AT161" s="228" t="s">
        <v>333</v>
      </c>
      <c r="AU161" s="218" t="s">
        <v>17</v>
      </c>
      <c r="AV161" s="218">
        <v>0</v>
      </c>
      <c r="AW161" s="218" t="s">
        <v>33</v>
      </c>
      <c r="AX161" s="218">
        <v>2</v>
      </c>
      <c r="AY161" s="218">
        <v>0</v>
      </c>
      <c r="AZ161" s="218">
        <v>0</v>
      </c>
      <c r="BA161" s="219">
        <v>43511</v>
      </c>
      <c r="BB161" s="227" t="s">
        <v>332</v>
      </c>
      <c r="BC161" s="213" t="s">
        <v>17</v>
      </c>
      <c r="BD161" s="213">
        <v>0</v>
      </c>
      <c r="BE161" s="213" t="s">
        <v>33</v>
      </c>
      <c r="BF161" s="213">
        <v>2</v>
      </c>
      <c r="BG161" s="213">
        <v>0</v>
      </c>
      <c r="BH161" s="213">
        <v>0</v>
      </c>
      <c r="BI161" s="214">
        <v>43511</v>
      </c>
      <c r="BJ161" s="228" t="s">
        <v>9000</v>
      </c>
      <c r="BK161" s="228">
        <v>839</v>
      </c>
      <c r="BL161" s="228" t="s">
        <v>8251</v>
      </c>
      <c r="BM161" s="228" t="s">
        <v>22</v>
      </c>
      <c r="BN161" s="228">
        <v>3</v>
      </c>
      <c r="BO161" s="228" t="s">
        <v>8253</v>
      </c>
      <c r="BP161" s="218" t="s">
        <v>8252</v>
      </c>
      <c r="BQ161" s="229">
        <v>45564</v>
      </c>
      <c r="BR161" s="227" t="s">
        <v>329</v>
      </c>
      <c r="BS161" s="230">
        <v>0</v>
      </c>
      <c r="BT161" s="230">
        <v>0</v>
      </c>
      <c r="BU161" s="230" t="s">
        <v>33</v>
      </c>
      <c r="BV161" s="230">
        <v>2</v>
      </c>
      <c r="BW161" s="230">
        <v>0</v>
      </c>
      <c r="BX161" s="230">
        <v>0</v>
      </c>
      <c r="BY161" s="214">
        <v>43511</v>
      </c>
      <c r="BZ161" s="228" t="s">
        <v>330</v>
      </c>
      <c r="CA161" s="228">
        <v>0</v>
      </c>
      <c r="CB161" s="228" t="s">
        <v>17</v>
      </c>
      <c r="CC161" s="228" t="s">
        <v>33</v>
      </c>
      <c r="CD161" s="228">
        <v>2</v>
      </c>
      <c r="CE161" s="228" t="s">
        <v>17</v>
      </c>
      <c r="CF161" s="228" t="s">
        <v>17</v>
      </c>
      <c r="CG161" s="229">
        <v>43511</v>
      </c>
      <c r="CH161" s="227" t="s">
        <v>11862</v>
      </c>
      <c r="CI161" s="228" t="e">
        <v>#N/A</v>
      </c>
      <c r="CJ161" s="228" t="e">
        <v>#N/A</v>
      </c>
      <c r="CK161" s="228" t="e">
        <v>#N/A</v>
      </c>
      <c r="CL161" s="228" t="e">
        <v>#N/A</v>
      </c>
      <c r="CM161" s="228" t="e">
        <v>#N/A</v>
      </c>
      <c r="CN161" s="228" t="e">
        <v>#N/A</v>
      </c>
      <c r="CO161" s="231" t="e">
        <v>#N/A</v>
      </c>
      <c r="CP161" s="228" t="s">
        <v>331</v>
      </c>
      <c r="CQ161" s="230" t="s">
        <v>17</v>
      </c>
      <c r="CR161" s="230">
        <v>0</v>
      </c>
      <c r="CS161" s="230" t="s">
        <v>33</v>
      </c>
      <c r="CT161" s="230">
        <v>2</v>
      </c>
      <c r="CU161" s="230">
        <v>0</v>
      </c>
      <c r="CV161" s="230">
        <v>0</v>
      </c>
      <c r="CW161" s="214">
        <v>43511</v>
      </c>
      <c r="CX161" s="228" t="s">
        <v>9005</v>
      </c>
      <c r="CY161" s="218">
        <v>85000</v>
      </c>
      <c r="CZ161" s="218" t="s">
        <v>8994</v>
      </c>
      <c r="DA161" s="218" t="s">
        <v>884</v>
      </c>
      <c r="DB161" s="218">
        <v>2</v>
      </c>
      <c r="DC161" s="218" t="s">
        <v>8267</v>
      </c>
      <c r="DD161" s="218" t="s">
        <v>8995</v>
      </c>
      <c r="DE161" s="220">
        <v>45564</v>
      </c>
      <c r="DF161" s="227" t="s">
        <v>9009</v>
      </c>
      <c r="DG161" s="213">
        <v>12207000</v>
      </c>
      <c r="DH161" s="230" t="s">
        <v>9006</v>
      </c>
      <c r="DI161" s="230" t="s">
        <v>884</v>
      </c>
      <c r="DJ161" s="230">
        <v>2</v>
      </c>
      <c r="DK161" s="230" t="s">
        <v>9008</v>
      </c>
      <c r="DL161" s="230" t="s">
        <v>9007</v>
      </c>
      <c r="DM161" s="214">
        <v>45564</v>
      </c>
      <c r="DN161" s="228" t="s">
        <v>9011</v>
      </c>
      <c r="DO161" s="218">
        <v>0</v>
      </c>
      <c r="DP161" s="228" t="s">
        <v>8994</v>
      </c>
      <c r="DQ161" s="228" t="s">
        <v>884</v>
      </c>
      <c r="DR161" s="228">
        <v>2</v>
      </c>
      <c r="DS161" s="228" t="s">
        <v>9010</v>
      </c>
      <c r="DT161" s="228" t="s">
        <v>8995</v>
      </c>
      <c r="DU161" s="229">
        <v>45564</v>
      </c>
      <c r="DV161" s="227" t="s">
        <v>9012</v>
      </c>
      <c r="DW161" s="213">
        <v>85000</v>
      </c>
      <c r="DX161" s="230" t="s">
        <v>8994</v>
      </c>
      <c r="DY161" s="230" t="s">
        <v>884</v>
      </c>
      <c r="DZ161" s="230">
        <v>2</v>
      </c>
      <c r="EA161" s="230" t="s">
        <v>8267</v>
      </c>
      <c r="EB161" s="230" t="s">
        <v>8995</v>
      </c>
      <c r="EC161" s="214">
        <v>45564</v>
      </c>
      <c r="ED161" s="228" t="s">
        <v>9013</v>
      </c>
      <c r="EE161" s="218" t="s">
        <v>17</v>
      </c>
      <c r="EF161" s="228" t="s">
        <v>8994</v>
      </c>
      <c r="EG161" s="228" t="s">
        <v>884</v>
      </c>
      <c r="EH161" s="228">
        <v>2</v>
      </c>
      <c r="EI161" s="228" t="s">
        <v>8267</v>
      </c>
      <c r="EJ161" s="228" t="s">
        <v>8995</v>
      </c>
      <c r="EK161" s="229">
        <v>45564</v>
      </c>
      <c r="EL161" s="227" t="s">
        <v>9014</v>
      </c>
      <c r="EM161" s="213" t="s">
        <v>17</v>
      </c>
      <c r="EN161" s="230" t="s">
        <v>8994</v>
      </c>
      <c r="EO161" s="230" t="s">
        <v>884</v>
      </c>
      <c r="EP161" s="230">
        <v>2</v>
      </c>
      <c r="EQ161" s="230" t="s">
        <v>8267</v>
      </c>
      <c r="ER161" s="230" t="s">
        <v>8995</v>
      </c>
      <c r="ES161" s="214">
        <v>45564</v>
      </c>
      <c r="ET161" s="228" t="s">
        <v>9004</v>
      </c>
      <c r="EU161" s="228">
        <v>841</v>
      </c>
      <c r="EV161" s="228" t="s">
        <v>9001</v>
      </c>
      <c r="EW161" s="228" t="s">
        <v>22</v>
      </c>
      <c r="EX161" s="228">
        <v>3</v>
      </c>
      <c r="EY161" s="228" t="s">
        <v>9003</v>
      </c>
      <c r="EZ161" s="228" t="s">
        <v>9002</v>
      </c>
      <c r="FA161" s="229">
        <v>45564</v>
      </c>
      <c r="FB161" s="227" t="s">
        <v>917</v>
      </c>
      <c r="FC161" s="230">
        <v>4</v>
      </c>
      <c r="FD161" s="230" t="s">
        <v>915</v>
      </c>
      <c r="FE161" s="230" t="s">
        <v>22</v>
      </c>
      <c r="FF161" s="230">
        <v>3</v>
      </c>
      <c r="FG161" s="230" t="s">
        <v>885</v>
      </c>
      <c r="FH161" s="230" t="s">
        <v>916</v>
      </c>
      <c r="FI161" s="214">
        <v>44773</v>
      </c>
      <c r="FJ161" s="227" t="s">
        <v>334</v>
      </c>
      <c r="FK161" s="228" t="s">
        <v>17</v>
      </c>
      <c r="FL161" s="228">
        <v>0</v>
      </c>
      <c r="FM161" s="228" t="s">
        <v>33</v>
      </c>
      <c r="FN161" s="228">
        <v>2</v>
      </c>
      <c r="FO161" s="228">
        <v>0</v>
      </c>
      <c r="FP161" s="218">
        <v>0</v>
      </c>
      <c r="FQ161" s="219">
        <v>43511</v>
      </c>
      <c r="FR161" s="227" t="s">
        <v>335</v>
      </c>
      <c r="FS161" s="230" t="s">
        <v>17</v>
      </c>
      <c r="FT161" s="230">
        <v>0</v>
      </c>
      <c r="FU161" s="230" t="s">
        <v>33</v>
      </c>
      <c r="FV161" s="230">
        <v>2</v>
      </c>
      <c r="FW161" s="230">
        <v>0</v>
      </c>
      <c r="FX161" s="230">
        <v>0</v>
      </c>
      <c r="FY161" s="214">
        <v>43511</v>
      </c>
      <c r="FZ161" s="228" t="s">
        <v>2250</v>
      </c>
      <c r="GA161" s="228">
        <v>0</v>
      </c>
      <c r="GB161" s="228" t="s">
        <v>2177</v>
      </c>
      <c r="GC161" s="228" t="s">
        <v>33</v>
      </c>
      <c r="GD161" s="228">
        <v>2</v>
      </c>
      <c r="GE161" s="228" t="s">
        <v>17</v>
      </c>
      <c r="GF161" s="228" t="s">
        <v>17</v>
      </c>
      <c r="GG161" s="229">
        <v>45453</v>
      </c>
      <c r="GH161" s="227" t="s">
        <v>2256</v>
      </c>
      <c r="GI161" s="230">
        <v>0</v>
      </c>
      <c r="GJ161" s="230" t="s">
        <v>2177</v>
      </c>
      <c r="GK161" s="230" t="s">
        <v>33</v>
      </c>
      <c r="GL161" s="230">
        <v>2</v>
      </c>
      <c r="GM161" s="230" t="s">
        <v>17</v>
      </c>
      <c r="GN161" s="230" t="s">
        <v>17</v>
      </c>
      <c r="GO161" s="214">
        <v>45453</v>
      </c>
      <c r="GP161" s="228" t="s">
        <v>2251</v>
      </c>
      <c r="GQ161" s="228">
        <v>1</v>
      </c>
      <c r="GR161" s="228" t="s">
        <v>2177</v>
      </c>
      <c r="GS161" s="228" t="s">
        <v>33</v>
      </c>
      <c r="GT161" s="228">
        <v>2</v>
      </c>
      <c r="GU161" s="228" t="s">
        <v>17</v>
      </c>
      <c r="GV161" s="228" t="s">
        <v>17</v>
      </c>
      <c r="GW161" s="229">
        <v>45453</v>
      </c>
      <c r="GX161" s="227" t="s">
        <v>2257</v>
      </c>
      <c r="GY161" s="230">
        <v>2</v>
      </c>
      <c r="GZ161" s="230" t="s">
        <v>2177</v>
      </c>
      <c r="HA161" s="230" t="s">
        <v>33</v>
      </c>
      <c r="HB161" s="230">
        <v>2</v>
      </c>
      <c r="HC161" s="230" t="s">
        <v>17</v>
      </c>
      <c r="HD161" s="230" t="s">
        <v>17</v>
      </c>
      <c r="HE161" s="214">
        <v>45453</v>
      </c>
      <c r="HF161" s="228" t="s">
        <v>2249</v>
      </c>
      <c r="HG161" s="228">
        <v>2</v>
      </c>
      <c r="HH161" s="228" t="s">
        <v>2177</v>
      </c>
      <c r="HI161" s="228" t="s">
        <v>33</v>
      </c>
      <c r="HJ161" s="228">
        <v>2</v>
      </c>
      <c r="HK161" s="228" t="s">
        <v>17</v>
      </c>
      <c r="HL161" s="228" t="s">
        <v>17</v>
      </c>
      <c r="HM161" s="229">
        <v>45453</v>
      </c>
      <c r="HN161" s="227" t="s">
        <v>2255</v>
      </c>
      <c r="HO161" s="230">
        <v>2</v>
      </c>
      <c r="HP161" s="230" t="s">
        <v>2177</v>
      </c>
      <c r="HQ161" s="230" t="s">
        <v>33</v>
      </c>
      <c r="HR161" s="230">
        <v>2</v>
      </c>
      <c r="HS161" s="230" t="s">
        <v>17</v>
      </c>
      <c r="HT161" s="230" t="s">
        <v>17</v>
      </c>
      <c r="HU161" s="214">
        <v>45453</v>
      </c>
      <c r="HV161" s="228" t="s">
        <v>2252</v>
      </c>
      <c r="HW161" s="228">
        <v>0</v>
      </c>
      <c r="HX161" s="228" t="s">
        <v>2177</v>
      </c>
      <c r="HY161" s="228" t="s">
        <v>33</v>
      </c>
      <c r="HZ161" s="228">
        <v>2</v>
      </c>
      <c r="IA161" s="228" t="s">
        <v>17</v>
      </c>
      <c r="IB161" s="228" t="s">
        <v>17</v>
      </c>
      <c r="IC161" s="229">
        <v>45453</v>
      </c>
      <c r="ID161" s="227" t="s">
        <v>2254</v>
      </c>
      <c r="IE161" s="230">
        <v>0</v>
      </c>
      <c r="IF161" s="230" t="s">
        <v>2177</v>
      </c>
      <c r="IG161" s="230" t="s">
        <v>33</v>
      </c>
      <c r="IH161" s="230">
        <v>2</v>
      </c>
      <c r="II161" s="230" t="s">
        <v>17</v>
      </c>
      <c r="IJ161" s="230" t="s">
        <v>17</v>
      </c>
      <c r="IK161" s="214">
        <v>45453</v>
      </c>
      <c r="IL161" s="228" t="s">
        <v>2253</v>
      </c>
      <c r="IM161" s="228">
        <v>1</v>
      </c>
      <c r="IN161" s="228" t="s">
        <v>2177</v>
      </c>
      <c r="IO161" s="228" t="s">
        <v>33</v>
      </c>
      <c r="IP161" s="228">
        <v>2</v>
      </c>
      <c r="IQ161" s="228" t="s">
        <v>17</v>
      </c>
      <c r="IR161" s="228" t="s">
        <v>17</v>
      </c>
      <c r="IS161" s="229">
        <v>45453</v>
      </c>
    </row>
    <row r="162" spans="1:253" x14ac:dyDescent="0.35">
      <c r="A162" s="11" t="s">
        <v>336</v>
      </c>
      <c r="B162" s="11" t="s">
        <v>11081</v>
      </c>
      <c r="C162" s="11" t="s">
        <v>337</v>
      </c>
      <c r="D162" s="11" t="s">
        <v>338</v>
      </c>
      <c r="E162" s="11" t="s">
        <v>10672</v>
      </c>
      <c r="F162" s="11" t="s">
        <v>6240</v>
      </c>
      <c r="G162" s="212">
        <v>84980000</v>
      </c>
      <c r="H162" s="213" t="s">
        <v>6237</v>
      </c>
      <c r="I162" s="213" t="s">
        <v>492</v>
      </c>
      <c r="J162" s="213">
        <v>1</v>
      </c>
      <c r="K162" s="213" t="s">
        <v>6239</v>
      </c>
      <c r="L162" s="213" t="s">
        <v>6238</v>
      </c>
      <c r="M162" s="214">
        <v>45560</v>
      </c>
      <c r="N162" s="227" t="s">
        <v>6244</v>
      </c>
      <c r="O162" s="216">
        <v>333028</v>
      </c>
      <c r="P162" s="216" t="s">
        <v>6241</v>
      </c>
      <c r="Q162" s="216" t="s">
        <v>884</v>
      </c>
      <c r="R162" s="216">
        <v>2</v>
      </c>
      <c r="S162" s="216" t="s">
        <v>6243</v>
      </c>
      <c r="T162" s="216" t="s">
        <v>6242</v>
      </c>
      <c r="U162" s="217">
        <v>45560</v>
      </c>
      <c r="V162" s="227" t="s">
        <v>6248</v>
      </c>
      <c r="W162" s="213">
        <v>52050000</v>
      </c>
      <c r="X162" s="213" t="s">
        <v>6245</v>
      </c>
      <c r="Y162" s="213" t="s">
        <v>884</v>
      </c>
      <c r="Z162" s="213">
        <v>2</v>
      </c>
      <c r="AA162" s="213" t="s">
        <v>6247</v>
      </c>
      <c r="AB162" s="213" t="s">
        <v>6246</v>
      </c>
      <c r="AC162" s="214">
        <v>45560</v>
      </c>
      <c r="AD162" s="227" t="s">
        <v>6252</v>
      </c>
      <c r="AE162" s="218">
        <v>16982000</v>
      </c>
      <c r="AF162" s="218" t="s">
        <v>6249</v>
      </c>
      <c r="AG162" s="218" t="s">
        <v>884</v>
      </c>
      <c r="AH162" s="218">
        <v>2</v>
      </c>
      <c r="AI162" s="218" t="s">
        <v>6251</v>
      </c>
      <c r="AJ162" s="218" t="s">
        <v>6250</v>
      </c>
      <c r="AK162" s="219">
        <v>45560</v>
      </c>
      <c r="AL162" s="227" t="s">
        <v>6256</v>
      </c>
      <c r="AM162" s="213">
        <v>5610000</v>
      </c>
      <c r="AN162" s="213" t="s">
        <v>6253</v>
      </c>
      <c r="AO162" s="213" t="s">
        <v>884</v>
      </c>
      <c r="AP162" s="213">
        <v>2</v>
      </c>
      <c r="AQ162" s="213" t="s">
        <v>6255</v>
      </c>
      <c r="AR162" s="213" t="s">
        <v>6254</v>
      </c>
      <c r="AS162" s="214">
        <v>45560</v>
      </c>
      <c r="AT162" s="228" t="s">
        <v>345</v>
      </c>
      <c r="AU162" s="218" t="s">
        <v>17</v>
      </c>
      <c r="AV162" s="218">
        <v>0</v>
      </c>
      <c r="AW162" s="218" t="s">
        <v>33</v>
      </c>
      <c r="AX162" s="218">
        <v>2</v>
      </c>
      <c r="AY162" s="218" t="s">
        <v>341</v>
      </c>
      <c r="AZ162" s="218">
        <v>0</v>
      </c>
      <c r="BA162" s="219">
        <v>43511</v>
      </c>
      <c r="BB162" s="227" t="s">
        <v>344</v>
      </c>
      <c r="BC162" s="213" t="s">
        <v>17</v>
      </c>
      <c r="BD162" s="213">
        <v>0</v>
      </c>
      <c r="BE162" s="213" t="s">
        <v>33</v>
      </c>
      <c r="BF162" s="213">
        <v>2</v>
      </c>
      <c r="BG162" s="213" t="s">
        <v>341</v>
      </c>
      <c r="BH162" s="213">
        <v>0</v>
      </c>
      <c r="BI162" s="214">
        <v>43511</v>
      </c>
      <c r="BJ162" s="228" t="s">
        <v>6258</v>
      </c>
      <c r="BK162" s="228">
        <v>34</v>
      </c>
      <c r="BL162" s="228" t="s">
        <v>6022</v>
      </c>
      <c r="BM162" s="228" t="s">
        <v>884</v>
      </c>
      <c r="BN162" s="228">
        <v>2</v>
      </c>
      <c r="BO162" s="228" t="s">
        <v>6257</v>
      </c>
      <c r="BP162" s="218" t="s">
        <v>691</v>
      </c>
      <c r="BQ162" s="229">
        <v>45560</v>
      </c>
      <c r="BR162" s="227" t="s">
        <v>340</v>
      </c>
      <c r="BS162" s="230" t="s">
        <v>17</v>
      </c>
      <c r="BT162" s="230">
        <v>0</v>
      </c>
      <c r="BU162" s="230" t="s">
        <v>33</v>
      </c>
      <c r="BV162" s="230">
        <v>2</v>
      </c>
      <c r="BW162" s="230" t="s">
        <v>339</v>
      </c>
      <c r="BX162" s="230">
        <v>0</v>
      </c>
      <c r="BY162" s="214">
        <v>43511</v>
      </c>
      <c r="BZ162" s="228" t="s">
        <v>342</v>
      </c>
      <c r="CA162" s="228" t="s">
        <v>17</v>
      </c>
      <c r="CB162" s="228">
        <v>0</v>
      </c>
      <c r="CC162" s="228" t="s">
        <v>17</v>
      </c>
      <c r="CD162" s="228" t="s">
        <v>17</v>
      </c>
      <c r="CE162" s="228" t="s">
        <v>341</v>
      </c>
      <c r="CF162" s="228">
        <v>0</v>
      </c>
      <c r="CG162" s="229">
        <v>43511</v>
      </c>
      <c r="CH162" s="227" t="s">
        <v>11863</v>
      </c>
      <c r="CI162" s="228" t="e">
        <v>#N/A</v>
      </c>
      <c r="CJ162" s="228" t="e">
        <v>#N/A</v>
      </c>
      <c r="CK162" s="228" t="e">
        <v>#N/A</v>
      </c>
      <c r="CL162" s="228" t="e">
        <v>#N/A</v>
      </c>
      <c r="CM162" s="228" t="e">
        <v>#N/A</v>
      </c>
      <c r="CN162" s="228" t="e">
        <v>#N/A</v>
      </c>
      <c r="CO162" s="231" t="e">
        <v>#N/A</v>
      </c>
      <c r="CP162" s="228" t="s">
        <v>343</v>
      </c>
      <c r="CQ162" s="230" t="s">
        <v>17</v>
      </c>
      <c r="CR162" s="230">
        <v>0</v>
      </c>
      <c r="CS162" s="230" t="s">
        <v>33</v>
      </c>
      <c r="CT162" s="230">
        <v>2</v>
      </c>
      <c r="CU162" s="230" t="s">
        <v>341</v>
      </c>
      <c r="CV162" s="230">
        <v>0</v>
      </c>
      <c r="CW162" s="214">
        <v>43511</v>
      </c>
      <c r="CX162" s="228" t="s">
        <v>6265</v>
      </c>
      <c r="CY162" s="218">
        <v>4935000</v>
      </c>
      <c r="CZ162" s="218" t="s">
        <v>6262</v>
      </c>
      <c r="DA162" s="218" t="s">
        <v>884</v>
      </c>
      <c r="DB162" s="218">
        <v>2</v>
      </c>
      <c r="DC162" s="218" t="s">
        <v>6268</v>
      </c>
      <c r="DD162" s="218" t="s">
        <v>6263</v>
      </c>
      <c r="DE162" s="220">
        <v>45560</v>
      </c>
      <c r="DF162" s="227" t="s">
        <v>6266</v>
      </c>
      <c r="DG162" s="213">
        <v>35068000</v>
      </c>
      <c r="DH162" s="230" t="s">
        <v>6262</v>
      </c>
      <c r="DI162" s="230" t="s">
        <v>884</v>
      </c>
      <c r="DJ162" s="230">
        <v>2</v>
      </c>
      <c r="DK162" s="230" t="s">
        <v>5475</v>
      </c>
      <c r="DL162" s="230" t="s">
        <v>6263</v>
      </c>
      <c r="DM162" s="214">
        <v>45560</v>
      </c>
      <c r="DN162" s="228" t="s">
        <v>6267</v>
      </c>
      <c r="DO162" s="218">
        <v>12047000</v>
      </c>
      <c r="DP162" s="228" t="s">
        <v>6262</v>
      </c>
      <c r="DQ162" s="228" t="s">
        <v>884</v>
      </c>
      <c r="DR162" s="228">
        <v>2</v>
      </c>
      <c r="DS162" s="228" t="s">
        <v>5478</v>
      </c>
      <c r="DT162" s="228" t="s">
        <v>6263</v>
      </c>
      <c r="DU162" s="229">
        <v>45560</v>
      </c>
      <c r="DV162" s="227" t="s">
        <v>6269</v>
      </c>
      <c r="DW162" s="213">
        <v>4278000</v>
      </c>
      <c r="DX162" s="230" t="s">
        <v>6262</v>
      </c>
      <c r="DY162" s="230" t="s">
        <v>884</v>
      </c>
      <c r="DZ162" s="230">
        <v>2</v>
      </c>
      <c r="EA162" s="230" t="s">
        <v>6268</v>
      </c>
      <c r="EB162" s="230" t="s">
        <v>6263</v>
      </c>
      <c r="EC162" s="214">
        <v>45560</v>
      </c>
      <c r="ED162" s="228" t="s">
        <v>6271</v>
      </c>
      <c r="EE162" s="218">
        <v>584000</v>
      </c>
      <c r="EF162" s="228" t="s">
        <v>6262</v>
      </c>
      <c r="EG162" s="228" t="s">
        <v>884</v>
      </c>
      <c r="EH162" s="228">
        <v>2</v>
      </c>
      <c r="EI162" s="228" t="s">
        <v>6270</v>
      </c>
      <c r="EJ162" s="228" t="s">
        <v>6263</v>
      </c>
      <c r="EK162" s="229">
        <v>45560</v>
      </c>
      <c r="EL162" s="227" t="s">
        <v>6272</v>
      </c>
      <c r="EM162" s="213">
        <v>73000</v>
      </c>
      <c r="EN162" s="230" t="s">
        <v>6262</v>
      </c>
      <c r="EO162" s="230" t="s">
        <v>884</v>
      </c>
      <c r="EP162" s="230">
        <v>2</v>
      </c>
      <c r="EQ162" s="230" t="s">
        <v>6270</v>
      </c>
      <c r="ER162" s="230" t="s">
        <v>6263</v>
      </c>
      <c r="ES162" s="214">
        <v>45560</v>
      </c>
      <c r="ET162" s="228" t="s">
        <v>6261</v>
      </c>
      <c r="EU162" s="228">
        <v>37</v>
      </c>
      <c r="EV162" s="228" t="s">
        <v>6259</v>
      </c>
      <c r="EW162" s="228" t="s">
        <v>884</v>
      </c>
      <c r="EX162" s="228">
        <v>2</v>
      </c>
      <c r="EY162" s="228" t="s">
        <v>6257</v>
      </c>
      <c r="EZ162" s="228" t="s">
        <v>6260</v>
      </c>
      <c r="FA162" s="229">
        <v>45560</v>
      </c>
      <c r="FB162" s="227" t="s">
        <v>6274</v>
      </c>
      <c r="FC162" s="230">
        <v>5</v>
      </c>
      <c r="FD162" s="230" t="s">
        <v>3914</v>
      </c>
      <c r="FE162" s="230" t="s">
        <v>884</v>
      </c>
      <c r="FF162" s="230">
        <v>2</v>
      </c>
      <c r="FG162" s="230" t="s">
        <v>6273</v>
      </c>
      <c r="FH162" s="230" t="s">
        <v>3915</v>
      </c>
      <c r="FI162" s="214">
        <v>45560</v>
      </c>
      <c r="FJ162" s="227" t="s">
        <v>346</v>
      </c>
      <c r="FK162" s="228" t="s">
        <v>17</v>
      </c>
      <c r="FL162" s="228">
        <v>0</v>
      </c>
      <c r="FM162" s="228" t="s">
        <v>33</v>
      </c>
      <c r="FN162" s="228">
        <v>2</v>
      </c>
      <c r="FO162" s="228" t="s">
        <v>341</v>
      </c>
      <c r="FP162" s="218">
        <v>0</v>
      </c>
      <c r="FQ162" s="219">
        <v>43511</v>
      </c>
      <c r="FR162" s="227" t="s">
        <v>347</v>
      </c>
      <c r="FS162" s="230" t="s">
        <v>17</v>
      </c>
      <c r="FT162" s="230">
        <v>0</v>
      </c>
      <c r="FU162" s="230" t="s">
        <v>33</v>
      </c>
      <c r="FV162" s="230">
        <v>2</v>
      </c>
      <c r="FW162" s="230" t="s">
        <v>341</v>
      </c>
      <c r="FX162" s="230">
        <v>0</v>
      </c>
      <c r="FY162" s="214">
        <v>43511</v>
      </c>
      <c r="FZ162" s="228" t="s">
        <v>3418</v>
      </c>
      <c r="GA162" s="228">
        <v>1</v>
      </c>
      <c r="GB162" s="228" t="s">
        <v>2177</v>
      </c>
      <c r="GC162" s="228" t="s">
        <v>33</v>
      </c>
      <c r="GD162" s="228">
        <v>2</v>
      </c>
      <c r="GE162" s="228" t="s">
        <v>17</v>
      </c>
      <c r="GF162" s="228" t="s">
        <v>17</v>
      </c>
      <c r="GG162" s="229">
        <v>45462</v>
      </c>
      <c r="GH162" s="227" t="s">
        <v>3424</v>
      </c>
      <c r="GI162" s="230">
        <v>0</v>
      </c>
      <c r="GJ162" s="230" t="s">
        <v>2177</v>
      </c>
      <c r="GK162" s="230" t="s">
        <v>33</v>
      </c>
      <c r="GL162" s="230">
        <v>2</v>
      </c>
      <c r="GM162" s="230" t="s">
        <v>17</v>
      </c>
      <c r="GN162" s="230" t="s">
        <v>17</v>
      </c>
      <c r="GO162" s="214">
        <v>45462</v>
      </c>
      <c r="GP162" s="228" t="s">
        <v>3419</v>
      </c>
      <c r="GQ162" s="228">
        <v>0</v>
      </c>
      <c r="GR162" s="228" t="s">
        <v>2177</v>
      </c>
      <c r="GS162" s="228" t="s">
        <v>33</v>
      </c>
      <c r="GT162" s="228">
        <v>2</v>
      </c>
      <c r="GU162" s="228" t="s">
        <v>17</v>
      </c>
      <c r="GV162" s="228" t="s">
        <v>17</v>
      </c>
      <c r="GW162" s="229">
        <v>45462</v>
      </c>
      <c r="GX162" s="227" t="s">
        <v>3425</v>
      </c>
      <c r="GY162" s="230">
        <v>0</v>
      </c>
      <c r="GZ162" s="230" t="s">
        <v>2177</v>
      </c>
      <c r="HA162" s="230" t="s">
        <v>33</v>
      </c>
      <c r="HB162" s="230">
        <v>2</v>
      </c>
      <c r="HC162" s="230" t="s">
        <v>17</v>
      </c>
      <c r="HD162" s="230" t="s">
        <v>17</v>
      </c>
      <c r="HE162" s="214">
        <v>45462</v>
      </c>
      <c r="HF162" s="228" t="s">
        <v>3417</v>
      </c>
      <c r="HG162" s="228">
        <v>1</v>
      </c>
      <c r="HH162" s="228" t="s">
        <v>2177</v>
      </c>
      <c r="HI162" s="228" t="s">
        <v>33</v>
      </c>
      <c r="HJ162" s="228">
        <v>2</v>
      </c>
      <c r="HK162" s="228" t="s">
        <v>17</v>
      </c>
      <c r="HL162" s="228" t="s">
        <v>17</v>
      </c>
      <c r="HM162" s="229">
        <v>45462</v>
      </c>
      <c r="HN162" s="227" t="s">
        <v>3423</v>
      </c>
      <c r="HO162" s="230">
        <v>1</v>
      </c>
      <c r="HP162" s="230" t="s">
        <v>2177</v>
      </c>
      <c r="HQ162" s="230" t="s">
        <v>33</v>
      </c>
      <c r="HR162" s="230">
        <v>2</v>
      </c>
      <c r="HS162" s="230" t="s">
        <v>17</v>
      </c>
      <c r="HT162" s="230" t="s">
        <v>17</v>
      </c>
      <c r="HU162" s="214">
        <v>45462</v>
      </c>
      <c r="HV162" s="228" t="s">
        <v>3420</v>
      </c>
      <c r="HW162" s="228">
        <v>0</v>
      </c>
      <c r="HX162" s="228" t="s">
        <v>2177</v>
      </c>
      <c r="HY162" s="228" t="s">
        <v>33</v>
      </c>
      <c r="HZ162" s="228">
        <v>2</v>
      </c>
      <c r="IA162" s="228" t="s">
        <v>17</v>
      </c>
      <c r="IB162" s="228" t="s">
        <v>17</v>
      </c>
      <c r="IC162" s="229">
        <v>45462</v>
      </c>
      <c r="ID162" s="227" t="s">
        <v>3422</v>
      </c>
      <c r="IE162" s="230">
        <v>3</v>
      </c>
      <c r="IF162" s="230" t="s">
        <v>2177</v>
      </c>
      <c r="IG162" s="230" t="s">
        <v>33</v>
      </c>
      <c r="IH162" s="230">
        <v>2</v>
      </c>
      <c r="II162" s="230" t="s">
        <v>17</v>
      </c>
      <c r="IJ162" s="230" t="s">
        <v>17</v>
      </c>
      <c r="IK162" s="214">
        <v>45462</v>
      </c>
      <c r="IL162" s="228" t="s">
        <v>3421</v>
      </c>
      <c r="IM162" s="228">
        <v>0</v>
      </c>
      <c r="IN162" s="228" t="s">
        <v>2177</v>
      </c>
      <c r="IO162" s="228" t="s">
        <v>33</v>
      </c>
      <c r="IP162" s="228">
        <v>2</v>
      </c>
      <c r="IQ162" s="228" t="s">
        <v>17</v>
      </c>
      <c r="IR162" s="228" t="s">
        <v>17</v>
      </c>
      <c r="IS162" s="229">
        <v>45462</v>
      </c>
    </row>
    <row r="163" spans="1:253" x14ac:dyDescent="0.35">
      <c r="A163" s="11" t="s">
        <v>348</v>
      </c>
      <c r="B163" s="11" t="s">
        <v>11090</v>
      </c>
      <c r="C163" s="11" t="s">
        <v>349</v>
      </c>
      <c r="D163" s="11" t="s">
        <v>338</v>
      </c>
      <c r="E163" s="11" t="s">
        <v>10672</v>
      </c>
      <c r="F163" s="11" t="s">
        <v>6275</v>
      </c>
      <c r="G163" s="212">
        <v>84980000</v>
      </c>
      <c r="H163" s="213" t="s">
        <v>6237</v>
      </c>
      <c r="I163" s="213" t="s">
        <v>492</v>
      </c>
      <c r="J163" s="213">
        <v>1</v>
      </c>
      <c r="K163" s="213" t="s">
        <v>6239</v>
      </c>
      <c r="L163" s="213" t="s">
        <v>6238</v>
      </c>
      <c r="M163" s="214">
        <v>45560</v>
      </c>
      <c r="N163" s="227" t="s">
        <v>6279</v>
      </c>
      <c r="O163" s="216">
        <v>203090</v>
      </c>
      <c r="P163" s="216" t="s">
        <v>6276</v>
      </c>
      <c r="Q163" s="216" t="s">
        <v>884</v>
      </c>
      <c r="R163" s="216">
        <v>2</v>
      </c>
      <c r="S163" s="216" t="s">
        <v>6278</v>
      </c>
      <c r="T163" s="216" t="s">
        <v>6277</v>
      </c>
      <c r="U163" s="217">
        <v>45560</v>
      </c>
      <c r="V163" s="227" t="s">
        <v>6283</v>
      </c>
      <c r="W163" s="213">
        <v>42290000</v>
      </c>
      <c r="X163" s="213" t="s">
        <v>6280</v>
      </c>
      <c r="Y163" s="213" t="s">
        <v>884</v>
      </c>
      <c r="Z163" s="213">
        <v>2</v>
      </c>
      <c r="AA163" s="213" t="s">
        <v>6282</v>
      </c>
      <c r="AB163" s="213" t="s">
        <v>6281</v>
      </c>
      <c r="AC163" s="214">
        <v>45560</v>
      </c>
      <c r="AD163" s="227" t="s">
        <v>6287</v>
      </c>
      <c r="AE163" s="218">
        <v>7200000</v>
      </c>
      <c r="AF163" s="218" t="s">
        <v>6284</v>
      </c>
      <c r="AG163" s="218" t="s">
        <v>884</v>
      </c>
      <c r="AH163" s="218">
        <v>2</v>
      </c>
      <c r="AI163" s="218" t="s">
        <v>6286</v>
      </c>
      <c r="AJ163" s="218" t="s">
        <v>6285</v>
      </c>
      <c r="AK163" s="219">
        <v>45560</v>
      </c>
      <c r="AL163" s="227" t="s">
        <v>6289</v>
      </c>
      <c r="AM163" s="213">
        <v>3333000</v>
      </c>
      <c r="AN163" s="213" t="s">
        <v>3914</v>
      </c>
      <c r="AO163" s="213" t="s">
        <v>884</v>
      </c>
      <c r="AP163" s="213">
        <v>2</v>
      </c>
      <c r="AQ163" s="213" t="s">
        <v>6288</v>
      </c>
      <c r="AR163" s="213" t="s">
        <v>3915</v>
      </c>
      <c r="AS163" s="214">
        <v>45560</v>
      </c>
      <c r="AT163" s="228" t="s">
        <v>359</v>
      </c>
      <c r="AU163" s="218" t="s">
        <v>17</v>
      </c>
      <c r="AV163" s="218">
        <v>0</v>
      </c>
      <c r="AW163" s="218" t="s">
        <v>33</v>
      </c>
      <c r="AX163" s="218">
        <v>2</v>
      </c>
      <c r="AY163" s="218" t="s">
        <v>358</v>
      </c>
      <c r="AZ163" s="218">
        <v>0</v>
      </c>
      <c r="BA163" s="219">
        <v>43511</v>
      </c>
      <c r="BB163" s="227" t="s">
        <v>357</v>
      </c>
      <c r="BC163" s="213" t="s">
        <v>17</v>
      </c>
      <c r="BD163" s="213">
        <v>0</v>
      </c>
      <c r="BE163" s="213" t="s">
        <v>33</v>
      </c>
      <c r="BF163" s="213">
        <v>2</v>
      </c>
      <c r="BG163" s="213" t="s">
        <v>356</v>
      </c>
      <c r="BH163" s="213">
        <v>0</v>
      </c>
      <c r="BI163" s="214">
        <v>43511</v>
      </c>
      <c r="BJ163" s="228" t="s">
        <v>6291</v>
      </c>
      <c r="BK163" s="228">
        <v>0</v>
      </c>
      <c r="BL163" s="228" t="s">
        <v>512</v>
      </c>
      <c r="BM163" s="228" t="s">
        <v>17</v>
      </c>
      <c r="BN163" s="228" t="s">
        <v>17</v>
      </c>
      <c r="BO163" s="228" t="s">
        <v>6290</v>
      </c>
      <c r="BP163" s="218" t="s">
        <v>512</v>
      </c>
      <c r="BQ163" s="229">
        <v>45560</v>
      </c>
      <c r="BR163" s="227" t="s">
        <v>351</v>
      </c>
      <c r="BS163" s="230">
        <v>0</v>
      </c>
      <c r="BT163" s="230">
        <v>0</v>
      </c>
      <c r="BU163" s="230" t="s">
        <v>33</v>
      </c>
      <c r="BV163" s="230">
        <v>2</v>
      </c>
      <c r="BW163" s="230" t="s">
        <v>350</v>
      </c>
      <c r="BX163" s="230">
        <v>0</v>
      </c>
      <c r="BY163" s="214">
        <v>43511</v>
      </c>
      <c r="BZ163" s="228" t="s">
        <v>353</v>
      </c>
      <c r="CA163" s="228">
        <v>0</v>
      </c>
      <c r="CB163" s="228">
        <v>0</v>
      </c>
      <c r="CC163" s="228" t="s">
        <v>33</v>
      </c>
      <c r="CD163" s="228">
        <v>2</v>
      </c>
      <c r="CE163" s="228" t="s">
        <v>352</v>
      </c>
      <c r="CF163" s="228">
        <v>0</v>
      </c>
      <c r="CG163" s="229">
        <v>43511</v>
      </c>
      <c r="CH163" s="227" t="s">
        <v>11864</v>
      </c>
      <c r="CI163" s="228" t="e">
        <v>#N/A</v>
      </c>
      <c r="CJ163" s="228" t="e">
        <v>#N/A</v>
      </c>
      <c r="CK163" s="228" t="e">
        <v>#N/A</v>
      </c>
      <c r="CL163" s="228" t="e">
        <v>#N/A</v>
      </c>
      <c r="CM163" s="228" t="e">
        <v>#N/A</v>
      </c>
      <c r="CN163" s="228" t="e">
        <v>#N/A</v>
      </c>
      <c r="CO163" s="231" t="e">
        <v>#N/A</v>
      </c>
      <c r="CP163" s="228" t="s">
        <v>355</v>
      </c>
      <c r="CQ163" s="230" t="s">
        <v>17</v>
      </c>
      <c r="CR163" s="230">
        <v>0</v>
      </c>
      <c r="CS163" s="230" t="s">
        <v>33</v>
      </c>
      <c r="CT163" s="230">
        <v>2</v>
      </c>
      <c r="CU163" s="230" t="s">
        <v>354</v>
      </c>
      <c r="CV163" s="230">
        <v>0</v>
      </c>
      <c r="CW163" s="214">
        <v>43511</v>
      </c>
      <c r="CX163" s="228" t="s">
        <v>6296</v>
      </c>
      <c r="CY163" s="218">
        <v>2457000</v>
      </c>
      <c r="CZ163" s="218" t="s">
        <v>6293</v>
      </c>
      <c r="DA163" s="218" t="s">
        <v>884</v>
      </c>
      <c r="DB163" s="218">
        <v>2</v>
      </c>
      <c r="DC163" s="218" t="s">
        <v>6299</v>
      </c>
      <c r="DD163" s="218" t="s">
        <v>6294</v>
      </c>
      <c r="DE163" s="220">
        <v>45560</v>
      </c>
      <c r="DF163" s="227" t="s">
        <v>6297</v>
      </c>
      <c r="DG163" s="213">
        <v>35090000</v>
      </c>
      <c r="DH163" s="230" t="s">
        <v>6293</v>
      </c>
      <c r="DI163" s="230" t="s">
        <v>884</v>
      </c>
      <c r="DJ163" s="230">
        <v>2</v>
      </c>
      <c r="DK163" s="230" t="s">
        <v>5475</v>
      </c>
      <c r="DL163" s="230" t="s">
        <v>6294</v>
      </c>
      <c r="DM163" s="214">
        <v>45560</v>
      </c>
      <c r="DN163" s="228" t="s">
        <v>6298</v>
      </c>
      <c r="DO163" s="218">
        <v>4744000</v>
      </c>
      <c r="DP163" s="228" t="s">
        <v>6293</v>
      </c>
      <c r="DQ163" s="228" t="s">
        <v>884</v>
      </c>
      <c r="DR163" s="228">
        <v>2</v>
      </c>
      <c r="DS163" s="228" t="s">
        <v>5478</v>
      </c>
      <c r="DT163" s="228" t="s">
        <v>6294</v>
      </c>
      <c r="DU163" s="229">
        <v>45560</v>
      </c>
      <c r="DV163" s="227" t="s">
        <v>6300</v>
      </c>
      <c r="DW163" s="213">
        <v>1857000</v>
      </c>
      <c r="DX163" s="230" t="s">
        <v>6293</v>
      </c>
      <c r="DY163" s="230" t="s">
        <v>884</v>
      </c>
      <c r="DZ163" s="230">
        <v>2</v>
      </c>
      <c r="EA163" s="230" t="s">
        <v>6299</v>
      </c>
      <c r="EB163" s="230" t="s">
        <v>6294</v>
      </c>
      <c r="EC163" s="214">
        <v>45560</v>
      </c>
      <c r="ED163" s="228" t="s">
        <v>6301</v>
      </c>
      <c r="EE163" s="218">
        <v>533000</v>
      </c>
      <c r="EF163" s="228" t="s">
        <v>6293</v>
      </c>
      <c r="EG163" s="228" t="s">
        <v>884</v>
      </c>
      <c r="EH163" s="228">
        <v>2</v>
      </c>
      <c r="EI163" s="228" t="s">
        <v>6299</v>
      </c>
      <c r="EJ163" s="228" t="s">
        <v>6294</v>
      </c>
      <c r="EK163" s="229">
        <v>45560</v>
      </c>
      <c r="EL163" s="227" t="s">
        <v>6302</v>
      </c>
      <c r="EM163" s="213">
        <v>67000</v>
      </c>
      <c r="EN163" s="230" t="s">
        <v>6293</v>
      </c>
      <c r="EO163" s="230" t="s">
        <v>884</v>
      </c>
      <c r="EP163" s="230">
        <v>2</v>
      </c>
      <c r="EQ163" s="230" t="s">
        <v>6299</v>
      </c>
      <c r="ER163" s="230" t="s">
        <v>6294</v>
      </c>
      <c r="ES163" s="214">
        <v>45560</v>
      </c>
      <c r="ET163" s="228" t="s">
        <v>6292</v>
      </c>
      <c r="EU163" s="228">
        <v>37</v>
      </c>
      <c r="EV163" s="228" t="s">
        <v>6259</v>
      </c>
      <c r="EW163" s="228" t="s">
        <v>22</v>
      </c>
      <c r="EX163" s="228">
        <v>3</v>
      </c>
      <c r="EY163" s="228" t="s">
        <v>6257</v>
      </c>
      <c r="EZ163" s="228" t="s">
        <v>6260</v>
      </c>
      <c r="FA163" s="229">
        <v>45560</v>
      </c>
      <c r="FB163" s="227" t="s">
        <v>6303</v>
      </c>
      <c r="FC163" s="230">
        <v>3</v>
      </c>
      <c r="FD163" s="230" t="s">
        <v>3914</v>
      </c>
      <c r="FE163" s="230" t="s">
        <v>884</v>
      </c>
      <c r="FF163" s="230">
        <v>2</v>
      </c>
      <c r="FG163" s="230" t="s">
        <v>3786</v>
      </c>
      <c r="FH163" s="230" t="s">
        <v>3915</v>
      </c>
      <c r="FI163" s="214">
        <v>45560</v>
      </c>
      <c r="FJ163" s="227" t="s">
        <v>361</v>
      </c>
      <c r="FK163" s="228" t="s">
        <v>17</v>
      </c>
      <c r="FL163" s="228">
        <v>0</v>
      </c>
      <c r="FM163" s="228" t="s">
        <v>33</v>
      </c>
      <c r="FN163" s="228">
        <v>2</v>
      </c>
      <c r="FO163" s="228" t="s">
        <v>360</v>
      </c>
      <c r="FP163" s="218">
        <v>0</v>
      </c>
      <c r="FQ163" s="219">
        <v>43511</v>
      </c>
      <c r="FR163" s="227" t="s">
        <v>362</v>
      </c>
      <c r="FS163" s="230" t="s">
        <v>17</v>
      </c>
      <c r="FT163" s="230">
        <v>0</v>
      </c>
      <c r="FU163" s="230" t="s">
        <v>33</v>
      </c>
      <c r="FV163" s="230">
        <v>2</v>
      </c>
      <c r="FW163" s="230" t="s">
        <v>360</v>
      </c>
      <c r="FX163" s="230">
        <v>0</v>
      </c>
      <c r="FY163" s="214">
        <v>43511</v>
      </c>
      <c r="FZ163" s="228" t="s">
        <v>3427</v>
      </c>
      <c r="GA163" s="228">
        <v>1</v>
      </c>
      <c r="GB163" s="228" t="s">
        <v>2177</v>
      </c>
      <c r="GC163" s="228" t="s">
        <v>33</v>
      </c>
      <c r="GD163" s="228">
        <v>2</v>
      </c>
      <c r="GE163" s="228" t="s">
        <v>17</v>
      </c>
      <c r="GF163" s="228" t="s">
        <v>17</v>
      </c>
      <c r="GG163" s="229">
        <v>45462</v>
      </c>
      <c r="GH163" s="227" t="s">
        <v>3433</v>
      </c>
      <c r="GI163" s="230">
        <v>0</v>
      </c>
      <c r="GJ163" s="230" t="s">
        <v>2177</v>
      </c>
      <c r="GK163" s="230" t="s">
        <v>33</v>
      </c>
      <c r="GL163" s="230">
        <v>2</v>
      </c>
      <c r="GM163" s="230" t="s">
        <v>17</v>
      </c>
      <c r="GN163" s="230" t="s">
        <v>17</v>
      </c>
      <c r="GO163" s="214">
        <v>45462</v>
      </c>
      <c r="GP163" s="228" t="s">
        <v>3428</v>
      </c>
      <c r="GQ163" s="228">
        <v>0</v>
      </c>
      <c r="GR163" s="228" t="s">
        <v>2177</v>
      </c>
      <c r="GS163" s="228" t="s">
        <v>33</v>
      </c>
      <c r="GT163" s="228">
        <v>2</v>
      </c>
      <c r="GU163" s="228" t="s">
        <v>17</v>
      </c>
      <c r="GV163" s="228" t="s">
        <v>17</v>
      </c>
      <c r="GW163" s="229">
        <v>45462</v>
      </c>
      <c r="GX163" s="227" t="s">
        <v>3434</v>
      </c>
      <c r="GY163" s="230">
        <v>0</v>
      </c>
      <c r="GZ163" s="230" t="s">
        <v>2177</v>
      </c>
      <c r="HA163" s="230" t="s">
        <v>33</v>
      </c>
      <c r="HB163" s="230">
        <v>2</v>
      </c>
      <c r="HC163" s="230" t="s">
        <v>17</v>
      </c>
      <c r="HD163" s="230" t="s">
        <v>17</v>
      </c>
      <c r="HE163" s="214">
        <v>45462</v>
      </c>
      <c r="HF163" s="228" t="s">
        <v>3426</v>
      </c>
      <c r="HG163" s="228">
        <v>0</v>
      </c>
      <c r="HH163" s="228" t="s">
        <v>2177</v>
      </c>
      <c r="HI163" s="228" t="s">
        <v>33</v>
      </c>
      <c r="HJ163" s="228">
        <v>2</v>
      </c>
      <c r="HK163" s="228" t="s">
        <v>17</v>
      </c>
      <c r="HL163" s="228" t="s">
        <v>17</v>
      </c>
      <c r="HM163" s="229">
        <v>45462</v>
      </c>
      <c r="HN163" s="227" t="s">
        <v>3432</v>
      </c>
      <c r="HO163" s="230">
        <v>2</v>
      </c>
      <c r="HP163" s="230" t="s">
        <v>2177</v>
      </c>
      <c r="HQ163" s="230" t="s">
        <v>33</v>
      </c>
      <c r="HR163" s="230">
        <v>2</v>
      </c>
      <c r="HS163" s="230" t="s">
        <v>17</v>
      </c>
      <c r="HT163" s="230" t="s">
        <v>17</v>
      </c>
      <c r="HU163" s="214">
        <v>45462</v>
      </c>
      <c r="HV163" s="228" t="s">
        <v>3429</v>
      </c>
      <c r="HW163" s="228">
        <v>0</v>
      </c>
      <c r="HX163" s="228" t="s">
        <v>2177</v>
      </c>
      <c r="HY163" s="228" t="s">
        <v>33</v>
      </c>
      <c r="HZ163" s="228">
        <v>2</v>
      </c>
      <c r="IA163" s="228" t="s">
        <v>17</v>
      </c>
      <c r="IB163" s="228" t="s">
        <v>17</v>
      </c>
      <c r="IC163" s="229">
        <v>45462</v>
      </c>
      <c r="ID163" s="227" t="s">
        <v>3431</v>
      </c>
      <c r="IE163" s="230">
        <v>3</v>
      </c>
      <c r="IF163" s="230" t="s">
        <v>2177</v>
      </c>
      <c r="IG163" s="230" t="s">
        <v>33</v>
      </c>
      <c r="IH163" s="230">
        <v>2</v>
      </c>
      <c r="II163" s="230" t="s">
        <v>17</v>
      </c>
      <c r="IJ163" s="230" t="s">
        <v>17</v>
      </c>
      <c r="IK163" s="214">
        <v>45462</v>
      </c>
      <c r="IL163" s="228" t="s">
        <v>3430</v>
      </c>
      <c r="IM163" s="228">
        <v>0</v>
      </c>
      <c r="IN163" s="228" t="s">
        <v>2177</v>
      </c>
      <c r="IO163" s="228" t="s">
        <v>33</v>
      </c>
      <c r="IP163" s="228">
        <v>2</v>
      </c>
      <c r="IQ163" s="228" t="s">
        <v>17</v>
      </c>
      <c r="IR163" s="228" t="s">
        <v>17</v>
      </c>
      <c r="IS163" s="229">
        <v>45462</v>
      </c>
    </row>
    <row r="164" spans="1:253" x14ac:dyDescent="0.35">
      <c r="A164" s="11" t="s">
        <v>363</v>
      </c>
      <c r="B164" s="11" t="s">
        <v>11090</v>
      </c>
      <c r="C164" s="11" t="s">
        <v>364</v>
      </c>
      <c r="D164" s="11" t="s">
        <v>338</v>
      </c>
      <c r="E164" s="11" t="s">
        <v>10672</v>
      </c>
      <c r="F164" s="11" t="s">
        <v>6304</v>
      </c>
      <c r="G164" s="212">
        <v>84980000</v>
      </c>
      <c r="H164" s="213" t="s">
        <v>6237</v>
      </c>
      <c r="I164" s="213" t="s">
        <v>492</v>
      </c>
      <c r="J164" s="213">
        <v>1</v>
      </c>
      <c r="K164" s="213" t="s">
        <v>6239</v>
      </c>
      <c r="L164" s="213" t="s">
        <v>6238</v>
      </c>
      <c r="M164" s="214">
        <v>45560</v>
      </c>
      <c r="N164" s="227" t="s">
        <v>6308</v>
      </c>
      <c r="O164" s="216">
        <v>140419</v>
      </c>
      <c r="P164" s="216" t="s">
        <v>6305</v>
      </c>
      <c r="Q164" s="216" t="s">
        <v>884</v>
      </c>
      <c r="R164" s="216">
        <v>2</v>
      </c>
      <c r="S164" s="216" t="s">
        <v>6307</v>
      </c>
      <c r="T164" s="216" t="s">
        <v>6306</v>
      </c>
      <c r="U164" s="217">
        <v>45560</v>
      </c>
      <c r="V164" s="227" t="s">
        <v>6312</v>
      </c>
      <c r="W164" s="213">
        <v>15736000</v>
      </c>
      <c r="X164" s="213" t="s">
        <v>6309</v>
      </c>
      <c r="Y164" s="213" t="s">
        <v>884</v>
      </c>
      <c r="Z164" s="213">
        <v>2</v>
      </c>
      <c r="AA164" s="213" t="s">
        <v>6311</v>
      </c>
      <c r="AB164" s="213" t="s">
        <v>6310</v>
      </c>
      <c r="AC164" s="214">
        <v>45560</v>
      </c>
      <c r="AD164" s="227" t="s">
        <v>6316</v>
      </c>
      <c r="AE164" s="218">
        <v>682000</v>
      </c>
      <c r="AF164" s="218" t="s">
        <v>6313</v>
      </c>
      <c r="AG164" s="218" t="s">
        <v>884</v>
      </c>
      <c r="AH164" s="218">
        <v>2</v>
      </c>
      <c r="AI164" s="218" t="s">
        <v>6315</v>
      </c>
      <c r="AJ164" s="218" t="s">
        <v>6314</v>
      </c>
      <c r="AK164" s="219">
        <v>45560</v>
      </c>
      <c r="AL164" s="227" t="s">
        <v>6319</v>
      </c>
      <c r="AM164" s="213">
        <v>316000</v>
      </c>
      <c r="AN164" s="213" t="s">
        <v>6317</v>
      </c>
      <c r="AO164" s="213" t="s">
        <v>884</v>
      </c>
      <c r="AP164" s="213">
        <v>2</v>
      </c>
      <c r="AQ164" s="213" t="s">
        <v>6318</v>
      </c>
      <c r="AR164" s="213" t="s">
        <v>6254</v>
      </c>
      <c r="AS164" s="214">
        <v>45560</v>
      </c>
      <c r="AT164" s="228" t="s">
        <v>369</v>
      </c>
      <c r="AU164" s="218" t="s">
        <v>17</v>
      </c>
      <c r="AV164" s="218">
        <v>0</v>
      </c>
      <c r="AW164" s="218" t="s">
        <v>33</v>
      </c>
      <c r="AX164" s="218">
        <v>2</v>
      </c>
      <c r="AY164" s="218">
        <v>0</v>
      </c>
      <c r="AZ164" s="218">
        <v>0</v>
      </c>
      <c r="BA164" s="219">
        <v>43511</v>
      </c>
      <c r="BB164" s="227" t="s">
        <v>368</v>
      </c>
      <c r="BC164" s="213" t="s">
        <v>17</v>
      </c>
      <c r="BD164" s="213">
        <v>0</v>
      </c>
      <c r="BE164" s="213" t="s">
        <v>33</v>
      </c>
      <c r="BF164" s="213">
        <v>2</v>
      </c>
      <c r="BG164" s="213">
        <v>0</v>
      </c>
      <c r="BH164" s="213">
        <v>0</v>
      </c>
      <c r="BI164" s="214">
        <v>43511</v>
      </c>
      <c r="BJ164" s="228" t="s">
        <v>6322</v>
      </c>
      <c r="BK164" s="228">
        <v>3</v>
      </c>
      <c r="BL164" s="228" t="s">
        <v>6320</v>
      </c>
      <c r="BM164" s="228" t="s">
        <v>22</v>
      </c>
      <c r="BN164" s="228">
        <v>3</v>
      </c>
      <c r="BO164" s="228" t="s">
        <v>6321</v>
      </c>
      <c r="BP164" s="218" t="s">
        <v>5124</v>
      </c>
      <c r="BQ164" s="229">
        <v>45560</v>
      </c>
      <c r="BR164" s="227" t="s">
        <v>365</v>
      </c>
      <c r="BS164" s="230">
        <v>0</v>
      </c>
      <c r="BT164" s="230">
        <v>0</v>
      </c>
      <c r="BU164" s="230" t="s">
        <v>33</v>
      </c>
      <c r="BV164" s="230">
        <v>2</v>
      </c>
      <c r="BW164" s="230">
        <v>0</v>
      </c>
      <c r="BX164" s="230">
        <v>0</v>
      </c>
      <c r="BY164" s="214">
        <v>43511</v>
      </c>
      <c r="BZ164" s="228" t="s">
        <v>366</v>
      </c>
      <c r="CA164" s="228">
        <v>0</v>
      </c>
      <c r="CB164" s="228">
        <v>0</v>
      </c>
      <c r="CC164" s="228" t="s">
        <v>33</v>
      </c>
      <c r="CD164" s="228">
        <v>2</v>
      </c>
      <c r="CE164" s="228">
        <v>0</v>
      </c>
      <c r="CF164" s="228">
        <v>0</v>
      </c>
      <c r="CG164" s="229">
        <v>43511</v>
      </c>
      <c r="CH164" s="227" t="s">
        <v>11865</v>
      </c>
      <c r="CI164" s="228" t="e">
        <v>#N/A</v>
      </c>
      <c r="CJ164" s="228" t="e">
        <v>#N/A</v>
      </c>
      <c r="CK164" s="228" t="e">
        <v>#N/A</v>
      </c>
      <c r="CL164" s="228" t="e">
        <v>#N/A</v>
      </c>
      <c r="CM164" s="228" t="e">
        <v>#N/A</v>
      </c>
      <c r="CN164" s="228" t="e">
        <v>#N/A</v>
      </c>
      <c r="CO164" s="231" t="e">
        <v>#N/A</v>
      </c>
      <c r="CP164" s="228" t="s">
        <v>367</v>
      </c>
      <c r="CQ164" s="230" t="s">
        <v>17</v>
      </c>
      <c r="CR164" s="230">
        <v>0</v>
      </c>
      <c r="CS164" s="230" t="s">
        <v>33</v>
      </c>
      <c r="CT164" s="230">
        <v>2</v>
      </c>
      <c r="CU164" s="230">
        <v>0</v>
      </c>
      <c r="CV164" s="230">
        <v>0</v>
      </c>
      <c r="CW164" s="214">
        <v>43511</v>
      </c>
      <c r="CX164" s="228" t="s">
        <v>6325</v>
      </c>
      <c r="CY164" s="218">
        <v>233000</v>
      </c>
      <c r="CZ164" s="218" t="s">
        <v>6262</v>
      </c>
      <c r="DA164" s="218" t="s">
        <v>884</v>
      </c>
      <c r="DB164" s="218">
        <v>2</v>
      </c>
      <c r="DC164" s="218" t="s">
        <v>6324</v>
      </c>
      <c r="DD164" s="218" t="s">
        <v>6263</v>
      </c>
      <c r="DE164" s="220">
        <v>45560</v>
      </c>
      <c r="DF164" s="227" t="s">
        <v>6375</v>
      </c>
      <c r="DG164" s="213">
        <v>15054000</v>
      </c>
      <c r="DH164" s="230" t="s">
        <v>6262</v>
      </c>
      <c r="DI164" s="230" t="s">
        <v>884</v>
      </c>
      <c r="DJ164" s="230">
        <v>2</v>
      </c>
      <c r="DK164" s="230" t="s">
        <v>5475</v>
      </c>
      <c r="DL164" s="230" t="s">
        <v>6263</v>
      </c>
      <c r="DM164" s="214">
        <v>45560</v>
      </c>
      <c r="DN164" s="228" t="s">
        <v>6376</v>
      </c>
      <c r="DO164" s="218">
        <v>449000</v>
      </c>
      <c r="DP164" s="228" t="s">
        <v>6262</v>
      </c>
      <c r="DQ164" s="228" t="s">
        <v>884</v>
      </c>
      <c r="DR164" s="228">
        <v>2</v>
      </c>
      <c r="DS164" s="228" t="s">
        <v>5478</v>
      </c>
      <c r="DT164" s="228" t="s">
        <v>6263</v>
      </c>
      <c r="DU164" s="229">
        <v>45560</v>
      </c>
      <c r="DV164" s="227" t="s">
        <v>6377</v>
      </c>
      <c r="DW164" s="213">
        <v>176000</v>
      </c>
      <c r="DX164" s="230" t="s">
        <v>6262</v>
      </c>
      <c r="DY164" s="230" t="s">
        <v>884</v>
      </c>
      <c r="DZ164" s="230">
        <v>2</v>
      </c>
      <c r="EA164" s="230" t="s">
        <v>6324</v>
      </c>
      <c r="EB164" s="230" t="s">
        <v>6263</v>
      </c>
      <c r="EC164" s="214">
        <v>45560</v>
      </c>
      <c r="ED164" s="228" t="s">
        <v>6378</v>
      </c>
      <c r="EE164" s="218">
        <v>51000</v>
      </c>
      <c r="EF164" s="228" t="s">
        <v>6262</v>
      </c>
      <c r="EG164" s="228" t="s">
        <v>884</v>
      </c>
      <c r="EH164" s="228">
        <v>2</v>
      </c>
      <c r="EI164" s="228" t="s">
        <v>6324</v>
      </c>
      <c r="EJ164" s="228" t="s">
        <v>6263</v>
      </c>
      <c r="EK164" s="229">
        <v>45560</v>
      </c>
      <c r="EL164" s="227" t="s">
        <v>6379</v>
      </c>
      <c r="EM164" s="213">
        <v>6000</v>
      </c>
      <c r="EN164" s="230" t="s">
        <v>6262</v>
      </c>
      <c r="EO164" s="230" t="s">
        <v>884</v>
      </c>
      <c r="EP164" s="230">
        <v>2</v>
      </c>
      <c r="EQ164" s="230" t="s">
        <v>6324</v>
      </c>
      <c r="ER164" s="230" t="s">
        <v>6263</v>
      </c>
      <c r="ES164" s="214">
        <v>45560</v>
      </c>
      <c r="ET164" s="228" t="s">
        <v>6323</v>
      </c>
      <c r="EU164" s="228">
        <v>37</v>
      </c>
      <c r="EV164" s="228" t="s">
        <v>6259</v>
      </c>
      <c r="EW164" s="228" t="s">
        <v>22</v>
      </c>
      <c r="EX164" s="228">
        <v>3</v>
      </c>
      <c r="EY164" s="228" t="s">
        <v>6257</v>
      </c>
      <c r="EZ164" s="228" t="s">
        <v>6260</v>
      </c>
      <c r="FA164" s="229">
        <v>45560</v>
      </c>
      <c r="FB164" s="227" t="s">
        <v>6380</v>
      </c>
      <c r="FC164" s="230">
        <v>3</v>
      </c>
      <c r="FD164" s="230" t="s">
        <v>3914</v>
      </c>
      <c r="FE164" s="230" t="s">
        <v>884</v>
      </c>
      <c r="FF164" s="230">
        <v>2</v>
      </c>
      <c r="FG164" s="230" t="s">
        <v>3786</v>
      </c>
      <c r="FH164" s="230" t="s">
        <v>3915</v>
      </c>
      <c r="FI164" s="214">
        <v>45560</v>
      </c>
      <c r="FJ164" s="227" t="s">
        <v>371</v>
      </c>
      <c r="FK164" s="228" t="s">
        <v>17</v>
      </c>
      <c r="FL164" s="228">
        <v>0</v>
      </c>
      <c r="FM164" s="228" t="s">
        <v>33</v>
      </c>
      <c r="FN164" s="228">
        <v>2</v>
      </c>
      <c r="FO164" s="228" t="s">
        <v>370</v>
      </c>
      <c r="FP164" s="218">
        <v>0</v>
      </c>
      <c r="FQ164" s="219">
        <v>43511</v>
      </c>
      <c r="FR164" s="227" t="s">
        <v>373</v>
      </c>
      <c r="FS164" s="230" t="s">
        <v>17</v>
      </c>
      <c r="FT164" s="230">
        <v>0</v>
      </c>
      <c r="FU164" s="230" t="s">
        <v>33</v>
      </c>
      <c r="FV164" s="230">
        <v>2</v>
      </c>
      <c r="FW164" s="230" t="s">
        <v>372</v>
      </c>
      <c r="FX164" s="230">
        <v>0</v>
      </c>
      <c r="FY164" s="214">
        <v>43511</v>
      </c>
      <c r="FZ164" s="228" t="s">
        <v>3436</v>
      </c>
      <c r="GA164" s="228">
        <v>1</v>
      </c>
      <c r="GB164" s="228" t="s">
        <v>2177</v>
      </c>
      <c r="GC164" s="228" t="s">
        <v>33</v>
      </c>
      <c r="GD164" s="228">
        <v>2</v>
      </c>
      <c r="GE164" s="228" t="s">
        <v>17</v>
      </c>
      <c r="GF164" s="228" t="s">
        <v>17</v>
      </c>
      <c r="GG164" s="229">
        <v>45462</v>
      </c>
      <c r="GH164" s="227" t="s">
        <v>3442</v>
      </c>
      <c r="GI164" s="230">
        <v>0</v>
      </c>
      <c r="GJ164" s="230" t="s">
        <v>2177</v>
      </c>
      <c r="GK164" s="230" t="s">
        <v>33</v>
      </c>
      <c r="GL164" s="230">
        <v>2</v>
      </c>
      <c r="GM164" s="230" t="s">
        <v>17</v>
      </c>
      <c r="GN164" s="230" t="s">
        <v>17</v>
      </c>
      <c r="GO164" s="214">
        <v>45462</v>
      </c>
      <c r="GP164" s="228" t="s">
        <v>3437</v>
      </c>
      <c r="GQ164" s="228">
        <v>0</v>
      </c>
      <c r="GR164" s="228" t="s">
        <v>2177</v>
      </c>
      <c r="GS164" s="228" t="s">
        <v>33</v>
      </c>
      <c r="GT164" s="228">
        <v>2</v>
      </c>
      <c r="GU164" s="228" t="s">
        <v>17</v>
      </c>
      <c r="GV164" s="228" t="s">
        <v>17</v>
      </c>
      <c r="GW164" s="229">
        <v>45462</v>
      </c>
      <c r="GX164" s="227" t="s">
        <v>3443</v>
      </c>
      <c r="GY164" s="230">
        <v>0</v>
      </c>
      <c r="GZ164" s="230" t="s">
        <v>2177</v>
      </c>
      <c r="HA164" s="230" t="s">
        <v>33</v>
      </c>
      <c r="HB164" s="230">
        <v>2</v>
      </c>
      <c r="HC164" s="230" t="s">
        <v>17</v>
      </c>
      <c r="HD164" s="230" t="s">
        <v>17</v>
      </c>
      <c r="HE164" s="214">
        <v>45462</v>
      </c>
      <c r="HF164" s="228" t="s">
        <v>3435</v>
      </c>
      <c r="HG164" s="228">
        <v>0</v>
      </c>
      <c r="HH164" s="228" t="s">
        <v>2177</v>
      </c>
      <c r="HI164" s="228" t="s">
        <v>33</v>
      </c>
      <c r="HJ164" s="228">
        <v>2</v>
      </c>
      <c r="HK164" s="228" t="s">
        <v>17</v>
      </c>
      <c r="HL164" s="228" t="s">
        <v>17</v>
      </c>
      <c r="HM164" s="229">
        <v>45462</v>
      </c>
      <c r="HN164" s="227" t="s">
        <v>3441</v>
      </c>
      <c r="HO164" s="230">
        <v>2</v>
      </c>
      <c r="HP164" s="230" t="s">
        <v>2177</v>
      </c>
      <c r="HQ164" s="230" t="s">
        <v>33</v>
      </c>
      <c r="HR164" s="230">
        <v>2</v>
      </c>
      <c r="HS164" s="230" t="s">
        <v>17</v>
      </c>
      <c r="HT164" s="230" t="s">
        <v>17</v>
      </c>
      <c r="HU164" s="214">
        <v>45462</v>
      </c>
      <c r="HV164" s="228" t="s">
        <v>3438</v>
      </c>
      <c r="HW164" s="228">
        <v>0</v>
      </c>
      <c r="HX164" s="228" t="s">
        <v>2177</v>
      </c>
      <c r="HY164" s="228" t="s">
        <v>33</v>
      </c>
      <c r="HZ164" s="228">
        <v>2</v>
      </c>
      <c r="IA164" s="228" t="s">
        <v>17</v>
      </c>
      <c r="IB164" s="228" t="s">
        <v>17</v>
      </c>
      <c r="IC164" s="229">
        <v>45462</v>
      </c>
      <c r="ID164" s="227" t="s">
        <v>3440</v>
      </c>
      <c r="IE164" s="230">
        <v>3</v>
      </c>
      <c r="IF164" s="230" t="s">
        <v>2177</v>
      </c>
      <c r="IG164" s="230" t="s">
        <v>33</v>
      </c>
      <c r="IH164" s="230">
        <v>2</v>
      </c>
      <c r="II164" s="230" t="s">
        <v>17</v>
      </c>
      <c r="IJ164" s="230" t="s">
        <v>17</v>
      </c>
      <c r="IK164" s="214">
        <v>45462</v>
      </c>
      <c r="IL164" s="228" t="s">
        <v>3439</v>
      </c>
      <c r="IM164" s="228">
        <v>0</v>
      </c>
      <c r="IN164" s="228" t="s">
        <v>2177</v>
      </c>
      <c r="IO164" s="228" t="s">
        <v>33</v>
      </c>
      <c r="IP164" s="228">
        <v>2</v>
      </c>
      <c r="IQ164" s="228" t="s">
        <v>17</v>
      </c>
      <c r="IR164" s="228" t="s">
        <v>17</v>
      </c>
      <c r="IS164" s="229">
        <v>45462</v>
      </c>
    </row>
    <row r="165" spans="1:253" x14ac:dyDescent="0.35">
      <c r="A165" s="11" t="s">
        <v>374</v>
      </c>
      <c r="B165" s="11" t="s">
        <v>11045</v>
      </c>
      <c r="C165" s="11" t="s">
        <v>375</v>
      </c>
      <c r="D165" s="11" t="s">
        <v>338</v>
      </c>
      <c r="E165" s="11" t="s">
        <v>10672</v>
      </c>
      <c r="F165" s="11" t="s">
        <v>6381</v>
      </c>
      <c r="G165" s="212">
        <v>84980000</v>
      </c>
      <c r="H165" s="213" t="s">
        <v>6237</v>
      </c>
      <c r="I165" s="213" t="s">
        <v>492</v>
      </c>
      <c r="J165" s="213">
        <v>1</v>
      </c>
      <c r="K165" s="213" t="s">
        <v>6239</v>
      </c>
      <c r="L165" s="213" t="s">
        <v>6238</v>
      </c>
      <c r="M165" s="214">
        <v>45560</v>
      </c>
      <c r="N165" s="227" t="s">
        <v>6385</v>
      </c>
      <c r="O165" s="216">
        <v>81458</v>
      </c>
      <c r="P165" s="216" t="s">
        <v>6382</v>
      </c>
      <c r="Q165" s="216" t="s">
        <v>884</v>
      </c>
      <c r="R165" s="216">
        <v>2</v>
      </c>
      <c r="S165" s="216" t="s">
        <v>6384</v>
      </c>
      <c r="T165" s="216" t="s">
        <v>6383</v>
      </c>
      <c r="U165" s="217">
        <v>45560</v>
      </c>
      <c r="V165" s="227" t="s">
        <v>6387</v>
      </c>
      <c r="W165" s="213">
        <v>5833000</v>
      </c>
      <c r="X165" s="213" t="s">
        <v>6382</v>
      </c>
      <c r="Y165" s="213" t="s">
        <v>884</v>
      </c>
      <c r="Z165" s="213">
        <v>2</v>
      </c>
      <c r="AA165" s="213" t="s">
        <v>6386</v>
      </c>
      <c r="AB165" s="213" t="s">
        <v>6383</v>
      </c>
      <c r="AC165" s="214">
        <v>45560</v>
      </c>
      <c r="AD165" s="227" t="s">
        <v>6389</v>
      </c>
      <c r="AE165" s="218" t="s">
        <v>17</v>
      </c>
      <c r="AF165" s="218" t="s">
        <v>512</v>
      </c>
      <c r="AG165" s="218" t="s">
        <v>17</v>
      </c>
      <c r="AH165" s="218" t="s">
        <v>17</v>
      </c>
      <c r="AI165" s="218" t="s">
        <v>6388</v>
      </c>
      <c r="AJ165" s="218" t="s">
        <v>512</v>
      </c>
      <c r="AK165" s="219">
        <v>45560</v>
      </c>
      <c r="AL165" s="227" t="s">
        <v>6393</v>
      </c>
      <c r="AM165" s="213">
        <v>1200000</v>
      </c>
      <c r="AN165" s="213" t="s">
        <v>6390</v>
      </c>
      <c r="AO165" s="213" t="s">
        <v>884</v>
      </c>
      <c r="AP165" s="213">
        <v>2</v>
      </c>
      <c r="AQ165" s="213" t="s">
        <v>6392</v>
      </c>
      <c r="AR165" s="213" t="s">
        <v>6391</v>
      </c>
      <c r="AS165" s="214">
        <v>45560</v>
      </c>
      <c r="AT165" s="228" t="s">
        <v>380</v>
      </c>
      <c r="AU165" s="218" t="s">
        <v>17</v>
      </c>
      <c r="AV165" s="218">
        <v>0</v>
      </c>
      <c r="AW165" s="218" t="s">
        <v>33</v>
      </c>
      <c r="AX165" s="218">
        <v>2</v>
      </c>
      <c r="AY165" s="218">
        <v>0</v>
      </c>
      <c r="AZ165" s="218">
        <v>0</v>
      </c>
      <c r="BA165" s="219">
        <v>43511</v>
      </c>
      <c r="BB165" s="227" t="s">
        <v>379</v>
      </c>
      <c r="BC165" s="213" t="s">
        <v>17</v>
      </c>
      <c r="BD165" s="213">
        <v>0</v>
      </c>
      <c r="BE165" s="213" t="s">
        <v>33</v>
      </c>
      <c r="BF165" s="213">
        <v>2</v>
      </c>
      <c r="BG165" s="213">
        <v>0</v>
      </c>
      <c r="BH165" s="213">
        <v>0</v>
      </c>
      <c r="BI165" s="214">
        <v>43511</v>
      </c>
      <c r="BJ165" s="228" t="s">
        <v>6397</v>
      </c>
      <c r="BK165" s="228">
        <v>0</v>
      </c>
      <c r="BL165" s="228" t="s">
        <v>6394</v>
      </c>
      <c r="BM165" s="228" t="s">
        <v>22</v>
      </c>
      <c r="BN165" s="228">
        <v>3</v>
      </c>
      <c r="BO165" s="228" t="s">
        <v>6396</v>
      </c>
      <c r="BP165" s="218" t="s">
        <v>6395</v>
      </c>
      <c r="BQ165" s="229">
        <v>45560</v>
      </c>
      <c r="BR165" s="227" t="s">
        <v>376</v>
      </c>
      <c r="BS165" s="230" t="s">
        <v>17</v>
      </c>
      <c r="BT165" s="230">
        <v>0</v>
      </c>
      <c r="BU165" s="230" t="s">
        <v>33</v>
      </c>
      <c r="BV165" s="230">
        <v>2</v>
      </c>
      <c r="BW165" s="230">
        <v>0</v>
      </c>
      <c r="BX165" s="230">
        <v>0</v>
      </c>
      <c r="BY165" s="214">
        <v>43511</v>
      </c>
      <c r="BZ165" s="228" t="s">
        <v>377</v>
      </c>
      <c r="CA165" s="228" t="s">
        <v>17</v>
      </c>
      <c r="CB165" s="228" t="s">
        <v>17</v>
      </c>
      <c r="CC165" s="228" t="s">
        <v>17</v>
      </c>
      <c r="CD165" s="228" t="s">
        <v>17</v>
      </c>
      <c r="CE165" s="228">
        <v>0</v>
      </c>
      <c r="CF165" s="228">
        <v>0</v>
      </c>
      <c r="CG165" s="229">
        <v>43511</v>
      </c>
      <c r="CH165" s="227" t="s">
        <v>11866</v>
      </c>
      <c r="CI165" s="228" t="e">
        <v>#N/A</v>
      </c>
      <c r="CJ165" s="228" t="e">
        <v>#N/A</v>
      </c>
      <c r="CK165" s="228" t="e">
        <v>#N/A</v>
      </c>
      <c r="CL165" s="228" t="e">
        <v>#N/A</v>
      </c>
      <c r="CM165" s="228" t="e">
        <v>#N/A</v>
      </c>
      <c r="CN165" s="228" t="e">
        <v>#N/A</v>
      </c>
      <c r="CO165" s="231" t="e">
        <v>#N/A</v>
      </c>
      <c r="CP165" s="228" t="s">
        <v>378</v>
      </c>
      <c r="CQ165" s="230" t="s">
        <v>17</v>
      </c>
      <c r="CR165" s="230">
        <v>0</v>
      </c>
      <c r="CS165" s="230" t="s">
        <v>33</v>
      </c>
      <c r="CT165" s="230">
        <v>2</v>
      </c>
      <c r="CU165" s="230">
        <v>0</v>
      </c>
      <c r="CV165" s="230">
        <v>0</v>
      </c>
      <c r="CW165" s="214">
        <v>43511</v>
      </c>
      <c r="CX165" s="228" t="s">
        <v>3908</v>
      </c>
      <c r="CY165" s="218" t="s">
        <v>17</v>
      </c>
      <c r="CZ165" s="218" t="s">
        <v>512</v>
      </c>
      <c r="DA165" s="218" t="s">
        <v>17</v>
      </c>
      <c r="DB165" s="218" t="s">
        <v>17</v>
      </c>
      <c r="DC165" s="218" t="s">
        <v>1759</v>
      </c>
      <c r="DD165" s="218" t="s">
        <v>512</v>
      </c>
      <c r="DE165" s="220">
        <v>45504</v>
      </c>
      <c r="DF165" s="227" t="s">
        <v>3909</v>
      </c>
      <c r="DG165" s="213" t="s">
        <v>17</v>
      </c>
      <c r="DH165" s="230" t="s">
        <v>512</v>
      </c>
      <c r="DI165" s="230" t="s">
        <v>17</v>
      </c>
      <c r="DJ165" s="230" t="s">
        <v>17</v>
      </c>
      <c r="DK165" s="230" t="s">
        <v>1759</v>
      </c>
      <c r="DL165" s="230" t="s">
        <v>512</v>
      </c>
      <c r="DM165" s="214">
        <v>45504</v>
      </c>
      <c r="DN165" s="228" t="s">
        <v>3910</v>
      </c>
      <c r="DO165" s="218" t="s">
        <v>17</v>
      </c>
      <c r="DP165" s="228" t="s">
        <v>512</v>
      </c>
      <c r="DQ165" s="228" t="s">
        <v>17</v>
      </c>
      <c r="DR165" s="228" t="s">
        <v>17</v>
      </c>
      <c r="DS165" s="228" t="s">
        <v>1759</v>
      </c>
      <c r="DT165" s="228" t="s">
        <v>512</v>
      </c>
      <c r="DU165" s="229">
        <v>45504</v>
      </c>
      <c r="DV165" s="227" t="s">
        <v>3911</v>
      </c>
      <c r="DW165" s="213" t="s">
        <v>17</v>
      </c>
      <c r="DX165" s="230" t="s">
        <v>512</v>
      </c>
      <c r="DY165" s="230" t="s">
        <v>17</v>
      </c>
      <c r="DZ165" s="230" t="s">
        <v>17</v>
      </c>
      <c r="EA165" s="230" t="s">
        <v>1759</v>
      </c>
      <c r="EB165" s="230" t="s">
        <v>512</v>
      </c>
      <c r="EC165" s="214">
        <v>45504</v>
      </c>
      <c r="ED165" s="228" t="s">
        <v>3912</v>
      </c>
      <c r="EE165" s="218" t="s">
        <v>17</v>
      </c>
      <c r="EF165" s="228" t="s">
        <v>512</v>
      </c>
      <c r="EG165" s="228" t="s">
        <v>17</v>
      </c>
      <c r="EH165" s="228" t="s">
        <v>17</v>
      </c>
      <c r="EI165" s="228" t="s">
        <v>1759</v>
      </c>
      <c r="EJ165" s="228" t="s">
        <v>512</v>
      </c>
      <c r="EK165" s="229">
        <v>45504</v>
      </c>
      <c r="EL165" s="227" t="s">
        <v>3913</v>
      </c>
      <c r="EM165" s="213" t="s">
        <v>17</v>
      </c>
      <c r="EN165" s="230" t="s">
        <v>512</v>
      </c>
      <c r="EO165" s="230" t="s">
        <v>17</v>
      </c>
      <c r="EP165" s="230" t="s">
        <v>17</v>
      </c>
      <c r="EQ165" s="230" t="s">
        <v>1759</v>
      </c>
      <c r="ER165" s="230" t="s">
        <v>512</v>
      </c>
      <c r="ES165" s="214">
        <v>45504</v>
      </c>
      <c r="ET165" s="228" t="s">
        <v>6398</v>
      </c>
      <c r="EU165" s="228">
        <v>37</v>
      </c>
      <c r="EV165" s="228" t="s">
        <v>6259</v>
      </c>
      <c r="EW165" s="228" t="s">
        <v>22</v>
      </c>
      <c r="EX165" s="228">
        <v>3</v>
      </c>
      <c r="EY165" s="228" t="s">
        <v>6257</v>
      </c>
      <c r="EZ165" s="228" t="s">
        <v>6260</v>
      </c>
      <c r="FA165" s="229">
        <v>45560</v>
      </c>
      <c r="FB165" s="227" t="s">
        <v>3917</v>
      </c>
      <c r="FC165" s="230">
        <v>2</v>
      </c>
      <c r="FD165" s="230" t="s">
        <v>3914</v>
      </c>
      <c r="FE165" s="230" t="s">
        <v>884</v>
      </c>
      <c r="FF165" s="230">
        <v>2</v>
      </c>
      <c r="FG165" s="230" t="s">
        <v>3916</v>
      </c>
      <c r="FH165" s="230" t="s">
        <v>3915</v>
      </c>
      <c r="FI165" s="214">
        <v>45504</v>
      </c>
      <c r="FJ165" s="227" t="s">
        <v>382</v>
      </c>
      <c r="FK165" s="228" t="s">
        <v>17</v>
      </c>
      <c r="FL165" s="228">
        <v>0</v>
      </c>
      <c r="FM165" s="228" t="s">
        <v>33</v>
      </c>
      <c r="FN165" s="228">
        <v>2</v>
      </c>
      <c r="FO165" s="228" t="s">
        <v>381</v>
      </c>
      <c r="FP165" s="218">
        <v>0</v>
      </c>
      <c r="FQ165" s="219">
        <v>43511</v>
      </c>
      <c r="FR165" s="227" t="s">
        <v>383</v>
      </c>
      <c r="FS165" s="230" t="s">
        <v>17</v>
      </c>
      <c r="FT165" s="230">
        <v>0</v>
      </c>
      <c r="FU165" s="230" t="s">
        <v>33</v>
      </c>
      <c r="FV165" s="230">
        <v>2</v>
      </c>
      <c r="FW165" s="230" t="s">
        <v>381</v>
      </c>
      <c r="FX165" s="230">
        <v>0</v>
      </c>
      <c r="FY165" s="214">
        <v>43511</v>
      </c>
      <c r="FZ165" s="228" t="s">
        <v>3445</v>
      </c>
      <c r="GA165" s="228">
        <v>1</v>
      </c>
      <c r="GB165" s="228" t="s">
        <v>2177</v>
      </c>
      <c r="GC165" s="228" t="s">
        <v>33</v>
      </c>
      <c r="GD165" s="228">
        <v>2</v>
      </c>
      <c r="GE165" s="228" t="s">
        <v>17</v>
      </c>
      <c r="GF165" s="228" t="s">
        <v>17</v>
      </c>
      <c r="GG165" s="229">
        <v>45462</v>
      </c>
      <c r="GH165" s="227" t="s">
        <v>3451</v>
      </c>
      <c r="GI165" s="230">
        <v>0</v>
      </c>
      <c r="GJ165" s="230" t="s">
        <v>2177</v>
      </c>
      <c r="GK165" s="230" t="s">
        <v>33</v>
      </c>
      <c r="GL165" s="230">
        <v>2</v>
      </c>
      <c r="GM165" s="230" t="s">
        <v>17</v>
      </c>
      <c r="GN165" s="230" t="s">
        <v>17</v>
      </c>
      <c r="GO165" s="214">
        <v>45462</v>
      </c>
      <c r="GP165" s="228" t="s">
        <v>3446</v>
      </c>
      <c r="GQ165" s="228">
        <v>1</v>
      </c>
      <c r="GR165" s="228" t="s">
        <v>2177</v>
      </c>
      <c r="GS165" s="228" t="s">
        <v>33</v>
      </c>
      <c r="GT165" s="228">
        <v>2</v>
      </c>
      <c r="GU165" s="228" t="s">
        <v>17</v>
      </c>
      <c r="GV165" s="228" t="s">
        <v>17</v>
      </c>
      <c r="GW165" s="229">
        <v>45462</v>
      </c>
      <c r="GX165" s="227" t="s">
        <v>3452</v>
      </c>
      <c r="GY165" s="230">
        <v>0</v>
      </c>
      <c r="GZ165" s="230" t="s">
        <v>2177</v>
      </c>
      <c r="HA165" s="230" t="s">
        <v>33</v>
      </c>
      <c r="HB165" s="230">
        <v>2</v>
      </c>
      <c r="HC165" s="230" t="s">
        <v>17</v>
      </c>
      <c r="HD165" s="230" t="s">
        <v>17</v>
      </c>
      <c r="HE165" s="214">
        <v>45462</v>
      </c>
      <c r="HF165" s="228" t="s">
        <v>3444</v>
      </c>
      <c r="HG165" s="228">
        <v>2</v>
      </c>
      <c r="HH165" s="228" t="s">
        <v>2177</v>
      </c>
      <c r="HI165" s="228" t="s">
        <v>33</v>
      </c>
      <c r="HJ165" s="228">
        <v>2</v>
      </c>
      <c r="HK165" s="228" t="s">
        <v>17</v>
      </c>
      <c r="HL165" s="228" t="s">
        <v>17</v>
      </c>
      <c r="HM165" s="229">
        <v>45462</v>
      </c>
      <c r="HN165" s="227" t="s">
        <v>3450</v>
      </c>
      <c r="HO165" s="230">
        <v>0</v>
      </c>
      <c r="HP165" s="230" t="s">
        <v>2177</v>
      </c>
      <c r="HQ165" s="230" t="s">
        <v>33</v>
      </c>
      <c r="HR165" s="230">
        <v>2</v>
      </c>
      <c r="HS165" s="230" t="s">
        <v>17</v>
      </c>
      <c r="HT165" s="230" t="s">
        <v>17</v>
      </c>
      <c r="HU165" s="214">
        <v>45462</v>
      </c>
      <c r="HV165" s="228" t="s">
        <v>3447</v>
      </c>
      <c r="HW165" s="228">
        <v>0</v>
      </c>
      <c r="HX165" s="228" t="s">
        <v>2177</v>
      </c>
      <c r="HY165" s="228" t="s">
        <v>33</v>
      </c>
      <c r="HZ165" s="228">
        <v>2</v>
      </c>
      <c r="IA165" s="228" t="s">
        <v>17</v>
      </c>
      <c r="IB165" s="228" t="s">
        <v>17</v>
      </c>
      <c r="IC165" s="229">
        <v>45462</v>
      </c>
      <c r="ID165" s="227" t="s">
        <v>3449</v>
      </c>
      <c r="IE165" s="230">
        <v>3</v>
      </c>
      <c r="IF165" s="230" t="s">
        <v>2177</v>
      </c>
      <c r="IG165" s="230" t="s">
        <v>33</v>
      </c>
      <c r="IH165" s="230">
        <v>2</v>
      </c>
      <c r="II165" s="230" t="s">
        <v>17</v>
      </c>
      <c r="IJ165" s="230" t="s">
        <v>17</v>
      </c>
      <c r="IK165" s="214">
        <v>45462</v>
      </c>
      <c r="IL165" s="228" t="s">
        <v>3448</v>
      </c>
      <c r="IM165" s="228">
        <v>0</v>
      </c>
      <c r="IN165" s="228" t="s">
        <v>2177</v>
      </c>
      <c r="IO165" s="228" t="s">
        <v>33</v>
      </c>
      <c r="IP165" s="228">
        <v>2</v>
      </c>
      <c r="IQ165" s="228" t="s">
        <v>17</v>
      </c>
      <c r="IR165" s="228" t="s">
        <v>17</v>
      </c>
      <c r="IS165" s="229">
        <v>45462</v>
      </c>
    </row>
    <row r="166" spans="1:253" x14ac:dyDescent="0.35">
      <c r="A166" s="11" t="s">
        <v>3453</v>
      </c>
      <c r="B166" s="11" t="s">
        <v>11013</v>
      </c>
      <c r="C166" s="11" t="s">
        <v>3454</v>
      </c>
      <c r="D166" s="11" t="s">
        <v>338</v>
      </c>
      <c r="E166" s="11" t="s">
        <v>10672</v>
      </c>
      <c r="F166" s="11" t="s">
        <v>6399</v>
      </c>
      <c r="G166" s="212">
        <v>84980000</v>
      </c>
      <c r="H166" s="213" t="s">
        <v>6237</v>
      </c>
      <c r="I166" s="213" t="s">
        <v>492</v>
      </c>
      <c r="J166" s="213">
        <v>1</v>
      </c>
      <c r="K166" s="213" t="s">
        <v>6239</v>
      </c>
      <c r="L166" s="213" t="s">
        <v>6238</v>
      </c>
      <c r="M166" s="214">
        <v>45560</v>
      </c>
      <c r="N166" s="227" t="s">
        <v>6402</v>
      </c>
      <c r="O166" s="216">
        <v>98092</v>
      </c>
      <c r="P166" s="216" t="s">
        <v>6400</v>
      </c>
      <c r="Q166" s="216" t="s">
        <v>884</v>
      </c>
      <c r="R166" s="216">
        <v>2</v>
      </c>
      <c r="S166" s="216" t="s">
        <v>6401</v>
      </c>
      <c r="T166" s="216" t="s">
        <v>6242</v>
      </c>
      <c r="U166" s="217">
        <v>45560</v>
      </c>
      <c r="V166" s="227" t="s">
        <v>6405</v>
      </c>
      <c r="W166" s="213">
        <v>13422000</v>
      </c>
      <c r="X166" s="213" t="s">
        <v>6403</v>
      </c>
      <c r="Y166" s="213" t="s">
        <v>884</v>
      </c>
      <c r="Z166" s="213">
        <v>2</v>
      </c>
      <c r="AA166" s="213" t="s">
        <v>6404</v>
      </c>
      <c r="AB166" s="213" t="s">
        <v>6246</v>
      </c>
      <c r="AC166" s="214">
        <v>45560</v>
      </c>
      <c r="AD166" s="227" t="s">
        <v>6409</v>
      </c>
      <c r="AE166" s="218">
        <v>9100000</v>
      </c>
      <c r="AF166" s="218" t="s">
        <v>6406</v>
      </c>
      <c r="AG166" s="218" t="s">
        <v>22</v>
      </c>
      <c r="AH166" s="218">
        <v>3</v>
      </c>
      <c r="AI166" s="218" t="s">
        <v>6408</v>
      </c>
      <c r="AJ166" s="218" t="s">
        <v>6407</v>
      </c>
      <c r="AK166" s="219">
        <v>45560</v>
      </c>
      <c r="AL166" s="227" t="s">
        <v>6413</v>
      </c>
      <c r="AM166" s="213">
        <v>761000</v>
      </c>
      <c r="AN166" s="213" t="s">
        <v>6410</v>
      </c>
      <c r="AO166" s="213" t="s">
        <v>22</v>
      </c>
      <c r="AP166" s="213">
        <v>3</v>
      </c>
      <c r="AQ166" s="213" t="s">
        <v>6412</v>
      </c>
      <c r="AR166" s="213" t="s">
        <v>6411</v>
      </c>
      <c r="AS166" s="214">
        <v>45560</v>
      </c>
      <c r="AT166" s="228" t="s">
        <v>6417</v>
      </c>
      <c r="AU166" s="218">
        <v>0</v>
      </c>
      <c r="AV166" s="218" t="s">
        <v>6414</v>
      </c>
      <c r="AW166" s="218" t="s">
        <v>22</v>
      </c>
      <c r="AX166" s="218">
        <v>3</v>
      </c>
      <c r="AY166" s="218" t="s">
        <v>6416</v>
      </c>
      <c r="AZ166" s="218" t="s">
        <v>6415</v>
      </c>
      <c r="BA166" s="219">
        <v>45560</v>
      </c>
      <c r="BB166" s="227" t="s">
        <v>5169</v>
      </c>
      <c r="BC166" s="213" t="s">
        <v>17</v>
      </c>
      <c r="BD166" s="213" t="s">
        <v>512</v>
      </c>
      <c r="BE166" s="213" t="s">
        <v>22</v>
      </c>
      <c r="BF166" s="213">
        <v>3</v>
      </c>
      <c r="BG166" s="213" t="s">
        <v>1457</v>
      </c>
      <c r="BH166" s="213" t="s">
        <v>17</v>
      </c>
      <c r="BI166" s="214">
        <v>45531</v>
      </c>
      <c r="BJ166" s="228" t="s">
        <v>6419</v>
      </c>
      <c r="BK166" s="228">
        <v>0</v>
      </c>
      <c r="BL166" s="228" t="s">
        <v>512</v>
      </c>
      <c r="BM166" s="228" t="s">
        <v>22</v>
      </c>
      <c r="BN166" s="228">
        <v>3</v>
      </c>
      <c r="BO166" s="228" t="s">
        <v>6418</v>
      </c>
      <c r="BP166" s="218" t="s">
        <v>17</v>
      </c>
      <c r="BQ166" s="229">
        <v>45560</v>
      </c>
      <c r="BR166" s="227" t="s">
        <v>5173</v>
      </c>
      <c r="BS166" s="230">
        <v>3273605</v>
      </c>
      <c r="BT166" s="230" t="s">
        <v>5170</v>
      </c>
      <c r="BU166" s="230" t="s">
        <v>22</v>
      </c>
      <c r="BV166" s="230">
        <v>3</v>
      </c>
      <c r="BW166" s="230" t="s">
        <v>5172</v>
      </c>
      <c r="BX166" s="230" t="s">
        <v>5171</v>
      </c>
      <c r="BY166" s="214">
        <v>45531</v>
      </c>
      <c r="BZ166" s="228" t="s">
        <v>5177</v>
      </c>
      <c r="CA166" s="228">
        <v>298000</v>
      </c>
      <c r="CB166" s="228" t="s">
        <v>5174</v>
      </c>
      <c r="CC166" s="228" t="s">
        <v>22</v>
      </c>
      <c r="CD166" s="228">
        <v>3</v>
      </c>
      <c r="CE166" s="228" t="s">
        <v>5176</v>
      </c>
      <c r="CF166" s="228" t="s">
        <v>5175</v>
      </c>
      <c r="CG166" s="229">
        <v>45531</v>
      </c>
      <c r="CH166" s="227" t="s">
        <v>11867</v>
      </c>
      <c r="CI166" s="228" t="e">
        <v>#N/A</v>
      </c>
      <c r="CJ166" s="228" t="e">
        <v>#N/A</v>
      </c>
      <c r="CK166" s="228" t="e">
        <v>#N/A</v>
      </c>
      <c r="CL166" s="228" t="e">
        <v>#N/A</v>
      </c>
      <c r="CM166" s="228" t="e">
        <v>#N/A</v>
      </c>
      <c r="CN166" s="228" t="e">
        <v>#N/A</v>
      </c>
      <c r="CO166" s="231" t="e">
        <v>#N/A</v>
      </c>
      <c r="CP166" s="228" t="s">
        <v>5182</v>
      </c>
      <c r="CQ166" s="230">
        <v>34000000000</v>
      </c>
      <c r="CR166" s="230" t="s">
        <v>5179</v>
      </c>
      <c r="CS166" s="230" t="s">
        <v>22</v>
      </c>
      <c r="CT166" s="230">
        <v>3</v>
      </c>
      <c r="CU166" s="230" t="s">
        <v>5181</v>
      </c>
      <c r="CV166" s="230" t="s">
        <v>5180</v>
      </c>
      <c r="CW166" s="214">
        <v>45531</v>
      </c>
      <c r="CX166" s="228" t="s">
        <v>6422</v>
      </c>
      <c r="CY166" s="218">
        <v>2246000</v>
      </c>
      <c r="CZ166" s="218" t="s">
        <v>6414</v>
      </c>
      <c r="DA166" s="218" t="s">
        <v>22</v>
      </c>
      <c r="DB166" s="218">
        <v>3</v>
      </c>
      <c r="DC166" s="218" t="s">
        <v>6570</v>
      </c>
      <c r="DD166" s="218" t="s">
        <v>6415</v>
      </c>
      <c r="DE166" s="220">
        <v>45560</v>
      </c>
      <c r="DF166" s="227" t="s">
        <v>6426</v>
      </c>
      <c r="DG166" s="213">
        <v>4322000</v>
      </c>
      <c r="DH166" s="230" t="s">
        <v>6423</v>
      </c>
      <c r="DI166" s="230" t="s">
        <v>22</v>
      </c>
      <c r="DJ166" s="230">
        <v>3</v>
      </c>
      <c r="DK166" s="230" t="s">
        <v>6425</v>
      </c>
      <c r="DL166" s="230" t="s">
        <v>6424</v>
      </c>
      <c r="DM166" s="214">
        <v>45560</v>
      </c>
      <c r="DN166" s="228" t="s">
        <v>6428</v>
      </c>
      <c r="DO166" s="218">
        <v>6854000</v>
      </c>
      <c r="DP166" s="228" t="s">
        <v>6423</v>
      </c>
      <c r="DQ166" s="228" t="s">
        <v>22</v>
      </c>
      <c r="DR166" s="228">
        <v>3</v>
      </c>
      <c r="DS166" s="228" t="s">
        <v>6427</v>
      </c>
      <c r="DT166" s="228" t="s">
        <v>6424</v>
      </c>
      <c r="DU166" s="229">
        <v>45560</v>
      </c>
      <c r="DV166" s="227" t="s">
        <v>6571</v>
      </c>
      <c r="DW166" s="213">
        <v>2246000</v>
      </c>
      <c r="DX166" s="230" t="s">
        <v>6414</v>
      </c>
      <c r="DY166" s="230" t="s">
        <v>22</v>
      </c>
      <c r="DZ166" s="230">
        <v>3</v>
      </c>
      <c r="EA166" s="230" t="s">
        <v>6570</v>
      </c>
      <c r="EB166" s="230" t="s">
        <v>6415</v>
      </c>
      <c r="EC166" s="214">
        <v>45560</v>
      </c>
      <c r="ED166" s="228" t="s">
        <v>6573</v>
      </c>
      <c r="EE166" s="218" t="s">
        <v>17</v>
      </c>
      <c r="EF166" s="228" t="s">
        <v>512</v>
      </c>
      <c r="EG166" s="228" t="s">
        <v>17</v>
      </c>
      <c r="EH166" s="228" t="s">
        <v>17</v>
      </c>
      <c r="EI166" s="228" t="s">
        <v>6572</v>
      </c>
      <c r="EJ166" s="228" t="s">
        <v>17</v>
      </c>
      <c r="EK166" s="229">
        <v>45560</v>
      </c>
      <c r="EL166" s="227" t="s">
        <v>6574</v>
      </c>
      <c r="EM166" s="213" t="s">
        <v>17</v>
      </c>
      <c r="EN166" s="230" t="s">
        <v>512</v>
      </c>
      <c r="EO166" s="230" t="s">
        <v>17</v>
      </c>
      <c r="EP166" s="230" t="s">
        <v>17</v>
      </c>
      <c r="EQ166" s="230" t="s">
        <v>6572</v>
      </c>
      <c r="ER166" s="230" t="s">
        <v>17</v>
      </c>
      <c r="ES166" s="214">
        <v>45560</v>
      </c>
      <c r="ET166" s="228" t="s">
        <v>6420</v>
      </c>
      <c r="EU166" s="228">
        <v>37</v>
      </c>
      <c r="EV166" s="228" t="s">
        <v>6259</v>
      </c>
      <c r="EW166" s="228" t="s">
        <v>22</v>
      </c>
      <c r="EX166" s="228">
        <v>3</v>
      </c>
      <c r="EY166" s="228" t="s">
        <v>6257</v>
      </c>
      <c r="EZ166" s="228" t="s">
        <v>790</v>
      </c>
      <c r="FA166" s="229">
        <v>45560</v>
      </c>
      <c r="FB166" s="227" t="s">
        <v>6576</v>
      </c>
      <c r="FC166" s="230">
        <v>3</v>
      </c>
      <c r="FD166" s="230" t="s">
        <v>6410</v>
      </c>
      <c r="FE166" s="230" t="s">
        <v>22</v>
      </c>
      <c r="FF166" s="230">
        <v>3</v>
      </c>
      <c r="FG166" s="230" t="s">
        <v>6575</v>
      </c>
      <c r="FH166" s="230" t="s">
        <v>6411</v>
      </c>
      <c r="FI166" s="214">
        <v>45560</v>
      </c>
      <c r="FJ166" s="227" t="s">
        <v>5167</v>
      </c>
      <c r="FK166" s="228" t="s">
        <v>17</v>
      </c>
      <c r="FL166" s="228" t="s">
        <v>512</v>
      </c>
      <c r="FM166" s="228" t="s">
        <v>22</v>
      </c>
      <c r="FN166" s="228">
        <v>3</v>
      </c>
      <c r="FO166" s="228" t="s">
        <v>1457</v>
      </c>
      <c r="FP166" s="218" t="s">
        <v>17</v>
      </c>
      <c r="FQ166" s="219">
        <v>45531</v>
      </c>
      <c r="FR166" s="227" t="s">
        <v>5168</v>
      </c>
      <c r="FS166" s="230" t="s">
        <v>17</v>
      </c>
      <c r="FT166" s="230" t="s">
        <v>512</v>
      </c>
      <c r="FU166" s="230" t="s">
        <v>22</v>
      </c>
      <c r="FV166" s="230">
        <v>3</v>
      </c>
      <c r="FW166" s="230" t="s">
        <v>1457</v>
      </c>
      <c r="FX166" s="230" t="s">
        <v>17</v>
      </c>
      <c r="FY166" s="214">
        <v>45531</v>
      </c>
      <c r="FZ166" s="228" t="s">
        <v>3456</v>
      </c>
      <c r="GA166" s="228">
        <v>1</v>
      </c>
      <c r="GB166" s="228" t="s">
        <v>2177</v>
      </c>
      <c r="GC166" s="228" t="s">
        <v>33</v>
      </c>
      <c r="GD166" s="228">
        <v>2</v>
      </c>
      <c r="GE166" s="228" t="s">
        <v>17</v>
      </c>
      <c r="GF166" s="228" t="s">
        <v>17</v>
      </c>
      <c r="GG166" s="229">
        <v>45462</v>
      </c>
      <c r="GH166" s="227" t="s">
        <v>3462</v>
      </c>
      <c r="GI166" s="230">
        <v>0</v>
      </c>
      <c r="GJ166" s="230" t="s">
        <v>2177</v>
      </c>
      <c r="GK166" s="230" t="s">
        <v>33</v>
      </c>
      <c r="GL166" s="230">
        <v>2</v>
      </c>
      <c r="GM166" s="230" t="s">
        <v>17</v>
      </c>
      <c r="GN166" s="230" t="s">
        <v>17</v>
      </c>
      <c r="GO166" s="214">
        <v>45462</v>
      </c>
      <c r="GP166" s="228" t="s">
        <v>3457</v>
      </c>
      <c r="GQ166" s="228">
        <v>0</v>
      </c>
      <c r="GR166" s="228" t="s">
        <v>2177</v>
      </c>
      <c r="GS166" s="228" t="s">
        <v>33</v>
      </c>
      <c r="GT166" s="228">
        <v>2</v>
      </c>
      <c r="GU166" s="228" t="s">
        <v>17</v>
      </c>
      <c r="GV166" s="228" t="s">
        <v>17</v>
      </c>
      <c r="GW166" s="229">
        <v>45462</v>
      </c>
      <c r="GX166" s="227" t="s">
        <v>3463</v>
      </c>
      <c r="GY166" s="230">
        <v>0</v>
      </c>
      <c r="GZ166" s="230" t="s">
        <v>2177</v>
      </c>
      <c r="HA166" s="230" t="s">
        <v>33</v>
      </c>
      <c r="HB166" s="230">
        <v>2</v>
      </c>
      <c r="HC166" s="230" t="s">
        <v>17</v>
      </c>
      <c r="HD166" s="230" t="s">
        <v>17</v>
      </c>
      <c r="HE166" s="214">
        <v>45462</v>
      </c>
      <c r="HF166" s="228" t="s">
        <v>3455</v>
      </c>
      <c r="HG166" s="228">
        <v>0</v>
      </c>
      <c r="HH166" s="228" t="s">
        <v>2177</v>
      </c>
      <c r="HI166" s="228" t="s">
        <v>33</v>
      </c>
      <c r="HJ166" s="228">
        <v>2</v>
      </c>
      <c r="HK166" s="228" t="s">
        <v>17</v>
      </c>
      <c r="HL166" s="228" t="s">
        <v>17</v>
      </c>
      <c r="HM166" s="229">
        <v>45462</v>
      </c>
      <c r="HN166" s="227" t="s">
        <v>3461</v>
      </c>
      <c r="HO166" s="230">
        <v>0</v>
      </c>
      <c r="HP166" s="230" t="s">
        <v>2177</v>
      </c>
      <c r="HQ166" s="230" t="s">
        <v>33</v>
      </c>
      <c r="HR166" s="230">
        <v>2</v>
      </c>
      <c r="HS166" s="230" t="s">
        <v>17</v>
      </c>
      <c r="HT166" s="230" t="s">
        <v>17</v>
      </c>
      <c r="HU166" s="214">
        <v>45462</v>
      </c>
      <c r="HV166" s="228" t="s">
        <v>3458</v>
      </c>
      <c r="HW166" s="228">
        <v>0</v>
      </c>
      <c r="HX166" s="228" t="s">
        <v>2177</v>
      </c>
      <c r="HY166" s="228" t="s">
        <v>33</v>
      </c>
      <c r="HZ166" s="228">
        <v>2</v>
      </c>
      <c r="IA166" s="228" t="s">
        <v>17</v>
      </c>
      <c r="IB166" s="228" t="s">
        <v>17</v>
      </c>
      <c r="IC166" s="229">
        <v>45462</v>
      </c>
      <c r="ID166" s="227" t="s">
        <v>3460</v>
      </c>
      <c r="IE166" s="230">
        <v>3</v>
      </c>
      <c r="IF166" s="230" t="s">
        <v>2177</v>
      </c>
      <c r="IG166" s="230" t="s">
        <v>33</v>
      </c>
      <c r="IH166" s="230">
        <v>2</v>
      </c>
      <c r="II166" s="230" t="s">
        <v>17</v>
      </c>
      <c r="IJ166" s="230" t="s">
        <v>17</v>
      </c>
      <c r="IK166" s="214">
        <v>45462</v>
      </c>
      <c r="IL166" s="228" t="s">
        <v>3459</v>
      </c>
      <c r="IM166" s="228">
        <v>0</v>
      </c>
      <c r="IN166" s="228" t="s">
        <v>2177</v>
      </c>
      <c r="IO166" s="228" t="s">
        <v>33</v>
      </c>
      <c r="IP166" s="228">
        <v>2</v>
      </c>
      <c r="IQ166" s="228" t="s">
        <v>17</v>
      </c>
      <c r="IR166" s="228" t="s">
        <v>17</v>
      </c>
      <c r="IS166" s="229">
        <v>45462</v>
      </c>
    </row>
    <row r="167" spans="1:253" x14ac:dyDescent="0.35">
      <c r="A167" s="11" t="s">
        <v>827</v>
      </c>
      <c r="B167" s="11" t="s">
        <v>11131</v>
      </c>
      <c r="C167" s="11" t="s">
        <v>828</v>
      </c>
      <c r="D167" s="11" t="s">
        <v>72</v>
      </c>
      <c r="E167" s="11" t="s">
        <v>10677</v>
      </c>
      <c r="F167" s="11" t="s">
        <v>9489</v>
      </c>
      <c r="G167" s="212">
        <v>68963000</v>
      </c>
      <c r="H167" s="213" t="s">
        <v>9427</v>
      </c>
      <c r="I167" s="213" t="s">
        <v>884</v>
      </c>
      <c r="J167" s="213">
        <v>2</v>
      </c>
      <c r="K167" s="213" t="s">
        <v>9462</v>
      </c>
      <c r="L167" s="213" t="s">
        <v>9428</v>
      </c>
      <c r="M167" s="214">
        <v>45565</v>
      </c>
      <c r="N167" s="227" t="s">
        <v>9493</v>
      </c>
      <c r="O167" s="216">
        <v>441435</v>
      </c>
      <c r="P167" s="216" t="s">
        <v>9490</v>
      </c>
      <c r="Q167" s="216" t="s">
        <v>884</v>
      </c>
      <c r="R167" s="216">
        <v>2</v>
      </c>
      <c r="S167" s="216" t="s">
        <v>9492</v>
      </c>
      <c r="T167" s="216" t="s">
        <v>9491</v>
      </c>
      <c r="U167" s="217">
        <v>45565</v>
      </c>
      <c r="V167" s="227" t="s">
        <v>9497</v>
      </c>
      <c r="W167" s="213">
        <v>22102000</v>
      </c>
      <c r="X167" s="213" t="s">
        <v>9494</v>
      </c>
      <c r="Y167" s="213" t="s">
        <v>884</v>
      </c>
      <c r="Z167" s="213">
        <v>2</v>
      </c>
      <c r="AA167" s="213" t="s">
        <v>9496</v>
      </c>
      <c r="AB167" s="213" t="s">
        <v>9495</v>
      </c>
      <c r="AC167" s="214">
        <v>45565</v>
      </c>
      <c r="AD167" s="227" t="s">
        <v>9499</v>
      </c>
      <c r="AE167" s="218">
        <v>17124000</v>
      </c>
      <c r="AF167" s="218" t="s">
        <v>9494</v>
      </c>
      <c r="AG167" s="218" t="s">
        <v>884</v>
      </c>
      <c r="AH167" s="218">
        <v>2</v>
      </c>
      <c r="AI167" s="218" t="s">
        <v>9498</v>
      </c>
      <c r="AJ167" s="218" t="s">
        <v>9495</v>
      </c>
      <c r="AK167" s="219">
        <v>45565</v>
      </c>
      <c r="AL167" s="227" t="s">
        <v>9500</v>
      </c>
      <c r="AM167" s="213">
        <v>233000</v>
      </c>
      <c r="AN167" s="213" t="s">
        <v>8154</v>
      </c>
      <c r="AO167" s="213" t="s">
        <v>492</v>
      </c>
      <c r="AP167" s="213">
        <v>1</v>
      </c>
      <c r="AQ167" s="213" t="s">
        <v>9442</v>
      </c>
      <c r="AR167" s="213" t="s">
        <v>9441</v>
      </c>
      <c r="AS167" s="214">
        <v>45565</v>
      </c>
      <c r="AT167" s="228" t="s">
        <v>830</v>
      </c>
      <c r="AU167" s="218" t="s">
        <v>17</v>
      </c>
      <c r="AV167" s="218" t="s">
        <v>17</v>
      </c>
      <c r="AW167" s="218" t="s">
        <v>22</v>
      </c>
      <c r="AX167" s="218">
        <v>3</v>
      </c>
      <c r="AY167" s="218" t="s">
        <v>17</v>
      </c>
      <c r="AZ167" s="218" t="s">
        <v>17</v>
      </c>
      <c r="BA167" s="219">
        <v>44635</v>
      </c>
      <c r="BB167" s="227" t="s">
        <v>829</v>
      </c>
      <c r="BC167" s="213" t="s">
        <v>17</v>
      </c>
      <c r="BD167" s="213" t="s">
        <v>17</v>
      </c>
      <c r="BE167" s="213" t="s">
        <v>22</v>
      </c>
      <c r="BF167" s="213">
        <v>3</v>
      </c>
      <c r="BG167" s="213" t="s">
        <v>17</v>
      </c>
      <c r="BH167" s="213" t="s">
        <v>17</v>
      </c>
      <c r="BI167" s="214">
        <v>44635</v>
      </c>
      <c r="BJ167" s="228" t="s">
        <v>9502</v>
      </c>
      <c r="BK167" s="228">
        <v>0</v>
      </c>
      <c r="BL167" s="228" t="s">
        <v>9444</v>
      </c>
      <c r="BM167" s="228" t="s">
        <v>884</v>
      </c>
      <c r="BN167" s="228">
        <v>2</v>
      </c>
      <c r="BO167" s="228" t="s">
        <v>9501</v>
      </c>
      <c r="BP167" s="218" t="s">
        <v>790</v>
      </c>
      <c r="BQ167" s="229">
        <v>45565</v>
      </c>
      <c r="BR167" s="227" t="s">
        <v>831</v>
      </c>
      <c r="BS167" s="230" t="s">
        <v>17</v>
      </c>
      <c r="BT167" s="230" t="s">
        <v>17</v>
      </c>
      <c r="BU167" s="230" t="s">
        <v>22</v>
      </c>
      <c r="BV167" s="230">
        <v>3</v>
      </c>
      <c r="BW167" s="230" t="s">
        <v>17</v>
      </c>
      <c r="BX167" s="230" t="s">
        <v>17</v>
      </c>
      <c r="BY167" s="214">
        <v>44635</v>
      </c>
      <c r="BZ167" s="228" t="s">
        <v>832</v>
      </c>
      <c r="CA167" s="228" t="s">
        <v>17</v>
      </c>
      <c r="CB167" s="228" t="s">
        <v>17</v>
      </c>
      <c r="CC167" s="228" t="s">
        <v>22</v>
      </c>
      <c r="CD167" s="228">
        <v>3</v>
      </c>
      <c r="CE167" s="228" t="s">
        <v>17</v>
      </c>
      <c r="CF167" s="228" t="s">
        <v>17</v>
      </c>
      <c r="CG167" s="229">
        <v>44635</v>
      </c>
      <c r="CH167" s="227" t="s">
        <v>11868</v>
      </c>
      <c r="CI167" s="228" t="e">
        <v>#N/A</v>
      </c>
      <c r="CJ167" s="228" t="e">
        <v>#N/A</v>
      </c>
      <c r="CK167" s="228" t="e">
        <v>#N/A</v>
      </c>
      <c r="CL167" s="228" t="e">
        <v>#N/A</v>
      </c>
      <c r="CM167" s="228" t="e">
        <v>#N/A</v>
      </c>
      <c r="CN167" s="228" t="e">
        <v>#N/A</v>
      </c>
      <c r="CO167" s="231" t="e">
        <v>#N/A</v>
      </c>
      <c r="CP167" s="228" t="s">
        <v>834</v>
      </c>
      <c r="CQ167" s="230" t="s">
        <v>17</v>
      </c>
      <c r="CR167" s="230" t="s">
        <v>17</v>
      </c>
      <c r="CS167" s="230" t="s">
        <v>22</v>
      </c>
      <c r="CT167" s="230">
        <v>3</v>
      </c>
      <c r="CU167" s="230" t="s">
        <v>17</v>
      </c>
      <c r="CV167" s="230" t="s">
        <v>17</v>
      </c>
      <c r="CW167" s="214">
        <v>44635</v>
      </c>
      <c r="CX167" s="228" t="s">
        <v>9507</v>
      </c>
      <c r="CY167" s="218">
        <v>613000</v>
      </c>
      <c r="CZ167" s="218" t="s">
        <v>9504</v>
      </c>
      <c r="DA167" s="218" t="s">
        <v>884</v>
      </c>
      <c r="DB167" s="218">
        <v>2</v>
      </c>
      <c r="DC167" s="218" t="s">
        <v>9516</v>
      </c>
      <c r="DD167" s="218" t="s">
        <v>9505</v>
      </c>
      <c r="DE167" s="220">
        <v>45565</v>
      </c>
      <c r="DF167" s="227" t="s">
        <v>9511</v>
      </c>
      <c r="DG167" s="213">
        <v>4978000</v>
      </c>
      <c r="DH167" s="230" t="s">
        <v>9508</v>
      </c>
      <c r="DI167" s="230" t="s">
        <v>884</v>
      </c>
      <c r="DJ167" s="230">
        <v>2</v>
      </c>
      <c r="DK167" s="230" t="s">
        <v>9510</v>
      </c>
      <c r="DL167" s="230" t="s">
        <v>9509</v>
      </c>
      <c r="DM167" s="214">
        <v>45565</v>
      </c>
      <c r="DN167" s="228" t="s">
        <v>9515</v>
      </c>
      <c r="DO167" s="218">
        <v>16512000</v>
      </c>
      <c r="DP167" s="228" t="s">
        <v>9512</v>
      </c>
      <c r="DQ167" s="228" t="s">
        <v>884</v>
      </c>
      <c r="DR167" s="228">
        <v>2</v>
      </c>
      <c r="DS167" s="228" t="s">
        <v>9514</v>
      </c>
      <c r="DT167" s="228" t="s">
        <v>9513</v>
      </c>
      <c r="DU167" s="229">
        <v>45565</v>
      </c>
      <c r="DV167" s="227" t="s">
        <v>9517</v>
      </c>
      <c r="DW167" s="213">
        <v>613000</v>
      </c>
      <c r="DX167" s="230" t="s">
        <v>9504</v>
      </c>
      <c r="DY167" s="230" t="s">
        <v>884</v>
      </c>
      <c r="DZ167" s="230">
        <v>2</v>
      </c>
      <c r="EA167" s="230" t="s">
        <v>9516</v>
      </c>
      <c r="EB167" s="230" t="s">
        <v>9505</v>
      </c>
      <c r="EC167" s="214">
        <v>45565</v>
      </c>
      <c r="ED167" s="228" t="s">
        <v>9521</v>
      </c>
      <c r="EE167" s="218">
        <v>0</v>
      </c>
      <c r="EF167" s="228" t="s">
        <v>9518</v>
      </c>
      <c r="EG167" s="228" t="s">
        <v>22</v>
      </c>
      <c r="EH167" s="228">
        <v>3</v>
      </c>
      <c r="EI167" s="228" t="s">
        <v>9520</v>
      </c>
      <c r="EJ167" s="228" t="s">
        <v>9519</v>
      </c>
      <c r="EK167" s="229">
        <v>45565</v>
      </c>
      <c r="EL167" s="227" t="s">
        <v>9523</v>
      </c>
      <c r="EM167" s="213">
        <v>0</v>
      </c>
      <c r="EN167" s="230" t="s">
        <v>9518</v>
      </c>
      <c r="EO167" s="230" t="s">
        <v>22</v>
      </c>
      <c r="EP167" s="230">
        <v>3</v>
      </c>
      <c r="EQ167" s="230" t="s">
        <v>9522</v>
      </c>
      <c r="ER167" s="230" t="s">
        <v>9519</v>
      </c>
      <c r="ES167" s="214">
        <v>45565</v>
      </c>
      <c r="ET167" s="228" t="s">
        <v>9503</v>
      </c>
      <c r="EU167" s="228">
        <v>0</v>
      </c>
      <c r="EV167" s="228" t="s">
        <v>9444</v>
      </c>
      <c r="EW167" s="228" t="s">
        <v>884</v>
      </c>
      <c r="EX167" s="228">
        <v>2</v>
      </c>
      <c r="EY167" s="228" t="s">
        <v>9501</v>
      </c>
      <c r="EZ167" s="228" t="s">
        <v>790</v>
      </c>
      <c r="FA167" s="229">
        <v>45565</v>
      </c>
      <c r="FB167" s="227" t="s">
        <v>1200</v>
      </c>
      <c r="FC167" s="230">
        <v>2</v>
      </c>
      <c r="FD167" s="230" t="s">
        <v>1197</v>
      </c>
      <c r="FE167" s="230" t="s">
        <v>884</v>
      </c>
      <c r="FF167" s="230">
        <v>2</v>
      </c>
      <c r="FG167" s="230" t="s">
        <v>1199</v>
      </c>
      <c r="FH167" s="230" t="s">
        <v>1198</v>
      </c>
      <c r="FI167" s="214">
        <v>45046</v>
      </c>
      <c r="FJ167" s="227" t="s">
        <v>835</v>
      </c>
      <c r="FK167" s="228" t="s">
        <v>17</v>
      </c>
      <c r="FL167" s="228" t="s">
        <v>17</v>
      </c>
      <c r="FM167" s="228" t="s">
        <v>22</v>
      </c>
      <c r="FN167" s="228">
        <v>3</v>
      </c>
      <c r="FO167" s="228" t="s">
        <v>17</v>
      </c>
      <c r="FP167" s="218" t="s">
        <v>17</v>
      </c>
      <c r="FQ167" s="219">
        <v>44635</v>
      </c>
      <c r="FR167" s="227" t="s">
        <v>836</v>
      </c>
      <c r="FS167" s="230" t="s">
        <v>17</v>
      </c>
      <c r="FT167" s="230" t="s">
        <v>17</v>
      </c>
      <c r="FU167" s="230" t="s">
        <v>22</v>
      </c>
      <c r="FV167" s="230">
        <v>3</v>
      </c>
      <c r="FW167" s="230" t="s">
        <v>17</v>
      </c>
      <c r="FX167" s="230" t="s">
        <v>17</v>
      </c>
      <c r="FY167" s="214">
        <v>44635</v>
      </c>
      <c r="FZ167" s="228" t="s">
        <v>2678</v>
      </c>
      <c r="GA167" s="228">
        <v>2</v>
      </c>
      <c r="GB167" s="228" t="s">
        <v>2177</v>
      </c>
      <c r="GC167" s="228" t="s">
        <v>33</v>
      </c>
      <c r="GD167" s="228">
        <v>2</v>
      </c>
      <c r="GE167" s="228" t="s">
        <v>17</v>
      </c>
      <c r="GF167" s="228" t="s">
        <v>17</v>
      </c>
      <c r="GG167" s="229">
        <v>45457</v>
      </c>
      <c r="GH167" s="227" t="s">
        <v>2684</v>
      </c>
      <c r="GI167" s="230">
        <v>0</v>
      </c>
      <c r="GJ167" s="230" t="s">
        <v>2177</v>
      </c>
      <c r="GK167" s="230" t="s">
        <v>33</v>
      </c>
      <c r="GL167" s="230">
        <v>2</v>
      </c>
      <c r="GM167" s="230" t="s">
        <v>17</v>
      </c>
      <c r="GN167" s="230" t="s">
        <v>17</v>
      </c>
      <c r="GO167" s="214">
        <v>45457</v>
      </c>
      <c r="GP167" s="228" t="s">
        <v>2679</v>
      </c>
      <c r="GQ167" s="228">
        <v>1</v>
      </c>
      <c r="GR167" s="228" t="s">
        <v>2177</v>
      </c>
      <c r="GS167" s="228" t="s">
        <v>33</v>
      </c>
      <c r="GT167" s="228">
        <v>2</v>
      </c>
      <c r="GU167" s="228" t="s">
        <v>17</v>
      </c>
      <c r="GV167" s="228" t="s">
        <v>17</v>
      </c>
      <c r="GW167" s="229">
        <v>45457</v>
      </c>
      <c r="GX167" s="227" t="s">
        <v>2685</v>
      </c>
      <c r="GY167" s="230">
        <v>0</v>
      </c>
      <c r="GZ167" s="230" t="s">
        <v>2177</v>
      </c>
      <c r="HA167" s="230" t="s">
        <v>33</v>
      </c>
      <c r="HB167" s="230">
        <v>2</v>
      </c>
      <c r="HC167" s="230" t="s">
        <v>17</v>
      </c>
      <c r="HD167" s="230" t="s">
        <v>17</v>
      </c>
      <c r="HE167" s="214">
        <v>45457</v>
      </c>
      <c r="HF167" s="228" t="s">
        <v>2677</v>
      </c>
      <c r="HG167" s="228">
        <v>0</v>
      </c>
      <c r="HH167" s="228" t="s">
        <v>2177</v>
      </c>
      <c r="HI167" s="228" t="s">
        <v>33</v>
      </c>
      <c r="HJ167" s="228">
        <v>2</v>
      </c>
      <c r="HK167" s="228" t="s">
        <v>17</v>
      </c>
      <c r="HL167" s="228" t="s">
        <v>17</v>
      </c>
      <c r="HM167" s="229">
        <v>45457</v>
      </c>
      <c r="HN167" s="227" t="s">
        <v>2683</v>
      </c>
      <c r="HO167" s="230">
        <v>2</v>
      </c>
      <c r="HP167" s="230" t="s">
        <v>2177</v>
      </c>
      <c r="HQ167" s="230" t="s">
        <v>33</v>
      </c>
      <c r="HR167" s="230">
        <v>2</v>
      </c>
      <c r="HS167" s="230" t="s">
        <v>17</v>
      </c>
      <c r="HT167" s="230" t="s">
        <v>17</v>
      </c>
      <c r="HU167" s="214">
        <v>45457</v>
      </c>
      <c r="HV167" s="228" t="s">
        <v>2680</v>
      </c>
      <c r="HW167" s="228">
        <v>0</v>
      </c>
      <c r="HX167" s="228" t="s">
        <v>2177</v>
      </c>
      <c r="HY167" s="228" t="s">
        <v>33</v>
      </c>
      <c r="HZ167" s="228">
        <v>2</v>
      </c>
      <c r="IA167" s="228" t="s">
        <v>17</v>
      </c>
      <c r="IB167" s="228" t="s">
        <v>17</v>
      </c>
      <c r="IC167" s="229">
        <v>45457</v>
      </c>
      <c r="ID167" s="227" t="s">
        <v>2682</v>
      </c>
      <c r="IE167" s="230">
        <v>0</v>
      </c>
      <c r="IF167" s="230" t="s">
        <v>2177</v>
      </c>
      <c r="IG167" s="230" t="s">
        <v>33</v>
      </c>
      <c r="IH167" s="230">
        <v>2</v>
      </c>
      <c r="II167" s="230" t="s">
        <v>17</v>
      </c>
      <c r="IJ167" s="230" t="s">
        <v>17</v>
      </c>
      <c r="IK167" s="214">
        <v>45457</v>
      </c>
      <c r="IL167" s="228" t="s">
        <v>2681</v>
      </c>
      <c r="IM167" s="228">
        <v>3</v>
      </c>
      <c r="IN167" s="228" t="s">
        <v>2177</v>
      </c>
      <c r="IO167" s="228" t="s">
        <v>33</v>
      </c>
      <c r="IP167" s="228">
        <v>2</v>
      </c>
      <c r="IQ167" s="228" t="s">
        <v>17</v>
      </c>
      <c r="IR167" s="228" t="s">
        <v>17</v>
      </c>
      <c r="IS167" s="229">
        <v>45457</v>
      </c>
    </row>
    <row r="168" spans="1:253" x14ac:dyDescent="0.35">
      <c r="A168" s="11" t="s">
        <v>70</v>
      </c>
      <c r="B168" s="11" t="s">
        <v>11090</v>
      </c>
      <c r="C168" s="11" t="s">
        <v>71</v>
      </c>
      <c r="D168" s="11" t="s">
        <v>72</v>
      </c>
      <c r="E168" s="11" t="s">
        <v>10677</v>
      </c>
      <c r="F168" s="11" t="s">
        <v>9430</v>
      </c>
      <c r="G168" s="212">
        <v>68963000</v>
      </c>
      <c r="H168" s="213" t="s">
        <v>9427</v>
      </c>
      <c r="I168" s="213" t="s">
        <v>884</v>
      </c>
      <c r="J168" s="213">
        <v>2</v>
      </c>
      <c r="K168" s="213" t="s">
        <v>9429</v>
      </c>
      <c r="L168" s="213" t="s">
        <v>9428</v>
      </c>
      <c r="M168" s="214">
        <v>45565</v>
      </c>
      <c r="N168" s="227" t="s">
        <v>9434</v>
      </c>
      <c r="O168" s="216">
        <v>187103</v>
      </c>
      <c r="P168" s="216" t="s">
        <v>9431</v>
      </c>
      <c r="Q168" s="216" t="s">
        <v>884</v>
      </c>
      <c r="R168" s="216">
        <v>2</v>
      </c>
      <c r="S168" s="216" t="s">
        <v>9433</v>
      </c>
      <c r="T168" s="216" t="s">
        <v>9432</v>
      </c>
      <c r="U168" s="217">
        <v>45565</v>
      </c>
      <c r="V168" s="227" t="s">
        <v>9437</v>
      </c>
      <c r="W168" s="213">
        <v>15015000</v>
      </c>
      <c r="X168" s="213" t="s">
        <v>9431</v>
      </c>
      <c r="Y168" s="213" t="s">
        <v>884</v>
      </c>
      <c r="Z168" s="213">
        <v>2</v>
      </c>
      <c r="AA168" s="213" t="s">
        <v>9436</v>
      </c>
      <c r="AB168" s="213" t="s">
        <v>9435</v>
      </c>
      <c r="AC168" s="214">
        <v>45565</v>
      </c>
      <c r="AD168" s="227" t="s">
        <v>9440</v>
      </c>
      <c r="AE168" s="218">
        <v>15015000</v>
      </c>
      <c r="AF168" s="218" t="s">
        <v>9438</v>
      </c>
      <c r="AG168" s="218" t="s">
        <v>884</v>
      </c>
      <c r="AH168" s="218">
        <v>2</v>
      </c>
      <c r="AI168" s="218" t="s">
        <v>9439</v>
      </c>
      <c r="AJ168" s="218" t="s">
        <v>9435</v>
      </c>
      <c r="AK168" s="219">
        <v>45565</v>
      </c>
      <c r="AL168" s="227" t="s">
        <v>9443</v>
      </c>
      <c r="AM168" s="213">
        <v>233000</v>
      </c>
      <c r="AN168" s="213" t="s">
        <v>8154</v>
      </c>
      <c r="AO168" s="213" t="s">
        <v>884</v>
      </c>
      <c r="AP168" s="213">
        <v>2</v>
      </c>
      <c r="AQ168" s="213" t="s">
        <v>9442</v>
      </c>
      <c r="AR168" s="213" t="s">
        <v>9441</v>
      </c>
      <c r="AS168" s="214">
        <v>45565</v>
      </c>
      <c r="AT168" s="228" t="s">
        <v>496</v>
      </c>
      <c r="AU168" s="218">
        <v>0</v>
      </c>
      <c r="AV168" s="218" t="s">
        <v>17</v>
      </c>
      <c r="AW168" s="218" t="s">
        <v>17</v>
      </c>
      <c r="AX168" s="218" t="s">
        <v>17</v>
      </c>
      <c r="AY168" s="218" t="s">
        <v>17</v>
      </c>
      <c r="AZ168" s="218" t="s">
        <v>17</v>
      </c>
      <c r="BA168" s="219">
        <v>43670</v>
      </c>
      <c r="BB168" s="227" t="s">
        <v>75</v>
      </c>
      <c r="BC168" s="213" t="s">
        <v>17</v>
      </c>
      <c r="BD168" s="213">
        <v>0</v>
      </c>
      <c r="BE168" s="213" t="s">
        <v>17</v>
      </c>
      <c r="BF168" s="213" t="s">
        <v>17</v>
      </c>
      <c r="BG168" s="213">
        <v>0</v>
      </c>
      <c r="BH168" s="213">
        <v>0</v>
      </c>
      <c r="BI168" s="214">
        <v>43495</v>
      </c>
      <c r="BJ168" s="228" t="s">
        <v>9446</v>
      </c>
      <c r="BK168" s="228">
        <v>0</v>
      </c>
      <c r="BL168" s="228" t="s">
        <v>9444</v>
      </c>
      <c r="BM168" s="228" t="s">
        <v>884</v>
      </c>
      <c r="BN168" s="228">
        <v>2</v>
      </c>
      <c r="BO168" s="228" t="s">
        <v>9445</v>
      </c>
      <c r="BP168" s="218" t="s">
        <v>4941</v>
      </c>
      <c r="BQ168" s="229">
        <v>45565</v>
      </c>
      <c r="BR168" s="227" t="s">
        <v>73</v>
      </c>
      <c r="BS168" s="230" t="s">
        <v>17</v>
      </c>
      <c r="BT168" s="230">
        <v>0</v>
      </c>
      <c r="BU168" s="230" t="s">
        <v>17</v>
      </c>
      <c r="BV168" s="230" t="s">
        <v>17</v>
      </c>
      <c r="BW168" s="230">
        <v>0</v>
      </c>
      <c r="BX168" s="230">
        <v>0</v>
      </c>
      <c r="BY168" s="214">
        <v>43495</v>
      </c>
      <c r="BZ168" s="228" t="s">
        <v>919</v>
      </c>
      <c r="CA168" s="228" t="s">
        <v>17</v>
      </c>
      <c r="CB168" s="228" t="s">
        <v>17</v>
      </c>
      <c r="CC168" s="228" t="s">
        <v>17</v>
      </c>
      <c r="CD168" s="228" t="s">
        <v>17</v>
      </c>
      <c r="CE168" s="228" t="s">
        <v>17</v>
      </c>
      <c r="CF168" s="228" t="s">
        <v>17</v>
      </c>
      <c r="CG168" s="229">
        <v>44801</v>
      </c>
      <c r="CH168" s="227" t="s">
        <v>11869</v>
      </c>
      <c r="CI168" s="228" t="e">
        <v>#N/A</v>
      </c>
      <c r="CJ168" s="228" t="e">
        <v>#N/A</v>
      </c>
      <c r="CK168" s="228" t="e">
        <v>#N/A</v>
      </c>
      <c r="CL168" s="228" t="e">
        <v>#N/A</v>
      </c>
      <c r="CM168" s="228" t="e">
        <v>#N/A</v>
      </c>
      <c r="CN168" s="228" t="e">
        <v>#N/A</v>
      </c>
      <c r="CO168" s="231" t="e">
        <v>#N/A</v>
      </c>
      <c r="CP168" s="228" t="s">
        <v>74</v>
      </c>
      <c r="CQ168" s="230" t="s">
        <v>17</v>
      </c>
      <c r="CR168" s="230">
        <v>0</v>
      </c>
      <c r="CS168" s="230" t="s">
        <v>17</v>
      </c>
      <c r="CT168" s="230" t="s">
        <v>17</v>
      </c>
      <c r="CU168" s="230">
        <v>0</v>
      </c>
      <c r="CV168" s="230">
        <v>0</v>
      </c>
      <c r="CW168" s="214">
        <v>43495</v>
      </c>
      <c r="CX168" s="228" t="s">
        <v>9449</v>
      </c>
      <c r="CY168" s="218">
        <v>233000</v>
      </c>
      <c r="CZ168" s="218" t="s">
        <v>8154</v>
      </c>
      <c r="DA168" s="218" t="s">
        <v>884</v>
      </c>
      <c r="DB168" s="218">
        <v>2</v>
      </c>
      <c r="DC168" s="218" t="s">
        <v>9457</v>
      </c>
      <c r="DD168" s="218" t="s">
        <v>9441</v>
      </c>
      <c r="DE168" s="220">
        <v>45565</v>
      </c>
      <c r="DF168" s="227" t="s">
        <v>9452</v>
      </c>
      <c r="DG168" s="213">
        <v>0</v>
      </c>
      <c r="DH168" s="230" t="s">
        <v>9431</v>
      </c>
      <c r="DI168" s="230" t="s">
        <v>884</v>
      </c>
      <c r="DJ168" s="230">
        <v>2</v>
      </c>
      <c r="DK168" s="230" t="s">
        <v>9451</v>
      </c>
      <c r="DL168" s="230" t="s">
        <v>9450</v>
      </c>
      <c r="DM168" s="214">
        <v>45565</v>
      </c>
      <c r="DN168" s="228" t="s">
        <v>9456</v>
      </c>
      <c r="DO168" s="218">
        <v>14782000</v>
      </c>
      <c r="DP168" s="228" t="s">
        <v>9453</v>
      </c>
      <c r="DQ168" s="228" t="s">
        <v>884</v>
      </c>
      <c r="DR168" s="228">
        <v>2</v>
      </c>
      <c r="DS168" s="228" t="s">
        <v>9455</v>
      </c>
      <c r="DT168" s="228" t="s">
        <v>9454</v>
      </c>
      <c r="DU168" s="229">
        <v>45565</v>
      </c>
      <c r="DV168" s="227" t="s">
        <v>9458</v>
      </c>
      <c r="DW168" s="213">
        <v>233000</v>
      </c>
      <c r="DX168" s="230" t="s">
        <v>8154</v>
      </c>
      <c r="DY168" s="230" t="s">
        <v>884</v>
      </c>
      <c r="DZ168" s="230">
        <v>2</v>
      </c>
      <c r="EA168" s="230" t="s">
        <v>9457</v>
      </c>
      <c r="EB168" s="230" t="s">
        <v>9441</v>
      </c>
      <c r="EC168" s="214">
        <v>45565</v>
      </c>
      <c r="ED168" s="228" t="s">
        <v>9460</v>
      </c>
      <c r="EE168" s="218" t="s">
        <v>17</v>
      </c>
      <c r="EF168" s="228" t="s">
        <v>512</v>
      </c>
      <c r="EG168" s="228" t="s">
        <v>22</v>
      </c>
      <c r="EH168" s="228">
        <v>3</v>
      </c>
      <c r="EI168" s="228" t="s">
        <v>9459</v>
      </c>
      <c r="EJ168" s="228" t="s">
        <v>17</v>
      </c>
      <c r="EK168" s="229">
        <v>45565</v>
      </c>
      <c r="EL168" s="227" t="s">
        <v>9461</v>
      </c>
      <c r="EM168" s="213" t="s">
        <v>17</v>
      </c>
      <c r="EN168" s="230" t="s">
        <v>512</v>
      </c>
      <c r="EO168" s="230" t="s">
        <v>22</v>
      </c>
      <c r="EP168" s="230">
        <v>3</v>
      </c>
      <c r="EQ168" s="230" t="s">
        <v>9459</v>
      </c>
      <c r="ER168" s="230" t="s">
        <v>17</v>
      </c>
      <c r="ES168" s="214">
        <v>45565</v>
      </c>
      <c r="ET168" s="228" t="s">
        <v>9447</v>
      </c>
      <c r="EU168" s="228">
        <v>0</v>
      </c>
      <c r="EV168" s="228" t="s">
        <v>9444</v>
      </c>
      <c r="EW168" s="228" t="s">
        <v>884</v>
      </c>
      <c r="EX168" s="228">
        <v>2</v>
      </c>
      <c r="EY168" s="228" t="s">
        <v>9445</v>
      </c>
      <c r="EZ168" s="228" t="s">
        <v>4941</v>
      </c>
      <c r="FA168" s="229">
        <v>45565</v>
      </c>
      <c r="FB168" s="227" t="s">
        <v>1203</v>
      </c>
      <c r="FC168" s="230">
        <v>2</v>
      </c>
      <c r="FD168" s="230" t="s">
        <v>1201</v>
      </c>
      <c r="FE168" s="230" t="s">
        <v>884</v>
      </c>
      <c r="FF168" s="230">
        <v>2</v>
      </c>
      <c r="FG168" s="230" t="s">
        <v>1199</v>
      </c>
      <c r="FH168" s="230" t="s">
        <v>1202</v>
      </c>
      <c r="FI168" s="214">
        <v>45046</v>
      </c>
      <c r="FJ168" s="227" t="s">
        <v>76</v>
      </c>
      <c r="FK168" s="228" t="s">
        <v>17</v>
      </c>
      <c r="FL168" s="228">
        <v>0</v>
      </c>
      <c r="FM168" s="228" t="s">
        <v>17</v>
      </c>
      <c r="FN168" s="228" t="s">
        <v>17</v>
      </c>
      <c r="FO168" s="228">
        <v>0</v>
      </c>
      <c r="FP168" s="218">
        <v>0</v>
      </c>
      <c r="FQ168" s="219">
        <v>43495</v>
      </c>
      <c r="FR168" s="227" t="s">
        <v>77</v>
      </c>
      <c r="FS168" s="230" t="s">
        <v>17</v>
      </c>
      <c r="FT168" s="230">
        <v>0</v>
      </c>
      <c r="FU168" s="230" t="s">
        <v>17</v>
      </c>
      <c r="FV168" s="230" t="s">
        <v>17</v>
      </c>
      <c r="FW168" s="230">
        <v>0</v>
      </c>
      <c r="FX168" s="230">
        <v>0</v>
      </c>
      <c r="FY168" s="214">
        <v>43495</v>
      </c>
      <c r="FZ168" s="228" t="s">
        <v>2687</v>
      </c>
      <c r="GA168" s="228">
        <v>2</v>
      </c>
      <c r="GB168" s="228" t="s">
        <v>2177</v>
      </c>
      <c r="GC168" s="228" t="s">
        <v>33</v>
      </c>
      <c r="GD168" s="228">
        <v>2</v>
      </c>
      <c r="GE168" s="228" t="s">
        <v>17</v>
      </c>
      <c r="GF168" s="228" t="s">
        <v>17</v>
      </c>
      <c r="GG168" s="229">
        <v>45457</v>
      </c>
      <c r="GH168" s="227" t="s">
        <v>2693</v>
      </c>
      <c r="GI168" s="230">
        <v>0</v>
      </c>
      <c r="GJ168" s="230" t="s">
        <v>2177</v>
      </c>
      <c r="GK168" s="230" t="s">
        <v>33</v>
      </c>
      <c r="GL168" s="230">
        <v>2</v>
      </c>
      <c r="GM168" s="230" t="s">
        <v>17</v>
      </c>
      <c r="GN168" s="230" t="s">
        <v>17</v>
      </c>
      <c r="GO168" s="214">
        <v>45457</v>
      </c>
      <c r="GP168" s="228" t="s">
        <v>2688</v>
      </c>
      <c r="GQ168" s="228">
        <v>1</v>
      </c>
      <c r="GR168" s="228" t="s">
        <v>2177</v>
      </c>
      <c r="GS168" s="228" t="s">
        <v>33</v>
      </c>
      <c r="GT168" s="228">
        <v>2</v>
      </c>
      <c r="GU168" s="228" t="s">
        <v>17</v>
      </c>
      <c r="GV168" s="228" t="s">
        <v>17</v>
      </c>
      <c r="GW168" s="229">
        <v>45457</v>
      </c>
      <c r="GX168" s="227" t="s">
        <v>2694</v>
      </c>
      <c r="GY168" s="230">
        <v>0</v>
      </c>
      <c r="GZ168" s="230" t="s">
        <v>2177</v>
      </c>
      <c r="HA168" s="230" t="s">
        <v>33</v>
      </c>
      <c r="HB168" s="230">
        <v>2</v>
      </c>
      <c r="HC168" s="230" t="s">
        <v>17</v>
      </c>
      <c r="HD168" s="230" t="s">
        <v>17</v>
      </c>
      <c r="HE168" s="214">
        <v>45457</v>
      </c>
      <c r="HF168" s="228" t="s">
        <v>2686</v>
      </c>
      <c r="HG168" s="228">
        <v>0</v>
      </c>
      <c r="HH168" s="228" t="s">
        <v>2177</v>
      </c>
      <c r="HI168" s="228" t="s">
        <v>33</v>
      </c>
      <c r="HJ168" s="228">
        <v>2</v>
      </c>
      <c r="HK168" s="228" t="s">
        <v>17</v>
      </c>
      <c r="HL168" s="228" t="s">
        <v>17</v>
      </c>
      <c r="HM168" s="229">
        <v>45457</v>
      </c>
      <c r="HN168" s="227" t="s">
        <v>2692</v>
      </c>
      <c r="HO168" s="230">
        <v>2</v>
      </c>
      <c r="HP168" s="230" t="s">
        <v>2177</v>
      </c>
      <c r="HQ168" s="230" t="s">
        <v>33</v>
      </c>
      <c r="HR168" s="230">
        <v>2</v>
      </c>
      <c r="HS168" s="230" t="s">
        <v>17</v>
      </c>
      <c r="HT168" s="230" t="s">
        <v>17</v>
      </c>
      <c r="HU168" s="214">
        <v>45457</v>
      </c>
      <c r="HV168" s="228" t="s">
        <v>2689</v>
      </c>
      <c r="HW168" s="228">
        <v>0</v>
      </c>
      <c r="HX168" s="228" t="s">
        <v>2177</v>
      </c>
      <c r="HY168" s="228" t="s">
        <v>33</v>
      </c>
      <c r="HZ168" s="228">
        <v>2</v>
      </c>
      <c r="IA168" s="228" t="s">
        <v>17</v>
      </c>
      <c r="IB168" s="228" t="s">
        <v>17</v>
      </c>
      <c r="IC168" s="229">
        <v>45457</v>
      </c>
      <c r="ID168" s="227" t="s">
        <v>2691</v>
      </c>
      <c r="IE168" s="230">
        <v>0</v>
      </c>
      <c r="IF168" s="230" t="s">
        <v>2177</v>
      </c>
      <c r="IG168" s="230" t="s">
        <v>33</v>
      </c>
      <c r="IH168" s="230">
        <v>2</v>
      </c>
      <c r="II168" s="230" t="s">
        <v>17</v>
      </c>
      <c r="IJ168" s="230" t="s">
        <v>17</v>
      </c>
      <c r="IK168" s="214">
        <v>45457</v>
      </c>
      <c r="IL168" s="228" t="s">
        <v>2690</v>
      </c>
      <c r="IM168" s="228">
        <v>3</v>
      </c>
      <c r="IN168" s="228" t="s">
        <v>2177</v>
      </c>
      <c r="IO168" s="228" t="s">
        <v>33</v>
      </c>
      <c r="IP168" s="228">
        <v>2</v>
      </c>
      <c r="IQ168" s="228" t="s">
        <v>17</v>
      </c>
      <c r="IR168" s="228" t="s">
        <v>17</v>
      </c>
      <c r="IS168" s="229">
        <v>45457</v>
      </c>
    </row>
    <row r="169" spans="1:253" x14ac:dyDescent="0.35">
      <c r="A169" s="11" t="s">
        <v>837</v>
      </c>
      <c r="B169" s="11" t="s">
        <v>11020</v>
      </c>
      <c r="C169" s="11" t="s">
        <v>838</v>
      </c>
      <c r="D169" s="11" t="s">
        <v>72</v>
      </c>
      <c r="E169" s="11" t="s">
        <v>10677</v>
      </c>
      <c r="F169" s="11" t="s">
        <v>9463</v>
      </c>
      <c r="G169" s="212">
        <v>68963000</v>
      </c>
      <c r="H169" s="213" t="s">
        <v>9427</v>
      </c>
      <c r="I169" s="213" t="s">
        <v>884</v>
      </c>
      <c r="J169" s="213">
        <v>2</v>
      </c>
      <c r="K169" s="213" t="s">
        <v>9462</v>
      </c>
      <c r="L169" s="213" t="s">
        <v>9428</v>
      </c>
      <c r="M169" s="214">
        <v>45565</v>
      </c>
      <c r="N169" s="227" t="s">
        <v>9467</v>
      </c>
      <c r="O169" s="216">
        <v>357159</v>
      </c>
      <c r="P169" s="216" t="s">
        <v>9464</v>
      </c>
      <c r="Q169" s="216" t="s">
        <v>884</v>
      </c>
      <c r="R169" s="216">
        <v>2</v>
      </c>
      <c r="S169" s="216" t="s">
        <v>9466</v>
      </c>
      <c r="T169" s="216" t="s">
        <v>9465</v>
      </c>
      <c r="U169" s="217">
        <v>45565</v>
      </c>
      <c r="V169" s="227" t="s">
        <v>9471</v>
      </c>
      <c r="W169" s="213">
        <v>7087000</v>
      </c>
      <c r="X169" s="213" t="s">
        <v>9468</v>
      </c>
      <c r="Y169" s="213" t="s">
        <v>884</v>
      </c>
      <c r="Z169" s="213">
        <v>2</v>
      </c>
      <c r="AA169" s="213" t="s">
        <v>9470</v>
      </c>
      <c r="AB169" s="213" t="s">
        <v>9469</v>
      </c>
      <c r="AC169" s="214">
        <v>45565</v>
      </c>
      <c r="AD169" s="227" t="s">
        <v>9473</v>
      </c>
      <c r="AE169" s="218">
        <v>2109000</v>
      </c>
      <c r="AF169" s="218" t="s">
        <v>9468</v>
      </c>
      <c r="AG169" s="218" t="s">
        <v>884</v>
      </c>
      <c r="AH169" s="218">
        <v>2</v>
      </c>
      <c r="AI169" s="218" t="s">
        <v>9472</v>
      </c>
      <c r="AJ169" s="218" t="s">
        <v>9469</v>
      </c>
      <c r="AK169" s="219">
        <v>45565</v>
      </c>
      <c r="AL169" s="227" t="s">
        <v>839</v>
      </c>
      <c r="AM169" s="213" t="s">
        <v>17</v>
      </c>
      <c r="AN169" s="213" t="s">
        <v>17</v>
      </c>
      <c r="AO169" s="213" t="s">
        <v>22</v>
      </c>
      <c r="AP169" s="213">
        <v>3</v>
      </c>
      <c r="AQ169" s="213" t="s">
        <v>17</v>
      </c>
      <c r="AR169" s="213" t="s">
        <v>17</v>
      </c>
      <c r="AS169" s="214">
        <v>44635</v>
      </c>
      <c r="AT169" s="228" t="s">
        <v>841</v>
      </c>
      <c r="AU169" s="218" t="s">
        <v>17</v>
      </c>
      <c r="AV169" s="218" t="s">
        <v>17</v>
      </c>
      <c r="AW169" s="218" t="s">
        <v>22</v>
      </c>
      <c r="AX169" s="218">
        <v>3</v>
      </c>
      <c r="AY169" s="218" t="s">
        <v>17</v>
      </c>
      <c r="AZ169" s="218" t="s">
        <v>17</v>
      </c>
      <c r="BA169" s="219">
        <v>44635</v>
      </c>
      <c r="BB169" s="227" t="s">
        <v>840</v>
      </c>
      <c r="BC169" s="213" t="s">
        <v>17</v>
      </c>
      <c r="BD169" s="213" t="s">
        <v>17</v>
      </c>
      <c r="BE169" s="213" t="s">
        <v>22</v>
      </c>
      <c r="BF169" s="213">
        <v>3</v>
      </c>
      <c r="BG169" s="213" t="s">
        <v>17</v>
      </c>
      <c r="BH169" s="213" t="s">
        <v>17</v>
      </c>
      <c r="BI169" s="214">
        <v>44635</v>
      </c>
      <c r="BJ169" s="228" t="s">
        <v>9475</v>
      </c>
      <c r="BK169" s="228">
        <v>0</v>
      </c>
      <c r="BL169" s="228" t="s">
        <v>9444</v>
      </c>
      <c r="BM169" s="228" t="s">
        <v>884</v>
      </c>
      <c r="BN169" s="228">
        <v>2</v>
      </c>
      <c r="BO169" s="228" t="s">
        <v>9474</v>
      </c>
      <c r="BP169" s="218" t="s">
        <v>4941</v>
      </c>
      <c r="BQ169" s="229">
        <v>45565</v>
      </c>
      <c r="BR169" s="227" t="s">
        <v>842</v>
      </c>
      <c r="BS169" s="230" t="s">
        <v>17</v>
      </c>
      <c r="BT169" s="230" t="s">
        <v>17</v>
      </c>
      <c r="BU169" s="230" t="s">
        <v>22</v>
      </c>
      <c r="BV169" s="230">
        <v>3</v>
      </c>
      <c r="BW169" s="230" t="s">
        <v>17</v>
      </c>
      <c r="BX169" s="230" t="s">
        <v>17</v>
      </c>
      <c r="BY169" s="214">
        <v>44635</v>
      </c>
      <c r="BZ169" s="228" t="s">
        <v>843</v>
      </c>
      <c r="CA169" s="228" t="s">
        <v>17</v>
      </c>
      <c r="CB169" s="228" t="s">
        <v>17</v>
      </c>
      <c r="CC169" s="228" t="s">
        <v>22</v>
      </c>
      <c r="CD169" s="228">
        <v>3</v>
      </c>
      <c r="CE169" s="228" t="s">
        <v>17</v>
      </c>
      <c r="CF169" s="228" t="s">
        <v>17</v>
      </c>
      <c r="CG169" s="229">
        <v>44635</v>
      </c>
      <c r="CH169" s="227" t="s">
        <v>11870</v>
      </c>
      <c r="CI169" s="228" t="e">
        <v>#N/A</v>
      </c>
      <c r="CJ169" s="228" t="e">
        <v>#N/A</v>
      </c>
      <c r="CK169" s="228" t="e">
        <v>#N/A</v>
      </c>
      <c r="CL169" s="228" t="e">
        <v>#N/A</v>
      </c>
      <c r="CM169" s="228" t="e">
        <v>#N/A</v>
      </c>
      <c r="CN169" s="228" t="e">
        <v>#N/A</v>
      </c>
      <c r="CO169" s="231" t="e">
        <v>#N/A</v>
      </c>
      <c r="CP169" s="228" t="s">
        <v>845</v>
      </c>
      <c r="CQ169" s="230" t="s">
        <v>17</v>
      </c>
      <c r="CR169" s="230" t="s">
        <v>17</v>
      </c>
      <c r="CS169" s="230" t="s">
        <v>22</v>
      </c>
      <c r="CT169" s="230">
        <v>3</v>
      </c>
      <c r="CU169" s="230" t="s">
        <v>17</v>
      </c>
      <c r="CV169" s="230" t="s">
        <v>17</v>
      </c>
      <c r="CW169" s="214">
        <v>44635</v>
      </c>
      <c r="CX169" s="228" t="s">
        <v>9478</v>
      </c>
      <c r="CY169" s="218">
        <v>379000</v>
      </c>
      <c r="CZ169" s="218" t="s">
        <v>9468</v>
      </c>
      <c r="DA169" s="218" t="s">
        <v>492</v>
      </c>
      <c r="DB169" s="218">
        <v>1</v>
      </c>
      <c r="DC169" s="218" t="s">
        <v>9483</v>
      </c>
      <c r="DD169" s="218" t="s">
        <v>9469</v>
      </c>
      <c r="DE169" s="220">
        <v>45565</v>
      </c>
      <c r="DF169" s="227" t="s">
        <v>9480</v>
      </c>
      <c r="DG169" s="213">
        <v>4978000</v>
      </c>
      <c r="DH169" s="230" t="s">
        <v>9468</v>
      </c>
      <c r="DI169" s="230" t="s">
        <v>492</v>
      </c>
      <c r="DJ169" s="230">
        <v>1</v>
      </c>
      <c r="DK169" s="230" t="s">
        <v>9479</v>
      </c>
      <c r="DL169" s="230" t="s">
        <v>9469</v>
      </c>
      <c r="DM169" s="214">
        <v>45565</v>
      </c>
      <c r="DN169" s="228" t="s">
        <v>9482</v>
      </c>
      <c r="DO169" s="218">
        <v>1730000</v>
      </c>
      <c r="DP169" s="228" t="s">
        <v>9468</v>
      </c>
      <c r="DQ169" s="228" t="s">
        <v>492</v>
      </c>
      <c r="DR169" s="228">
        <v>1</v>
      </c>
      <c r="DS169" s="228" t="s">
        <v>9481</v>
      </c>
      <c r="DT169" s="228" t="s">
        <v>9469</v>
      </c>
      <c r="DU169" s="229">
        <v>45565</v>
      </c>
      <c r="DV169" s="227" t="s">
        <v>9484</v>
      </c>
      <c r="DW169" s="213">
        <v>379000</v>
      </c>
      <c r="DX169" s="230" t="s">
        <v>9468</v>
      </c>
      <c r="DY169" s="230" t="s">
        <v>492</v>
      </c>
      <c r="DZ169" s="230">
        <v>1</v>
      </c>
      <c r="EA169" s="230" t="s">
        <v>9483</v>
      </c>
      <c r="EB169" s="230" t="s">
        <v>9469</v>
      </c>
      <c r="EC169" s="214">
        <v>45565</v>
      </c>
      <c r="ED169" s="228" t="s">
        <v>9486</v>
      </c>
      <c r="EE169" s="218">
        <v>0</v>
      </c>
      <c r="EF169" s="228" t="s">
        <v>9468</v>
      </c>
      <c r="EG169" s="228" t="s">
        <v>492</v>
      </c>
      <c r="EH169" s="228">
        <v>1</v>
      </c>
      <c r="EI169" s="228" t="s">
        <v>9485</v>
      </c>
      <c r="EJ169" s="228" t="s">
        <v>9469</v>
      </c>
      <c r="EK169" s="229">
        <v>45565</v>
      </c>
      <c r="EL169" s="227" t="s">
        <v>9488</v>
      </c>
      <c r="EM169" s="213">
        <v>0</v>
      </c>
      <c r="EN169" s="230" t="s">
        <v>9468</v>
      </c>
      <c r="EO169" s="230" t="s">
        <v>492</v>
      </c>
      <c r="EP169" s="230">
        <v>1</v>
      </c>
      <c r="EQ169" s="230" t="s">
        <v>9487</v>
      </c>
      <c r="ER169" s="230" t="s">
        <v>9469</v>
      </c>
      <c r="ES169" s="214">
        <v>45565</v>
      </c>
      <c r="ET169" s="228" t="s">
        <v>9476</v>
      </c>
      <c r="EU169" s="228">
        <v>0</v>
      </c>
      <c r="EV169" s="228" t="s">
        <v>9444</v>
      </c>
      <c r="EW169" s="228" t="s">
        <v>884</v>
      </c>
      <c r="EX169" s="228">
        <v>2</v>
      </c>
      <c r="EY169" s="228" t="s">
        <v>9474</v>
      </c>
      <c r="EZ169" s="228" t="s">
        <v>4941</v>
      </c>
      <c r="FA169" s="229">
        <v>45565</v>
      </c>
      <c r="FB169" s="227" t="s">
        <v>847</v>
      </c>
      <c r="FC169" s="230">
        <v>2</v>
      </c>
      <c r="FD169" s="230" t="s">
        <v>17</v>
      </c>
      <c r="FE169" s="230" t="s">
        <v>22</v>
      </c>
      <c r="FF169" s="230">
        <v>3</v>
      </c>
      <c r="FG169" s="230" t="s">
        <v>846</v>
      </c>
      <c r="FH169" s="230" t="s">
        <v>17</v>
      </c>
      <c r="FI169" s="214">
        <v>44635</v>
      </c>
      <c r="FJ169" s="227" t="s">
        <v>848</v>
      </c>
      <c r="FK169" s="228" t="s">
        <v>17</v>
      </c>
      <c r="FL169" s="228" t="s">
        <v>17</v>
      </c>
      <c r="FM169" s="228" t="s">
        <v>22</v>
      </c>
      <c r="FN169" s="228">
        <v>3</v>
      </c>
      <c r="FO169" s="228" t="s">
        <v>17</v>
      </c>
      <c r="FP169" s="218" t="s">
        <v>17</v>
      </c>
      <c r="FQ169" s="219">
        <v>44635</v>
      </c>
      <c r="FR169" s="227" t="s">
        <v>849</v>
      </c>
      <c r="FS169" s="230" t="s">
        <v>17</v>
      </c>
      <c r="FT169" s="230" t="s">
        <v>17</v>
      </c>
      <c r="FU169" s="230" t="s">
        <v>22</v>
      </c>
      <c r="FV169" s="230">
        <v>3</v>
      </c>
      <c r="FW169" s="230" t="s">
        <v>17</v>
      </c>
      <c r="FX169" s="230" t="s">
        <v>17</v>
      </c>
      <c r="FY169" s="214">
        <v>44635</v>
      </c>
      <c r="FZ169" s="228" t="s">
        <v>2696</v>
      </c>
      <c r="GA169" s="228">
        <v>2</v>
      </c>
      <c r="GB169" s="228" t="s">
        <v>2177</v>
      </c>
      <c r="GC169" s="228" t="s">
        <v>33</v>
      </c>
      <c r="GD169" s="228">
        <v>2</v>
      </c>
      <c r="GE169" s="228" t="s">
        <v>17</v>
      </c>
      <c r="GF169" s="228" t="s">
        <v>17</v>
      </c>
      <c r="GG169" s="229">
        <v>45457</v>
      </c>
      <c r="GH169" s="227" t="s">
        <v>2702</v>
      </c>
      <c r="GI169" s="230">
        <v>0</v>
      </c>
      <c r="GJ169" s="230" t="s">
        <v>2177</v>
      </c>
      <c r="GK169" s="230" t="s">
        <v>33</v>
      </c>
      <c r="GL169" s="230">
        <v>2</v>
      </c>
      <c r="GM169" s="230" t="s">
        <v>17</v>
      </c>
      <c r="GN169" s="230" t="s">
        <v>17</v>
      </c>
      <c r="GO169" s="214">
        <v>45457</v>
      </c>
      <c r="GP169" s="228" t="s">
        <v>2697</v>
      </c>
      <c r="GQ169" s="228">
        <v>1</v>
      </c>
      <c r="GR169" s="228" t="s">
        <v>2177</v>
      </c>
      <c r="GS169" s="228" t="s">
        <v>33</v>
      </c>
      <c r="GT169" s="228">
        <v>2</v>
      </c>
      <c r="GU169" s="228" t="s">
        <v>17</v>
      </c>
      <c r="GV169" s="228" t="s">
        <v>17</v>
      </c>
      <c r="GW169" s="229">
        <v>45457</v>
      </c>
      <c r="GX169" s="227" t="s">
        <v>2703</v>
      </c>
      <c r="GY169" s="230">
        <v>0</v>
      </c>
      <c r="GZ169" s="230" t="s">
        <v>2177</v>
      </c>
      <c r="HA169" s="230" t="s">
        <v>33</v>
      </c>
      <c r="HB169" s="230">
        <v>2</v>
      </c>
      <c r="HC169" s="230" t="s">
        <v>17</v>
      </c>
      <c r="HD169" s="230" t="s">
        <v>17</v>
      </c>
      <c r="HE169" s="214">
        <v>45457</v>
      </c>
      <c r="HF169" s="228" t="s">
        <v>2695</v>
      </c>
      <c r="HG169" s="228">
        <v>0</v>
      </c>
      <c r="HH169" s="228" t="s">
        <v>2177</v>
      </c>
      <c r="HI169" s="228" t="s">
        <v>33</v>
      </c>
      <c r="HJ169" s="228">
        <v>2</v>
      </c>
      <c r="HK169" s="228" t="s">
        <v>17</v>
      </c>
      <c r="HL169" s="228" t="s">
        <v>17</v>
      </c>
      <c r="HM169" s="229">
        <v>45457</v>
      </c>
      <c r="HN169" s="227" t="s">
        <v>2701</v>
      </c>
      <c r="HO169" s="230">
        <v>2</v>
      </c>
      <c r="HP169" s="230" t="s">
        <v>2177</v>
      </c>
      <c r="HQ169" s="230" t="s">
        <v>33</v>
      </c>
      <c r="HR169" s="230">
        <v>2</v>
      </c>
      <c r="HS169" s="230" t="s">
        <v>17</v>
      </c>
      <c r="HT169" s="230" t="s">
        <v>17</v>
      </c>
      <c r="HU169" s="214">
        <v>45457</v>
      </c>
      <c r="HV169" s="228" t="s">
        <v>2698</v>
      </c>
      <c r="HW169" s="228">
        <v>0</v>
      </c>
      <c r="HX169" s="228" t="s">
        <v>2177</v>
      </c>
      <c r="HY169" s="228" t="s">
        <v>33</v>
      </c>
      <c r="HZ169" s="228">
        <v>2</v>
      </c>
      <c r="IA169" s="228" t="s">
        <v>17</v>
      </c>
      <c r="IB169" s="228" t="s">
        <v>17</v>
      </c>
      <c r="IC169" s="229">
        <v>45457</v>
      </c>
      <c r="ID169" s="227" t="s">
        <v>2700</v>
      </c>
      <c r="IE169" s="230">
        <v>0</v>
      </c>
      <c r="IF169" s="230" t="s">
        <v>2177</v>
      </c>
      <c r="IG169" s="230" t="s">
        <v>33</v>
      </c>
      <c r="IH169" s="230">
        <v>2</v>
      </c>
      <c r="II169" s="230" t="s">
        <v>17</v>
      </c>
      <c r="IJ169" s="230" t="s">
        <v>17</v>
      </c>
      <c r="IK169" s="214">
        <v>45457</v>
      </c>
      <c r="IL169" s="228" t="s">
        <v>2699</v>
      </c>
      <c r="IM169" s="228">
        <v>3</v>
      </c>
      <c r="IN169" s="228" t="s">
        <v>2177</v>
      </c>
      <c r="IO169" s="228" t="s">
        <v>33</v>
      </c>
      <c r="IP169" s="228">
        <v>2</v>
      </c>
      <c r="IQ169" s="228" t="s">
        <v>17</v>
      </c>
      <c r="IR169" s="228" t="s">
        <v>17</v>
      </c>
      <c r="IS169" s="229">
        <v>45457</v>
      </c>
    </row>
    <row r="170" spans="1:253" x14ac:dyDescent="0.35">
      <c r="A170" s="11" t="s">
        <v>542</v>
      </c>
      <c r="B170" s="11" t="s">
        <v>11090</v>
      </c>
      <c r="C170" s="11" t="s">
        <v>543</v>
      </c>
      <c r="D170" s="11" t="s">
        <v>544</v>
      </c>
      <c r="E170" s="11" t="s">
        <v>10678</v>
      </c>
      <c r="F170" s="11" t="s">
        <v>7919</v>
      </c>
      <c r="G170" s="212">
        <v>52037000</v>
      </c>
      <c r="H170" s="213" t="s">
        <v>7916</v>
      </c>
      <c r="I170" s="213" t="s">
        <v>884</v>
      </c>
      <c r="J170" s="213">
        <v>2</v>
      </c>
      <c r="K170" s="213" t="s">
        <v>7918</v>
      </c>
      <c r="L170" s="213" t="s">
        <v>7917</v>
      </c>
      <c r="M170" s="214">
        <v>45562</v>
      </c>
      <c r="N170" s="227" t="s">
        <v>7923</v>
      </c>
      <c r="O170" s="216">
        <v>26513</v>
      </c>
      <c r="P170" s="216" t="s">
        <v>7920</v>
      </c>
      <c r="Q170" s="216" t="s">
        <v>884</v>
      </c>
      <c r="R170" s="216">
        <v>2</v>
      </c>
      <c r="S170" s="216" t="s">
        <v>7922</v>
      </c>
      <c r="T170" s="216" t="s">
        <v>7921</v>
      </c>
      <c r="U170" s="217">
        <v>45562</v>
      </c>
      <c r="V170" s="227" t="s">
        <v>7927</v>
      </c>
      <c r="W170" s="213">
        <v>7775000</v>
      </c>
      <c r="X170" s="213" t="s">
        <v>7924</v>
      </c>
      <c r="Y170" s="213" t="s">
        <v>884</v>
      </c>
      <c r="Z170" s="213">
        <v>2</v>
      </c>
      <c r="AA170" s="213" t="s">
        <v>7926</v>
      </c>
      <c r="AB170" s="213" t="s">
        <v>7925</v>
      </c>
      <c r="AC170" s="214">
        <v>45562</v>
      </c>
      <c r="AD170" s="227" t="s">
        <v>7931</v>
      </c>
      <c r="AE170" s="218">
        <v>1741000</v>
      </c>
      <c r="AF170" s="218" t="s">
        <v>7928</v>
      </c>
      <c r="AG170" s="218" t="s">
        <v>884</v>
      </c>
      <c r="AH170" s="218">
        <v>2</v>
      </c>
      <c r="AI170" s="218" t="s">
        <v>7930</v>
      </c>
      <c r="AJ170" s="218" t="s">
        <v>7929</v>
      </c>
      <c r="AK170" s="219">
        <v>45562</v>
      </c>
      <c r="AL170" s="227" t="s">
        <v>7933</v>
      </c>
      <c r="AM170" s="213">
        <v>1741000</v>
      </c>
      <c r="AN170" s="213" t="s">
        <v>7928</v>
      </c>
      <c r="AO170" s="213" t="s">
        <v>884</v>
      </c>
      <c r="AP170" s="213">
        <v>2</v>
      </c>
      <c r="AQ170" s="213" t="s">
        <v>7932</v>
      </c>
      <c r="AR170" s="213" t="s">
        <v>7929</v>
      </c>
      <c r="AS170" s="214">
        <v>45562</v>
      </c>
      <c r="AT170" s="228" t="s">
        <v>548</v>
      </c>
      <c r="AU170" s="218" t="s">
        <v>17</v>
      </c>
      <c r="AV170" s="218" t="s">
        <v>17</v>
      </c>
      <c r="AW170" s="218" t="s">
        <v>17</v>
      </c>
      <c r="AX170" s="218" t="s">
        <v>17</v>
      </c>
      <c r="AY170" s="218" t="s">
        <v>500</v>
      </c>
      <c r="AZ170" s="218" t="s">
        <v>17</v>
      </c>
      <c r="BA170" s="219">
        <v>43798</v>
      </c>
      <c r="BB170" s="227" t="s">
        <v>7952</v>
      </c>
      <c r="BC170" s="213">
        <v>127024</v>
      </c>
      <c r="BD170" s="213" t="s">
        <v>7949</v>
      </c>
      <c r="BE170" s="213" t="s">
        <v>884</v>
      </c>
      <c r="BF170" s="213">
        <v>2</v>
      </c>
      <c r="BG170" s="213" t="s">
        <v>7951</v>
      </c>
      <c r="BH170" s="213" t="s">
        <v>7950</v>
      </c>
      <c r="BI170" s="214">
        <v>45562</v>
      </c>
      <c r="BJ170" s="228" t="s">
        <v>637</v>
      </c>
      <c r="BK170" s="228" t="s">
        <v>17</v>
      </c>
      <c r="BL170" s="228" t="s">
        <v>17</v>
      </c>
      <c r="BM170" s="228" t="s">
        <v>17</v>
      </c>
      <c r="BN170" s="228" t="s">
        <v>17</v>
      </c>
      <c r="BO170" s="228" t="s">
        <v>636</v>
      </c>
      <c r="BP170" s="218" t="s">
        <v>17</v>
      </c>
      <c r="BQ170" s="229">
        <v>43987</v>
      </c>
      <c r="BR170" s="227" t="s">
        <v>545</v>
      </c>
      <c r="BS170" s="230" t="s">
        <v>17</v>
      </c>
      <c r="BT170" s="230" t="s">
        <v>17</v>
      </c>
      <c r="BU170" s="230" t="s">
        <v>17</v>
      </c>
      <c r="BV170" s="230" t="s">
        <v>17</v>
      </c>
      <c r="BW170" s="230" t="s">
        <v>500</v>
      </c>
      <c r="BX170" s="230" t="s">
        <v>17</v>
      </c>
      <c r="BY170" s="214">
        <v>43798</v>
      </c>
      <c r="BZ170" s="228" t="s">
        <v>546</v>
      </c>
      <c r="CA170" s="228" t="s">
        <v>17</v>
      </c>
      <c r="CB170" s="228" t="s">
        <v>17</v>
      </c>
      <c r="CC170" s="228" t="s">
        <v>17</v>
      </c>
      <c r="CD170" s="228" t="s">
        <v>17</v>
      </c>
      <c r="CE170" s="228" t="s">
        <v>500</v>
      </c>
      <c r="CF170" s="228" t="s">
        <v>17</v>
      </c>
      <c r="CG170" s="229">
        <v>43798</v>
      </c>
      <c r="CH170" s="227" t="s">
        <v>11871</v>
      </c>
      <c r="CI170" s="228" t="e">
        <v>#N/A</v>
      </c>
      <c r="CJ170" s="228" t="e">
        <v>#N/A</v>
      </c>
      <c r="CK170" s="228" t="e">
        <v>#N/A</v>
      </c>
      <c r="CL170" s="228" t="e">
        <v>#N/A</v>
      </c>
      <c r="CM170" s="228" t="e">
        <v>#N/A</v>
      </c>
      <c r="CN170" s="228" t="e">
        <v>#N/A</v>
      </c>
      <c r="CO170" s="231" t="e">
        <v>#N/A</v>
      </c>
      <c r="CP170" s="228" t="s">
        <v>547</v>
      </c>
      <c r="CQ170" s="230" t="s">
        <v>17</v>
      </c>
      <c r="CR170" s="230" t="s">
        <v>17</v>
      </c>
      <c r="CS170" s="230" t="s">
        <v>17</v>
      </c>
      <c r="CT170" s="230" t="s">
        <v>17</v>
      </c>
      <c r="CU170" s="230" t="s">
        <v>500</v>
      </c>
      <c r="CV170" s="230" t="s">
        <v>17</v>
      </c>
      <c r="CW170" s="214">
        <v>43798</v>
      </c>
      <c r="CX170" s="228" t="s">
        <v>7935</v>
      </c>
      <c r="CY170" s="218">
        <v>1741000</v>
      </c>
      <c r="CZ170" s="218" t="s">
        <v>7928</v>
      </c>
      <c r="DA170" s="218" t="s">
        <v>884</v>
      </c>
      <c r="DB170" s="218">
        <v>2</v>
      </c>
      <c r="DC170" s="218" t="s">
        <v>7941</v>
      </c>
      <c r="DD170" s="218" t="s">
        <v>7929</v>
      </c>
      <c r="DE170" s="220">
        <v>45562</v>
      </c>
      <c r="DF170" s="227" t="s">
        <v>7938</v>
      </c>
      <c r="DG170" s="213">
        <v>6033000</v>
      </c>
      <c r="DH170" s="230" t="s">
        <v>7936</v>
      </c>
      <c r="DI170" s="230" t="s">
        <v>884</v>
      </c>
      <c r="DJ170" s="230">
        <v>2</v>
      </c>
      <c r="DK170" s="230" t="s">
        <v>7937</v>
      </c>
      <c r="DL170" s="230" t="s">
        <v>7925</v>
      </c>
      <c r="DM170" s="214">
        <v>45562</v>
      </c>
      <c r="DN170" s="228" t="s">
        <v>7940</v>
      </c>
      <c r="DO170" s="218">
        <v>0</v>
      </c>
      <c r="DP170" s="228" t="s">
        <v>7928</v>
      </c>
      <c r="DQ170" s="228" t="s">
        <v>884</v>
      </c>
      <c r="DR170" s="228">
        <v>2</v>
      </c>
      <c r="DS170" s="228" t="s">
        <v>7939</v>
      </c>
      <c r="DT170" s="228" t="s">
        <v>7929</v>
      </c>
      <c r="DU170" s="229">
        <v>45562</v>
      </c>
      <c r="DV170" s="227" t="s">
        <v>7942</v>
      </c>
      <c r="DW170" s="213">
        <v>1741000</v>
      </c>
      <c r="DX170" s="230" t="s">
        <v>7928</v>
      </c>
      <c r="DY170" s="230" t="s">
        <v>884</v>
      </c>
      <c r="DZ170" s="230">
        <v>2</v>
      </c>
      <c r="EA170" s="230" t="s">
        <v>7941</v>
      </c>
      <c r="EB170" s="230" t="s">
        <v>7929</v>
      </c>
      <c r="EC170" s="214">
        <v>45562</v>
      </c>
      <c r="ED170" s="228" t="s">
        <v>7944</v>
      </c>
      <c r="EE170" s="218" t="s">
        <v>17</v>
      </c>
      <c r="EF170" s="228" t="s">
        <v>512</v>
      </c>
      <c r="EG170" s="228" t="s">
        <v>22</v>
      </c>
      <c r="EH170" s="228">
        <v>3</v>
      </c>
      <c r="EI170" s="228" t="s">
        <v>7943</v>
      </c>
      <c r="EJ170" s="228" t="s">
        <v>17</v>
      </c>
      <c r="EK170" s="229">
        <v>45562</v>
      </c>
      <c r="EL170" s="227" t="s">
        <v>7946</v>
      </c>
      <c r="EM170" s="213" t="s">
        <v>17</v>
      </c>
      <c r="EN170" s="230" t="s">
        <v>512</v>
      </c>
      <c r="EO170" s="230" t="s">
        <v>22</v>
      </c>
      <c r="EP170" s="230">
        <v>3</v>
      </c>
      <c r="EQ170" s="230" t="s">
        <v>7945</v>
      </c>
      <c r="ER170" s="230" t="s">
        <v>17</v>
      </c>
      <c r="ES170" s="214">
        <v>45562</v>
      </c>
      <c r="ET170" s="228" t="s">
        <v>1035</v>
      </c>
      <c r="EU170" s="228">
        <v>2465</v>
      </c>
      <c r="EV170" s="228" t="s">
        <v>1032</v>
      </c>
      <c r="EW170" s="228" t="s">
        <v>884</v>
      </c>
      <c r="EX170" s="228">
        <v>2</v>
      </c>
      <c r="EY170" s="228" t="s">
        <v>1034</v>
      </c>
      <c r="EZ170" s="228" t="s">
        <v>1033</v>
      </c>
      <c r="FA170" s="229">
        <v>44831</v>
      </c>
      <c r="FB170" s="227" t="s">
        <v>7948</v>
      </c>
      <c r="FC170" s="230">
        <v>2</v>
      </c>
      <c r="FD170" s="230" t="s">
        <v>7936</v>
      </c>
      <c r="FE170" s="230" t="s">
        <v>884</v>
      </c>
      <c r="FF170" s="230">
        <v>2</v>
      </c>
      <c r="FG170" s="230" t="s">
        <v>7947</v>
      </c>
      <c r="FH170" s="230" t="s">
        <v>7925</v>
      </c>
      <c r="FI170" s="214">
        <v>45562</v>
      </c>
      <c r="FJ170" s="227" t="s">
        <v>11872</v>
      </c>
      <c r="FK170" s="228" t="e">
        <v>#N/A</v>
      </c>
      <c r="FL170" s="228" t="e">
        <v>#N/A</v>
      </c>
      <c r="FM170" s="228" t="e">
        <v>#N/A</v>
      </c>
      <c r="FN170" s="228" t="e">
        <v>#N/A</v>
      </c>
      <c r="FO170" s="228" t="e">
        <v>#N/A</v>
      </c>
      <c r="FP170" s="218" t="e">
        <v>#N/A</v>
      </c>
      <c r="FQ170" s="219" t="e">
        <v>#N/A</v>
      </c>
      <c r="FR170" s="227" t="s">
        <v>11873</v>
      </c>
      <c r="FS170" s="230" t="e">
        <v>#N/A</v>
      </c>
      <c r="FT170" s="230" t="e">
        <v>#N/A</v>
      </c>
      <c r="FU170" s="230" t="e">
        <v>#N/A</v>
      </c>
      <c r="FV170" s="230" t="e">
        <v>#N/A</v>
      </c>
      <c r="FW170" s="230" t="e">
        <v>#N/A</v>
      </c>
      <c r="FX170" s="230" t="e">
        <v>#N/A</v>
      </c>
      <c r="FY170" s="214" t="e">
        <v>#N/A</v>
      </c>
      <c r="FZ170" s="228" t="s">
        <v>2705</v>
      </c>
      <c r="GA170" s="228">
        <v>2</v>
      </c>
      <c r="GB170" s="228" t="s">
        <v>2177</v>
      </c>
      <c r="GC170" s="228" t="s">
        <v>33</v>
      </c>
      <c r="GD170" s="228">
        <v>2</v>
      </c>
      <c r="GE170" s="228" t="s">
        <v>17</v>
      </c>
      <c r="GF170" s="228" t="s">
        <v>17</v>
      </c>
      <c r="GG170" s="229">
        <v>45457</v>
      </c>
      <c r="GH170" s="227" t="s">
        <v>2711</v>
      </c>
      <c r="GI170" s="230">
        <v>1</v>
      </c>
      <c r="GJ170" s="230" t="s">
        <v>2177</v>
      </c>
      <c r="GK170" s="230" t="s">
        <v>33</v>
      </c>
      <c r="GL170" s="230">
        <v>2</v>
      </c>
      <c r="GM170" s="230" t="s">
        <v>17</v>
      </c>
      <c r="GN170" s="230" t="s">
        <v>17</v>
      </c>
      <c r="GO170" s="214">
        <v>45457</v>
      </c>
      <c r="GP170" s="228" t="s">
        <v>2706</v>
      </c>
      <c r="GQ170" s="228">
        <v>0</v>
      </c>
      <c r="GR170" s="228" t="s">
        <v>2177</v>
      </c>
      <c r="GS170" s="228" t="s">
        <v>33</v>
      </c>
      <c r="GT170" s="228">
        <v>2</v>
      </c>
      <c r="GU170" s="228" t="s">
        <v>17</v>
      </c>
      <c r="GV170" s="228" t="s">
        <v>17</v>
      </c>
      <c r="GW170" s="229">
        <v>45457</v>
      </c>
      <c r="GX170" s="227" t="s">
        <v>2712</v>
      </c>
      <c r="GY170" s="230">
        <v>0</v>
      </c>
      <c r="GZ170" s="230" t="s">
        <v>2177</v>
      </c>
      <c r="HA170" s="230" t="s">
        <v>33</v>
      </c>
      <c r="HB170" s="230">
        <v>2</v>
      </c>
      <c r="HC170" s="230" t="s">
        <v>17</v>
      </c>
      <c r="HD170" s="230" t="s">
        <v>17</v>
      </c>
      <c r="HE170" s="214">
        <v>45457</v>
      </c>
      <c r="HF170" s="228" t="s">
        <v>2704</v>
      </c>
      <c r="HG170" s="228">
        <v>2</v>
      </c>
      <c r="HH170" s="228" t="s">
        <v>2177</v>
      </c>
      <c r="HI170" s="228" t="s">
        <v>33</v>
      </c>
      <c r="HJ170" s="228">
        <v>2</v>
      </c>
      <c r="HK170" s="228" t="s">
        <v>17</v>
      </c>
      <c r="HL170" s="228" t="s">
        <v>17</v>
      </c>
      <c r="HM170" s="229">
        <v>45457</v>
      </c>
      <c r="HN170" s="227" t="s">
        <v>2710</v>
      </c>
      <c r="HO170" s="230">
        <v>1</v>
      </c>
      <c r="HP170" s="230" t="s">
        <v>2177</v>
      </c>
      <c r="HQ170" s="230" t="s">
        <v>33</v>
      </c>
      <c r="HR170" s="230">
        <v>2</v>
      </c>
      <c r="HS170" s="230" t="s">
        <v>17</v>
      </c>
      <c r="HT170" s="230" t="s">
        <v>17</v>
      </c>
      <c r="HU170" s="214">
        <v>45457</v>
      </c>
      <c r="HV170" s="228" t="s">
        <v>2707</v>
      </c>
      <c r="HW170" s="228">
        <v>0</v>
      </c>
      <c r="HX170" s="228" t="s">
        <v>2177</v>
      </c>
      <c r="HY170" s="228" t="s">
        <v>33</v>
      </c>
      <c r="HZ170" s="228">
        <v>2</v>
      </c>
      <c r="IA170" s="228" t="s">
        <v>17</v>
      </c>
      <c r="IB170" s="228" t="s">
        <v>17</v>
      </c>
      <c r="IC170" s="229">
        <v>45457</v>
      </c>
      <c r="ID170" s="227" t="s">
        <v>2709</v>
      </c>
      <c r="IE170" s="230">
        <v>1</v>
      </c>
      <c r="IF170" s="230" t="s">
        <v>2177</v>
      </c>
      <c r="IG170" s="230" t="s">
        <v>33</v>
      </c>
      <c r="IH170" s="230">
        <v>2</v>
      </c>
      <c r="II170" s="230" t="s">
        <v>17</v>
      </c>
      <c r="IJ170" s="230" t="s">
        <v>17</v>
      </c>
      <c r="IK170" s="214">
        <v>45457</v>
      </c>
      <c r="IL170" s="228" t="s">
        <v>2708</v>
      </c>
      <c r="IM170" s="228">
        <v>2</v>
      </c>
      <c r="IN170" s="228" t="s">
        <v>2177</v>
      </c>
      <c r="IO170" s="228" t="s">
        <v>33</v>
      </c>
      <c r="IP170" s="228">
        <v>2</v>
      </c>
      <c r="IQ170" s="228" t="s">
        <v>17</v>
      </c>
      <c r="IR170" s="228" t="s">
        <v>17</v>
      </c>
      <c r="IS170" s="229">
        <v>45457</v>
      </c>
    </row>
    <row r="171" spans="1:253" x14ac:dyDescent="0.35">
      <c r="A171" s="11" t="s">
        <v>3306</v>
      </c>
      <c r="B171" s="11" t="s">
        <v>11027</v>
      </c>
      <c r="C171" s="11" t="s">
        <v>3307</v>
      </c>
      <c r="D171" s="11" t="s">
        <v>3308</v>
      </c>
      <c r="E171" s="11" t="s">
        <v>10679</v>
      </c>
      <c r="F171" s="11" t="s">
        <v>8769</v>
      </c>
      <c r="G171" s="212">
        <v>38157000</v>
      </c>
      <c r="H171" s="213" t="s">
        <v>8766</v>
      </c>
      <c r="I171" s="213" t="s">
        <v>492</v>
      </c>
      <c r="J171" s="213">
        <v>1</v>
      </c>
      <c r="K171" s="213" t="s">
        <v>8768</v>
      </c>
      <c r="L171" s="213" t="s">
        <v>8767</v>
      </c>
      <c r="M171" s="214">
        <v>45563</v>
      </c>
      <c r="N171" s="227" t="s">
        <v>8773</v>
      </c>
      <c r="O171" s="216">
        <v>603628</v>
      </c>
      <c r="P171" s="216" t="s">
        <v>8770</v>
      </c>
      <c r="Q171" s="216" t="s">
        <v>492</v>
      </c>
      <c r="R171" s="216">
        <v>1</v>
      </c>
      <c r="S171" s="216" t="s">
        <v>8772</v>
      </c>
      <c r="T171" s="216" t="s">
        <v>8771</v>
      </c>
      <c r="U171" s="217">
        <v>45563</v>
      </c>
      <c r="V171" s="227" t="s">
        <v>8775</v>
      </c>
      <c r="W171" s="213">
        <v>38157000</v>
      </c>
      <c r="X171" s="213" t="s">
        <v>8766</v>
      </c>
      <c r="Y171" s="213" t="s">
        <v>884</v>
      </c>
      <c r="Z171" s="213">
        <v>2</v>
      </c>
      <c r="AA171" s="213" t="s">
        <v>8774</v>
      </c>
      <c r="AB171" s="213" t="s">
        <v>8767</v>
      </c>
      <c r="AC171" s="214">
        <v>45563</v>
      </c>
      <c r="AD171" s="227" t="s">
        <v>8778</v>
      </c>
      <c r="AE171" s="218">
        <v>16749000</v>
      </c>
      <c r="AF171" s="218" t="s">
        <v>5751</v>
      </c>
      <c r="AG171" s="218" t="s">
        <v>884</v>
      </c>
      <c r="AH171" s="218">
        <v>2</v>
      </c>
      <c r="AI171" s="218" t="s">
        <v>8777</v>
      </c>
      <c r="AJ171" s="218" t="s">
        <v>8776</v>
      </c>
      <c r="AK171" s="219">
        <v>45563</v>
      </c>
      <c r="AL171" s="227" t="s">
        <v>8782</v>
      </c>
      <c r="AM171" s="213">
        <v>14283000</v>
      </c>
      <c r="AN171" s="213" t="s">
        <v>8779</v>
      </c>
      <c r="AO171" s="213" t="s">
        <v>492</v>
      </c>
      <c r="AP171" s="213">
        <v>1</v>
      </c>
      <c r="AQ171" s="213" t="s">
        <v>8781</v>
      </c>
      <c r="AR171" s="213" t="s">
        <v>8780</v>
      </c>
      <c r="AS171" s="214">
        <v>45563</v>
      </c>
      <c r="AT171" s="228" t="s">
        <v>8787</v>
      </c>
      <c r="AU171" s="218">
        <v>4502</v>
      </c>
      <c r="AV171" s="218" t="s">
        <v>8784</v>
      </c>
      <c r="AW171" s="218" t="s">
        <v>22</v>
      </c>
      <c r="AX171" s="218">
        <v>3</v>
      </c>
      <c r="AY171" s="218" t="s">
        <v>8786</v>
      </c>
      <c r="AZ171" s="218" t="s">
        <v>8785</v>
      </c>
      <c r="BA171" s="219">
        <v>45563</v>
      </c>
      <c r="BB171" s="227" t="s">
        <v>8783</v>
      </c>
      <c r="BC171" s="213" t="s">
        <v>17</v>
      </c>
      <c r="BD171" s="213" t="s">
        <v>17</v>
      </c>
      <c r="BE171" s="213" t="s">
        <v>17</v>
      </c>
      <c r="BF171" s="213" t="s">
        <v>17</v>
      </c>
      <c r="BG171" s="213" t="s">
        <v>8345</v>
      </c>
      <c r="BH171" s="213" t="s">
        <v>17</v>
      </c>
      <c r="BI171" s="214">
        <v>45563</v>
      </c>
      <c r="BJ171" s="228" t="s">
        <v>8790</v>
      </c>
      <c r="BK171" s="228">
        <v>33632</v>
      </c>
      <c r="BL171" s="228" t="s">
        <v>8788</v>
      </c>
      <c r="BM171" s="228" t="s">
        <v>22</v>
      </c>
      <c r="BN171" s="228">
        <v>3</v>
      </c>
      <c r="BO171" s="228" t="s">
        <v>8789</v>
      </c>
      <c r="BP171" s="218" t="s">
        <v>4941</v>
      </c>
      <c r="BQ171" s="229">
        <v>45563</v>
      </c>
      <c r="BR171" s="227" t="s">
        <v>8793</v>
      </c>
      <c r="BS171" s="230" t="s">
        <v>17</v>
      </c>
      <c r="BT171" s="230" t="s">
        <v>17</v>
      </c>
      <c r="BU171" s="230" t="s">
        <v>17</v>
      </c>
      <c r="BV171" s="230" t="s">
        <v>17</v>
      </c>
      <c r="BW171" s="230" t="s">
        <v>8345</v>
      </c>
      <c r="BX171" s="230" t="s">
        <v>17</v>
      </c>
      <c r="BY171" s="214">
        <v>45563</v>
      </c>
      <c r="BZ171" s="228" t="s">
        <v>8794</v>
      </c>
      <c r="CA171" s="228" t="s">
        <v>17</v>
      </c>
      <c r="CB171" s="228" t="s">
        <v>17</v>
      </c>
      <c r="CC171" s="228" t="s">
        <v>17</v>
      </c>
      <c r="CD171" s="228" t="s">
        <v>17</v>
      </c>
      <c r="CE171" s="228" t="s">
        <v>8345</v>
      </c>
      <c r="CF171" s="228" t="s">
        <v>17</v>
      </c>
      <c r="CG171" s="229">
        <v>45563</v>
      </c>
      <c r="CH171" s="227" t="s">
        <v>11874</v>
      </c>
      <c r="CI171" s="228" t="e">
        <v>#N/A</v>
      </c>
      <c r="CJ171" s="228" t="e">
        <v>#N/A</v>
      </c>
      <c r="CK171" s="228" t="e">
        <v>#N/A</v>
      </c>
      <c r="CL171" s="228" t="e">
        <v>#N/A</v>
      </c>
      <c r="CM171" s="228" t="e">
        <v>#N/A</v>
      </c>
      <c r="CN171" s="228" t="e">
        <v>#N/A</v>
      </c>
      <c r="CO171" s="231" t="e">
        <v>#N/A</v>
      </c>
      <c r="CP171" s="228" t="s">
        <v>8799</v>
      </c>
      <c r="CQ171" s="230">
        <v>486000000000</v>
      </c>
      <c r="CR171" s="230" t="s">
        <v>8796</v>
      </c>
      <c r="CS171" s="230" t="s">
        <v>884</v>
      </c>
      <c r="CT171" s="230">
        <v>2</v>
      </c>
      <c r="CU171" s="230" t="s">
        <v>8798</v>
      </c>
      <c r="CV171" s="230" t="s">
        <v>8797</v>
      </c>
      <c r="CW171" s="214">
        <v>45563</v>
      </c>
      <c r="CX171" s="228" t="s">
        <v>8801</v>
      </c>
      <c r="CY171" s="218">
        <v>14622000</v>
      </c>
      <c r="CZ171" s="218" t="s">
        <v>8806</v>
      </c>
      <c r="DA171" s="218" t="s">
        <v>22</v>
      </c>
      <c r="DB171" s="218">
        <v>3</v>
      </c>
      <c r="DC171" s="218" t="s">
        <v>8810</v>
      </c>
      <c r="DD171" s="218" t="s">
        <v>8809</v>
      </c>
      <c r="DE171" s="220">
        <v>45563</v>
      </c>
      <c r="DF171" s="227" t="s">
        <v>8805</v>
      </c>
      <c r="DG171" s="213">
        <v>21408000</v>
      </c>
      <c r="DH171" s="230" t="s">
        <v>8802</v>
      </c>
      <c r="DI171" s="230" t="s">
        <v>884</v>
      </c>
      <c r="DJ171" s="230">
        <v>2</v>
      </c>
      <c r="DK171" s="230" t="s">
        <v>8804</v>
      </c>
      <c r="DL171" s="230" t="s">
        <v>8803</v>
      </c>
      <c r="DM171" s="214">
        <v>45563</v>
      </c>
      <c r="DN171" s="228" t="s">
        <v>8808</v>
      </c>
      <c r="DO171" s="218">
        <v>2127000</v>
      </c>
      <c r="DP171" s="228" t="s">
        <v>8806</v>
      </c>
      <c r="DQ171" s="228" t="s">
        <v>884</v>
      </c>
      <c r="DR171" s="228">
        <v>2</v>
      </c>
      <c r="DS171" s="228" t="s">
        <v>8807</v>
      </c>
      <c r="DT171" s="228" t="s">
        <v>8776</v>
      </c>
      <c r="DU171" s="229">
        <v>45563</v>
      </c>
      <c r="DV171" s="227" t="s">
        <v>8811</v>
      </c>
      <c r="DW171" s="213">
        <v>9504000</v>
      </c>
      <c r="DX171" s="230" t="s">
        <v>8806</v>
      </c>
      <c r="DY171" s="230" t="s">
        <v>22</v>
      </c>
      <c r="DZ171" s="230">
        <v>3</v>
      </c>
      <c r="EA171" s="230" t="s">
        <v>8810</v>
      </c>
      <c r="EB171" s="230" t="s">
        <v>8809</v>
      </c>
      <c r="EC171" s="214">
        <v>45563</v>
      </c>
      <c r="ED171" s="228" t="s">
        <v>8813</v>
      </c>
      <c r="EE171" s="218">
        <v>1170000</v>
      </c>
      <c r="EF171" s="228" t="s">
        <v>8806</v>
      </c>
      <c r="EG171" s="228" t="s">
        <v>22</v>
      </c>
      <c r="EH171" s="228">
        <v>3</v>
      </c>
      <c r="EI171" s="228" t="s">
        <v>8812</v>
      </c>
      <c r="EJ171" s="228" t="s">
        <v>8809</v>
      </c>
      <c r="EK171" s="229">
        <v>45563</v>
      </c>
      <c r="EL171" s="227" t="s">
        <v>8815</v>
      </c>
      <c r="EM171" s="213">
        <v>3948000</v>
      </c>
      <c r="EN171" s="230" t="s">
        <v>8806</v>
      </c>
      <c r="EO171" s="230" t="s">
        <v>22</v>
      </c>
      <c r="EP171" s="230">
        <v>3</v>
      </c>
      <c r="EQ171" s="230" t="s">
        <v>8814</v>
      </c>
      <c r="ER171" s="230" t="s">
        <v>8809</v>
      </c>
      <c r="ES171" s="214">
        <v>45563</v>
      </c>
      <c r="ET171" s="228" t="s">
        <v>8792</v>
      </c>
      <c r="EU171" s="228">
        <v>33632</v>
      </c>
      <c r="EV171" s="228" t="s">
        <v>8788</v>
      </c>
      <c r="EW171" s="228" t="s">
        <v>22</v>
      </c>
      <c r="EX171" s="228">
        <v>3</v>
      </c>
      <c r="EY171" s="228" t="s">
        <v>8791</v>
      </c>
      <c r="EZ171" s="228" t="s">
        <v>4941</v>
      </c>
      <c r="FA171" s="229">
        <v>45563</v>
      </c>
      <c r="FB171" s="227" t="s">
        <v>8818</v>
      </c>
      <c r="FC171" s="230">
        <v>4</v>
      </c>
      <c r="FD171" s="230" t="s">
        <v>8806</v>
      </c>
      <c r="FE171" s="230" t="s">
        <v>492</v>
      </c>
      <c r="FF171" s="230">
        <v>1</v>
      </c>
      <c r="FG171" s="230" t="s">
        <v>8817</v>
      </c>
      <c r="FH171" s="230" t="s">
        <v>8816</v>
      </c>
      <c r="FI171" s="214">
        <v>45563</v>
      </c>
      <c r="FJ171" s="227" t="s">
        <v>8819</v>
      </c>
      <c r="FK171" s="228" t="s">
        <v>17</v>
      </c>
      <c r="FL171" s="228" t="s">
        <v>17</v>
      </c>
      <c r="FM171" s="228" t="s">
        <v>17</v>
      </c>
      <c r="FN171" s="228" t="s">
        <v>17</v>
      </c>
      <c r="FO171" s="228" t="s">
        <v>8345</v>
      </c>
      <c r="FP171" s="218" t="s">
        <v>17</v>
      </c>
      <c r="FQ171" s="219">
        <v>45563</v>
      </c>
      <c r="FR171" s="227" t="s">
        <v>8820</v>
      </c>
      <c r="FS171" s="230" t="s">
        <v>17</v>
      </c>
      <c r="FT171" s="230" t="s">
        <v>17</v>
      </c>
      <c r="FU171" s="230" t="s">
        <v>17</v>
      </c>
      <c r="FV171" s="230" t="s">
        <v>17</v>
      </c>
      <c r="FW171" s="230" t="s">
        <v>8345</v>
      </c>
      <c r="FX171" s="230" t="s">
        <v>17</v>
      </c>
      <c r="FY171" s="214">
        <v>45563</v>
      </c>
      <c r="FZ171" s="228" t="s">
        <v>3310</v>
      </c>
      <c r="GA171" s="228">
        <v>1</v>
      </c>
      <c r="GB171" s="228" t="s">
        <v>2177</v>
      </c>
      <c r="GC171" s="228" t="s">
        <v>33</v>
      </c>
      <c r="GD171" s="228">
        <v>2</v>
      </c>
      <c r="GE171" s="228" t="s">
        <v>17</v>
      </c>
      <c r="GF171" s="228" t="s">
        <v>17</v>
      </c>
      <c r="GG171" s="229">
        <v>45461</v>
      </c>
      <c r="GH171" s="227" t="s">
        <v>3316</v>
      </c>
      <c r="GI171" s="230">
        <v>3</v>
      </c>
      <c r="GJ171" s="230" t="s">
        <v>2177</v>
      </c>
      <c r="GK171" s="230" t="s">
        <v>33</v>
      </c>
      <c r="GL171" s="230">
        <v>2</v>
      </c>
      <c r="GM171" s="230" t="s">
        <v>17</v>
      </c>
      <c r="GN171" s="230" t="s">
        <v>17</v>
      </c>
      <c r="GO171" s="214">
        <v>45461</v>
      </c>
      <c r="GP171" s="228" t="s">
        <v>3311</v>
      </c>
      <c r="GQ171" s="228">
        <v>1</v>
      </c>
      <c r="GR171" s="228" t="s">
        <v>2177</v>
      </c>
      <c r="GS171" s="228" t="s">
        <v>33</v>
      </c>
      <c r="GT171" s="228">
        <v>2</v>
      </c>
      <c r="GU171" s="228" t="s">
        <v>17</v>
      </c>
      <c r="GV171" s="228" t="s">
        <v>17</v>
      </c>
      <c r="GW171" s="229">
        <v>45461</v>
      </c>
      <c r="GX171" s="227" t="s">
        <v>3317</v>
      </c>
      <c r="GY171" s="230">
        <v>3</v>
      </c>
      <c r="GZ171" s="230" t="s">
        <v>2177</v>
      </c>
      <c r="HA171" s="230" t="s">
        <v>33</v>
      </c>
      <c r="HB171" s="230">
        <v>2</v>
      </c>
      <c r="HC171" s="230" t="s">
        <v>17</v>
      </c>
      <c r="HD171" s="230" t="s">
        <v>17</v>
      </c>
      <c r="HE171" s="214">
        <v>45461</v>
      </c>
      <c r="HF171" s="228" t="s">
        <v>3309</v>
      </c>
      <c r="HG171" s="228">
        <v>2</v>
      </c>
      <c r="HH171" s="228" t="s">
        <v>2177</v>
      </c>
      <c r="HI171" s="228" t="s">
        <v>33</v>
      </c>
      <c r="HJ171" s="228">
        <v>2</v>
      </c>
      <c r="HK171" s="228" t="s">
        <v>17</v>
      </c>
      <c r="HL171" s="228" t="s">
        <v>17</v>
      </c>
      <c r="HM171" s="229">
        <v>45461</v>
      </c>
      <c r="HN171" s="227" t="s">
        <v>3315</v>
      </c>
      <c r="HO171" s="230">
        <v>3</v>
      </c>
      <c r="HP171" s="230" t="s">
        <v>2177</v>
      </c>
      <c r="HQ171" s="230" t="s">
        <v>33</v>
      </c>
      <c r="HR171" s="230">
        <v>2</v>
      </c>
      <c r="HS171" s="230" t="s">
        <v>17</v>
      </c>
      <c r="HT171" s="230" t="s">
        <v>17</v>
      </c>
      <c r="HU171" s="214">
        <v>45461</v>
      </c>
      <c r="HV171" s="228" t="s">
        <v>3312</v>
      </c>
      <c r="HW171" s="228">
        <v>3</v>
      </c>
      <c r="HX171" s="228" t="s">
        <v>2177</v>
      </c>
      <c r="HY171" s="228" t="s">
        <v>33</v>
      </c>
      <c r="HZ171" s="228">
        <v>2</v>
      </c>
      <c r="IA171" s="228" t="s">
        <v>17</v>
      </c>
      <c r="IB171" s="228" t="s">
        <v>17</v>
      </c>
      <c r="IC171" s="229">
        <v>45461</v>
      </c>
      <c r="ID171" s="227" t="s">
        <v>3314</v>
      </c>
      <c r="IE171" s="230">
        <v>3</v>
      </c>
      <c r="IF171" s="230" t="s">
        <v>2177</v>
      </c>
      <c r="IG171" s="230" t="s">
        <v>33</v>
      </c>
      <c r="IH171" s="230">
        <v>2</v>
      </c>
      <c r="II171" s="230" t="s">
        <v>17</v>
      </c>
      <c r="IJ171" s="230" t="s">
        <v>17</v>
      </c>
      <c r="IK171" s="214">
        <v>45461</v>
      </c>
      <c r="IL171" s="228" t="s">
        <v>3313</v>
      </c>
      <c r="IM171" s="228">
        <v>3</v>
      </c>
      <c r="IN171" s="228" t="s">
        <v>2177</v>
      </c>
      <c r="IO171" s="228" t="s">
        <v>33</v>
      </c>
      <c r="IP171" s="228">
        <v>2</v>
      </c>
      <c r="IQ171" s="228" t="s">
        <v>17</v>
      </c>
      <c r="IR171" s="228" t="s">
        <v>17</v>
      </c>
      <c r="IS171" s="229">
        <v>45461</v>
      </c>
    </row>
    <row r="172" spans="1:253" x14ac:dyDescent="0.35">
      <c r="A172" s="11" t="s">
        <v>1483</v>
      </c>
      <c r="B172" s="11" t="s">
        <v>11579</v>
      </c>
      <c r="C172" s="11" t="s">
        <v>1484</v>
      </c>
      <c r="D172" s="11" t="s">
        <v>1485</v>
      </c>
      <c r="E172" s="11" t="s">
        <v>10688</v>
      </c>
      <c r="F172" s="11" t="s">
        <v>5799</v>
      </c>
      <c r="G172" s="212">
        <v>28838000</v>
      </c>
      <c r="H172" s="213" t="s">
        <v>5796</v>
      </c>
      <c r="I172" s="213" t="s">
        <v>33</v>
      </c>
      <c r="J172" s="213">
        <v>2</v>
      </c>
      <c r="K172" s="213" t="s">
        <v>5798</v>
      </c>
      <c r="L172" s="213" t="s">
        <v>5797</v>
      </c>
      <c r="M172" s="214">
        <v>45560</v>
      </c>
      <c r="N172" s="227" t="s">
        <v>5803</v>
      </c>
      <c r="O172" s="216">
        <v>882050</v>
      </c>
      <c r="P172" s="216" t="s">
        <v>5800</v>
      </c>
      <c r="Q172" s="216" t="s">
        <v>884</v>
      </c>
      <c r="R172" s="216">
        <v>2</v>
      </c>
      <c r="S172" s="216" t="s">
        <v>5802</v>
      </c>
      <c r="T172" s="216" t="s">
        <v>5801</v>
      </c>
      <c r="U172" s="217">
        <v>45560</v>
      </c>
      <c r="V172" s="227" t="s">
        <v>5805</v>
      </c>
      <c r="W172" s="213">
        <v>28838000</v>
      </c>
      <c r="X172" s="213" t="s">
        <v>5796</v>
      </c>
      <c r="Y172" s="213" t="s">
        <v>33</v>
      </c>
      <c r="Z172" s="213">
        <v>2</v>
      </c>
      <c r="AA172" s="213" t="s">
        <v>5804</v>
      </c>
      <c r="AB172" s="213" t="s">
        <v>5797</v>
      </c>
      <c r="AC172" s="214">
        <v>45560</v>
      </c>
      <c r="AD172" s="227" t="s">
        <v>5809</v>
      </c>
      <c r="AE172" s="218">
        <v>19899000</v>
      </c>
      <c r="AF172" s="218" t="s">
        <v>5806</v>
      </c>
      <c r="AG172" s="218" t="s">
        <v>33</v>
      </c>
      <c r="AH172" s="218">
        <v>2</v>
      </c>
      <c r="AI172" s="218" t="s">
        <v>5808</v>
      </c>
      <c r="AJ172" s="218" t="s">
        <v>5807</v>
      </c>
      <c r="AK172" s="219">
        <v>45560</v>
      </c>
      <c r="AL172" s="227" t="s">
        <v>5813</v>
      </c>
      <c r="AM172" s="213">
        <v>7700000</v>
      </c>
      <c r="AN172" s="213" t="s">
        <v>5810</v>
      </c>
      <c r="AO172" s="213" t="s">
        <v>22</v>
      </c>
      <c r="AP172" s="213">
        <v>3</v>
      </c>
      <c r="AQ172" s="213" t="s">
        <v>5812</v>
      </c>
      <c r="AR172" s="213" t="s">
        <v>5811</v>
      </c>
      <c r="AS172" s="214">
        <v>45560</v>
      </c>
      <c r="AT172" s="228" t="s">
        <v>5814</v>
      </c>
      <c r="AU172" s="218" t="s">
        <v>17</v>
      </c>
      <c r="AV172" s="218" t="s">
        <v>17</v>
      </c>
      <c r="AW172" s="218" t="s">
        <v>17</v>
      </c>
      <c r="AX172" s="218" t="s">
        <v>17</v>
      </c>
      <c r="AY172" s="218" t="s">
        <v>5309</v>
      </c>
      <c r="AZ172" s="218" t="s">
        <v>17</v>
      </c>
      <c r="BA172" s="219">
        <v>45560</v>
      </c>
      <c r="BB172" s="227" t="s">
        <v>5838</v>
      </c>
      <c r="BC172" s="213" t="s">
        <v>17</v>
      </c>
      <c r="BD172" s="213" t="s">
        <v>824</v>
      </c>
      <c r="BE172" s="213" t="s">
        <v>22</v>
      </c>
      <c r="BF172" s="213">
        <v>3</v>
      </c>
      <c r="BG172" s="213" t="s">
        <v>5309</v>
      </c>
      <c r="BH172" s="213" t="s">
        <v>17</v>
      </c>
      <c r="BI172" s="214">
        <v>45560</v>
      </c>
      <c r="BJ172" s="228" t="s">
        <v>5817</v>
      </c>
      <c r="BK172" s="228">
        <v>236</v>
      </c>
      <c r="BL172" s="228" t="s">
        <v>5815</v>
      </c>
      <c r="BM172" s="228" t="s">
        <v>22</v>
      </c>
      <c r="BN172" s="228">
        <v>3</v>
      </c>
      <c r="BO172" s="228" t="s">
        <v>5816</v>
      </c>
      <c r="BP172" s="218" t="s">
        <v>790</v>
      </c>
      <c r="BQ172" s="229">
        <v>45560</v>
      </c>
      <c r="BR172" s="227" t="s">
        <v>5839</v>
      </c>
      <c r="BS172" s="230" t="s">
        <v>17</v>
      </c>
      <c r="BT172" s="230" t="s">
        <v>824</v>
      </c>
      <c r="BU172" s="230" t="s">
        <v>22</v>
      </c>
      <c r="BV172" s="230">
        <v>3</v>
      </c>
      <c r="BW172" s="230" t="s">
        <v>5309</v>
      </c>
      <c r="BX172" s="230" t="s">
        <v>17</v>
      </c>
      <c r="BY172" s="214">
        <v>45560</v>
      </c>
      <c r="BZ172" s="228" t="s">
        <v>5840</v>
      </c>
      <c r="CA172" s="228" t="s">
        <v>17</v>
      </c>
      <c r="CB172" s="228" t="s">
        <v>824</v>
      </c>
      <c r="CC172" s="228" t="s">
        <v>22</v>
      </c>
      <c r="CD172" s="228">
        <v>3</v>
      </c>
      <c r="CE172" s="228" t="s">
        <v>5309</v>
      </c>
      <c r="CF172" s="228" t="s">
        <v>17</v>
      </c>
      <c r="CG172" s="229">
        <v>45560</v>
      </c>
      <c r="CH172" s="227" t="s">
        <v>11875</v>
      </c>
      <c r="CI172" s="228" t="e">
        <v>#N/A</v>
      </c>
      <c r="CJ172" s="228" t="e">
        <v>#N/A</v>
      </c>
      <c r="CK172" s="228" t="e">
        <v>#N/A</v>
      </c>
      <c r="CL172" s="228" t="e">
        <v>#N/A</v>
      </c>
      <c r="CM172" s="228" t="e">
        <v>#N/A</v>
      </c>
      <c r="CN172" s="228" t="e">
        <v>#N/A</v>
      </c>
      <c r="CO172" s="231" t="e">
        <v>#N/A</v>
      </c>
      <c r="CP172" s="228" t="s">
        <v>5842</v>
      </c>
      <c r="CQ172" s="230" t="s">
        <v>17</v>
      </c>
      <c r="CR172" s="230" t="s">
        <v>824</v>
      </c>
      <c r="CS172" s="230" t="s">
        <v>22</v>
      </c>
      <c r="CT172" s="230">
        <v>3</v>
      </c>
      <c r="CU172" s="230" t="s">
        <v>5309</v>
      </c>
      <c r="CV172" s="230" t="s">
        <v>17</v>
      </c>
      <c r="CW172" s="214">
        <v>45560</v>
      </c>
      <c r="CX172" s="228" t="s">
        <v>5822</v>
      </c>
      <c r="CY172" s="218">
        <v>7600000</v>
      </c>
      <c r="CZ172" s="218" t="s">
        <v>5827</v>
      </c>
      <c r="DA172" s="218" t="s">
        <v>22</v>
      </c>
      <c r="DB172" s="218">
        <v>3</v>
      </c>
      <c r="DC172" s="218" t="s">
        <v>5829</v>
      </c>
      <c r="DD172" s="218" t="s">
        <v>5828</v>
      </c>
      <c r="DE172" s="220">
        <v>45560</v>
      </c>
      <c r="DF172" s="227" t="s">
        <v>5824</v>
      </c>
      <c r="DG172" s="213">
        <v>8940000</v>
      </c>
      <c r="DH172" s="230" t="s">
        <v>5806</v>
      </c>
      <c r="DI172" s="230" t="s">
        <v>33</v>
      </c>
      <c r="DJ172" s="230">
        <v>2</v>
      </c>
      <c r="DK172" s="230" t="s">
        <v>5823</v>
      </c>
      <c r="DL172" s="230" t="s">
        <v>5807</v>
      </c>
      <c r="DM172" s="214">
        <v>45560</v>
      </c>
      <c r="DN172" s="228" t="s">
        <v>5826</v>
      </c>
      <c r="DO172" s="218">
        <v>12299000</v>
      </c>
      <c r="DP172" s="228" t="s">
        <v>5806</v>
      </c>
      <c r="DQ172" s="228" t="s">
        <v>33</v>
      </c>
      <c r="DR172" s="228">
        <v>2</v>
      </c>
      <c r="DS172" s="228" t="s">
        <v>5825</v>
      </c>
      <c r="DT172" s="228" t="s">
        <v>5807</v>
      </c>
      <c r="DU172" s="229">
        <v>45560</v>
      </c>
      <c r="DV172" s="227" t="s">
        <v>5830</v>
      </c>
      <c r="DW172" s="213">
        <v>7600000</v>
      </c>
      <c r="DX172" s="230" t="s">
        <v>5827</v>
      </c>
      <c r="DY172" s="230" t="s">
        <v>22</v>
      </c>
      <c r="DZ172" s="230">
        <v>3</v>
      </c>
      <c r="EA172" s="230" t="s">
        <v>5829</v>
      </c>
      <c r="EB172" s="230" t="s">
        <v>5828</v>
      </c>
      <c r="EC172" s="214">
        <v>45560</v>
      </c>
      <c r="ED172" s="228" t="s">
        <v>5832</v>
      </c>
      <c r="EE172" s="218">
        <v>0</v>
      </c>
      <c r="EF172" s="228" t="s">
        <v>5831</v>
      </c>
      <c r="EG172" s="228" t="s">
        <v>22</v>
      </c>
      <c r="EH172" s="228">
        <v>3</v>
      </c>
      <c r="EI172" s="228" t="s">
        <v>5309</v>
      </c>
      <c r="EJ172" s="228" t="s">
        <v>17</v>
      </c>
      <c r="EK172" s="229">
        <v>45560</v>
      </c>
      <c r="EL172" s="227" t="s">
        <v>5833</v>
      </c>
      <c r="EM172" s="213">
        <v>0</v>
      </c>
      <c r="EN172" s="230" t="s">
        <v>17</v>
      </c>
      <c r="EO172" s="230" t="s">
        <v>22</v>
      </c>
      <c r="EP172" s="230">
        <v>3</v>
      </c>
      <c r="EQ172" s="230" t="s">
        <v>5309</v>
      </c>
      <c r="ER172" s="230" t="s">
        <v>17</v>
      </c>
      <c r="ES172" s="214">
        <v>45560</v>
      </c>
      <c r="ET172" s="228" t="s">
        <v>5818</v>
      </c>
      <c r="EU172" s="228">
        <v>236</v>
      </c>
      <c r="EV172" s="228" t="s">
        <v>5815</v>
      </c>
      <c r="EW172" s="228" t="s">
        <v>22</v>
      </c>
      <c r="EX172" s="228">
        <v>3</v>
      </c>
      <c r="EY172" s="228" t="s">
        <v>5816</v>
      </c>
      <c r="EZ172" s="228" t="s">
        <v>790</v>
      </c>
      <c r="FA172" s="229">
        <v>45560</v>
      </c>
      <c r="FB172" s="227" t="s">
        <v>5837</v>
      </c>
      <c r="FC172" s="230">
        <v>5</v>
      </c>
      <c r="FD172" s="230" t="s">
        <v>5834</v>
      </c>
      <c r="FE172" s="230" t="s">
        <v>22</v>
      </c>
      <c r="FF172" s="230">
        <v>3</v>
      </c>
      <c r="FG172" s="230" t="s">
        <v>5836</v>
      </c>
      <c r="FH172" s="230" t="s">
        <v>5835</v>
      </c>
      <c r="FI172" s="214">
        <v>45560</v>
      </c>
      <c r="FJ172" s="227" t="s">
        <v>1486</v>
      </c>
      <c r="FK172" s="228" t="s">
        <v>17</v>
      </c>
      <c r="FL172" s="228" t="s">
        <v>17</v>
      </c>
      <c r="FM172" s="228" t="s">
        <v>17</v>
      </c>
      <c r="FN172" s="228" t="s">
        <v>17</v>
      </c>
      <c r="FO172" s="228" t="s">
        <v>1426</v>
      </c>
      <c r="FP172" s="218" t="s">
        <v>17</v>
      </c>
      <c r="FQ172" s="219">
        <v>45259</v>
      </c>
      <c r="FR172" s="227" t="s">
        <v>1487</v>
      </c>
      <c r="FS172" s="230" t="s">
        <v>17</v>
      </c>
      <c r="FT172" s="230" t="s">
        <v>17</v>
      </c>
      <c r="FU172" s="230" t="s">
        <v>17</v>
      </c>
      <c r="FV172" s="230" t="s">
        <v>17</v>
      </c>
      <c r="FW172" s="230" t="s">
        <v>1426</v>
      </c>
      <c r="FX172" s="230" t="s">
        <v>17</v>
      </c>
      <c r="FY172" s="214">
        <v>45259</v>
      </c>
      <c r="FZ172" s="228" t="s">
        <v>3319</v>
      </c>
      <c r="GA172" s="228">
        <v>2</v>
      </c>
      <c r="GB172" s="228" t="s">
        <v>2177</v>
      </c>
      <c r="GC172" s="228" t="s">
        <v>33</v>
      </c>
      <c r="GD172" s="228">
        <v>2</v>
      </c>
      <c r="GE172" s="228" t="s">
        <v>17</v>
      </c>
      <c r="GF172" s="228" t="s">
        <v>17</v>
      </c>
      <c r="GG172" s="229">
        <v>45461</v>
      </c>
      <c r="GH172" s="227" t="s">
        <v>3325</v>
      </c>
      <c r="GI172" s="230">
        <v>2</v>
      </c>
      <c r="GJ172" s="230" t="s">
        <v>2177</v>
      </c>
      <c r="GK172" s="230" t="s">
        <v>33</v>
      </c>
      <c r="GL172" s="230">
        <v>2</v>
      </c>
      <c r="GM172" s="230" t="s">
        <v>17</v>
      </c>
      <c r="GN172" s="230" t="s">
        <v>17</v>
      </c>
      <c r="GO172" s="214">
        <v>45461</v>
      </c>
      <c r="GP172" s="228" t="s">
        <v>3320</v>
      </c>
      <c r="GQ172" s="228">
        <v>2</v>
      </c>
      <c r="GR172" s="228" t="s">
        <v>2177</v>
      </c>
      <c r="GS172" s="228" t="s">
        <v>33</v>
      </c>
      <c r="GT172" s="228">
        <v>2</v>
      </c>
      <c r="GU172" s="228" t="s">
        <v>17</v>
      </c>
      <c r="GV172" s="228" t="s">
        <v>17</v>
      </c>
      <c r="GW172" s="229">
        <v>45461</v>
      </c>
      <c r="GX172" s="227" t="s">
        <v>3326</v>
      </c>
      <c r="GY172" s="230">
        <v>0</v>
      </c>
      <c r="GZ172" s="230" t="s">
        <v>2177</v>
      </c>
      <c r="HA172" s="230" t="s">
        <v>33</v>
      </c>
      <c r="HB172" s="230">
        <v>2</v>
      </c>
      <c r="HC172" s="230" t="s">
        <v>17</v>
      </c>
      <c r="HD172" s="230" t="s">
        <v>17</v>
      </c>
      <c r="HE172" s="214">
        <v>45461</v>
      </c>
      <c r="HF172" s="228" t="s">
        <v>3318</v>
      </c>
      <c r="HG172" s="228">
        <v>2</v>
      </c>
      <c r="HH172" s="228" t="s">
        <v>2177</v>
      </c>
      <c r="HI172" s="228" t="s">
        <v>33</v>
      </c>
      <c r="HJ172" s="228">
        <v>2</v>
      </c>
      <c r="HK172" s="228" t="s">
        <v>17</v>
      </c>
      <c r="HL172" s="228" t="s">
        <v>17</v>
      </c>
      <c r="HM172" s="229">
        <v>45461</v>
      </c>
      <c r="HN172" s="227" t="s">
        <v>3324</v>
      </c>
      <c r="HO172" s="230">
        <v>2</v>
      </c>
      <c r="HP172" s="230" t="s">
        <v>2177</v>
      </c>
      <c r="HQ172" s="230" t="s">
        <v>33</v>
      </c>
      <c r="HR172" s="230">
        <v>2</v>
      </c>
      <c r="HS172" s="230" t="s">
        <v>17</v>
      </c>
      <c r="HT172" s="230" t="s">
        <v>17</v>
      </c>
      <c r="HU172" s="214">
        <v>45461</v>
      </c>
      <c r="HV172" s="228" t="s">
        <v>3321</v>
      </c>
      <c r="HW172" s="228">
        <v>1</v>
      </c>
      <c r="HX172" s="228" t="s">
        <v>2177</v>
      </c>
      <c r="HY172" s="228" t="s">
        <v>33</v>
      </c>
      <c r="HZ172" s="228">
        <v>2</v>
      </c>
      <c r="IA172" s="228" t="s">
        <v>17</v>
      </c>
      <c r="IB172" s="228" t="s">
        <v>17</v>
      </c>
      <c r="IC172" s="229">
        <v>45461</v>
      </c>
      <c r="ID172" s="227" t="s">
        <v>3323</v>
      </c>
      <c r="IE172" s="230">
        <v>1</v>
      </c>
      <c r="IF172" s="230" t="s">
        <v>2177</v>
      </c>
      <c r="IG172" s="230" t="s">
        <v>33</v>
      </c>
      <c r="IH172" s="230">
        <v>2</v>
      </c>
      <c r="II172" s="230" t="s">
        <v>17</v>
      </c>
      <c r="IJ172" s="230" t="s">
        <v>17</v>
      </c>
      <c r="IK172" s="214">
        <v>45461</v>
      </c>
      <c r="IL172" s="228" t="s">
        <v>3322</v>
      </c>
      <c r="IM172" s="228">
        <v>2</v>
      </c>
      <c r="IN172" s="228" t="s">
        <v>2177</v>
      </c>
      <c r="IO172" s="228" t="s">
        <v>33</v>
      </c>
      <c r="IP172" s="228">
        <v>2</v>
      </c>
      <c r="IQ172" s="228" t="s">
        <v>17</v>
      </c>
      <c r="IR172" s="228" t="s">
        <v>17</v>
      </c>
      <c r="IS172" s="229">
        <v>45461</v>
      </c>
    </row>
    <row r="173" spans="1:253" x14ac:dyDescent="0.35">
      <c r="A173" s="11" t="s">
        <v>5543</v>
      </c>
      <c r="B173" s="11" t="s">
        <v>11582</v>
      </c>
      <c r="C173" s="11" t="s">
        <v>5544</v>
      </c>
      <c r="D173" s="11" t="s">
        <v>5545</v>
      </c>
      <c r="E173" s="11" t="s">
        <v>10691</v>
      </c>
      <c r="F173" s="11" t="s">
        <v>5549</v>
      </c>
      <c r="G173" s="212">
        <v>100309000</v>
      </c>
      <c r="H173" s="213" t="s">
        <v>5546</v>
      </c>
      <c r="I173" s="213" t="s">
        <v>492</v>
      </c>
      <c r="J173" s="213">
        <v>1</v>
      </c>
      <c r="K173" s="213" t="s">
        <v>5548</v>
      </c>
      <c r="L173" s="213" t="s">
        <v>5547</v>
      </c>
      <c r="M173" s="214">
        <v>45558</v>
      </c>
      <c r="N173" s="227" t="s">
        <v>5553</v>
      </c>
      <c r="O173" s="216">
        <v>150058</v>
      </c>
      <c r="P173" s="216" t="s">
        <v>5550</v>
      </c>
      <c r="Q173" s="216" t="s">
        <v>884</v>
      </c>
      <c r="R173" s="216">
        <v>2</v>
      </c>
      <c r="S173" s="216" t="s">
        <v>5552</v>
      </c>
      <c r="T173" s="216" t="s">
        <v>5551</v>
      </c>
      <c r="U173" s="217">
        <v>45558</v>
      </c>
      <c r="V173" s="227" t="s">
        <v>5555</v>
      </c>
      <c r="W173" s="213">
        <v>45400000</v>
      </c>
      <c r="X173" s="213" t="s">
        <v>5550</v>
      </c>
      <c r="Y173" s="213" t="s">
        <v>884</v>
      </c>
      <c r="Z173" s="213">
        <v>2</v>
      </c>
      <c r="AA173" s="213" t="s">
        <v>5554</v>
      </c>
      <c r="AB173" s="213" t="s">
        <v>5551</v>
      </c>
      <c r="AC173" s="214">
        <v>45558</v>
      </c>
      <c r="AD173" s="227" t="s">
        <v>10012</v>
      </c>
      <c r="AE173" s="218">
        <v>3600000</v>
      </c>
      <c r="AF173" s="218" t="s">
        <v>10009</v>
      </c>
      <c r="AG173" s="218" t="s">
        <v>492</v>
      </c>
      <c r="AH173" s="218">
        <v>1</v>
      </c>
      <c r="AI173" s="218" t="s">
        <v>10011</v>
      </c>
      <c r="AJ173" s="218" t="s">
        <v>10010</v>
      </c>
      <c r="AK173" s="219">
        <v>45565</v>
      </c>
      <c r="AL173" s="227" t="s">
        <v>10014</v>
      </c>
      <c r="AM173" s="213">
        <v>130000</v>
      </c>
      <c r="AN173" s="213" t="s">
        <v>10009</v>
      </c>
      <c r="AO173" s="213" t="s">
        <v>884</v>
      </c>
      <c r="AP173" s="213">
        <v>2</v>
      </c>
      <c r="AQ173" s="213" t="s">
        <v>10013</v>
      </c>
      <c r="AR173" s="213" t="s">
        <v>10010</v>
      </c>
      <c r="AS173" s="214">
        <v>45565</v>
      </c>
      <c r="AT173" s="228" t="s">
        <v>5559</v>
      </c>
      <c r="AU173" s="218">
        <v>1922</v>
      </c>
      <c r="AV173" s="218" t="s">
        <v>5556</v>
      </c>
      <c r="AW173" s="218" t="s">
        <v>884</v>
      </c>
      <c r="AX173" s="218">
        <v>2</v>
      </c>
      <c r="AY173" s="218" t="s">
        <v>5558</v>
      </c>
      <c r="AZ173" s="218" t="s">
        <v>5557</v>
      </c>
      <c r="BA173" s="219">
        <v>45558</v>
      </c>
      <c r="BB173" s="227" t="s">
        <v>5562</v>
      </c>
      <c r="BC173" s="213" t="s">
        <v>17</v>
      </c>
      <c r="BD173" s="213" t="s">
        <v>17</v>
      </c>
      <c r="BE173" s="213" t="s">
        <v>17</v>
      </c>
      <c r="BF173" s="213" t="s">
        <v>17</v>
      </c>
      <c r="BG173" s="213" t="s">
        <v>1466</v>
      </c>
      <c r="BH173" s="213" t="s">
        <v>17</v>
      </c>
      <c r="BI173" s="214">
        <v>45558</v>
      </c>
      <c r="BJ173" s="228" t="s">
        <v>10016</v>
      </c>
      <c r="BK173" s="228">
        <v>307</v>
      </c>
      <c r="BL173" s="228" t="s">
        <v>10009</v>
      </c>
      <c r="BM173" s="228" t="s">
        <v>884</v>
      </c>
      <c r="BN173" s="228">
        <v>2</v>
      </c>
      <c r="BO173" s="228" t="s">
        <v>10015</v>
      </c>
      <c r="BP173" s="218" t="s">
        <v>10010</v>
      </c>
      <c r="BQ173" s="229">
        <v>45565</v>
      </c>
      <c r="BR173" s="227" t="s">
        <v>10031</v>
      </c>
      <c r="BS173" s="230">
        <v>240600</v>
      </c>
      <c r="BT173" s="230" t="s">
        <v>10009</v>
      </c>
      <c r="BU173" s="230" t="s">
        <v>884</v>
      </c>
      <c r="BV173" s="230">
        <v>2</v>
      </c>
      <c r="BW173" s="230" t="s">
        <v>10030</v>
      </c>
      <c r="BX173" s="230" t="s">
        <v>10010</v>
      </c>
      <c r="BY173" s="214">
        <v>45565</v>
      </c>
      <c r="BZ173" s="228" t="s">
        <v>10033</v>
      </c>
      <c r="CA173" s="228" t="s">
        <v>17</v>
      </c>
      <c r="CB173" s="228" t="s">
        <v>10009</v>
      </c>
      <c r="CC173" s="228" t="s">
        <v>884</v>
      </c>
      <c r="CD173" s="228">
        <v>2</v>
      </c>
      <c r="CE173" s="228" t="s">
        <v>10032</v>
      </c>
      <c r="CF173" s="228" t="s">
        <v>10010</v>
      </c>
      <c r="CG173" s="229">
        <v>45565</v>
      </c>
      <c r="CH173" s="227" t="s">
        <v>11876</v>
      </c>
      <c r="CI173" s="228" t="e">
        <v>#N/A</v>
      </c>
      <c r="CJ173" s="228" t="e">
        <v>#N/A</v>
      </c>
      <c r="CK173" s="228" t="e">
        <v>#N/A</v>
      </c>
      <c r="CL173" s="228" t="e">
        <v>#N/A</v>
      </c>
      <c r="CM173" s="228" t="e">
        <v>#N/A</v>
      </c>
      <c r="CN173" s="228" t="e">
        <v>#N/A</v>
      </c>
      <c r="CO173" s="231" t="e">
        <v>#N/A</v>
      </c>
      <c r="CP173" s="228" t="s">
        <v>5564</v>
      </c>
      <c r="CQ173" s="230" t="s">
        <v>17</v>
      </c>
      <c r="CR173" s="230" t="s">
        <v>17</v>
      </c>
      <c r="CS173" s="230" t="s">
        <v>17</v>
      </c>
      <c r="CT173" s="230" t="s">
        <v>17</v>
      </c>
      <c r="CU173" s="230" t="s">
        <v>1466</v>
      </c>
      <c r="CV173" s="230" t="s">
        <v>17</v>
      </c>
      <c r="CW173" s="214">
        <v>45558</v>
      </c>
      <c r="CX173" s="228" t="s">
        <v>10020</v>
      </c>
      <c r="CY173" s="218">
        <v>570000</v>
      </c>
      <c r="CZ173" s="218" t="s">
        <v>10009</v>
      </c>
      <c r="DA173" s="218" t="s">
        <v>884</v>
      </c>
      <c r="DB173" s="218">
        <v>2</v>
      </c>
      <c r="DC173" s="218" t="s">
        <v>7504</v>
      </c>
      <c r="DD173" s="218" t="s">
        <v>10010</v>
      </c>
      <c r="DE173" s="220">
        <v>45565</v>
      </c>
      <c r="DF173" s="227" t="s">
        <v>10023</v>
      </c>
      <c r="DG173" s="213">
        <v>41800000</v>
      </c>
      <c r="DH173" s="230" t="s">
        <v>10021</v>
      </c>
      <c r="DI173" s="230" t="s">
        <v>884</v>
      </c>
      <c r="DJ173" s="230">
        <v>2</v>
      </c>
      <c r="DK173" s="230" t="s">
        <v>7498</v>
      </c>
      <c r="DL173" s="230" t="s">
        <v>10022</v>
      </c>
      <c r="DM173" s="214">
        <v>45565</v>
      </c>
      <c r="DN173" s="228" t="s">
        <v>10024</v>
      </c>
      <c r="DO173" s="218">
        <v>3030000</v>
      </c>
      <c r="DP173" s="228" t="s">
        <v>10009</v>
      </c>
      <c r="DQ173" s="228" t="s">
        <v>884</v>
      </c>
      <c r="DR173" s="228">
        <v>2</v>
      </c>
      <c r="DS173" s="228" t="s">
        <v>7502</v>
      </c>
      <c r="DT173" s="228" t="s">
        <v>10010</v>
      </c>
      <c r="DU173" s="229">
        <v>45565</v>
      </c>
      <c r="DV173" s="227" t="s">
        <v>10025</v>
      </c>
      <c r="DW173" s="213">
        <v>570000</v>
      </c>
      <c r="DX173" s="230" t="s">
        <v>10009</v>
      </c>
      <c r="DY173" s="230" t="s">
        <v>884</v>
      </c>
      <c r="DZ173" s="230">
        <v>2</v>
      </c>
      <c r="EA173" s="230" t="s">
        <v>7504</v>
      </c>
      <c r="EB173" s="230" t="s">
        <v>10010</v>
      </c>
      <c r="EC173" s="214">
        <v>45565</v>
      </c>
      <c r="ED173" s="228" t="s">
        <v>10026</v>
      </c>
      <c r="EE173" s="218" t="s">
        <v>17</v>
      </c>
      <c r="EF173" s="228" t="s">
        <v>10009</v>
      </c>
      <c r="EG173" s="228" t="s">
        <v>884</v>
      </c>
      <c r="EH173" s="228">
        <v>2</v>
      </c>
      <c r="EI173" s="228" t="s">
        <v>7504</v>
      </c>
      <c r="EJ173" s="228" t="s">
        <v>10010</v>
      </c>
      <c r="EK173" s="229">
        <v>45565</v>
      </c>
      <c r="EL173" s="227" t="s">
        <v>10027</v>
      </c>
      <c r="EM173" s="213" t="s">
        <v>17</v>
      </c>
      <c r="EN173" s="230" t="s">
        <v>10009</v>
      </c>
      <c r="EO173" s="230" t="s">
        <v>884</v>
      </c>
      <c r="EP173" s="230">
        <v>2</v>
      </c>
      <c r="EQ173" s="230" t="s">
        <v>7504</v>
      </c>
      <c r="ER173" s="230" t="s">
        <v>10010</v>
      </c>
      <c r="ES173" s="214">
        <v>45565</v>
      </c>
      <c r="ET173" s="228" t="s">
        <v>10018</v>
      </c>
      <c r="EU173" s="228">
        <v>307</v>
      </c>
      <c r="EV173" s="228" t="s">
        <v>10009</v>
      </c>
      <c r="EW173" s="228" t="s">
        <v>884</v>
      </c>
      <c r="EX173" s="228">
        <v>2</v>
      </c>
      <c r="EY173" s="228" t="s">
        <v>10017</v>
      </c>
      <c r="EZ173" s="228" t="s">
        <v>10010</v>
      </c>
      <c r="FA173" s="229">
        <v>45565</v>
      </c>
      <c r="FB173" s="227" t="s">
        <v>10029</v>
      </c>
      <c r="FC173" s="230">
        <v>4</v>
      </c>
      <c r="FD173" s="230" t="s">
        <v>10009</v>
      </c>
      <c r="FE173" s="230" t="s">
        <v>492</v>
      </c>
      <c r="FF173" s="230">
        <v>1</v>
      </c>
      <c r="FG173" s="230" t="s">
        <v>10028</v>
      </c>
      <c r="FH173" s="230" t="s">
        <v>10010</v>
      </c>
      <c r="FI173" s="214">
        <v>45565</v>
      </c>
      <c r="FJ173" s="227" t="s">
        <v>5560</v>
      </c>
      <c r="FK173" s="228" t="s">
        <v>17</v>
      </c>
      <c r="FL173" s="228" t="s">
        <v>17</v>
      </c>
      <c r="FM173" s="228" t="s">
        <v>17</v>
      </c>
      <c r="FN173" s="228" t="s">
        <v>17</v>
      </c>
      <c r="FO173" s="228" t="s">
        <v>1466</v>
      </c>
      <c r="FP173" s="218" t="s">
        <v>17</v>
      </c>
      <c r="FQ173" s="219">
        <v>45558</v>
      </c>
      <c r="FR173" s="227" t="s">
        <v>5561</v>
      </c>
      <c r="FS173" s="230" t="s">
        <v>17</v>
      </c>
      <c r="FT173" s="230" t="s">
        <v>17</v>
      </c>
      <c r="FU173" s="230" t="s">
        <v>17</v>
      </c>
      <c r="FV173" s="230" t="s">
        <v>17</v>
      </c>
      <c r="FW173" s="230" t="s">
        <v>1466</v>
      </c>
      <c r="FX173" s="230" t="s">
        <v>17</v>
      </c>
      <c r="FY173" s="214">
        <v>45558</v>
      </c>
      <c r="FZ173" s="228" t="s">
        <v>5566</v>
      </c>
      <c r="GA173" s="228">
        <v>1</v>
      </c>
      <c r="GB173" s="228" t="s">
        <v>2177</v>
      </c>
      <c r="GC173" s="228" t="s">
        <v>33</v>
      </c>
      <c r="GD173" s="228">
        <v>2</v>
      </c>
      <c r="GE173" s="228" t="s">
        <v>17</v>
      </c>
      <c r="GF173" s="228" t="s">
        <v>17</v>
      </c>
      <c r="GG173" s="229">
        <v>45558</v>
      </c>
      <c r="GH173" s="227" t="s">
        <v>5572</v>
      </c>
      <c r="GI173" s="230">
        <v>1</v>
      </c>
      <c r="GJ173" s="230" t="s">
        <v>2177</v>
      </c>
      <c r="GK173" s="230" t="s">
        <v>33</v>
      </c>
      <c r="GL173" s="230">
        <v>2</v>
      </c>
      <c r="GM173" s="230" t="s">
        <v>17</v>
      </c>
      <c r="GN173" s="230" t="s">
        <v>17</v>
      </c>
      <c r="GO173" s="214">
        <v>45558</v>
      </c>
      <c r="GP173" s="228" t="s">
        <v>5567</v>
      </c>
      <c r="GQ173" s="228">
        <v>0</v>
      </c>
      <c r="GR173" s="228" t="s">
        <v>2177</v>
      </c>
      <c r="GS173" s="228" t="s">
        <v>33</v>
      </c>
      <c r="GT173" s="228">
        <v>2</v>
      </c>
      <c r="GU173" s="228" t="s">
        <v>17</v>
      </c>
      <c r="GV173" s="228" t="s">
        <v>17</v>
      </c>
      <c r="GW173" s="229">
        <v>45558</v>
      </c>
      <c r="GX173" s="227" t="s">
        <v>5573</v>
      </c>
      <c r="GY173" s="230">
        <v>0</v>
      </c>
      <c r="GZ173" s="230" t="s">
        <v>2177</v>
      </c>
      <c r="HA173" s="230" t="s">
        <v>33</v>
      </c>
      <c r="HB173" s="230">
        <v>2</v>
      </c>
      <c r="HC173" s="230" t="s">
        <v>17</v>
      </c>
      <c r="HD173" s="230" t="s">
        <v>17</v>
      </c>
      <c r="HE173" s="214">
        <v>45558</v>
      </c>
      <c r="HF173" s="228" t="s">
        <v>5565</v>
      </c>
      <c r="HG173" s="228">
        <v>0</v>
      </c>
      <c r="HH173" s="228" t="s">
        <v>2177</v>
      </c>
      <c r="HI173" s="228" t="s">
        <v>33</v>
      </c>
      <c r="HJ173" s="228">
        <v>2</v>
      </c>
      <c r="HK173" s="228" t="s">
        <v>17</v>
      </c>
      <c r="HL173" s="228" t="s">
        <v>17</v>
      </c>
      <c r="HM173" s="229">
        <v>45558</v>
      </c>
      <c r="HN173" s="227" t="s">
        <v>5571</v>
      </c>
      <c r="HO173" s="230">
        <v>0</v>
      </c>
      <c r="HP173" s="230" t="s">
        <v>2177</v>
      </c>
      <c r="HQ173" s="230" t="s">
        <v>33</v>
      </c>
      <c r="HR173" s="230">
        <v>2</v>
      </c>
      <c r="HS173" s="230" t="s">
        <v>17</v>
      </c>
      <c r="HT173" s="230" t="s">
        <v>17</v>
      </c>
      <c r="HU173" s="214">
        <v>45558</v>
      </c>
      <c r="HV173" s="228" t="s">
        <v>5568</v>
      </c>
      <c r="HW173" s="228">
        <v>0</v>
      </c>
      <c r="HX173" s="228" t="s">
        <v>2177</v>
      </c>
      <c r="HY173" s="228" t="s">
        <v>33</v>
      </c>
      <c r="HZ173" s="228">
        <v>2</v>
      </c>
      <c r="IA173" s="228" t="s">
        <v>17</v>
      </c>
      <c r="IB173" s="228" t="s">
        <v>17</v>
      </c>
      <c r="IC173" s="229">
        <v>45558</v>
      </c>
      <c r="ID173" s="227" t="s">
        <v>5570</v>
      </c>
      <c r="IE173" s="230">
        <v>0</v>
      </c>
      <c r="IF173" s="230" t="s">
        <v>2177</v>
      </c>
      <c r="IG173" s="230" t="s">
        <v>33</v>
      </c>
      <c r="IH173" s="230">
        <v>2</v>
      </c>
      <c r="II173" s="230" t="s">
        <v>17</v>
      </c>
      <c r="IJ173" s="230" t="s">
        <v>17</v>
      </c>
      <c r="IK173" s="214">
        <v>45558</v>
      </c>
      <c r="IL173" s="228" t="s">
        <v>5569</v>
      </c>
      <c r="IM173" s="228">
        <v>3</v>
      </c>
      <c r="IN173" s="228" t="s">
        <v>2177</v>
      </c>
      <c r="IO173" s="228" t="s">
        <v>33</v>
      </c>
      <c r="IP173" s="228">
        <v>2</v>
      </c>
      <c r="IQ173" s="228" t="s">
        <v>17</v>
      </c>
      <c r="IR173" s="228" t="s">
        <v>17</v>
      </c>
      <c r="IS173" s="229">
        <v>45558</v>
      </c>
    </row>
    <row r="174" spans="1:253" x14ac:dyDescent="0.35">
      <c r="A174" s="11" t="s">
        <v>51</v>
      </c>
      <c r="B174" s="11" t="s">
        <v>11045</v>
      </c>
      <c r="C174" s="11" t="s">
        <v>52</v>
      </c>
      <c r="D174" s="11" t="s">
        <v>53</v>
      </c>
      <c r="E174" s="11" t="s">
        <v>10696</v>
      </c>
      <c r="F174" s="11" t="s">
        <v>6633</v>
      </c>
      <c r="G174" s="212">
        <v>34450000</v>
      </c>
      <c r="H174" s="213" t="s">
        <v>6630</v>
      </c>
      <c r="I174" s="213" t="s">
        <v>492</v>
      </c>
      <c r="J174" s="213">
        <v>1</v>
      </c>
      <c r="K174" s="213" t="s">
        <v>6632</v>
      </c>
      <c r="L174" s="213" t="s">
        <v>6631</v>
      </c>
      <c r="M174" s="214">
        <v>45560</v>
      </c>
      <c r="N174" s="227" t="s">
        <v>6636</v>
      </c>
      <c r="O174" s="216">
        <v>527970</v>
      </c>
      <c r="P174" s="216" t="s">
        <v>6630</v>
      </c>
      <c r="Q174" s="216" t="s">
        <v>492</v>
      </c>
      <c r="R174" s="216">
        <v>1</v>
      </c>
      <c r="S174" s="216" t="s">
        <v>6635</v>
      </c>
      <c r="T174" s="216" t="s">
        <v>6634</v>
      </c>
      <c r="U174" s="217">
        <v>45560</v>
      </c>
      <c r="V174" s="227" t="s">
        <v>6638</v>
      </c>
      <c r="W174" s="213">
        <v>34450000</v>
      </c>
      <c r="X174" s="213" t="s">
        <v>6630</v>
      </c>
      <c r="Y174" s="213" t="s">
        <v>492</v>
      </c>
      <c r="Z174" s="213">
        <v>1</v>
      </c>
      <c r="AA174" s="213" t="s">
        <v>6637</v>
      </c>
      <c r="AB174" s="213" t="s">
        <v>6634</v>
      </c>
      <c r="AC174" s="214">
        <v>45560</v>
      </c>
      <c r="AD174" s="227" t="s">
        <v>6640</v>
      </c>
      <c r="AE174" s="218">
        <v>34450000</v>
      </c>
      <c r="AF174" s="218" t="s">
        <v>6630</v>
      </c>
      <c r="AG174" s="218" t="s">
        <v>884</v>
      </c>
      <c r="AH174" s="218">
        <v>2</v>
      </c>
      <c r="AI174" s="218" t="s">
        <v>6639</v>
      </c>
      <c r="AJ174" s="218" t="s">
        <v>6634</v>
      </c>
      <c r="AK174" s="219">
        <v>45560</v>
      </c>
      <c r="AL174" s="227" t="s">
        <v>6644</v>
      </c>
      <c r="AM174" s="213">
        <v>5797000</v>
      </c>
      <c r="AN174" s="213" t="s">
        <v>6641</v>
      </c>
      <c r="AO174" s="213" t="s">
        <v>884</v>
      </c>
      <c r="AP174" s="213">
        <v>2</v>
      </c>
      <c r="AQ174" s="213" t="s">
        <v>6643</v>
      </c>
      <c r="AR174" s="213" t="s">
        <v>6642</v>
      </c>
      <c r="AS174" s="214">
        <v>45560</v>
      </c>
      <c r="AT174" s="228" t="s">
        <v>805</v>
      </c>
      <c r="AU174" s="218">
        <v>1037</v>
      </c>
      <c r="AV174" s="218" t="s">
        <v>802</v>
      </c>
      <c r="AW174" s="218" t="s">
        <v>33</v>
      </c>
      <c r="AX174" s="218">
        <v>2</v>
      </c>
      <c r="AY174" s="218" t="s">
        <v>804</v>
      </c>
      <c r="AZ174" s="218" t="s">
        <v>803</v>
      </c>
      <c r="BA174" s="219">
        <v>44585</v>
      </c>
      <c r="BB174" s="227" t="s">
        <v>801</v>
      </c>
      <c r="BC174" s="213">
        <v>35674</v>
      </c>
      <c r="BD174" s="213" t="s">
        <v>797</v>
      </c>
      <c r="BE174" s="213" t="s">
        <v>33</v>
      </c>
      <c r="BF174" s="213">
        <v>2</v>
      </c>
      <c r="BG174" s="213" t="s">
        <v>799</v>
      </c>
      <c r="BH174" s="213" t="s">
        <v>798</v>
      </c>
      <c r="BI174" s="214">
        <v>44585</v>
      </c>
      <c r="BJ174" s="228" t="s">
        <v>6647</v>
      </c>
      <c r="BK174" s="228">
        <v>1009</v>
      </c>
      <c r="BL174" s="228" t="s">
        <v>6645</v>
      </c>
      <c r="BM174" s="228" t="s">
        <v>22</v>
      </c>
      <c r="BN174" s="228">
        <v>3</v>
      </c>
      <c r="BO174" s="228" t="s">
        <v>6646</v>
      </c>
      <c r="BP174" s="218" t="s">
        <v>4941</v>
      </c>
      <c r="BQ174" s="229">
        <v>45560</v>
      </c>
      <c r="BR174" s="227" t="s">
        <v>54</v>
      </c>
      <c r="BS174" s="230" t="s">
        <v>17</v>
      </c>
      <c r="BT174" s="230">
        <v>0</v>
      </c>
      <c r="BU174" s="230" t="s">
        <v>17</v>
      </c>
      <c r="BV174" s="230" t="s">
        <v>17</v>
      </c>
      <c r="BW174" s="230">
        <v>0</v>
      </c>
      <c r="BX174" s="230">
        <v>0</v>
      </c>
      <c r="BY174" s="214">
        <v>43493</v>
      </c>
      <c r="BZ174" s="228" t="s">
        <v>55</v>
      </c>
      <c r="CA174" s="228" t="s">
        <v>17</v>
      </c>
      <c r="CB174" s="228">
        <v>0</v>
      </c>
      <c r="CC174" s="228" t="s">
        <v>17</v>
      </c>
      <c r="CD174" s="228" t="s">
        <v>17</v>
      </c>
      <c r="CE174" s="228">
        <v>0</v>
      </c>
      <c r="CF174" s="228">
        <v>0</v>
      </c>
      <c r="CG174" s="229">
        <v>43493</v>
      </c>
      <c r="CH174" s="227" t="s">
        <v>11877</v>
      </c>
      <c r="CI174" s="228" t="e">
        <v>#N/A</v>
      </c>
      <c r="CJ174" s="228" t="e">
        <v>#N/A</v>
      </c>
      <c r="CK174" s="228" t="e">
        <v>#N/A</v>
      </c>
      <c r="CL174" s="228" t="e">
        <v>#N/A</v>
      </c>
      <c r="CM174" s="228" t="e">
        <v>#N/A</v>
      </c>
      <c r="CN174" s="228" t="e">
        <v>#N/A</v>
      </c>
      <c r="CO174" s="231" t="e">
        <v>#N/A</v>
      </c>
      <c r="CP174" s="228" t="s">
        <v>56</v>
      </c>
      <c r="CQ174" s="230" t="s">
        <v>17</v>
      </c>
      <c r="CR174" s="230">
        <v>0</v>
      </c>
      <c r="CS174" s="230" t="s">
        <v>17</v>
      </c>
      <c r="CT174" s="230" t="s">
        <v>17</v>
      </c>
      <c r="CU174" s="230">
        <v>0</v>
      </c>
      <c r="CV174" s="230">
        <v>0</v>
      </c>
      <c r="CW174" s="214">
        <v>43493</v>
      </c>
      <c r="CX174" s="228" t="s">
        <v>6655</v>
      </c>
      <c r="CY174" s="218">
        <v>18200000</v>
      </c>
      <c r="CZ174" s="218" t="s">
        <v>6663</v>
      </c>
      <c r="DA174" s="218" t="s">
        <v>22</v>
      </c>
      <c r="DB174" s="218">
        <v>3</v>
      </c>
      <c r="DC174" s="218" t="s">
        <v>6665</v>
      </c>
      <c r="DD174" s="218" t="s">
        <v>6664</v>
      </c>
      <c r="DE174" s="220">
        <v>45560</v>
      </c>
      <c r="DF174" s="227" t="s">
        <v>6658</v>
      </c>
      <c r="DG174" s="213">
        <v>0</v>
      </c>
      <c r="DH174" s="230" t="s">
        <v>6656</v>
      </c>
      <c r="DI174" s="230" t="s">
        <v>884</v>
      </c>
      <c r="DJ174" s="230">
        <v>2</v>
      </c>
      <c r="DK174" s="230" t="s">
        <v>6657</v>
      </c>
      <c r="DL174" s="230" t="s">
        <v>6634</v>
      </c>
      <c r="DM174" s="214">
        <v>45560</v>
      </c>
      <c r="DN174" s="228" t="s">
        <v>6662</v>
      </c>
      <c r="DO174" s="218">
        <v>16250000</v>
      </c>
      <c r="DP174" s="228" t="s">
        <v>6659</v>
      </c>
      <c r="DQ174" s="228" t="s">
        <v>884</v>
      </c>
      <c r="DR174" s="228">
        <v>2</v>
      </c>
      <c r="DS174" s="228" t="s">
        <v>6661</v>
      </c>
      <c r="DT174" s="228" t="s">
        <v>6660</v>
      </c>
      <c r="DU174" s="229">
        <v>45560</v>
      </c>
      <c r="DV174" s="227" t="s">
        <v>6666</v>
      </c>
      <c r="DW174" s="213">
        <v>6916000</v>
      </c>
      <c r="DX174" s="230" t="s">
        <v>6663</v>
      </c>
      <c r="DY174" s="230" t="s">
        <v>22</v>
      </c>
      <c r="DZ174" s="230">
        <v>3</v>
      </c>
      <c r="EA174" s="230" t="s">
        <v>6665</v>
      </c>
      <c r="EB174" s="230" t="s">
        <v>6664</v>
      </c>
      <c r="EC174" s="214">
        <v>45560</v>
      </c>
      <c r="ED174" s="228" t="s">
        <v>6668</v>
      </c>
      <c r="EE174" s="218">
        <v>6188000</v>
      </c>
      <c r="EF174" s="228" t="s">
        <v>6663</v>
      </c>
      <c r="EG174" s="228" t="s">
        <v>22</v>
      </c>
      <c r="EH174" s="228">
        <v>3</v>
      </c>
      <c r="EI174" s="228" t="s">
        <v>6667</v>
      </c>
      <c r="EJ174" s="228" t="s">
        <v>6664</v>
      </c>
      <c r="EK174" s="229">
        <v>45560</v>
      </c>
      <c r="EL174" s="227" t="s">
        <v>6670</v>
      </c>
      <c r="EM174" s="213">
        <v>5096000</v>
      </c>
      <c r="EN174" s="230" t="s">
        <v>6663</v>
      </c>
      <c r="EO174" s="230" t="s">
        <v>22</v>
      </c>
      <c r="EP174" s="230">
        <v>3</v>
      </c>
      <c r="EQ174" s="230" t="s">
        <v>6669</v>
      </c>
      <c r="ER174" s="230" t="s">
        <v>6664</v>
      </c>
      <c r="ES174" s="214">
        <v>45560</v>
      </c>
      <c r="ET174" s="228" t="s">
        <v>6651</v>
      </c>
      <c r="EU174" s="228">
        <v>1095</v>
      </c>
      <c r="EV174" s="228" t="s">
        <v>6648</v>
      </c>
      <c r="EW174" s="228" t="s">
        <v>22</v>
      </c>
      <c r="EX174" s="228">
        <v>3</v>
      </c>
      <c r="EY174" s="228" t="s">
        <v>6650</v>
      </c>
      <c r="EZ174" s="228" t="s">
        <v>6649</v>
      </c>
      <c r="FA174" s="229">
        <v>45560</v>
      </c>
      <c r="FB174" s="227" t="s">
        <v>6674</v>
      </c>
      <c r="FC174" s="230">
        <v>5</v>
      </c>
      <c r="FD174" s="230" t="s">
        <v>6671</v>
      </c>
      <c r="FE174" s="230" t="s">
        <v>884</v>
      </c>
      <c r="FF174" s="230">
        <v>2</v>
      </c>
      <c r="FG174" s="230" t="s">
        <v>6673</v>
      </c>
      <c r="FH174" s="230" t="s">
        <v>6672</v>
      </c>
      <c r="FI174" s="214">
        <v>45560</v>
      </c>
      <c r="FJ174" s="227" t="s">
        <v>57</v>
      </c>
      <c r="FK174" s="228" t="s">
        <v>17</v>
      </c>
      <c r="FL174" s="228">
        <v>0</v>
      </c>
      <c r="FM174" s="228" t="s">
        <v>17</v>
      </c>
      <c r="FN174" s="228" t="s">
        <v>17</v>
      </c>
      <c r="FO174" s="228">
        <v>0</v>
      </c>
      <c r="FP174" s="218">
        <v>0</v>
      </c>
      <c r="FQ174" s="219">
        <v>43493</v>
      </c>
      <c r="FR174" s="227" t="s">
        <v>58</v>
      </c>
      <c r="FS174" s="230" t="s">
        <v>17</v>
      </c>
      <c r="FT174" s="230">
        <v>0</v>
      </c>
      <c r="FU174" s="230" t="s">
        <v>17</v>
      </c>
      <c r="FV174" s="230" t="s">
        <v>17</v>
      </c>
      <c r="FW174" s="230">
        <v>0</v>
      </c>
      <c r="FX174" s="230">
        <v>0</v>
      </c>
      <c r="FY174" s="214">
        <v>43493</v>
      </c>
      <c r="FZ174" s="228" t="s">
        <v>2259</v>
      </c>
      <c r="GA174" s="228">
        <v>1</v>
      </c>
      <c r="GB174" s="228" t="s">
        <v>2177</v>
      </c>
      <c r="GC174" s="228" t="s">
        <v>33</v>
      </c>
      <c r="GD174" s="228">
        <v>2</v>
      </c>
      <c r="GE174" s="228" t="s">
        <v>17</v>
      </c>
      <c r="GF174" s="228" t="s">
        <v>17</v>
      </c>
      <c r="GG174" s="229">
        <v>45453</v>
      </c>
      <c r="GH174" s="227" t="s">
        <v>2265</v>
      </c>
      <c r="GI174" s="230">
        <v>3</v>
      </c>
      <c r="GJ174" s="230" t="s">
        <v>2177</v>
      </c>
      <c r="GK174" s="230" t="s">
        <v>33</v>
      </c>
      <c r="GL174" s="230">
        <v>2</v>
      </c>
      <c r="GM174" s="230" t="s">
        <v>17</v>
      </c>
      <c r="GN174" s="230" t="s">
        <v>17</v>
      </c>
      <c r="GO174" s="214">
        <v>45453</v>
      </c>
      <c r="GP174" s="228" t="s">
        <v>2260</v>
      </c>
      <c r="GQ174" s="228">
        <v>2</v>
      </c>
      <c r="GR174" s="228" t="s">
        <v>2177</v>
      </c>
      <c r="GS174" s="228" t="s">
        <v>33</v>
      </c>
      <c r="GT174" s="228">
        <v>2</v>
      </c>
      <c r="GU174" s="228" t="s">
        <v>17</v>
      </c>
      <c r="GV174" s="228" t="s">
        <v>17</v>
      </c>
      <c r="GW174" s="229">
        <v>45453</v>
      </c>
      <c r="GX174" s="227" t="s">
        <v>2266</v>
      </c>
      <c r="GY174" s="230">
        <v>0</v>
      </c>
      <c r="GZ174" s="230" t="s">
        <v>2177</v>
      </c>
      <c r="HA174" s="230" t="s">
        <v>33</v>
      </c>
      <c r="HB174" s="230">
        <v>2</v>
      </c>
      <c r="HC174" s="230" t="s">
        <v>17</v>
      </c>
      <c r="HD174" s="230" t="s">
        <v>17</v>
      </c>
      <c r="HE174" s="214">
        <v>45453</v>
      </c>
      <c r="HF174" s="228" t="s">
        <v>2258</v>
      </c>
      <c r="HG174" s="228">
        <v>2</v>
      </c>
      <c r="HH174" s="228" t="s">
        <v>2177</v>
      </c>
      <c r="HI174" s="228" t="s">
        <v>33</v>
      </c>
      <c r="HJ174" s="228">
        <v>2</v>
      </c>
      <c r="HK174" s="228" t="s">
        <v>17</v>
      </c>
      <c r="HL174" s="228" t="s">
        <v>17</v>
      </c>
      <c r="HM174" s="229">
        <v>45453</v>
      </c>
      <c r="HN174" s="227" t="s">
        <v>2264</v>
      </c>
      <c r="HO174" s="230">
        <v>3</v>
      </c>
      <c r="HP174" s="230" t="s">
        <v>2177</v>
      </c>
      <c r="HQ174" s="230" t="s">
        <v>33</v>
      </c>
      <c r="HR174" s="230">
        <v>2</v>
      </c>
      <c r="HS174" s="230" t="s">
        <v>17</v>
      </c>
      <c r="HT174" s="230" t="s">
        <v>17</v>
      </c>
      <c r="HU174" s="214">
        <v>45453</v>
      </c>
      <c r="HV174" s="228" t="s">
        <v>2261</v>
      </c>
      <c r="HW174" s="228">
        <v>2</v>
      </c>
      <c r="HX174" s="228" t="s">
        <v>2177</v>
      </c>
      <c r="HY174" s="228" t="s">
        <v>33</v>
      </c>
      <c r="HZ174" s="228">
        <v>2</v>
      </c>
      <c r="IA174" s="228" t="s">
        <v>17</v>
      </c>
      <c r="IB174" s="228" t="s">
        <v>17</v>
      </c>
      <c r="IC174" s="229">
        <v>45453</v>
      </c>
      <c r="ID174" s="227" t="s">
        <v>2263</v>
      </c>
      <c r="IE174" s="230">
        <v>2</v>
      </c>
      <c r="IF174" s="230" t="s">
        <v>2177</v>
      </c>
      <c r="IG174" s="230" t="s">
        <v>33</v>
      </c>
      <c r="IH174" s="230">
        <v>2</v>
      </c>
      <c r="II174" s="230" t="s">
        <v>17</v>
      </c>
      <c r="IJ174" s="230" t="s">
        <v>17</v>
      </c>
      <c r="IK174" s="214">
        <v>45453</v>
      </c>
      <c r="IL174" s="228" t="s">
        <v>2262</v>
      </c>
      <c r="IM174" s="228">
        <v>2</v>
      </c>
      <c r="IN174" s="228" t="s">
        <v>2177</v>
      </c>
      <c r="IO174" s="228" t="s">
        <v>33</v>
      </c>
      <c r="IP174" s="228">
        <v>2</v>
      </c>
      <c r="IQ174" s="228" t="s">
        <v>17</v>
      </c>
      <c r="IR174" s="228" t="s">
        <v>17</v>
      </c>
      <c r="IS174" s="229">
        <v>45453</v>
      </c>
    </row>
    <row r="175" spans="1:253" x14ac:dyDescent="0.35">
      <c r="A175" s="11" t="s">
        <v>413</v>
      </c>
      <c r="B175" s="11" t="s">
        <v>11090</v>
      </c>
      <c r="C175" s="11" t="s">
        <v>414</v>
      </c>
      <c r="D175" s="11" t="s">
        <v>53</v>
      </c>
      <c r="E175" s="11" t="s">
        <v>10696</v>
      </c>
      <c r="F175" s="11" t="s">
        <v>6676</v>
      </c>
      <c r="G175" s="212">
        <v>34450000</v>
      </c>
      <c r="H175" s="213" t="s">
        <v>6630</v>
      </c>
      <c r="I175" s="213" t="s">
        <v>492</v>
      </c>
      <c r="J175" s="213">
        <v>1</v>
      </c>
      <c r="K175" s="213" t="s">
        <v>6675</v>
      </c>
      <c r="L175" s="213" t="s">
        <v>6631</v>
      </c>
      <c r="M175" s="214">
        <v>45560</v>
      </c>
      <c r="N175" s="227" t="s">
        <v>6680</v>
      </c>
      <c r="O175" s="216">
        <v>131000</v>
      </c>
      <c r="P175" s="216" t="s">
        <v>6677</v>
      </c>
      <c r="Q175" s="216" t="s">
        <v>884</v>
      </c>
      <c r="R175" s="216">
        <v>2</v>
      </c>
      <c r="S175" s="216" t="s">
        <v>6679</v>
      </c>
      <c r="T175" s="216" t="s">
        <v>6678</v>
      </c>
      <c r="U175" s="217">
        <v>45560</v>
      </c>
      <c r="V175" s="227" t="s">
        <v>6684</v>
      </c>
      <c r="W175" s="213">
        <v>369000</v>
      </c>
      <c r="X175" s="213" t="s">
        <v>6681</v>
      </c>
      <c r="Y175" s="213" t="s">
        <v>884</v>
      </c>
      <c r="Z175" s="213">
        <v>2</v>
      </c>
      <c r="AA175" s="213" t="s">
        <v>6683</v>
      </c>
      <c r="AB175" s="213" t="s">
        <v>6682</v>
      </c>
      <c r="AC175" s="214">
        <v>45560</v>
      </c>
      <c r="AD175" s="227" t="s">
        <v>6685</v>
      </c>
      <c r="AE175" s="218">
        <v>369000</v>
      </c>
      <c r="AF175" s="218" t="s">
        <v>6681</v>
      </c>
      <c r="AG175" s="218" t="s">
        <v>884</v>
      </c>
      <c r="AH175" s="218">
        <v>2</v>
      </c>
      <c r="AI175" s="218" t="s">
        <v>6683</v>
      </c>
      <c r="AJ175" s="218" t="s">
        <v>6682</v>
      </c>
      <c r="AK175" s="219">
        <v>45560</v>
      </c>
      <c r="AL175" s="227" t="s">
        <v>6687</v>
      </c>
      <c r="AM175" s="213">
        <v>369000</v>
      </c>
      <c r="AN175" s="213" t="s">
        <v>6681</v>
      </c>
      <c r="AO175" s="213" t="s">
        <v>884</v>
      </c>
      <c r="AP175" s="213">
        <v>2</v>
      </c>
      <c r="AQ175" s="213" t="s">
        <v>6686</v>
      </c>
      <c r="AR175" s="213" t="s">
        <v>6682</v>
      </c>
      <c r="AS175" s="214">
        <v>45560</v>
      </c>
      <c r="AT175" s="228" t="s">
        <v>1478</v>
      </c>
      <c r="AU175" s="218">
        <v>234</v>
      </c>
      <c r="AV175" s="218" t="s">
        <v>1475</v>
      </c>
      <c r="AW175" s="218" t="s">
        <v>884</v>
      </c>
      <c r="AX175" s="218">
        <v>2</v>
      </c>
      <c r="AY175" s="218" t="s">
        <v>1477</v>
      </c>
      <c r="AZ175" s="218" t="s">
        <v>1476</v>
      </c>
      <c r="BA175" s="219">
        <v>45230</v>
      </c>
      <c r="BB175" s="227" t="s">
        <v>800</v>
      </c>
      <c r="BC175" s="213">
        <v>35674</v>
      </c>
      <c r="BD175" s="213" t="s">
        <v>797</v>
      </c>
      <c r="BE175" s="213" t="s">
        <v>33</v>
      </c>
      <c r="BF175" s="213">
        <v>2</v>
      </c>
      <c r="BG175" s="213" t="s">
        <v>799</v>
      </c>
      <c r="BH175" s="213" t="s">
        <v>798</v>
      </c>
      <c r="BI175" s="214">
        <v>44585</v>
      </c>
      <c r="BJ175" s="228" t="s">
        <v>6690</v>
      </c>
      <c r="BK175" s="228">
        <v>86</v>
      </c>
      <c r="BL175" s="228" t="s">
        <v>6688</v>
      </c>
      <c r="BM175" s="228" t="s">
        <v>22</v>
      </c>
      <c r="BN175" s="228">
        <v>3</v>
      </c>
      <c r="BO175" s="228" t="s">
        <v>6689</v>
      </c>
      <c r="BP175" s="218" t="s">
        <v>5124</v>
      </c>
      <c r="BQ175" s="229">
        <v>45560</v>
      </c>
      <c r="BR175" s="227" t="s">
        <v>419</v>
      </c>
      <c r="BS175" s="230" t="s">
        <v>17</v>
      </c>
      <c r="BT175" s="230" t="s">
        <v>17</v>
      </c>
      <c r="BU175" s="230" t="s">
        <v>17</v>
      </c>
      <c r="BV175" s="230" t="s">
        <v>17</v>
      </c>
      <c r="BW175" s="230" t="s">
        <v>17</v>
      </c>
      <c r="BX175" s="230" t="s">
        <v>17</v>
      </c>
      <c r="BY175" s="214">
        <v>43532</v>
      </c>
      <c r="BZ175" s="228" t="s">
        <v>420</v>
      </c>
      <c r="CA175" s="228" t="s">
        <v>17</v>
      </c>
      <c r="CB175" s="228" t="s">
        <v>17</v>
      </c>
      <c r="CC175" s="228" t="s">
        <v>17</v>
      </c>
      <c r="CD175" s="228" t="s">
        <v>17</v>
      </c>
      <c r="CE175" s="228" t="s">
        <v>17</v>
      </c>
      <c r="CF175" s="228" t="s">
        <v>17</v>
      </c>
      <c r="CG175" s="229">
        <v>43532</v>
      </c>
      <c r="CH175" s="227" t="s">
        <v>11878</v>
      </c>
      <c r="CI175" s="228" t="e">
        <v>#N/A</v>
      </c>
      <c r="CJ175" s="228" t="e">
        <v>#N/A</v>
      </c>
      <c r="CK175" s="228" t="e">
        <v>#N/A</v>
      </c>
      <c r="CL175" s="228" t="e">
        <v>#N/A</v>
      </c>
      <c r="CM175" s="228" t="e">
        <v>#N/A</v>
      </c>
      <c r="CN175" s="228" t="e">
        <v>#N/A</v>
      </c>
      <c r="CO175" s="231" t="e">
        <v>#N/A</v>
      </c>
      <c r="CP175" s="228" t="s">
        <v>421</v>
      </c>
      <c r="CQ175" s="230" t="s">
        <v>17</v>
      </c>
      <c r="CR175" s="230" t="s">
        <v>17</v>
      </c>
      <c r="CS175" s="230" t="s">
        <v>17</v>
      </c>
      <c r="CT175" s="230" t="s">
        <v>17</v>
      </c>
      <c r="CU175" s="230" t="s">
        <v>17</v>
      </c>
      <c r="CV175" s="230" t="s">
        <v>17</v>
      </c>
      <c r="CW175" s="214">
        <v>43532</v>
      </c>
      <c r="CX175" s="228" t="s">
        <v>6695</v>
      </c>
      <c r="CY175" s="218">
        <v>369000</v>
      </c>
      <c r="CZ175" s="218" t="s">
        <v>6693</v>
      </c>
      <c r="DA175" s="218" t="s">
        <v>884</v>
      </c>
      <c r="DB175" s="218">
        <v>2</v>
      </c>
      <c r="DC175" s="218" t="s">
        <v>6700</v>
      </c>
      <c r="DD175" s="218" t="s">
        <v>6682</v>
      </c>
      <c r="DE175" s="220">
        <v>45560</v>
      </c>
      <c r="DF175" s="227" t="s">
        <v>6697</v>
      </c>
      <c r="DG175" s="213">
        <v>0</v>
      </c>
      <c r="DH175" s="230" t="s">
        <v>6681</v>
      </c>
      <c r="DI175" s="230" t="s">
        <v>884</v>
      </c>
      <c r="DJ175" s="230">
        <v>2</v>
      </c>
      <c r="DK175" s="230" t="s">
        <v>6696</v>
      </c>
      <c r="DL175" s="230" t="s">
        <v>6682</v>
      </c>
      <c r="DM175" s="214">
        <v>45560</v>
      </c>
      <c r="DN175" s="228" t="s">
        <v>6699</v>
      </c>
      <c r="DO175" s="218">
        <v>0</v>
      </c>
      <c r="DP175" s="228" t="s">
        <v>6693</v>
      </c>
      <c r="DQ175" s="228" t="s">
        <v>884</v>
      </c>
      <c r="DR175" s="228">
        <v>2</v>
      </c>
      <c r="DS175" s="228" t="s">
        <v>6698</v>
      </c>
      <c r="DT175" s="228" t="s">
        <v>6682</v>
      </c>
      <c r="DU175" s="229">
        <v>45560</v>
      </c>
      <c r="DV175" s="227" t="s">
        <v>6701</v>
      </c>
      <c r="DW175" s="213">
        <v>0</v>
      </c>
      <c r="DX175" s="230" t="s">
        <v>6693</v>
      </c>
      <c r="DY175" s="230" t="s">
        <v>884</v>
      </c>
      <c r="DZ175" s="230">
        <v>2</v>
      </c>
      <c r="EA175" s="230" t="s">
        <v>6700</v>
      </c>
      <c r="EB175" s="230" t="s">
        <v>6682</v>
      </c>
      <c r="EC175" s="214">
        <v>45560</v>
      </c>
      <c r="ED175" s="228" t="s">
        <v>6702</v>
      </c>
      <c r="EE175" s="218">
        <v>369000</v>
      </c>
      <c r="EF175" s="228" t="s">
        <v>6693</v>
      </c>
      <c r="EG175" s="228" t="s">
        <v>884</v>
      </c>
      <c r="EH175" s="228">
        <v>2</v>
      </c>
      <c r="EI175" s="228" t="s">
        <v>6700</v>
      </c>
      <c r="EJ175" s="228" t="s">
        <v>6682</v>
      </c>
      <c r="EK175" s="229">
        <v>45560</v>
      </c>
      <c r="EL175" s="227" t="s">
        <v>6704</v>
      </c>
      <c r="EM175" s="213">
        <v>0</v>
      </c>
      <c r="EN175" s="230" t="s">
        <v>6693</v>
      </c>
      <c r="EO175" s="230" t="s">
        <v>22</v>
      </c>
      <c r="EP175" s="230">
        <v>3</v>
      </c>
      <c r="EQ175" s="230" t="s">
        <v>6700</v>
      </c>
      <c r="ER175" s="230" t="s">
        <v>6703</v>
      </c>
      <c r="ES175" s="214">
        <v>45560</v>
      </c>
      <c r="ET175" s="228" t="s">
        <v>6692</v>
      </c>
      <c r="EU175" s="228">
        <v>1095</v>
      </c>
      <c r="EV175" s="228" t="s">
        <v>6648</v>
      </c>
      <c r="EW175" s="228" t="s">
        <v>22</v>
      </c>
      <c r="EX175" s="228">
        <v>3</v>
      </c>
      <c r="EY175" s="228" t="s">
        <v>6691</v>
      </c>
      <c r="EZ175" s="228" t="s">
        <v>6649</v>
      </c>
      <c r="FA175" s="229">
        <v>45560</v>
      </c>
      <c r="FB175" s="227" t="s">
        <v>6706</v>
      </c>
      <c r="FC175" s="230">
        <v>1</v>
      </c>
      <c r="FD175" s="230" t="s">
        <v>6693</v>
      </c>
      <c r="FE175" s="230" t="s">
        <v>884</v>
      </c>
      <c r="FF175" s="230">
        <v>2</v>
      </c>
      <c r="FG175" s="230" t="s">
        <v>6705</v>
      </c>
      <c r="FH175" s="230" t="s">
        <v>6682</v>
      </c>
      <c r="FI175" s="214">
        <v>45560</v>
      </c>
      <c r="FJ175" s="227" t="s">
        <v>415</v>
      </c>
      <c r="FK175" s="228" t="s">
        <v>17</v>
      </c>
      <c r="FL175" s="228">
        <v>0</v>
      </c>
      <c r="FM175" s="228" t="s">
        <v>17</v>
      </c>
      <c r="FN175" s="228" t="s">
        <v>17</v>
      </c>
      <c r="FO175" s="228">
        <v>0</v>
      </c>
      <c r="FP175" s="218">
        <v>0</v>
      </c>
      <c r="FQ175" s="219">
        <v>43523</v>
      </c>
      <c r="FR175" s="227" t="s">
        <v>416</v>
      </c>
      <c r="FS175" s="230" t="s">
        <v>17</v>
      </c>
      <c r="FT175" s="230">
        <v>0</v>
      </c>
      <c r="FU175" s="230" t="s">
        <v>17</v>
      </c>
      <c r="FV175" s="230" t="s">
        <v>17</v>
      </c>
      <c r="FW175" s="230">
        <v>0</v>
      </c>
      <c r="FX175" s="230">
        <v>0</v>
      </c>
      <c r="FY175" s="214">
        <v>43523</v>
      </c>
      <c r="FZ175" s="228" t="s">
        <v>2268</v>
      </c>
      <c r="GA175" s="228">
        <v>1</v>
      </c>
      <c r="GB175" s="228" t="s">
        <v>2177</v>
      </c>
      <c r="GC175" s="228" t="s">
        <v>33</v>
      </c>
      <c r="GD175" s="228">
        <v>2</v>
      </c>
      <c r="GE175" s="228" t="s">
        <v>17</v>
      </c>
      <c r="GF175" s="228" t="s">
        <v>17</v>
      </c>
      <c r="GG175" s="229">
        <v>45453</v>
      </c>
      <c r="GH175" s="227" t="s">
        <v>2274</v>
      </c>
      <c r="GI175" s="230">
        <v>3</v>
      </c>
      <c r="GJ175" s="230" t="s">
        <v>2177</v>
      </c>
      <c r="GK175" s="230" t="s">
        <v>33</v>
      </c>
      <c r="GL175" s="230">
        <v>2</v>
      </c>
      <c r="GM175" s="230" t="s">
        <v>17</v>
      </c>
      <c r="GN175" s="230" t="s">
        <v>17</v>
      </c>
      <c r="GO175" s="214">
        <v>45453</v>
      </c>
      <c r="GP175" s="228" t="s">
        <v>2269</v>
      </c>
      <c r="GQ175" s="228">
        <v>2</v>
      </c>
      <c r="GR175" s="228" t="s">
        <v>2177</v>
      </c>
      <c r="GS175" s="228" t="s">
        <v>33</v>
      </c>
      <c r="GT175" s="228">
        <v>2</v>
      </c>
      <c r="GU175" s="228" t="s">
        <v>17</v>
      </c>
      <c r="GV175" s="228" t="s">
        <v>17</v>
      </c>
      <c r="GW175" s="229">
        <v>45453</v>
      </c>
      <c r="GX175" s="227" t="s">
        <v>2275</v>
      </c>
      <c r="GY175" s="230">
        <v>0</v>
      </c>
      <c r="GZ175" s="230" t="s">
        <v>2177</v>
      </c>
      <c r="HA175" s="230" t="s">
        <v>33</v>
      </c>
      <c r="HB175" s="230">
        <v>2</v>
      </c>
      <c r="HC175" s="230" t="s">
        <v>17</v>
      </c>
      <c r="HD175" s="230" t="s">
        <v>17</v>
      </c>
      <c r="HE175" s="214">
        <v>45453</v>
      </c>
      <c r="HF175" s="228" t="s">
        <v>2267</v>
      </c>
      <c r="HG175" s="228">
        <v>0</v>
      </c>
      <c r="HH175" s="228" t="s">
        <v>2177</v>
      </c>
      <c r="HI175" s="228" t="s">
        <v>33</v>
      </c>
      <c r="HJ175" s="228">
        <v>2</v>
      </c>
      <c r="HK175" s="228" t="s">
        <v>17</v>
      </c>
      <c r="HL175" s="228" t="s">
        <v>17</v>
      </c>
      <c r="HM175" s="229">
        <v>45453</v>
      </c>
      <c r="HN175" s="227" t="s">
        <v>2273</v>
      </c>
      <c r="HO175" s="230">
        <v>2</v>
      </c>
      <c r="HP175" s="230" t="s">
        <v>2177</v>
      </c>
      <c r="HQ175" s="230" t="s">
        <v>33</v>
      </c>
      <c r="HR175" s="230">
        <v>2</v>
      </c>
      <c r="HS175" s="230" t="s">
        <v>17</v>
      </c>
      <c r="HT175" s="230" t="s">
        <v>17</v>
      </c>
      <c r="HU175" s="214">
        <v>45453</v>
      </c>
      <c r="HV175" s="228" t="s">
        <v>2270</v>
      </c>
      <c r="HW175" s="228">
        <v>2</v>
      </c>
      <c r="HX175" s="228" t="s">
        <v>2177</v>
      </c>
      <c r="HY175" s="228" t="s">
        <v>33</v>
      </c>
      <c r="HZ175" s="228">
        <v>2</v>
      </c>
      <c r="IA175" s="228" t="s">
        <v>17</v>
      </c>
      <c r="IB175" s="228" t="s">
        <v>17</v>
      </c>
      <c r="IC175" s="229">
        <v>45453</v>
      </c>
      <c r="ID175" s="227" t="s">
        <v>2272</v>
      </c>
      <c r="IE175" s="230">
        <v>3</v>
      </c>
      <c r="IF175" s="230" t="s">
        <v>2177</v>
      </c>
      <c r="IG175" s="230" t="s">
        <v>33</v>
      </c>
      <c r="IH175" s="230">
        <v>2</v>
      </c>
      <c r="II175" s="230" t="s">
        <v>17</v>
      </c>
      <c r="IJ175" s="230" t="s">
        <v>17</v>
      </c>
      <c r="IK175" s="214">
        <v>45453</v>
      </c>
      <c r="IL175" s="228" t="s">
        <v>2271</v>
      </c>
      <c r="IM175" s="228">
        <v>0</v>
      </c>
      <c r="IN175" s="228" t="s">
        <v>2177</v>
      </c>
      <c r="IO175" s="228" t="s">
        <v>33</v>
      </c>
      <c r="IP175" s="228">
        <v>2</v>
      </c>
      <c r="IQ175" s="228" t="s">
        <v>17</v>
      </c>
      <c r="IR175" s="228" t="s">
        <v>17</v>
      </c>
      <c r="IS175" s="229">
        <v>45453</v>
      </c>
    </row>
    <row r="176" spans="1:253" x14ac:dyDescent="0.35">
      <c r="A176" s="11" t="s">
        <v>194</v>
      </c>
      <c r="B176" s="11" t="s">
        <v>11589</v>
      </c>
      <c r="C176" s="11" t="s">
        <v>195</v>
      </c>
      <c r="D176" s="11" t="s">
        <v>196</v>
      </c>
      <c r="E176" s="11" t="s">
        <v>10699</v>
      </c>
      <c r="F176" s="11" t="s">
        <v>9527</v>
      </c>
      <c r="G176" s="212">
        <v>21437000</v>
      </c>
      <c r="H176" s="213" t="s">
        <v>9524</v>
      </c>
      <c r="I176" s="213" t="s">
        <v>884</v>
      </c>
      <c r="J176" s="213">
        <v>2</v>
      </c>
      <c r="K176" s="213" t="s">
        <v>9526</v>
      </c>
      <c r="L176" s="213" t="s">
        <v>9525</v>
      </c>
      <c r="M176" s="214">
        <v>45565</v>
      </c>
      <c r="N176" s="227" t="s">
        <v>9531</v>
      </c>
      <c r="O176" s="216">
        <v>752618</v>
      </c>
      <c r="P176" s="216" t="s">
        <v>9528</v>
      </c>
      <c r="Q176" s="216" t="s">
        <v>492</v>
      </c>
      <c r="R176" s="216">
        <v>1</v>
      </c>
      <c r="S176" s="216" t="s">
        <v>9530</v>
      </c>
      <c r="T176" s="216" t="s">
        <v>9529</v>
      </c>
      <c r="U176" s="217">
        <v>45565</v>
      </c>
      <c r="V176" s="227" t="s">
        <v>9535</v>
      </c>
      <c r="W176" s="213">
        <v>21437000</v>
      </c>
      <c r="X176" s="213" t="s">
        <v>9532</v>
      </c>
      <c r="Y176" s="213" t="s">
        <v>884</v>
      </c>
      <c r="Z176" s="213">
        <v>2</v>
      </c>
      <c r="AA176" s="213" t="s">
        <v>9534</v>
      </c>
      <c r="AB176" s="213" t="s">
        <v>9533</v>
      </c>
      <c r="AC176" s="214">
        <v>45565</v>
      </c>
      <c r="AD176" s="227" t="s">
        <v>9539</v>
      </c>
      <c r="AE176" s="218">
        <v>15523000</v>
      </c>
      <c r="AF176" s="218" t="s">
        <v>9536</v>
      </c>
      <c r="AG176" s="218" t="s">
        <v>884</v>
      </c>
      <c r="AH176" s="218">
        <v>2</v>
      </c>
      <c r="AI176" s="218" t="s">
        <v>9538</v>
      </c>
      <c r="AJ176" s="218" t="s">
        <v>9537</v>
      </c>
      <c r="AK176" s="219">
        <v>45565</v>
      </c>
      <c r="AL176" s="227" t="s">
        <v>9542</v>
      </c>
      <c r="AM176" s="213">
        <v>106000</v>
      </c>
      <c r="AN176" s="213" t="s">
        <v>7219</v>
      </c>
      <c r="AO176" s="213" t="s">
        <v>884</v>
      </c>
      <c r="AP176" s="213">
        <v>2</v>
      </c>
      <c r="AQ176" s="213" t="s">
        <v>9541</v>
      </c>
      <c r="AR176" s="213" t="s">
        <v>9540</v>
      </c>
      <c r="AS176" s="214">
        <v>45565</v>
      </c>
      <c r="AT176" s="228" t="s">
        <v>537</v>
      </c>
      <c r="AU176" s="218">
        <v>0</v>
      </c>
      <c r="AV176" s="218" t="s">
        <v>17</v>
      </c>
      <c r="AW176" s="218" t="s">
        <v>492</v>
      </c>
      <c r="AX176" s="218">
        <v>1</v>
      </c>
      <c r="AY176" s="218" t="s">
        <v>17</v>
      </c>
      <c r="AZ176" s="218" t="s">
        <v>17</v>
      </c>
      <c r="BA176" s="219">
        <v>43784</v>
      </c>
      <c r="BB176" s="227" t="s">
        <v>9546</v>
      </c>
      <c r="BC176" s="213">
        <v>23378</v>
      </c>
      <c r="BD176" s="213" t="s">
        <v>9543</v>
      </c>
      <c r="BE176" s="213" t="s">
        <v>884</v>
      </c>
      <c r="BF176" s="213">
        <v>2</v>
      </c>
      <c r="BG176" s="213" t="s">
        <v>9545</v>
      </c>
      <c r="BH176" s="213" t="s">
        <v>9544</v>
      </c>
      <c r="BI176" s="214">
        <v>45565</v>
      </c>
      <c r="BJ176" s="228" t="s">
        <v>9550</v>
      </c>
      <c r="BK176" s="228">
        <v>740</v>
      </c>
      <c r="BL176" s="228" t="s">
        <v>9547</v>
      </c>
      <c r="BM176" s="228" t="s">
        <v>884</v>
      </c>
      <c r="BN176" s="228">
        <v>2</v>
      </c>
      <c r="BO176" s="228" t="s">
        <v>9549</v>
      </c>
      <c r="BP176" s="218" t="s">
        <v>9548</v>
      </c>
      <c r="BQ176" s="229">
        <v>45565</v>
      </c>
      <c r="BR176" s="227" t="s">
        <v>198</v>
      </c>
      <c r="BS176" s="230">
        <v>0</v>
      </c>
      <c r="BT176" s="230">
        <v>0</v>
      </c>
      <c r="BU176" s="230" t="s">
        <v>33</v>
      </c>
      <c r="BV176" s="230">
        <v>2</v>
      </c>
      <c r="BW176" s="230" t="s">
        <v>197</v>
      </c>
      <c r="BX176" s="230">
        <v>0</v>
      </c>
      <c r="BY176" s="214">
        <v>43509</v>
      </c>
      <c r="BZ176" s="228" t="s">
        <v>199</v>
      </c>
      <c r="CA176" s="228">
        <v>0</v>
      </c>
      <c r="CB176" s="228">
        <v>0</v>
      </c>
      <c r="CC176" s="228" t="s">
        <v>33</v>
      </c>
      <c r="CD176" s="228">
        <v>2</v>
      </c>
      <c r="CE176" s="228" t="s">
        <v>197</v>
      </c>
      <c r="CF176" s="228">
        <v>0</v>
      </c>
      <c r="CG176" s="229">
        <v>43509</v>
      </c>
      <c r="CH176" s="227" t="s">
        <v>11879</v>
      </c>
      <c r="CI176" s="228" t="e">
        <v>#N/A</v>
      </c>
      <c r="CJ176" s="228" t="e">
        <v>#N/A</v>
      </c>
      <c r="CK176" s="228" t="e">
        <v>#N/A</v>
      </c>
      <c r="CL176" s="228" t="e">
        <v>#N/A</v>
      </c>
      <c r="CM176" s="228" t="e">
        <v>#N/A</v>
      </c>
      <c r="CN176" s="228" t="e">
        <v>#N/A</v>
      </c>
      <c r="CO176" s="231" t="e">
        <v>#N/A</v>
      </c>
      <c r="CP176" s="228" t="s">
        <v>536</v>
      </c>
      <c r="CQ176" s="230" t="s">
        <v>17</v>
      </c>
      <c r="CR176" s="230" t="s">
        <v>17</v>
      </c>
      <c r="CS176" s="230" t="s">
        <v>17</v>
      </c>
      <c r="CT176" s="230" t="s">
        <v>17</v>
      </c>
      <c r="CU176" s="230" t="s">
        <v>17</v>
      </c>
      <c r="CV176" s="230" t="s">
        <v>17</v>
      </c>
      <c r="CW176" s="214">
        <v>43784</v>
      </c>
      <c r="CX176" s="228" t="s">
        <v>9555</v>
      </c>
      <c r="CY176" s="218">
        <v>9800000</v>
      </c>
      <c r="CZ176" s="218" t="s">
        <v>9562</v>
      </c>
      <c r="DA176" s="218" t="s">
        <v>884</v>
      </c>
      <c r="DB176" s="218">
        <v>2</v>
      </c>
      <c r="DC176" s="218" t="s">
        <v>9564</v>
      </c>
      <c r="DD176" s="218" t="s">
        <v>9563</v>
      </c>
      <c r="DE176" s="220">
        <v>45565</v>
      </c>
      <c r="DF176" s="227" t="s">
        <v>9557</v>
      </c>
      <c r="DG176" s="213">
        <v>5914000</v>
      </c>
      <c r="DH176" s="230" t="s">
        <v>9536</v>
      </c>
      <c r="DI176" s="230" t="s">
        <v>884</v>
      </c>
      <c r="DJ176" s="230">
        <v>2</v>
      </c>
      <c r="DK176" s="230" t="s">
        <v>9556</v>
      </c>
      <c r="DL176" s="230" t="s">
        <v>9537</v>
      </c>
      <c r="DM176" s="214">
        <v>45565</v>
      </c>
      <c r="DN176" s="228" t="s">
        <v>9561</v>
      </c>
      <c r="DO176" s="218">
        <v>5723000</v>
      </c>
      <c r="DP176" s="228" t="s">
        <v>9558</v>
      </c>
      <c r="DQ176" s="228" t="s">
        <v>884</v>
      </c>
      <c r="DR176" s="228">
        <v>2</v>
      </c>
      <c r="DS176" s="228" t="s">
        <v>9560</v>
      </c>
      <c r="DT176" s="228" t="s">
        <v>9559</v>
      </c>
      <c r="DU176" s="229">
        <v>45565</v>
      </c>
      <c r="DV176" s="227" t="s">
        <v>9565</v>
      </c>
      <c r="DW176" s="213">
        <v>9762000</v>
      </c>
      <c r="DX176" s="230" t="s">
        <v>9562</v>
      </c>
      <c r="DY176" s="230" t="s">
        <v>884</v>
      </c>
      <c r="DZ176" s="230">
        <v>2</v>
      </c>
      <c r="EA176" s="230" t="s">
        <v>9564</v>
      </c>
      <c r="EB176" s="230" t="s">
        <v>9563</v>
      </c>
      <c r="EC176" s="214">
        <v>45565</v>
      </c>
      <c r="ED176" s="228" t="s">
        <v>9569</v>
      </c>
      <c r="EE176" s="218">
        <v>38000</v>
      </c>
      <c r="EF176" s="228" t="s">
        <v>9566</v>
      </c>
      <c r="EG176" s="228" t="s">
        <v>22</v>
      </c>
      <c r="EH176" s="228">
        <v>3</v>
      </c>
      <c r="EI176" s="228" t="s">
        <v>9568</v>
      </c>
      <c r="EJ176" s="228" t="s">
        <v>9567</v>
      </c>
      <c r="EK176" s="229">
        <v>45565</v>
      </c>
      <c r="EL176" s="227" t="s">
        <v>9571</v>
      </c>
      <c r="EM176" s="213">
        <v>0</v>
      </c>
      <c r="EN176" s="230" t="s">
        <v>9566</v>
      </c>
      <c r="EO176" s="230" t="s">
        <v>22</v>
      </c>
      <c r="EP176" s="230">
        <v>3</v>
      </c>
      <c r="EQ176" s="230" t="s">
        <v>9570</v>
      </c>
      <c r="ER176" s="230" t="s">
        <v>9567</v>
      </c>
      <c r="ES176" s="214">
        <v>45565</v>
      </c>
      <c r="ET176" s="228" t="s">
        <v>9551</v>
      </c>
      <c r="EU176" s="228">
        <v>740</v>
      </c>
      <c r="EV176" s="228" t="s">
        <v>9547</v>
      </c>
      <c r="EW176" s="228" t="s">
        <v>884</v>
      </c>
      <c r="EX176" s="228">
        <v>2</v>
      </c>
      <c r="EY176" s="228" t="s">
        <v>9549</v>
      </c>
      <c r="EZ176" s="228" t="s">
        <v>9548</v>
      </c>
      <c r="FA176" s="229">
        <v>45565</v>
      </c>
      <c r="FB176" s="227" t="s">
        <v>762</v>
      </c>
      <c r="FC176" s="230">
        <v>3</v>
      </c>
      <c r="FD176" s="230" t="s">
        <v>759</v>
      </c>
      <c r="FE176" s="230" t="s">
        <v>492</v>
      </c>
      <c r="FF176" s="230">
        <v>1</v>
      </c>
      <c r="FG176" s="230" t="s">
        <v>761</v>
      </c>
      <c r="FH176" s="230" t="s">
        <v>760</v>
      </c>
      <c r="FI176" s="214">
        <v>44451</v>
      </c>
      <c r="FJ176" s="227" t="s">
        <v>444</v>
      </c>
      <c r="FK176" s="228" t="s">
        <v>17</v>
      </c>
      <c r="FL176" s="228" t="s">
        <v>435</v>
      </c>
      <c r="FM176" s="228" t="s">
        <v>17</v>
      </c>
      <c r="FN176" s="228" t="s">
        <v>17</v>
      </c>
      <c r="FO176" s="228" t="s">
        <v>437</v>
      </c>
      <c r="FP176" s="218" t="s">
        <v>443</v>
      </c>
      <c r="FQ176" s="219">
        <v>43578</v>
      </c>
      <c r="FR176" s="227" t="s">
        <v>445</v>
      </c>
      <c r="FS176" s="230" t="s">
        <v>17</v>
      </c>
      <c r="FT176" s="230" t="s">
        <v>435</v>
      </c>
      <c r="FU176" s="230" t="s">
        <v>17</v>
      </c>
      <c r="FV176" s="230" t="s">
        <v>17</v>
      </c>
      <c r="FW176" s="230" t="s">
        <v>437</v>
      </c>
      <c r="FX176" s="230" t="s">
        <v>443</v>
      </c>
      <c r="FY176" s="214">
        <v>43578</v>
      </c>
      <c r="FZ176" s="228" t="s">
        <v>2476</v>
      </c>
      <c r="GA176" s="228">
        <v>1</v>
      </c>
      <c r="GB176" s="228" t="s">
        <v>2177</v>
      </c>
      <c r="GC176" s="228" t="s">
        <v>33</v>
      </c>
      <c r="GD176" s="228">
        <v>2</v>
      </c>
      <c r="GE176" s="228" t="s">
        <v>17</v>
      </c>
      <c r="GF176" s="228" t="s">
        <v>17</v>
      </c>
      <c r="GG176" s="229">
        <v>45455</v>
      </c>
      <c r="GH176" s="227" t="s">
        <v>2482</v>
      </c>
      <c r="GI176" s="230">
        <v>1</v>
      </c>
      <c r="GJ176" s="230" t="s">
        <v>2177</v>
      </c>
      <c r="GK176" s="230" t="s">
        <v>33</v>
      </c>
      <c r="GL176" s="230">
        <v>2</v>
      </c>
      <c r="GM176" s="230" t="s">
        <v>17</v>
      </c>
      <c r="GN176" s="230" t="s">
        <v>17</v>
      </c>
      <c r="GO176" s="214">
        <v>45455</v>
      </c>
      <c r="GP176" s="228" t="s">
        <v>2477</v>
      </c>
      <c r="GQ176" s="228">
        <v>1</v>
      </c>
      <c r="GR176" s="228" t="s">
        <v>2177</v>
      </c>
      <c r="GS176" s="228" t="s">
        <v>33</v>
      </c>
      <c r="GT176" s="228">
        <v>2</v>
      </c>
      <c r="GU176" s="228" t="s">
        <v>17</v>
      </c>
      <c r="GV176" s="228" t="s">
        <v>17</v>
      </c>
      <c r="GW176" s="229">
        <v>45455</v>
      </c>
      <c r="GX176" s="227" t="s">
        <v>2483</v>
      </c>
      <c r="GY176" s="230">
        <v>0</v>
      </c>
      <c r="GZ176" s="230" t="s">
        <v>2177</v>
      </c>
      <c r="HA176" s="230" t="s">
        <v>33</v>
      </c>
      <c r="HB176" s="230">
        <v>2</v>
      </c>
      <c r="HC176" s="230" t="s">
        <v>17</v>
      </c>
      <c r="HD176" s="230" t="s">
        <v>17</v>
      </c>
      <c r="HE176" s="214">
        <v>45455</v>
      </c>
      <c r="HF176" s="228" t="s">
        <v>2475</v>
      </c>
      <c r="HG176" s="228">
        <v>0</v>
      </c>
      <c r="HH176" s="228" t="s">
        <v>2177</v>
      </c>
      <c r="HI176" s="228" t="s">
        <v>33</v>
      </c>
      <c r="HJ176" s="228">
        <v>2</v>
      </c>
      <c r="HK176" s="228" t="s">
        <v>17</v>
      </c>
      <c r="HL176" s="228" t="s">
        <v>17</v>
      </c>
      <c r="HM176" s="229">
        <v>45455</v>
      </c>
      <c r="HN176" s="227" t="s">
        <v>2481</v>
      </c>
      <c r="HO176" s="230">
        <v>0</v>
      </c>
      <c r="HP176" s="230" t="s">
        <v>2177</v>
      </c>
      <c r="HQ176" s="230" t="s">
        <v>33</v>
      </c>
      <c r="HR176" s="230">
        <v>2</v>
      </c>
      <c r="HS176" s="230" t="s">
        <v>17</v>
      </c>
      <c r="HT176" s="230" t="s">
        <v>17</v>
      </c>
      <c r="HU176" s="214">
        <v>45455</v>
      </c>
      <c r="HV176" s="228" t="s">
        <v>2478</v>
      </c>
      <c r="HW176" s="228">
        <v>0</v>
      </c>
      <c r="HX176" s="228" t="s">
        <v>2177</v>
      </c>
      <c r="HY176" s="228" t="s">
        <v>33</v>
      </c>
      <c r="HZ176" s="228">
        <v>2</v>
      </c>
      <c r="IA176" s="228" t="s">
        <v>17</v>
      </c>
      <c r="IB176" s="228" t="s">
        <v>17</v>
      </c>
      <c r="IC176" s="229">
        <v>45455</v>
      </c>
      <c r="ID176" s="227" t="s">
        <v>2480</v>
      </c>
      <c r="IE176" s="230">
        <v>0</v>
      </c>
      <c r="IF176" s="230" t="s">
        <v>2177</v>
      </c>
      <c r="IG176" s="230" t="s">
        <v>33</v>
      </c>
      <c r="IH176" s="230">
        <v>2</v>
      </c>
      <c r="II176" s="230" t="s">
        <v>17</v>
      </c>
      <c r="IJ176" s="230" t="s">
        <v>17</v>
      </c>
      <c r="IK176" s="214">
        <v>45455</v>
      </c>
      <c r="IL176" s="228" t="s">
        <v>2479</v>
      </c>
      <c r="IM176" s="228">
        <v>3</v>
      </c>
      <c r="IN176" s="228" t="s">
        <v>2177</v>
      </c>
      <c r="IO176" s="228" t="s">
        <v>33</v>
      </c>
      <c r="IP176" s="228">
        <v>2</v>
      </c>
      <c r="IQ176" s="228" t="s">
        <v>17</v>
      </c>
      <c r="IR176" s="228" t="s">
        <v>17</v>
      </c>
      <c r="IS176" s="229">
        <v>45455</v>
      </c>
    </row>
    <row r="177" spans="1:253" x14ac:dyDescent="0.35">
      <c r="A177" s="11" t="s">
        <v>87</v>
      </c>
      <c r="B177" s="11" t="s">
        <v>11591</v>
      </c>
      <c r="C177" s="11" t="s">
        <v>88</v>
      </c>
      <c r="D177" s="11" t="s">
        <v>89</v>
      </c>
      <c r="E177" s="11" t="s">
        <v>10700</v>
      </c>
      <c r="F177" s="11" t="s">
        <v>9575</v>
      </c>
      <c r="G177" s="212">
        <v>16698000</v>
      </c>
      <c r="H177" s="213" t="s">
        <v>9572</v>
      </c>
      <c r="I177" s="213" t="s">
        <v>884</v>
      </c>
      <c r="J177" s="213">
        <v>2</v>
      </c>
      <c r="K177" s="213" t="s">
        <v>9574</v>
      </c>
      <c r="L177" s="213" t="s">
        <v>9573</v>
      </c>
      <c r="M177" s="214">
        <v>45565</v>
      </c>
      <c r="N177" s="227" t="s">
        <v>9578</v>
      </c>
      <c r="O177" s="216">
        <v>386850</v>
      </c>
      <c r="P177" s="216" t="s">
        <v>9576</v>
      </c>
      <c r="Q177" s="216" t="s">
        <v>492</v>
      </c>
      <c r="R177" s="216">
        <v>1</v>
      </c>
      <c r="S177" s="216" t="s">
        <v>9577</v>
      </c>
      <c r="T177" s="216" t="s">
        <v>9573</v>
      </c>
      <c r="U177" s="217">
        <v>45565</v>
      </c>
      <c r="V177" s="227" t="s">
        <v>9580</v>
      </c>
      <c r="W177" s="213">
        <v>16698000</v>
      </c>
      <c r="X177" s="213" t="s">
        <v>9572</v>
      </c>
      <c r="Y177" s="213" t="s">
        <v>884</v>
      </c>
      <c r="Z177" s="213">
        <v>2</v>
      </c>
      <c r="AA177" s="213" t="s">
        <v>9579</v>
      </c>
      <c r="AB177" s="213" t="s">
        <v>9573</v>
      </c>
      <c r="AC177" s="214">
        <v>45565</v>
      </c>
      <c r="AD177" s="227" t="s">
        <v>9582</v>
      </c>
      <c r="AE177" s="218">
        <v>16698000</v>
      </c>
      <c r="AF177" s="218" t="s">
        <v>9572</v>
      </c>
      <c r="AG177" s="218" t="s">
        <v>884</v>
      </c>
      <c r="AH177" s="218">
        <v>2</v>
      </c>
      <c r="AI177" s="218" t="s">
        <v>9581</v>
      </c>
      <c r="AJ177" s="218" t="s">
        <v>9573</v>
      </c>
      <c r="AK177" s="219">
        <v>45565</v>
      </c>
      <c r="AL177" s="227" t="s">
        <v>9586</v>
      </c>
      <c r="AM177" s="213">
        <v>23000</v>
      </c>
      <c r="AN177" s="213" t="s">
        <v>9583</v>
      </c>
      <c r="AO177" s="213" t="s">
        <v>884</v>
      </c>
      <c r="AP177" s="213">
        <v>2</v>
      </c>
      <c r="AQ177" s="213" t="s">
        <v>9585</v>
      </c>
      <c r="AR177" s="213" t="s">
        <v>9584</v>
      </c>
      <c r="AS177" s="214">
        <v>45565</v>
      </c>
      <c r="AT177" s="228" t="s">
        <v>528</v>
      </c>
      <c r="AU177" s="218">
        <v>0</v>
      </c>
      <c r="AV177" s="218" t="s">
        <v>17</v>
      </c>
      <c r="AW177" s="218" t="s">
        <v>17</v>
      </c>
      <c r="AX177" s="218" t="s">
        <v>17</v>
      </c>
      <c r="AY177" s="218" t="s">
        <v>527</v>
      </c>
      <c r="AZ177" s="218" t="s">
        <v>17</v>
      </c>
      <c r="BA177" s="219">
        <v>43742</v>
      </c>
      <c r="BB177" s="227" t="s">
        <v>9590</v>
      </c>
      <c r="BC177" s="213">
        <v>34550</v>
      </c>
      <c r="BD177" s="213" t="s">
        <v>9587</v>
      </c>
      <c r="BE177" s="213" t="s">
        <v>884</v>
      </c>
      <c r="BF177" s="213">
        <v>2</v>
      </c>
      <c r="BG177" s="213" t="s">
        <v>9589</v>
      </c>
      <c r="BH177" s="213" t="s">
        <v>9588</v>
      </c>
      <c r="BI177" s="214">
        <v>45565</v>
      </c>
      <c r="BJ177" s="228" t="s">
        <v>9594</v>
      </c>
      <c r="BK177" s="228">
        <v>719</v>
      </c>
      <c r="BL177" s="228" t="s">
        <v>9591</v>
      </c>
      <c r="BM177" s="228" t="s">
        <v>884</v>
      </c>
      <c r="BN177" s="228">
        <v>2</v>
      </c>
      <c r="BO177" s="228" t="s">
        <v>9593</v>
      </c>
      <c r="BP177" s="218" t="s">
        <v>9592</v>
      </c>
      <c r="BQ177" s="229">
        <v>45565</v>
      </c>
      <c r="BR177" s="227" t="s">
        <v>538</v>
      </c>
      <c r="BS177" s="230" t="s">
        <v>17</v>
      </c>
      <c r="BT177" s="230" t="s">
        <v>17</v>
      </c>
      <c r="BU177" s="230" t="s">
        <v>17</v>
      </c>
      <c r="BV177" s="230" t="s">
        <v>17</v>
      </c>
      <c r="BW177" s="230" t="s">
        <v>17</v>
      </c>
      <c r="BX177" s="230" t="s">
        <v>17</v>
      </c>
      <c r="BY177" s="214">
        <v>43787</v>
      </c>
      <c r="BZ177" s="228" t="s">
        <v>539</v>
      </c>
      <c r="CA177" s="228" t="s">
        <v>17</v>
      </c>
      <c r="CB177" s="228" t="s">
        <v>17</v>
      </c>
      <c r="CC177" s="228" t="s">
        <v>17</v>
      </c>
      <c r="CD177" s="228" t="s">
        <v>17</v>
      </c>
      <c r="CE177" s="228" t="s">
        <v>17</v>
      </c>
      <c r="CF177" s="228" t="s">
        <v>17</v>
      </c>
      <c r="CG177" s="229">
        <v>43787</v>
      </c>
      <c r="CH177" s="227" t="s">
        <v>11880</v>
      </c>
      <c r="CI177" s="228" t="e">
        <v>#N/A</v>
      </c>
      <c r="CJ177" s="228" t="e">
        <v>#N/A</v>
      </c>
      <c r="CK177" s="228" t="e">
        <v>#N/A</v>
      </c>
      <c r="CL177" s="228" t="e">
        <v>#N/A</v>
      </c>
      <c r="CM177" s="228" t="e">
        <v>#N/A</v>
      </c>
      <c r="CN177" s="228" t="e">
        <v>#N/A</v>
      </c>
      <c r="CO177" s="231" t="e">
        <v>#N/A</v>
      </c>
      <c r="CP177" s="228" t="s">
        <v>90</v>
      </c>
      <c r="CQ177" s="230" t="s">
        <v>17</v>
      </c>
      <c r="CR177" s="230">
        <v>0</v>
      </c>
      <c r="CS177" s="230" t="s">
        <v>17</v>
      </c>
      <c r="CT177" s="230" t="s">
        <v>17</v>
      </c>
      <c r="CU177" s="230">
        <v>0</v>
      </c>
      <c r="CV177" s="230">
        <v>0</v>
      </c>
      <c r="CW177" s="214">
        <v>43502</v>
      </c>
      <c r="CX177" s="228" t="s">
        <v>9601</v>
      </c>
      <c r="CY177" s="218">
        <v>7600000</v>
      </c>
      <c r="CZ177" s="218" t="s">
        <v>9598</v>
      </c>
      <c r="DA177" s="218" t="s">
        <v>884</v>
      </c>
      <c r="DB177" s="218">
        <v>2</v>
      </c>
      <c r="DC177" s="218" t="s">
        <v>9606</v>
      </c>
      <c r="DD177" s="218" t="s">
        <v>9599</v>
      </c>
      <c r="DE177" s="220">
        <v>45565</v>
      </c>
      <c r="DF177" s="227" t="s">
        <v>9602</v>
      </c>
      <c r="DG177" s="213">
        <v>0</v>
      </c>
      <c r="DH177" s="230" t="s">
        <v>9572</v>
      </c>
      <c r="DI177" s="230" t="s">
        <v>884</v>
      </c>
      <c r="DJ177" s="230">
        <v>2</v>
      </c>
      <c r="DK177" s="230" t="s">
        <v>9451</v>
      </c>
      <c r="DL177" s="230" t="s">
        <v>9573</v>
      </c>
      <c r="DM177" s="214">
        <v>45565</v>
      </c>
      <c r="DN177" s="228" t="s">
        <v>9605</v>
      </c>
      <c r="DO177" s="218">
        <v>9098000</v>
      </c>
      <c r="DP177" s="228" t="s">
        <v>9603</v>
      </c>
      <c r="DQ177" s="228" t="s">
        <v>884</v>
      </c>
      <c r="DR177" s="228">
        <v>2</v>
      </c>
      <c r="DS177" s="228" t="s">
        <v>9455</v>
      </c>
      <c r="DT177" s="228" t="s">
        <v>9604</v>
      </c>
      <c r="DU177" s="229">
        <v>45565</v>
      </c>
      <c r="DV177" s="227" t="s">
        <v>9607</v>
      </c>
      <c r="DW177" s="213">
        <v>7600000</v>
      </c>
      <c r="DX177" s="230" t="s">
        <v>9598</v>
      </c>
      <c r="DY177" s="230" t="s">
        <v>884</v>
      </c>
      <c r="DZ177" s="230">
        <v>2</v>
      </c>
      <c r="EA177" s="230" t="s">
        <v>9606</v>
      </c>
      <c r="EB177" s="230" t="s">
        <v>9599</v>
      </c>
      <c r="EC177" s="214">
        <v>45565</v>
      </c>
      <c r="ED177" s="228" t="s">
        <v>9611</v>
      </c>
      <c r="EE177" s="218" t="s">
        <v>17</v>
      </c>
      <c r="EF177" s="228" t="s">
        <v>9608</v>
      </c>
      <c r="EG177" s="228" t="s">
        <v>22</v>
      </c>
      <c r="EH177" s="228">
        <v>3</v>
      </c>
      <c r="EI177" s="228" t="s">
        <v>9610</v>
      </c>
      <c r="EJ177" s="228" t="s">
        <v>9609</v>
      </c>
      <c r="EK177" s="229">
        <v>45565</v>
      </c>
      <c r="EL177" s="227" t="s">
        <v>9613</v>
      </c>
      <c r="EM177" s="213" t="s">
        <v>17</v>
      </c>
      <c r="EN177" s="230" t="s">
        <v>17</v>
      </c>
      <c r="EO177" s="230" t="s">
        <v>22</v>
      </c>
      <c r="EP177" s="230">
        <v>3</v>
      </c>
      <c r="EQ177" s="230" t="s">
        <v>9612</v>
      </c>
      <c r="ER177" s="230" t="s">
        <v>17</v>
      </c>
      <c r="ES177" s="214">
        <v>45565</v>
      </c>
      <c r="ET177" s="228" t="s">
        <v>9597</v>
      </c>
      <c r="EU177" s="228">
        <v>719</v>
      </c>
      <c r="EV177" s="228" t="s">
        <v>9595</v>
      </c>
      <c r="EW177" s="228" t="s">
        <v>884</v>
      </c>
      <c r="EX177" s="228">
        <v>2</v>
      </c>
      <c r="EY177" s="228" t="s">
        <v>9596</v>
      </c>
      <c r="EZ177" s="228" t="s">
        <v>9592</v>
      </c>
      <c r="FA177" s="229">
        <v>45565</v>
      </c>
      <c r="FB177" s="227" t="s">
        <v>855</v>
      </c>
      <c r="FC177" s="230">
        <v>4</v>
      </c>
      <c r="FD177" s="230" t="s">
        <v>17</v>
      </c>
      <c r="FE177" s="230" t="s">
        <v>33</v>
      </c>
      <c r="FF177" s="230">
        <v>2</v>
      </c>
      <c r="FG177" s="230" t="s">
        <v>854</v>
      </c>
      <c r="FH177" s="230" t="s">
        <v>17</v>
      </c>
      <c r="FI177" s="214">
        <v>44660</v>
      </c>
      <c r="FJ177" s="227" t="s">
        <v>91</v>
      </c>
      <c r="FK177" s="228" t="s">
        <v>17</v>
      </c>
      <c r="FL177" s="228">
        <v>0</v>
      </c>
      <c r="FM177" s="228" t="s">
        <v>17</v>
      </c>
      <c r="FN177" s="228" t="s">
        <v>17</v>
      </c>
      <c r="FO177" s="228">
        <v>0</v>
      </c>
      <c r="FP177" s="218">
        <v>0</v>
      </c>
      <c r="FQ177" s="219">
        <v>43502</v>
      </c>
      <c r="FR177" s="227" t="s">
        <v>92</v>
      </c>
      <c r="FS177" s="230" t="s">
        <v>17</v>
      </c>
      <c r="FT177" s="230">
        <v>0</v>
      </c>
      <c r="FU177" s="230" t="s">
        <v>17</v>
      </c>
      <c r="FV177" s="230" t="s">
        <v>17</v>
      </c>
      <c r="FW177" s="230">
        <v>0</v>
      </c>
      <c r="FX177" s="230">
        <v>0</v>
      </c>
      <c r="FY177" s="214">
        <v>43502</v>
      </c>
      <c r="FZ177" s="228" t="s">
        <v>2633</v>
      </c>
      <c r="GA177" s="228">
        <v>2</v>
      </c>
      <c r="GB177" s="228" t="s">
        <v>2177</v>
      </c>
      <c r="GC177" s="228" t="s">
        <v>33</v>
      </c>
      <c r="GD177" s="228">
        <v>2</v>
      </c>
      <c r="GE177" s="228" t="s">
        <v>17</v>
      </c>
      <c r="GF177" s="228" t="s">
        <v>17</v>
      </c>
      <c r="GG177" s="229">
        <v>45456</v>
      </c>
      <c r="GH177" s="227" t="s">
        <v>2639</v>
      </c>
      <c r="GI177" s="230">
        <v>1</v>
      </c>
      <c r="GJ177" s="230" t="s">
        <v>2177</v>
      </c>
      <c r="GK177" s="230" t="s">
        <v>33</v>
      </c>
      <c r="GL177" s="230">
        <v>2</v>
      </c>
      <c r="GM177" s="230" t="s">
        <v>17</v>
      </c>
      <c r="GN177" s="230" t="s">
        <v>17</v>
      </c>
      <c r="GO177" s="214">
        <v>45456</v>
      </c>
      <c r="GP177" s="228" t="s">
        <v>2634</v>
      </c>
      <c r="GQ177" s="228">
        <v>1</v>
      </c>
      <c r="GR177" s="228" t="s">
        <v>2177</v>
      </c>
      <c r="GS177" s="228" t="s">
        <v>33</v>
      </c>
      <c r="GT177" s="228">
        <v>2</v>
      </c>
      <c r="GU177" s="228" t="s">
        <v>17</v>
      </c>
      <c r="GV177" s="228" t="s">
        <v>17</v>
      </c>
      <c r="GW177" s="229">
        <v>45456</v>
      </c>
      <c r="GX177" s="227" t="s">
        <v>2640</v>
      </c>
      <c r="GY177" s="230">
        <v>0</v>
      </c>
      <c r="GZ177" s="230" t="s">
        <v>2177</v>
      </c>
      <c r="HA177" s="230" t="s">
        <v>33</v>
      </c>
      <c r="HB177" s="230">
        <v>2</v>
      </c>
      <c r="HC177" s="230" t="s">
        <v>17</v>
      </c>
      <c r="HD177" s="230" t="s">
        <v>17</v>
      </c>
      <c r="HE177" s="214">
        <v>45456</v>
      </c>
      <c r="HF177" s="228" t="s">
        <v>2632</v>
      </c>
      <c r="HG177" s="228">
        <v>2</v>
      </c>
      <c r="HH177" s="228" t="s">
        <v>2177</v>
      </c>
      <c r="HI177" s="228" t="s">
        <v>33</v>
      </c>
      <c r="HJ177" s="228">
        <v>2</v>
      </c>
      <c r="HK177" s="228" t="s">
        <v>17</v>
      </c>
      <c r="HL177" s="228" t="s">
        <v>17</v>
      </c>
      <c r="HM177" s="229">
        <v>45456</v>
      </c>
      <c r="HN177" s="227" t="s">
        <v>2638</v>
      </c>
      <c r="HO177" s="230">
        <v>0</v>
      </c>
      <c r="HP177" s="230" t="s">
        <v>2177</v>
      </c>
      <c r="HQ177" s="230" t="s">
        <v>33</v>
      </c>
      <c r="HR177" s="230">
        <v>2</v>
      </c>
      <c r="HS177" s="230" t="s">
        <v>17</v>
      </c>
      <c r="HT177" s="230" t="s">
        <v>17</v>
      </c>
      <c r="HU177" s="214">
        <v>45456</v>
      </c>
      <c r="HV177" s="228" t="s">
        <v>2635</v>
      </c>
      <c r="HW177" s="228">
        <v>0</v>
      </c>
      <c r="HX177" s="228" t="s">
        <v>2177</v>
      </c>
      <c r="HY177" s="228" t="s">
        <v>33</v>
      </c>
      <c r="HZ177" s="228">
        <v>2</v>
      </c>
      <c r="IA177" s="228" t="s">
        <v>17</v>
      </c>
      <c r="IB177" s="228" t="s">
        <v>17</v>
      </c>
      <c r="IC177" s="229">
        <v>45456</v>
      </c>
      <c r="ID177" s="227" t="s">
        <v>2637</v>
      </c>
      <c r="IE177" s="230">
        <v>2</v>
      </c>
      <c r="IF177" s="230" t="s">
        <v>2177</v>
      </c>
      <c r="IG177" s="230" t="s">
        <v>33</v>
      </c>
      <c r="IH177" s="230">
        <v>2</v>
      </c>
      <c r="II177" s="230" t="s">
        <v>17</v>
      </c>
      <c r="IJ177" s="230" t="s">
        <v>17</v>
      </c>
      <c r="IK177" s="214">
        <v>45456</v>
      </c>
      <c r="IL177" s="228" t="s">
        <v>2636</v>
      </c>
      <c r="IM177" s="228">
        <v>3</v>
      </c>
      <c r="IN177" s="228" t="s">
        <v>2177</v>
      </c>
      <c r="IO177" s="228" t="s">
        <v>33</v>
      </c>
      <c r="IP177" s="228">
        <v>2</v>
      </c>
      <c r="IQ177" s="228" t="s">
        <v>17</v>
      </c>
      <c r="IR177" s="228" t="s">
        <v>17</v>
      </c>
      <c r="IS177" s="229">
        <v>45456</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7"/>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10206</v>
      </c>
      <c r="C1" s="16" t="s">
        <v>10203</v>
      </c>
      <c r="D1" s="16" t="s">
        <v>10204</v>
      </c>
      <c r="E1" s="11" t="s">
        <v>10205</v>
      </c>
      <c r="F1" s="38" t="s">
        <v>10320</v>
      </c>
      <c r="G1" s="38" t="s">
        <v>10321</v>
      </c>
      <c r="H1" s="38" t="s">
        <v>10322</v>
      </c>
      <c r="I1" s="38" t="s">
        <v>10323</v>
      </c>
      <c r="J1" s="38" t="s">
        <v>10324</v>
      </c>
      <c r="K1" s="38" t="s">
        <v>10325</v>
      </c>
      <c r="L1" s="38" t="s">
        <v>10326</v>
      </c>
      <c r="M1" s="38" t="s">
        <v>10327</v>
      </c>
      <c r="N1" s="38" t="s">
        <v>10328</v>
      </c>
      <c r="O1" s="38" t="s">
        <v>10329</v>
      </c>
      <c r="P1" s="39" t="s">
        <v>10330</v>
      </c>
      <c r="Q1" s="38" t="s">
        <v>10331</v>
      </c>
      <c r="R1" s="38" t="s">
        <v>10332</v>
      </c>
      <c r="S1" s="38" t="s">
        <v>10333</v>
      </c>
      <c r="T1" s="38" t="s">
        <v>10334</v>
      </c>
      <c r="U1" s="38" t="s">
        <v>10335</v>
      </c>
      <c r="V1" s="39" t="s">
        <v>10336</v>
      </c>
      <c r="W1" s="39" t="s">
        <v>10337</v>
      </c>
      <c r="X1" s="39" t="s">
        <v>10338</v>
      </c>
      <c r="Y1" s="39" t="s">
        <v>2179</v>
      </c>
      <c r="Z1" s="39" t="s">
        <v>2191</v>
      </c>
      <c r="AA1" s="39" t="s">
        <v>2181</v>
      </c>
      <c r="AB1" s="39" t="s">
        <v>2193</v>
      </c>
      <c r="AC1" s="39" t="s">
        <v>2176</v>
      </c>
      <c r="AD1" s="39" t="s">
        <v>2189</v>
      </c>
      <c r="AE1" s="39" t="s">
        <v>2183</v>
      </c>
      <c r="AF1" s="39" t="s">
        <v>10281</v>
      </c>
      <c r="AG1" s="39" t="s">
        <v>2185</v>
      </c>
    </row>
    <row r="2" spans="1:33" ht="39.65" customHeight="1" x14ac:dyDescent="0.35">
      <c r="A2" s="45">
        <f>'Core Indicators'!A:A</f>
        <v>0</v>
      </c>
      <c r="B2" s="18"/>
      <c r="C2" s="18"/>
      <c r="D2" s="18"/>
      <c r="E2" s="11"/>
      <c r="F2" s="12" t="s">
        <v>10339</v>
      </c>
      <c r="G2" s="12" t="s">
        <v>10340</v>
      </c>
      <c r="H2" s="12" t="s">
        <v>10340</v>
      </c>
      <c r="I2" s="12" t="s">
        <v>10340</v>
      </c>
      <c r="J2" s="12" t="s">
        <v>10340</v>
      </c>
      <c r="K2" s="12"/>
      <c r="L2" s="12" t="s">
        <v>10340</v>
      </c>
      <c r="M2" s="12" t="s">
        <v>10340</v>
      </c>
      <c r="N2" s="12" t="s">
        <v>10340</v>
      </c>
      <c r="O2" s="12" t="s">
        <v>10340</v>
      </c>
      <c r="P2" s="12" t="s">
        <v>10341</v>
      </c>
      <c r="Q2" s="12" t="s">
        <v>10340</v>
      </c>
      <c r="R2" s="12" t="s">
        <v>10340</v>
      </c>
      <c r="S2" s="12" t="s">
        <v>10340</v>
      </c>
      <c r="T2" s="12" t="s">
        <v>10340</v>
      </c>
      <c r="U2" s="12" t="s">
        <v>10340</v>
      </c>
      <c r="V2" s="12" t="s">
        <v>10340</v>
      </c>
      <c r="W2" s="12" t="s">
        <v>10340</v>
      </c>
      <c r="X2" s="12" t="s">
        <v>10340</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44500000</v>
      </c>
      <c r="H3" s="41">
        <f>'Core Indicators'!AE3</f>
        <v>44500000</v>
      </c>
      <c r="I3" s="41">
        <f>'Core Indicators'!AM3</f>
        <v>13595000</v>
      </c>
      <c r="J3" s="41">
        <f>'Core Indicators'!AU3</f>
        <v>2618</v>
      </c>
      <c r="K3" s="41" t="str">
        <f>'Core Indicators'!BC3</f>
        <v>x</v>
      </c>
      <c r="L3" s="41">
        <f>'Core Indicators'!BK3</f>
        <v>1187</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11400000</v>
      </c>
      <c r="T3" s="41">
        <f>'Core Indicators'!EE3</f>
        <v>12300000</v>
      </c>
      <c r="U3" s="41">
        <f>'Core Indicators'!EM3</f>
        <v>0</v>
      </c>
      <c r="V3" s="41">
        <f>'Core Indicators'!FC3</f>
        <v>4</v>
      </c>
      <c r="W3" s="41" t="str">
        <f>'Core Indicators'!FK3</f>
        <v>x</v>
      </c>
      <c r="X3" s="41">
        <f>'Core Indicators'!FS3</f>
        <v>543000</v>
      </c>
      <c r="Y3" s="41">
        <f>'Core Indicators'!GA3</f>
        <v>1</v>
      </c>
      <c r="Z3" s="41">
        <f>'Core Indicators'!GI3</f>
        <v>2</v>
      </c>
      <c r="AA3" s="41">
        <f>'Core Indicators'!GQ3</f>
        <v>3</v>
      </c>
      <c r="AB3" s="41">
        <f>'Core Indicators'!GY3</f>
        <v>3</v>
      </c>
      <c r="AC3" s="41">
        <f>'Core Indicators'!HG3</f>
        <v>2</v>
      </c>
      <c r="AD3" s="41">
        <f>'Core Indicators'!HO3</f>
        <v>2</v>
      </c>
      <c r="AE3" s="41">
        <f>'Core Indicators'!HW3</f>
        <v>0</v>
      </c>
      <c r="AF3" s="41">
        <f>'Core Indicators'!IE3</f>
        <v>3</v>
      </c>
      <c r="AG3" s="41">
        <f>'Core Indicators'!IM3</f>
        <v>3</v>
      </c>
    </row>
    <row r="4" spans="1:33" s="43" customFormat="1" ht="20.149999999999999" customHeight="1" x14ac:dyDescent="0.3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2100</v>
      </c>
      <c r="K4" s="42" t="str">
        <f>'Core Indicators'!BC4</f>
        <v>x</v>
      </c>
      <c r="L4" s="42">
        <f>'Core Indicators'!BK4</f>
        <v>0</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1</v>
      </c>
      <c r="Z4" s="42">
        <f>'Core Indicators'!GI4</f>
        <v>0</v>
      </c>
      <c r="AA4" s="42">
        <f>'Core Indicators'!GQ4</f>
        <v>1</v>
      </c>
      <c r="AB4" s="42">
        <f>'Core Indicators'!GY4</f>
        <v>3</v>
      </c>
      <c r="AC4" s="42">
        <f>'Core Indicators'!HG4</f>
        <v>0</v>
      </c>
      <c r="AD4" s="42">
        <f>'Core Indicators'!HO4</f>
        <v>2</v>
      </c>
      <c r="AE4" s="42">
        <f>'Core Indicators'!HW4</f>
        <v>0</v>
      </c>
      <c r="AF4" s="42">
        <f>'Core Indicators'!IE4</f>
        <v>3</v>
      </c>
      <c r="AG4" s="42">
        <f>'Core Indicators'!IM4</f>
        <v>3</v>
      </c>
    </row>
    <row r="5" spans="1:33" s="43" customFormat="1" ht="20.149999999999999" customHeight="1" x14ac:dyDescent="0.3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639313</v>
      </c>
      <c r="G5" s="41">
        <f>'Core Indicators'!W5</f>
        <v>7361000</v>
      </c>
      <c r="H5" s="41">
        <f>'Core Indicators'!AE5</f>
        <v>2800000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4561000</v>
      </c>
      <c r="R5" s="41">
        <f>'Core Indicators'!DO5</f>
        <v>0</v>
      </c>
      <c r="S5" s="41">
        <f>'Core Indicators'!DW5</f>
        <v>2800000</v>
      </c>
      <c r="T5" s="41">
        <f>'Core Indicators'!EE5</f>
        <v>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3</v>
      </c>
    </row>
    <row r="6" spans="1:33" s="43" customFormat="1" ht="20.149999999999999" customHeight="1" x14ac:dyDescent="0.3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0</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0</v>
      </c>
      <c r="AE6" s="42">
        <f>'Core Indicators'!HW6</f>
        <v>0</v>
      </c>
      <c r="AF6" s="42">
        <f>'Core Indicators'!IE6</f>
        <v>1</v>
      </c>
      <c r="AG6" s="42">
        <f>'Core Indicators'!IM6</f>
        <v>0</v>
      </c>
    </row>
    <row r="7" spans="1:33" s="43" customFormat="1" ht="20.149999999999999" customHeight="1" x14ac:dyDescent="0.3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2</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1</v>
      </c>
      <c r="Z7" s="41">
        <f>'Core Indicators'!GI7</f>
        <v>0</v>
      </c>
      <c r="AA7" s="41">
        <f>'Core Indicators'!GQ7</f>
        <v>2</v>
      </c>
      <c r="AB7" s="41">
        <f>'Core Indicators'!GY7</f>
        <v>0</v>
      </c>
      <c r="AC7" s="41">
        <f>'Core Indicators'!HG7</f>
        <v>2</v>
      </c>
      <c r="AD7" s="41">
        <f>'Core Indicators'!HO7</f>
        <v>1</v>
      </c>
      <c r="AE7" s="41">
        <f>'Core Indicators'!HW7</f>
        <v>0</v>
      </c>
      <c r="AF7" s="41">
        <f>'Core Indicators'!IE7</f>
        <v>2</v>
      </c>
      <c r="AG7" s="41">
        <f>'Core Indicators'!IM7</f>
        <v>0</v>
      </c>
    </row>
    <row r="8" spans="1:33" s="43" customFormat="1" ht="20.149999999999999" customHeight="1" x14ac:dyDescent="0.3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6005000</v>
      </c>
      <c r="I8" s="42">
        <f>'Core Indicators'!AM8</f>
        <v>604000</v>
      </c>
      <c r="J8" s="42" t="str">
        <f>'Core Indicators'!AU8</f>
        <v>x</v>
      </c>
      <c r="K8" s="42">
        <f>'Core Indicators'!BC8</f>
        <v>564</v>
      </c>
      <c r="L8" s="42">
        <f>'Core Indicators'!BK8</f>
        <v>68</v>
      </c>
      <c r="M8" s="42" t="str">
        <f>'Core Indicators'!BS8</f>
        <v>x</v>
      </c>
      <c r="N8" s="42" t="str">
        <f>'Core Indicators'!CA8</f>
        <v>x</v>
      </c>
      <c r="O8" s="42" t="e">
        <f>'Core Indicators'!CI8</f>
        <v>#N/A</v>
      </c>
      <c r="P8" s="42">
        <f>'Core Indicators'!CQ8</f>
        <v>444</v>
      </c>
      <c r="Q8" s="42">
        <f>'Core Indicators'!DG8</f>
        <v>6284000</v>
      </c>
      <c r="R8" s="42">
        <f>'Core Indicators'!DO8</f>
        <v>4820000</v>
      </c>
      <c r="S8" s="42">
        <f>'Core Indicators'!DW8</f>
        <v>1063000</v>
      </c>
      <c r="T8" s="42">
        <f>'Core Indicators'!EE8</f>
        <v>122000</v>
      </c>
      <c r="U8" s="42">
        <f>'Core Indicators'!EM8</f>
        <v>0</v>
      </c>
      <c r="V8" s="42">
        <f>'Core Indicators'!FC8</f>
        <v>5</v>
      </c>
      <c r="W8" s="42" t="str">
        <f>'Core Indicators'!FK8</f>
        <v>x</v>
      </c>
      <c r="X8" s="42" t="str">
        <f>'Core Indicators'!FS8</f>
        <v>x</v>
      </c>
      <c r="Y8" s="42">
        <f>'Core Indicators'!GA8</f>
        <v>0</v>
      </c>
      <c r="Z8" s="42">
        <f>'Core Indicators'!GI8</f>
        <v>1</v>
      </c>
      <c r="AA8" s="42">
        <f>'Core Indicators'!GQ8</f>
        <v>1</v>
      </c>
      <c r="AB8" s="42">
        <f>'Core Indicators'!GY8</f>
        <v>0</v>
      </c>
      <c r="AC8" s="42">
        <f>'Core Indicators'!HG8</f>
        <v>0</v>
      </c>
      <c r="AD8" s="42">
        <f>'Core Indicators'!HO8</f>
        <v>1</v>
      </c>
      <c r="AE8" s="42">
        <f>'Core Indicators'!HW8</f>
        <v>1</v>
      </c>
      <c r="AF8" s="42">
        <f>'Core Indicators'!IE8</f>
        <v>0</v>
      </c>
      <c r="AG8" s="42">
        <f>'Core Indicators'!IM8</f>
        <v>3</v>
      </c>
    </row>
    <row r="9" spans="1:33" s="43" customFormat="1" ht="20.149999999999999" customHeight="1" x14ac:dyDescent="0.35">
      <c r="A9" s="62" t="str">
        <f>'Core Indicators'!A:A</f>
        <v>Conflict in northern region</v>
      </c>
      <c r="B9" s="62" t="str">
        <f>'Core Indicators'!B:B</f>
        <v>Conflict,Displacement,Violence</v>
      </c>
      <c r="C9" s="62" t="str">
        <f>'Core Indicators'!C9</f>
        <v>BEN002</v>
      </c>
      <c r="D9" s="62" t="str">
        <f>'Core Indicators'!D9</f>
        <v>Benin</v>
      </c>
      <c r="E9" s="62" t="str">
        <f>'Core Indicators'!E9</f>
        <v>BEN</v>
      </c>
      <c r="F9" s="41">
        <f>'Core Indicators'!O9</f>
        <v>47633</v>
      </c>
      <c r="G9" s="41">
        <f>'Core Indicators'!W9</f>
        <v>2115000</v>
      </c>
      <c r="H9" s="41">
        <f>'Core Indicators'!AE9</f>
        <v>308000</v>
      </c>
      <c r="I9" s="41">
        <f>'Core Indicators'!AM9</f>
        <v>26000</v>
      </c>
      <c r="J9" s="41" t="str">
        <f>'Core Indicators'!AU9</f>
        <v>x</v>
      </c>
      <c r="K9" s="41" t="str">
        <f>'Core Indicators'!BC9</f>
        <v>x</v>
      </c>
      <c r="L9" s="41">
        <f>'Core Indicators'!BK9</f>
        <v>95</v>
      </c>
      <c r="M9" s="41" t="str">
        <f>'Core Indicators'!BS9</f>
        <v>x</v>
      </c>
      <c r="N9" s="41" t="str">
        <f>'Core Indicators'!CA9</f>
        <v>x</v>
      </c>
      <c r="O9" s="41" t="e">
        <f>'Core Indicators'!CI9</f>
        <v>#N/A</v>
      </c>
      <c r="P9" s="41" t="str">
        <f>'Core Indicators'!CQ9</f>
        <v>x</v>
      </c>
      <c r="Q9" s="41">
        <f>'Core Indicators'!DG9</f>
        <v>1807000</v>
      </c>
      <c r="R9" s="41">
        <f>'Core Indicators'!DO9</f>
        <v>249000</v>
      </c>
      <c r="S9" s="41">
        <f>'Core Indicators'!DW9</f>
        <v>59000</v>
      </c>
      <c r="T9" s="41">
        <f>'Core Indicators'!EE9</f>
        <v>0</v>
      </c>
      <c r="U9" s="41">
        <f>'Core Indicators'!EM9</f>
        <v>0</v>
      </c>
      <c r="V9" s="41">
        <f>'Core Indicators'!FC9</f>
        <v>3</v>
      </c>
      <c r="W9" s="41" t="str">
        <f>'Core Indicators'!FK9</f>
        <v>x</v>
      </c>
      <c r="X9" s="41" t="str">
        <f>'Core Indicators'!FS9</f>
        <v>x</v>
      </c>
      <c r="Y9" s="41">
        <f>'Core Indicators'!GA9</f>
        <v>0</v>
      </c>
      <c r="Z9" s="41">
        <f>'Core Indicators'!GI9</f>
        <v>1</v>
      </c>
      <c r="AA9" s="41">
        <f>'Core Indicators'!GQ9</f>
        <v>0</v>
      </c>
      <c r="AB9" s="41">
        <f>'Core Indicators'!GY9</f>
        <v>0</v>
      </c>
      <c r="AC9" s="41">
        <f>'Core Indicators'!HG9</f>
        <v>0</v>
      </c>
      <c r="AD9" s="41">
        <f>'Core Indicators'!HO9</f>
        <v>1</v>
      </c>
      <c r="AE9" s="41">
        <f>'Core Indicators'!HW9</f>
        <v>2</v>
      </c>
      <c r="AF9" s="41">
        <f>'Core Indicators'!IE9</f>
        <v>0</v>
      </c>
      <c r="AG9" s="41">
        <f>'Core Indicators'!IM9</f>
        <v>3</v>
      </c>
    </row>
    <row r="10" spans="1:33" s="43" customFormat="1" ht="20.149999999999999" customHeight="1" x14ac:dyDescent="0.35">
      <c r="A10" s="233" t="str">
        <f>'Core Indicators'!A:A</f>
        <v>Conflict in Burkina Faso</v>
      </c>
      <c r="B10" s="233" t="str">
        <f>'Core Indicators'!B:B</f>
        <v>Conflict,Displacement,Violence</v>
      </c>
      <c r="C10" s="233" t="str">
        <f>'Core Indicators'!C10</f>
        <v>BFA002</v>
      </c>
      <c r="D10" s="233" t="str">
        <f>'Core Indicators'!D10</f>
        <v>Burkina Faso</v>
      </c>
      <c r="E10" s="233" t="str">
        <f>'Core Indicators'!E10</f>
        <v>BFA</v>
      </c>
      <c r="F10" s="42">
        <f>'Core Indicators'!O10</f>
        <v>274220</v>
      </c>
      <c r="G10" s="42">
        <f>'Core Indicators'!W10</f>
        <v>23300000</v>
      </c>
      <c r="H10" s="42">
        <f>'Core Indicators'!AE10</f>
        <v>6300000</v>
      </c>
      <c r="I10" s="42">
        <f>'Core Indicators'!AM10</f>
        <v>2321000</v>
      </c>
      <c r="J10" s="42">
        <f>'Core Indicators'!AU10</f>
        <v>1</v>
      </c>
      <c r="K10" s="42" t="str">
        <f>'Core Indicators'!BC10</f>
        <v>x</v>
      </c>
      <c r="L10" s="42">
        <f>'Core Indicators'!BK10</f>
        <v>4718</v>
      </c>
      <c r="M10" s="42" t="str">
        <f>'Core Indicators'!BS10</f>
        <v>x</v>
      </c>
      <c r="N10" s="42" t="str">
        <f>'Core Indicators'!CA10</f>
        <v>x</v>
      </c>
      <c r="O10" s="42" t="e">
        <f>'Core Indicators'!CI10</f>
        <v>#N/A</v>
      </c>
      <c r="P10" s="42" t="str">
        <f>'Core Indicators'!CQ10</f>
        <v>x</v>
      </c>
      <c r="Q10" s="42">
        <f>'Core Indicators'!DG10</f>
        <v>17000000</v>
      </c>
      <c r="R10" s="42">
        <f>'Core Indicators'!DO10</f>
        <v>0</v>
      </c>
      <c r="S10" s="42">
        <f>'Core Indicators'!DW10</f>
        <v>3528000</v>
      </c>
      <c r="T10" s="42">
        <f>'Core Indicators'!EE10</f>
        <v>2646000</v>
      </c>
      <c r="U10" s="42">
        <f>'Core Indicators'!EM10</f>
        <v>126000</v>
      </c>
      <c r="V10" s="42">
        <f>'Core Indicators'!FC10</f>
        <v>4</v>
      </c>
      <c r="W10" s="42" t="str">
        <f>'Core Indicators'!FK10</f>
        <v>x</v>
      </c>
      <c r="X10" s="42" t="str">
        <f>'Core Indicators'!FS10</f>
        <v>x</v>
      </c>
      <c r="Y10" s="42">
        <f>'Core Indicators'!GA10</f>
        <v>1</v>
      </c>
      <c r="Z10" s="42">
        <f>'Core Indicators'!GI10</f>
        <v>3</v>
      </c>
      <c r="AA10" s="42">
        <f>'Core Indicators'!GQ10</f>
        <v>3</v>
      </c>
      <c r="AB10" s="42">
        <f>'Core Indicators'!GY10</f>
        <v>3</v>
      </c>
      <c r="AC10" s="42">
        <f>'Core Indicators'!HG10</f>
        <v>2</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Mutliple crises in Bangladesh</v>
      </c>
      <c r="B11" s="62" t="str">
        <f>'Core Indicators'!B:B</f>
        <v>Conflict,Violence,Displacement,Floods</v>
      </c>
      <c r="C11" s="62" t="str">
        <f>'Core Indicators'!C11</f>
        <v>BGD001</v>
      </c>
      <c r="D11" s="62" t="str">
        <f>'Core Indicators'!D11</f>
        <v>Bangladesh</v>
      </c>
      <c r="E11" s="62" t="str">
        <f>'Core Indicators'!E11</f>
        <v>BGD</v>
      </c>
      <c r="F11" s="41">
        <f>'Core Indicators'!O11</f>
        <v>147570</v>
      </c>
      <c r="G11" s="41">
        <f>'Core Indicators'!W11</f>
        <v>170823000</v>
      </c>
      <c r="H11" s="41">
        <f>'Core Indicators'!AE11</f>
        <v>100796000</v>
      </c>
      <c r="I11" s="41">
        <f>'Core Indicators'!AM11</f>
        <v>2035000</v>
      </c>
      <c r="J11" s="41" t="str">
        <f>'Core Indicators'!AU11</f>
        <v>x</v>
      </c>
      <c r="K11" s="41" t="str">
        <f>'Core Indicators'!BC11</f>
        <v>x</v>
      </c>
      <c r="L11" s="41">
        <f>'Core Indicators'!BK11</f>
        <v>106</v>
      </c>
      <c r="M11" s="41">
        <f>'Core Indicators'!BS11</f>
        <v>504778</v>
      </c>
      <c r="N11" s="41">
        <f>'Core Indicators'!CA11</f>
        <v>67329</v>
      </c>
      <c r="O11" s="41" t="e">
        <f>'Core Indicators'!CI11</f>
        <v>#N/A</v>
      </c>
      <c r="P11" s="41">
        <f>'Core Indicators'!CQ11</f>
        <v>748000000</v>
      </c>
      <c r="Q11" s="41">
        <f>'Core Indicators'!DG11</f>
        <v>70027000</v>
      </c>
      <c r="R11" s="41">
        <f>'Core Indicators'!DO11</f>
        <v>60095000</v>
      </c>
      <c r="S11" s="41">
        <f>'Core Indicators'!DW11</f>
        <v>29563000</v>
      </c>
      <c r="T11" s="41">
        <f>'Core Indicators'!EE11</f>
        <v>11139000</v>
      </c>
      <c r="U11" s="41">
        <f>'Core Indicators'!EM11</f>
        <v>0</v>
      </c>
      <c r="V11" s="41">
        <f>'Core Indicators'!FC11</f>
        <v>5</v>
      </c>
      <c r="W11" s="41" t="str">
        <f>'Core Indicators'!FK11</f>
        <v>x</v>
      </c>
      <c r="X11" s="41" t="str">
        <f>'Core Indicators'!FS11</f>
        <v>x</v>
      </c>
      <c r="Y11" s="41">
        <f>'Core Indicators'!GA11</f>
        <v>2</v>
      </c>
      <c r="Z11" s="41">
        <f>'Core Indicators'!GI11</f>
        <v>2</v>
      </c>
      <c r="AA11" s="41">
        <f>'Core Indicators'!GQ11</f>
        <v>1</v>
      </c>
      <c r="AB11" s="41">
        <f>'Core Indicators'!GY11</f>
        <v>0</v>
      </c>
      <c r="AC11" s="41">
        <f>'Core Indicators'!HG11</f>
        <v>1</v>
      </c>
      <c r="AD11" s="41">
        <f>'Core Indicators'!HO11</f>
        <v>2</v>
      </c>
      <c r="AE11" s="41">
        <f>'Core Indicators'!HW11</f>
        <v>0</v>
      </c>
      <c r="AF11" s="41">
        <f>'Core Indicators'!IE11</f>
        <v>1</v>
      </c>
      <c r="AG11" s="41">
        <f>'Core Indicators'!IM11</f>
        <v>3</v>
      </c>
    </row>
    <row r="12" spans="1:33" s="43" customFormat="1" ht="20.149999999999999" customHeight="1" x14ac:dyDescent="0.35">
      <c r="A12" s="233" t="str">
        <f>'Core Indicators'!A:A</f>
        <v>Rohingya refugee crisis</v>
      </c>
      <c r="B12" s="233" t="str">
        <f>'Core Indicators'!B:B</f>
        <v>Conflict,Violence,Displacement</v>
      </c>
      <c r="C12" s="233" t="str">
        <f>'Core Indicators'!C12</f>
        <v>BGD002</v>
      </c>
      <c r="D12" s="233" t="str">
        <f>'Core Indicators'!D12</f>
        <v>Bangladesh</v>
      </c>
      <c r="E12" s="233" t="str">
        <f>'Core Indicators'!E12</f>
        <v>BGD</v>
      </c>
      <c r="F12" s="42">
        <f>'Core Indicators'!O12</f>
        <v>710.46</v>
      </c>
      <c r="G12" s="42">
        <f>'Core Indicators'!W12</f>
        <v>1538000</v>
      </c>
      <c r="H12" s="42">
        <f>'Core Indicators'!AE12</f>
        <v>1538000</v>
      </c>
      <c r="I12" s="42">
        <f>'Core Indicators'!AM12</f>
        <v>994000</v>
      </c>
      <c r="J12" s="42" t="str">
        <f>'Core Indicators'!AU12</f>
        <v>x</v>
      </c>
      <c r="K12" s="42" t="str">
        <f>'Core Indicators'!BC12</f>
        <v>x</v>
      </c>
      <c r="L12" s="42">
        <f>'Core Indicators'!BK12</f>
        <v>21</v>
      </c>
      <c r="M12" s="42" t="str">
        <f>'Core Indicators'!BS12</f>
        <v>x</v>
      </c>
      <c r="N12" s="42" t="str">
        <f>'Core Indicators'!CA12</f>
        <v>x</v>
      </c>
      <c r="O12" s="42" t="e">
        <f>'Core Indicators'!CI12</f>
        <v>#N/A</v>
      </c>
      <c r="P12" s="42" t="str">
        <f>'Core Indicators'!CQ12</f>
        <v>x</v>
      </c>
      <c r="Q12" s="42">
        <f>'Core Indicators'!DG12</f>
        <v>0</v>
      </c>
      <c r="R12" s="42">
        <f>'Core Indicators'!DO12</f>
        <v>0</v>
      </c>
      <c r="S12" s="42">
        <f>'Core Indicators'!DW12</f>
        <v>1316000</v>
      </c>
      <c r="T12" s="42">
        <f>'Core Indicators'!EE12</f>
        <v>222000</v>
      </c>
      <c r="U12" s="42" t="str">
        <f>'Core Indicators'!EM12</f>
        <v>x</v>
      </c>
      <c r="V12" s="42">
        <f>'Core Indicators'!FC12</f>
        <v>3</v>
      </c>
      <c r="W12" s="42" t="str">
        <f>'Core Indicators'!FK12</f>
        <v>x</v>
      </c>
      <c r="X12" s="42" t="str">
        <f>'Core Indicators'!FS12</f>
        <v>x</v>
      </c>
      <c r="Y12" s="42">
        <f>'Core Indicators'!GA12</f>
        <v>2</v>
      </c>
      <c r="Z12" s="42">
        <f>'Core Indicators'!GI12</f>
        <v>2</v>
      </c>
      <c r="AA12" s="42">
        <f>'Core Indicators'!GQ12</f>
        <v>1</v>
      </c>
      <c r="AB12" s="42">
        <f>'Core Indicators'!GY12</f>
        <v>0</v>
      </c>
      <c r="AC12" s="42">
        <f>'Core Indicators'!HG12</f>
        <v>1</v>
      </c>
      <c r="AD12" s="42">
        <f>'Core Indicators'!HO12</f>
        <v>2</v>
      </c>
      <c r="AE12" s="42">
        <f>'Core Indicators'!HW12</f>
        <v>1</v>
      </c>
      <c r="AF12" s="42">
        <f>'Core Indicators'!IE12</f>
        <v>1</v>
      </c>
      <c r="AG12" s="42">
        <f>'Core Indicators'!IM12</f>
        <v>1</v>
      </c>
    </row>
    <row r="13" spans="1:33" s="43" customFormat="1" ht="20.149999999999999" customHeight="1" x14ac:dyDescent="0.35">
      <c r="A13" s="62" t="str">
        <f>'Core Indicators'!A:A</f>
        <v>Chronic Food Security Crisis in Bangladesh</v>
      </c>
      <c r="B13" s="62" t="str">
        <f>'Core Indicators'!B:B</f>
        <v>Food Security,Socio-political,Cyclone,Floods,Other seasonal event</v>
      </c>
      <c r="C13" s="62" t="str">
        <f>'Core Indicators'!C13</f>
        <v>BGD012</v>
      </c>
      <c r="D13" s="62" t="str">
        <f>'Core Indicators'!D13</f>
        <v>Bangladesh</v>
      </c>
      <c r="E13" s="62" t="str">
        <f>'Core Indicators'!E13</f>
        <v>BGD</v>
      </c>
      <c r="F13" s="41">
        <f>'Core Indicators'!O13</f>
        <v>147570</v>
      </c>
      <c r="G13" s="41">
        <f>'Core Indicators'!W13</f>
        <v>169285000</v>
      </c>
      <c r="H13" s="41">
        <f>'Core Indicators'!AE13</f>
        <v>99258000</v>
      </c>
      <c r="I13" s="41">
        <f>'Core Indicators'!AM13</f>
        <v>0</v>
      </c>
      <c r="J13" s="41">
        <f>'Core Indicators'!AU13</f>
        <v>0</v>
      </c>
      <c r="K13" s="41" t="str">
        <f>'Core Indicators'!BC13</f>
        <v>x</v>
      </c>
      <c r="L13" s="41">
        <f>'Core Indicators'!BK13</f>
        <v>0</v>
      </c>
      <c r="M13" s="41" t="str">
        <f>'Core Indicators'!BS13</f>
        <v>x</v>
      </c>
      <c r="N13" s="41" t="str">
        <f>'Core Indicators'!CA13</f>
        <v>x</v>
      </c>
      <c r="O13" s="41" t="e">
        <f>'Core Indicators'!CI13</f>
        <v>#N/A</v>
      </c>
      <c r="P13" s="41" t="str">
        <f>'Core Indicators'!CQ13</f>
        <v>x</v>
      </c>
      <c r="Q13" s="41">
        <f>'Core Indicators'!DG13</f>
        <v>70027000</v>
      </c>
      <c r="R13" s="41">
        <f>'Core Indicators'!DO13</f>
        <v>60895000</v>
      </c>
      <c r="S13" s="41">
        <f>'Core Indicators'!DW13</f>
        <v>27446000</v>
      </c>
      <c r="T13" s="41">
        <f>'Core Indicators'!EE13</f>
        <v>10917000</v>
      </c>
      <c r="U13" s="41">
        <f>'Core Indicators'!EM13</f>
        <v>0</v>
      </c>
      <c r="V13" s="41">
        <f>'Core Indicators'!FC13</f>
        <v>1</v>
      </c>
      <c r="W13" s="41" t="str">
        <f>'Core Indicators'!FK13</f>
        <v>x</v>
      </c>
      <c r="X13" s="41" t="str">
        <f>'Core Indicators'!FS13</f>
        <v>x</v>
      </c>
      <c r="Y13" s="41">
        <f>'Core Indicators'!GA13</f>
        <v>2</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3</v>
      </c>
    </row>
    <row r="14" spans="1:33" s="43" customFormat="1" ht="20.149999999999999" customHeight="1" x14ac:dyDescent="0.35">
      <c r="A14" s="233" t="str">
        <f>'Core Indicators'!A:A</f>
        <v>Cyclone Remal</v>
      </c>
      <c r="B14" s="233" t="str">
        <f>'Core Indicators'!B:B</f>
        <v>Cyclone,Floods</v>
      </c>
      <c r="C14" s="233" t="str">
        <f>'Core Indicators'!C14</f>
        <v>BGD013</v>
      </c>
      <c r="D14" s="233" t="str">
        <f>'Core Indicators'!D14</f>
        <v>Bangladesh</v>
      </c>
      <c r="E14" s="233" t="str">
        <f>'Core Indicators'!E14</f>
        <v>BGD</v>
      </c>
      <c r="F14" s="42">
        <f>'Core Indicators'!O14</f>
        <v>43363.76</v>
      </c>
      <c r="G14" s="42">
        <f>'Core Indicators'!W14</f>
        <v>43814000</v>
      </c>
      <c r="H14" s="42">
        <f>'Core Indicators'!AE14</f>
        <v>4600000</v>
      </c>
      <c r="I14" s="42">
        <f>'Core Indicators'!AM14</f>
        <v>278000</v>
      </c>
      <c r="J14" s="42" t="str">
        <f>'Core Indicators'!AU14</f>
        <v>x</v>
      </c>
      <c r="K14" s="42" t="str">
        <f>'Core Indicators'!BC14</f>
        <v>x</v>
      </c>
      <c r="L14" s="42">
        <f>'Core Indicators'!BK14</f>
        <v>16</v>
      </c>
      <c r="M14" s="42">
        <f>'Core Indicators'!BS14</f>
        <v>133528</v>
      </c>
      <c r="N14" s="42">
        <f>'Core Indicators'!CA14</f>
        <v>40338</v>
      </c>
      <c r="O14" s="42" t="e">
        <f>'Core Indicators'!CI14</f>
        <v>#N/A</v>
      </c>
      <c r="P14" s="42">
        <f>'Core Indicators'!CQ14</f>
        <v>592000000</v>
      </c>
      <c r="Q14" s="42">
        <f>'Core Indicators'!DG14</f>
        <v>39214000</v>
      </c>
      <c r="R14" s="42">
        <f>'Core Indicators'!DO14</f>
        <v>3297000</v>
      </c>
      <c r="S14" s="42">
        <f>'Core Indicators'!DW14</f>
        <v>1303000</v>
      </c>
      <c r="T14" s="42" t="str">
        <f>'Core Indicators'!EE14</f>
        <v>x</v>
      </c>
      <c r="U14" s="42" t="str">
        <f>'Core Indicators'!EM14</f>
        <v>x</v>
      </c>
      <c r="V14" s="42">
        <f>'Core Indicators'!FC14</f>
        <v>4</v>
      </c>
      <c r="W14" s="42" t="str">
        <f>'Core Indicators'!FK14</f>
        <v>x</v>
      </c>
      <c r="X14" s="42" t="str">
        <f>'Core Indicators'!FS14</f>
        <v>x</v>
      </c>
      <c r="Y14" s="42">
        <f>'Core Indicators'!GA14</f>
        <v>2</v>
      </c>
      <c r="Z14" s="42">
        <f>'Core Indicators'!GI14</f>
        <v>0</v>
      </c>
      <c r="AA14" s="42">
        <f>'Core Indicators'!GQ14</f>
        <v>0</v>
      </c>
      <c r="AB14" s="42">
        <f>'Core Indicators'!GY14</f>
        <v>0</v>
      </c>
      <c r="AC14" s="42">
        <f>'Core Indicators'!HG14</f>
        <v>0</v>
      </c>
      <c r="AD14" s="42">
        <f>'Core Indicators'!HO14</f>
        <v>0</v>
      </c>
      <c r="AE14" s="42">
        <f>'Core Indicators'!HW14</f>
        <v>0</v>
      </c>
      <c r="AF14" s="42">
        <f>'Core Indicators'!IE14</f>
        <v>1</v>
      </c>
      <c r="AG14" s="42">
        <f>'Core Indicators'!IM14</f>
        <v>3</v>
      </c>
    </row>
    <row r="15" spans="1:33" s="43" customFormat="1" ht="20.149999999999999" customHeight="1" x14ac:dyDescent="0.35">
      <c r="A15" s="62" t="str">
        <f>'Core Indicators'!A:A</f>
        <v>2024 Monsoon Floods in Bangladesh</v>
      </c>
      <c r="B15" s="62" t="str">
        <f>'Core Indicators'!B:B</f>
        <v>Floods</v>
      </c>
      <c r="C15" s="62" t="str">
        <f>'Core Indicators'!C15</f>
        <v>BGD014</v>
      </c>
      <c r="D15" s="62" t="str">
        <f>'Core Indicators'!D15</f>
        <v>Bangladesh</v>
      </c>
      <c r="E15" s="62" t="str">
        <f>'Core Indicators'!E15</f>
        <v>BGD</v>
      </c>
      <c r="F15" s="41">
        <f>'Core Indicators'!O15</f>
        <v>60568</v>
      </c>
      <c r="G15" s="41">
        <f>'Core Indicators'!W15</f>
        <v>67171000</v>
      </c>
      <c r="H15" s="41">
        <f>'Core Indicators'!AE15</f>
        <v>13800000</v>
      </c>
      <c r="I15" s="41">
        <f>'Core Indicators'!AM15</f>
        <v>763000</v>
      </c>
      <c r="J15" s="41" t="str">
        <f>'Core Indicators'!AU15</f>
        <v>x</v>
      </c>
      <c r="K15" s="41" t="str">
        <f>'Core Indicators'!BC15</f>
        <v>x</v>
      </c>
      <c r="L15" s="41">
        <f>'Core Indicators'!BK15</f>
        <v>69</v>
      </c>
      <c r="M15" s="41">
        <f>'Core Indicators'!BS15</f>
        <v>371250</v>
      </c>
      <c r="N15" s="41">
        <f>'Core Indicators'!CA15</f>
        <v>26991</v>
      </c>
      <c r="O15" s="41" t="e">
        <f>'Core Indicators'!CI15</f>
        <v>#N/A</v>
      </c>
      <c r="P15" s="41">
        <f>'Core Indicators'!CQ15</f>
        <v>156000000</v>
      </c>
      <c r="Q15" s="41">
        <f>'Core Indicators'!DG15</f>
        <v>53371000</v>
      </c>
      <c r="R15" s="41">
        <f>'Core Indicators'!DO15</f>
        <v>8800000</v>
      </c>
      <c r="S15" s="41">
        <f>'Core Indicators'!DW15</f>
        <v>5000000</v>
      </c>
      <c r="T15" s="41" t="str">
        <f>'Core Indicators'!EE15</f>
        <v>x</v>
      </c>
      <c r="U15" s="41" t="str">
        <f>'Core Indicators'!EM15</f>
        <v>x</v>
      </c>
      <c r="V15" s="41">
        <f>'Core Indicators'!FC15</f>
        <v>4</v>
      </c>
      <c r="W15" s="41" t="str">
        <f>'Core Indicators'!FK15</f>
        <v>x</v>
      </c>
      <c r="X15" s="41" t="str">
        <f>'Core Indicators'!FS15</f>
        <v>x</v>
      </c>
      <c r="Y15" s="41">
        <f>'Core Indicators'!GA15</f>
        <v>2</v>
      </c>
      <c r="Z15" s="41">
        <f>'Core Indicators'!GI15</f>
        <v>0</v>
      </c>
      <c r="AA15" s="41">
        <f>'Core Indicators'!GQ15</f>
        <v>0</v>
      </c>
      <c r="AB15" s="41">
        <f>'Core Indicators'!GY15</f>
        <v>0</v>
      </c>
      <c r="AC15" s="41">
        <f>'Core Indicators'!HG15</f>
        <v>0</v>
      </c>
      <c r="AD15" s="41">
        <f>'Core Indicators'!HO15</f>
        <v>0</v>
      </c>
      <c r="AE15" s="41">
        <f>'Core Indicators'!HW15</f>
        <v>0</v>
      </c>
      <c r="AF15" s="41">
        <f>'Core Indicators'!IE15</f>
        <v>1</v>
      </c>
      <c r="AG15" s="41">
        <f>'Core Indicators'!IM15</f>
        <v>3</v>
      </c>
    </row>
    <row r="16" spans="1:33" s="43" customFormat="1" ht="20.149999999999999" customHeight="1" x14ac:dyDescent="0.35">
      <c r="A16" s="233" t="str">
        <f>'Core Indicators'!A:A</f>
        <v>Displacement from Russia-Ukraine conflict in Bulgaria</v>
      </c>
      <c r="B16" s="233" t="str">
        <f>'Core Indicators'!B:B</f>
        <v>Conflict,Displacement</v>
      </c>
      <c r="C16" s="233" t="str">
        <f>'Core Indicators'!C16</f>
        <v>BGR002</v>
      </c>
      <c r="D16" s="233" t="str">
        <f>'Core Indicators'!D16</f>
        <v>Bulgaria</v>
      </c>
      <c r="E16" s="233" t="str">
        <f>'Core Indicators'!E16</f>
        <v>BGR</v>
      </c>
      <c r="F16" s="42">
        <f>'Core Indicators'!O16</f>
        <v>108560</v>
      </c>
      <c r="G16" s="42">
        <f>'Core Indicators'!W16</f>
        <v>6531000</v>
      </c>
      <c r="H16" s="42">
        <f>'Core Indicators'!AE16</f>
        <v>66000</v>
      </c>
      <c r="I16" s="42">
        <f>'Core Indicators'!AM16</f>
        <v>66000</v>
      </c>
      <c r="J16" s="42" t="str">
        <f>'Core Indicators'!AU16</f>
        <v>x</v>
      </c>
      <c r="K16" s="42" t="str">
        <f>'Core Indicators'!BC16</f>
        <v>x</v>
      </c>
      <c r="L16" s="42">
        <f>'Core Indicators'!BK16</f>
        <v>0</v>
      </c>
      <c r="M16" s="42">
        <f>'Core Indicators'!BS16</f>
        <v>0</v>
      </c>
      <c r="N16" s="42">
        <f>'Core Indicators'!CA16</f>
        <v>0</v>
      </c>
      <c r="O16" s="42" t="e">
        <f>'Core Indicators'!CI16</f>
        <v>#N/A</v>
      </c>
      <c r="P16" s="42" t="str">
        <f>'Core Indicators'!CQ16</f>
        <v>x</v>
      </c>
      <c r="Q16" s="42">
        <f>'Core Indicators'!DG16</f>
        <v>6465000</v>
      </c>
      <c r="R16" s="42">
        <f>'Core Indicators'!DO16</f>
        <v>0</v>
      </c>
      <c r="S16" s="42">
        <f>'Core Indicators'!DW16</f>
        <v>66000</v>
      </c>
      <c r="T16" s="42">
        <f>'Core Indicators'!EE16</f>
        <v>0</v>
      </c>
      <c r="U16" s="42">
        <f>'Core Indicators'!EM16</f>
        <v>0</v>
      </c>
      <c r="V16" s="42">
        <f>'Core Indicators'!FC16</f>
        <v>2</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0</v>
      </c>
    </row>
    <row r="17" spans="1:33" s="43" customFormat="1" ht="20.149999999999999" customHeight="1" x14ac:dyDescent="0.35">
      <c r="A17" s="62" t="str">
        <f>'Core Indicators'!A:A</f>
        <v>Displacement from Russia-Ukraine conflict in Belarus</v>
      </c>
      <c r="B17" s="62" t="str">
        <f>'Core Indicators'!B:B</f>
        <v>Displacement,Conflict</v>
      </c>
      <c r="C17" s="62" t="str">
        <f>'Core Indicators'!C17</f>
        <v>BLR002</v>
      </c>
      <c r="D17" s="62" t="str">
        <f>'Core Indicators'!D17</f>
        <v>Belarus</v>
      </c>
      <c r="E17" s="62" t="str">
        <f>'Core Indicators'!E17</f>
        <v>BLR</v>
      </c>
      <c r="F17" s="41">
        <f>'Core Indicators'!O17</f>
        <v>207582</v>
      </c>
      <c r="G17" s="41">
        <f>'Core Indicators'!W17</f>
        <v>9281000</v>
      </c>
      <c r="H17" s="41">
        <f>'Core Indicators'!AE17</f>
        <v>53000</v>
      </c>
      <c r="I17" s="41">
        <f>'Core Indicators'!AM17</f>
        <v>53000</v>
      </c>
      <c r="J17" s="41" t="str">
        <f>'Core Indicators'!AU17</f>
        <v>x</v>
      </c>
      <c r="K17" s="41" t="str">
        <f>'Core Indicators'!BC17</f>
        <v>x</v>
      </c>
      <c r="L17" s="41">
        <f>'Core Indicators'!BK17</f>
        <v>0</v>
      </c>
      <c r="M17" s="41">
        <f>'Core Indicators'!BS17</f>
        <v>0</v>
      </c>
      <c r="N17" s="41">
        <f>'Core Indicators'!CA17</f>
        <v>0</v>
      </c>
      <c r="O17" s="41" t="e">
        <f>'Core Indicators'!CI17</f>
        <v>#N/A</v>
      </c>
      <c r="P17" s="41" t="str">
        <f>'Core Indicators'!CQ17</f>
        <v>x</v>
      </c>
      <c r="Q17" s="41">
        <f>'Core Indicators'!DG17</f>
        <v>9228000</v>
      </c>
      <c r="R17" s="41">
        <f>'Core Indicators'!DO17</f>
        <v>0</v>
      </c>
      <c r="S17" s="41">
        <f>'Core Indicators'!DW17</f>
        <v>53000</v>
      </c>
      <c r="T17" s="41">
        <f>'Core Indicators'!EE17</f>
        <v>0</v>
      </c>
      <c r="U17" s="41">
        <f>'Core Indicators'!EM17</f>
        <v>0</v>
      </c>
      <c r="V17" s="41">
        <f>'Core Indicators'!FC17</f>
        <v>2</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2</v>
      </c>
      <c r="AD17" s="41">
        <f>'Core Indicators'!HO17</f>
        <v>2</v>
      </c>
      <c r="AE17" s="41">
        <f>'Core Indicators'!HW17</f>
        <v>0</v>
      </c>
      <c r="AF17" s="41">
        <f>'Core Indicators'!IE17</f>
        <v>3</v>
      </c>
      <c r="AG17" s="41">
        <f>'Core Indicators'!IM17</f>
        <v>0</v>
      </c>
    </row>
    <row r="18" spans="1:33" s="43" customFormat="1" ht="20.149999999999999" customHeight="1" x14ac:dyDescent="0.35">
      <c r="A18" s="233" t="str">
        <f>'Core Indicators'!A:A</f>
        <v>Country level Brazil</v>
      </c>
      <c r="B18" s="233" t="str">
        <f>'Core Indicators'!B:B</f>
        <v>Displacement,Floods</v>
      </c>
      <c r="C18" s="233" t="str">
        <f>'Core Indicators'!C18</f>
        <v>BRA001</v>
      </c>
      <c r="D18" s="233" t="str">
        <f>'Core Indicators'!D18</f>
        <v>Brazil</v>
      </c>
      <c r="E18" s="233" t="str">
        <f>'Core Indicators'!E18</f>
        <v>BRA</v>
      </c>
      <c r="F18" s="42">
        <f>'Core Indicators'!O18</f>
        <v>6335679</v>
      </c>
      <c r="G18" s="42">
        <f>'Core Indicators'!W18</f>
        <v>120707000</v>
      </c>
      <c r="H18" s="42">
        <f>'Core Indicators'!AE18</f>
        <v>3581000</v>
      </c>
      <c r="I18" s="42">
        <f>'Core Indicators'!AM18</f>
        <v>991000</v>
      </c>
      <c r="J18" s="42">
        <f>'Core Indicators'!AU18</f>
        <v>836</v>
      </c>
      <c r="K18" s="42" t="str">
        <f>'Core Indicators'!BC18</f>
        <v>x</v>
      </c>
      <c r="L18" s="42">
        <f>'Core Indicators'!BK18</f>
        <v>186</v>
      </c>
      <c r="M18" s="42">
        <f>'Core Indicators'!BS18</f>
        <v>301738</v>
      </c>
      <c r="N18" s="42">
        <f>'Core Indicators'!CA18</f>
        <v>7542</v>
      </c>
      <c r="O18" s="42" t="e">
        <f>'Core Indicators'!CI18</f>
        <v>#N/A</v>
      </c>
      <c r="P18" s="42">
        <f>'Core Indicators'!CQ18</f>
        <v>1900000000</v>
      </c>
      <c r="Q18" s="42">
        <f>'Core Indicators'!DG18</f>
        <v>117126000</v>
      </c>
      <c r="R18" s="42">
        <f>'Core Indicators'!DO18</f>
        <v>1987000</v>
      </c>
      <c r="S18" s="42">
        <f>'Core Indicators'!DW18</f>
        <v>1595000</v>
      </c>
      <c r="T18" s="42" t="str">
        <f>'Core Indicators'!EE18</f>
        <v>x</v>
      </c>
      <c r="U18" s="42" t="str">
        <f>'Core Indicators'!EM18</f>
        <v>x</v>
      </c>
      <c r="V18" s="42" t="str">
        <f>'Core Indicators'!FC18</f>
        <v>x</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2</v>
      </c>
    </row>
    <row r="19" spans="1:33" s="43" customFormat="1" ht="20.149999999999999" customHeight="1" x14ac:dyDescent="0.35">
      <c r="A19" s="62" t="str">
        <f>'Core Indicators'!A:A</f>
        <v>Venezuela displacement in Brazil</v>
      </c>
      <c r="B19" s="62" t="str">
        <f>'Core Indicators'!B:B</f>
        <v>Displacement</v>
      </c>
      <c r="C19" s="62" t="str">
        <f>'Core Indicators'!C19</f>
        <v>BRA002</v>
      </c>
      <c r="D19" s="62" t="str">
        <f>'Core Indicators'!D19</f>
        <v>Brazil</v>
      </c>
      <c r="E19" s="62" t="str">
        <f>'Core Indicators'!E19</f>
        <v>BRA</v>
      </c>
      <c r="F19" s="41">
        <f>'Core Indicators'!O19</f>
        <v>4494716</v>
      </c>
      <c r="G19" s="41">
        <f>'Core Indicators'!W19</f>
        <v>105883000</v>
      </c>
      <c r="H19" s="41">
        <f>'Core Indicators'!AE19</f>
        <v>583000</v>
      </c>
      <c r="I19" s="41">
        <f>'Core Indicators'!AM19</f>
        <v>568000</v>
      </c>
      <c r="J19" s="41">
        <f>'Core Indicators'!AU19</f>
        <v>30</v>
      </c>
      <c r="K19" s="41" t="str">
        <f>'Core Indicators'!BC19</f>
        <v>x</v>
      </c>
      <c r="L19" s="41">
        <f>'Core Indicators'!BK19</f>
        <v>3</v>
      </c>
      <c r="M19" s="41" t="str">
        <f>'Core Indicators'!BS19</f>
        <v>x</v>
      </c>
      <c r="N19" s="41" t="str">
        <f>'Core Indicators'!CA19</f>
        <v>x</v>
      </c>
      <c r="O19" s="41" t="e">
        <f>'Core Indicators'!CI19</f>
        <v>#N/A</v>
      </c>
      <c r="P19" s="41" t="str">
        <f>'Core Indicators'!CQ19</f>
        <v>x</v>
      </c>
      <c r="Q19" s="41">
        <f>'Core Indicators'!DG19</f>
        <v>105300000</v>
      </c>
      <c r="R19" s="41">
        <f>'Core Indicators'!DO19</f>
        <v>11000</v>
      </c>
      <c r="S19" s="41">
        <f>'Core Indicators'!DW19</f>
        <v>572000</v>
      </c>
      <c r="T19" s="41">
        <f>'Core Indicators'!EE19</f>
        <v>0</v>
      </c>
      <c r="U19" s="41">
        <f>'Core Indicators'!EM19</f>
        <v>0</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2</v>
      </c>
    </row>
    <row r="20" spans="1:33" s="43" customFormat="1" ht="20.149999999999999" customHeight="1" x14ac:dyDescent="0.35">
      <c r="A20" s="233" t="str">
        <f>'Core Indicators'!A:A</f>
        <v>Drought in the Amazonas</v>
      </c>
      <c r="B20" s="233" t="str">
        <f>'Core Indicators'!B:B</f>
        <v>Drought</v>
      </c>
      <c r="C20" s="233" t="str">
        <f>'Core Indicators'!C20</f>
        <v>BRA004</v>
      </c>
      <c r="D20" s="233" t="str">
        <f>'Core Indicators'!D20</f>
        <v>Brazil</v>
      </c>
      <c r="E20" s="233" t="str">
        <f>'Core Indicators'!E20</f>
        <v>BRA</v>
      </c>
      <c r="F20" s="42">
        <f>'Core Indicators'!O20</f>
        <v>1559256</v>
      </c>
      <c r="G20" s="42">
        <f>'Core Indicators'!W20</f>
        <v>3941000</v>
      </c>
      <c r="H20" s="42">
        <f>'Core Indicators'!AE20</f>
        <v>600000</v>
      </c>
      <c r="I20" s="42" t="str">
        <f>'Core Indicators'!AM20</f>
        <v>x</v>
      </c>
      <c r="J20" s="42" t="str">
        <f>'Core Indicators'!AU20</f>
        <v>x</v>
      </c>
      <c r="K20" s="42" t="str">
        <f>'Core Indicators'!BC20</f>
        <v>x</v>
      </c>
      <c r="L20" s="42" t="str">
        <f>'Core Indicators'!BK20</f>
        <v>x</v>
      </c>
      <c r="M20" s="42" t="str">
        <f>'Core Indicators'!BS20</f>
        <v>x</v>
      </c>
      <c r="N20" s="42" t="str">
        <f>'Core Indicators'!CA20</f>
        <v>x</v>
      </c>
      <c r="O20" s="42" t="e">
        <f>'Core Indicators'!CI20</f>
        <v>#N/A</v>
      </c>
      <c r="P20" s="42" t="str">
        <f>'Core Indicators'!CQ20</f>
        <v>x</v>
      </c>
      <c r="Q20" s="42">
        <f>'Core Indicators'!DG20</f>
        <v>3341000</v>
      </c>
      <c r="R20" s="42">
        <f>'Core Indicators'!DO20</f>
        <v>0</v>
      </c>
      <c r="S20" s="42">
        <f>'Core Indicators'!DW20</f>
        <v>600000</v>
      </c>
      <c r="T20" s="42" t="str">
        <f>'Core Indicators'!EE20</f>
        <v>x</v>
      </c>
      <c r="U20" s="42" t="str">
        <f>'Core Indicators'!EM20</f>
        <v>x</v>
      </c>
      <c r="V20" s="42">
        <f>'Core Indicators'!FC20</f>
        <v>3</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1</v>
      </c>
    </row>
    <row r="21" spans="1:33" s="43" customFormat="1" ht="20.149999999999999" customHeight="1" x14ac:dyDescent="0.35">
      <c r="A21" s="62" t="str">
        <f>'Core Indicators'!A:A</f>
        <v>Floods in Rio Grande do Sul</v>
      </c>
      <c r="B21" s="62" t="str">
        <f>'Core Indicators'!B:B</f>
        <v>Floods</v>
      </c>
      <c r="C21" s="62" t="str">
        <f>'Core Indicators'!C21</f>
        <v>BRA005</v>
      </c>
      <c r="D21" s="62" t="str">
        <f>'Core Indicators'!D21</f>
        <v>Brazil</v>
      </c>
      <c r="E21" s="62" t="str">
        <f>'Core Indicators'!E21</f>
        <v>BRA</v>
      </c>
      <c r="F21" s="41">
        <f>'Core Indicators'!O21</f>
        <v>281707</v>
      </c>
      <c r="G21" s="41">
        <f>'Core Indicators'!W21</f>
        <v>10883000</v>
      </c>
      <c r="H21" s="41">
        <f>'Core Indicators'!AE21</f>
        <v>2398000</v>
      </c>
      <c r="I21" s="41">
        <f>'Core Indicators'!AM21</f>
        <v>423000</v>
      </c>
      <c r="J21" s="41">
        <f>'Core Indicators'!AU21</f>
        <v>806</v>
      </c>
      <c r="K21" s="41" t="str">
        <f>'Core Indicators'!BC21</f>
        <v>x</v>
      </c>
      <c r="L21" s="41">
        <f>'Core Indicators'!BK21</f>
        <v>183</v>
      </c>
      <c r="M21" s="41">
        <f>'Core Indicators'!BS21</f>
        <v>301738</v>
      </c>
      <c r="N21" s="41">
        <f>'Core Indicators'!CA21</f>
        <v>7542</v>
      </c>
      <c r="O21" s="41" t="e">
        <f>'Core Indicators'!CI21</f>
        <v>#N/A</v>
      </c>
      <c r="P21" s="41">
        <f>'Core Indicators'!CQ21</f>
        <v>1900000000</v>
      </c>
      <c r="Q21" s="41">
        <f>'Core Indicators'!DG21</f>
        <v>8485000</v>
      </c>
      <c r="R21" s="41">
        <f>'Core Indicators'!DO21</f>
        <v>1976000</v>
      </c>
      <c r="S21" s="41">
        <f>'Core Indicators'!DW21</f>
        <v>423000</v>
      </c>
      <c r="T21" s="41" t="str">
        <f>'Core Indicators'!EE21</f>
        <v>x</v>
      </c>
      <c r="U21" s="41" t="str">
        <f>'Core Indicators'!EM21</f>
        <v>x</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0</v>
      </c>
      <c r="AE21" s="41">
        <f>'Core Indicators'!HW21</f>
        <v>0</v>
      </c>
      <c r="AF21" s="41">
        <f>'Core Indicators'!IE21</f>
        <v>0</v>
      </c>
      <c r="AG21" s="41">
        <f>'Core Indicators'!IM21</f>
        <v>1</v>
      </c>
    </row>
    <row r="22" spans="1:33" s="43" customFormat="1" ht="20.149999999999999" customHeight="1" x14ac:dyDescent="0.35">
      <c r="A22" s="233" t="str">
        <f>'Core Indicators'!A:A</f>
        <v>Complex crisis in CAR</v>
      </c>
      <c r="B22" s="233" t="str">
        <f>'Core Indicators'!B:B</f>
        <v>Conflict,Displacement</v>
      </c>
      <c r="C22" s="233" t="str">
        <f>'Core Indicators'!C22</f>
        <v>CAF001</v>
      </c>
      <c r="D22" s="233" t="str">
        <f>'Core Indicators'!D22</f>
        <v>CAR</v>
      </c>
      <c r="E22" s="233" t="str">
        <f>'Core Indicators'!E22</f>
        <v>CAF</v>
      </c>
      <c r="F22" s="42">
        <f>'Core Indicators'!O22</f>
        <v>622980</v>
      </c>
      <c r="G22" s="42">
        <f>'Core Indicators'!W22</f>
        <v>6100000</v>
      </c>
      <c r="H22" s="42">
        <f>'Core Indicators'!AE22</f>
        <v>5118000</v>
      </c>
      <c r="I22" s="42">
        <f>'Core Indicators'!AM22</f>
        <v>1117000</v>
      </c>
      <c r="J22" s="42">
        <f>'Core Indicators'!AU22</f>
        <v>1</v>
      </c>
      <c r="K22" s="42" t="str">
        <f>'Core Indicators'!BC22</f>
        <v>x</v>
      </c>
      <c r="L22" s="42">
        <f>'Core Indicators'!BK22</f>
        <v>452</v>
      </c>
      <c r="M22" s="42" t="str">
        <f>'Core Indicators'!BS22</f>
        <v>x</v>
      </c>
      <c r="N22" s="42" t="str">
        <f>'Core Indicators'!CA22</f>
        <v>x</v>
      </c>
      <c r="O22" s="42" t="e">
        <f>'Core Indicators'!CI22</f>
        <v>#N/A</v>
      </c>
      <c r="P22" s="42" t="str">
        <f>'Core Indicators'!CQ22</f>
        <v>x</v>
      </c>
      <c r="Q22" s="42">
        <f>'Core Indicators'!DG22</f>
        <v>982000</v>
      </c>
      <c r="R22" s="42">
        <f>'Core Indicators'!DO22</f>
        <v>2318000</v>
      </c>
      <c r="S22" s="42">
        <f>'Core Indicators'!DW22</f>
        <v>2279000</v>
      </c>
      <c r="T22" s="42">
        <f>'Core Indicators'!EE22</f>
        <v>521000</v>
      </c>
      <c r="U22" s="42">
        <f>'Core Indicators'!EM22</f>
        <v>0</v>
      </c>
      <c r="V22" s="42">
        <f>'Core Indicators'!FC22</f>
        <v>4</v>
      </c>
      <c r="W22" s="42" t="str">
        <f>'Core Indicators'!FK22</f>
        <v>x</v>
      </c>
      <c r="X22" s="42" t="str">
        <f>'Core Indicators'!FS22</f>
        <v>x</v>
      </c>
      <c r="Y22" s="42">
        <f>'Core Indicators'!GA22</f>
        <v>1</v>
      </c>
      <c r="Z22" s="42">
        <f>'Core Indicators'!GI22</f>
        <v>3</v>
      </c>
      <c r="AA22" s="42">
        <f>'Core Indicators'!GQ22</f>
        <v>1</v>
      </c>
      <c r="AB22" s="42">
        <f>'Core Indicators'!GY22</f>
        <v>3</v>
      </c>
      <c r="AC22" s="42">
        <f>'Core Indicators'!HG22</f>
        <v>0</v>
      </c>
      <c r="AD22" s="42">
        <f>'Core Indicators'!HO22</f>
        <v>2</v>
      </c>
      <c r="AE22" s="42">
        <f>'Core Indicators'!HW22</f>
        <v>3</v>
      </c>
      <c r="AF22" s="42">
        <f>'Core Indicators'!IE22</f>
        <v>1</v>
      </c>
      <c r="AG22" s="42">
        <f>'Core Indicators'!IM22</f>
        <v>3</v>
      </c>
    </row>
    <row r="23" spans="1:33" s="43" customFormat="1" ht="20.149999999999999" customHeight="1" x14ac:dyDescent="0.35">
      <c r="A23" s="62" t="str">
        <f>'Core Indicators'!A:A</f>
        <v>Venezuela displacement in Chile</v>
      </c>
      <c r="B23" s="62" t="str">
        <f>'Core Indicators'!B:B</f>
        <v>Displacement</v>
      </c>
      <c r="C23" s="62" t="str">
        <f>'Core Indicators'!C23</f>
        <v>CHL002</v>
      </c>
      <c r="D23" s="62" t="str">
        <f>'Core Indicators'!D23</f>
        <v>Chile</v>
      </c>
      <c r="E23" s="62" t="str">
        <f>'Core Indicators'!E23</f>
        <v>CHL</v>
      </c>
      <c r="F23" s="41">
        <f>'Core Indicators'!O23</f>
        <v>743532</v>
      </c>
      <c r="G23" s="41">
        <f>'Core Indicators'!W23</f>
        <v>19630000</v>
      </c>
      <c r="H23" s="41">
        <f>'Core Indicators'!AE23</f>
        <v>13131000</v>
      </c>
      <c r="I23" s="41">
        <f>'Core Indicators'!AM23</f>
        <v>498000</v>
      </c>
      <c r="J23" s="41" t="str">
        <f>'Core Indicators'!AU23</f>
        <v>x</v>
      </c>
      <c r="K23" s="41" t="str">
        <f>'Core Indicators'!BC23</f>
        <v>x</v>
      </c>
      <c r="L23" s="41">
        <f>'Core Indicators'!BK23</f>
        <v>2</v>
      </c>
      <c r="M23" s="41" t="str">
        <f>'Core Indicators'!BS23</f>
        <v>x</v>
      </c>
      <c r="N23" s="41" t="str">
        <f>'Core Indicators'!CA23</f>
        <v>x</v>
      </c>
      <c r="O23" s="41" t="e">
        <f>'Core Indicators'!CI23</f>
        <v>#N/A</v>
      </c>
      <c r="P23" s="41" t="str">
        <f>'Core Indicators'!CQ23</f>
        <v>x</v>
      </c>
      <c r="Q23" s="41">
        <f>'Core Indicators'!DG23</f>
        <v>6498000</v>
      </c>
      <c r="R23" s="41">
        <f>'Core Indicators'!DO23</f>
        <v>12853000</v>
      </c>
      <c r="S23" s="41">
        <f>'Core Indicators'!DW23</f>
        <v>278000</v>
      </c>
      <c r="T23" s="41">
        <f>'Core Indicators'!EE23</f>
        <v>0</v>
      </c>
      <c r="U23" s="41">
        <f>'Core Indicators'!EM23</f>
        <v>0</v>
      </c>
      <c r="V23" s="41">
        <f>'Core Indicators'!FC23</f>
        <v>3</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2</v>
      </c>
      <c r="AE23" s="41">
        <f>'Core Indicators'!HW23</f>
        <v>0</v>
      </c>
      <c r="AF23" s="41">
        <f>'Core Indicators'!IE23</f>
        <v>2</v>
      </c>
      <c r="AG23" s="41">
        <f>'Core Indicators'!IM23</f>
        <v>2</v>
      </c>
    </row>
    <row r="24" spans="1:33" s="43" customFormat="1" ht="20.149999999999999" customHeight="1" x14ac:dyDescent="0.35">
      <c r="A24" s="233" t="str">
        <f>'Core Indicators'!A:A</f>
        <v>Multiple crises in Cameroon</v>
      </c>
      <c r="B24" s="233" t="str">
        <f>'Core Indicators'!B:B</f>
        <v>Conflict,Displacement</v>
      </c>
      <c r="C24" s="233" t="str">
        <f>'Core Indicators'!C24</f>
        <v>CMR001</v>
      </c>
      <c r="D24" s="233" t="str">
        <f>'Core Indicators'!D24</f>
        <v>Cameroon</v>
      </c>
      <c r="E24" s="233" t="str">
        <f>'Core Indicators'!E24</f>
        <v>CMR</v>
      </c>
      <c r="F24" s="42">
        <f>'Core Indicators'!O24</f>
        <v>475440</v>
      </c>
      <c r="G24" s="42">
        <f>'Core Indicators'!W24</f>
        <v>23123000</v>
      </c>
      <c r="H24" s="42">
        <f>'Core Indicators'!AE24</f>
        <v>3380000</v>
      </c>
      <c r="I24" s="42">
        <f>'Core Indicators'!AM24</f>
        <v>2164000</v>
      </c>
      <c r="J24" s="42">
        <f>'Core Indicators'!AU24</f>
        <v>150</v>
      </c>
      <c r="K24" s="42" t="str">
        <f>'Core Indicators'!BC24</f>
        <v>x</v>
      </c>
      <c r="L24" s="42">
        <f>'Core Indicators'!BK24</f>
        <v>1063</v>
      </c>
      <c r="M24" s="42" t="str">
        <f>'Core Indicators'!BS24</f>
        <v>x</v>
      </c>
      <c r="N24" s="42" t="str">
        <f>'Core Indicators'!CA24</f>
        <v>x</v>
      </c>
      <c r="O24" s="42" t="e">
        <f>'Core Indicators'!CI24</f>
        <v>#N/A</v>
      </c>
      <c r="P24" s="42" t="str">
        <f>'Core Indicators'!CQ24</f>
        <v>x</v>
      </c>
      <c r="Q24" s="42">
        <f>'Core Indicators'!DG24</f>
        <v>19743000</v>
      </c>
      <c r="R24" s="42">
        <f>'Core Indicators'!DO24</f>
        <v>0</v>
      </c>
      <c r="S24" s="42">
        <f>'Core Indicators'!DW24</f>
        <v>2247000</v>
      </c>
      <c r="T24" s="42">
        <f>'Core Indicators'!EE24</f>
        <v>1133000</v>
      </c>
      <c r="U24" s="42">
        <f>'Core Indicators'!EM24</f>
        <v>0</v>
      </c>
      <c r="V24" s="42">
        <f>'Core Indicators'!FC24</f>
        <v>4</v>
      </c>
      <c r="W24" s="42" t="str">
        <f>'Core Indicators'!FK24</f>
        <v>x</v>
      </c>
      <c r="X24" s="42" t="str">
        <f>'Core Indicators'!FS24</f>
        <v>x</v>
      </c>
      <c r="Y24" s="42">
        <f>'Core Indicators'!GA24</f>
        <v>1</v>
      </c>
      <c r="Z24" s="42">
        <f>'Core Indicators'!GI24</f>
        <v>3</v>
      </c>
      <c r="AA24" s="42">
        <f>'Core Indicators'!GQ24</f>
        <v>2</v>
      </c>
      <c r="AB24" s="42">
        <f>'Core Indicators'!GY24</f>
        <v>2</v>
      </c>
      <c r="AC24" s="42">
        <f>'Core Indicators'!HG24</f>
        <v>0</v>
      </c>
      <c r="AD24" s="42">
        <f>'Core Indicators'!HO24</f>
        <v>2</v>
      </c>
      <c r="AE24" s="42">
        <f>'Core Indicators'!HW24</f>
        <v>3</v>
      </c>
      <c r="AF24" s="42">
        <f>'Core Indicators'!IE24</f>
        <v>1</v>
      </c>
      <c r="AG24" s="42">
        <f>'Core Indicators'!IM24</f>
        <v>3</v>
      </c>
    </row>
    <row r="25" spans="1:33" s="43" customFormat="1" ht="20.149999999999999" customHeight="1" x14ac:dyDescent="0.35">
      <c r="A25" s="62" t="str">
        <f>'Core Indicators'!A:A</f>
        <v>Lake Chad basin crisis in Cameroon</v>
      </c>
      <c r="B25" s="62" t="str">
        <f>'Core Indicators'!B:B</f>
        <v>Conflict</v>
      </c>
      <c r="C25" s="62" t="str">
        <f>'Core Indicators'!C25</f>
        <v>CMR002</v>
      </c>
      <c r="D25" s="62" t="str">
        <f>'Core Indicators'!D25</f>
        <v>Cameroon</v>
      </c>
      <c r="E25" s="62" t="str">
        <f>'Core Indicators'!E25</f>
        <v>CMR</v>
      </c>
      <c r="F25" s="41">
        <f>'Core Indicators'!O25</f>
        <v>34513</v>
      </c>
      <c r="G25" s="41">
        <f>'Core Indicators'!W25</f>
        <v>5179000</v>
      </c>
      <c r="H25" s="41">
        <f>'Core Indicators'!AE25</f>
        <v>1185000</v>
      </c>
      <c r="I25" s="41">
        <f>'Core Indicators'!AM25</f>
        <v>785000</v>
      </c>
      <c r="J25" s="41" t="str">
        <f>'Core Indicators'!AU25</f>
        <v>x</v>
      </c>
      <c r="K25" s="41" t="str">
        <f>'Core Indicators'!BC25</f>
        <v>x</v>
      </c>
      <c r="L25" s="41">
        <f>'Core Indicators'!BK25</f>
        <v>486</v>
      </c>
      <c r="M25" s="41" t="str">
        <f>'Core Indicators'!BS25</f>
        <v>x</v>
      </c>
      <c r="N25" s="41" t="str">
        <f>'Core Indicators'!CA25</f>
        <v>x</v>
      </c>
      <c r="O25" s="41" t="e">
        <f>'Core Indicators'!CI25</f>
        <v>#N/A</v>
      </c>
      <c r="P25" s="41">
        <f>'Core Indicators'!CQ25</f>
        <v>5.2</v>
      </c>
      <c r="Q25" s="41">
        <f>'Core Indicators'!DG25</f>
        <v>3994000</v>
      </c>
      <c r="R25" s="41">
        <f>'Core Indicators'!DO25</f>
        <v>0</v>
      </c>
      <c r="S25" s="41">
        <f>'Core Indicators'!DW25</f>
        <v>379000</v>
      </c>
      <c r="T25" s="41">
        <f>'Core Indicators'!EE25</f>
        <v>805000</v>
      </c>
      <c r="U25" s="41">
        <f>'Core Indicators'!EM25</f>
        <v>0</v>
      </c>
      <c r="V25" s="41">
        <f>'Core Indicators'!FC25</f>
        <v>3</v>
      </c>
      <c r="W25" s="41" t="str">
        <f>'Core Indicators'!FK25</f>
        <v>x</v>
      </c>
      <c r="X25" s="41" t="str">
        <f>'Core Indicators'!FS25</f>
        <v>x</v>
      </c>
      <c r="Y25" s="41">
        <f>'Core Indicators'!GA25</f>
        <v>0</v>
      </c>
      <c r="Z25" s="41">
        <f>'Core Indicators'!GI25</f>
        <v>2</v>
      </c>
      <c r="AA25" s="41">
        <f>'Core Indicators'!GQ25</f>
        <v>0</v>
      </c>
      <c r="AB25" s="41">
        <f>'Core Indicators'!GY25</f>
        <v>2</v>
      </c>
      <c r="AC25" s="41">
        <f>'Core Indicators'!HG25</f>
        <v>0</v>
      </c>
      <c r="AD25" s="41">
        <f>'Core Indicators'!HO25</f>
        <v>3</v>
      </c>
      <c r="AE25" s="41">
        <f>'Core Indicators'!HW25</f>
        <v>2</v>
      </c>
      <c r="AF25" s="41">
        <f>'Core Indicators'!IE25</f>
        <v>1</v>
      </c>
      <c r="AG25" s="41">
        <f>'Core Indicators'!IM25</f>
        <v>3</v>
      </c>
    </row>
    <row r="26" spans="1:33" s="43" customFormat="1" ht="20.149999999999999" customHeight="1" x14ac:dyDescent="0.35">
      <c r="A26" s="233" t="str">
        <f>'Core Indicators'!A:A</f>
        <v>Anglophone Crisis in Cameroon</v>
      </c>
      <c r="B26" s="233" t="str">
        <f>'Core Indicators'!B:B</f>
        <v>Conflict</v>
      </c>
      <c r="C26" s="233" t="str">
        <f>'Core Indicators'!C26</f>
        <v>CMR003</v>
      </c>
      <c r="D26" s="233" t="str">
        <f>'Core Indicators'!D26</f>
        <v>Cameroon</v>
      </c>
      <c r="E26" s="233" t="str">
        <f>'Core Indicators'!E26</f>
        <v>CMR</v>
      </c>
      <c r="F26" s="42">
        <f>'Core Indicators'!O26</f>
        <v>88019</v>
      </c>
      <c r="G26" s="42">
        <f>'Core Indicators'!W26</f>
        <v>12662000</v>
      </c>
      <c r="H26" s="42">
        <f>'Core Indicators'!AE26</f>
        <v>1820000</v>
      </c>
      <c r="I26" s="42">
        <f>'Core Indicators'!AM26</f>
        <v>1080000</v>
      </c>
      <c r="J26" s="42" t="str">
        <f>'Core Indicators'!AU26</f>
        <v>x</v>
      </c>
      <c r="K26" s="42" t="str">
        <f>'Core Indicators'!BC26</f>
        <v>x</v>
      </c>
      <c r="L26" s="42">
        <f>'Core Indicators'!BK26</f>
        <v>563</v>
      </c>
      <c r="M26" s="42" t="str">
        <f>'Core Indicators'!BS26</f>
        <v>x</v>
      </c>
      <c r="N26" s="42" t="str">
        <f>'Core Indicators'!CA26</f>
        <v>x</v>
      </c>
      <c r="O26" s="42" t="e">
        <f>'Core Indicators'!CI26</f>
        <v>#N/A</v>
      </c>
      <c r="P26" s="42" t="str">
        <f>'Core Indicators'!CQ26</f>
        <v>x</v>
      </c>
      <c r="Q26" s="42">
        <f>'Core Indicators'!DG26</f>
        <v>10842000</v>
      </c>
      <c r="R26" s="42">
        <f>'Core Indicators'!DO26</f>
        <v>0</v>
      </c>
      <c r="S26" s="42">
        <f>'Core Indicators'!DW26</f>
        <v>1492000</v>
      </c>
      <c r="T26" s="42">
        <f>'Core Indicators'!EE26</f>
        <v>328000</v>
      </c>
      <c r="U26" s="42">
        <f>'Core Indicators'!EM26</f>
        <v>0</v>
      </c>
      <c r="V26" s="42">
        <f>'Core Indicators'!FC26</f>
        <v>4</v>
      </c>
      <c r="W26" s="42" t="str">
        <f>'Core Indicators'!FK26</f>
        <v>x</v>
      </c>
      <c r="X26" s="42">
        <f>'Core Indicators'!FS26</f>
        <v>377500</v>
      </c>
      <c r="Y26" s="42">
        <f>'Core Indicators'!GA26</f>
        <v>1</v>
      </c>
      <c r="Z26" s="42">
        <f>'Core Indicators'!GI26</f>
        <v>2</v>
      </c>
      <c r="AA26" s="42">
        <f>'Core Indicators'!GQ26</f>
        <v>2</v>
      </c>
      <c r="AB26" s="42">
        <f>'Core Indicators'!GY26</f>
        <v>2</v>
      </c>
      <c r="AC26" s="42">
        <f>'Core Indicators'!HG26</f>
        <v>0</v>
      </c>
      <c r="AD26" s="42">
        <f>'Core Indicators'!HO26</f>
        <v>3</v>
      </c>
      <c r="AE26" s="42">
        <f>'Core Indicators'!HW26</f>
        <v>3</v>
      </c>
      <c r="AF26" s="42">
        <f>'Core Indicators'!IE26</f>
        <v>1</v>
      </c>
      <c r="AG26" s="42">
        <f>'Core Indicators'!IM26</f>
        <v>3</v>
      </c>
    </row>
    <row r="27" spans="1:33" s="43" customFormat="1" ht="20.149999999999999" customHeight="1" x14ac:dyDescent="0.35">
      <c r="A27" s="62" t="str">
        <f>'Core Indicators'!A:A</f>
        <v>CAR refugees in Cameroon</v>
      </c>
      <c r="B27" s="62" t="str">
        <f>'Core Indicators'!B:B</f>
        <v>Conflict,Displacement</v>
      </c>
      <c r="C27" s="62" t="str">
        <f>'Core Indicators'!C27</f>
        <v>CMR004</v>
      </c>
      <c r="D27" s="62" t="str">
        <f>'Core Indicators'!D27</f>
        <v>Cameroon</v>
      </c>
      <c r="E27" s="62" t="str">
        <f>'Core Indicators'!E27</f>
        <v>CMR</v>
      </c>
      <c r="F27" s="41">
        <f>'Core Indicators'!O27</f>
        <v>231318</v>
      </c>
      <c r="G27" s="41">
        <f>'Core Indicators'!W27</f>
        <v>5282000</v>
      </c>
      <c r="H27" s="41">
        <f>'Core Indicators'!AE27</f>
        <v>376000</v>
      </c>
      <c r="I27" s="41">
        <f>'Core Indicators'!AM27</f>
        <v>298000</v>
      </c>
      <c r="J27" s="41">
        <f>'Core Indicators'!AU27</f>
        <v>0</v>
      </c>
      <c r="K27" s="41" t="str">
        <f>'Core Indicators'!BC27</f>
        <v>x</v>
      </c>
      <c r="L27" s="41">
        <f>'Core Indicators'!BK27</f>
        <v>12</v>
      </c>
      <c r="M27" s="41">
        <f>'Core Indicators'!BS27</f>
        <v>0</v>
      </c>
      <c r="N27" s="41">
        <f>'Core Indicators'!CA27</f>
        <v>0</v>
      </c>
      <c r="O27" s="41" t="e">
        <f>'Core Indicators'!CI27</f>
        <v>#N/A</v>
      </c>
      <c r="P27" s="41" t="str">
        <f>'Core Indicators'!CQ27</f>
        <v>x</v>
      </c>
      <c r="Q27" s="41">
        <f>'Core Indicators'!DG27</f>
        <v>4906000</v>
      </c>
      <c r="R27" s="41">
        <f>'Core Indicators'!DO27</f>
        <v>0</v>
      </c>
      <c r="S27" s="41">
        <f>'Core Indicators'!DW27</f>
        <v>376000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2</v>
      </c>
      <c r="AC27" s="41">
        <f>'Core Indicators'!HG27</f>
        <v>0</v>
      </c>
      <c r="AD27" s="41">
        <f>'Core Indicators'!HO27</f>
        <v>0</v>
      </c>
      <c r="AE27" s="41">
        <f>'Core Indicators'!HW27</f>
        <v>0</v>
      </c>
      <c r="AF27" s="41">
        <f>'Core Indicators'!IE27</f>
        <v>1</v>
      </c>
      <c r="AG27" s="41">
        <f>'Core Indicators'!IM27</f>
        <v>3</v>
      </c>
    </row>
    <row r="28" spans="1:33" s="43" customFormat="1" ht="20.149999999999999" customHeight="1" x14ac:dyDescent="0.35">
      <c r="A28" s="233" t="str">
        <f>'Core Indicators'!A:A</f>
        <v>Complex crisis in DRC</v>
      </c>
      <c r="B28" s="233" t="str">
        <f>'Core Indicators'!B:B</f>
        <v>Conflict,Displacement,Socio-political</v>
      </c>
      <c r="C28" s="233" t="str">
        <f>'Core Indicators'!C28</f>
        <v>COD001</v>
      </c>
      <c r="D28" s="233" t="str">
        <f>'Core Indicators'!D28</f>
        <v>DRC</v>
      </c>
      <c r="E28" s="233" t="str">
        <f>'Core Indicators'!E28</f>
        <v>COD</v>
      </c>
      <c r="F28" s="42">
        <f>'Core Indicators'!O28</f>
        <v>2344860</v>
      </c>
      <c r="G28" s="42">
        <f>'Core Indicators'!W28</f>
        <v>113600000</v>
      </c>
      <c r="H28" s="42">
        <f>'Core Indicators'!AE28</f>
        <v>25400000</v>
      </c>
      <c r="I28" s="42">
        <f>'Core Indicators'!AM28</f>
        <v>10329000</v>
      </c>
      <c r="J28" s="42">
        <f>'Core Indicators'!AU28</f>
        <v>1</v>
      </c>
      <c r="K28" s="42" t="str">
        <f>'Core Indicators'!BC28</f>
        <v>x</v>
      </c>
      <c r="L28" s="42">
        <f>'Core Indicators'!BK28</f>
        <v>2191</v>
      </c>
      <c r="M28" s="42" t="str">
        <f>'Core Indicators'!BS28</f>
        <v>x</v>
      </c>
      <c r="N28" s="42" t="str">
        <f>'Core Indicators'!CA28</f>
        <v>x</v>
      </c>
      <c r="O28" s="42" t="e">
        <f>'Core Indicators'!CI28</f>
        <v>#N/A</v>
      </c>
      <c r="P28" s="42">
        <f>'Core Indicators'!CQ28</f>
        <v>1700</v>
      </c>
      <c r="Q28" s="42">
        <f>'Core Indicators'!DG28</f>
        <v>88200000</v>
      </c>
      <c r="R28" s="42">
        <f>'Core Indicators'!DO28</f>
        <v>0</v>
      </c>
      <c r="S28" s="42">
        <f>'Core Indicators'!DW28</f>
        <v>10414000</v>
      </c>
      <c r="T28" s="42">
        <f>'Core Indicators'!EE28</f>
        <v>10414000</v>
      </c>
      <c r="U28" s="42">
        <f>'Core Indicators'!EM28</f>
        <v>4572000</v>
      </c>
      <c r="V28" s="42">
        <f>'Core Indicators'!FC28</f>
        <v>4</v>
      </c>
      <c r="W28" s="42" t="str">
        <f>'Core Indicators'!FK28</f>
        <v>x</v>
      </c>
      <c r="X28" s="42" t="str">
        <f>'Core Indicators'!FS28</f>
        <v>x</v>
      </c>
      <c r="Y28" s="42">
        <f>'Core Indicators'!GA28</f>
        <v>0</v>
      </c>
      <c r="Z28" s="42">
        <f>'Core Indicators'!GI28</f>
        <v>3</v>
      </c>
      <c r="AA28" s="42">
        <f>'Core Indicators'!GQ28</f>
        <v>2</v>
      </c>
      <c r="AB28" s="42">
        <f>'Core Indicators'!GY28</f>
        <v>3</v>
      </c>
      <c r="AC28" s="42">
        <f>'Core Indicators'!HG28</f>
        <v>0</v>
      </c>
      <c r="AD28" s="42">
        <f>'Core Indicators'!HO28</f>
        <v>2</v>
      </c>
      <c r="AE28" s="42">
        <f>'Core Indicators'!HW28</f>
        <v>3</v>
      </c>
      <c r="AF28" s="42">
        <f>'Core Indicators'!IE28</f>
        <v>2</v>
      </c>
      <c r="AG28" s="42">
        <f>'Core Indicators'!IM28</f>
        <v>3</v>
      </c>
    </row>
    <row r="29" spans="1:33" ht="20.149999999999999" customHeight="1" x14ac:dyDescent="0.35">
      <c r="A29" s="62" t="str">
        <f>'Core Indicators'!A:A</f>
        <v>Complex crisis in Congo</v>
      </c>
      <c r="B29" s="62" t="str">
        <f>'Core Indicators'!B:B</f>
        <v>Conflict</v>
      </c>
      <c r="C29" s="62" t="str">
        <f>'Core Indicators'!C29</f>
        <v>COG001</v>
      </c>
      <c r="D29" s="62" t="str">
        <f>'Core Indicators'!D29</f>
        <v>Congo</v>
      </c>
      <c r="E29" s="62" t="str">
        <f>'Core Indicators'!E29</f>
        <v>COG</v>
      </c>
      <c r="F29" s="41">
        <f>'Core Indicators'!O29</f>
        <v>342000</v>
      </c>
      <c r="G29" s="41">
        <f>'Core Indicators'!W29</f>
        <v>5970000</v>
      </c>
      <c r="H29" s="41">
        <f>'Core Indicators'!AE29</f>
        <v>525000</v>
      </c>
      <c r="I29" s="41">
        <f>'Core Indicators'!AM29</f>
        <v>231000</v>
      </c>
      <c r="J29" s="41" t="str">
        <f>'Core Indicators'!AU29</f>
        <v>x</v>
      </c>
      <c r="K29" s="41" t="str">
        <f>'Core Indicators'!BC29</f>
        <v>x</v>
      </c>
      <c r="L29" s="41">
        <f>'Core Indicators'!BK29</f>
        <v>1</v>
      </c>
      <c r="M29" s="41" t="str">
        <f>'Core Indicators'!BS29</f>
        <v>x</v>
      </c>
      <c r="N29" s="41" t="str">
        <f>'Core Indicators'!CA29</f>
        <v>x</v>
      </c>
      <c r="O29" s="41" t="e">
        <f>'Core Indicators'!CI29</f>
        <v>#N/A</v>
      </c>
      <c r="P29" s="41" t="str">
        <f>'Core Indicators'!CQ29</f>
        <v>x</v>
      </c>
      <c r="Q29" s="41">
        <f>'Core Indicators'!DG29</f>
        <v>5445000</v>
      </c>
      <c r="R29" s="41">
        <f>'Core Indicators'!DO29</f>
        <v>0</v>
      </c>
      <c r="S29" s="41">
        <f>'Core Indicators'!DW29</f>
        <v>525000</v>
      </c>
      <c r="T29" s="41">
        <f>'Core Indicators'!EE29</f>
        <v>0</v>
      </c>
      <c r="U29" s="41">
        <f>'Core Indicators'!EM29</f>
        <v>0</v>
      </c>
      <c r="V29" s="41">
        <f>'Core Indicators'!FC29</f>
        <v>3</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3</v>
      </c>
    </row>
    <row r="30" spans="1:33" ht="20.149999999999999" customHeight="1" x14ac:dyDescent="0.35">
      <c r="A30" s="233" t="str">
        <f>'Core Indicators'!A:A</f>
        <v>Complex crisis in Colombia</v>
      </c>
      <c r="B30" s="233" t="str">
        <f>'Core Indicators'!B:B</f>
        <v>Socio-political,Conflict,Violence,Floods,Displacement</v>
      </c>
      <c r="C30" s="233" t="str">
        <f>'Core Indicators'!C30</f>
        <v>COL001</v>
      </c>
      <c r="D30" s="233" t="str">
        <f>'Core Indicators'!D30</f>
        <v>Colombia</v>
      </c>
      <c r="E30" s="233" t="str">
        <f>'Core Indicators'!E30</f>
        <v>COL</v>
      </c>
      <c r="F30" s="42">
        <f>'Core Indicators'!O30</f>
        <v>1109500</v>
      </c>
      <c r="G30" s="42">
        <f>'Core Indicators'!W30</f>
        <v>52700000</v>
      </c>
      <c r="H30" s="42">
        <f>'Core Indicators'!AE30</f>
        <v>20176000</v>
      </c>
      <c r="I30" s="42">
        <f>'Core Indicators'!AM30</f>
        <v>6922000</v>
      </c>
      <c r="J30" s="42" t="str">
        <f>'Core Indicators'!AU30</f>
        <v>x</v>
      </c>
      <c r="K30" s="42" t="str">
        <f>'Core Indicators'!BC30</f>
        <v>x</v>
      </c>
      <c r="L30" s="42">
        <f>'Core Indicators'!BK30</f>
        <v>803</v>
      </c>
      <c r="M30" s="42" t="str">
        <f>'Core Indicators'!BS30</f>
        <v>x</v>
      </c>
      <c r="N30" s="42" t="str">
        <f>'Core Indicators'!CA30</f>
        <v>x</v>
      </c>
      <c r="O30" s="42" t="e">
        <f>'Core Indicators'!CI30</f>
        <v>#N/A</v>
      </c>
      <c r="P30" s="42" t="str">
        <f>'Core Indicators'!CQ30</f>
        <v>x</v>
      </c>
      <c r="Q30" s="42">
        <f>'Core Indicators'!DG30</f>
        <v>32524000</v>
      </c>
      <c r="R30" s="42">
        <f>'Core Indicators'!DO30</f>
        <v>9776000</v>
      </c>
      <c r="S30" s="42">
        <f>'Core Indicators'!DW30</f>
        <v>6080000</v>
      </c>
      <c r="T30" s="42">
        <f>'Core Indicators'!EE30</f>
        <v>3800000</v>
      </c>
      <c r="U30" s="42">
        <f>'Core Indicators'!EM30</f>
        <v>520000</v>
      </c>
      <c r="V30" s="42">
        <f>'Core Indicators'!FC30</f>
        <v>4</v>
      </c>
      <c r="W30" s="42" t="str">
        <f>'Core Indicators'!FK30</f>
        <v>x</v>
      </c>
      <c r="X30" s="42" t="str">
        <f>'Core Indicators'!FS30</f>
        <v>x</v>
      </c>
      <c r="Y30" s="42">
        <f>'Core Indicators'!GA30</f>
        <v>1</v>
      </c>
      <c r="Z30" s="42">
        <f>'Core Indicators'!GI30</f>
        <v>3</v>
      </c>
      <c r="AA30" s="42">
        <f>'Core Indicators'!GQ30</f>
        <v>1</v>
      </c>
      <c r="AB30" s="42">
        <f>'Core Indicators'!GY30</f>
        <v>0</v>
      </c>
      <c r="AC30" s="42">
        <f>'Core Indicators'!HG30</f>
        <v>0</v>
      </c>
      <c r="AD30" s="42">
        <f>'Core Indicators'!HO30</f>
        <v>2</v>
      </c>
      <c r="AE30" s="42">
        <f>'Core Indicators'!HW30</f>
        <v>1</v>
      </c>
      <c r="AF30" s="42">
        <f>'Core Indicators'!IE30</f>
        <v>2</v>
      </c>
      <c r="AG30" s="42">
        <f>'Core Indicators'!IM30</f>
        <v>3</v>
      </c>
    </row>
    <row r="31" spans="1:33" ht="20.149999999999999" customHeight="1" x14ac:dyDescent="0.35">
      <c r="A31" s="62" t="str">
        <f>'Core Indicators'!A:A</f>
        <v>Venezuela displacement in Colombia</v>
      </c>
      <c r="B31" s="62" t="str">
        <f>'Core Indicators'!B:B</f>
        <v>Displacement</v>
      </c>
      <c r="C31" s="62" t="str">
        <f>'Core Indicators'!C31</f>
        <v>COL002</v>
      </c>
      <c r="D31" s="62" t="str">
        <f>'Core Indicators'!D31</f>
        <v>Colombia</v>
      </c>
      <c r="E31" s="62" t="str">
        <f>'Core Indicators'!E31</f>
        <v>COL</v>
      </c>
      <c r="F31" s="41">
        <f>'Core Indicators'!O31</f>
        <v>34507</v>
      </c>
      <c r="G31" s="41">
        <f>'Core Indicators'!W31</f>
        <v>31005000</v>
      </c>
      <c r="H31" s="41">
        <f>'Core Indicators'!AE31</f>
        <v>14976000</v>
      </c>
      <c r="I31" s="41">
        <f>'Core Indicators'!AM31</f>
        <v>3850000</v>
      </c>
      <c r="J31" s="41" t="str">
        <f>'Core Indicators'!AU31</f>
        <v>x</v>
      </c>
      <c r="K31" s="41" t="str">
        <f>'Core Indicators'!BC31</f>
        <v>x</v>
      </c>
      <c r="L31" s="41">
        <f>'Core Indicators'!BK31</f>
        <v>4</v>
      </c>
      <c r="M31" s="41" t="str">
        <f>'Core Indicators'!BS31</f>
        <v>x</v>
      </c>
      <c r="N31" s="41" t="str">
        <f>'Core Indicators'!CA31</f>
        <v>x</v>
      </c>
      <c r="O31" s="41" t="e">
        <f>'Core Indicators'!CI31</f>
        <v>#N/A</v>
      </c>
      <c r="P31" s="41" t="str">
        <f>'Core Indicators'!CQ31</f>
        <v>x</v>
      </c>
      <c r="Q31" s="41">
        <f>'Core Indicators'!DG31</f>
        <v>16028000</v>
      </c>
      <c r="R31" s="41">
        <f>'Core Indicators'!DO31</f>
        <v>12876000</v>
      </c>
      <c r="S31" s="41">
        <f>'Core Indicators'!DW31</f>
        <v>1155000</v>
      </c>
      <c r="T31" s="41">
        <f>'Core Indicators'!EE31</f>
        <v>840000</v>
      </c>
      <c r="U31" s="41">
        <f>'Core Indicators'!EM31</f>
        <v>105000</v>
      </c>
      <c r="V31" s="41">
        <f>'Core Indicators'!FC31</f>
        <v>3</v>
      </c>
      <c r="W31" s="41" t="str">
        <f>'Core Indicators'!FK31</f>
        <v>x</v>
      </c>
      <c r="X31" s="41" t="str">
        <f>'Core Indicators'!FS31</f>
        <v>x</v>
      </c>
      <c r="Y31" s="41">
        <f>'Core Indicators'!GA31</f>
        <v>1</v>
      </c>
      <c r="Z31" s="41">
        <f>'Core Indicators'!GI31</f>
        <v>3</v>
      </c>
      <c r="AA31" s="41">
        <f>'Core Indicators'!GQ31</f>
        <v>1</v>
      </c>
      <c r="AB31" s="41">
        <f>'Core Indicators'!GY31</f>
        <v>0</v>
      </c>
      <c r="AC31" s="41">
        <f>'Core Indicators'!HG31</f>
        <v>0</v>
      </c>
      <c r="AD31" s="41">
        <f>'Core Indicators'!HO31</f>
        <v>0</v>
      </c>
      <c r="AE31" s="41">
        <f>'Core Indicators'!HW31</f>
        <v>1</v>
      </c>
      <c r="AF31" s="41">
        <f>'Core Indicators'!IE31</f>
        <v>2</v>
      </c>
      <c r="AG31" s="41">
        <f>'Core Indicators'!IM31</f>
        <v>3</v>
      </c>
    </row>
    <row r="32" spans="1:33" ht="20.149999999999999" customHeight="1" x14ac:dyDescent="0.35">
      <c r="A32" s="233" t="str">
        <f>'Core Indicators'!A:A</f>
        <v>Nicaraguan refugees in Costa Rica</v>
      </c>
      <c r="B32" s="233" t="str">
        <f>'Core Indicators'!B:B</f>
        <v>Displacement</v>
      </c>
      <c r="C32" s="233" t="str">
        <f>'Core Indicators'!C32</f>
        <v>CRI002</v>
      </c>
      <c r="D32" s="233" t="str">
        <f>'Core Indicators'!D32</f>
        <v>Costa Rica</v>
      </c>
      <c r="E32" s="233" t="str">
        <f>'Core Indicators'!E32</f>
        <v>CRI</v>
      </c>
      <c r="F32" s="42">
        <f>'Core Indicators'!O32</f>
        <v>1003</v>
      </c>
      <c r="G32" s="42">
        <f>'Core Indicators'!W32</f>
        <v>2451000</v>
      </c>
      <c r="H32" s="42">
        <f>'Core Indicators'!AE32</f>
        <v>235000</v>
      </c>
      <c r="I32" s="42">
        <f>'Core Indicators'!AM32</f>
        <v>235000</v>
      </c>
      <c r="J32" s="42" t="str">
        <f>'Core Indicators'!AU32</f>
        <v>x</v>
      </c>
      <c r="K32" s="42" t="str">
        <f>'Core Indicators'!BC32</f>
        <v>x</v>
      </c>
      <c r="L32" s="42">
        <f>'Core Indicators'!BK32</f>
        <v>100</v>
      </c>
      <c r="M32" s="42" t="str">
        <f>'Core Indicators'!BS32</f>
        <v>x</v>
      </c>
      <c r="N32" s="42" t="str">
        <f>'Core Indicators'!CA32</f>
        <v>x</v>
      </c>
      <c r="O32" s="42" t="e">
        <f>'Core Indicators'!CI32</f>
        <v>#N/A</v>
      </c>
      <c r="P32" s="42" t="str">
        <f>'Core Indicators'!CQ32</f>
        <v>x</v>
      </c>
      <c r="Q32" s="42">
        <f>'Core Indicators'!DG32</f>
        <v>2215000</v>
      </c>
      <c r="R32" s="42">
        <f>'Core Indicators'!DO32</f>
        <v>0</v>
      </c>
      <c r="S32" s="42">
        <f>'Core Indicators'!DW32</f>
        <v>235000</v>
      </c>
      <c r="T32" s="42">
        <f>'Core Indicators'!EE32</f>
        <v>0</v>
      </c>
      <c r="U32" s="42">
        <f>'Core Indicators'!EM32</f>
        <v>0</v>
      </c>
      <c r="V32" s="42">
        <f>'Core Indicators'!FC32</f>
        <v>3</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1</v>
      </c>
    </row>
    <row r="33" spans="1:33" ht="20.149999999999999" customHeight="1" x14ac:dyDescent="0.35">
      <c r="A33" s="62" t="str">
        <f>'Core Indicators'!A:A</f>
        <v>Displacement from Russia-Ukraine conflict in Czechia</v>
      </c>
      <c r="B33" s="62" t="str">
        <f>'Core Indicators'!B:B</f>
        <v>Conflict,Displacement</v>
      </c>
      <c r="C33" s="62" t="str">
        <f>'Core Indicators'!C33</f>
        <v>CZE002</v>
      </c>
      <c r="D33" s="62" t="str">
        <f>'Core Indicators'!D33</f>
        <v>Czech Republic</v>
      </c>
      <c r="E33" s="62" t="str">
        <f>'Core Indicators'!E33</f>
        <v>CZE</v>
      </c>
      <c r="F33" s="41">
        <f>'Core Indicators'!O33</f>
        <v>77187</v>
      </c>
      <c r="G33" s="41">
        <f>'Core Indicators'!W33</f>
        <v>11043000</v>
      </c>
      <c r="H33" s="41">
        <f>'Core Indicators'!AE33</f>
        <v>371000</v>
      </c>
      <c r="I33" s="41">
        <f>'Core Indicators'!AM33</f>
        <v>371000</v>
      </c>
      <c r="J33" s="41" t="str">
        <f>'Core Indicators'!AU33</f>
        <v>x</v>
      </c>
      <c r="K33" s="41" t="str">
        <f>'Core Indicators'!BC33</f>
        <v>x</v>
      </c>
      <c r="L33" s="41">
        <f>'Core Indicators'!BK33</f>
        <v>0</v>
      </c>
      <c r="M33" s="41">
        <f>'Core Indicators'!BS33</f>
        <v>0</v>
      </c>
      <c r="N33" s="41">
        <f>'Core Indicators'!CA33</f>
        <v>0</v>
      </c>
      <c r="O33" s="41" t="e">
        <f>'Core Indicators'!CI33</f>
        <v>#N/A</v>
      </c>
      <c r="P33" s="41" t="str">
        <f>'Core Indicators'!CQ33</f>
        <v>x</v>
      </c>
      <c r="Q33" s="41">
        <f>'Core Indicators'!DG33</f>
        <v>10672000</v>
      </c>
      <c r="R33" s="41">
        <f>'Core Indicators'!DO33</f>
        <v>0</v>
      </c>
      <c r="S33" s="41">
        <f>'Core Indicators'!DW33</f>
        <v>371000</v>
      </c>
      <c r="T33" s="41">
        <f>'Core Indicators'!EE33</f>
        <v>0</v>
      </c>
      <c r="U33" s="41">
        <f>'Core Indicators'!EM33</f>
        <v>0</v>
      </c>
      <c r="V33" s="41">
        <f>'Core Indicators'!FC33</f>
        <v>2</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0</v>
      </c>
    </row>
    <row r="34" spans="1:33" ht="20.149999999999999" customHeight="1" x14ac:dyDescent="0.35">
      <c r="A34" s="233" t="str">
        <f>'Core Indicators'!A:A</f>
        <v>Multiple crises in Djibouti</v>
      </c>
      <c r="B34" s="233" t="str">
        <f>'Core Indicators'!B:B</f>
        <v>Displacement,Drought</v>
      </c>
      <c r="C34" s="233" t="str">
        <f>'Core Indicators'!C34</f>
        <v>DJI001</v>
      </c>
      <c r="D34" s="233" t="str">
        <f>'Core Indicators'!D34</f>
        <v>Djibouti</v>
      </c>
      <c r="E34" s="233" t="str">
        <f>'Core Indicators'!E34</f>
        <v>DJI</v>
      </c>
      <c r="F34" s="42">
        <f>'Core Indicators'!O34</f>
        <v>23180</v>
      </c>
      <c r="G34" s="42">
        <f>'Core Indicators'!W34</f>
        <v>1182000</v>
      </c>
      <c r="H34" s="42">
        <f>'Core Indicators'!AE34</f>
        <v>792000</v>
      </c>
      <c r="I34" s="42">
        <f>'Core Indicators'!AM34</f>
        <v>32000</v>
      </c>
      <c r="J34" s="42" t="str">
        <f>'Core Indicators'!AU34</f>
        <v>x</v>
      </c>
      <c r="K34" s="42" t="str">
        <f>'Core Indicators'!BC34</f>
        <v>x</v>
      </c>
      <c r="L34" s="42">
        <f>'Core Indicators'!BK34</f>
        <v>43</v>
      </c>
      <c r="M34" s="42" t="str">
        <f>'Core Indicators'!BS34</f>
        <v>x</v>
      </c>
      <c r="N34" s="42" t="str">
        <f>'Core Indicators'!CA34</f>
        <v>x</v>
      </c>
      <c r="O34" s="42" t="e">
        <f>'Core Indicators'!CI34</f>
        <v>#N/A</v>
      </c>
      <c r="P34" s="42" t="str">
        <f>'Core Indicators'!CQ34</f>
        <v>x</v>
      </c>
      <c r="Q34" s="42">
        <f>'Core Indicators'!DG34</f>
        <v>390000</v>
      </c>
      <c r="R34" s="42">
        <f>'Core Indicators'!DO34</f>
        <v>475000</v>
      </c>
      <c r="S34" s="42">
        <f>'Core Indicators'!DW34</f>
        <v>264000</v>
      </c>
      <c r="T34" s="42">
        <f>'Core Indicators'!EE34</f>
        <v>53000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1</v>
      </c>
      <c r="AE34" s="42">
        <f>'Core Indicators'!HW34</f>
        <v>0</v>
      </c>
      <c r="AF34" s="42">
        <f>'Core Indicators'!IE34</f>
        <v>0</v>
      </c>
      <c r="AG34" s="42">
        <f>'Core Indicators'!IM34</f>
        <v>2</v>
      </c>
    </row>
    <row r="35" spans="1:33" ht="20.149999999999999" customHeight="1" x14ac:dyDescent="0.35">
      <c r="A35" s="62" t="str">
        <f>'Core Indicators'!A:A</f>
        <v>Mixed migration in Djibouti</v>
      </c>
      <c r="B35" s="62" t="str">
        <f>'Core Indicators'!B:B</f>
        <v>Displacement</v>
      </c>
      <c r="C35" s="62" t="str">
        <f>'Core Indicators'!C35</f>
        <v>DJI002</v>
      </c>
      <c r="D35" s="62" t="str">
        <f>'Core Indicators'!D35</f>
        <v>Djibouti</v>
      </c>
      <c r="E35" s="62" t="str">
        <f>'Core Indicators'!E35</f>
        <v>DJI</v>
      </c>
      <c r="F35" s="41">
        <f>'Core Indicators'!O35</f>
        <v>7300</v>
      </c>
      <c r="G35" s="41">
        <f>'Core Indicators'!W35</f>
        <v>676000</v>
      </c>
      <c r="H35" s="41">
        <f>'Core Indicators'!AE35</f>
        <v>32000</v>
      </c>
      <c r="I35" s="41">
        <f>'Core Indicators'!AM35</f>
        <v>32000</v>
      </c>
      <c r="J35" s="41" t="str">
        <f>'Core Indicators'!AU35</f>
        <v>x</v>
      </c>
      <c r="K35" s="41" t="str">
        <f>'Core Indicators'!BC35</f>
        <v>x</v>
      </c>
      <c r="L35" s="41">
        <f>'Core Indicators'!BK35</f>
        <v>43</v>
      </c>
      <c r="M35" s="41" t="str">
        <f>'Core Indicators'!BS35</f>
        <v>x</v>
      </c>
      <c r="N35" s="41" t="str">
        <f>'Core Indicators'!CA35</f>
        <v>x</v>
      </c>
      <c r="O35" s="41" t="e">
        <f>'Core Indicators'!CI35</f>
        <v>#N/A</v>
      </c>
      <c r="P35" s="41" t="str">
        <f>'Core Indicators'!CQ35</f>
        <v>x</v>
      </c>
      <c r="Q35" s="41">
        <f>'Core Indicators'!DG35</f>
        <v>644000</v>
      </c>
      <c r="R35" s="41">
        <f>'Core Indicators'!DO35</f>
        <v>0</v>
      </c>
      <c r="S35" s="41">
        <f>'Core Indicators'!DW35</f>
        <v>32000</v>
      </c>
      <c r="T35" s="41" t="str">
        <f>'Core Indicators'!EE35</f>
        <v>x</v>
      </c>
      <c r="U35" s="41" t="str">
        <f>'Core Indicators'!EM35</f>
        <v>x</v>
      </c>
      <c r="V35" s="41">
        <f>'Core Indicators'!FC35</f>
        <v>1</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1</v>
      </c>
      <c r="AE35" s="41">
        <f>'Core Indicators'!HW35</f>
        <v>0</v>
      </c>
      <c r="AF35" s="41">
        <f>'Core Indicators'!IE35</f>
        <v>0</v>
      </c>
      <c r="AG35" s="41">
        <f>'Core Indicators'!IM35</f>
        <v>2</v>
      </c>
    </row>
    <row r="36" spans="1:33" ht="20.149999999999999" customHeight="1" x14ac:dyDescent="0.35">
      <c r="A36" s="233" t="str">
        <f>'Core Indicators'!A:A</f>
        <v>Drought in Djibouti</v>
      </c>
      <c r="B36" s="233" t="str">
        <f>'Core Indicators'!B:B</f>
        <v>Drought</v>
      </c>
      <c r="C36" s="233" t="str">
        <f>'Core Indicators'!C36</f>
        <v>DJI003</v>
      </c>
      <c r="D36" s="233" t="str">
        <f>'Core Indicators'!D36</f>
        <v>Djibouti</v>
      </c>
      <c r="E36" s="233" t="str">
        <f>'Core Indicators'!E36</f>
        <v>DJI</v>
      </c>
      <c r="F36" s="42">
        <f>'Core Indicators'!O36</f>
        <v>23180</v>
      </c>
      <c r="G36" s="42">
        <f>'Core Indicators'!W36</f>
        <v>1182000</v>
      </c>
      <c r="H36" s="42">
        <f>'Core Indicators'!AE36</f>
        <v>760000</v>
      </c>
      <c r="I36" s="42">
        <f>'Core Indicators'!AM36</f>
        <v>0</v>
      </c>
      <c r="J36" s="42" t="str">
        <f>'Core Indicators'!AU36</f>
        <v>x</v>
      </c>
      <c r="K36" s="42" t="str">
        <f>'Core Indicators'!BC36</f>
        <v>x</v>
      </c>
      <c r="L36" s="42">
        <f>'Core Indicators'!BK36</f>
        <v>0</v>
      </c>
      <c r="M36" s="42" t="str">
        <f>'Core Indicators'!BS36</f>
        <v>x</v>
      </c>
      <c r="N36" s="42" t="str">
        <f>'Core Indicators'!CA36</f>
        <v>x</v>
      </c>
      <c r="O36" s="42" t="e">
        <f>'Core Indicators'!CI36</f>
        <v>#N/A</v>
      </c>
      <c r="P36" s="42" t="str">
        <f>'Core Indicators'!CQ36</f>
        <v>x</v>
      </c>
      <c r="Q36" s="42">
        <f>'Core Indicators'!DG36</f>
        <v>422000</v>
      </c>
      <c r="R36" s="42">
        <f>'Core Indicators'!DO36</f>
        <v>475000</v>
      </c>
      <c r="S36" s="42">
        <f>'Core Indicators'!DW36</f>
        <v>232000</v>
      </c>
      <c r="T36" s="42">
        <f>'Core Indicators'!EE36</f>
        <v>53000</v>
      </c>
      <c r="U36" s="42">
        <f>'Core Indicators'!EM36</f>
        <v>0</v>
      </c>
      <c r="V36" s="42">
        <f>'Core Indicators'!FC36</f>
        <v>5</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1</v>
      </c>
      <c r="AE36" s="42">
        <f>'Core Indicators'!HW36</f>
        <v>0</v>
      </c>
      <c r="AF36" s="42">
        <f>'Core Indicators'!IE36</f>
        <v>0</v>
      </c>
      <c r="AG36" s="42">
        <f>'Core Indicators'!IM36</f>
        <v>2</v>
      </c>
    </row>
    <row r="37" spans="1:33" ht="20.149999999999999" customHeight="1" x14ac:dyDescent="0.35">
      <c r="A37" s="62" t="str">
        <f>'Core Indicators'!A:A</f>
        <v>Venezuela displacement in Dominican Republic</v>
      </c>
      <c r="B37" s="62" t="str">
        <f>'Core Indicators'!B:B</f>
        <v>Displacement</v>
      </c>
      <c r="C37" s="62" t="str">
        <f>'Core Indicators'!C37</f>
        <v>DOM002</v>
      </c>
      <c r="D37" s="62" t="str">
        <f>'Core Indicators'!D37</f>
        <v>Dominican Republic</v>
      </c>
      <c r="E37" s="62" t="str">
        <f>'Core Indicators'!E37</f>
        <v>DOM</v>
      </c>
      <c r="F37" s="41">
        <f>'Core Indicators'!O37</f>
        <v>48310</v>
      </c>
      <c r="G37" s="41">
        <f>'Core Indicators'!W37</f>
        <v>11229000</v>
      </c>
      <c r="H37" s="41">
        <f>'Core Indicators'!AE37</f>
        <v>124000</v>
      </c>
      <c r="I37" s="41">
        <f>'Core Indicators'!AM37</f>
        <v>124000</v>
      </c>
      <c r="J37" s="41" t="str">
        <f>'Core Indicators'!AU37</f>
        <v>x</v>
      </c>
      <c r="K37" s="41" t="str">
        <f>'Core Indicators'!BC37</f>
        <v>x</v>
      </c>
      <c r="L37" s="41" t="str">
        <f>'Core Indicators'!BK37</f>
        <v>x</v>
      </c>
      <c r="M37" s="41" t="str">
        <f>'Core Indicators'!BS37</f>
        <v>x</v>
      </c>
      <c r="N37" s="41" t="str">
        <f>'Core Indicators'!CA37</f>
        <v>x</v>
      </c>
      <c r="O37" s="41" t="e">
        <f>'Core Indicators'!CI37</f>
        <v>#N/A</v>
      </c>
      <c r="P37" s="41" t="str">
        <f>'Core Indicators'!CQ37</f>
        <v>x</v>
      </c>
      <c r="Q37" s="41">
        <f>'Core Indicators'!DG37</f>
        <v>11105000</v>
      </c>
      <c r="R37" s="41">
        <f>'Core Indicators'!DO37</f>
        <v>7000</v>
      </c>
      <c r="S37" s="41">
        <f>'Core Indicators'!DW37</f>
        <v>117000</v>
      </c>
      <c r="T37" s="41">
        <f>'Core Indicators'!EE37</f>
        <v>0</v>
      </c>
      <c r="U37" s="41">
        <f>'Core Indicators'!EM37</f>
        <v>0</v>
      </c>
      <c r="V37" s="41">
        <f>'Core Indicators'!FC37</f>
        <v>2</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0</v>
      </c>
      <c r="AE37" s="41">
        <f>'Core Indicators'!HW37</f>
        <v>0</v>
      </c>
      <c r="AF37" s="41">
        <f>'Core Indicators'!IE37</f>
        <v>0</v>
      </c>
      <c r="AG37" s="41">
        <f>'Core Indicators'!IM37</f>
        <v>0</v>
      </c>
    </row>
    <row r="38" spans="1:33" ht="20.149999999999999" customHeight="1" x14ac:dyDescent="0.35">
      <c r="A38" s="233" t="str">
        <f>'Core Indicators'!A:A</f>
        <v>Mixed migration flows in Algeria</v>
      </c>
      <c r="B38" s="233" t="str">
        <f>'Core Indicators'!B:B</f>
        <v>Displacement</v>
      </c>
      <c r="C38" s="233" t="str">
        <f>'Core Indicators'!C38</f>
        <v>DZA002</v>
      </c>
      <c r="D38" s="233" t="str">
        <f>'Core Indicators'!D38</f>
        <v>Algeria</v>
      </c>
      <c r="E38" s="233" t="str">
        <f>'Core Indicators'!E38</f>
        <v>DZA</v>
      </c>
      <c r="F38" s="42">
        <f>'Core Indicators'!O38</f>
        <v>2381741</v>
      </c>
      <c r="G38" s="42">
        <f>'Core Indicators'!W38</f>
        <v>46945000</v>
      </c>
      <c r="H38" s="42">
        <f>'Core Indicators'!AE38</f>
        <v>261000</v>
      </c>
      <c r="I38" s="42">
        <f>'Core Indicators'!AM38</f>
        <v>261000</v>
      </c>
      <c r="J38" s="42" t="str">
        <f>'Core Indicators'!AU38</f>
        <v>x</v>
      </c>
      <c r="K38" s="42" t="str">
        <f>'Core Indicators'!BC38</f>
        <v>x</v>
      </c>
      <c r="L38" s="42">
        <f>'Core Indicators'!BK38</f>
        <v>914</v>
      </c>
      <c r="M38" s="42" t="str">
        <f>'Core Indicators'!BS38</f>
        <v>x</v>
      </c>
      <c r="N38" s="42" t="str">
        <f>'Core Indicators'!CA38</f>
        <v>x</v>
      </c>
      <c r="O38" s="42" t="e">
        <f>'Core Indicators'!CI38</f>
        <v>#N/A</v>
      </c>
      <c r="P38" s="42" t="str">
        <f>'Core Indicators'!CQ38</f>
        <v>x</v>
      </c>
      <c r="Q38" s="42">
        <f>'Core Indicators'!DG38</f>
        <v>46684000</v>
      </c>
      <c r="R38" s="42">
        <f>'Core Indicators'!DO38</f>
        <v>0</v>
      </c>
      <c r="S38" s="42">
        <f>'Core Indicators'!DW38</f>
        <v>261000</v>
      </c>
      <c r="T38" s="42" t="str">
        <f>'Core Indicators'!EE38</f>
        <v>x</v>
      </c>
      <c r="U38" s="42" t="str">
        <f>'Core Indicators'!EM38</f>
        <v>x</v>
      </c>
      <c r="V38" s="42">
        <f>'Core Indicators'!FC38</f>
        <v>4</v>
      </c>
      <c r="W38" s="42" t="str">
        <f>'Core Indicators'!FK38</f>
        <v>x</v>
      </c>
      <c r="X38" s="42" t="str">
        <f>'Core Indicators'!FS38</f>
        <v>x</v>
      </c>
      <c r="Y38" s="42">
        <f>'Core Indicators'!GA38</f>
        <v>2</v>
      </c>
      <c r="Z38" s="42">
        <f>'Core Indicators'!GI38</f>
        <v>0</v>
      </c>
      <c r="AA38" s="42">
        <f>'Core Indicators'!GQ38</f>
        <v>0</v>
      </c>
      <c r="AB38" s="42">
        <f>'Core Indicators'!GY38</f>
        <v>0</v>
      </c>
      <c r="AC38" s="42">
        <f>'Core Indicators'!HG38</f>
        <v>0</v>
      </c>
      <c r="AD38" s="42">
        <f>'Core Indicators'!HO38</f>
        <v>1</v>
      </c>
      <c r="AE38" s="42">
        <f>'Core Indicators'!HW38</f>
        <v>0</v>
      </c>
      <c r="AF38" s="42">
        <f>'Core Indicators'!IE38</f>
        <v>1</v>
      </c>
      <c r="AG38" s="42">
        <f>'Core Indicators'!IM38</f>
        <v>0</v>
      </c>
    </row>
    <row r="39" spans="1:33" ht="20.149999999999999" customHeight="1" x14ac:dyDescent="0.35">
      <c r="A39" s="62" t="str">
        <f>'Core Indicators'!A:A</f>
        <v>Sahrawi refugees in Algeria</v>
      </c>
      <c r="B39" s="62" t="str">
        <f>'Core Indicators'!B:B</f>
        <v>Displacement</v>
      </c>
      <c r="C39" s="62" t="str">
        <f>'Core Indicators'!C39</f>
        <v>DZA003</v>
      </c>
      <c r="D39" s="62" t="str">
        <f>'Core Indicators'!D39</f>
        <v>Algeria</v>
      </c>
      <c r="E39" s="62" t="str">
        <f>'Core Indicators'!E39</f>
        <v>DZA</v>
      </c>
      <c r="F39" s="41">
        <f>'Core Indicators'!O39</f>
        <v>159000</v>
      </c>
      <c r="G39" s="41">
        <f>'Core Indicators'!W39</f>
        <v>223000</v>
      </c>
      <c r="H39" s="41">
        <f>'Core Indicators'!AE39</f>
        <v>174000</v>
      </c>
      <c r="I39" s="41">
        <f>'Core Indicators'!AM39</f>
        <v>174000</v>
      </c>
      <c r="J39" s="41" t="str">
        <f>'Core Indicators'!AU39</f>
        <v>x</v>
      </c>
      <c r="K39" s="41" t="str">
        <f>'Core Indicators'!BC39</f>
        <v>x</v>
      </c>
      <c r="L39" s="41">
        <f>'Core Indicators'!BK39</f>
        <v>13</v>
      </c>
      <c r="M39" s="41" t="str">
        <f>'Core Indicators'!BS39</f>
        <v>x</v>
      </c>
      <c r="N39" s="41" t="str">
        <f>'Core Indicators'!CA39</f>
        <v>x</v>
      </c>
      <c r="O39" s="41" t="e">
        <f>'Core Indicators'!CI39</f>
        <v>#N/A</v>
      </c>
      <c r="P39" s="41" t="str">
        <f>'Core Indicators'!CQ39</f>
        <v>x</v>
      </c>
      <c r="Q39" s="41">
        <f>'Core Indicators'!DG39</f>
        <v>49000</v>
      </c>
      <c r="R39" s="41">
        <f>'Core Indicators'!DO39</f>
        <v>0</v>
      </c>
      <c r="S39" s="41">
        <f>'Core Indicators'!DW39</f>
        <v>174000</v>
      </c>
      <c r="T39" s="41" t="str">
        <f>'Core Indicators'!EE39</f>
        <v>x</v>
      </c>
      <c r="U39" s="41" t="str">
        <f>'Core Indicators'!EM39</f>
        <v>x</v>
      </c>
      <c r="V39" s="41">
        <f>'Core Indicators'!FC39</f>
        <v>2</v>
      </c>
      <c r="W39" s="41">
        <f>'Core Indicators'!FK39</f>
        <v>0</v>
      </c>
      <c r="X39" s="41">
        <f>'Core Indicators'!FS39</f>
        <v>0</v>
      </c>
      <c r="Y39" s="41">
        <f>'Core Indicators'!GA39</f>
        <v>2</v>
      </c>
      <c r="Z39" s="41">
        <f>'Core Indicators'!GI39</f>
        <v>1</v>
      </c>
      <c r="AA39" s="41">
        <f>'Core Indicators'!GQ39</f>
        <v>2</v>
      </c>
      <c r="AB39" s="41">
        <f>'Core Indicators'!GY39</f>
        <v>0</v>
      </c>
      <c r="AC39" s="41">
        <f>'Core Indicators'!HG39</f>
        <v>0</v>
      </c>
      <c r="AD39" s="41">
        <f>'Core Indicators'!HO39</f>
        <v>0</v>
      </c>
      <c r="AE39" s="41">
        <f>'Core Indicators'!HW39</f>
        <v>0</v>
      </c>
      <c r="AF39" s="41">
        <f>'Core Indicators'!IE39</f>
        <v>1</v>
      </c>
      <c r="AG39" s="41">
        <f>'Core Indicators'!IM39</f>
        <v>1</v>
      </c>
    </row>
    <row r="40" spans="1:33" ht="20.149999999999999" customHeight="1" x14ac:dyDescent="0.35">
      <c r="A40" s="233" t="str">
        <f>'Core Indicators'!A:A</f>
        <v>Multiple crises in Algeria</v>
      </c>
      <c r="B40" s="233" t="str">
        <f>'Core Indicators'!B:B</f>
        <v>Displacement</v>
      </c>
      <c r="C40" s="233" t="str">
        <f>'Core Indicators'!C40</f>
        <v>DZA004</v>
      </c>
      <c r="D40" s="233" t="str">
        <f>'Core Indicators'!D40</f>
        <v>Algeria</v>
      </c>
      <c r="E40" s="233" t="str">
        <f>'Core Indicators'!E40</f>
        <v>DZA</v>
      </c>
      <c r="F40" s="42">
        <f>'Core Indicators'!O40</f>
        <v>2381741</v>
      </c>
      <c r="G40" s="42">
        <f>'Core Indicators'!W40</f>
        <v>46945000</v>
      </c>
      <c r="H40" s="42">
        <f>'Core Indicators'!AE40</f>
        <v>435000</v>
      </c>
      <c r="I40" s="42">
        <f>'Core Indicators'!AM40</f>
        <v>435000</v>
      </c>
      <c r="J40" s="42" t="str">
        <f>'Core Indicators'!AU40</f>
        <v>x</v>
      </c>
      <c r="K40" s="42" t="str">
        <f>'Core Indicators'!BC40</f>
        <v>x</v>
      </c>
      <c r="L40" s="42">
        <f>'Core Indicators'!BK40</f>
        <v>927</v>
      </c>
      <c r="M40" s="42" t="str">
        <f>'Core Indicators'!BS40</f>
        <v>x</v>
      </c>
      <c r="N40" s="42" t="str">
        <f>'Core Indicators'!CA40</f>
        <v>x</v>
      </c>
      <c r="O40" s="42" t="e">
        <f>'Core Indicators'!CI40</f>
        <v>#N/A</v>
      </c>
      <c r="P40" s="42" t="str">
        <f>'Core Indicators'!CQ40</f>
        <v>x</v>
      </c>
      <c r="Q40" s="42">
        <f>'Core Indicators'!DG40</f>
        <v>46510000</v>
      </c>
      <c r="R40" s="42">
        <f>'Core Indicators'!DO40</f>
        <v>0</v>
      </c>
      <c r="S40" s="42">
        <f>'Core Indicators'!DW40</f>
        <v>435000</v>
      </c>
      <c r="T40" s="42" t="str">
        <f>'Core Indicators'!EE40</f>
        <v>x</v>
      </c>
      <c r="U40" s="42" t="str">
        <f>'Core Indicators'!EM40</f>
        <v>x</v>
      </c>
      <c r="V40" s="42">
        <f>'Core Indicators'!FC40</f>
        <v>3</v>
      </c>
      <c r="W40" s="42" t="str">
        <f>'Core Indicators'!FK40</f>
        <v>x</v>
      </c>
      <c r="X40" s="42" t="str">
        <f>'Core Indicators'!FS40</f>
        <v>x</v>
      </c>
      <c r="Y40" s="42">
        <f>'Core Indicators'!GA40</f>
        <v>2</v>
      </c>
      <c r="Z40" s="42">
        <f>'Core Indicators'!GI40</f>
        <v>1</v>
      </c>
      <c r="AA40" s="42">
        <f>'Core Indicators'!GQ40</f>
        <v>2</v>
      </c>
      <c r="AB40" s="42">
        <f>'Core Indicators'!GY40</f>
        <v>0</v>
      </c>
      <c r="AC40" s="42">
        <f>'Core Indicators'!HG40</f>
        <v>0</v>
      </c>
      <c r="AD40" s="42">
        <f>'Core Indicators'!HO40</f>
        <v>1</v>
      </c>
      <c r="AE40" s="42">
        <f>'Core Indicators'!HW40</f>
        <v>0</v>
      </c>
      <c r="AF40" s="42">
        <f>'Core Indicators'!IE40</f>
        <v>1</v>
      </c>
      <c r="AG40" s="42">
        <f>'Core Indicators'!IM40</f>
        <v>1</v>
      </c>
    </row>
    <row r="41" spans="1:33" ht="20.149999999999999" customHeight="1" x14ac:dyDescent="0.35">
      <c r="A41" s="62" t="str">
        <f>'Core Indicators'!A:A</f>
        <v>Venezuela displacement in Ecuador</v>
      </c>
      <c r="B41" s="62" t="str">
        <f>'Core Indicators'!B:B</f>
        <v>Displacement</v>
      </c>
      <c r="C41" s="62" t="str">
        <f>'Core Indicators'!C41</f>
        <v>ECU002</v>
      </c>
      <c r="D41" s="62" t="str">
        <f>'Core Indicators'!D41</f>
        <v>Ecuador</v>
      </c>
      <c r="E41" s="62" t="str">
        <f>'Core Indicators'!E41</f>
        <v>ECU</v>
      </c>
      <c r="F41" s="41">
        <f>'Core Indicators'!O41</f>
        <v>248360</v>
      </c>
      <c r="G41" s="41">
        <f>'Core Indicators'!W41</f>
        <v>18190000</v>
      </c>
      <c r="H41" s="41">
        <f>'Core Indicators'!AE41</f>
        <v>7592000</v>
      </c>
      <c r="I41" s="41">
        <f>'Core Indicators'!AM41</f>
        <v>445000</v>
      </c>
      <c r="J41" s="41" t="str">
        <f>'Core Indicators'!AU41</f>
        <v>x</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10599000</v>
      </c>
      <c r="R41" s="41">
        <f>'Core Indicators'!DO41</f>
        <v>6862000</v>
      </c>
      <c r="S41" s="41">
        <f>'Core Indicators'!DW41</f>
        <v>730000</v>
      </c>
      <c r="T41" s="41" t="str">
        <f>'Core Indicators'!EE41</f>
        <v>x</v>
      </c>
      <c r="U41" s="41" t="str">
        <f>'Core Indicators'!EM41</f>
        <v>x</v>
      </c>
      <c r="V41" s="41">
        <f>'Core Indicators'!FC41</f>
        <v>3</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2</v>
      </c>
      <c r="AE41" s="41">
        <f>'Core Indicators'!HW41</f>
        <v>1</v>
      </c>
      <c r="AF41" s="41">
        <f>'Core Indicators'!IE41</f>
        <v>0</v>
      </c>
      <c r="AG41" s="41">
        <f>'Core Indicators'!IM41</f>
        <v>3</v>
      </c>
    </row>
    <row r="42" spans="1:33" ht="20.149999999999999" customHeight="1" x14ac:dyDescent="0.35">
      <c r="A42" s="233" t="str">
        <f>'Core Indicators'!A:A</f>
        <v>Refugees in Egypt</v>
      </c>
      <c r="B42" s="233" t="str">
        <f>'Core Indicators'!B:B</f>
        <v>Displacement,Conflict</v>
      </c>
      <c r="C42" s="233" t="str">
        <f>'Core Indicators'!C42</f>
        <v>EGY004</v>
      </c>
      <c r="D42" s="233" t="str">
        <f>'Core Indicators'!D42</f>
        <v>Egypt</v>
      </c>
      <c r="E42" s="233" t="str">
        <f>'Core Indicators'!E42</f>
        <v>EGY</v>
      </c>
      <c r="F42" s="42">
        <f>'Core Indicators'!O42</f>
        <v>91071.77</v>
      </c>
      <c r="G42" s="42">
        <f>'Core Indicators'!W42</f>
        <v>116932000</v>
      </c>
      <c r="H42" s="42">
        <f>'Core Indicators'!AE42</f>
        <v>761000</v>
      </c>
      <c r="I42" s="42">
        <f>'Core Indicators'!AM42</f>
        <v>761000</v>
      </c>
      <c r="J42" s="42" t="str">
        <f>'Core Indicators'!AU42</f>
        <v>x</v>
      </c>
      <c r="K42" s="42" t="str">
        <f>'Core Indicators'!BC42</f>
        <v>x</v>
      </c>
      <c r="L42" s="42">
        <f>'Core Indicators'!BK42</f>
        <v>4</v>
      </c>
      <c r="M42" s="42" t="str">
        <f>'Core Indicators'!BS42</f>
        <v>x</v>
      </c>
      <c r="N42" s="42" t="str">
        <f>'Core Indicators'!CA42</f>
        <v>x</v>
      </c>
      <c r="O42" s="42" t="e">
        <f>'Core Indicators'!CI42</f>
        <v>#N/A</v>
      </c>
      <c r="P42" s="42" t="str">
        <f>'Core Indicators'!CQ42</f>
        <v>x</v>
      </c>
      <c r="Q42" s="42">
        <f>'Core Indicators'!DG42</f>
        <v>116171000</v>
      </c>
      <c r="R42" s="42">
        <f>'Core Indicators'!DO42</f>
        <v>0</v>
      </c>
      <c r="S42" s="42">
        <f>'Core Indicators'!DW42</f>
        <v>761000</v>
      </c>
      <c r="T42" s="42" t="str">
        <f>'Core Indicators'!EE42</f>
        <v>x</v>
      </c>
      <c r="U42" s="42" t="str">
        <f>'Core Indicators'!EM42</f>
        <v>x</v>
      </c>
      <c r="V42" s="42">
        <f>'Core Indicators'!FC42</f>
        <v>2</v>
      </c>
      <c r="W42" s="42" t="str">
        <f>'Core Indicators'!FK42</f>
        <v>x</v>
      </c>
      <c r="X42" s="42" t="str">
        <f>'Core Indicators'!FS42</f>
        <v>x</v>
      </c>
      <c r="Y42" s="42">
        <f>'Core Indicators'!GA42</f>
        <v>1</v>
      </c>
      <c r="Z42" s="42">
        <f>'Core Indicators'!GI42</f>
        <v>0</v>
      </c>
      <c r="AA42" s="42">
        <f>'Core Indicators'!GQ42</f>
        <v>0</v>
      </c>
      <c r="AB42" s="42">
        <f>'Core Indicators'!GY42</f>
        <v>0</v>
      </c>
      <c r="AC42" s="42">
        <f>'Core Indicators'!HG42</f>
        <v>0</v>
      </c>
      <c r="AD42" s="42">
        <f>'Core Indicators'!HO42</f>
        <v>3</v>
      </c>
      <c r="AE42" s="42">
        <f>'Core Indicators'!HW42</f>
        <v>0</v>
      </c>
      <c r="AF42" s="42">
        <f>'Core Indicators'!IE42</f>
        <v>3</v>
      </c>
      <c r="AG42" s="42">
        <f>'Core Indicators'!IM42</f>
        <v>0</v>
      </c>
    </row>
    <row r="43" spans="1:33" ht="20.149999999999999" customHeight="1" x14ac:dyDescent="0.35">
      <c r="A43" s="62" t="str">
        <f>'Core Indicators'!A:A</f>
        <v>Complex crisis in Eritrea</v>
      </c>
      <c r="B43" s="62" t="str">
        <f>'Core Indicators'!B:B</f>
        <v>Socio-political,Displacement</v>
      </c>
      <c r="C43" s="62" t="str">
        <f>'Core Indicators'!C43</f>
        <v>ERI001</v>
      </c>
      <c r="D43" s="62" t="str">
        <f>'Core Indicators'!D43</f>
        <v>Eritrea</v>
      </c>
      <c r="E43" s="62" t="str">
        <f>'Core Indicators'!E43</f>
        <v>ERI</v>
      </c>
      <c r="F43" s="41">
        <f>'Core Indicators'!O43</f>
        <v>121041</v>
      </c>
      <c r="G43" s="41">
        <f>'Core Indicators'!W43</f>
        <v>3749000</v>
      </c>
      <c r="H43" s="41">
        <f>'Core Indicators'!AE43</f>
        <v>1100000</v>
      </c>
      <c r="I43" s="41">
        <f>'Core Indicators'!AM43</f>
        <v>673000</v>
      </c>
      <c r="J43" s="41">
        <f>'Core Indicators'!AU43</f>
        <v>0</v>
      </c>
      <c r="K43" s="41" t="str">
        <f>'Core Indicators'!BC43</f>
        <v>x</v>
      </c>
      <c r="L43" s="41">
        <f>'Core Indicators'!BK43</f>
        <v>0</v>
      </c>
      <c r="M43" s="41" t="str">
        <f>'Core Indicators'!BS43</f>
        <v>x</v>
      </c>
      <c r="N43" s="41" t="str">
        <f>'Core Indicators'!CA43</f>
        <v>x</v>
      </c>
      <c r="O43" s="41" t="e">
        <f>'Core Indicators'!CI43</f>
        <v>#N/A</v>
      </c>
      <c r="P43" s="41" t="str">
        <f>'Core Indicators'!CQ43</f>
        <v>x</v>
      </c>
      <c r="Q43" s="41">
        <f>'Core Indicators'!DG43</f>
        <v>2649000</v>
      </c>
      <c r="R43" s="41">
        <f>'Core Indicators'!DO43</f>
        <v>0</v>
      </c>
      <c r="S43" s="41">
        <f>'Core Indicators'!DW43</f>
        <v>1100000</v>
      </c>
      <c r="T43" s="41" t="str">
        <f>'Core Indicators'!EE43</f>
        <v>x</v>
      </c>
      <c r="U43" s="41" t="str">
        <f>'Core Indicators'!EM43</f>
        <v>x</v>
      </c>
      <c r="V43" s="41">
        <f>'Core Indicators'!FC43</f>
        <v>5</v>
      </c>
      <c r="W43" s="41" t="str">
        <f>'Core Indicators'!FK43</f>
        <v>x</v>
      </c>
      <c r="X43" s="41" t="str">
        <f>'Core Indicators'!FS43</f>
        <v>x</v>
      </c>
      <c r="Y43" s="41">
        <f>'Core Indicators'!GA43</f>
        <v>1</v>
      </c>
      <c r="Z43" s="41">
        <f>'Core Indicators'!GI43</f>
        <v>1</v>
      </c>
      <c r="AA43" s="41">
        <f>'Core Indicators'!GQ43</f>
        <v>2</v>
      </c>
      <c r="AB43" s="41">
        <f>'Core Indicators'!GY43</f>
        <v>0</v>
      </c>
      <c r="AC43" s="41">
        <f>'Core Indicators'!HG43</f>
        <v>0</v>
      </c>
      <c r="AD43" s="41">
        <f>'Core Indicators'!HO43</f>
        <v>2</v>
      </c>
      <c r="AE43" s="41">
        <f>'Core Indicators'!HW43</f>
        <v>0</v>
      </c>
      <c r="AF43" s="41">
        <f>'Core Indicators'!IE43</f>
        <v>2</v>
      </c>
      <c r="AG43" s="41">
        <f>'Core Indicators'!IM43</f>
        <v>2</v>
      </c>
    </row>
    <row r="44" spans="1:33" ht="20.149999999999999" customHeight="1" x14ac:dyDescent="0.35">
      <c r="A44" s="233" t="str">
        <f>'Core Indicators'!A:A</f>
        <v>Mixed migration flows in Spain</v>
      </c>
      <c r="B44" s="233" t="str">
        <f>'Core Indicators'!B:B</f>
        <v>Displacement</v>
      </c>
      <c r="C44" s="233" t="str">
        <f>'Core Indicators'!C44</f>
        <v>ESP002</v>
      </c>
      <c r="D44" s="233" t="str">
        <f>'Core Indicators'!D44</f>
        <v>Spain</v>
      </c>
      <c r="E44" s="233" t="str">
        <f>'Core Indicators'!E44</f>
        <v>ESP</v>
      </c>
      <c r="F44" s="42">
        <f>'Core Indicators'!O44</f>
        <v>100000</v>
      </c>
      <c r="G44" s="42">
        <f>'Core Indicators'!W44</f>
        <v>47906000</v>
      </c>
      <c r="H44" s="42">
        <f>'Core Indicators'!AE44</f>
        <v>98000</v>
      </c>
      <c r="I44" s="42">
        <f>'Core Indicators'!AM44</f>
        <v>98000</v>
      </c>
      <c r="J44" s="42" t="str">
        <f>'Core Indicators'!AU44</f>
        <v>x</v>
      </c>
      <c r="K44" s="42" t="str">
        <f>'Core Indicators'!BC44</f>
        <v>x</v>
      </c>
      <c r="L44" s="42">
        <f>'Core Indicators'!BK44</f>
        <v>75</v>
      </c>
      <c r="M44" s="42" t="str">
        <f>'Core Indicators'!BS44</f>
        <v>x</v>
      </c>
      <c r="N44" s="42" t="str">
        <f>'Core Indicators'!CA44</f>
        <v>x</v>
      </c>
      <c r="O44" s="42" t="e">
        <f>'Core Indicators'!CI44</f>
        <v>#N/A</v>
      </c>
      <c r="P44" s="42" t="str">
        <f>'Core Indicators'!CQ44</f>
        <v>x</v>
      </c>
      <c r="Q44" s="42">
        <f>'Core Indicators'!DG44</f>
        <v>47808000</v>
      </c>
      <c r="R44" s="42">
        <f>'Core Indicators'!DO44</f>
        <v>0</v>
      </c>
      <c r="S44" s="42">
        <f>'Core Indicators'!DW44</f>
        <v>98000</v>
      </c>
      <c r="T44" s="42" t="str">
        <f>'Core Indicators'!EE44</f>
        <v>x</v>
      </c>
      <c r="U44" s="42" t="str">
        <f>'Core Indicators'!EM44</f>
        <v>x</v>
      </c>
      <c r="V44" s="42">
        <f>'Core Indicators'!FC44</f>
        <v>3</v>
      </c>
      <c r="W44" s="42" t="str">
        <f>'Core Indicators'!FK44</f>
        <v>x</v>
      </c>
      <c r="X44" s="42" t="str">
        <f>'Core Indicators'!FS44</f>
        <v>x</v>
      </c>
      <c r="Y44" s="42">
        <f>'Core Indicators'!GA44</f>
        <v>0</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1</v>
      </c>
    </row>
    <row r="45" spans="1:33" ht="20.149999999999999" customHeight="1" x14ac:dyDescent="0.35">
      <c r="A45" s="62" t="str">
        <f>'Core Indicators'!A:A</f>
        <v>Displacement from Russia-Ukraine conflict in Estonia</v>
      </c>
      <c r="B45" s="62" t="str">
        <f>'Core Indicators'!B:B</f>
        <v>Conflict,Displacement</v>
      </c>
      <c r="C45" s="62" t="str">
        <f>'Core Indicators'!C45</f>
        <v>EST002</v>
      </c>
      <c r="D45" s="62" t="str">
        <f>'Core Indicators'!D45</f>
        <v>Estonia</v>
      </c>
      <c r="E45" s="62" t="str">
        <f>'Core Indicators'!E45</f>
        <v>EST</v>
      </c>
      <c r="F45" s="41">
        <f>'Core Indicators'!O45</f>
        <v>42750</v>
      </c>
      <c r="G45" s="41">
        <f>'Core Indicators'!W45</f>
        <v>1385000</v>
      </c>
      <c r="H45" s="41">
        <f>'Core Indicators'!AE45</f>
        <v>36000</v>
      </c>
      <c r="I45" s="41">
        <f>'Core Indicators'!AM45</f>
        <v>36000</v>
      </c>
      <c r="J45" s="41" t="str">
        <f>'Core Indicators'!AU45</f>
        <v>x</v>
      </c>
      <c r="K45" s="41" t="str">
        <f>'Core Indicators'!BC45</f>
        <v>x</v>
      </c>
      <c r="L45" s="41">
        <f>'Core Indicators'!BK45</f>
        <v>0</v>
      </c>
      <c r="M45" s="41">
        <f>'Core Indicators'!BS45</f>
        <v>0</v>
      </c>
      <c r="N45" s="41">
        <f>'Core Indicators'!CA45</f>
        <v>0</v>
      </c>
      <c r="O45" s="41" t="e">
        <f>'Core Indicators'!CI45</f>
        <v>#N/A</v>
      </c>
      <c r="P45" s="41" t="str">
        <f>'Core Indicators'!CQ45</f>
        <v>x</v>
      </c>
      <c r="Q45" s="41">
        <f>'Core Indicators'!DG45</f>
        <v>1349000</v>
      </c>
      <c r="R45" s="41">
        <f>'Core Indicators'!DO45</f>
        <v>0</v>
      </c>
      <c r="S45" s="41">
        <f>'Core Indicators'!DW45</f>
        <v>36000</v>
      </c>
      <c r="T45" s="41">
        <f>'Core Indicators'!EE45</f>
        <v>0</v>
      </c>
      <c r="U45" s="41">
        <f>'Core Indicators'!EM45</f>
        <v>0</v>
      </c>
      <c r="V45" s="41">
        <f>'Core Indicators'!FC45</f>
        <v>2</v>
      </c>
      <c r="W45" s="41" t="str">
        <f>'Core Indicators'!FK45</f>
        <v>x</v>
      </c>
      <c r="X45" s="41" t="str">
        <f>'Core Indicators'!FS45</f>
        <v>x</v>
      </c>
      <c r="Y45" s="41">
        <f>'Core Indicators'!GA45</f>
        <v>0</v>
      </c>
      <c r="Z45" s="41">
        <f>'Core Indicators'!GI45</f>
        <v>0</v>
      </c>
      <c r="AA45" s="41">
        <f>'Core Indicators'!GQ45</f>
        <v>0</v>
      </c>
      <c r="AB45" s="41">
        <f>'Core Indicators'!GY45</f>
        <v>0</v>
      </c>
      <c r="AC45" s="41">
        <f>'Core Indicators'!HG45</f>
        <v>0</v>
      </c>
      <c r="AD45" s="41">
        <f>'Core Indicators'!HO45</f>
        <v>0</v>
      </c>
      <c r="AE45" s="41">
        <f>'Core Indicators'!HW45</f>
        <v>0</v>
      </c>
      <c r="AF45" s="41">
        <f>'Core Indicators'!IE45</f>
        <v>0</v>
      </c>
      <c r="AG45" s="41">
        <f>'Core Indicators'!IM45</f>
        <v>0</v>
      </c>
    </row>
    <row r="46" spans="1:33" ht="20.149999999999999" customHeight="1" x14ac:dyDescent="0.35">
      <c r="A46" s="233" t="str">
        <f>'Core Indicators'!A:A</f>
        <v>Complex crisis in Ethiopia</v>
      </c>
      <c r="B46" s="233" t="str">
        <f>'Core Indicators'!B:B</f>
        <v>Displacement,Floods,Conflict</v>
      </c>
      <c r="C46" s="233" t="str">
        <f>'Core Indicators'!C46</f>
        <v>ETH001</v>
      </c>
      <c r="D46" s="233" t="str">
        <f>'Core Indicators'!D46</f>
        <v>Ethiopia</v>
      </c>
      <c r="E46" s="233" t="str">
        <f>'Core Indicators'!E46</f>
        <v>ETH</v>
      </c>
      <c r="F46" s="42">
        <f>'Core Indicators'!O46</f>
        <v>1129935</v>
      </c>
      <c r="G46" s="42">
        <f>'Core Indicators'!W46</f>
        <v>132760000</v>
      </c>
      <c r="H46" s="42">
        <f>'Core Indicators'!AE46</f>
        <v>132760000</v>
      </c>
      <c r="I46" s="42">
        <f>'Core Indicators'!AM46</f>
        <v>5567000</v>
      </c>
      <c r="J46" s="42" t="str">
        <f>'Core Indicators'!AU46</f>
        <v>x</v>
      </c>
      <c r="K46" s="42">
        <f>'Core Indicators'!BC46</f>
        <v>22889</v>
      </c>
      <c r="L46" s="42">
        <f>'Core Indicators'!BK46</f>
        <v>5188</v>
      </c>
      <c r="M46" s="42" t="str">
        <f>'Core Indicators'!BS46</f>
        <v>x</v>
      </c>
      <c r="N46" s="42" t="str">
        <f>'Core Indicators'!CA46</f>
        <v>x</v>
      </c>
      <c r="O46" s="42" t="e">
        <f>'Core Indicators'!CI46</f>
        <v>#N/A</v>
      </c>
      <c r="P46" s="42">
        <f>'Core Indicators'!CQ46</f>
        <v>4500000</v>
      </c>
      <c r="Q46" s="42">
        <f>'Core Indicators'!DG46</f>
        <v>0</v>
      </c>
      <c r="R46" s="42">
        <f>'Core Indicators'!DO46</f>
        <v>111400000</v>
      </c>
      <c r="S46" s="42">
        <f>'Core Indicators'!DW46</f>
        <v>9874000</v>
      </c>
      <c r="T46" s="42">
        <f>'Core Indicators'!EE46</f>
        <v>11486000</v>
      </c>
      <c r="U46" s="42">
        <f>'Core Indicators'!EM46</f>
        <v>0</v>
      </c>
      <c r="V46" s="42">
        <f>'Core Indicators'!FC46</f>
        <v>4</v>
      </c>
      <c r="W46" s="42" t="str">
        <f>'Core Indicators'!FK46</f>
        <v>x</v>
      </c>
      <c r="X46" s="42">
        <f>'Core Indicators'!FS46</f>
        <v>10000</v>
      </c>
      <c r="Y46" s="42">
        <f>'Core Indicators'!GA46</f>
        <v>2</v>
      </c>
      <c r="Z46" s="42">
        <f>'Core Indicators'!GI46</f>
        <v>3</v>
      </c>
      <c r="AA46" s="42">
        <f>'Core Indicators'!GQ46</f>
        <v>2</v>
      </c>
      <c r="AB46" s="42">
        <f>'Core Indicators'!GY46</f>
        <v>2</v>
      </c>
      <c r="AC46" s="42">
        <f>'Core Indicators'!HG46</f>
        <v>2</v>
      </c>
      <c r="AD46" s="42">
        <f>'Core Indicators'!HO46</f>
        <v>2</v>
      </c>
      <c r="AE46" s="42">
        <f>'Core Indicators'!HW46</f>
        <v>3</v>
      </c>
      <c r="AF46" s="42">
        <f>'Core Indicators'!IE46</f>
        <v>2</v>
      </c>
      <c r="AG46" s="42">
        <f>'Core Indicators'!IM46</f>
        <v>3</v>
      </c>
    </row>
    <row r="47" spans="1:33" ht="20.149999999999999" customHeight="1" x14ac:dyDescent="0.35">
      <c r="A47" s="62" t="str">
        <f>'Core Indicators'!A:A</f>
        <v>International Displacement</v>
      </c>
      <c r="B47" s="62" t="str">
        <f>'Core Indicators'!B:B</f>
        <v>Displacement</v>
      </c>
      <c r="C47" s="62" t="str">
        <f>'Core Indicators'!C47</f>
        <v>ETH003</v>
      </c>
      <c r="D47" s="62" t="str">
        <f>'Core Indicators'!D47</f>
        <v>Ethiopia</v>
      </c>
      <c r="E47" s="62" t="str">
        <f>'Core Indicators'!E47</f>
        <v>ETH</v>
      </c>
      <c r="F47" s="41">
        <f>'Core Indicators'!O47</f>
        <v>1128571</v>
      </c>
      <c r="G47" s="41">
        <f>'Core Indicators'!W47</f>
        <v>96624000</v>
      </c>
      <c r="H47" s="41">
        <f>'Core Indicators'!AE47</f>
        <v>1067000</v>
      </c>
      <c r="I47" s="41">
        <f>'Core Indicators'!AM47</f>
        <v>1067000</v>
      </c>
      <c r="J47" s="41" t="str">
        <f>'Core Indicators'!AU47</f>
        <v>x</v>
      </c>
      <c r="K47" s="41" t="str">
        <f>'Core Indicators'!BC47</f>
        <v>x</v>
      </c>
      <c r="L47" s="41" t="str">
        <f>'Core Indicators'!BK47</f>
        <v>x</v>
      </c>
      <c r="M47" s="41" t="str">
        <f>'Core Indicators'!BS47</f>
        <v>x</v>
      </c>
      <c r="N47" s="41" t="str">
        <f>'Core Indicators'!CA47</f>
        <v>x</v>
      </c>
      <c r="O47" s="41" t="e">
        <f>'Core Indicators'!CI47</f>
        <v>#N/A</v>
      </c>
      <c r="P47" s="41" t="str">
        <f>'Core Indicators'!CQ47</f>
        <v>x</v>
      </c>
      <c r="Q47" s="41">
        <f>'Core Indicators'!DG47</f>
        <v>95557000</v>
      </c>
      <c r="R47" s="41">
        <f>'Core Indicators'!DO47</f>
        <v>0</v>
      </c>
      <c r="S47" s="41">
        <f>'Core Indicators'!DW47</f>
        <v>1067000</v>
      </c>
      <c r="T47" s="41" t="str">
        <f>'Core Indicators'!EE47</f>
        <v>x</v>
      </c>
      <c r="U47" s="41" t="str">
        <f>'Core Indicators'!EM47</f>
        <v>x</v>
      </c>
      <c r="V47" s="41">
        <f>'Core Indicators'!FC47</f>
        <v>2</v>
      </c>
      <c r="W47" s="41">
        <f>'Core Indicators'!FK47</f>
        <v>0</v>
      </c>
      <c r="X47" s="41">
        <f>'Core Indicators'!FS47</f>
        <v>0</v>
      </c>
      <c r="Y47" s="41">
        <f>'Core Indicators'!GA47</f>
        <v>2</v>
      </c>
      <c r="Z47" s="41">
        <f>'Core Indicators'!GI47</f>
        <v>3</v>
      </c>
      <c r="AA47" s="41">
        <f>'Core Indicators'!GQ47</f>
        <v>2</v>
      </c>
      <c r="AB47" s="41">
        <f>'Core Indicators'!GY47</f>
        <v>2</v>
      </c>
      <c r="AC47" s="41">
        <f>'Core Indicators'!HG47</f>
        <v>1</v>
      </c>
      <c r="AD47" s="41">
        <f>'Core Indicators'!HO47</f>
        <v>2</v>
      </c>
      <c r="AE47" s="41">
        <f>'Core Indicators'!HW47</f>
        <v>3</v>
      </c>
      <c r="AF47" s="41">
        <f>'Core Indicators'!IE47</f>
        <v>2</v>
      </c>
      <c r="AG47" s="41">
        <f>'Core Indicators'!IM47</f>
        <v>3</v>
      </c>
    </row>
    <row r="48" spans="1:33" ht="20.149999999999999" customHeight="1" x14ac:dyDescent="0.35">
      <c r="A48" s="233" t="str">
        <f>'Core Indicators'!A:A</f>
        <v>Northern Ethiopia Conflict</v>
      </c>
      <c r="B48" s="233" t="str">
        <f>'Core Indicators'!B:B</f>
        <v>Conflict,Displacement</v>
      </c>
      <c r="C48" s="233" t="str">
        <f>'Core Indicators'!C48</f>
        <v>ETH004</v>
      </c>
      <c r="D48" s="233" t="str">
        <f>'Core Indicators'!D48</f>
        <v>Ethiopia</v>
      </c>
      <c r="E48" s="233" t="str">
        <f>'Core Indicators'!E48</f>
        <v>ETH</v>
      </c>
      <c r="F48" s="42">
        <f>'Core Indicators'!O48</f>
        <v>303528</v>
      </c>
      <c r="G48" s="42">
        <f>'Core Indicators'!W48</f>
        <v>30649000</v>
      </c>
      <c r="H48" s="42">
        <f>'Core Indicators'!AE48</f>
        <v>30649000</v>
      </c>
      <c r="I48" s="42">
        <f>'Core Indicators'!AM48</f>
        <v>2851000</v>
      </c>
      <c r="J48" s="42" t="str">
        <f>'Core Indicators'!AU48</f>
        <v>x</v>
      </c>
      <c r="K48" s="42">
        <f>'Core Indicators'!BC48</f>
        <v>506558</v>
      </c>
      <c r="L48" s="42">
        <f>'Core Indicators'!BK48</f>
        <v>3166</v>
      </c>
      <c r="M48" s="42" t="e">
        <f>'Core Indicators'!BS48</f>
        <v>#N/A</v>
      </c>
      <c r="N48" s="42" t="e">
        <f>'Core Indicators'!CA48</f>
        <v>#N/A</v>
      </c>
      <c r="O48" s="42" t="e">
        <f>'Core Indicators'!CI48</f>
        <v>#N/A</v>
      </c>
      <c r="P48" s="42" t="e">
        <f>'Core Indicators'!CQ48</f>
        <v>#N/A</v>
      </c>
      <c r="Q48" s="42">
        <f>'Core Indicators'!DG48</f>
        <v>0</v>
      </c>
      <c r="R48" s="42">
        <f>'Core Indicators'!DO48</f>
        <v>21546000</v>
      </c>
      <c r="S48" s="42">
        <f>'Core Indicators'!DW48</f>
        <v>3482000</v>
      </c>
      <c r="T48" s="42">
        <f>'Core Indicators'!EE48</f>
        <v>5621000</v>
      </c>
      <c r="U48" s="42" t="str">
        <f>'Core Indicators'!EM48</f>
        <v>x</v>
      </c>
      <c r="V48" s="42">
        <f>'Core Indicators'!FC48</f>
        <v>4</v>
      </c>
      <c r="W48" s="42">
        <f>'Core Indicators'!FK48</f>
        <v>0</v>
      </c>
      <c r="X48" s="42">
        <f>'Core Indicators'!FS48</f>
        <v>210000</v>
      </c>
      <c r="Y48" s="42">
        <f>'Core Indicators'!GA48</f>
        <v>2</v>
      </c>
      <c r="Z48" s="42">
        <f>'Core Indicators'!GI48</f>
        <v>3</v>
      </c>
      <c r="AA48" s="42">
        <f>'Core Indicators'!GQ48</f>
        <v>2</v>
      </c>
      <c r="AB48" s="42">
        <f>'Core Indicators'!GY48</f>
        <v>2</v>
      </c>
      <c r="AC48" s="42">
        <f>'Core Indicators'!HG48</f>
        <v>1</v>
      </c>
      <c r="AD48" s="42">
        <f>'Core Indicators'!HO48</f>
        <v>2</v>
      </c>
      <c r="AE48" s="42">
        <f>'Core Indicators'!HW48</f>
        <v>2</v>
      </c>
      <c r="AF48" s="42">
        <f>'Core Indicators'!IE48</f>
        <v>2</v>
      </c>
      <c r="AG48" s="42">
        <f>'Core Indicators'!IM48</f>
        <v>3</v>
      </c>
    </row>
    <row r="49" spans="1:33" ht="20.149999999999999" customHeight="1" x14ac:dyDescent="0.35">
      <c r="A49" s="62" t="str">
        <f>'Core Indicators'!A:A</f>
        <v>Drought in Ethiopia</v>
      </c>
      <c r="B49" s="62" t="str">
        <f>'Core Indicators'!B:B</f>
        <v>Drought</v>
      </c>
      <c r="C49" s="62" t="str">
        <f>'Core Indicators'!C49</f>
        <v>ETH005</v>
      </c>
      <c r="D49" s="62" t="str">
        <f>'Core Indicators'!D49</f>
        <v>Ethiopia</v>
      </c>
      <c r="E49" s="62" t="str">
        <f>'Core Indicators'!E49</f>
        <v>ETH</v>
      </c>
      <c r="F49" s="41">
        <f>'Core Indicators'!O49</f>
        <v>1000676</v>
      </c>
      <c r="G49" s="41">
        <f>'Core Indicators'!W49</f>
        <v>94624000</v>
      </c>
      <c r="H49" s="41">
        <f>'Core Indicators'!AE49</f>
        <v>94624000</v>
      </c>
      <c r="I49" s="41">
        <f>'Core Indicators'!AM49</f>
        <v>789000</v>
      </c>
      <c r="J49" s="41" t="str">
        <f>'Core Indicators'!AU49</f>
        <v>x</v>
      </c>
      <c r="K49" s="41">
        <f>'Core Indicators'!BC49</f>
        <v>22889</v>
      </c>
      <c r="L49" s="41">
        <f>'Core Indicators'!BK49</f>
        <v>24</v>
      </c>
      <c r="M49" s="41" t="str">
        <f>'Core Indicators'!BS49</f>
        <v>x</v>
      </c>
      <c r="N49" s="41" t="str">
        <f>'Core Indicators'!CA49</f>
        <v>x</v>
      </c>
      <c r="O49" s="41" t="e">
        <f>'Core Indicators'!CI49</f>
        <v>#N/A</v>
      </c>
      <c r="P49" s="41">
        <f>'Core Indicators'!CQ49</f>
        <v>6850000</v>
      </c>
      <c r="Q49" s="41">
        <f>'Core Indicators'!DG49</f>
        <v>0</v>
      </c>
      <c r="R49" s="41">
        <f>'Core Indicators'!DO49</f>
        <v>75118000</v>
      </c>
      <c r="S49" s="41">
        <f>'Core Indicators'!DW49</f>
        <v>8083000</v>
      </c>
      <c r="T49" s="41">
        <f>'Core Indicators'!EE49</f>
        <v>11423000</v>
      </c>
      <c r="U49" s="41">
        <f>'Core Indicators'!EM49</f>
        <v>0</v>
      </c>
      <c r="V49" s="41">
        <f>'Core Indicators'!FC49</f>
        <v>4</v>
      </c>
      <c r="W49" s="41" t="str">
        <f>'Core Indicators'!FK49</f>
        <v>x</v>
      </c>
      <c r="X49" s="41" t="str">
        <f>'Core Indicators'!FS49</f>
        <v>x</v>
      </c>
      <c r="Y49" s="41">
        <f>'Core Indicators'!GA49</f>
        <v>2</v>
      </c>
      <c r="Z49" s="41">
        <f>'Core Indicators'!GI49</f>
        <v>2</v>
      </c>
      <c r="AA49" s="41">
        <f>'Core Indicators'!GQ49</f>
        <v>2</v>
      </c>
      <c r="AB49" s="41">
        <f>'Core Indicators'!GY49</f>
        <v>2</v>
      </c>
      <c r="AC49" s="41">
        <f>'Core Indicators'!HG49</f>
        <v>1</v>
      </c>
      <c r="AD49" s="41">
        <f>'Core Indicators'!HO49</f>
        <v>2</v>
      </c>
      <c r="AE49" s="41">
        <f>'Core Indicators'!HW49</f>
        <v>3</v>
      </c>
      <c r="AF49" s="41">
        <f>'Core Indicators'!IE49</f>
        <v>2</v>
      </c>
      <c r="AG49" s="41">
        <f>'Core Indicators'!IM49</f>
        <v>3</v>
      </c>
    </row>
    <row r="50" spans="1:33" ht="20.149999999999999" customHeight="1" x14ac:dyDescent="0.35">
      <c r="A50" s="233" t="str">
        <f>'Core Indicators'!A:A</f>
        <v>Mixed migration flows in Greece</v>
      </c>
      <c r="B50" s="233" t="str">
        <f>'Core Indicators'!B:B</f>
        <v>Displacement</v>
      </c>
      <c r="C50" s="233" t="str">
        <f>'Core Indicators'!C50</f>
        <v>GRC002</v>
      </c>
      <c r="D50" s="233" t="str">
        <f>'Core Indicators'!D50</f>
        <v>Greece</v>
      </c>
      <c r="E50" s="233" t="str">
        <f>'Core Indicators'!E50</f>
        <v>GRC</v>
      </c>
      <c r="F50" s="42">
        <f>'Core Indicators'!O50</f>
        <v>9776</v>
      </c>
      <c r="G50" s="42">
        <f>'Core Indicators'!W50</f>
        <v>650000</v>
      </c>
      <c r="H50" s="42">
        <f>'Core Indicators'!AE50</f>
        <v>187000</v>
      </c>
      <c r="I50" s="42">
        <f>'Core Indicators'!AM50</f>
        <v>187000</v>
      </c>
      <c r="J50" s="42">
        <f>'Core Indicators'!AU50</f>
        <v>0</v>
      </c>
      <c r="K50" s="42" t="str">
        <f>'Core Indicators'!BC50</f>
        <v>x</v>
      </c>
      <c r="L50" s="42">
        <f>'Core Indicators'!BK50</f>
        <v>13</v>
      </c>
      <c r="M50" s="42" t="str">
        <f>'Core Indicators'!BS50</f>
        <v>x</v>
      </c>
      <c r="N50" s="42" t="str">
        <f>'Core Indicators'!CA50</f>
        <v>x</v>
      </c>
      <c r="O50" s="42" t="e">
        <f>'Core Indicators'!CI50</f>
        <v>#N/A</v>
      </c>
      <c r="P50" s="42" t="str">
        <f>'Core Indicators'!CQ50</f>
        <v>x</v>
      </c>
      <c r="Q50" s="42">
        <f>'Core Indicators'!DG50</f>
        <v>463000</v>
      </c>
      <c r="R50" s="42">
        <f>'Core Indicators'!DO50</f>
        <v>0</v>
      </c>
      <c r="S50" s="42">
        <f>'Core Indicators'!DW50</f>
        <v>187000</v>
      </c>
      <c r="T50" s="42" t="str">
        <f>'Core Indicators'!EE50</f>
        <v>x</v>
      </c>
      <c r="U50" s="42" t="str">
        <f>'Core Indicators'!EM50</f>
        <v>x</v>
      </c>
      <c r="V50" s="42">
        <f>'Core Indicators'!FC50</f>
        <v>1</v>
      </c>
      <c r="W50" s="42" t="str">
        <f>'Core Indicators'!FK50</f>
        <v>x</v>
      </c>
      <c r="X50" s="42" t="str">
        <f>'Core Indicators'!FS50</f>
        <v>x</v>
      </c>
      <c r="Y50" s="42">
        <f>'Core Indicators'!GA50</f>
        <v>1</v>
      </c>
      <c r="Z50" s="42">
        <f>'Core Indicators'!GI50</f>
        <v>1</v>
      </c>
      <c r="AA50" s="42">
        <f>'Core Indicators'!GQ50</f>
        <v>1</v>
      </c>
      <c r="AB50" s="42">
        <f>'Core Indicators'!GY50</f>
        <v>0</v>
      </c>
      <c r="AC50" s="42">
        <f>'Core Indicators'!HG50</f>
        <v>2</v>
      </c>
      <c r="AD50" s="42">
        <f>'Core Indicators'!HO50</f>
        <v>2</v>
      </c>
      <c r="AE50" s="42">
        <f>'Core Indicators'!HW50</f>
        <v>0</v>
      </c>
      <c r="AF50" s="42">
        <f>'Core Indicators'!IE50</f>
        <v>0</v>
      </c>
      <c r="AG50" s="42">
        <f>'Core Indicators'!IM50</f>
        <v>0</v>
      </c>
    </row>
    <row r="51" spans="1:33" ht="20.149999999999999" customHeight="1" x14ac:dyDescent="0.35">
      <c r="A51" s="62" t="str">
        <f>'Core Indicators'!A:A</f>
        <v>Complex crisis in Guatemala</v>
      </c>
      <c r="B51" s="62" t="str">
        <f>'Core Indicators'!B:B</f>
        <v>Violence,Socio-political,Other seasonal event</v>
      </c>
      <c r="C51" s="62" t="str">
        <f>'Core Indicators'!C51</f>
        <v>GTM001</v>
      </c>
      <c r="D51" s="62" t="str">
        <f>'Core Indicators'!D51</f>
        <v>Guatemala</v>
      </c>
      <c r="E51" s="62" t="str">
        <f>'Core Indicators'!E51</f>
        <v>GTM</v>
      </c>
      <c r="F51" s="41">
        <f>'Core Indicators'!O51</f>
        <v>107160</v>
      </c>
      <c r="G51" s="41">
        <f>'Core Indicators'!W51</f>
        <v>17600000</v>
      </c>
      <c r="H51" s="41">
        <f>'Core Indicators'!AE51</f>
        <v>9856000</v>
      </c>
      <c r="I51" s="41">
        <f>'Core Indicators'!AM51</f>
        <v>242000</v>
      </c>
      <c r="J51" s="41" t="str">
        <f>'Core Indicators'!AU51</f>
        <v>x</v>
      </c>
      <c r="K51" s="41">
        <f>'Core Indicators'!BC51</f>
        <v>14299</v>
      </c>
      <c r="L51" s="41">
        <f>'Core Indicators'!BK51</f>
        <v>78</v>
      </c>
      <c r="M51" s="41" t="str">
        <f>'Core Indicators'!BS51</f>
        <v>x</v>
      </c>
      <c r="N51" s="41" t="str">
        <f>'Core Indicators'!CA51</f>
        <v>x</v>
      </c>
      <c r="O51" s="41" t="e">
        <f>'Core Indicators'!CI51</f>
        <v>#N/A</v>
      </c>
      <c r="P51" s="41" t="str">
        <f>'Core Indicators'!CQ51</f>
        <v>x</v>
      </c>
      <c r="Q51" s="41">
        <f>'Core Indicators'!DG51</f>
        <v>7744000</v>
      </c>
      <c r="R51" s="41">
        <f>'Core Indicators'!DO51</f>
        <v>4556000</v>
      </c>
      <c r="S51" s="41">
        <f>'Core Indicators'!DW51</f>
        <v>4948000</v>
      </c>
      <c r="T51" s="41">
        <f>'Core Indicators'!EE51</f>
        <v>352000</v>
      </c>
      <c r="U51" s="41">
        <f>'Core Indicators'!EM51</f>
        <v>0</v>
      </c>
      <c r="V51" s="41">
        <f>'Core Indicators'!FC51</f>
        <v>5</v>
      </c>
      <c r="W51" s="41" t="str">
        <f>'Core Indicators'!FK51</f>
        <v>x</v>
      </c>
      <c r="X51" s="41" t="str">
        <f>'Core Indicators'!FS51</f>
        <v>x</v>
      </c>
      <c r="Y51" s="41">
        <f>'Core Indicators'!GA51</f>
        <v>2</v>
      </c>
      <c r="Z51" s="41">
        <f>'Core Indicators'!GI51</f>
        <v>1</v>
      </c>
      <c r="AA51" s="41">
        <f>'Core Indicators'!GQ51</f>
        <v>0</v>
      </c>
      <c r="AB51" s="41">
        <f>'Core Indicators'!GY51</f>
        <v>0</v>
      </c>
      <c r="AC51" s="41">
        <f>'Core Indicators'!HG51</f>
        <v>0</v>
      </c>
      <c r="AD51" s="41">
        <f>'Core Indicators'!HO51</f>
        <v>0</v>
      </c>
      <c r="AE51" s="41">
        <f>'Core Indicators'!HW51</f>
        <v>0</v>
      </c>
      <c r="AF51" s="41">
        <f>'Core Indicators'!IE51</f>
        <v>0</v>
      </c>
      <c r="AG51" s="41">
        <f>'Core Indicators'!IM51</f>
        <v>3</v>
      </c>
    </row>
    <row r="52" spans="1:33" ht="20.149999999999999" customHeight="1" x14ac:dyDescent="0.35">
      <c r="A52" s="233" t="str">
        <f>'Core Indicators'!A:A</f>
        <v>Complex crisis in Honduras</v>
      </c>
      <c r="B52" s="233" t="str">
        <f>'Core Indicators'!B:B</f>
        <v>Violence,Socio-political,Other seasonal event</v>
      </c>
      <c r="C52" s="233" t="str">
        <f>'Core Indicators'!C52</f>
        <v>HND001</v>
      </c>
      <c r="D52" s="233" t="str">
        <f>'Core Indicators'!D52</f>
        <v>Honduras</v>
      </c>
      <c r="E52" s="233" t="str">
        <f>'Core Indicators'!E52</f>
        <v>HND</v>
      </c>
      <c r="F52" s="42">
        <f>'Core Indicators'!O52</f>
        <v>111890</v>
      </c>
      <c r="G52" s="42">
        <f>'Core Indicators'!W52</f>
        <v>9745000</v>
      </c>
      <c r="H52" s="42">
        <f>'Core Indicators'!AE52</f>
        <v>5533000</v>
      </c>
      <c r="I52" s="42">
        <f>'Core Indicators'!AM52</f>
        <v>10000</v>
      </c>
      <c r="J52" s="42" t="str">
        <f>'Core Indicators'!AU52</f>
        <v>x</v>
      </c>
      <c r="K52" s="42" t="str">
        <f>'Core Indicators'!BC52</f>
        <v>x</v>
      </c>
      <c r="L52" s="42">
        <f>'Core Indicators'!BK52</f>
        <v>225</v>
      </c>
      <c r="M52" s="42" t="str">
        <f>'Core Indicators'!BS52</f>
        <v>x</v>
      </c>
      <c r="N52" s="42" t="str">
        <f>'Core Indicators'!CA52</f>
        <v>x</v>
      </c>
      <c r="O52" s="42" t="e">
        <f>'Core Indicators'!CI52</f>
        <v>#N/A</v>
      </c>
      <c r="P52" s="42" t="str">
        <f>'Core Indicators'!CQ52</f>
        <v>x</v>
      </c>
      <c r="Q52" s="42">
        <f>'Core Indicators'!DG52</f>
        <v>4212000</v>
      </c>
      <c r="R52" s="42">
        <f>'Core Indicators'!DO52</f>
        <v>2733000</v>
      </c>
      <c r="S52" s="42">
        <f>'Core Indicators'!DW52</f>
        <v>1428000</v>
      </c>
      <c r="T52" s="42">
        <f>'Core Indicators'!EE52</f>
        <v>1372000</v>
      </c>
      <c r="U52" s="42">
        <f>'Core Indicators'!EM52</f>
        <v>0</v>
      </c>
      <c r="V52" s="42">
        <f>'Core Indicators'!FC52</f>
        <v>2</v>
      </c>
      <c r="W52" s="42" t="str">
        <f>'Core Indicators'!FK52</f>
        <v>x</v>
      </c>
      <c r="X52" s="42" t="str">
        <f>'Core Indicators'!FS52</f>
        <v>x</v>
      </c>
      <c r="Y52" s="42">
        <f>'Core Indicators'!GA52</f>
        <v>0</v>
      </c>
      <c r="Z52" s="42">
        <f>'Core Indicators'!GI52</f>
        <v>1</v>
      </c>
      <c r="AA52" s="42">
        <f>'Core Indicators'!GQ52</f>
        <v>0</v>
      </c>
      <c r="AB52" s="42">
        <f>'Core Indicators'!GY52</f>
        <v>0</v>
      </c>
      <c r="AC52" s="42">
        <f>'Core Indicators'!HG52</f>
        <v>0</v>
      </c>
      <c r="AD52" s="42">
        <f>'Core Indicators'!HO52</f>
        <v>2</v>
      </c>
      <c r="AE52" s="42">
        <f>'Core Indicators'!HW52</f>
        <v>3</v>
      </c>
      <c r="AF52" s="42">
        <f>'Core Indicators'!IE52</f>
        <v>0</v>
      </c>
      <c r="AG52" s="42">
        <f>'Core Indicators'!IM52</f>
        <v>3</v>
      </c>
    </row>
    <row r="53" spans="1:33" ht="20.149999999999999" customHeight="1" x14ac:dyDescent="0.35">
      <c r="A53" s="62" t="str">
        <f>'Core Indicators'!A:A</f>
        <v>Complex crisis in Haiti</v>
      </c>
      <c r="B53" s="62" t="str">
        <f>'Core Indicators'!B:B</f>
        <v>Earthquake,Violence,Socio-political,Other seasonal event</v>
      </c>
      <c r="C53" s="62" t="str">
        <f>'Core Indicators'!C53</f>
        <v>HTI001</v>
      </c>
      <c r="D53" s="62" t="str">
        <f>'Core Indicators'!D53</f>
        <v>Haiti</v>
      </c>
      <c r="E53" s="62" t="str">
        <f>'Core Indicators'!E53</f>
        <v>HTI</v>
      </c>
      <c r="F53" s="41">
        <f>'Core Indicators'!O53</f>
        <v>27560</v>
      </c>
      <c r="G53" s="41">
        <f>'Core Indicators'!W53</f>
        <v>11700000</v>
      </c>
      <c r="H53" s="41">
        <f>'Core Indicators'!AE53</f>
        <v>8658000</v>
      </c>
      <c r="I53" s="41">
        <f>'Core Indicators'!AM53</f>
        <v>578000</v>
      </c>
      <c r="J53" s="41" t="str">
        <f>'Core Indicators'!AU53</f>
        <v>x</v>
      </c>
      <c r="K53" s="41" t="str">
        <f>'Core Indicators'!BC53</f>
        <v>x</v>
      </c>
      <c r="L53" s="41">
        <f>'Core Indicators'!BK53</f>
        <v>531</v>
      </c>
      <c r="M53" s="41" t="str">
        <f>'Core Indicators'!BS53</f>
        <v>x</v>
      </c>
      <c r="N53" s="41" t="str">
        <f>'Core Indicators'!CA53</f>
        <v>x</v>
      </c>
      <c r="O53" s="41" t="e">
        <f>'Core Indicators'!CI53</f>
        <v>#N/A</v>
      </c>
      <c r="P53" s="41" t="str">
        <f>'Core Indicators'!CQ53</f>
        <v>x</v>
      </c>
      <c r="Q53" s="41">
        <f>'Core Indicators'!DG53</f>
        <v>3042000</v>
      </c>
      <c r="R53" s="41">
        <f>'Core Indicators'!DO53</f>
        <v>3158000</v>
      </c>
      <c r="S53" s="41">
        <f>'Core Indicators'!DW53</f>
        <v>3855000</v>
      </c>
      <c r="T53" s="41">
        <f>'Core Indicators'!EE53</f>
        <v>1645000</v>
      </c>
      <c r="U53" s="41">
        <f>'Core Indicators'!EM53</f>
        <v>0</v>
      </c>
      <c r="V53" s="41">
        <f>'Core Indicators'!FC53</f>
        <v>5</v>
      </c>
      <c r="W53" s="41" t="str">
        <f>'Core Indicators'!FK53</f>
        <v>x</v>
      </c>
      <c r="X53" s="41" t="str">
        <f>'Core Indicators'!FS53</f>
        <v>x</v>
      </c>
      <c r="Y53" s="41">
        <f>'Core Indicators'!GA53</f>
        <v>1</v>
      </c>
      <c r="Z53" s="41">
        <f>'Core Indicators'!GI53</f>
        <v>3</v>
      </c>
      <c r="AA53" s="41">
        <f>'Core Indicators'!GQ53</f>
        <v>3</v>
      </c>
      <c r="AB53" s="41">
        <f>'Core Indicators'!GY53</f>
        <v>0</v>
      </c>
      <c r="AC53" s="41">
        <f>'Core Indicators'!HG53</f>
        <v>0</v>
      </c>
      <c r="AD53" s="41">
        <f>'Core Indicators'!HO53</f>
        <v>2</v>
      </c>
      <c r="AE53" s="41">
        <f>'Core Indicators'!HW53</f>
        <v>3</v>
      </c>
      <c r="AF53" s="41">
        <f>'Core Indicators'!IE53</f>
        <v>0</v>
      </c>
      <c r="AG53" s="41">
        <f>'Core Indicators'!IM53</f>
        <v>3</v>
      </c>
    </row>
    <row r="54" spans="1:33" ht="20.149999999999999" customHeight="1" x14ac:dyDescent="0.35">
      <c r="A54" s="233" t="str">
        <f>'Core Indicators'!A:A</f>
        <v>Displacement from Russia-Ukraine conflict in Hungary</v>
      </c>
      <c r="B54" s="233" t="str">
        <f>'Core Indicators'!B:B</f>
        <v>Conflict,Displacement</v>
      </c>
      <c r="C54" s="233" t="str">
        <f>'Core Indicators'!C54</f>
        <v>HUN002</v>
      </c>
      <c r="D54" s="233" t="str">
        <f>'Core Indicators'!D54</f>
        <v>Hungary</v>
      </c>
      <c r="E54" s="233" t="str">
        <f>'Core Indicators'!E54</f>
        <v>HUN</v>
      </c>
      <c r="F54" s="42">
        <f>'Core Indicators'!O54</f>
        <v>93013</v>
      </c>
      <c r="G54" s="42">
        <f>'Core Indicators'!W54</f>
        <v>9706000</v>
      </c>
      <c r="H54" s="42">
        <f>'Core Indicators'!AE54</f>
        <v>62000</v>
      </c>
      <c r="I54" s="42">
        <f>'Core Indicators'!AM54</f>
        <v>62000</v>
      </c>
      <c r="J54" s="42" t="str">
        <f>'Core Indicators'!AU54</f>
        <v>x</v>
      </c>
      <c r="K54" s="42" t="str">
        <f>'Core Indicators'!BC54</f>
        <v>x</v>
      </c>
      <c r="L54" s="42">
        <f>'Core Indicators'!BK54</f>
        <v>0</v>
      </c>
      <c r="M54" s="42">
        <f>'Core Indicators'!BS54</f>
        <v>0</v>
      </c>
      <c r="N54" s="42">
        <f>'Core Indicators'!CA54</f>
        <v>0</v>
      </c>
      <c r="O54" s="42" t="e">
        <f>'Core Indicators'!CI54</f>
        <v>#N/A</v>
      </c>
      <c r="P54" s="42" t="str">
        <f>'Core Indicators'!CQ54</f>
        <v>x</v>
      </c>
      <c r="Q54" s="42">
        <f>'Core Indicators'!DG54</f>
        <v>9643000</v>
      </c>
      <c r="R54" s="42">
        <f>'Core Indicators'!DO54</f>
        <v>0</v>
      </c>
      <c r="S54" s="42">
        <f>'Core Indicators'!DW54</f>
        <v>62000</v>
      </c>
      <c r="T54" s="42">
        <f>'Core Indicators'!EE54</f>
        <v>0</v>
      </c>
      <c r="U54" s="42">
        <f>'Core Indicators'!EM54</f>
        <v>0</v>
      </c>
      <c r="V54" s="42">
        <f>'Core Indicators'!FC54</f>
        <v>2</v>
      </c>
      <c r="W54" s="42" t="str">
        <f>'Core Indicators'!FK54</f>
        <v>x</v>
      </c>
      <c r="X54" s="42" t="str">
        <f>'Core Indicators'!FS54</f>
        <v>x</v>
      </c>
      <c r="Y54" s="42">
        <f>'Core Indicators'!GA54</f>
        <v>1</v>
      </c>
      <c r="Z54" s="42">
        <f>'Core Indicators'!GI54</f>
        <v>0</v>
      </c>
      <c r="AA54" s="42">
        <f>'Core Indicators'!GQ54</f>
        <v>0</v>
      </c>
      <c r="AB54" s="42">
        <f>'Core Indicators'!GY54</f>
        <v>0</v>
      </c>
      <c r="AC54" s="42">
        <f>'Core Indicators'!HG54</f>
        <v>0</v>
      </c>
      <c r="AD54" s="42">
        <f>'Core Indicators'!HO54</f>
        <v>0</v>
      </c>
      <c r="AE54" s="42">
        <f>'Core Indicators'!HW54</f>
        <v>0</v>
      </c>
      <c r="AF54" s="42">
        <f>'Core Indicators'!IE54</f>
        <v>0</v>
      </c>
      <c r="AG54" s="42">
        <f>'Core Indicators'!IM54</f>
        <v>0</v>
      </c>
    </row>
    <row r="55" spans="1:33" ht="20.149999999999999" customHeight="1" x14ac:dyDescent="0.35">
      <c r="A55" s="62" t="str">
        <f>'Core Indicators'!A:A</f>
        <v>Papua Conflict</v>
      </c>
      <c r="B55" s="62" t="str">
        <f>'Core Indicators'!B:B</f>
        <v>Socio-political,Violence,Conflict</v>
      </c>
      <c r="C55" s="62" t="str">
        <f>'Core Indicators'!C55</f>
        <v>IDN002</v>
      </c>
      <c r="D55" s="62" t="str">
        <f>'Core Indicators'!D55</f>
        <v>Indonesia</v>
      </c>
      <c r="E55" s="62" t="str">
        <f>'Core Indicators'!E55</f>
        <v>IDN</v>
      </c>
      <c r="F55" s="41">
        <f>'Core Indicators'!O55</f>
        <v>412214</v>
      </c>
      <c r="G55" s="41">
        <f>'Core Indicators'!W55</f>
        <v>5602000</v>
      </c>
      <c r="H55" s="41">
        <f>'Core Indicators'!AE55</f>
        <v>5602000</v>
      </c>
      <c r="I55" s="41">
        <f>'Core Indicators'!AM55</f>
        <v>100000</v>
      </c>
      <c r="J55" s="41" t="str">
        <f>'Core Indicators'!AU55</f>
        <v>x</v>
      </c>
      <c r="K55" s="41" t="str">
        <f>'Core Indicators'!BC55</f>
        <v>x</v>
      </c>
      <c r="L55" s="41">
        <f>'Core Indicators'!BK55</f>
        <v>50</v>
      </c>
      <c r="M55" s="41" t="str">
        <f>'Core Indicators'!BS55</f>
        <v>x</v>
      </c>
      <c r="N55" s="41" t="str">
        <f>'Core Indicators'!CA55</f>
        <v>x</v>
      </c>
      <c r="O55" s="41" t="e">
        <f>'Core Indicators'!CI55</f>
        <v>#N/A</v>
      </c>
      <c r="P55" s="41" t="str">
        <f>'Core Indicators'!CQ55</f>
        <v>x</v>
      </c>
      <c r="Q55" s="41">
        <f>'Core Indicators'!DG55</f>
        <v>0</v>
      </c>
      <c r="R55" s="41">
        <f>'Core Indicators'!DO55</f>
        <v>5502000</v>
      </c>
      <c r="S55" s="41">
        <f>'Core Indicators'!DW55</f>
        <v>100000</v>
      </c>
      <c r="T55" s="41" t="str">
        <f>'Core Indicators'!EE55</f>
        <v>x</v>
      </c>
      <c r="U55" s="41" t="str">
        <f>'Core Indicators'!EM55</f>
        <v>x</v>
      </c>
      <c r="V55" s="41">
        <f>'Core Indicators'!FC55</f>
        <v>4</v>
      </c>
      <c r="W55" s="41" t="str">
        <f>'Core Indicators'!FK55</f>
        <v>x</v>
      </c>
      <c r="X55" s="41" t="str">
        <f>'Core Indicators'!FS55</f>
        <v>x</v>
      </c>
      <c r="Y55" s="41">
        <f>'Core Indicators'!GA55</f>
        <v>1</v>
      </c>
      <c r="Z55" s="41">
        <f>'Core Indicators'!GI55</f>
        <v>2</v>
      </c>
      <c r="AA55" s="41">
        <f>'Core Indicators'!GQ55</f>
        <v>1</v>
      </c>
      <c r="AB55" s="41">
        <f>'Core Indicators'!GY55</f>
        <v>0</v>
      </c>
      <c r="AC55" s="41">
        <f>'Core Indicators'!HG55</f>
        <v>2</v>
      </c>
      <c r="AD55" s="41">
        <f>'Core Indicators'!HO55</f>
        <v>2</v>
      </c>
      <c r="AE55" s="41">
        <f>'Core Indicators'!HW55</f>
        <v>2</v>
      </c>
      <c r="AF55" s="41">
        <f>'Core Indicators'!IE55</f>
        <v>0</v>
      </c>
      <c r="AG55" s="41">
        <f>'Core Indicators'!IM55</f>
        <v>2</v>
      </c>
    </row>
    <row r="56" spans="1:33" ht="20.149999999999999" customHeight="1" x14ac:dyDescent="0.35">
      <c r="A56" s="233" t="str">
        <f>'Core Indicators'!A:A</f>
        <v>2024 Monsoon Floods in India</v>
      </c>
      <c r="B56" s="233" t="str">
        <f>'Core Indicators'!B:B</f>
        <v>Floods</v>
      </c>
      <c r="C56" s="233" t="str">
        <f>'Core Indicators'!C56</f>
        <v>IND006</v>
      </c>
      <c r="D56" s="233" t="str">
        <f>'Core Indicators'!D56</f>
        <v>India</v>
      </c>
      <c r="E56" s="233" t="str">
        <f>'Core Indicators'!E56</f>
        <v>IND</v>
      </c>
      <c r="F56" s="42">
        <f>'Core Indicators'!O56</f>
        <v>47040</v>
      </c>
      <c r="G56" s="42">
        <f>'Core Indicators'!W56</f>
        <v>17293000</v>
      </c>
      <c r="H56" s="42">
        <f>'Core Indicators'!AE56</f>
        <v>1040000</v>
      </c>
      <c r="I56" s="42">
        <f>'Core Indicators'!AM56</f>
        <v>79000</v>
      </c>
      <c r="J56" s="42">
        <f>'Core Indicators'!AU56</f>
        <v>9</v>
      </c>
      <c r="K56" s="42" t="str">
        <f>'Core Indicators'!BC56</f>
        <v>x</v>
      </c>
      <c r="L56" s="42">
        <f>'Core Indicators'!BK56</f>
        <v>105</v>
      </c>
      <c r="M56" s="42">
        <f>'Core Indicators'!BS56</f>
        <v>53195</v>
      </c>
      <c r="N56" s="42">
        <f>'Core Indicators'!CA56</f>
        <v>9608</v>
      </c>
      <c r="O56" s="42" t="e">
        <f>'Core Indicators'!CI56</f>
        <v>#N/A</v>
      </c>
      <c r="P56" s="42" t="str">
        <f>'Core Indicators'!CQ56</f>
        <v>x</v>
      </c>
      <c r="Q56" s="42">
        <f>'Core Indicators'!DG56</f>
        <v>16253000</v>
      </c>
      <c r="R56" s="42">
        <f>'Core Indicators'!DO56</f>
        <v>961000</v>
      </c>
      <c r="S56" s="42">
        <f>'Core Indicators'!DW56</f>
        <v>79000</v>
      </c>
      <c r="T56" s="42" t="str">
        <f>'Core Indicators'!EE56</f>
        <v>x</v>
      </c>
      <c r="U56" s="42" t="str">
        <f>'Core Indicators'!EM56</f>
        <v>x</v>
      </c>
      <c r="V56" s="42">
        <f>'Core Indicators'!FC56</f>
        <v>4</v>
      </c>
      <c r="W56" s="42" t="str">
        <f>'Core Indicators'!FK56</f>
        <v>x</v>
      </c>
      <c r="X56" s="42" t="str">
        <f>'Core Indicators'!FS56</f>
        <v>x</v>
      </c>
      <c r="Y56" s="42">
        <f>'Core Indicators'!GA56</f>
        <v>2</v>
      </c>
      <c r="Z56" s="42">
        <f>'Core Indicators'!GI56</f>
        <v>0</v>
      </c>
      <c r="AA56" s="42">
        <f>'Core Indicators'!GQ56</f>
        <v>0</v>
      </c>
      <c r="AB56" s="42">
        <f>'Core Indicators'!GY56</f>
        <v>0</v>
      </c>
      <c r="AC56" s="42">
        <f>'Core Indicators'!HG56</f>
        <v>2</v>
      </c>
      <c r="AD56" s="42">
        <f>'Core Indicators'!HO56</f>
        <v>0</v>
      </c>
      <c r="AE56" s="42">
        <f>'Core Indicators'!HW56</f>
        <v>0</v>
      </c>
      <c r="AF56" s="42">
        <f>'Core Indicators'!IE56</f>
        <v>1</v>
      </c>
      <c r="AG56" s="42">
        <f>'Core Indicators'!IM56</f>
        <v>3</v>
      </c>
    </row>
    <row r="57" spans="1:33" ht="20.149999999999999" customHeight="1" x14ac:dyDescent="0.35">
      <c r="A57" s="62" t="str">
        <f>'Core Indicators'!A:A</f>
        <v>Afghan Refugees in Iran</v>
      </c>
      <c r="B57" s="62" t="str">
        <f>'Core Indicators'!B:B</f>
        <v>Displacement</v>
      </c>
      <c r="C57" s="62" t="str">
        <f>'Core Indicators'!C57</f>
        <v>IRN004</v>
      </c>
      <c r="D57" s="62" t="str">
        <f>'Core Indicators'!D57</f>
        <v>Iran</v>
      </c>
      <c r="E57" s="62" t="str">
        <f>'Core Indicators'!E57</f>
        <v>IRN</v>
      </c>
      <c r="F57" s="41">
        <f>'Core Indicators'!O57</f>
        <v>239561</v>
      </c>
      <c r="G57" s="41">
        <f>'Core Indicators'!W57</f>
        <v>24823000</v>
      </c>
      <c r="H57" s="41">
        <f>'Core Indicators'!AE57</f>
        <v>4477000</v>
      </c>
      <c r="I57" s="41">
        <f>'Core Indicators'!AM57</f>
        <v>4477000</v>
      </c>
      <c r="J57" s="41" t="str">
        <f>'Core Indicators'!AU57</f>
        <v>x</v>
      </c>
      <c r="K57" s="41" t="str">
        <f>'Core Indicators'!BC57</f>
        <v>x</v>
      </c>
      <c r="L57" s="41" t="str">
        <f>'Core Indicators'!BK57</f>
        <v>x</v>
      </c>
      <c r="M57" s="41" t="str">
        <f>'Core Indicators'!BS57</f>
        <v>x</v>
      </c>
      <c r="N57" s="41" t="str">
        <f>'Core Indicators'!CA57</f>
        <v>x</v>
      </c>
      <c r="O57" s="41" t="e">
        <f>'Core Indicators'!CI57</f>
        <v>#N/A</v>
      </c>
      <c r="P57" s="41" t="str">
        <f>'Core Indicators'!CQ57</f>
        <v>x</v>
      </c>
      <c r="Q57" s="41">
        <f>'Core Indicators'!DG57</f>
        <v>20346000</v>
      </c>
      <c r="R57" s="41">
        <f>'Core Indicators'!DO57</f>
        <v>0</v>
      </c>
      <c r="S57" s="41">
        <f>'Core Indicators'!DW57</f>
        <v>1377000</v>
      </c>
      <c r="T57" s="41">
        <f>'Core Indicators'!EE57</f>
        <v>3100000</v>
      </c>
      <c r="U57" s="41">
        <f>'Core Indicators'!EM57</f>
        <v>0</v>
      </c>
      <c r="V57" s="41">
        <f>'Core Indicators'!FC57</f>
        <v>2</v>
      </c>
      <c r="W57" s="41" t="str">
        <f>'Core Indicators'!FK57</f>
        <v>x</v>
      </c>
      <c r="X57" s="41" t="str">
        <f>'Core Indicators'!FS57</f>
        <v>x</v>
      </c>
      <c r="Y57" s="41">
        <f>'Core Indicators'!GA57</f>
        <v>1</v>
      </c>
      <c r="Z57" s="41">
        <f>'Core Indicators'!GI57</f>
        <v>0</v>
      </c>
      <c r="AA57" s="41">
        <f>'Core Indicators'!GQ57</f>
        <v>0</v>
      </c>
      <c r="AB57" s="41">
        <f>'Core Indicators'!GY57</f>
        <v>0</v>
      </c>
      <c r="AC57" s="41">
        <f>'Core Indicators'!HG57</f>
        <v>2</v>
      </c>
      <c r="AD57" s="41">
        <f>'Core Indicators'!HO57</f>
        <v>2</v>
      </c>
      <c r="AE57" s="41">
        <f>'Core Indicators'!HW57</f>
        <v>0</v>
      </c>
      <c r="AF57" s="41">
        <f>'Core Indicators'!IE57</f>
        <v>1</v>
      </c>
      <c r="AG57" s="41">
        <f>'Core Indicators'!IM57</f>
        <v>2</v>
      </c>
    </row>
    <row r="58" spans="1:33" ht="20.149999999999999" customHeight="1" x14ac:dyDescent="0.35">
      <c r="A58" s="233" t="str">
        <f>'Core Indicators'!A:A</f>
        <v>Multiple crises in Iraq</v>
      </c>
      <c r="B58" s="233" t="str">
        <f>'Core Indicators'!B:B</f>
        <v>Violence,Displacement,Socio-political,Conflict</v>
      </c>
      <c r="C58" s="233" t="str">
        <f>'Core Indicators'!C58</f>
        <v>IRQ001</v>
      </c>
      <c r="D58" s="233" t="str">
        <f>'Core Indicators'!D58</f>
        <v>Iraq</v>
      </c>
      <c r="E58" s="233" t="str">
        <f>'Core Indicators'!E58</f>
        <v>IRQ</v>
      </c>
      <c r="F58" s="42">
        <f>'Core Indicators'!O58</f>
        <v>383310</v>
      </c>
      <c r="G58" s="42">
        <f>'Core Indicators'!W58</f>
        <v>44990000</v>
      </c>
      <c r="H58" s="42">
        <f>'Core Indicators'!AE58</f>
        <v>7460000</v>
      </c>
      <c r="I58" s="42">
        <f>'Core Indicators'!AM58</f>
        <v>6249000</v>
      </c>
      <c r="J58" s="42" t="str">
        <f>'Core Indicators'!AU58</f>
        <v>x</v>
      </c>
      <c r="K58" s="42" t="str">
        <f>'Core Indicators'!BC58</f>
        <v>x</v>
      </c>
      <c r="L58" s="42">
        <f>'Core Indicators'!BK58</f>
        <v>464</v>
      </c>
      <c r="M58" s="42" t="str">
        <f>'Core Indicators'!BS58</f>
        <v>x</v>
      </c>
      <c r="N58" s="42" t="str">
        <f>'Core Indicators'!CA58</f>
        <v>x</v>
      </c>
      <c r="O58" s="42" t="e">
        <f>'Core Indicators'!CI58</f>
        <v>#N/A</v>
      </c>
      <c r="P58" s="42">
        <f>'Core Indicators'!CQ58</f>
        <v>133900</v>
      </c>
      <c r="Q58" s="42">
        <f>'Core Indicators'!DG58</f>
        <v>37529000</v>
      </c>
      <c r="R58" s="42">
        <f>'Core Indicators'!DO58</f>
        <v>7335000</v>
      </c>
      <c r="S58" s="42">
        <f>'Core Indicators'!DW58</f>
        <v>93000</v>
      </c>
      <c r="T58" s="42">
        <f>'Core Indicators'!EE58</f>
        <v>33000</v>
      </c>
      <c r="U58" s="42">
        <f>'Core Indicators'!EM58</f>
        <v>0</v>
      </c>
      <c r="V58" s="42">
        <f>'Core Indicators'!FC58</f>
        <v>4</v>
      </c>
      <c r="W58" s="42">
        <f>'Core Indicators'!FK58</f>
        <v>1500000</v>
      </c>
      <c r="X58" s="42">
        <f>'Core Indicators'!FS58</f>
        <v>300000</v>
      </c>
      <c r="Y58" s="42">
        <f>'Core Indicators'!GA58</f>
        <v>1</v>
      </c>
      <c r="Z58" s="42">
        <f>'Core Indicators'!GI58</f>
        <v>2</v>
      </c>
      <c r="AA58" s="42">
        <f>'Core Indicators'!GQ58</f>
        <v>1</v>
      </c>
      <c r="AB58" s="42">
        <f>'Core Indicators'!GY58</f>
        <v>0</v>
      </c>
      <c r="AC58" s="42">
        <f>'Core Indicators'!HG58</f>
        <v>2</v>
      </c>
      <c r="AD58" s="42">
        <f>'Core Indicators'!HO58</f>
        <v>2</v>
      </c>
      <c r="AE58" s="42">
        <f>'Core Indicators'!HW58</f>
        <v>1</v>
      </c>
      <c r="AF58" s="42">
        <f>'Core Indicators'!IE58</f>
        <v>3</v>
      </c>
      <c r="AG58" s="42">
        <f>'Core Indicators'!IM58</f>
        <v>1</v>
      </c>
    </row>
    <row r="59" spans="1:33" ht="20.149999999999999" customHeight="1" x14ac:dyDescent="0.35">
      <c r="A59" s="62" t="str">
        <f>'Core Indicators'!A:A</f>
        <v>Conflict  in Iraq</v>
      </c>
      <c r="B59" s="62" t="str">
        <f>'Core Indicators'!B:B</f>
        <v>Conflict,Socio-political,Violence</v>
      </c>
      <c r="C59" s="62" t="str">
        <f>'Core Indicators'!C59</f>
        <v>IRQ002</v>
      </c>
      <c r="D59" s="62" t="str">
        <f>'Core Indicators'!D59</f>
        <v>Iraq</v>
      </c>
      <c r="E59" s="62" t="str">
        <f>'Core Indicators'!E59</f>
        <v>IRQ</v>
      </c>
      <c r="F59" s="41">
        <f>'Core Indicators'!O59</f>
        <v>383310</v>
      </c>
      <c r="G59" s="41">
        <f>'Core Indicators'!W59</f>
        <v>44691000</v>
      </c>
      <c r="H59" s="41">
        <f>'Core Indicators'!AE59</f>
        <v>5950000</v>
      </c>
      <c r="I59" s="41">
        <f>'Core Indicators'!AM59</f>
        <v>5950000</v>
      </c>
      <c r="J59" s="41" t="str">
        <f>'Core Indicators'!AU59</f>
        <v>x</v>
      </c>
      <c r="K59" s="41" t="str">
        <f>'Core Indicators'!BC59</f>
        <v>x</v>
      </c>
      <c r="L59" s="41">
        <f>'Core Indicators'!BK59</f>
        <v>464</v>
      </c>
      <c r="M59" s="41" t="str">
        <f>'Core Indicators'!BS59</f>
        <v>x</v>
      </c>
      <c r="N59" s="41" t="str">
        <f>'Core Indicators'!CA59</f>
        <v>x</v>
      </c>
      <c r="O59" s="41" t="e">
        <f>'Core Indicators'!CI59</f>
        <v>#N/A</v>
      </c>
      <c r="P59" s="41">
        <f>'Core Indicators'!CQ59</f>
        <v>133900</v>
      </c>
      <c r="Q59" s="41">
        <f>'Core Indicators'!DG59</f>
        <v>38740000</v>
      </c>
      <c r="R59" s="41">
        <f>'Core Indicators'!DO59</f>
        <v>5861000</v>
      </c>
      <c r="S59" s="41">
        <f>'Core Indicators'!DW59</f>
        <v>60000</v>
      </c>
      <c r="T59" s="41">
        <f>'Core Indicators'!EE59</f>
        <v>30000</v>
      </c>
      <c r="U59" s="41">
        <f>'Core Indicators'!EM59</f>
        <v>0</v>
      </c>
      <c r="V59" s="41">
        <f>'Core Indicators'!FC59</f>
        <v>2</v>
      </c>
      <c r="W59" s="41">
        <f>'Core Indicators'!FK59</f>
        <v>1500000</v>
      </c>
      <c r="X59" s="41">
        <f>'Core Indicators'!FS59</f>
        <v>300000</v>
      </c>
      <c r="Y59" s="41">
        <f>'Core Indicators'!GA59</f>
        <v>1</v>
      </c>
      <c r="Z59" s="41">
        <f>'Core Indicators'!GI59</f>
        <v>1</v>
      </c>
      <c r="AA59" s="41">
        <f>'Core Indicators'!GQ59</f>
        <v>1</v>
      </c>
      <c r="AB59" s="41">
        <f>'Core Indicators'!GY59</f>
        <v>0</v>
      </c>
      <c r="AC59" s="41">
        <f>'Core Indicators'!HG59</f>
        <v>2</v>
      </c>
      <c r="AD59" s="41">
        <f>'Core Indicators'!HO59</f>
        <v>2</v>
      </c>
      <c r="AE59" s="41">
        <f>'Core Indicators'!HW59</f>
        <v>1</v>
      </c>
      <c r="AF59" s="41">
        <f>'Core Indicators'!IE59</f>
        <v>3</v>
      </c>
      <c r="AG59" s="41">
        <f>'Core Indicators'!IM59</f>
        <v>1</v>
      </c>
    </row>
    <row r="60" spans="1:33" ht="20.149999999999999" customHeight="1" x14ac:dyDescent="0.35">
      <c r="A60" s="233" t="str">
        <f>'Core Indicators'!A:A</f>
        <v>Syrian and Palestinian refugees in iraq</v>
      </c>
      <c r="B60" s="233" t="str">
        <f>'Core Indicators'!B:B</f>
        <v>Displacement</v>
      </c>
      <c r="C60" s="233" t="str">
        <f>'Core Indicators'!C60</f>
        <v>IRQ003</v>
      </c>
      <c r="D60" s="233" t="str">
        <f>'Core Indicators'!D60</f>
        <v>Iraq</v>
      </c>
      <c r="E60" s="233" t="str">
        <f>'Core Indicators'!E60</f>
        <v>IRQ</v>
      </c>
      <c r="F60" s="42">
        <f>'Core Indicators'!O60</f>
        <v>36000</v>
      </c>
      <c r="G60" s="42">
        <f>'Core Indicators'!W60</f>
        <v>6470000</v>
      </c>
      <c r="H60" s="42">
        <f>'Core Indicators'!AE60</f>
        <v>1510000</v>
      </c>
      <c r="I60" s="42">
        <f>'Core Indicators'!AM60</f>
        <v>299000</v>
      </c>
      <c r="J60" s="42" t="str">
        <f>'Core Indicators'!AU60</f>
        <v>x</v>
      </c>
      <c r="K60" s="42" t="str">
        <f>'Core Indicators'!BC60</f>
        <v>x</v>
      </c>
      <c r="L60" s="42">
        <f>'Core Indicators'!BK60</f>
        <v>0</v>
      </c>
      <c r="M60" s="42" t="str">
        <f>'Core Indicators'!BS60</f>
        <v>x</v>
      </c>
      <c r="N60" s="42">
        <f>'Core Indicators'!CA60</f>
        <v>0</v>
      </c>
      <c r="O60" s="42" t="e">
        <f>'Core Indicators'!CI60</f>
        <v>#N/A</v>
      </c>
      <c r="P60" s="42" t="str">
        <f>'Core Indicators'!CQ60</f>
        <v>x</v>
      </c>
      <c r="Q60" s="42">
        <f>'Core Indicators'!DG60</f>
        <v>4960000</v>
      </c>
      <c r="R60" s="42">
        <f>'Core Indicators'!DO60</f>
        <v>1474000</v>
      </c>
      <c r="S60" s="42">
        <f>'Core Indicators'!DW60</f>
        <v>33000</v>
      </c>
      <c r="T60" s="42">
        <f>'Core Indicators'!EE60</f>
        <v>3000</v>
      </c>
      <c r="U60" s="42">
        <f>'Core Indicators'!EM60</f>
        <v>0</v>
      </c>
      <c r="V60" s="42">
        <f>'Core Indicators'!FC60</f>
        <v>2</v>
      </c>
      <c r="W60" s="42" t="str">
        <f>'Core Indicators'!FK60</f>
        <v>x</v>
      </c>
      <c r="X60" s="42">
        <f>'Core Indicators'!FS60</f>
        <v>0</v>
      </c>
      <c r="Y60" s="42">
        <f>'Core Indicators'!GA60</f>
        <v>1</v>
      </c>
      <c r="Z60" s="42">
        <f>'Core Indicators'!GI60</f>
        <v>2</v>
      </c>
      <c r="AA60" s="42">
        <f>'Core Indicators'!GQ60</f>
        <v>1</v>
      </c>
      <c r="AB60" s="42">
        <f>'Core Indicators'!GY60</f>
        <v>0</v>
      </c>
      <c r="AC60" s="42">
        <f>'Core Indicators'!HG60</f>
        <v>0</v>
      </c>
      <c r="AD60" s="42">
        <f>'Core Indicators'!HO60</f>
        <v>1</v>
      </c>
      <c r="AE60" s="42">
        <f>'Core Indicators'!HW60</f>
        <v>0</v>
      </c>
      <c r="AF60" s="42">
        <f>'Core Indicators'!IE60</f>
        <v>3</v>
      </c>
      <c r="AG60" s="42">
        <f>'Core Indicators'!IM60</f>
        <v>0</v>
      </c>
    </row>
    <row r="61" spans="1:33" ht="20.149999999999999" customHeight="1" x14ac:dyDescent="0.35">
      <c r="A61" s="62" t="str">
        <f>'Core Indicators'!A:A</f>
        <v>Mixed migration flows in Italy</v>
      </c>
      <c r="B61" s="62" t="str">
        <f>'Core Indicators'!B:B</f>
        <v>Displacement</v>
      </c>
      <c r="C61" s="62" t="str">
        <f>'Core Indicators'!C61</f>
        <v>ITA002</v>
      </c>
      <c r="D61" s="62" t="str">
        <f>'Core Indicators'!D61</f>
        <v>Italy</v>
      </c>
      <c r="E61" s="62" t="str">
        <f>'Core Indicators'!E61</f>
        <v>ITA</v>
      </c>
      <c r="F61" s="41">
        <f>'Core Indicators'!O61</f>
        <v>41055</v>
      </c>
      <c r="G61" s="41">
        <f>'Core Indicators'!W61</f>
        <v>59300000</v>
      </c>
      <c r="H61" s="41">
        <f>'Core Indicators'!AE61</f>
        <v>204000</v>
      </c>
      <c r="I61" s="41">
        <f>'Core Indicators'!AM61</f>
        <v>204000</v>
      </c>
      <c r="J61" s="41" t="str">
        <f>'Core Indicators'!AU61</f>
        <v>x</v>
      </c>
      <c r="K61" s="41" t="str">
        <f>'Core Indicators'!BC61</f>
        <v>x</v>
      </c>
      <c r="L61" s="41">
        <f>'Core Indicators'!BK61</f>
        <v>839</v>
      </c>
      <c r="M61" s="41" t="str">
        <f>'Core Indicators'!BS61</f>
        <v>x</v>
      </c>
      <c r="N61" s="41">
        <f>'Core Indicators'!CA61</f>
        <v>0</v>
      </c>
      <c r="O61" s="41" t="e">
        <f>'Core Indicators'!CI61</f>
        <v>#N/A</v>
      </c>
      <c r="P61" s="41" t="str">
        <f>'Core Indicators'!CQ61</f>
        <v>x</v>
      </c>
      <c r="Q61" s="41">
        <f>'Core Indicators'!DG61</f>
        <v>59096000</v>
      </c>
      <c r="R61" s="41">
        <f>'Core Indicators'!DO61</f>
        <v>0</v>
      </c>
      <c r="S61" s="41">
        <f>'Core Indicators'!DW61</f>
        <v>204000</v>
      </c>
      <c r="T61" s="41" t="str">
        <f>'Core Indicators'!EE61</f>
        <v>x</v>
      </c>
      <c r="U61" s="41" t="str">
        <f>'Core Indicators'!EM61</f>
        <v>x</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0</v>
      </c>
      <c r="AD61" s="41">
        <f>'Core Indicators'!HO61</f>
        <v>2</v>
      </c>
      <c r="AE61" s="41">
        <f>'Core Indicators'!HW61</f>
        <v>0</v>
      </c>
      <c r="AF61" s="41">
        <f>'Core Indicators'!IE61</f>
        <v>0</v>
      </c>
      <c r="AG61" s="41">
        <f>'Core Indicators'!IM61</f>
        <v>1</v>
      </c>
    </row>
    <row r="62" spans="1:33" ht="20.149999999999999" customHeight="1" x14ac:dyDescent="0.35">
      <c r="A62" s="233" t="str">
        <f>'Core Indicators'!A:A</f>
        <v>Syrian refugees in Jordan</v>
      </c>
      <c r="B62" s="233" t="str">
        <f>'Core Indicators'!B:B</f>
        <v>Displacement</v>
      </c>
      <c r="C62" s="233" t="str">
        <f>'Core Indicators'!C62</f>
        <v>JOR002</v>
      </c>
      <c r="D62" s="233" t="str">
        <f>'Core Indicators'!D62</f>
        <v>Jordan</v>
      </c>
      <c r="E62" s="233" t="str">
        <f>'Core Indicators'!E62</f>
        <v>JOR</v>
      </c>
      <c r="F62" s="42">
        <f>'Core Indicators'!O62</f>
        <v>40463</v>
      </c>
      <c r="G62" s="42">
        <f>'Core Indicators'!W62</f>
        <v>9280000</v>
      </c>
      <c r="H62" s="42">
        <f>'Core Indicators'!AE62</f>
        <v>1840000</v>
      </c>
      <c r="I62" s="42">
        <f>'Core Indicators'!AM62</f>
        <v>1320000</v>
      </c>
      <c r="J62" s="42" t="str">
        <f>'Core Indicators'!AU62</f>
        <v>x</v>
      </c>
      <c r="K62" s="42" t="str">
        <f>'Core Indicators'!BC62</f>
        <v>x</v>
      </c>
      <c r="L62" s="42">
        <f>'Core Indicators'!BK62</f>
        <v>0</v>
      </c>
      <c r="M62" s="42" t="str">
        <f>'Core Indicators'!BS62</f>
        <v>x</v>
      </c>
      <c r="N62" s="42" t="str">
        <f>'Core Indicators'!CA62</f>
        <v>x</v>
      </c>
      <c r="O62" s="42" t="e">
        <f>'Core Indicators'!CI62</f>
        <v>#N/A</v>
      </c>
      <c r="P62" s="42" t="str">
        <f>'Core Indicators'!CQ62</f>
        <v>x</v>
      </c>
      <c r="Q62" s="42">
        <f>'Core Indicators'!DG62</f>
        <v>7440000</v>
      </c>
      <c r="R62" s="42">
        <f>'Core Indicators'!DO62</f>
        <v>488000</v>
      </c>
      <c r="S62" s="42">
        <f>'Core Indicators'!DW62</f>
        <v>1325000</v>
      </c>
      <c r="T62" s="42">
        <f>'Core Indicators'!EE62</f>
        <v>26000</v>
      </c>
      <c r="U62" s="42">
        <f>'Core Indicators'!EM62</f>
        <v>0</v>
      </c>
      <c r="V62" s="42">
        <f>'Core Indicators'!FC62</f>
        <v>2</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0</v>
      </c>
      <c r="AD62" s="42">
        <f>'Core Indicators'!HO62</f>
        <v>2</v>
      </c>
      <c r="AE62" s="42">
        <f>'Core Indicators'!HW62</f>
        <v>0</v>
      </c>
      <c r="AF62" s="42">
        <f>'Core Indicators'!IE62</f>
        <v>2</v>
      </c>
      <c r="AG62" s="42">
        <f>'Core Indicators'!IM62</f>
        <v>0</v>
      </c>
    </row>
    <row r="63" spans="1:33" ht="20.149999999999999" customHeight="1" x14ac:dyDescent="0.35">
      <c r="A63" s="62" t="str">
        <f>'Core Indicators'!A:A</f>
        <v xml:space="preserve">Multiple crisis in Kenya </v>
      </c>
      <c r="B63" s="62" t="str">
        <f>'Core Indicators'!B:B</f>
        <v>Drought,Displacement</v>
      </c>
      <c r="C63" s="62" t="str">
        <f>'Core Indicators'!C63</f>
        <v>KEN001</v>
      </c>
      <c r="D63" s="62" t="str">
        <f>'Core Indicators'!D63</f>
        <v>Kenya</v>
      </c>
      <c r="E63" s="62" t="str">
        <f>'Core Indicators'!E63</f>
        <v>KEN</v>
      </c>
      <c r="F63" s="41">
        <f>'Core Indicators'!O63</f>
        <v>543630</v>
      </c>
      <c r="G63" s="41">
        <f>'Core Indicators'!W63</f>
        <v>30133000</v>
      </c>
      <c r="H63" s="41">
        <f>'Core Indicators'!AE63</f>
        <v>29574000</v>
      </c>
      <c r="I63" s="41">
        <f>'Core Indicators'!AM63</f>
        <v>1126000</v>
      </c>
      <c r="J63" s="41" t="str">
        <f>'Core Indicators'!AU63</f>
        <v>x</v>
      </c>
      <c r="K63" s="41">
        <f>'Core Indicators'!BC63</f>
        <v>873091</v>
      </c>
      <c r="L63" s="41">
        <f>'Core Indicators'!BK63</f>
        <v>664</v>
      </c>
      <c r="M63" s="41">
        <f>'Core Indicators'!BS63</f>
        <v>0</v>
      </c>
      <c r="N63" s="41">
        <f>'Core Indicators'!CA63</f>
        <v>0</v>
      </c>
      <c r="O63" s="41" t="e">
        <f>'Core Indicators'!CI63</f>
        <v>#N/A</v>
      </c>
      <c r="P63" s="41">
        <f>'Core Indicators'!CQ63</f>
        <v>0</v>
      </c>
      <c r="Q63" s="41">
        <f>'Core Indicators'!DG63</f>
        <v>559000</v>
      </c>
      <c r="R63" s="41">
        <f>'Core Indicators'!DO63</f>
        <v>27841000</v>
      </c>
      <c r="S63" s="41">
        <f>'Core Indicators'!DW63</f>
        <v>1691000</v>
      </c>
      <c r="T63" s="41">
        <f>'Core Indicators'!EE63</f>
        <v>43000</v>
      </c>
      <c r="U63" s="41">
        <f>'Core Indicators'!EM63</f>
        <v>0</v>
      </c>
      <c r="V63" s="41">
        <f>'Core Indicators'!FC63</f>
        <v>3</v>
      </c>
      <c r="W63" s="41">
        <f>'Core Indicators'!FK63</f>
        <v>0</v>
      </c>
      <c r="X63" s="41">
        <f>'Core Indicators'!FS63</f>
        <v>0</v>
      </c>
      <c r="Y63" s="41">
        <f>'Core Indicators'!GA63</f>
        <v>0</v>
      </c>
      <c r="Z63" s="41">
        <f>'Core Indicators'!GI63</f>
        <v>1</v>
      </c>
      <c r="AA63" s="41">
        <f>'Core Indicators'!GQ63</f>
        <v>0</v>
      </c>
      <c r="AB63" s="41">
        <f>'Core Indicators'!GY63</f>
        <v>0</v>
      </c>
      <c r="AC63" s="41">
        <f>'Core Indicators'!HG63</f>
        <v>2</v>
      </c>
      <c r="AD63" s="41">
        <f>'Core Indicators'!HO63</f>
        <v>2</v>
      </c>
      <c r="AE63" s="41">
        <f>'Core Indicators'!HW63</f>
        <v>3</v>
      </c>
      <c r="AF63" s="41">
        <f>'Core Indicators'!IE63</f>
        <v>0</v>
      </c>
      <c r="AG63" s="41">
        <f>'Core Indicators'!IM63</f>
        <v>3</v>
      </c>
    </row>
    <row r="64" spans="1:33" ht="20.149999999999999" customHeight="1" x14ac:dyDescent="0.35">
      <c r="A64" s="233" t="str">
        <f>'Core Indicators'!A:A</f>
        <v>Refugee situation in Kenya</v>
      </c>
      <c r="B64" s="233" t="str">
        <f>'Core Indicators'!B:B</f>
        <v>Displacement</v>
      </c>
      <c r="C64" s="233" t="str">
        <f>'Core Indicators'!C64</f>
        <v>KEN002</v>
      </c>
      <c r="D64" s="233" t="str">
        <f>'Core Indicators'!D64</f>
        <v>Kenya</v>
      </c>
      <c r="E64" s="233" t="str">
        <f>'Core Indicators'!E64</f>
        <v>KEN</v>
      </c>
      <c r="F64" s="42">
        <f>'Core Indicators'!O64</f>
        <v>38244</v>
      </c>
      <c r="G64" s="42">
        <f>'Core Indicators'!W64</f>
        <v>1355000</v>
      </c>
      <c r="H64" s="42">
        <f>'Core Indicators'!AE64</f>
        <v>796000</v>
      </c>
      <c r="I64" s="42">
        <f>'Core Indicators'!AM64</f>
        <v>796000</v>
      </c>
      <c r="J64" s="42">
        <f>'Core Indicators'!AU64</f>
        <v>0</v>
      </c>
      <c r="K64" s="42">
        <f>'Core Indicators'!BC64</f>
        <v>940000</v>
      </c>
      <c r="L64" s="42">
        <f>'Core Indicators'!BK64</f>
        <v>0</v>
      </c>
      <c r="M64" s="42">
        <f>'Core Indicators'!BS64</f>
        <v>0</v>
      </c>
      <c r="N64" s="42">
        <f>'Core Indicators'!CA64</f>
        <v>0</v>
      </c>
      <c r="O64" s="42" t="e">
        <f>'Core Indicators'!CI64</f>
        <v>#N/A</v>
      </c>
      <c r="P64" s="42">
        <f>'Core Indicators'!CQ64</f>
        <v>0</v>
      </c>
      <c r="Q64" s="42">
        <f>'Core Indicators'!DG64</f>
        <v>559000</v>
      </c>
      <c r="R64" s="42">
        <f>'Core Indicators'!DO64</f>
        <v>0</v>
      </c>
      <c r="S64" s="42">
        <f>'Core Indicators'!DW64</f>
        <v>796000</v>
      </c>
      <c r="T64" s="42" t="str">
        <f>'Core Indicators'!EE64</f>
        <v>x</v>
      </c>
      <c r="U64" s="42" t="str">
        <f>'Core Indicators'!EM64</f>
        <v>x</v>
      </c>
      <c r="V64" s="42">
        <f>'Core Indicators'!FC64</f>
        <v>2</v>
      </c>
      <c r="W64" s="42">
        <f>'Core Indicators'!FK64</f>
        <v>0</v>
      </c>
      <c r="X64" s="42" t="str">
        <f>'Core Indicators'!FS64</f>
        <v>x</v>
      </c>
      <c r="Y64" s="42">
        <f>'Core Indicators'!GA64</f>
        <v>0</v>
      </c>
      <c r="Z64" s="42">
        <f>'Core Indicators'!GI64</f>
        <v>1</v>
      </c>
      <c r="AA64" s="42">
        <f>'Core Indicators'!GQ64</f>
        <v>0</v>
      </c>
      <c r="AB64" s="42">
        <f>'Core Indicators'!GY64</f>
        <v>0</v>
      </c>
      <c r="AC64" s="42">
        <f>'Core Indicators'!HG64</f>
        <v>2</v>
      </c>
      <c r="AD64" s="42">
        <f>'Core Indicators'!HO64</f>
        <v>2</v>
      </c>
      <c r="AE64" s="42">
        <f>'Core Indicators'!HW64</f>
        <v>3</v>
      </c>
      <c r="AF64" s="42">
        <f>'Core Indicators'!IE64</f>
        <v>0</v>
      </c>
      <c r="AG64" s="42">
        <f>'Core Indicators'!IM64</f>
        <v>3</v>
      </c>
    </row>
    <row r="65" spans="1:33" ht="20.149999999999999" customHeight="1" x14ac:dyDescent="0.35">
      <c r="A65" s="62" t="str">
        <f>'Core Indicators'!A:A</f>
        <v>Drought in Kenya</v>
      </c>
      <c r="B65" s="62" t="str">
        <f>'Core Indicators'!B:B</f>
        <v>Drought</v>
      </c>
      <c r="C65" s="62" t="str">
        <f>'Core Indicators'!C65</f>
        <v>KEN003</v>
      </c>
      <c r="D65" s="62" t="str">
        <f>'Core Indicators'!D65</f>
        <v>Kenya</v>
      </c>
      <c r="E65" s="62" t="str">
        <f>'Core Indicators'!E65</f>
        <v>KEN</v>
      </c>
      <c r="F65" s="41">
        <f>'Core Indicators'!O65</f>
        <v>543630</v>
      </c>
      <c r="G65" s="41">
        <f>'Core Indicators'!W65</f>
        <v>28778000</v>
      </c>
      <c r="H65" s="41">
        <f>'Core Indicators'!AE65</f>
        <v>28778000</v>
      </c>
      <c r="I65" s="41">
        <f>'Core Indicators'!AM65</f>
        <v>330000</v>
      </c>
      <c r="J65" s="41" t="str">
        <f>'Core Indicators'!AU65</f>
        <v>x</v>
      </c>
      <c r="K65" s="41">
        <f>'Core Indicators'!BC65</f>
        <v>873091</v>
      </c>
      <c r="L65" s="41">
        <f>'Core Indicators'!BK65</f>
        <v>315</v>
      </c>
      <c r="M65" s="41">
        <f>'Core Indicators'!BS65</f>
        <v>0</v>
      </c>
      <c r="N65" s="41">
        <f>'Core Indicators'!CA65</f>
        <v>0</v>
      </c>
      <c r="O65" s="41" t="e">
        <f>'Core Indicators'!CI65</f>
        <v>#N/A</v>
      </c>
      <c r="P65" s="41">
        <f>'Core Indicators'!CQ65</f>
        <v>0</v>
      </c>
      <c r="Q65" s="41">
        <f>'Core Indicators'!DG65</f>
        <v>0</v>
      </c>
      <c r="R65" s="41">
        <f>'Core Indicators'!DO65</f>
        <v>27841000</v>
      </c>
      <c r="S65" s="41">
        <f>'Core Indicators'!DW65</f>
        <v>895000</v>
      </c>
      <c r="T65" s="41">
        <f>'Core Indicators'!EE65</f>
        <v>43000</v>
      </c>
      <c r="U65" s="41">
        <f>'Core Indicators'!EM65</f>
        <v>0</v>
      </c>
      <c r="V65" s="41">
        <f>'Core Indicators'!FC65</f>
        <v>3</v>
      </c>
      <c r="W65" s="41">
        <f>'Core Indicators'!FK65</f>
        <v>0</v>
      </c>
      <c r="X65" s="41">
        <f>'Core Indicators'!FS65</f>
        <v>0</v>
      </c>
      <c r="Y65" s="41">
        <f>'Core Indicators'!GA65</f>
        <v>0</v>
      </c>
      <c r="Z65" s="41">
        <f>'Core Indicators'!GI65</f>
        <v>1</v>
      </c>
      <c r="AA65" s="41">
        <f>'Core Indicators'!GQ65</f>
        <v>0</v>
      </c>
      <c r="AB65" s="41">
        <f>'Core Indicators'!GY65</f>
        <v>0</v>
      </c>
      <c r="AC65" s="41">
        <f>'Core Indicators'!HG65</f>
        <v>0</v>
      </c>
      <c r="AD65" s="41">
        <f>'Core Indicators'!HO65</f>
        <v>2</v>
      </c>
      <c r="AE65" s="41">
        <f>'Core Indicators'!HW65</f>
        <v>3</v>
      </c>
      <c r="AF65" s="41">
        <f>'Core Indicators'!IE65</f>
        <v>0</v>
      </c>
      <c r="AG65" s="41">
        <f>'Core Indicators'!IM65</f>
        <v>3</v>
      </c>
    </row>
    <row r="66" spans="1:33" ht="20.149999999999999" customHeight="1" x14ac:dyDescent="0.35">
      <c r="A66" s="233" t="str">
        <f>'Core Indicators'!A:A</f>
        <v>Typhoon Yagi in Laos</v>
      </c>
      <c r="B66" s="233" t="str">
        <f>'Core Indicators'!B:B</f>
        <v>Cyclone,Floods</v>
      </c>
      <c r="C66" s="233" t="str">
        <f>'Core Indicators'!C66</f>
        <v>LAO004</v>
      </c>
      <c r="D66" s="233" t="str">
        <f>'Core Indicators'!D66</f>
        <v>Laos</v>
      </c>
      <c r="E66" s="233" t="str">
        <f>'Core Indicators'!E66</f>
        <v>LAO</v>
      </c>
      <c r="F66" s="42">
        <f>'Core Indicators'!O66</f>
        <v>99096</v>
      </c>
      <c r="G66" s="42">
        <f>'Core Indicators'!W66</f>
        <v>3181000</v>
      </c>
      <c r="H66" s="42">
        <f>'Core Indicators'!AE66</f>
        <v>200000</v>
      </c>
      <c r="I66" s="42" t="str">
        <f>'Core Indicators'!AM66</f>
        <v>x</v>
      </c>
      <c r="J66" s="42" t="str">
        <f>'Core Indicators'!AU66</f>
        <v>x</v>
      </c>
      <c r="K66" s="42" t="str">
        <f>'Core Indicators'!BC66</f>
        <v>x</v>
      </c>
      <c r="L66" s="42">
        <f>'Core Indicators'!BK66</f>
        <v>4</v>
      </c>
      <c r="M66" s="42">
        <f>'Core Indicators'!BS66</f>
        <v>121</v>
      </c>
      <c r="N66" s="42">
        <f>'Core Indicators'!CA66</f>
        <v>0</v>
      </c>
      <c r="O66" s="42" t="e">
        <f>'Core Indicators'!CI66</f>
        <v>#N/A</v>
      </c>
      <c r="P66" s="42" t="str">
        <f>'Core Indicators'!CQ66</f>
        <v>x</v>
      </c>
      <c r="Q66" s="42">
        <f>'Core Indicators'!DG66</f>
        <v>2981000</v>
      </c>
      <c r="R66" s="42">
        <f>'Core Indicators'!DO66</f>
        <v>108000</v>
      </c>
      <c r="S66" s="42">
        <f>'Core Indicators'!DW66</f>
        <v>92000</v>
      </c>
      <c r="T66" s="42" t="str">
        <f>'Core Indicators'!EE66</f>
        <v>x</v>
      </c>
      <c r="U66" s="42" t="str">
        <f>'Core Indicators'!EM66</f>
        <v>x</v>
      </c>
      <c r="V66" s="42">
        <f>'Core Indicators'!FC66</f>
        <v>4</v>
      </c>
      <c r="W66" s="42" t="str">
        <f>'Core Indicators'!FK66</f>
        <v>x</v>
      </c>
      <c r="X66" s="42" t="str">
        <f>'Core Indicators'!FS66</f>
        <v>x</v>
      </c>
      <c r="Y66" s="42">
        <f>'Core Indicators'!GA66</f>
        <v>2</v>
      </c>
      <c r="Z66" s="42">
        <f>'Core Indicators'!GI66</f>
        <v>0</v>
      </c>
      <c r="AA66" s="42">
        <f>'Core Indicators'!GQ66</f>
        <v>0</v>
      </c>
      <c r="AB66" s="42">
        <f>'Core Indicators'!GY66</f>
        <v>0</v>
      </c>
      <c r="AC66" s="42">
        <f>'Core Indicators'!HG66</f>
        <v>0</v>
      </c>
      <c r="AD66" s="42">
        <f>'Core Indicators'!HO66</f>
        <v>0</v>
      </c>
      <c r="AE66" s="42">
        <f>'Core Indicators'!HW66</f>
        <v>0</v>
      </c>
      <c r="AF66" s="42">
        <f>'Core Indicators'!IE66</f>
        <v>3</v>
      </c>
      <c r="AG66" s="42">
        <f>'Core Indicators'!IM66</f>
        <v>3</v>
      </c>
    </row>
    <row r="67" spans="1:33" ht="20.149999999999999" customHeight="1" x14ac:dyDescent="0.35">
      <c r="A67" s="62" t="str">
        <f>'Core Indicators'!A:A</f>
        <v>Syrian refugees in Lebanon</v>
      </c>
      <c r="B67" s="62" t="str">
        <f>'Core Indicators'!B:B</f>
        <v>Displacement</v>
      </c>
      <c r="C67" s="62" t="str">
        <f>'Core Indicators'!C67</f>
        <v>LBN002</v>
      </c>
      <c r="D67" s="62" t="str">
        <f>'Core Indicators'!D67</f>
        <v>Lebanon</v>
      </c>
      <c r="E67" s="62" t="str">
        <f>'Core Indicators'!E67</f>
        <v>LBN</v>
      </c>
      <c r="F67" s="41">
        <f>'Core Indicators'!O67</f>
        <v>10450</v>
      </c>
      <c r="G67" s="41">
        <f>'Core Indicators'!W67</f>
        <v>5700000</v>
      </c>
      <c r="H67" s="41">
        <f>'Core Indicators'!AE67</f>
        <v>5700000</v>
      </c>
      <c r="I67" s="41">
        <f>'Core Indicators'!AM67</f>
        <v>1520000</v>
      </c>
      <c r="J67" s="41" t="str">
        <f>'Core Indicators'!AU67</f>
        <v>x</v>
      </c>
      <c r="K67" s="41">
        <f>'Core Indicators'!BC67</f>
        <v>0</v>
      </c>
      <c r="L67" s="41">
        <f>'Core Indicators'!BK67</f>
        <v>0</v>
      </c>
      <c r="M67" s="41" t="str">
        <f>'Core Indicators'!BS67</f>
        <v>x</v>
      </c>
      <c r="N67" s="41" t="str">
        <f>'Core Indicators'!CA67</f>
        <v>x</v>
      </c>
      <c r="O67" s="41" t="e">
        <f>'Core Indicators'!CI67</f>
        <v>#N/A</v>
      </c>
      <c r="P67" s="41" t="str">
        <f>'Core Indicators'!CQ67</f>
        <v>x</v>
      </c>
      <c r="Q67" s="41">
        <f>'Core Indicators'!DG67</f>
        <v>0</v>
      </c>
      <c r="R67" s="41">
        <f>'Core Indicators'!DO67</f>
        <v>4180000</v>
      </c>
      <c r="S67" s="41">
        <f>'Core Indicators'!DW67</f>
        <v>1480000</v>
      </c>
      <c r="T67" s="41">
        <f>'Core Indicators'!EE67</f>
        <v>41000</v>
      </c>
      <c r="U67" s="41">
        <f>'Core Indicators'!EM67</f>
        <v>0</v>
      </c>
      <c r="V67" s="41">
        <f>'Core Indicators'!FC67</f>
        <v>2</v>
      </c>
      <c r="W67" s="41" t="str">
        <f>'Core Indicators'!FK67</f>
        <v>x</v>
      </c>
      <c r="X67" s="41" t="str">
        <f>'Core Indicators'!FS67</f>
        <v>x</v>
      </c>
      <c r="Y67" s="41">
        <f>'Core Indicators'!GA67</f>
        <v>0</v>
      </c>
      <c r="Z67" s="41">
        <f>'Core Indicators'!GI67</f>
        <v>1</v>
      </c>
      <c r="AA67" s="41">
        <f>'Core Indicators'!GQ67</f>
        <v>1</v>
      </c>
      <c r="AB67" s="41">
        <f>'Core Indicators'!GY67</f>
        <v>0</v>
      </c>
      <c r="AC67" s="41">
        <f>'Core Indicators'!HG67</f>
        <v>1</v>
      </c>
      <c r="AD67" s="41">
        <f>'Core Indicators'!HO67</f>
        <v>3</v>
      </c>
      <c r="AE67" s="41">
        <f>'Core Indicators'!HW67</f>
        <v>2</v>
      </c>
      <c r="AF67" s="41">
        <f>'Core Indicators'!IE67</f>
        <v>3</v>
      </c>
      <c r="AG67" s="41">
        <f>'Core Indicators'!IM67</f>
        <v>0</v>
      </c>
    </row>
    <row r="68" spans="1:33" ht="20.149999999999999" customHeight="1" x14ac:dyDescent="0.35">
      <c r="A68" s="233" t="str">
        <f>'Core Indicators'!A:A</f>
        <v>Complex crisis in Lebanon</v>
      </c>
      <c r="B68" s="233" t="str">
        <f>'Core Indicators'!B:B</f>
        <v>Socio-political,Violence,Tecnological Disaster,Displacement</v>
      </c>
      <c r="C68" s="233" t="str">
        <f>'Core Indicators'!C68</f>
        <v>LBN006</v>
      </c>
      <c r="D68" s="233" t="str">
        <f>'Core Indicators'!D68</f>
        <v>Lebanon</v>
      </c>
      <c r="E68" s="233" t="str">
        <f>'Core Indicators'!E68</f>
        <v>LBN</v>
      </c>
      <c r="F68" s="42">
        <f>'Core Indicators'!O68</f>
        <v>10450</v>
      </c>
      <c r="G68" s="42">
        <f>'Core Indicators'!W68</f>
        <v>5700000</v>
      </c>
      <c r="H68" s="42">
        <f>'Core Indicators'!AE68</f>
        <v>5700000</v>
      </c>
      <c r="I68" s="42">
        <f>'Core Indicators'!AM68</f>
        <v>202000</v>
      </c>
      <c r="J68" s="42">
        <f>'Core Indicators'!AU68</f>
        <v>3112</v>
      </c>
      <c r="K68" s="42" t="str">
        <f>'Core Indicators'!BC68</f>
        <v>x</v>
      </c>
      <c r="L68" s="42">
        <f>'Core Indicators'!BK68</f>
        <v>381</v>
      </c>
      <c r="M68" s="42">
        <f>'Core Indicators'!BS68</f>
        <v>20000</v>
      </c>
      <c r="N68" s="42">
        <f>'Core Indicators'!CA68</f>
        <v>4000</v>
      </c>
      <c r="O68" s="42" t="e">
        <f>'Core Indicators'!CI68</f>
        <v>#N/A</v>
      </c>
      <c r="P68" s="42" t="str">
        <f>'Core Indicators'!CQ68</f>
        <v>x</v>
      </c>
      <c r="Q68" s="42">
        <f>'Core Indicators'!DG68</f>
        <v>0</v>
      </c>
      <c r="R68" s="42">
        <f>'Core Indicators'!DO68</f>
        <v>1800000</v>
      </c>
      <c r="S68" s="42">
        <f>'Core Indicators'!DW68</f>
        <v>3427000</v>
      </c>
      <c r="T68" s="42">
        <f>'Core Indicators'!EE68</f>
        <v>473000</v>
      </c>
      <c r="U68" s="42" t="str">
        <f>'Core Indicators'!EM68</f>
        <v>x</v>
      </c>
      <c r="V68" s="42">
        <f>'Core Indicators'!FC68</f>
        <v>3</v>
      </c>
      <c r="W68" s="42">
        <f>'Core Indicators'!FK68</f>
        <v>150000</v>
      </c>
      <c r="X68" s="42" t="str">
        <f>'Core Indicators'!FS68</f>
        <v>x</v>
      </c>
      <c r="Y68" s="42">
        <f>'Core Indicators'!GA68</f>
        <v>0</v>
      </c>
      <c r="Z68" s="42">
        <f>'Core Indicators'!GI68</f>
        <v>1</v>
      </c>
      <c r="AA68" s="42">
        <f>'Core Indicators'!GQ68</f>
        <v>1</v>
      </c>
      <c r="AB68" s="42">
        <f>'Core Indicators'!GY68</f>
        <v>0</v>
      </c>
      <c r="AC68" s="42">
        <f>'Core Indicators'!HG68</f>
        <v>1</v>
      </c>
      <c r="AD68" s="42">
        <f>'Core Indicators'!HO68</f>
        <v>3</v>
      </c>
      <c r="AE68" s="42">
        <f>'Core Indicators'!HW68</f>
        <v>2</v>
      </c>
      <c r="AF68" s="42">
        <f>'Core Indicators'!IE68</f>
        <v>3</v>
      </c>
      <c r="AG68" s="42">
        <f>'Core Indicators'!IM68</f>
        <v>0</v>
      </c>
    </row>
    <row r="69" spans="1:33" ht="20.149999999999999" customHeight="1" x14ac:dyDescent="0.35">
      <c r="A69" s="62" t="str">
        <f>'Core Indicators'!A:A</f>
        <v>Complex crisis in Libya</v>
      </c>
      <c r="B69" s="62" t="str">
        <f>'Core Indicators'!B:B</f>
        <v>Conflict,Displacement,Socio-political</v>
      </c>
      <c r="C69" s="62" t="str">
        <f>'Core Indicators'!C69</f>
        <v>LBY001</v>
      </c>
      <c r="D69" s="62" t="str">
        <f>'Core Indicators'!D69</f>
        <v>Libya</v>
      </c>
      <c r="E69" s="62" t="str">
        <f>'Core Indicators'!E69</f>
        <v>LBY</v>
      </c>
      <c r="F69" s="41">
        <f>'Core Indicators'!O69</f>
        <v>1759540</v>
      </c>
      <c r="G69" s="41">
        <f>'Core Indicators'!W69</f>
        <v>7397000</v>
      </c>
      <c r="H69" s="41">
        <f>'Core Indicators'!AE69</f>
        <v>7397000</v>
      </c>
      <c r="I69" s="41">
        <f>'Core Indicators'!AM69</f>
        <v>876000</v>
      </c>
      <c r="J69" s="41" t="str">
        <f>'Core Indicators'!AU69</f>
        <v>x</v>
      </c>
      <c r="K69" s="41" t="str">
        <f>'Core Indicators'!BC69</f>
        <v>x</v>
      </c>
      <c r="L69" s="41">
        <f>'Core Indicators'!BK69</f>
        <v>882</v>
      </c>
      <c r="M69" s="41" t="str">
        <f>'Core Indicators'!BS69</f>
        <v>x</v>
      </c>
      <c r="N69" s="41" t="str">
        <f>'Core Indicators'!CA69</f>
        <v>x</v>
      </c>
      <c r="O69" s="41" t="e">
        <f>'Core Indicators'!CI69</f>
        <v>#N/A</v>
      </c>
      <c r="P69" s="41" t="str">
        <f>'Core Indicators'!CQ69</f>
        <v>x</v>
      </c>
      <c r="Q69" s="41">
        <f>'Core Indicators'!DG69</f>
        <v>0</v>
      </c>
      <c r="R69" s="41">
        <f>'Core Indicators'!DO69</f>
        <v>6232000</v>
      </c>
      <c r="S69" s="41">
        <f>'Core Indicators'!DW69</f>
        <v>292000</v>
      </c>
      <c r="T69" s="41">
        <f>'Core Indicators'!EE69</f>
        <v>873000</v>
      </c>
      <c r="U69" s="41">
        <f>'Core Indicators'!EM69</f>
        <v>0</v>
      </c>
      <c r="V69" s="41">
        <f>'Core Indicators'!FC69</f>
        <v>5</v>
      </c>
      <c r="W69" s="41" t="str">
        <f>'Core Indicators'!FK69</f>
        <v>x</v>
      </c>
      <c r="X69" s="41" t="str">
        <f>'Core Indicators'!FS69</f>
        <v>x</v>
      </c>
      <c r="Y69" s="41">
        <f>'Core Indicators'!GA69</f>
        <v>2</v>
      </c>
      <c r="Z69" s="41">
        <f>'Core Indicators'!GI69</f>
        <v>3</v>
      </c>
      <c r="AA69" s="41">
        <f>'Core Indicators'!GQ69</f>
        <v>2</v>
      </c>
      <c r="AB69" s="41">
        <f>'Core Indicators'!GY69</f>
        <v>0</v>
      </c>
      <c r="AC69" s="41">
        <f>'Core Indicators'!HG69</f>
        <v>2</v>
      </c>
      <c r="AD69" s="41">
        <f>'Core Indicators'!HO69</f>
        <v>3</v>
      </c>
      <c r="AE69" s="41">
        <f>'Core Indicators'!HW69</f>
        <v>0</v>
      </c>
      <c r="AF69" s="41">
        <f>'Core Indicators'!IE69</f>
        <v>1</v>
      </c>
      <c r="AG69" s="41">
        <f>'Core Indicators'!IM69</f>
        <v>3</v>
      </c>
    </row>
    <row r="70" spans="1:33" ht="20.149999999999999" customHeight="1" x14ac:dyDescent="0.35">
      <c r="A70" s="233" t="str">
        <f>'Core Indicators'!A:A</f>
        <v>Mixed migration flows in Libya</v>
      </c>
      <c r="B70" s="233" t="str">
        <f>'Core Indicators'!B:B</f>
        <v>Displacement</v>
      </c>
      <c r="C70" s="233" t="str">
        <f>'Core Indicators'!C70</f>
        <v>LBY002</v>
      </c>
      <c r="D70" s="233" t="str">
        <f>'Core Indicators'!D70</f>
        <v>Libya</v>
      </c>
      <c r="E70" s="233" t="str">
        <f>'Core Indicators'!E70</f>
        <v>LBY</v>
      </c>
      <c r="F70" s="42">
        <f>'Core Indicators'!O70</f>
        <v>1759540</v>
      </c>
      <c r="G70" s="42">
        <f>'Core Indicators'!W70</f>
        <v>7397000</v>
      </c>
      <c r="H70" s="42">
        <f>'Core Indicators'!AE70</f>
        <v>828000</v>
      </c>
      <c r="I70" s="42">
        <f>'Core Indicators'!AM70</f>
        <v>828000</v>
      </c>
      <c r="J70" s="42" t="str">
        <f>'Core Indicators'!AU70</f>
        <v>x</v>
      </c>
      <c r="K70" s="42" t="str">
        <f>'Core Indicators'!BC70</f>
        <v>x</v>
      </c>
      <c r="L70" s="42">
        <f>'Core Indicators'!BK70</f>
        <v>839</v>
      </c>
      <c r="M70" s="42" t="str">
        <f>'Core Indicators'!BS70</f>
        <v>x</v>
      </c>
      <c r="N70" s="42" t="str">
        <f>'Core Indicators'!CA70</f>
        <v>x</v>
      </c>
      <c r="O70" s="42" t="e">
        <f>'Core Indicators'!CI70</f>
        <v>#N/A</v>
      </c>
      <c r="P70" s="42" t="str">
        <f>'Core Indicators'!CQ70</f>
        <v>x</v>
      </c>
      <c r="Q70" s="42">
        <f>'Core Indicators'!DG70</f>
        <v>6569000</v>
      </c>
      <c r="R70" s="42">
        <f>'Core Indicators'!DO70</f>
        <v>0</v>
      </c>
      <c r="S70" s="42">
        <f>'Core Indicators'!DW70</f>
        <v>828000</v>
      </c>
      <c r="T70" s="42" t="str">
        <f>'Core Indicators'!EE70</f>
        <v>x</v>
      </c>
      <c r="U70" s="42" t="str">
        <f>'Core Indicators'!EM70</f>
        <v>x</v>
      </c>
      <c r="V70" s="42">
        <f>'Core Indicators'!FC70</f>
        <v>4</v>
      </c>
      <c r="W70" s="42">
        <f>'Core Indicators'!FK70</f>
        <v>79000</v>
      </c>
      <c r="X70" s="42">
        <f>'Core Indicators'!FS70</f>
        <v>229000</v>
      </c>
      <c r="Y70" s="42">
        <f>'Core Indicators'!GA70</f>
        <v>2</v>
      </c>
      <c r="Z70" s="42">
        <f>'Core Indicators'!GI70</f>
        <v>3</v>
      </c>
      <c r="AA70" s="42">
        <f>'Core Indicators'!GQ70</f>
        <v>2</v>
      </c>
      <c r="AB70" s="42">
        <f>'Core Indicators'!GY70</f>
        <v>0</v>
      </c>
      <c r="AC70" s="42">
        <f>'Core Indicators'!HG70</f>
        <v>2</v>
      </c>
      <c r="AD70" s="42">
        <f>'Core Indicators'!HO70</f>
        <v>3</v>
      </c>
      <c r="AE70" s="42">
        <f>'Core Indicators'!HW70</f>
        <v>0</v>
      </c>
      <c r="AF70" s="42">
        <f>'Core Indicators'!IE70</f>
        <v>1</v>
      </c>
      <c r="AG70" s="42">
        <f>'Core Indicators'!IM70</f>
        <v>2</v>
      </c>
    </row>
    <row r="71" spans="1:33" ht="20.149999999999999" customHeight="1" x14ac:dyDescent="0.35">
      <c r="A71" s="62" t="str">
        <f>'Core Indicators'!A:A</f>
        <v>Storm Daniel and floods in Libya</v>
      </c>
      <c r="B71" s="62" t="str">
        <f>'Core Indicators'!B:B</f>
        <v>Floods,Other seasonal event</v>
      </c>
      <c r="C71" s="62" t="str">
        <f>'Core Indicators'!C71</f>
        <v>LBY003</v>
      </c>
      <c r="D71" s="62" t="str">
        <f>'Core Indicators'!D71</f>
        <v>Libya</v>
      </c>
      <c r="E71" s="62" t="str">
        <f>'Core Indicators'!E71</f>
        <v>LBY</v>
      </c>
      <c r="F71" s="41">
        <f>'Core Indicators'!O71</f>
        <v>67827</v>
      </c>
      <c r="G71" s="41">
        <f>'Core Indicators'!W71</f>
        <v>2010000</v>
      </c>
      <c r="H71" s="41">
        <f>'Core Indicators'!AE71</f>
        <v>884000</v>
      </c>
      <c r="I71" s="41">
        <f>'Core Indicators'!AM71</f>
        <v>45000</v>
      </c>
      <c r="J71" s="41" t="str">
        <f>'Core Indicators'!AU71</f>
        <v>x</v>
      </c>
      <c r="K71" s="41" t="str">
        <f>'Core Indicators'!BC71</f>
        <v>x</v>
      </c>
      <c r="L71" s="41">
        <f>'Core Indicators'!BK71</f>
        <v>0</v>
      </c>
      <c r="M71" s="41">
        <f>'Core Indicators'!BS71</f>
        <v>2217</v>
      </c>
      <c r="N71" s="41">
        <f>'Core Indicators'!CA71</f>
        <v>1127</v>
      </c>
      <c r="O71" s="41" t="e">
        <f>'Core Indicators'!CI71</f>
        <v>#N/A</v>
      </c>
      <c r="P71" s="41" t="str">
        <f>'Core Indicators'!CQ71</f>
        <v>x</v>
      </c>
      <c r="Q71" s="41">
        <f>'Core Indicators'!DG71</f>
        <v>1126000</v>
      </c>
      <c r="R71" s="41">
        <f>'Core Indicators'!DO71</f>
        <v>0</v>
      </c>
      <c r="S71" s="41">
        <f>'Core Indicators'!DW71</f>
        <v>884000</v>
      </c>
      <c r="T71" s="41">
        <f>'Core Indicators'!EE71</f>
        <v>0</v>
      </c>
      <c r="U71" s="41">
        <f>'Core Indicators'!EM71</f>
        <v>0</v>
      </c>
      <c r="V71" s="41">
        <f>'Core Indicators'!FC71</f>
        <v>5</v>
      </c>
      <c r="W71" s="41" t="str">
        <f>'Core Indicators'!FK71</f>
        <v>x</v>
      </c>
      <c r="X71" s="41" t="str">
        <f>'Core Indicators'!FS71</f>
        <v>x</v>
      </c>
      <c r="Y71" s="41">
        <f>'Core Indicators'!GA71</f>
        <v>2</v>
      </c>
      <c r="Z71" s="41">
        <f>'Core Indicators'!GI71</f>
        <v>2</v>
      </c>
      <c r="AA71" s="41">
        <f>'Core Indicators'!GQ71</f>
        <v>2</v>
      </c>
      <c r="AB71" s="41">
        <f>'Core Indicators'!GY71</f>
        <v>0</v>
      </c>
      <c r="AC71" s="41">
        <f>'Core Indicators'!HG71</f>
        <v>0</v>
      </c>
      <c r="AD71" s="41">
        <f>'Core Indicators'!HO71</f>
        <v>2</v>
      </c>
      <c r="AE71" s="41">
        <f>'Core Indicators'!HW71</f>
        <v>0</v>
      </c>
      <c r="AF71" s="41">
        <f>'Core Indicators'!IE71</f>
        <v>1</v>
      </c>
      <c r="AG71" s="41">
        <f>'Core Indicators'!IM71</f>
        <v>3</v>
      </c>
    </row>
    <row r="72" spans="1:33" ht="20.149999999999999" customHeight="1" x14ac:dyDescent="0.35">
      <c r="A72" s="233" t="str">
        <f>'Core Indicators'!A:A</f>
        <v>Refugees from Sudan in Libya</v>
      </c>
      <c r="B72" s="233" t="str">
        <f>'Core Indicators'!B:B</f>
        <v>Conflict</v>
      </c>
      <c r="C72" s="233" t="str">
        <f>'Core Indicators'!C72</f>
        <v>LBY004</v>
      </c>
      <c r="D72" s="233" t="str">
        <f>'Core Indicators'!D72</f>
        <v>Libya</v>
      </c>
      <c r="E72" s="233" t="str">
        <f>'Core Indicators'!E72</f>
        <v>LBY</v>
      </c>
      <c r="F72" s="42">
        <f>'Core Indicators'!O72</f>
        <v>868682</v>
      </c>
      <c r="G72" s="42">
        <f>'Core Indicators'!W72</f>
        <v>2955000</v>
      </c>
      <c r="H72" s="42">
        <f>'Core Indicators'!AE72</f>
        <v>195000</v>
      </c>
      <c r="I72" s="42">
        <f>'Core Indicators'!AM72</f>
        <v>195000</v>
      </c>
      <c r="J72" s="42" t="str">
        <f>'Core Indicators'!AU72</f>
        <v>x</v>
      </c>
      <c r="K72" s="42" t="str">
        <f>'Core Indicators'!BC72</f>
        <v>x</v>
      </c>
      <c r="L72" s="42">
        <f>'Core Indicators'!BK72</f>
        <v>10</v>
      </c>
      <c r="M72" s="42" t="str">
        <f>'Core Indicators'!BS72</f>
        <v>x</v>
      </c>
      <c r="N72" s="42" t="str">
        <f>'Core Indicators'!CA72</f>
        <v>x</v>
      </c>
      <c r="O72" s="42" t="e">
        <f>'Core Indicators'!CI72</f>
        <v>#N/A</v>
      </c>
      <c r="P72" s="42" t="str">
        <f>'Core Indicators'!CQ72</f>
        <v>x</v>
      </c>
      <c r="Q72" s="42">
        <f>'Core Indicators'!DG72</f>
        <v>2760000</v>
      </c>
      <c r="R72" s="42">
        <f>'Core Indicators'!DO72</f>
        <v>0</v>
      </c>
      <c r="S72" s="42">
        <f>'Core Indicators'!DW72</f>
        <v>85000</v>
      </c>
      <c r="T72" s="42">
        <f>'Core Indicators'!EE72</f>
        <v>110000</v>
      </c>
      <c r="U72" s="42" t="str">
        <f>'Core Indicators'!EM72</f>
        <v>x</v>
      </c>
      <c r="V72" s="42">
        <f>'Core Indicators'!FC72</f>
        <v>2</v>
      </c>
      <c r="W72" s="42" t="str">
        <f>'Core Indicators'!FK72</f>
        <v>x</v>
      </c>
      <c r="X72" s="42" t="str">
        <f>'Core Indicators'!FS72</f>
        <v>x</v>
      </c>
      <c r="Y72" s="42">
        <f>'Core Indicators'!GA72</f>
        <v>2</v>
      </c>
      <c r="Z72" s="42">
        <f>'Core Indicators'!GI72</f>
        <v>2</v>
      </c>
      <c r="AA72" s="42">
        <f>'Core Indicators'!GQ72</f>
        <v>1</v>
      </c>
      <c r="AB72" s="42">
        <f>'Core Indicators'!GY72</f>
        <v>0</v>
      </c>
      <c r="AC72" s="42">
        <f>'Core Indicators'!HG72</f>
        <v>2</v>
      </c>
      <c r="AD72" s="42">
        <f>'Core Indicators'!HO72</f>
        <v>3</v>
      </c>
      <c r="AE72" s="42">
        <f>'Core Indicators'!HW72</f>
        <v>0</v>
      </c>
      <c r="AF72" s="42">
        <f>'Core Indicators'!IE72</f>
        <v>1</v>
      </c>
      <c r="AG72" s="42">
        <f>'Core Indicators'!IM72</f>
        <v>2</v>
      </c>
    </row>
    <row r="73" spans="1:33" ht="20.149999999999999" customHeight="1" x14ac:dyDescent="0.35">
      <c r="A73" s="62" t="str">
        <f>'Core Indicators'!A:A</f>
        <v>2024 Floods and Monsoon Rain</v>
      </c>
      <c r="B73" s="62" t="str">
        <f>'Core Indicators'!B:B</f>
        <v>Floods</v>
      </c>
      <c r="C73" s="62" t="str">
        <f>'Core Indicators'!C73</f>
        <v>LKA004</v>
      </c>
      <c r="D73" s="62" t="str">
        <f>'Core Indicators'!D73</f>
        <v>Sri Lanka</v>
      </c>
      <c r="E73" s="62" t="str">
        <f>'Core Indicators'!E73</f>
        <v>LKA</v>
      </c>
      <c r="F73" s="41">
        <f>'Core Indicators'!O73</f>
        <v>12966</v>
      </c>
      <c r="G73" s="41">
        <f>'Core Indicators'!W73</f>
        <v>10201000</v>
      </c>
      <c r="H73" s="41">
        <f>'Core Indicators'!AE73</f>
        <v>254000</v>
      </c>
      <c r="I73" s="41">
        <f>'Core Indicators'!AM73</f>
        <v>0</v>
      </c>
      <c r="J73" s="41">
        <f>'Core Indicators'!AU73</f>
        <v>32</v>
      </c>
      <c r="K73" s="41" t="str">
        <f>'Core Indicators'!BC73</f>
        <v>x</v>
      </c>
      <c r="L73" s="41">
        <f>'Core Indicators'!BK73</f>
        <v>33</v>
      </c>
      <c r="M73" s="41">
        <f>'Core Indicators'!BS73</f>
        <v>16120</v>
      </c>
      <c r="N73" s="41">
        <f>'Core Indicators'!CA73</f>
        <v>243</v>
      </c>
      <c r="O73" s="41" t="e">
        <f>'Core Indicators'!CI73</f>
        <v>#N/A</v>
      </c>
      <c r="P73" s="41" t="str">
        <f>'Core Indicators'!CQ73</f>
        <v>x</v>
      </c>
      <c r="Q73" s="41">
        <f>'Core Indicators'!DG73</f>
        <v>9947000</v>
      </c>
      <c r="R73" s="41">
        <f>'Core Indicators'!DO73</f>
        <v>177000</v>
      </c>
      <c r="S73" s="41">
        <f>'Core Indicators'!DW73</f>
        <v>77000</v>
      </c>
      <c r="T73" s="41" t="str">
        <f>'Core Indicators'!EE73</f>
        <v>x</v>
      </c>
      <c r="U73" s="41" t="str">
        <f>'Core Indicators'!EM73</f>
        <v>x</v>
      </c>
      <c r="V73" s="41">
        <f>'Core Indicators'!FC73</f>
        <v>3</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2</v>
      </c>
      <c r="AG73" s="41">
        <f>'Core Indicators'!IM73</f>
        <v>1</v>
      </c>
    </row>
    <row r="74" spans="1:33" ht="20.149999999999999" customHeight="1" x14ac:dyDescent="0.35">
      <c r="A74" s="233" t="str">
        <f>'Core Indicators'!A:A</f>
        <v>Food security crisis in Lesotho</v>
      </c>
      <c r="B74" s="233" t="str">
        <f>'Core Indicators'!B:B</f>
        <v>Drought</v>
      </c>
      <c r="C74" s="233" t="str">
        <f>'Core Indicators'!C74</f>
        <v>LSO004</v>
      </c>
      <c r="D74" s="233" t="str">
        <f>'Core Indicators'!D74</f>
        <v>Lesotho</v>
      </c>
      <c r="E74" s="233" t="str">
        <f>'Core Indicators'!E74</f>
        <v>LSO</v>
      </c>
      <c r="F74" s="42">
        <f>'Core Indicators'!O74</f>
        <v>30355</v>
      </c>
      <c r="G74" s="42">
        <f>'Core Indicators'!W74</f>
        <v>1505000</v>
      </c>
      <c r="H74" s="42">
        <f>'Core Indicators'!AE74</f>
        <v>840000</v>
      </c>
      <c r="I74" s="42" t="str">
        <f>'Core Indicators'!AM74</f>
        <v>x</v>
      </c>
      <c r="J74" s="42" t="str">
        <f>'Core Indicators'!AU74</f>
        <v>x</v>
      </c>
      <c r="K74" s="42" t="str">
        <f>'Core Indicators'!BC74</f>
        <v>x</v>
      </c>
      <c r="L74" s="42">
        <f>'Core Indicators'!BK74</f>
        <v>1</v>
      </c>
      <c r="M74" s="42" t="str">
        <f>'Core Indicators'!BS74</f>
        <v>x</v>
      </c>
      <c r="N74" s="42" t="str">
        <f>'Core Indicators'!CA74</f>
        <v>x</v>
      </c>
      <c r="O74" s="42" t="e">
        <f>'Core Indicators'!CI74</f>
        <v>#N/A</v>
      </c>
      <c r="P74" s="42" t="str">
        <f>'Core Indicators'!CQ74</f>
        <v>x</v>
      </c>
      <c r="Q74" s="42">
        <f>'Core Indicators'!DG74</f>
        <v>665000</v>
      </c>
      <c r="R74" s="42">
        <f>'Core Indicators'!DO74</f>
        <v>547000</v>
      </c>
      <c r="S74" s="42">
        <f>'Core Indicators'!DW74</f>
        <v>293000</v>
      </c>
      <c r="T74" s="42">
        <f>'Core Indicators'!EE74</f>
        <v>0</v>
      </c>
      <c r="U74" s="42">
        <f>'Core Indicators'!EM74</f>
        <v>0</v>
      </c>
      <c r="V74" s="42">
        <f>'Core Indicators'!FC74</f>
        <v>1</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49999999999999" customHeight="1" x14ac:dyDescent="0.35">
      <c r="A75" s="62" t="str">
        <f>'Core Indicators'!A:A</f>
        <v>Displacement from Russia-Ukraine conflict in Lithuania</v>
      </c>
      <c r="B75" s="62" t="str">
        <f>'Core Indicators'!B:B</f>
        <v>Conflict,Displacement</v>
      </c>
      <c r="C75" s="62" t="str">
        <f>'Core Indicators'!C75</f>
        <v>LTU002</v>
      </c>
      <c r="D75" s="62" t="str">
        <f>'Core Indicators'!D75</f>
        <v>Lithuania</v>
      </c>
      <c r="E75" s="62" t="str">
        <f>'Core Indicators'!E75</f>
        <v>LTU</v>
      </c>
      <c r="F75" s="41">
        <f>'Core Indicators'!O75</f>
        <v>62610</v>
      </c>
      <c r="G75" s="41">
        <f>'Core Indicators'!W75</f>
        <v>2877000</v>
      </c>
      <c r="H75" s="41">
        <f>'Core Indicators'!AE75</f>
        <v>45000</v>
      </c>
      <c r="I75" s="41">
        <f>'Core Indicators'!AM75</f>
        <v>45000</v>
      </c>
      <c r="J75" s="41" t="str">
        <f>'Core Indicators'!AU75</f>
        <v>x</v>
      </c>
      <c r="K75" s="41" t="str">
        <f>'Core Indicators'!BC75</f>
        <v>x</v>
      </c>
      <c r="L75" s="41">
        <f>'Core Indicators'!BK75</f>
        <v>0</v>
      </c>
      <c r="M75" s="41">
        <f>'Core Indicators'!BS75</f>
        <v>0</v>
      </c>
      <c r="N75" s="41">
        <f>'Core Indicators'!CA75</f>
        <v>0</v>
      </c>
      <c r="O75" s="41" t="e">
        <f>'Core Indicators'!CI75</f>
        <v>#N/A</v>
      </c>
      <c r="P75" s="41" t="str">
        <f>'Core Indicators'!CQ75</f>
        <v>x</v>
      </c>
      <c r="Q75" s="41">
        <f>'Core Indicators'!DG75</f>
        <v>2832000</v>
      </c>
      <c r="R75" s="41">
        <f>'Core Indicators'!DO75</f>
        <v>0</v>
      </c>
      <c r="S75" s="41">
        <f>'Core Indicators'!DW75</f>
        <v>45000</v>
      </c>
      <c r="T75" s="41">
        <f>'Core Indicators'!EE75</f>
        <v>0</v>
      </c>
      <c r="U75" s="41">
        <f>'Core Indicators'!EM75</f>
        <v>0</v>
      </c>
      <c r="V75" s="41">
        <f>'Core Indicators'!FC75</f>
        <v>2</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0</v>
      </c>
    </row>
    <row r="76" spans="1:33" ht="20.149999999999999" customHeight="1" x14ac:dyDescent="0.35">
      <c r="A76" s="233" t="str">
        <f>'Core Indicators'!A:A</f>
        <v>Displacement from Russia-Ukraine conflict in Latvia</v>
      </c>
      <c r="B76" s="233" t="str">
        <f>'Core Indicators'!B:B</f>
        <v>Conflict,Displacement</v>
      </c>
      <c r="C76" s="233" t="str">
        <f>'Core Indicators'!C76</f>
        <v>LVA002</v>
      </c>
      <c r="D76" s="233" t="str">
        <f>'Core Indicators'!D76</f>
        <v>Latvia</v>
      </c>
      <c r="E76" s="233" t="str">
        <f>'Core Indicators'!E76</f>
        <v>LVA</v>
      </c>
      <c r="F76" s="42">
        <f>'Core Indicators'!O76</f>
        <v>62230</v>
      </c>
      <c r="G76" s="42">
        <f>'Core Indicators'!W76</f>
        <v>1926000</v>
      </c>
      <c r="H76" s="42">
        <f>'Core Indicators'!AE76</f>
        <v>47000</v>
      </c>
      <c r="I76" s="42">
        <f>'Core Indicators'!AM76</f>
        <v>47000</v>
      </c>
      <c r="J76" s="42" t="str">
        <f>'Core Indicators'!AU76</f>
        <v>x</v>
      </c>
      <c r="K76" s="42" t="str">
        <f>'Core Indicators'!BC76</f>
        <v>x</v>
      </c>
      <c r="L76" s="42">
        <f>'Core Indicators'!BK76</f>
        <v>0</v>
      </c>
      <c r="M76" s="42">
        <f>'Core Indicators'!BS76</f>
        <v>0</v>
      </c>
      <c r="N76" s="42">
        <f>'Core Indicators'!CA76</f>
        <v>0</v>
      </c>
      <c r="O76" s="42" t="e">
        <f>'Core Indicators'!CI76</f>
        <v>#N/A</v>
      </c>
      <c r="P76" s="42" t="str">
        <f>'Core Indicators'!CQ76</f>
        <v>x</v>
      </c>
      <c r="Q76" s="42">
        <f>'Core Indicators'!DG76</f>
        <v>1879000</v>
      </c>
      <c r="R76" s="42">
        <f>'Core Indicators'!DO76</f>
        <v>0</v>
      </c>
      <c r="S76" s="42">
        <f>'Core Indicators'!DW76</f>
        <v>47000</v>
      </c>
      <c r="T76" s="42">
        <f>'Core Indicators'!EE76</f>
        <v>0</v>
      </c>
      <c r="U76" s="42">
        <f>'Core Indicators'!EM76</f>
        <v>0</v>
      </c>
      <c r="V76" s="42">
        <f>'Core Indicators'!FC76</f>
        <v>2</v>
      </c>
      <c r="W76" s="42" t="str">
        <f>'Core Indicators'!FK76</f>
        <v>x</v>
      </c>
      <c r="X76" s="42" t="str">
        <f>'Core Indicators'!FS76</f>
        <v>x</v>
      </c>
      <c r="Y76" s="42">
        <f>'Core Indicators'!GA76</f>
        <v>0</v>
      </c>
      <c r="Z76" s="42">
        <f>'Core Indicators'!GI76</f>
        <v>0</v>
      </c>
      <c r="AA76" s="42">
        <f>'Core Indicators'!GQ76</f>
        <v>0</v>
      </c>
      <c r="AB76" s="42">
        <f>'Core Indicators'!GY76</f>
        <v>0</v>
      </c>
      <c r="AC76" s="42">
        <f>'Core Indicators'!HG76</f>
        <v>0</v>
      </c>
      <c r="AD76" s="42">
        <f>'Core Indicators'!HO76</f>
        <v>0</v>
      </c>
      <c r="AE76" s="42">
        <f>'Core Indicators'!HW76</f>
        <v>0</v>
      </c>
      <c r="AF76" s="42">
        <f>'Core Indicators'!IE76</f>
        <v>0</v>
      </c>
      <c r="AG76" s="42">
        <f>'Core Indicators'!IM76</f>
        <v>0</v>
      </c>
    </row>
    <row r="77" spans="1:33" ht="20.149999999999999" customHeight="1" x14ac:dyDescent="0.35">
      <c r="A77" s="62" t="str">
        <f>'Core Indicators'!A:A</f>
        <v>Multiple crises in Morocco</v>
      </c>
      <c r="B77" s="62" t="str">
        <f>'Core Indicators'!B:B</f>
        <v>Displacement,Earthquake</v>
      </c>
      <c r="C77" s="62" t="str">
        <f>'Core Indicators'!C77</f>
        <v>MAR001</v>
      </c>
      <c r="D77" s="62" t="str">
        <f>'Core Indicators'!D77</f>
        <v>Morocco</v>
      </c>
      <c r="E77" s="62" t="str">
        <f>'Core Indicators'!E77</f>
        <v>MAR</v>
      </c>
      <c r="F77" s="41">
        <f>'Core Indicators'!O77</f>
        <v>446300</v>
      </c>
      <c r="G77" s="41">
        <f>'Core Indicators'!W77</f>
        <v>38155000</v>
      </c>
      <c r="H77" s="41">
        <f>'Core Indicators'!AE77</f>
        <v>2818000</v>
      </c>
      <c r="I77" s="41">
        <f>'Core Indicators'!AM77</f>
        <v>518000</v>
      </c>
      <c r="J77" s="41">
        <f>'Core Indicators'!AU77</f>
        <v>5500</v>
      </c>
      <c r="K77" s="41" t="str">
        <f>'Core Indicators'!BC77</f>
        <v>x</v>
      </c>
      <c r="L77" s="41">
        <f>'Core Indicators'!BK77</f>
        <v>80</v>
      </c>
      <c r="M77" s="41">
        <f>'Core Indicators'!BS77</f>
        <v>40579</v>
      </c>
      <c r="N77" s="41">
        <f>'Core Indicators'!CA77</f>
        <v>19095</v>
      </c>
      <c r="O77" s="41" t="e">
        <f>'Core Indicators'!CI77</f>
        <v>#N/A</v>
      </c>
      <c r="P77" s="41" t="str">
        <f>'Core Indicators'!CQ77</f>
        <v>x</v>
      </c>
      <c r="Q77" s="41">
        <f>'Core Indicators'!DG77</f>
        <v>35337000</v>
      </c>
      <c r="R77" s="41">
        <f>'Core Indicators'!DO77</f>
        <v>2300000</v>
      </c>
      <c r="S77" s="41">
        <f>'Core Indicators'!DW77</f>
        <v>518000</v>
      </c>
      <c r="T77" s="41" t="str">
        <f>'Core Indicators'!EE77</f>
        <v>x</v>
      </c>
      <c r="U77" s="41" t="str">
        <f>'Core Indicators'!EM77</f>
        <v>x</v>
      </c>
      <c r="V77" s="41">
        <f>'Core Indicators'!FC77</f>
        <v>2</v>
      </c>
      <c r="W77" s="41" t="str">
        <f>'Core Indicators'!FK77</f>
        <v>x</v>
      </c>
      <c r="X77" s="41" t="str">
        <f>'Core Indicators'!FS77</f>
        <v>x</v>
      </c>
      <c r="Y77" s="41">
        <f>'Core Indicators'!GA77</f>
        <v>0</v>
      </c>
      <c r="Z77" s="41">
        <f>'Core Indicators'!GI77</f>
        <v>0</v>
      </c>
      <c r="AA77" s="41">
        <f>'Core Indicators'!GQ77</f>
        <v>1</v>
      </c>
      <c r="AB77" s="41">
        <f>'Core Indicators'!GY77</f>
        <v>0</v>
      </c>
      <c r="AC77" s="41">
        <f>'Core Indicators'!HG77</f>
        <v>0</v>
      </c>
      <c r="AD77" s="41">
        <f>'Core Indicators'!HO77</f>
        <v>1</v>
      </c>
      <c r="AE77" s="41">
        <f>'Core Indicators'!HW77</f>
        <v>0</v>
      </c>
      <c r="AF77" s="41">
        <f>'Core Indicators'!IE77</f>
        <v>0</v>
      </c>
      <c r="AG77" s="41">
        <f>'Core Indicators'!IM77</f>
        <v>3</v>
      </c>
    </row>
    <row r="78" spans="1:33" ht="20.149999999999999" customHeight="1" x14ac:dyDescent="0.35">
      <c r="A78" s="233" t="str">
        <f>'Core Indicators'!A:A</f>
        <v>Mixed migration flows in Morocco</v>
      </c>
      <c r="B78" s="233" t="str">
        <f>'Core Indicators'!B:B</f>
        <v>Displacement</v>
      </c>
      <c r="C78" s="233" t="str">
        <f>'Core Indicators'!C78</f>
        <v>MAR002</v>
      </c>
      <c r="D78" s="233" t="str">
        <f>'Core Indicators'!D78</f>
        <v>Morocco</v>
      </c>
      <c r="E78" s="233" t="str">
        <f>'Core Indicators'!E78</f>
        <v>MAR</v>
      </c>
      <c r="F78" s="42">
        <f>'Core Indicators'!O78</f>
        <v>446300</v>
      </c>
      <c r="G78" s="42">
        <f>'Core Indicators'!W78</f>
        <v>38155000</v>
      </c>
      <c r="H78" s="42">
        <f>'Core Indicators'!AE78</f>
        <v>18000</v>
      </c>
      <c r="I78" s="42">
        <f>'Core Indicators'!AM78</f>
        <v>18000</v>
      </c>
      <c r="J78" s="42" t="str">
        <f>'Core Indicators'!AU78</f>
        <v>x</v>
      </c>
      <c r="K78" s="42" t="str">
        <f>'Core Indicators'!BC78</f>
        <v>x</v>
      </c>
      <c r="L78" s="42">
        <f>'Core Indicators'!BK78</f>
        <v>75</v>
      </c>
      <c r="M78" s="42">
        <f>'Core Indicators'!BS78</f>
        <v>0</v>
      </c>
      <c r="N78" s="42">
        <f>'Core Indicators'!CA78</f>
        <v>0</v>
      </c>
      <c r="O78" s="42" t="e">
        <f>'Core Indicators'!CI78</f>
        <v>#N/A</v>
      </c>
      <c r="P78" s="42">
        <f>'Core Indicators'!CQ78</f>
        <v>0</v>
      </c>
      <c r="Q78" s="42">
        <f>'Core Indicators'!DG78</f>
        <v>38137000</v>
      </c>
      <c r="R78" s="42">
        <f>'Core Indicators'!DO78</f>
        <v>0</v>
      </c>
      <c r="S78" s="42">
        <f>'Core Indicators'!DW78</f>
        <v>18000</v>
      </c>
      <c r="T78" s="42" t="str">
        <f>'Core Indicators'!EE78</f>
        <v>x</v>
      </c>
      <c r="U78" s="42" t="str">
        <f>'Core Indicators'!EM78</f>
        <v>x</v>
      </c>
      <c r="V78" s="42">
        <f>'Core Indicators'!FC78</f>
        <v>4</v>
      </c>
      <c r="W78" s="42">
        <f>'Core Indicators'!FK78</f>
        <v>0</v>
      </c>
      <c r="X78" s="42">
        <f>'Core Indicators'!FS78</f>
        <v>0</v>
      </c>
      <c r="Y78" s="42">
        <f>'Core Indicators'!GA78</f>
        <v>0</v>
      </c>
      <c r="Z78" s="42">
        <f>'Core Indicators'!GI78</f>
        <v>0</v>
      </c>
      <c r="AA78" s="42">
        <f>'Core Indicators'!GQ78</f>
        <v>0</v>
      </c>
      <c r="AB78" s="42">
        <f>'Core Indicators'!GY78</f>
        <v>0</v>
      </c>
      <c r="AC78" s="42">
        <f>'Core Indicators'!HG78</f>
        <v>0</v>
      </c>
      <c r="AD78" s="42">
        <f>'Core Indicators'!HO78</f>
        <v>1</v>
      </c>
      <c r="AE78" s="42">
        <f>'Core Indicators'!HW78</f>
        <v>0</v>
      </c>
      <c r="AF78" s="42">
        <f>'Core Indicators'!IE78</f>
        <v>0</v>
      </c>
      <c r="AG78" s="42">
        <f>'Core Indicators'!IM78</f>
        <v>2</v>
      </c>
    </row>
    <row r="79" spans="1:33" ht="20.149999999999999" customHeight="1" x14ac:dyDescent="0.35">
      <c r="A79" s="62" t="str">
        <f>'Core Indicators'!A:A</f>
        <v>Al Haouz Earthquake in Morocco</v>
      </c>
      <c r="B79" s="62" t="str">
        <f>'Core Indicators'!B:B</f>
        <v>Earthquake</v>
      </c>
      <c r="C79" s="62" t="str">
        <f>'Core Indicators'!C79</f>
        <v>MAR003</v>
      </c>
      <c r="D79" s="62" t="str">
        <f>'Core Indicators'!D79</f>
        <v>Morocco</v>
      </c>
      <c r="E79" s="62" t="str">
        <f>'Core Indicators'!E79</f>
        <v>MAR</v>
      </c>
      <c r="F79" s="41">
        <f>'Core Indicators'!O79</f>
        <v>53316</v>
      </c>
      <c r="G79" s="41">
        <f>'Core Indicators'!W79</f>
        <v>6600000</v>
      </c>
      <c r="H79" s="41">
        <f>'Core Indicators'!AE79</f>
        <v>2800000</v>
      </c>
      <c r="I79" s="41">
        <f>'Core Indicators'!AM79</f>
        <v>500000</v>
      </c>
      <c r="J79" s="41">
        <f>'Core Indicators'!AU79</f>
        <v>5500</v>
      </c>
      <c r="K79" s="41" t="str">
        <f>'Core Indicators'!BC79</f>
        <v>x</v>
      </c>
      <c r="L79" s="41">
        <f>'Core Indicators'!BK79</f>
        <v>0</v>
      </c>
      <c r="M79" s="41">
        <f>'Core Indicators'!BS79</f>
        <v>40579</v>
      </c>
      <c r="N79" s="41">
        <f>'Core Indicators'!CA79</f>
        <v>19095</v>
      </c>
      <c r="O79" s="41" t="e">
        <f>'Core Indicators'!CI79</f>
        <v>#N/A</v>
      </c>
      <c r="P79" s="41" t="str">
        <f>'Core Indicators'!CQ79</f>
        <v>x</v>
      </c>
      <c r="Q79" s="41">
        <f>'Core Indicators'!DG79</f>
        <v>3800000</v>
      </c>
      <c r="R79" s="41">
        <f>'Core Indicators'!DO79</f>
        <v>2300000</v>
      </c>
      <c r="S79" s="41">
        <f>'Core Indicators'!DW79</f>
        <v>500000</v>
      </c>
      <c r="T79" s="41" t="str">
        <f>'Core Indicators'!EE79</f>
        <v>x</v>
      </c>
      <c r="U79" s="41" t="str">
        <f>'Core Indicators'!EM79</f>
        <v>x</v>
      </c>
      <c r="V79" s="41">
        <f>'Core Indicators'!FC79</f>
        <v>2</v>
      </c>
      <c r="W79" s="41" t="str">
        <f>'Core Indicators'!FK79</f>
        <v>x</v>
      </c>
      <c r="X79" s="41" t="str">
        <f>'Core Indicators'!FS79</f>
        <v>x</v>
      </c>
      <c r="Y79" s="41">
        <f>'Core Indicators'!GA79</f>
        <v>0</v>
      </c>
      <c r="Z79" s="41">
        <f>'Core Indicators'!GI79</f>
        <v>0</v>
      </c>
      <c r="AA79" s="41">
        <f>'Core Indicators'!GQ79</f>
        <v>1</v>
      </c>
      <c r="AB79" s="41">
        <f>'Core Indicators'!GY79</f>
        <v>0</v>
      </c>
      <c r="AC79" s="41">
        <f>'Core Indicators'!HG79</f>
        <v>0</v>
      </c>
      <c r="AD79" s="41">
        <f>'Core Indicators'!HO79</f>
        <v>0</v>
      </c>
      <c r="AE79" s="41">
        <f>'Core Indicators'!HW79</f>
        <v>0</v>
      </c>
      <c r="AF79" s="41">
        <f>'Core Indicators'!IE79</f>
        <v>0</v>
      </c>
      <c r="AG79" s="41">
        <f>'Core Indicators'!IM79</f>
        <v>3</v>
      </c>
    </row>
    <row r="80" spans="1:33" ht="20.149999999999999" customHeight="1" x14ac:dyDescent="0.35">
      <c r="A80" s="233" t="str">
        <f>'Core Indicators'!A:A</f>
        <v>DIsplacement from Russia-Ukraine conflict in Moldova</v>
      </c>
      <c r="B80" s="233" t="str">
        <f>'Core Indicators'!B:B</f>
        <v>Displacement,Conflict</v>
      </c>
      <c r="C80" s="233" t="str">
        <f>'Core Indicators'!C80</f>
        <v>MDA002</v>
      </c>
      <c r="D80" s="233" t="str">
        <f>'Core Indicators'!D80</f>
        <v>Moldova</v>
      </c>
      <c r="E80" s="233" t="str">
        <f>'Core Indicators'!E80</f>
        <v>MDA</v>
      </c>
      <c r="F80" s="42">
        <f>'Core Indicators'!O80</f>
        <v>32970</v>
      </c>
      <c r="G80" s="42">
        <f>'Core Indicators'!W80</f>
        <v>2662000</v>
      </c>
      <c r="H80" s="42">
        <f>'Core Indicators'!AE80</f>
        <v>123000</v>
      </c>
      <c r="I80" s="42">
        <f>'Core Indicators'!AM80</f>
        <v>123000</v>
      </c>
      <c r="J80" s="42" t="str">
        <f>'Core Indicators'!AU80</f>
        <v>x</v>
      </c>
      <c r="K80" s="42" t="str">
        <f>'Core Indicators'!BC80</f>
        <v>x</v>
      </c>
      <c r="L80" s="42">
        <f>'Core Indicators'!BK80</f>
        <v>0</v>
      </c>
      <c r="M80" s="42">
        <f>'Core Indicators'!BS80</f>
        <v>0</v>
      </c>
      <c r="N80" s="42">
        <f>'Core Indicators'!CA80</f>
        <v>0</v>
      </c>
      <c r="O80" s="42" t="e">
        <f>'Core Indicators'!CI80</f>
        <v>#N/A</v>
      </c>
      <c r="P80" s="42" t="str">
        <f>'Core Indicators'!CQ80</f>
        <v>x</v>
      </c>
      <c r="Q80" s="42">
        <f>'Core Indicators'!DG80</f>
        <v>2539000</v>
      </c>
      <c r="R80" s="42">
        <f>'Core Indicators'!DO80</f>
        <v>0</v>
      </c>
      <c r="S80" s="42">
        <f>'Core Indicators'!DW80</f>
        <v>123000</v>
      </c>
      <c r="T80" s="42">
        <f>'Core Indicators'!EE80</f>
        <v>0</v>
      </c>
      <c r="U80" s="42">
        <f>'Core Indicators'!EM80</f>
        <v>0</v>
      </c>
      <c r="V80" s="42">
        <f>'Core Indicators'!FC80</f>
        <v>2</v>
      </c>
      <c r="W80" s="42" t="str">
        <f>'Core Indicators'!FK80</f>
        <v>x</v>
      </c>
      <c r="X80" s="42" t="str">
        <f>'Core Indicators'!FS80</f>
        <v>x</v>
      </c>
      <c r="Y80" s="42">
        <f>'Core Indicators'!GA80</f>
        <v>0</v>
      </c>
      <c r="Z80" s="42">
        <f>'Core Indicators'!GI80</f>
        <v>1</v>
      </c>
      <c r="AA80" s="42">
        <f>'Core Indicators'!GQ80</f>
        <v>0</v>
      </c>
      <c r="AB80" s="42">
        <f>'Core Indicators'!GY80</f>
        <v>0</v>
      </c>
      <c r="AC80" s="42">
        <f>'Core Indicators'!HG80</f>
        <v>0</v>
      </c>
      <c r="AD80" s="42">
        <f>'Core Indicators'!HO80</f>
        <v>0</v>
      </c>
      <c r="AE80" s="42">
        <f>'Core Indicators'!HW80</f>
        <v>0</v>
      </c>
      <c r="AF80" s="42">
        <f>'Core Indicators'!IE80</f>
        <v>0</v>
      </c>
      <c r="AG80" s="42">
        <f>'Core Indicators'!IM80</f>
        <v>0</v>
      </c>
    </row>
    <row r="81" spans="1:33" ht="20.149999999999999" customHeight="1" x14ac:dyDescent="0.35">
      <c r="A81" s="62" t="str">
        <f>'Core Indicators'!A:A</f>
        <v>Multiple crisis in Madagascar</v>
      </c>
      <c r="B81" s="62" t="str">
        <f>'Core Indicators'!B:B</f>
        <v>Drought,Cyclone</v>
      </c>
      <c r="C81" s="62" t="str">
        <f>'Core Indicators'!C81</f>
        <v>MDG001</v>
      </c>
      <c r="D81" s="62" t="str">
        <f>'Core Indicators'!D81</f>
        <v>Madagascar</v>
      </c>
      <c r="E81" s="62" t="str">
        <f>'Core Indicators'!E81</f>
        <v>MDG</v>
      </c>
      <c r="F81" s="41">
        <f>'Core Indicators'!O81</f>
        <v>238400</v>
      </c>
      <c r="G81" s="41">
        <f>'Core Indicators'!W81</f>
        <v>14934000</v>
      </c>
      <c r="H81" s="41">
        <f>'Core Indicators'!AE81</f>
        <v>6670000</v>
      </c>
      <c r="I81" s="41">
        <f>'Core Indicators'!AM81</f>
        <v>31000</v>
      </c>
      <c r="J81" s="41">
        <f>'Core Indicators'!AU81</f>
        <v>4</v>
      </c>
      <c r="K81" s="41">
        <f>'Core Indicators'!BC81</f>
        <v>226651</v>
      </c>
      <c r="L81" s="41">
        <f>'Core Indicators'!BK81</f>
        <v>19</v>
      </c>
      <c r="M81" s="41">
        <f>'Core Indicators'!BS81</f>
        <v>27548</v>
      </c>
      <c r="N81" s="41">
        <f>'Core Indicators'!CA81</f>
        <v>11238</v>
      </c>
      <c r="O81" s="41" t="e">
        <f>'Core Indicators'!CI81</f>
        <v>#N/A</v>
      </c>
      <c r="P81" s="41">
        <f>'Core Indicators'!CQ81</f>
        <v>481</v>
      </c>
      <c r="Q81" s="41">
        <f>'Core Indicators'!DG81</f>
        <v>8264000</v>
      </c>
      <c r="R81" s="41">
        <f>'Core Indicators'!DO81</f>
        <v>5283000</v>
      </c>
      <c r="S81" s="41">
        <f>'Core Indicators'!DW81</f>
        <v>1388000</v>
      </c>
      <c r="T81" s="41">
        <f>'Core Indicators'!EE81</f>
        <v>0</v>
      </c>
      <c r="U81" s="41">
        <f>'Core Indicators'!EM81</f>
        <v>0</v>
      </c>
      <c r="V81" s="41">
        <f>'Core Indicators'!FC81</f>
        <v>5</v>
      </c>
      <c r="W81" s="41" t="str">
        <f>'Core Indicators'!FK81</f>
        <v>x</v>
      </c>
      <c r="X81" s="41" t="str">
        <f>'Core Indicators'!FS81</f>
        <v>x</v>
      </c>
      <c r="Y81" s="41">
        <f>'Core Indicators'!GA81</f>
        <v>1</v>
      </c>
      <c r="Z81" s="41">
        <f>'Core Indicators'!GI81</f>
        <v>0</v>
      </c>
      <c r="AA81" s="41">
        <f>'Core Indicators'!GQ81</f>
        <v>1</v>
      </c>
      <c r="AB81" s="41">
        <f>'Core Indicators'!GY81</f>
        <v>0</v>
      </c>
      <c r="AC81" s="41">
        <f>'Core Indicators'!HG81</f>
        <v>0</v>
      </c>
      <c r="AD81" s="41">
        <f>'Core Indicators'!HO81</f>
        <v>0</v>
      </c>
      <c r="AE81" s="41">
        <f>'Core Indicators'!HW81</f>
        <v>0</v>
      </c>
      <c r="AF81" s="41">
        <f>'Core Indicators'!IE81</f>
        <v>0</v>
      </c>
      <c r="AG81" s="41">
        <f>'Core Indicators'!IM81</f>
        <v>3</v>
      </c>
    </row>
    <row r="82" spans="1:33" ht="20.149999999999999" customHeight="1" x14ac:dyDescent="0.35">
      <c r="A82" s="233" t="str">
        <f>'Core Indicators'!A:A</f>
        <v>Drought in Madagascar</v>
      </c>
      <c r="B82" s="233" t="str">
        <f>'Core Indicators'!B:B</f>
        <v>Drought</v>
      </c>
      <c r="C82" s="233" t="str">
        <f>'Core Indicators'!C82</f>
        <v>MDG002</v>
      </c>
      <c r="D82" s="233" t="str">
        <f>'Core Indicators'!D82</f>
        <v>Madagascar</v>
      </c>
      <c r="E82" s="233" t="str">
        <f>'Core Indicators'!E82</f>
        <v>MDG</v>
      </c>
      <c r="F82" s="42">
        <f>'Core Indicators'!O82</f>
        <v>149752</v>
      </c>
      <c r="G82" s="42">
        <f>'Core Indicators'!W82</f>
        <v>10270000</v>
      </c>
      <c r="H82" s="42">
        <f>'Core Indicators'!AE82</f>
        <v>6135000</v>
      </c>
      <c r="I82" s="42">
        <f>'Core Indicators'!AM82</f>
        <v>8000</v>
      </c>
      <c r="J82" s="42" t="str">
        <f>'Core Indicators'!AU82</f>
        <v>x</v>
      </c>
      <c r="K82" s="42">
        <f>'Core Indicators'!BC82</f>
        <v>196451</v>
      </c>
      <c r="L82" s="42" t="str">
        <f>'Core Indicators'!BK82</f>
        <v>x</v>
      </c>
      <c r="M82" s="42" t="str">
        <f>'Core Indicators'!BS82</f>
        <v>x</v>
      </c>
      <c r="N82" s="42" t="str">
        <f>'Core Indicators'!CA82</f>
        <v>x</v>
      </c>
      <c r="O82" s="42" t="e">
        <f>'Core Indicators'!CI82</f>
        <v>#N/A</v>
      </c>
      <c r="P82" s="42" t="str">
        <f>'Core Indicators'!CQ82</f>
        <v>x</v>
      </c>
      <c r="Q82" s="42">
        <f>'Core Indicators'!DG82</f>
        <v>4134000</v>
      </c>
      <c r="R82" s="42">
        <f>'Core Indicators'!DO82</f>
        <v>4916000</v>
      </c>
      <c r="S82" s="42">
        <f>'Core Indicators'!DW82</f>
        <v>1220000</v>
      </c>
      <c r="T82" s="42">
        <f>'Core Indicators'!EE82</f>
        <v>0</v>
      </c>
      <c r="U82" s="42">
        <f>'Core Indicators'!EM82</f>
        <v>0</v>
      </c>
      <c r="V82" s="42">
        <f>'Core Indicators'!FC82</f>
        <v>1</v>
      </c>
      <c r="W82" s="42" t="str">
        <f>'Core Indicators'!FK82</f>
        <v>x</v>
      </c>
      <c r="X82" s="42" t="str">
        <f>'Core Indicators'!FS82</f>
        <v>x</v>
      </c>
      <c r="Y82" s="42">
        <f>'Core Indicators'!GA82</f>
        <v>1</v>
      </c>
      <c r="Z82" s="42">
        <f>'Core Indicators'!GI82</f>
        <v>0</v>
      </c>
      <c r="AA82" s="42">
        <f>'Core Indicators'!GQ82</f>
        <v>0</v>
      </c>
      <c r="AB82" s="42">
        <f>'Core Indicators'!GY82</f>
        <v>0</v>
      </c>
      <c r="AC82" s="42">
        <f>'Core Indicators'!HG82</f>
        <v>0</v>
      </c>
      <c r="AD82" s="42">
        <f>'Core Indicators'!HO82</f>
        <v>0</v>
      </c>
      <c r="AE82" s="42">
        <f>'Core Indicators'!HW82</f>
        <v>0</v>
      </c>
      <c r="AF82" s="42">
        <f>'Core Indicators'!IE82</f>
        <v>0</v>
      </c>
      <c r="AG82" s="42">
        <f>'Core Indicators'!IM82</f>
        <v>2</v>
      </c>
    </row>
    <row r="83" spans="1:33" ht="20.149999999999999" customHeight="1" x14ac:dyDescent="0.35">
      <c r="A83" s="62" t="str">
        <f>'Core Indicators'!A:A</f>
        <v>Cyclone Gamane in Madagascar</v>
      </c>
      <c r="B83" s="62" t="str">
        <f>'Core Indicators'!B:B</f>
        <v>Cyclone,Floods</v>
      </c>
      <c r="C83" s="62" t="str">
        <f>'Core Indicators'!C83</f>
        <v>MDG009</v>
      </c>
      <c r="D83" s="62" t="str">
        <f>'Core Indicators'!D83</f>
        <v>Madagascar</v>
      </c>
      <c r="E83" s="62" t="str">
        <f>'Core Indicators'!E83</f>
        <v>MDG</v>
      </c>
      <c r="F83" s="41">
        <f>'Core Indicators'!O83</f>
        <v>88648</v>
      </c>
      <c r="G83" s="41">
        <f>'Core Indicators'!W83</f>
        <v>4665000</v>
      </c>
      <c r="H83" s="41">
        <f>'Core Indicators'!AE83</f>
        <v>535000</v>
      </c>
      <c r="I83" s="41">
        <f>'Core Indicators'!AM83</f>
        <v>23000</v>
      </c>
      <c r="J83" s="41">
        <f>'Core Indicators'!AU83</f>
        <v>4</v>
      </c>
      <c r="K83" s="41" t="str">
        <f>'Core Indicators'!BC83</f>
        <v>x</v>
      </c>
      <c r="L83" s="41">
        <f>'Core Indicators'!BK83</f>
        <v>19</v>
      </c>
      <c r="M83" s="41">
        <f>'Core Indicators'!BS83</f>
        <v>938</v>
      </c>
      <c r="N83" s="41" t="str">
        <f>'Core Indicators'!CA83</f>
        <v>x</v>
      </c>
      <c r="O83" s="41" t="e">
        <f>'Core Indicators'!CI83</f>
        <v>#N/A</v>
      </c>
      <c r="P83" s="41" t="str">
        <f>'Core Indicators'!CQ83</f>
        <v>x</v>
      </c>
      <c r="Q83" s="41">
        <f>'Core Indicators'!DG83</f>
        <v>4130000</v>
      </c>
      <c r="R83" s="41">
        <f>'Core Indicators'!DO83</f>
        <v>367000</v>
      </c>
      <c r="S83" s="41">
        <f>'Core Indicators'!DW83</f>
        <v>168000</v>
      </c>
      <c r="T83" s="41" t="str">
        <f>'Core Indicators'!EE83</f>
        <v>x</v>
      </c>
      <c r="U83" s="41" t="str">
        <f>'Core Indicators'!EM83</f>
        <v>x</v>
      </c>
      <c r="V83" s="41">
        <f>'Core Indicators'!FC83</f>
        <v>5</v>
      </c>
      <c r="W83" s="41" t="str">
        <f>'Core Indicators'!FK83</f>
        <v>x</v>
      </c>
      <c r="X83" s="41" t="str">
        <f>'Core Indicators'!FS83</f>
        <v>x</v>
      </c>
      <c r="Y83" s="41">
        <f>'Core Indicators'!GA83</f>
        <v>1</v>
      </c>
      <c r="Z83" s="41">
        <f>'Core Indicators'!GI83</f>
        <v>0</v>
      </c>
      <c r="AA83" s="41">
        <f>'Core Indicators'!GQ83</f>
        <v>0</v>
      </c>
      <c r="AB83" s="41">
        <f>'Core Indicators'!GY83</f>
        <v>0</v>
      </c>
      <c r="AC83" s="41">
        <f>'Core Indicators'!HG83</f>
        <v>0</v>
      </c>
      <c r="AD83" s="41">
        <f>'Core Indicators'!HO83</f>
        <v>0</v>
      </c>
      <c r="AE83" s="41">
        <f>'Core Indicators'!HW83</f>
        <v>0</v>
      </c>
      <c r="AF83" s="41">
        <f>'Core Indicators'!IE83</f>
        <v>0</v>
      </c>
      <c r="AG83" s="41">
        <f>'Core Indicators'!IM83</f>
        <v>3</v>
      </c>
    </row>
    <row r="84" spans="1:33" ht="20.149999999999999" customHeight="1" x14ac:dyDescent="0.35">
      <c r="A84" s="233" t="str">
        <f>'Core Indicators'!A:A</f>
        <v>Multiple crisis in Mexico</v>
      </c>
      <c r="B84" s="233" t="str">
        <f>'Core Indicators'!B:B</f>
        <v>Violence,Displacement</v>
      </c>
      <c r="C84" s="233" t="str">
        <f>'Core Indicators'!C84</f>
        <v>MEX001</v>
      </c>
      <c r="D84" s="233" t="str">
        <f>'Core Indicators'!D84</f>
        <v>Mexico</v>
      </c>
      <c r="E84" s="233" t="str">
        <f>'Core Indicators'!E84</f>
        <v>MEX</v>
      </c>
      <c r="F84" s="42">
        <f>'Core Indicators'!O84</f>
        <v>1943950</v>
      </c>
      <c r="G84" s="42">
        <f>'Core Indicators'!W84</f>
        <v>128456000</v>
      </c>
      <c r="H84" s="42">
        <f>'Core Indicators'!AE84</f>
        <v>614000</v>
      </c>
      <c r="I84" s="42">
        <f>'Core Indicators'!AM84</f>
        <v>531000</v>
      </c>
      <c r="J84" s="42" t="str">
        <f>'Core Indicators'!AU84</f>
        <v>x</v>
      </c>
      <c r="K84" s="42" t="str">
        <f>'Core Indicators'!BC84</f>
        <v>x</v>
      </c>
      <c r="L84" s="42">
        <f>'Core Indicators'!BK84</f>
        <v>3864</v>
      </c>
      <c r="M84" s="42" t="str">
        <f>'Core Indicators'!BS84</f>
        <v>x</v>
      </c>
      <c r="N84" s="42" t="str">
        <f>'Core Indicators'!CA84</f>
        <v>x</v>
      </c>
      <c r="O84" s="42" t="e">
        <f>'Core Indicators'!CI84</f>
        <v>#N/A</v>
      </c>
      <c r="P84" s="42" t="str">
        <f>'Core Indicators'!CQ84</f>
        <v>x</v>
      </c>
      <c r="Q84" s="42">
        <f>'Core Indicators'!DG84</f>
        <v>127841000</v>
      </c>
      <c r="R84" s="42">
        <f>'Core Indicators'!DO84</f>
        <v>472000</v>
      </c>
      <c r="S84" s="42">
        <f>'Core Indicators'!DW84</f>
        <v>142000</v>
      </c>
      <c r="T84" s="42" t="str">
        <f>'Core Indicators'!EE84</f>
        <v>x</v>
      </c>
      <c r="U84" s="42" t="str">
        <f>'Core Indicators'!EM84</f>
        <v>x</v>
      </c>
      <c r="V84" s="42">
        <f>'Core Indicators'!FC84</f>
        <v>5</v>
      </c>
      <c r="W84" s="42" t="str">
        <f>'Core Indicators'!FK84</f>
        <v>x</v>
      </c>
      <c r="X84" s="42" t="str">
        <f>'Core Indicators'!FS84</f>
        <v>x</v>
      </c>
      <c r="Y84" s="42">
        <f>'Core Indicators'!GA84</f>
        <v>0</v>
      </c>
      <c r="Z84" s="42">
        <f>'Core Indicators'!GI84</f>
        <v>2</v>
      </c>
      <c r="AA84" s="42">
        <f>'Core Indicators'!GQ84</f>
        <v>0</v>
      </c>
      <c r="AB84" s="42">
        <f>'Core Indicators'!GY84</f>
        <v>0</v>
      </c>
      <c r="AC84" s="42">
        <f>'Core Indicators'!HG84</f>
        <v>0</v>
      </c>
      <c r="AD84" s="42">
        <f>'Core Indicators'!HO84</f>
        <v>2</v>
      </c>
      <c r="AE84" s="42">
        <f>'Core Indicators'!HW84</f>
        <v>2</v>
      </c>
      <c r="AF84" s="42">
        <f>'Core Indicators'!IE84</f>
        <v>1</v>
      </c>
      <c r="AG84" s="42">
        <f>'Core Indicators'!IM84</f>
        <v>3</v>
      </c>
    </row>
    <row r="85" spans="1:33" ht="20.149999999999999" customHeight="1" x14ac:dyDescent="0.35">
      <c r="A85" s="62" t="str">
        <f>'Core Indicators'!A:A</f>
        <v>Criminal Violence in Mexico</v>
      </c>
      <c r="B85" s="62" t="str">
        <f>'Core Indicators'!B:B</f>
        <v>Violence,Displacement</v>
      </c>
      <c r="C85" s="62" t="str">
        <f>'Core Indicators'!C85</f>
        <v>MEX002</v>
      </c>
      <c r="D85" s="62" t="str">
        <f>'Core Indicators'!D85</f>
        <v>Mexico</v>
      </c>
      <c r="E85" s="62" t="str">
        <f>'Core Indicators'!E85</f>
        <v>MEX</v>
      </c>
      <c r="F85" s="41">
        <f>'Core Indicators'!O85</f>
        <v>1943950</v>
      </c>
      <c r="G85" s="41">
        <f>'Core Indicators'!W85</f>
        <v>70531000</v>
      </c>
      <c r="H85" s="41">
        <f>'Core Indicators'!AE85</f>
        <v>386000</v>
      </c>
      <c r="I85" s="41">
        <f>'Core Indicators'!AM85</f>
        <v>392000</v>
      </c>
      <c r="J85" s="41" t="str">
        <f>'Core Indicators'!AU85</f>
        <v>x</v>
      </c>
      <c r="K85" s="41" t="str">
        <f>'Core Indicators'!BC85</f>
        <v>x</v>
      </c>
      <c r="L85" s="41">
        <f>'Core Indicators'!BK85</f>
        <v>3774</v>
      </c>
      <c r="M85" s="41" t="str">
        <f>'Core Indicators'!BS85</f>
        <v>x</v>
      </c>
      <c r="N85" s="41" t="str">
        <f>'Core Indicators'!CA85</f>
        <v>x</v>
      </c>
      <c r="O85" s="41" t="e">
        <f>'Core Indicators'!CI85</f>
        <v>#N/A</v>
      </c>
      <c r="P85" s="41" t="str">
        <f>'Core Indicators'!CQ85</f>
        <v>x</v>
      </c>
      <c r="Q85" s="41">
        <f>'Core Indicators'!DG85</f>
        <v>70145000</v>
      </c>
      <c r="R85" s="41">
        <f>'Core Indicators'!DO85</f>
        <v>386000</v>
      </c>
      <c r="S85" s="41" t="str">
        <f>'Core Indicators'!DW85</f>
        <v>x</v>
      </c>
      <c r="T85" s="41" t="str">
        <f>'Core Indicators'!EE85</f>
        <v>x</v>
      </c>
      <c r="U85" s="41" t="str">
        <f>'Core Indicators'!EM85</f>
        <v>x</v>
      </c>
      <c r="V85" s="41">
        <f>'Core Indicators'!FC85</f>
        <v>5</v>
      </c>
      <c r="W85" s="41" t="str">
        <f>'Core Indicators'!FK85</f>
        <v>x</v>
      </c>
      <c r="X85" s="41" t="str">
        <f>'Core Indicators'!FS85</f>
        <v>x</v>
      </c>
      <c r="Y85" s="41">
        <f>'Core Indicators'!GA85</f>
        <v>0</v>
      </c>
      <c r="Z85" s="41">
        <f>'Core Indicators'!GI85</f>
        <v>2</v>
      </c>
      <c r="AA85" s="41">
        <f>'Core Indicators'!GQ85</f>
        <v>0</v>
      </c>
      <c r="AB85" s="41">
        <f>'Core Indicators'!GY85</f>
        <v>0</v>
      </c>
      <c r="AC85" s="41">
        <f>'Core Indicators'!HG85</f>
        <v>0</v>
      </c>
      <c r="AD85" s="41">
        <f>'Core Indicators'!HO85</f>
        <v>2</v>
      </c>
      <c r="AE85" s="41">
        <f>'Core Indicators'!HW85</f>
        <v>2</v>
      </c>
      <c r="AF85" s="41">
        <f>'Core Indicators'!IE85</f>
        <v>1</v>
      </c>
      <c r="AG85" s="41">
        <f>'Core Indicators'!IM85</f>
        <v>3</v>
      </c>
    </row>
    <row r="86" spans="1:33" ht="20.149999999999999" customHeight="1" x14ac:dyDescent="0.35">
      <c r="A86" s="233" t="str">
        <f>'Core Indicators'!A:A</f>
        <v>Mixed Migration in Mexico</v>
      </c>
      <c r="B86" s="233" t="str">
        <f>'Core Indicators'!B:B</f>
        <v>Displacement</v>
      </c>
      <c r="C86" s="233" t="str">
        <f>'Core Indicators'!C86</f>
        <v>MEX003</v>
      </c>
      <c r="D86" s="233" t="str">
        <f>'Core Indicators'!D86</f>
        <v>Mexico</v>
      </c>
      <c r="E86" s="233" t="str">
        <f>'Core Indicators'!E86</f>
        <v>MEX</v>
      </c>
      <c r="F86" s="42">
        <f>'Core Indicators'!O86</f>
        <v>1159951</v>
      </c>
      <c r="G86" s="42">
        <f>'Core Indicators'!W86</f>
        <v>57925000</v>
      </c>
      <c r="H86" s="42">
        <f>'Core Indicators'!AE86</f>
        <v>228000</v>
      </c>
      <c r="I86" s="42">
        <f>'Core Indicators'!AM86</f>
        <v>139000</v>
      </c>
      <c r="J86" s="42" t="str">
        <f>'Core Indicators'!AU86</f>
        <v>x</v>
      </c>
      <c r="K86" s="42" t="str">
        <f>'Core Indicators'!BC86</f>
        <v>x</v>
      </c>
      <c r="L86" s="42">
        <f>'Core Indicators'!BK86</f>
        <v>90</v>
      </c>
      <c r="M86" s="42" t="str">
        <f>'Core Indicators'!BS86</f>
        <v>x</v>
      </c>
      <c r="N86" s="42" t="str">
        <f>'Core Indicators'!CA86</f>
        <v>x</v>
      </c>
      <c r="O86" s="42" t="e">
        <f>'Core Indicators'!CI86</f>
        <v>#N/A</v>
      </c>
      <c r="P86" s="42" t="str">
        <f>'Core Indicators'!CQ86</f>
        <v>x</v>
      </c>
      <c r="Q86" s="42">
        <f>'Core Indicators'!DG86</f>
        <v>57696000</v>
      </c>
      <c r="R86" s="42">
        <f>'Core Indicators'!DO86</f>
        <v>93000</v>
      </c>
      <c r="S86" s="42">
        <f>'Core Indicators'!DW86</f>
        <v>142000</v>
      </c>
      <c r="T86" s="42" t="str">
        <f>'Core Indicators'!EE86</f>
        <v>x</v>
      </c>
      <c r="U86" s="42" t="str">
        <f>'Core Indicators'!EM86</f>
        <v>x</v>
      </c>
      <c r="V86" s="42">
        <f>'Core Indicators'!FC86</f>
        <v>3</v>
      </c>
      <c r="W86" s="42" t="str">
        <f>'Core Indicators'!FK86</f>
        <v>x</v>
      </c>
      <c r="X86" s="42" t="str">
        <f>'Core Indicators'!FS86</f>
        <v>x</v>
      </c>
      <c r="Y86" s="42">
        <f>'Core Indicators'!GA86</f>
        <v>0</v>
      </c>
      <c r="Z86" s="42">
        <f>'Core Indicators'!GI86</f>
        <v>2</v>
      </c>
      <c r="AA86" s="42">
        <f>'Core Indicators'!GQ86</f>
        <v>0</v>
      </c>
      <c r="AB86" s="42">
        <f>'Core Indicators'!GY86</f>
        <v>0</v>
      </c>
      <c r="AC86" s="42">
        <f>'Core Indicators'!HG86</f>
        <v>0</v>
      </c>
      <c r="AD86" s="42">
        <f>'Core Indicators'!HO86</f>
        <v>2</v>
      </c>
      <c r="AE86" s="42">
        <f>'Core Indicators'!HW86</f>
        <v>2</v>
      </c>
      <c r="AF86" s="42">
        <f>'Core Indicators'!IE86</f>
        <v>1</v>
      </c>
      <c r="AG86" s="42">
        <f>'Core Indicators'!IM86</f>
        <v>3</v>
      </c>
    </row>
    <row r="87" spans="1:33" ht="20.149999999999999" customHeight="1" x14ac:dyDescent="0.35">
      <c r="A87" s="62" t="str">
        <f>'Core Indicators'!A:A</f>
        <v>Complex crisis in Mali</v>
      </c>
      <c r="B87" s="62" t="str">
        <f>'Core Indicators'!B:B</f>
        <v>Conflict</v>
      </c>
      <c r="C87" s="62" t="str">
        <f>'Core Indicators'!C87</f>
        <v>MLI001</v>
      </c>
      <c r="D87" s="62" t="str">
        <f>'Core Indicators'!D87</f>
        <v>Mali</v>
      </c>
      <c r="E87" s="62" t="str">
        <f>'Core Indicators'!E87</f>
        <v>MLI</v>
      </c>
      <c r="F87" s="41">
        <f>'Core Indicators'!O87</f>
        <v>1240190</v>
      </c>
      <c r="G87" s="41">
        <f>'Core Indicators'!W87</f>
        <v>22395000</v>
      </c>
      <c r="H87" s="41">
        <f>'Core Indicators'!AE87</f>
        <v>7100000</v>
      </c>
      <c r="I87" s="41">
        <f>'Core Indicators'!AM87</f>
        <v>1679000</v>
      </c>
      <c r="J87" s="41">
        <f>'Core Indicators'!AU87</f>
        <v>2</v>
      </c>
      <c r="K87" s="41">
        <f>'Core Indicators'!BC87</f>
        <v>44056</v>
      </c>
      <c r="L87" s="41">
        <f>'Core Indicators'!BK87</f>
        <v>2200</v>
      </c>
      <c r="M87" s="41" t="str">
        <f>'Core Indicators'!BS87</f>
        <v>x</v>
      </c>
      <c r="N87" s="41">
        <f>'Core Indicators'!CA87</f>
        <v>1</v>
      </c>
      <c r="O87" s="41" t="e">
        <f>'Core Indicators'!CI87</f>
        <v>#N/A</v>
      </c>
      <c r="P87" s="41" t="str">
        <f>'Core Indicators'!CQ87</f>
        <v>x</v>
      </c>
      <c r="Q87" s="41">
        <f>'Core Indicators'!DG87</f>
        <v>15295000</v>
      </c>
      <c r="R87" s="41">
        <f>'Core Indicators'!DO87</f>
        <v>0</v>
      </c>
      <c r="S87" s="41">
        <f>'Core Indicators'!DW87</f>
        <v>5467000</v>
      </c>
      <c r="T87" s="41">
        <f>'Core Indicators'!EE87</f>
        <v>1491000</v>
      </c>
      <c r="U87" s="41">
        <f>'Core Indicators'!EM87</f>
        <v>142000</v>
      </c>
      <c r="V87" s="41">
        <f>'Core Indicators'!FC87</f>
        <v>5</v>
      </c>
      <c r="W87" s="41" t="str">
        <f>'Core Indicators'!FK87</f>
        <v>x</v>
      </c>
      <c r="X87" s="41" t="str">
        <f>'Core Indicators'!FS87</f>
        <v>x</v>
      </c>
      <c r="Y87" s="41">
        <f>'Core Indicators'!GA87</f>
        <v>0</v>
      </c>
      <c r="Z87" s="41">
        <f>'Core Indicators'!GI87</f>
        <v>3</v>
      </c>
      <c r="AA87" s="41">
        <f>'Core Indicators'!GQ87</f>
        <v>2</v>
      </c>
      <c r="AB87" s="41">
        <f>'Core Indicators'!GY87</f>
        <v>3</v>
      </c>
      <c r="AC87" s="41">
        <f>'Core Indicators'!HG87</f>
        <v>0</v>
      </c>
      <c r="AD87" s="41">
        <f>'Core Indicators'!HO87</f>
        <v>2</v>
      </c>
      <c r="AE87" s="41">
        <f>'Core Indicators'!HW87</f>
        <v>3</v>
      </c>
      <c r="AF87" s="41">
        <f>'Core Indicators'!IE87</f>
        <v>1</v>
      </c>
      <c r="AG87" s="41">
        <f>'Core Indicators'!IM87</f>
        <v>3</v>
      </c>
    </row>
    <row r="88" spans="1:33" ht="20.149999999999999" customHeight="1" x14ac:dyDescent="0.35">
      <c r="A88" s="233" t="str">
        <f>'Core Indicators'!A:A</f>
        <v>Multiple crises in Myanmar</v>
      </c>
      <c r="B88" s="233" t="str">
        <f>'Core Indicators'!B:B</f>
        <v>Socio-political,Conflict,Violence</v>
      </c>
      <c r="C88" s="233" t="str">
        <f>'Core Indicators'!C88</f>
        <v>MMR001</v>
      </c>
      <c r="D88" s="233" t="str">
        <f>'Core Indicators'!D88</f>
        <v>Myanmar</v>
      </c>
      <c r="E88" s="233" t="str">
        <f>'Core Indicators'!E88</f>
        <v>MMR</v>
      </c>
      <c r="F88" s="42">
        <f>'Core Indicators'!O88</f>
        <v>676577</v>
      </c>
      <c r="G88" s="42">
        <f>'Core Indicators'!W88</f>
        <v>55960000</v>
      </c>
      <c r="H88" s="42">
        <f>'Core Indicators'!AE88</f>
        <v>55960000</v>
      </c>
      <c r="I88" s="42">
        <f>'Core Indicators'!AM88</f>
        <v>5275000</v>
      </c>
      <c r="J88" s="42" t="str">
        <f>'Core Indicators'!AU88</f>
        <v>x</v>
      </c>
      <c r="K88" s="42" t="str">
        <f>'Core Indicators'!BC88</f>
        <v>x</v>
      </c>
      <c r="L88" s="42">
        <f>'Core Indicators'!BK88</f>
        <v>9596</v>
      </c>
      <c r="M88" s="42">
        <f>'Core Indicators'!BS88</f>
        <v>65000</v>
      </c>
      <c r="N88" s="42" t="str">
        <f>'Core Indicators'!CA88</f>
        <v>x</v>
      </c>
      <c r="O88" s="42" t="e">
        <f>'Core Indicators'!CI88</f>
        <v>#N/A</v>
      </c>
      <c r="P88" s="42" t="str">
        <f>'Core Indicators'!CQ88</f>
        <v>x</v>
      </c>
      <c r="Q88" s="42">
        <f>'Core Indicators'!DG88</f>
        <v>0</v>
      </c>
      <c r="R88" s="42">
        <f>'Core Indicators'!DO88</f>
        <v>37294000</v>
      </c>
      <c r="S88" s="42">
        <f>'Core Indicators'!DW88</f>
        <v>13553000</v>
      </c>
      <c r="T88" s="42">
        <f>'Core Indicators'!EE88</f>
        <v>5113000</v>
      </c>
      <c r="U88" s="42" t="str">
        <f>'Core Indicators'!EM88</f>
        <v>x</v>
      </c>
      <c r="V88" s="42">
        <f>'Core Indicators'!FC88</f>
        <v>5</v>
      </c>
      <c r="W88" s="42" t="str">
        <f>'Core Indicators'!FK88</f>
        <v>x</v>
      </c>
      <c r="X88" s="42" t="str">
        <f>'Core Indicators'!FS88</f>
        <v>x</v>
      </c>
      <c r="Y88" s="42">
        <f>'Core Indicators'!GA88</f>
        <v>2</v>
      </c>
      <c r="Z88" s="42">
        <f>'Core Indicators'!GI88</f>
        <v>3</v>
      </c>
      <c r="AA88" s="42">
        <f>'Core Indicators'!GQ88</f>
        <v>3</v>
      </c>
      <c r="AB88" s="42">
        <f>'Core Indicators'!GY88</f>
        <v>2</v>
      </c>
      <c r="AC88" s="42">
        <f>'Core Indicators'!HG88</f>
        <v>3</v>
      </c>
      <c r="AD88" s="42">
        <f>'Core Indicators'!HO88</f>
        <v>3</v>
      </c>
      <c r="AE88" s="42">
        <f>'Core Indicators'!HW88</f>
        <v>3</v>
      </c>
      <c r="AF88" s="42">
        <f>'Core Indicators'!IE88</f>
        <v>2</v>
      </c>
      <c r="AG88" s="42">
        <f>'Core Indicators'!IM88</f>
        <v>3</v>
      </c>
    </row>
    <row r="89" spans="1:33" ht="20.149999999999999" customHeight="1" x14ac:dyDescent="0.35">
      <c r="A89" s="62" t="str">
        <f>'Core Indicators'!A:A</f>
        <v>Rakhine Conflict</v>
      </c>
      <c r="B89" s="62" t="str">
        <f>'Core Indicators'!B:B</f>
        <v>Conflict</v>
      </c>
      <c r="C89" s="62" t="str">
        <f>'Core Indicators'!C89</f>
        <v>MMR002</v>
      </c>
      <c r="D89" s="62" t="str">
        <f>'Core Indicators'!D89</f>
        <v>Myanmar</v>
      </c>
      <c r="E89" s="62" t="str">
        <f>'Core Indicators'!E89</f>
        <v>MMR</v>
      </c>
      <c r="F89" s="41">
        <f>'Core Indicators'!O89</f>
        <v>36778</v>
      </c>
      <c r="G89" s="41">
        <f>'Core Indicators'!W89</f>
        <v>3472000</v>
      </c>
      <c r="H89" s="41">
        <f>'Core Indicators'!AE89</f>
        <v>3472000</v>
      </c>
      <c r="I89" s="41">
        <f>'Core Indicators'!AM89</f>
        <v>1307000</v>
      </c>
      <c r="J89" s="41" t="str">
        <f>'Core Indicators'!AU89</f>
        <v>x</v>
      </c>
      <c r="K89" s="41" t="str">
        <f>'Core Indicators'!BC89</f>
        <v>x</v>
      </c>
      <c r="L89" s="41">
        <f>'Core Indicators'!BK89</f>
        <v>2823</v>
      </c>
      <c r="M89" s="41" t="str">
        <f>'Core Indicators'!BS89</f>
        <v>x</v>
      </c>
      <c r="N89" s="41" t="str">
        <f>'Core Indicators'!CA89</f>
        <v>x</v>
      </c>
      <c r="O89" s="41" t="e">
        <f>'Core Indicators'!CI89</f>
        <v>#N/A</v>
      </c>
      <c r="P89" s="41" t="str">
        <f>'Core Indicators'!CQ89</f>
        <v>x</v>
      </c>
      <c r="Q89" s="41">
        <f>'Core Indicators'!DG89</f>
        <v>0</v>
      </c>
      <c r="R89" s="41">
        <f>'Core Indicators'!DO89</f>
        <v>1794000</v>
      </c>
      <c r="S89" s="41">
        <f>'Core Indicators'!DW89</f>
        <v>436000</v>
      </c>
      <c r="T89" s="41">
        <f>'Core Indicators'!EE89</f>
        <v>1242000</v>
      </c>
      <c r="U89" s="41" t="str">
        <f>'Core Indicators'!EM89</f>
        <v>x</v>
      </c>
      <c r="V89" s="41">
        <f>'Core Indicators'!FC89</f>
        <v>5</v>
      </c>
      <c r="W89" s="41" t="str">
        <f>'Core Indicators'!FK89</f>
        <v>x</v>
      </c>
      <c r="X89" s="41" t="str">
        <f>'Core Indicators'!FS89</f>
        <v>x</v>
      </c>
      <c r="Y89" s="41">
        <f>'Core Indicators'!GA89</f>
        <v>2</v>
      </c>
      <c r="Z89" s="41">
        <f>'Core Indicators'!GI89</f>
        <v>3</v>
      </c>
      <c r="AA89" s="41">
        <f>'Core Indicators'!GQ89</f>
        <v>3</v>
      </c>
      <c r="AB89" s="41">
        <f>'Core Indicators'!GY89</f>
        <v>2</v>
      </c>
      <c r="AC89" s="41">
        <f>'Core Indicators'!HG89</f>
        <v>3</v>
      </c>
      <c r="AD89" s="41">
        <f>'Core Indicators'!HO89</f>
        <v>3</v>
      </c>
      <c r="AE89" s="41">
        <f>'Core Indicators'!HW89</f>
        <v>3</v>
      </c>
      <c r="AF89" s="41">
        <f>'Core Indicators'!IE89</f>
        <v>2</v>
      </c>
      <c r="AG89" s="41">
        <f>'Core Indicators'!IM89</f>
        <v>2</v>
      </c>
    </row>
    <row r="90" spans="1:33" ht="20.149999999999999" customHeight="1" x14ac:dyDescent="0.35">
      <c r="A90" s="233" t="str">
        <f>'Core Indicators'!A:A</f>
        <v>Kachin and Shan Conflict</v>
      </c>
      <c r="B90" s="233" t="str">
        <f>'Core Indicators'!B:B</f>
        <v>Conflict</v>
      </c>
      <c r="C90" s="233" t="str">
        <f>'Core Indicators'!C90</f>
        <v>MMR003</v>
      </c>
      <c r="D90" s="233" t="str">
        <f>'Core Indicators'!D90</f>
        <v>Myanmar</v>
      </c>
      <c r="E90" s="233" t="str">
        <f>'Core Indicators'!E90</f>
        <v>MMR</v>
      </c>
      <c r="F90" s="42">
        <f>'Core Indicators'!O90</f>
        <v>149601</v>
      </c>
      <c r="G90" s="42">
        <f>'Core Indicators'!W90</f>
        <v>4873000</v>
      </c>
      <c r="H90" s="42">
        <f>'Core Indicators'!AE90</f>
        <v>4873000</v>
      </c>
      <c r="I90" s="42">
        <f>'Core Indicators'!AM90</f>
        <v>234000</v>
      </c>
      <c r="J90" s="42" t="str">
        <f>'Core Indicators'!AU90</f>
        <v>x</v>
      </c>
      <c r="K90" s="42" t="str">
        <f>'Core Indicators'!BC90</f>
        <v>x</v>
      </c>
      <c r="L90" s="42">
        <f>'Core Indicators'!BK90</f>
        <v>1265</v>
      </c>
      <c r="M90" s="42" t="str">
        <f>'Core Indicators'!BS90</f>
        <v>x</v>
      </c>
      <c r="N90" s="42" t="str">
        <f>'Core Indicators'!CA90</f>
        <v>x</v>
      </c>
      <c r="O90" s="42" t="e">
        <f>'Core Indicators'!CI90</f>
        <v>#N/A</v>
      </c>
      <c r="P90" s="42" t="str">
        <f>'Core Indicators'!CQ90</f>
        <v>x</v>
      </c>
      <c r="Q90" s="42">
        <f>'Core Indicators'!DG90</f>
        <v>0</v>
      </c>
      <c r="R90" s="42">
        <f>'Core Indicators'!DO90</f>
        <v>3065000</v>
      </c>
      <c r="S90" s="42">
        <f>'Core Indicators'!DW90</f>
        <v>1429000</v>
      </c>
      <c r="T90" s="42">
        <f>'Core Indicators'!EE90</f>
        <v>379000</v>
      </c>
      <c r="U90" s="42" t="str">
        <f>'Core Indicators'!EM90</f>
        <v>x</v>
      </c>
      <c r="V90" s="42">
        <f>'Core Indicators'!FC90</f>
        <v>4</v>
      </c>
      <c r="W90" s="42" t="str">
        <f>'Core Indicators'!FK90</f>
        <v>x</v>
      </c>
      <c r="X90" s="42" t="str">
        <f>'Core Indicators'!FS90</f>
        <v>x</v>
      </c>
      <c r="Y90" s="42">
        <f>'Core Indicators'!GA90</f>
        <v>2</v>
      </c>
      <c r="Z90" s="42">
        <f>'Core Indicators'!GI90</f>
        <v>3</v>
      </c>
      <c r="AA90" s="42">
        <f>'Core Indicators'!GQ90</f>
        <v>2</v>
      </c>
      <c r="AB90" s="42">
        <f>'Core Indicators'!GY90</f>
        <v>0</v>
      </c>
      <c r="AC90" s="42">
        <f>'Core Indicators'!HG90</f>
        <v>2</v>
      </c>
      <c r="AD90" s="42">
        <f>'Core Indicators'!HO90</f>
        <v>3</v>
      </c>
      <c r="AE90" s="42">
        <f>'Core Indicators'!HW90</f>
        <v>3</v>
      </c>
      <c r="AF90" s="42">
        <f>'Core Indicators'!IE90</f>
        <v>2</v>
      </c>
      <c r="AG90" s="42">
        <f>'Core Indicators'!IM90</f>
        <v>2</v>
      </c>
    </row>
    <row r="91" spans="1:33" ht="20.149999999999999" customHeight="1" x14ac:dyDescent="0.35">
      <c r="A91" s="62" t="str">
        <f>'Core Indicators'!A:A</f>
        <v>Post-coup conflict in Myanmar</v>
      </c>
      <c r="B91" s="62" t="str">
        <f>'Core Indicators'!B:B</f>
        <v>Violence,Socio-political,Conflict</v>
      </c>
      <c r="C91" s="62" t="str">
        <f>'Core Indicators'!C91</f>
        <v>MMR004</v>
      </c>
      <c r="D91" s="62" t="str">
        <f>'Core Indicators'!D91</f>
        <v>Myanmar</v>
      </c>
      <c r="E91" s="62" t="str">
        <f>'Core Indicators'!E91</f>
        <v>MMR</v>
      </c>
      <c r="F91" s="41">
        <f>'Core Indicators'!O91</f>
        <v>676577</v>
      </c>
      <c r="G91" s="41">
        <f>'Core Indicators'!W91</f>
        <v>55960000</v>
      </c>
      <c r="H91" s="41">
        <f>'Core Indicators'!AE91</f>
        <v>55960000</v>
      </c>
      <c r="I91" s="41">
        <f>'Core Indicators'!AM91</f>
        <v>3304000</v>
      </c>
      <c r="J91" s="41" t="str">
        <f>'Core Indicators'!AU91</f>
        <v>x</v>
      </c>
      <c r="K91" s="41" t="str">
        <f>'Core Indicators'!BC91</f>
        <v>x</v>
      </c>
      <c r="L91" s="41">
        <f>'Core Indicators'!BK91</f>
        <v>5206</v>
      </c>
      <c r="M91" s="41" t="str">
        <f>'Core Indicators'!BS91</f>
        <v>x</v>
      </c>
      <c r="N91" s="41" t="str">
        <f>'Core Indicators'!CA91</f>
        <v>x</v>
      </c>
      <c r="O91" s="41" t="e">
        <f>'Core Indicators'!CI91</f>
        <v>#N/A</v>
      </c>
      <c r="P91" s="41" t="str">
        <f>'Core Indicators'!CQ91</f>
        <v>x</v>
      </c>
      <c r="Q91" s="41">
        <f>'Core Indicators'!DG91</f>
        <v>0</v>
      </c>
      <c r="R91" s="41">
        <f>'Core Indicators'!DO91</f>
        <v>40855000</v>
      </c>
      <c r="S91" s="41">
        <f>'Core Indicators'!DW91</f>
        <v>11613000</v>
      </c>
      <c r="T91" s="41">
        <f>'Core Indicators'!EE91</f>
        <v>3492000</v>
      </c>
      <c r="U91" s="41" t="str">
        <f>'Core Indicators'!EM91</f>
        <v>x</v>
      </c>
      <c r="V91" s="41">
        <f>'Core Indicators'!FC91</f>
        <v>5</v>
      </c>
      <c r="W91" s="41" t="str">
        <f>'Core Indicators'!FK91</f>
        <v>x</v>
      </c>
      <c r="X91" s="41" t="str">
        <f>'Core Indicators'!FS91</f>
        <v>x</v>
      </c>
      <c r="Y91" s="41">
        <f>'Core Indicators'!GA91</f>
        <v>2</v>
      </c>
      <c r="Z91" s="41">
        <f>'Core Indicators'!GI91</f>
        <v>3</v>
      </c>
      <c r="AA91" s="41">
        <f>'Core Indicators'!GQ91</f>
        <v>3</v>
      </c>
      <c r="AB91" s="41">
        <f>'Core Indicators'!GY91</f>
        <v>1</v>
      </c>
      <c r="AC91" s="41">
        <f>'Core Indicators'!HG91</f>
        <v>3</v>
      </c>
      <c r="AD91" s="41">
        <f>'Core Indicators'!HO91</f>
        <v>3</v>
      </c>
      <c r="AE91" s="41">
        <f>'Core Indicators'!HW91</f>
        <v>3</v>
      </c>
      <c r="AF91" s="41">
        <f>'Core Indicators'!IE91</f>
        <v>2</v>
      </c>
      <c r="AG91" s="41">
        <f>'Core Indicators'!IM91</f>
        <v>2</v>
      </c>
    </row>
    <row r="92" spans="1:33" ht="20.149999999999999" customHeight="1" x14ac:dyDescent="0.35">
      <c r="A92" s="233" t="str">
        <f>'Core Indicators'!A:A</f>
        <v>2024 Monsoon Floods</v>
      </c>
      <c r="B92" s="233" t="str">
        <f>'Core Indicators'!B:B</f>
        <v>Floods</v>
      </c>
      <c r="C92" s="233" t="str">
        <f>'Core Indicators'!C92</f>
        <v>MMR006</v>
      </c>
      <c r="D92" s="233" t="str">
        <f>'Core Indicators'!D92</f>
        <v>Myanmar</v>
      </c>
      <c r="E92" s="233" t="str">
        <f>'Core Indicators'!E92</f>
        <v>MMR</v>
      </c>
      <c r="F92" s="42">
        <f>'Core Indicators'!O92</f>
        <v>640558</v>
      </c>
      <c r="G92" s="42">
        <f>'Core Indicators'!W92</f>
        <v>7100000</v>
      </c>
      <c r="H92" s="42">
        <f>'Core Indicators'!AE92</f>
        <v>1280000</v>
      </c>
      <c r="I92" s="42">
        <f>'Core Indicators'!AM92</f>
        <v>430000</v>
      </c>
      <c r="J92" s="42">
        <f>'Core Indicators'!AU92</f>
        <v>100</v>
      </c>
      <c r="K92" s="42" t="str">
        <f>'Core Indicators'!BC92</f>
        <v>x</v>
      </c>
      <c r="L92" s="42">
        <f>'Core Indicators'!BK92</f>
        <v>302</v>
      </c>
      <c r="M92" s="42">
        <f>'Core Indicators'!BS92</f>
        <v>65000</v>
      </c>
      <c r="N92" s="42" t="str">
        <f>'Core Indicators'!CA92</f>
        <v>x</v>
      </c>
      <c r="O92" s="42" t="e">
        <f>'Core Indicators'!CI92</f>
        <v>#N/A</v>
      </c>
      <c r="P92" s="42" t="str">
        <f>'Core Indicators'!CQ92</f>
        <v>x</v>
      </c>
      <c r="Q92" s="42">
        <f>'Core Indicators'!DG92</f>
        <v>5820000</v>
      </c>
      <c r="R92" s="42">
        <f>'Core Indicators'!DO92</f>
        <v>1205000</v>
      </c>
      <c r="S92" s="42">
        <f>'Core Indicators'!DW92</f>
        <v>75000</v>
      </c>
      <c r="T92" s="42" t="str">
        <f>'Core Indicators'!EE92</f>
        <v>x</v>
      </c>
      <c r="U92" s="42" t="str">
        <f>'Core Indicators'!EM92</f>
        <v>x</v>
      </c>
      <c r="V92" s="42">
        <f>'Core Indicators'!FC92</f>
        <v>4</v>
      </c>
      <c r="W92" s="42" t="str">
        <f>'Core Indicators'!FK92</f>
        <v>x</v>
      </c>
      <c r="X92" s="42" t="str">
        <f>'Core Indicators'!FS92</f>
        <v>x</v>
      </c>
      <c r="Y92" s="42">
        <f>'Core Indicators'!GA92</f>
        <v>2</v>
      </c>
      <c r="Z92" s="42">
        <f>'Core Indicators'!GI92</f>
        <v>3</v>
      </c>
      <c r="AA92" s="42">
        <f>'Core Indicators'!GQ92</f>
        <v>3</v>
      </c>
      <c r="AB92" s="42">
        <f>'Core Indicators'!GY92</f>
        <v>2</v>
      </c>
      <c r="AC92" s="42">
        <f>'Core Indicators'!HG92</f>
        <v>3</v>
      </c>
      <c r="AD92" s="42">
        <f>'Core Indicators'!HO92</f>
        <v>2</v>
      </c>
      <c r="AE92" s="42">
        <f>'Core Indicators'!HW92</f>
        <v>3</v>
      </c>
      <c r="AF92" s="42">
        <f>'Core Indicators'!IE92</f>
        <v>2</v>
      </c>
      <c r="AG92" s="42">
        <f>'Core Indicators'!IM92</f>
        <v>3</v>
      </c>
    </row>
    <row r="93" spans="1:33" ht="20.149999999999999" customHeight="1" x14ac:dyDescent="0.35">
      <c r="A93" s="62" t="str">
        <f>'Core Indicators'!A:A</f>
        <v>Multiple Crises in Mozambique</v>
      </c>
      <c r="B93" s="62" t="str">
        <f>'Core Indicators'!B:B</f>
        <v>Conflict,Displacement,Cyclone</v>
      </c>
      <c r="C93" s="62" t="str">
        <f>'Core Indicators'!C93</f>
        <v>MOZ001</v>
      </c>
      <c r="D93" s="62" t="str">
        <f>'Core Indicators'!D93</f>
        <v>Mozambique</v>
      </c>
      <c r="E93" s="62" t="str">
        <f>'Core Indicators'!E93</f>
        <v>MOZ</v>
      </c>
      <c r="F93" s="41">
        <f>'Core Indicators'!O93</f>
        <v>786380</v>
      </c>
      <c r="G93" s="41">
        <f>'Core Indicators'!W93</f>
        <v>34838000</v>
      </c>
      <c r="H93" s="41">
        <f>'Core Indicators'!AE93</f>
        <v>34838000</v>
      </c>
      <c r="I93" s="41">
        <f>'Core Indicators'!AM93</f>
        <v>836000</v>
      </c>
      <c r="J93" s="41">
        <f>'Core Indicators'!AU93</f>
        <v>202</v>
      </c>
      <c r="K93" s="41">
        <f>'Core Indicators'!BC93</f>
        <v>3342</v>
      </c>
      <c r="L93" s="41">
        <f>'Core Indicators'!BK93</f>
        <v>323</v>
      </c>
      <c r="M93" s="41">
        <f>'Core Indicators'!BS93</f>
        <v>6661</v>
      </c>
      <c r="N93" s="41">
        <f>'Core Indicators'!CA93</f>
        <v>1773</v>
      </c>
      <c r="O93" s="41" t="e">
        <f>'Core Indicators'!CI93</f>
        <v>#N/A</v>
      </c>
      <c r="P93" s="41" t="str">
        <f>'Core Indicators'!CQ93</f>
        <v>x</v>
      </c>
      <c r="Q93" s="41">
        <f>'Core Indicators'!DG93</f>
        <v>0</v>
      </c>
      <c r="R93" s="41">
        <f>'Core Indicators'!DO93</f>
        <v>29284000</v>
      </c>
      <c r="S93" s="41">
        <f>'Core Indicators'!DW93</f>
        <v>3876000</v>
      </c>
      <c r="T93" s="41">
        <f>'Core Indicators'!EE93</f>
        <v>1678000</v>
      </c>
      <c r="U93" s="41">
        <f>'Core Indicators'!EM93</f>
        <v>0</v>
      </c>
      <c r="V93" s="41">
        <f>'Core Indicators'!FC93</f>
        <v>4</v>
      </c>
      <c r="W93" s="41" t="str">
        <f>'Core Indicators'!FK93</f>
        <v>x</v>
      </c>
      <c r="X93" s="41" t="str">
        <f>'Core Indicators'!FS93</f>
        <v>x</v>
      </c>
      <c r="Y93" s="41">
        <f>'Core Indicators'!GA93</f>
        <v>1</v>
      </c>
      <c r="Z93" s="41">
        <f>'Core Indicators'!GI93</f>
        <v>2</v>
      </c>
      <c r="AA93" s="41">
        <f>'Core Indicators'!GQ93</f>
        <v>1</v>
      </c>
      <c r="AB93" s="41">
        <f>'Core Indicators'!GY93</f>
        <v>1</v>
      </c>
      <c r="AC93" s="41">
        <f>'Core Indicators'!HG93</f>
        <v>0</v>
      </c>
      <c r="AD93" s="41">
        <f>'Core Indicators'!HO93</f>
        <v>3</v>
      </c>
      <c r="AE93" s="41">
        <f>'Core Indicators'!HW93</f>
        <v>3</v>
      </c>
      <c r="AF93" s="41">
        <f>'Core Indicators'!IE93</f>
        <v>1</v>
      </c>
      <c r="AG93" s="41">
        <f>'Core Indicators'!IM93</f>
        <v>3</v>
      </c>
    </row>
    <row r="94" spans="1:33" ht="20.149999999999999" customHeight="1" x14ac:dyDescent="0.35">
      <c r="A94" s="233" t="str">
        <f>'Core Indicators'!A:A</f>
        <v>Cabo Delgado Islamist Insurgency</v>
      </c>
      <c r="B94" s="233" t="str">
        <f>'Core Indicators'!B:B</f>
        <v>Conflict,Displacement</v>
      </c>
      <c r="C94" s="233" t="str">
        <f>'Core Indicators'!C94</f>
        <v>MOZ004</v>
      </c>
      <c r="D94" s="233" t="str">
        <f>'Core Indicators'!D94</f>
        <v>Mozambique</v>
      </c>
      <c r="E94" s="233" t="str">
        <f>'Core Indicators'!E94</f>
        <v>MOZ</v>
      </c>
      <c r="F94" s="42">
        <f>'Core Indicators'!O94</f>
        <v>280615</v>
      </c>
      <c r="G94" s="42">
        <f>'Core Indicators'!W94</f>
        <v>11584000</v>
      </c>
      <c r="H94" s="42">
        <f>'Core Indicators'!AE94</f>
        <v>11584000</v>
      </c>
      <c r="I94" s="42">
        <f>'Core Indicators'!AM94</f>
        <v>710000</v>
      </c>
      <c r="J94" s="42" t="str">
        <f>'Core Indicators'!AU94</f>
        <v>x</v>
      </c>
      <c r="K94" s="42" t="str">
        <f>'Core Indicators'!BC94</f>
        <v>x</v>
      </c>
      <c r="L94" s="42">
        <f>'Core Indicators'!BK94</f>
        <v>177</v>
      </c>
      <c r="M94" s="42" t="str">
        <f>'Core Indicators'!BS94</f>
        <v>x</v>
      </c>
      <c r="N94" s="42" t="str">
        <f>'Core Indicators'!CA94</f>
        <v>x</v>
      </c>
      <c r="O94" s="42" t="e">
        <f>'Core Indicators'!CI94</f>
        <v>#N/A</v>
      </c>
      <c r="P94" s="42" t="str">
        <f>'Core Indicators'!CQ94</f>
        <v>x</v>
      </c>
      <c r="Q94" s="42">
        <f>'Core Indicators'!DG94</f>
        <v>0</v>
      </c>
      <c r="R94" s="42">
        <f>'Core Indicators'!DO94</f>
        <v>9884000</v>
      </c>
      <c r="S94" s="42">
        <f>'Core Indicators'!DW94</f>
        <v>540000</v>
      </c>
      <c r="T94" s="42">
        <f>'Core Indicators'!EE94</f>
        <v>1160000</v>
      </c>
      <c r="U94" s="42" t="str">
        <f>'Core Indicators'!EM94</f>
        <v>x</v>
      </c>
      <c r="V94" s="42">
        <f>'Core Indicators'!FC94</f>
        <v>3</v>
      </c>
      <c r="W94" s="42" t="str">
        <f>'Core Indicators'!FK94</f>
        <v>x</v>
      </c>
      <c r="X94" s="42" t="str">
        <f>'Core Indicators'!FS94</f>
        <v>x</v>
      </c>
      <c r="Y94" s="42">
        <f>'Core Indicators'!GA94</f>
        <v>1</v>
      </c>
      <c r="Z94" s="42">
        <f>'Core Indicators'!GI94</f>
        <v>2</v>
      </c>
      <c r="AA94" s="42">
        <f>'Core Indicators'!GQ94</f>
        <v>1</v>
      </c>
      <c r="AB94" s="42">
        <f>'Core Indicators'!GY94</f>
        <v>1</v>
      </c>
      <c r="AC94" s="42">
        <f>'Core Indicators'!HG94</f>
        <v>0</v>
      </c>
      <c r="AD94" s="42">
        <f>'Core Indicators'!HO94</f>
        <v>3</v>
      </c>
      <c r="AE94" s="42">
        <f>'Core Indicators'!HW94</f>
        <v>3</v>
      </c>
      <c r="AF94" s="42">
        <f>'Core Indicators'!IE94</f>
        <v>1</v>
      </c>
      <c r="AG94" s="42">
        <f>'Core Indicators'!IM94</f>
        <v>3</v>
      </c>
    </row>
    <row r="95" spans="1:33" ht="20.149999999999999" customHeight="1" x14ac:dyDescent="0.35">
      <c r="A95" s="62" t="str">
        <f>'Core Indicators'!A:A</f>
        <v>2024 Rainy and Cyclone season</v>
      </c>
      <c r="B95" s="62" t="str">
        <f>'Core Indicators'!B:B</f>
        <v>Floods,Displacement,Cyclone</v>
      </c>
      <c r="C95" s="62" t="str">
        <f>'Core Indicators'!C95</f>
        <v>MOZ011</v>
      </c>
      <c r="D95" s="62" t="str">
        <f>'Core Indicators'!D95</f>
        <v>Mozambique</v>
      </c>
      <c r="E95" s="62" t="str">
        <f>'Core Indicators'!E95</f>
        <v>MOZ</v>
      </c>
      <c r="F95" s="41">
        <f>'Core Indicators'!O95</f>
        <v>786380</v>
      </c>
      <c r="G95" s="41">
        <f>'Core Indicators'!W95</f>
        <v>34838000</v>
      </c>
      <c r="H95" s="41">
        <f>'Core Indicators'!AE95</f>
        <v>34838000</v>
      </c>
      <c r="I95" s="41">
        <f>'Core Indicators'!AM95</f>
        <v>126000</v>
      </c>
      <c r="J95" s="41">
        <f>'Core Indicators'!AU95</f>
        <v>202</v>
      </c>
      <c r="K95" s="41" t="str">
        <f>'Core Indicators'!BC95</f>
        <v>x</v>
      </c>
      <c r="L95" s="41">
        <f>'Core Indicators'!BK95</f>
        <v>146</v>
      </c>
      <c r="M95" s="41">
        <f>'Core Indicators'!BS95</f>
        <v>6661</v>
      </c>
      <c r="N95" s="41">
        <f>'Core Indicators'!CA95</f>
        <v>1773</v>
      </c>
      <c r="O95" s="41" t="e">
        <f>'Core Indicators'!CI95</f>
        <v>#N/A</v>
      </c>
      <c r="P95" s="41" t="str">
        <f>'Core Indicators'!CQ95</f>
        <v>x</v>
      </c>
      <c r="Q95" s="41">
        <f>'Core Indicators'!DG95</f>
        <v>0</v>
      </c>
      <c r="R95" s="41">
        <f>'Core Indicators'!DO95</f>
        <v>34284000</v>
      </c>
      <c r="S95" s="41">
        <f>'Core Indicators'!DW95</f>
        <v>546000</v>
      </c>
      <c r="T95" s="41">
        <f>'Core Indicators'!EE95</f>
        <v>8000</v>
      </c>
      <c r="U95" s="41" t="str">
        <f>'Core Indicators'!EM95</f>
        <v>x</v>
      </c>
      <c r="V95" s="41">
        <f>'Core Indicators'!FC95</f>
        <v>3</v>
      </c>
      <c r="W95" s="41" t="str">
        <f>'Core Indicators'!FK95</f>
        <v>x</v>
      </c>
      <c r="X95" s="41" t="str">
        <f>'Core Indicators'!FS95</f>
        <v>x</v>
      </c>
      <c r="Y95" s="41">
        <f>'Core Indicators'!GA95</f>
        <v>1</v>
      </c>
      <c r="Z95" s="41">
        <f>'Core Indicators'!GI95</f>
        <v>2</v>
      </c>
      <c r="AA95" s="41">
        <f>'Core Indicators'!GQ95</f>
        <v>1</v>
      </c>
      <c r="AB95" s="41">
        <f>'Core Indicators'!GY95</f>
        <v>1</v>
      </c>
      <c r="AC95" s="41">
        <f>'Core Indicators'!HG95</f>
        <v>0</v>
      </c>
      <c r="AD95" s="41">
        <f>'Core Indicators'!HO95</f>
        <v>3</v>
      </c>
      <c r="AE95" s="41">
        <f>'Core Indicators'!HW95</f>
        <v>3</v>
      </c>
      <c r="AF95" s="41">
        <f>'Core Indicators'!IE95</f>
        <v>1</v>
      </c>
      <c r="AG95" s="41">
        <f>'Core Indicators'!IM95</f>
        <v>3</v>
      </c>
    </row>
    <row r="96" spans="1:33" ht="20.149999999999999" customHeight="1" x14ac:dyDescent="0.35">
      <c r="A96" s="233" t="str">
        <f>'Core Indicators'!A:A</f>
        <v>Drought in Mozambique</v>
      </c>
      <c r="B96" s="233" t="str">
        <f>'Core Indicators'!B:B</f>
        <v>Drought</v>
      </c>
      <c r="C96" s="233" t="str">
        <f>'Core Indicators'!C96</f>
        <v>MOZ012</v>
      </c>
      <c r="D96" s="233" t="str">
        <f>'Core Indicators'!D96</f>
        <v>Mozambique</v>
      </c>
      <c r="E96" s="233" t="str">
        <f>'Core Indicators'!E96</f>
        <v>MOZ</v>
      </c>
      <c r="F96" s="42">
        <f>'Core Indicators'!O96</f>
        <v>477989.66</v>
      </c>
      <c r="G96" s="42">
        <f>'Core Indicators'!W96</f>
        <v>17954000</v>
      </c>
      <c r="H96" s="42">
        <f>'Core Indicators'!AE96</f>
        <v>17954000</v>
      </c>
      <c r="I96" s="42">
        <f>'Core Indicators'!AM96</f>
        <v>0</v>
      </c>
      <c r="J96" s="42" t="str">
        <f>'Core Indicators'!AU96</f>
        <v>x</v>
      </c>
      <c r="K96" s="42">
        <f>'Core Indicators'!BC96</f>
        <v>3342</v>
      </c>
      <c r="L96" s="42" t="str">
        <f>'Core Indicators'!BK96</f>
        <v>x</v>
      </c>
      <c r="M96" s="42" t="str">
        <f>'Core Indicators'!BS96</f>
        <v>x</v>
      </c>
      <c r="N96" s="42" t="str">
        <f>'Core Indicators'!CA96</f>
        <v>x</v>
      </c>
      <c r="O96" s="42" t="e">
        <f>'Core Indicators'!CI96</f>
        <v>#N/A</v>
      </c>
      <c r="P96" s="42" t="str">
        <f>'Core Indicators'!CQ96</f>
        <v>x</v>
      </c>
      <c r="Q96" s="42">
        <f>'Core Indicators'!DG96</f>
        <v>0</v>
      </c>
      <c r="R96" s="42">
        <f>'Core Indicators'!DO96</f>
        <v>14654000</v>
      </c>
      <c r="S96" s="42">
        <f>'Core Indicators'!DW96</f>
        <v>2790000</v>
      </c>
      <c r="T96" s="42">
        <f>'Core Indicators'!EE96</f>
        <v>510000</v>
      </c>
      <c r="U96" s="42">
        <f>'Core Indicators'!EM96</f>
        <v>0</v>
      </c>
      <c r="V96" s="42">
        <f>'Core Indicators'!FC96</f>
        <v>4</v>
      </c>
      <c r="W96" s="42" t="str">
        <f>'Core Indicators'!FK96</f>
        <v>x</v>
      </c>
      <c r="X96" s="42" t="str">
        <f>'Core Indicators'!FS96</f>
        <v>x</v>
      </c>
      <c r="Y96" s="42">
        <f>'Core Indicators'!GA96</f>
        <v>1</v>
      </c>
      <c r="Z96" s="42">
        <f>'Core Indicators'!GI96</f>
        <v>0</v>
      </c>
      <c r="AA96" s="42">
        <f>'Core Indicators'!GQ96</f>
        <v>0</v>
      </c>
      <c r="AB96" s="42">
        <f>'Core Indicators'!GY96</f>
        <v>0</v>
      </c>
      <c r="AC96" s="42">
        <f>'Core Indicators'!HG96</f>
        <v>0</v>
      </c>
      <c r="AD96" s="42">
        <f>'Core Indicators'!HO96</f>
        <v>0</v>
      </c>
      <c r="AE96" s="42">
        <f>'Core Indicators'!HW96</f>
        <v>0</v>
      </c>
      <c r="AF96" s="42">
        <f>'Core Indicators'!IE96</f>
        <v>1</v>
      </c>
      <c r="AG96" s="42">
        <f>'Core Indicators'!IM96</f>
        <v>1</v>
      </c>
    </row>
    <row r="97" spans="1:33" ht="20.149999999999999" customHeight="1" x14ac:dyDescent="0.35">
      <c r="A97" s="62" t="str">
        <f>'Core Indicators'!A:A</f>
        <v>Refugees from Mali in Mauritania</v>
      </c>
      <c r="B97" s="62" t="str">
        <f>'Core Indicators'!B:B</f>
        <v>Displacement</v>
      </c>
      <c r="C97" s="62" t="str">
        <f>'Core Indicators'!C97</f>
        <v>MRT002</v>
      </c>
      <c r="D97" s="62" t="str">
        <f>'Core Indicators'!D97</f>
        <v>Mauritania</v>
      </c>
      <c r="E97" s="62" t="str">
        <f>'Core Indicators'!E97</f>
        <v>MRT</v>
      </c>
      <c r="F97" s="41">
        <f>'Core Indicators'!O97</f>
        <v>206000</v>
      </c>
      <c r="G97" s="41">
        <f>'Core Indicators'!W97</f>
        <v>2024000</v>
      </c>
      <c r="H97" s="41">
        <f>'Core Indicators'!AE97</f>
        <v>137000</v>
      </c>
      <c r="I97" s="41">
        <f>'Core Indicators'!AM97</f>
        <v>137000</v>
      </c>
      <c r="J97" s="41">
        <f>'Core Indicators'!AU97</f>
        <v>0</v>
      </c>
      <c r="K97" s="41" t="str">
        <f>'Core Indicators'!BC97</f>
        <v>x</v>
      </c>
      <c r="L97" s="41">
        <f>'Core Indicators'!BK97</f>
        <v>6</v>
      </c>
      <c r="M97" s="41">
        <f>'Core Indicators'!BS97</f>
        <v>0</v>
      </c>
      <c r="N97" s="41">
        <f>'Core Indicators'!CA97</f>
        <v>0</v>
      </c>
      <c r="O97" s="41" t="e">
        <f>'Core Indicators'!CI97</f>
        <v>#N/A</v>
      </c>
      <c r="P97" s="41" t="str">
        <f>'Core Indicators'!CQ97</f>
        <v>x</v>
      </c>
      <c r="Q97" s="41">
        <f>'Core Indicators'!DG97</f>
        <v>1887000</v>
      </c>
      <c r="R97" s="41">
        <f>'Core Indicators'!DO97</f>
        <v>0</v>
      </c>
      <c r="S97" s="41">
        <f>'Core Indicators'!DW97</f>
        <v>137000</v>
      </c>
      <c r="T97" s="41" t="str">
        <f>'Core Indicators'!EE97</f>
        <v>x</v>
      </c>
      <c r="U97" s="41" t="str">
        <f>'Core Indicators'!EM97</f>
        <v>x</v>
      </c>
      <c r="V97" s="41">
        <f>'Core Indicators'!FC97</f>
        <v>2</v>
      </c>
      <c r="W97" s="41" t="str">
        <f>'Core Indicators'!FK97</f>
        <v>x</v>
      </c>
      <c r="X97" s="41" t="str">
        <f>'Core Indicators'!FS97</f>
        <v>x</v>
      </c>
      <c r="Y97" s="41">
        <f>'Core Indicators'!GA97</f>
        <v>0</v>
      </c>
      <c r="Z97" s="41">
        <f>'Core Indicators'!GI97</f>
        <v>0</v>
      </c>
      <c r="AA97" s="41">
        <f>'Core Indicators'!GQ97</f>
        <v>0</v>
      </c>
      <c r="AB97" s="41">
        <f>'Core Indicators'!GY97</f>
        <v>0</v>
      </c>
      <c r="AC97" s="41">
        <f>'Core Indicators'!HG97</f>
        <v>0</v>
      </c>
      <c r="AD97" s="41">
        <f>'Core Indicators'!HO97</f>
        <v>0</v>
      </c>
      <c r="AE97" s="41">
        <f>'Core Indicators'!HW97</f>
        <v>0</v>
      </c>
      <c r="AF97" s="41">
        <f>'Core Indicators'!IE97</f>
        <v>2</v>
      </c>
      <c r="AG97" s="41">
        <f>'Core Indicators'!IM97</f>
        <v>0</v>
      </c>
    </row>
    <row r="98" spans="1:33" ht="20.149999999999999" customHeight="1" x14ac:dyDescent="0.35">
      <c r="A98" s="233" t="str">
        <f>'Core Indicators'!A:A</f>
        <v>Food Security in Mauritania</v>
      </c>
      <c r="B98" s="233" t="str">
        <f>'Core Indicators'!B:B</f>
        <v>Drought,Floods</v>
      </c>
      <c r="C98" s="233" t="str">
        <f>'Core Indicators'!C98</f>
        <v>MRT003</v>
      </c>
      <c r="D98" s="233" t="str">
        <f>'Core Indicators'!D98</f>
        <v>Mauritania</v>
      </c>
      <c r="E98" s="233" t="str">
        <f>'Core Indicators'!E98</f>
        <v>MRT</v>
      </c>
      <c r="F98" s="42">
        <f>'Core Indicators'!O98</f>
        <v>1030700</v>
      </c>
      <c r="G98" s="42">
        <f>'Core Indicators'!W98</f>
        <v>4582000</v>
      </c>
      <c r="H98" s="42">
        <f>'Core Indicators'!AE98</f>
        <v>1388000</v>
      </c>
      <c r="I98" s="42" t="str">
        <f>'Core Indicators'!AM98</f>
        <v>x</v>
      </c>
      <c r="J98" s="42" t="str">
        <f>'Core Indicators'!AU98</f>
        <v>x</v>
      </c>
      <c r="K98" s="42">
        <f>'Core Indicators'!BC98</f>
        <v>136000</v>
      </c>
      <c r="L98" s="42">
        <f>'Core Indicators'!BK98</f>
        <v>6</v>
      </c>
      <c r="M98" s="42" t="str">
        <f>'Core Indicators'!BS98</f>
        <v>x</v>
      </c>
      <c r="N98" s="42" t="str">
        <f>'Core Indicators'!CA98</f>
        <v>x</v>
      </c>
      <c r="O98" s="42" t="e">
        <f>'Core Indicators'!CI98</f>
        <v>#N/A</v>
      </c>
      <c r="P98" s="42" t="str">
        <f>'Core Indicators'!CQ98</f>
        <v>x</v>
      </c>
      <c r="Q98" s="42">
        <f>'Core Indicators'!DG98</f>
        <v>3194000</v>
      </c>
      <c r="R98" s="42">
        <f>'Core Indicators'!DO98</f>
        <v>1023000</v>
      </c>
      <c r="S98" s="42">
        <f>'Core Indicators'!DW98</f>
        <v>358000</v>
      </c>
      <c r="T98" s="42">
        <f>'Core Indicators'!EE98</f>
        <v>7000</v>
      </c>
      <c r="U98" s="42">
        <f>'Core Indicators'!EM98</f>
        <v>0</v>
      </c>
      <c r="V98" s="42">
        <f>'Core Indicators'!FC98</f>
        <v>3</v>
      </c>
      <c r="W98" s="42" t="str">
        <f>'Core Indicators'!FK98</f>
        <v>x</v>
      </c>
      <c r="X98" s="42" t="str">
        <f>'Core Indicators'!FS98</f>
        <v>x</v>
      </c>
      <c r="Y98" s="42">
        <f>'Core Indicators'!GA98</f>
        <v>0</v>
      </c>
      <c r="Z98" s="42">
        <f>'Core Indicators'!GI98</f>
        <v>0</v>
      </c>
      <c r="AA98" s="42">
        <f>'Core Indicators'!GQ98</f>
        <v>0</v>
      </c>
      <c r="AB98" s="42">
        <f>'Core Indicators'!GY98</f>
        <v>0</v>
      </c>
      <c r="AC98" s="42">
        <f>'Core Indicators'!HG98</f>
        <v>0</v>
      </c>
      <c r="AD98" s="42">
        <f>'Core Indicators'!HO98</f>
        <v>0</v>
      </c>
      <c r="AE98" s="42">
        <f>'Core Indicators'!HW98</f>
        <v>0</v>
      </c>
      <c r="AF98" s="42">
        <f>'Core Indicators'!IE98</f>
        <v>2</v>
      </c>
      <c r="AG98" s="42">
        <f>'Core Indicators'!IM98</f>
        <v>0</v>
      </c>
    </row>
    <row r="99" spans="1:33" ht="20.149999999999999" customHeight="1" x14ac:dyDescent="0.35">
      <c r="A99" s="62" t="str">
        <f>'Core Indicators'!A:A</f>
        <v>Complex crisis in Malawi</v>
      </c>
      <c r="B99" s="62" t="str">
        <f>'Core Indicators'!B:B</f>
        <v>Drought,Socio-political,Cyclone</v>
      </c>
      <c r="C99" s="62" t="str">
        <f>'Core Indicators'!C99</f>
        <v>MWI002</v>
      </c>
      <c r="D99" s="62" t="str">
        <f>'Core Indicators'!D99</f>
        <v>Malawi</v>
      </c>
      <c r="E99" s="62" t="str">
        <f>'Core Indicators'!E99</f>
        <v>MWI</v>
      </c>
      <c r="F99" s="41">
        <f>'Core Indicators'!O99</f>
        <v>94080</v>
      </c>
      <c r="G99" s="41">
        <f>'Core Indicators'!W99</f>
        <v>21770000</v>
      </c>
      <c r="H99" s="41">
        <f>'Core Indicators'!AE99</f>
        <v>9000000</v>
      </c>
      <c r="I99" s="41">
        <f>'Core Indicators'!AM99</f>
        <v>115000</v>
      </c>
      <c r="J99" s="41" t="str">
        <f>'Core Indicators'!AU99</f>
        <v>x</v>
      </c>
      <c r="K99" s="41">
        <f>'Core Indicators'!BC99</f>
        <v>246</v>
      </c>
      <c r="L99" s="41">
        <f>'Core Indicators'!BK99</f>
        <v>1774</v>
      </c>
      <c r="M99" s="41">
        <f>'Core Indicators'!BS99</f>
        <v>260681</v>
      </c>
      <c r="N99" s="41">
        <f>'Core Indicators'!CA99</f>
        <v>120394</v>
      </c>
      <c r="O99" s="41" t="e">
        <f>'Core Indicators'!CI99</f>
        <v>#N/A</v>
      </c>
      <c r="P99" s="41">
        <f>'Core Indicators'!CQ99</f>
        <v>507</v>
      </c>
      <c r="Q99" s="41">
        <f>'Core Indicators'!DG99</f>
        <v>12770000</v>
      </c>
      <c r="R99" s="41">
        <f>'Core Indicators'!DO99</f>
        <v>0</v>
      </c>
      <c r="S99" s="41">
        <f>'Core Indicators'!DW99</f>
        <v>8944000</v>
      </c>
      <c r="T99" s="41">
        <f>'Core Indicators'!EE99</f>
        <v>56000</v>
      </c>
      <c r="U99" s="41">
        <f>'Core Indicators'!EM99</f>
        <v>0</v>
      </c>
      <c r="V99" s="41">
        <f>'Core Indicators'!FC99</f>
        <v>3</v>
      </c>
      <c r="W99" s="41">
        <f>'Core Indicators'!FK99</f>
        <v>0</v>
      </c>
      <c r="X99" s="41">
        <f>'Core Indicators'!FS99</f>
        <v>0</v>
      </c>
      <c r="Y99" s="41">
        <f>'Core Indicators'!GA99</f>
        <v>2</v>
      </c>
      <c r="Z99" s="41">
        <f>'Core Indicators'!GI99</f>
        <v>0</v>
      </c>
      <c r="AA99" s="41">
        <f>'Core Indicators'!GQ99</f>
        <v>0</v>
      </c>
      <c r="AB99" s="41">
        <f>'Core Indicators'!GY99</f>
        <v>0</v>
      </c>
      <c r="AC99" s="41">
        <f>'Core Indicators'!HG99</f>
        <v>0</v>
      </c>
      <c r="AD99" s="41">
        <f>'Core Indicators'!HO99</f>
        <v>0</v>
      </c>
      <c r="AE99" s="41">
        <f>'Core Indicators'!HW99</f>
        <v>0</v>
      </c>
      <c r="AF99" s="41">
        <f>'Core Indicators'!IE99</f>
        <v>0</v>
      </c>
      <c r="AG99" s="41">
        <f>'Core Indicators'!IM99</f>
        <v>3</v>
      </c>
    </row>
    <row r="100" spans="1:33" ht="20.149999999999999" customHeight="1" x14ac:dyDescent="0.35">
      <c r="A100" s="233" t="str">
        <f>'Core Indicators'!A:A</f>
        <v>International Refugees in Malaysia</v>
      </c>
      <c r="B100" s="233" t="str">
        <f>'Core Indicators'!B:B</f>
        <v>Displacement</v>
      </c>
      <c r="C100" s="233" t="str">
        <f>'Core Indicators'!C100</f>
        <v>MYS001</v>
      </c>
      <c r="D100" s="233" t="str">
        <f>'Core Indicators'!D100</f>
        <v>Malaysia</v>
      </c>
      <c r="E100" s="233" t="str">
        <f>'Core Indicators'!E100</f>
        <v>MYS</v>
      </c>
      <c r="F100" s="42">
        <f>'Core Indicators'!O100</f>
        <v>9206</v>
      </c>
      <c r="G100" s="42">
        <f>'Core Indicators'!W100</f>
        <v>11231000</v>
      </c>
      <c r="H100" s="42">
        <f>'Core Indicators'!AE100</f>
        <v>11231000</v>
      </c>
      <c r="I100" s="42">
        <f>'Core Indicators'!AM100</f>
        <v>190000</v>
      </c>
      <c r="J100" s="42" t="str">
        <f>'Core Indicators'!AU100</f>
        <v>x</v>
      </c>
      <c r="K100" s="42" t="e">
        <f>'Core Indicators'!BC100</f>
        <v>#N/A</v>
      </c>
      <c r="L100" s="42">
        <f>'Core Indicators'!BK100</f>
        <v>0</v>
      </c>
      <c r="M100" s="42" t="e">
        <f>'Core Indicators'!BS100</f>
        <v>#N/A</v>
      </c>
      <c r="N100" s="42" t="e">
        <f>'Core Indicators'!CA100</f>
        <v>#N/A</v>
      </c>
      <c r="O100" s="42" t="e">
        <f>'Core Indicators'!CI100</f>
        <v>#N/A</v>
      </c>
      <c r="P100" s="42" t="e">
        <f>'Core Indicators'!CQ100</f>
        <v>#N/A</v>
      </c>
      <c r="Q100" s="42">
        <f>'Core Indicators'!DG100</f>
        <v>0</v>
      </c>
      <c r="R100" s="42">
        <f>'Core Indicators'!DO100</f>
        <v>11041000</v>
      </c>
      <c r="S100" s="42">
        <f>'Core Indicators'!DW100</f>
        <v>190000</v>
      </c>
      <c r="T100" s="42" t="str">
        <f>'Core Indicators'!EE100</f>
        <v>x</v>
      </c>
      <c r="U100" s="42" t="str">
        <f>'Core Indicators'!EM100</f>
        <v>x</v>
      </c>
      <c r="V100" s="42">
        <f>'Core Indicators'!FC100</f>
        <v>2</v>
      </c>
      <c r="W100" s="42" t="e">
        <f>'Core Indicators'!FK100</f>
        <v>#N/A</v>
      </c>
      <c r="X100" s="42" t="e">
        <f>'Core Indicators'!FS100</f>
        <v>#N/A</v>
      </c>
      <c r="Y100" s="42">
        <f>'Core Indicators'!GA100</f>
        <v>1</v>
      </c>
      <c r="Z100" s="42">
        <f>'Core Indicators'!GI100</f>
        <v>1</v>
      </c>
      <c r="AA100" s="42">
        <f>'Core Indicators'!GQ100</f>
        <v>0</v>
      </c>
      <c r="AB100" s="42">
        <f>'Core Indicators'!GY100</f>
        <v>0</v>
      </c>
      <c r="AC100" s="42">
        <f>'Core Indicators'!HG100</f>
        <v>2</v>
      </c>
      <c r="AD100" s="42">
        <f>'Core Indicators'!HO100</f>
        <v>2</v>
      </c>
      <c r="AE100" s="42">
        <f>'Core Indicators'!HW100</f>
        <v>0</v>
      </c>
      <c r="AF100" s="42">
        <f>'Core Indicators'!IE100</f>
        <v>0</v>
      </c>
      <c r="AG100" s="42">
        <f>'Core Indicators'!IM100</f>
        <v>0</v>
      </c>
    </row>
    <row r="101" spans="1:33" ht="20.149999999999999" customHeight="1" x14ac:dyDescent="0.35">
      <c r="A101" s="62" t="str">
        <f>'Core Indicators'!A:A</f>
        <v>Food Security Crisis in Namibia</v>
      </c>
      <c r="B101" s="62" t="str">
        <f>'Core Indicators'!B:B</f>
        <v>Drought</v>
      </c>
      <c r="C101" s="62" t="str">
        <f>'Core Indicators'!C101</f>
        <v>NAM002</v>
      </c>
      <c r="D101" s="62" t="str">
        <f>'Core Indicators'!D101</f>
        <v>Namibia</v>
      </c>
      <c r="E101" s="62" t="str">
        <f>'Core Indicators'!E101</f>
        <v>NAM</v>
      </c>
      <c r="F101" s="41">
        <f>'Core Indicators'!O101</f>
        <v>823290</v>
      </c>
      <c r="G101" s="41">
        <f>'Core Indicators'!W101</f>
        <v>3022000</v>
      </c>
      <c r="H101" s="41">
        <f>'Core Indicators'!AE101</f>
        <v>1911000</v>
      </c>
      <c r="I101" s="41">
        <f>'Core Indicators'!AM101</f>
        <v>0</v>
      </c>
      <c r="J101" s="41">
        <f>'Core Indicators'!AU101</f>
        <v>0</v>
      </c>
      <c r="K101" s="41">
        <f>'Core Indicators'!BC101</f>
        <v>0</v>
      </c>
      <c r="L101" s="41">
        <f>'Core Indicators'!BK101</f>
        <v>0</v>
      </c>
      <c r="M101" s="41" t="e">
        <f>'Core Indicators'!BS101</f>
        <v>#N/A</v>
      </c>
      <c r="N101" s="41" t="e">
        <f>'Core Indicators'!CA101</f>
        <v>#N/A</v>
      </c>
      <c r="O101" s="41" t="e">
        <f>'Core Indicators'!CI101</f>
        <v>#N/A</v>
      </c>
      <c r="P101" s="41" t="e">
        <f>'Core Indicators'!CQ101</f>
        <v>#N/A</v>
      </c>
      <c r="Q101" s="41">
        <f>'Core Indicators'!DG101</f>
        <v>1111000</v>
      </c>
      <c r="R101" s="41">
        <f>'Core Indicators'!DO101</f>
        <v>766000</v>
      </c>
      <c r="S101" s="41">
        <f>'Core Indicators'!DW101</f>
        <v>1057000</v>
      </c>
      <c r="T101" s="41">
        <f>'Core Indicators'!EE101</f>
        <v>88000</v>
      </c>
      <c r="U101" s="41">
        <f>'Core Indicators'!EM101</f>
        <v>0</v>
      </c>
      <c r="V101" s="41">
        <f>'Core Indicators'!FC101</f>
        <v>1</v>
      </c>
      <c r="W101" s="41" t="e">
        <f>'Core Indicators'!FK101</f>
        <v>#N/A</v>
      </c>
      <c r="X101" s="41" t="e">
        <f>'Core Indicators'!FS101</f>
        <v>#N/A</v>
      </c>
      <c r="Y101" s="41">
        <f>'Core Indicators'!GA101</f>
        <v>1</v>
      </c>
      <c r="Z101" s="41">
        <f>'Core Indicators'!GI101</f>
        <v>1</v>
      </c>
      <c r="AA101" s="41">
        <f>'Core Indicators'!GQ101</f>
        <v>0</v>
      </c>
      <c r="AB101" s="41">
        <f>'Core Indicators'!GY101</f>
        <v>0</v>
      </c>
      <c r="AC101" s="41">
        <f>'Core Indicators'!HG101</f>
        <v>0</v>
      </c>
      <c r="AD101" s="41">
        <f>'Core Indicators'!HO101</f>
        <v>0</v>
      </c>
      <c r="AE101" s="41">
        <f>'Core Indicators'!HW101</f>
        <v>0</v>
      </c>
      <c r="AF101" s="41">
        <f>'Core Indicators'!IE101</f>
        <v>0</v>
      </c>
      <c r="AG101" s="41">
        <f>'Core Indicators'!IM101</f>
        <v>2</v>
      </c>
    </row>
    <row r="102" spans="1:33" ht="20.149999999999999" customHeight="1" x14ac:dyDescent="0.35">
      <c r="A102" s="233" t="str">
        <f>'Core Indicators'!A:A</f>
        <v>Lake Chad basin crisis in Niger</v>
      </c>
      <c r="B102" s="233" t="str">
        <f>'Core Indicators'!B:B</f>
        <v>Conflict</v>
      </c>
      <c r="C102" s="233" t="str">
        <f>'Core Indicators'!C102</f>
        <v>NER002</v>
      </c>
      <c r="D102" s="233" t="str">
        <f>'Core Indicators'!D102</f>
        <v>Niger</v>
      </c>
      <c r="E102" s="233" t="str">
        <f>'Core Indicators'!E102</f>
        <v>NER</v>
      </c>
      <c r="F102" s="42">
        <f>'Core Indicators'!O102</f>
        <v>156906</v>
      </c>
      <c r="G102" s="42">
        <f>'Core Indicators'!W102</f>
        <v>840000</v>
      </c>
      <c r="H102" s="42">
        <f>'Core Indicators'!AE102</f>
        <v>820000</v>
      </c>
      <c r="I102" s="42">
        <f>'Core Indicators'!AM102</f>
        <v>335000</v>
      </c>
      <c r="J102" s="42">
        <f>'Core Indicators'!AU102</f>
        <v>141012</v>
      </c>
      <c r="K102" s="42" t="str">
        <f>'Core Indicators'!BC102</f>
        <v>x</v>
      </c>
      <c r="L102" s="42">
        <f>'Core Indicators'!BK102</f>
        <v>118</v>
      </c>
      <c r="M102" s="42" t="str">
        <f>'Core Indicators'!BS102</f>
        <v>x</v>
      </c>
      <c r="N102" s="42" t="str">
        <f>'Core Indicators'!CA102</f>
        <v>x</v>
      </c>
      <c r="O102" s="42" t="e">
        <f>'Core Indicators'!CI102</f>
        <v>#N/A</v>
      </c>
      <c r="P102" s="42" t="str">
        <f>'Core Indicators'!CQ102</f>
        <v>x</v>
      </c>
      <c r="Q102" s="42">
        <f>'Core Indicators'!DG102</f>
        <v>20000</v>
      </c>
      <c r="R102" s="42">
        <f>'Core Indicators'!DO102</f>
        <v>0</v>
      </c>
      <c r="S102" s="42">
        <f>'Core Indicators'!DW102</f>
        <v>532000</v>
      </c>
      <c r="T102" s="42">
        <f>'Core Indicators'!EE102</f>
        <v>288000</v>
      </c>
      <c r="U102" s="42">
        <f>'Core Indicators'!EM102</f>
        <v>0</v>
      </c>
      <c r="V102" s="42">
        <f>'Core Indicators'!FC102</f>
        <v>4</v>
      </c>
      <c r="W102" s="42" t="str">
        <f>'Core Indicators'!FK102</f>
        <v>x</v>
      </c>
      <c r="X102" s="42" t="str">
        <f>'Core Indicators'!FS102</f>
        <v>x</v>
      </c>
      <c r="Y102" s="42">
        <f>'Core Indicators'!GA102</f>
        <v>1</v>
      </c>
      <c r="Z102" s="42">
        <f>'Core Indicators'!GI102</f>
        <v>1</v>
      </c>
      <c r="AA102" s="42">
        <f>'Core Indicators'!GQ102</f>
        <v>2</v>
      </c>
      <c r="AB102" s="42">
        <f>'Core Indicators'!GY102</f>
        <v>3</v>
      </c>
      <c r="AC102" s="42">
        <f>'Core Indicators'!HG102</f>
        <v>0</v>
      </c>
      <c r="AD102" s="42">
        <f>'Core Indicators'!HO102</f>
        <v>2</v>
      </c>
      <c r="AE102" s="42">
        <f>'Core Indicators'!HW102</f>
        <v>1</v>
      </c>
      <c r="AF102" s="42">
        <f>'Core Indicators'!IE102</f>
        <v>1</v>
      </c>
      <c r="AG102" s="42">
        <f>'Core Indicators'!IM102</f>
        <v>2</v>
      </c>
    </row>
    <row r="103" spans="1:33" ht="20.149999999999999" customHeight="1" x14ac:dyDescent="0.35">
      <c r="A103" s="62" t="str">
        <f>'Core Indicators'!A:A</f>
        <v>Mali/Burkina Faso conflict</v>
      </c>
      <c r="B103" s="62" t="str">
        <f>'Core Indicators'!B:B</f>
        <v>Conflict</v>
      </c>
      <c r="C103" s="62" t="str">
        <f>'Core Indicators'!C103</f>
        <v>NER003</v>
      </c>
      <c r="D103" s="62" t="str">
        <f>'Core Indicators'!D103</f>
        <v>Niger</v>
      </c>
      <c r="E103" s="62" t="str">
        <f>'Core Indicators'!E103</f>
        <v>NER</v>
      </c>
      <c r="F103" s="41">
        <f>'Core Indicators'!O103</f>
        <v>210622</v>
      </c>
      <c r="G103" s="41">
        <f>'Core Indicators'!W103</f>
        <v>9014000</v>
      </c>
      <c r="H103" s="41">
        <f>'Core Indicators'!AE103</f>
        <v>1903000</v>
      </c>
      <c r="I103" s="41">
        <f>'Core Indicators'!AM103</f>
        <v>509000</v>
      </c>
      <c r="J103" s="41" t="str">
        <f>'Core Indicators'!AU103</f>
        <v>x</v>
      </c>
      <c r="K103" s="41" t="str">
        <f>'Core Indicators'!BC103</f>
        <v>x</v>
      </c>
      <c r="L103" s="41">
        <f>'Core Indicators'!BK103</f>
        <v>751</v>
      </c>
      <c r="M103" s="41" t="str">
        <f>'Core Indicators'!BS103</f>
        <v>x</v>
      </c>
      <c r="N103" s="41" t="str">
        <f>'Core Indicators'!CA103</f>
        <v>x</v>
      </c>
      <c r="O103" s="41" t="e">
        <f>'Core Indicators'!CI103</f>
        <v>#N/A</v>
      </c>
      <c r="P103" s="41" t="str">
        <f>'Core Indicators'!CQ103</f>
        <v>x</v>
      </c>
      <c r="Q103" s="41">
        <f>'Core Indicators'!DG103</f>
        <v>7112000</v>
      </c>
      <c r="R103" s="41">
        <f>'Core Indicators'!DO103</f>
        <v>0</v>
      </c>
      <c r="S103" s="41">
        <f>'Core Indicators'!DW103</f>
        <v>1178000</v>
      </c>
      <c r="T103" s="41">
        <f>'Core Indicators'!EE103</f>
        <v>725000</v>
      </c>
      <c r="U103" s="41">
        <f>'Core Indicators'!EM103</f>
        <v>0</v>
      </c>
      <c r="V103" s="41">
        <f>'Core Indicators'!FC103</f>
        <v>4</v>
      </c>
      <c r="W103" s="41" t="str">
        <f>'Core Indicators'!FK103</f>
        <v>x</v>
      </c>
      <c r="X103" s="41" t="str">
        <f>'Core Indicators'!FS103</f>
        <v>x</v>
      </c>
      <c r="Y103" s="41">
        <f>'Core Indicators'!GA103</f>
        <v>1</v>
      </c>
      <c r="Z103" s="41">
        <f>'Core Indicators'!GI103</f>
        <v>1</v>
      </c>
      <c r="AA103" s="41">
        <f>'Core Indicators'!GQ103</f>
        <v>2</v>
      </c>
      <c r="AB103" s="41">
        <f>'Core Indicators'!GY103</f>
        <v>3</v>
      </c>
      <c r="AC103" s="41">
        <f>'Core Indicators'!HG103</f>
        <v>0</v>
      </c>
      <c r="AD103" s="41">
        <f>'Core Indicators'!HO103</f>
        <v>1</v>
      </c>
      <c r="AE103" s="41">
        <f>'Core Indicators'!HW103</f>
        <v>2</v>
      </c>
      <c r="AF103" s="41">
        <f>'Core Indicators'!IE103</f>
        <v>1</v>
      </c>
      <c r="AG103" s="41">
        <f>'Core Indicators'!IM103</f>
        <v>3</v>
      </c>
    </row>
    <row r="104" spans="1:33" ht="20.149999999999999" customHeight="1" x14ac:dyDescent="0.35">
      <c r="A104" s="233" t="str">
        <f>'Core Indicators'!A:A</f>
        <v>Nigerian Refugees</v>
      </c>
      <c r="B104" s="233" t="str">
        <f>'Core Indicators'!B:B</f>
        <v>Displacement</v>
      </c>
      <c r="C104" s="233" t="str">
        <f>'Core Indicators'!C104</f>
        <v>NER004</v>
      </c>
      <c r="D104" s="233" t="str">
        <f>'Core Indicators'!D104</f>
        <v>Niger</v>
      </c>
      <c r="E104" s="233" t="str">
        <f>'Core Indicators'!E104</f>
        <v>NER</v>
      </c>
      <c r="F104" s="42">
        <f>'Core Indicators'!O104</f>
        <v>41796</v>
      </c>
      <c r="G104" s="42">
        <f>'Core Indicators'!W104</f>
        <v>5057000</v>
      </c>
      <c r="H104" s="42">
        <f>'Core Indicators'!AE104</f>
        <v>796000</v>
      </c>
      <c r="I104" s="42">
        <f>'Core Indicators'!AM104</f>
        <v>99000</v>
      </c>
      <c r="J104" s="42" t="str">
        <f>'Core Indicators'!AU104</f>
        <v>x</v>
      </c>
      <c r="K104" s="42" t="str">
        <f>'Core Indicators'!BC104</f>
        <v>x</v>
      </c>
      <c r="L104" s="42">
        <f>'Core Indicators'!BK104</f>
        <v>22</v>
      </c>
      <c r="M104" s="42">
        <f>'Core Indicators'!BS104</f>
        <v>0</v>
      </c>
      <c r="N104" s="42">
        <f>'Core Indicators'!CA104</f>
        <v>0</v>
      </c>
      <c r="O104" s="42" t="e">
        <f>'Core Indicators'!CI104</f>
        <v>#N/A</v>
      </c>
      <c r="P104" s="42">
        <f>'Core Indicators'!CQ104</f>
        <v>0</v>
      </c>
      <c r="Q104" s="42">
        <f>'Core Indicators'!DG104</f>
        <v>4261000</v>
      </c>
      <c r="R104" s="42">
        <f>'Core Indicators'!DO104</f>
        <v>0</v>
      </c>
      <c r="S104" s="42">
        <f>'Core Indicators'!DW104</f>
        <v>532000</v>
      </c>
      <c r="T104" s="42">
        <f>'Core Indicators'!EE104</f>
        <v>264000</v>
      </c>
      <c r="U104" s="42">
        <f>'Core Indicators'!EM104</f>
        <v>0</v>
      </c>
      <c r="V104" s="42">
        <f>'Core Indicators'!FC104</f>
        <v>3</v>
      </c>
      <c r="W104" s="42" t="str">
        <f>'Core Indicators'!FK104</f>
        <v>x</v>
      </c>
      <c r="X104" s="42" t="str">
        <f>'Core Indicators'!FS104</f>
        <v>x</v>
      </c>
      <c r="Y104" s="42">
        <f>'Core Indicators'!GA104</f>
        <v>1</v>
      </c>
      <c r="Z104" s="42">
        <f>'Core Indicators'!GI104</f>
        <v>0</v>
      </c>
      <c r="AA104" s="42">
        <f>'Core Indicators'!GQ104</f>
        <v>2</v>
      </c>
      <c r="AB104" s="42">
        <f>'Core Indicators'!GY104</f>
        <v>3</v>
      </c>
      <c r="AC104" s="42">
        <f>'Core Indicators'!HG104</f>
        <v>0</v>
      </c>
      <c r="AD104" s="42">
        <f>'Core Indicators'!HO104</f>
        <v>1</v>
      </c>
      <c r="AE104" s="42">
        <f>'Core Indicators'!HW104</f>
        <v>0</v>
      </c>
      <c r="AF104" s="42">
        <f>'Core Indicators'!IE104</f>
        <v>1</v>
      </c>
      <c r="AG104" s="42">
        <f>'Core Indicators'!IM104</f>
        <v>2</v>
      </c>
    </row>
    <row r="105" spans="1:33" ht="20.149999999999999" customHeight="1" x14ac:dyDescent="0.35">
      <c r="A105" s="62" t="str">
        <f>'Core Indicators'!A:A</f>
        <v>Complex crisis in Niger</v>
      </c>
      <c r="B105" s="62" t="str">
        <f>'Core Indicators'!B:B</f>
        <v>Conflict,Displacement,Drought,Floods,Food Security,Violence</v>
      </c>
      <c r="C105" s="62" t="str">
        <f>'Core Indicators'!C105</f>
        <v>NER006</v>
      </c>
      <c r="D105" s="62" t="str">
        <f>'Core Indicators'!D105</f>
        <v>Niger</v>
      </c>
      <c r="E105" s="62" t="str">
        <f>'Core Indicators'!E105</f>
        <v>NER</v>
      </c>
      <c r="F105" s="41">
        <f>'Core Indicators'!O105</f>
        <v>1186408</v>
      </c>
      <c r="G105" s="41">
        <f>'Core Indicators'!W105</f>
        <v>27139000</v>
      </c>
      <c r="H105" s="41">
        <f>'Core Indicators'!AE105</f>
        <v>9900000</v>
      </c>
      <c r="I105" s="41">
        <f>'Core Indicators'!AM105</f>
        <v>944000</v>
      </c>
      <c r="J105" s="41" t="str">
        <f>'Core Indicators'!AU105</f>
        <v>x</v>
      </c>
      <c r="K105" s="41" t="str">
        <f>'Core Indicators'!BC105</f>
        <v>x</v>
      </c>
      <c r="L105" s="41">
        <f>'Core Indicators'!BK105</f>
        <v>792</v>
      </c>
      <c r="M105" s="41" t="str">
        <f>'Core Indicators'!BS105</f>
        <v>x</v>
      </c>
      <c r="N105" s="41" t="str">
        <f>'Core Indicators'!CA105</f>
        <v>x</v>
      </c>
      <c r="O105" s="41" t="e">
        <f>'Core Indicators'!CI105</f>
        <v>#N/A</v>
      </c>
      <c r="P105" s="41" t="str">
        <f>'Core Indicators'!CQ105</f>
        <v>x</v>
      </c>
      <c r="Q105" s="41">
        <f>'Core Indicators'!DG105</f>
        <v>17239000</v>
      </c>
      <c r="R105" s="41">
        <f>'Core Indicators'!DO105</f>
        <v>5600000</v>
      </c>
      <c r="S105" s="41">
        <f>'Core Indicators'!DW105</f>
        <v>3023000</v>
      </c>
      <c r="T105" s="41">
        <f>'Core Indicators'!EE105</f>
        <v>1277000</v>
      </c>
      <c r="U105" s="41" t="str">
        <f>'Core Indicators'!EM105</f>
        <v>x</v>
      </c>
      <c r="V105" s="41">
        <f>'Core Indicators'!FC105</f>
        <v>4</v>
      </c>
      <c r="W105" s="41" t="str">
        <f>'Core Indicators'!FK105</f>
        <v>x</v>
      </c>
      <c r="X105" s="41" t="str">
        <f>'Core Indicators'!FS105</f>
        <v>x</v>
      </c>
      <c r="Y105" s="41">
        <f>'Core Indicators'!GA105</f>
        <v>1</v>
      </c>
      <c r="Z105" s="41">
        <f>'Core Indicators'!GI105</f>
        <v>1</v>
      </c>
      <c r="AA105" s="41">
        <f>'Core Indicators'!GQ105</f>
        <v>2</v>
      </c>
      <c r="AB105" s="41">
        <f>'Core Indicators'!GY105</f>
        <v>3</v>
      </c>
      <c r="AC105" s="41">
        <f>'Core Indicators'!HG105</f>
        <v>0</v>
      </c>
      <c r="AD105" s="41">
        <f>'Core Indicators'!HO105</f>
        <v>2</v>
      </c>
      <c r="AE105" s="41">
        <f>'Core Indicators'!HW105</f>
        <v>2</v>
      </c>
      <c r="AF105" s="41">
        <f>'Core Indicators'!IE105</f>
        <v>1</v>
      </c>
      <c r="AG105" s="41">
        <f>'Core Indicators'!IM105</f>
        <v>3</v>
      </c>
    </row>
    <row r="106" spans="1:33" ht="20.149999999999999" customHeight="1" x14ac:dyDescent="0.35">
      <c r="A106" s="233" t="str">
        <f>'Core Indicators'!A:A</f>
        <v>Complex crisis in Nigeria</v>
      </c>
      <c r="B106" s="233" t="str">
        <f>'Core Indicators'!B:B</f>
        <v>Conflict,Displacement,Violence,Epidemic,Floods</v>
      </c>
      <c r="C106" s="233" t="str">
        <f>'Core Indicators'!C106</f>
        <v>NGA001</v>
      </c>
      <c r="D106" s="233" t="str">
        <f>'Core Indicators'!D106</f>
        <v>Nigeria</v>
      </c>
      <c r="E106" s="233" t="str">
        <f>'Core Indicators'!E106</f>
        <v>NGA</v>
      </c>
      <c r="F106" s="42">
        <f>'Core Indicators'!O106</f>
        <v>910770</v>
      </c>
      <c r="G106" s="42">
        <f>'Core Indicators'!W106</f>
        <v>200346000</v>
      </c>
      <c r="H106" s="42">
        <f>'Core Indicators'!AE106</f>
        <v>114443000</v>
      </c>
      <c r="I106" s="42">
        <f>'Core Indicators'!AM106</f>
        <v>6787000</v>
      </c>
      <c r="J106" s="42" t="str">
        <f>'Core Indicators'!AU106</f>
        <v>x</v>
      </c>
      <c r="K106" s="42">
        <f>'Core Indicators'!BC106</f>
        <v>4996787</v>
      </c>
      <c r="L106" s="42">
        <f>'Core Indicators'!BK106</f>
        <v>4693</v>
      </c>
      <c r="M106" s="42" t="str">
        <f>'Core Indicators'!BS106</f>
        <v>x</v>
      </c>
      <c r="N106" s="42" t="str">
        <f>'Core Indicators'!CA106</f>
        <v>x</v>
      </c>
      <c r="O106" s="42" t="e">
        <f>'Core Indicators'!CI106</f>
        <v>#N/A</v>
      </c>
      <c r="P106" s="42" t="str">
        <f>'Core Indicators'!CQ106</f>
        <v>x</v>
      </c>
      <c r="Q106" s="42">
        <f>'Core Indicators'!DG106</f>
        <v>85903000</v>
      </c>
      <c r="R106" s="42">
        <f>'Core Indicators'!DO106</f>
        <v>82685000</v>
      </c>
      <c r="S106" s="42">
        <f>'Core Indicators'!DW106</f>
        <v>30759000</v>
      </c>
      <c r="T106" s="42">
        <f>'Core Indicators'!EE106</f>
        <v>999000</v>
      </c>
      <c r="U106" s="42">
        <f>'Core Indicators'!EM106</f>
        <v>0</v>
      </c>
      <c r="V106" s="42">
        <f>'Core Indicators'!FC106</f>
        <v>4</v>
      </c>
      <c r="W106" s="42" t="str">
        <f>'Core Indicators'!FK106</f>
        <v>x</v>
      </c>
      <c r="X106" s="42" t="str">
        <f>'Core Indicators'!FS106</f>
        <v>x</v>
      </c>
      <c r="Y106" s="42">
        <f>'Core Indicators'!GA106</f>
        <v>1</v>
      </c>
      <c r="Z106" s="42">
        <f>'Core Indicators'!GI106</f>
        <v>3</v>
      </c>
      <c r="AA106" s="42">
        <f>'Core Indicators'!GQ106</f>
        <v>3</v>
      </c>
      <c r="AB106" s="42">
        <f>'Core Indicators'!GY106</f>
        <v>3</v>
      </c>
      <c r="AC106" s="42">
        <f>'Core Indicators'!HG106</f>
        <v>2</v>
      </c>
      <c r="AD106" s="42">
        <f>'Core Indicators'!HO106</f>
        <v>3</v>
      </c>
      <c r="AE106" s="42">
        <f>'Core Indicators'!HW106</f>
        <v>3</v>
      </c>
      <c r="AF106" s="42">
        <f>'Core Indicators'!IE106</f>
        <v>1</v>
      </c>
      <c r="AG106" s="42">
        <f>'Core Indicators'!IM106</f>
        <v>2</v>
      </c>
    </row>
    <row r="107" spans="1:33" ht="20.149999999999999" customHeight="1" x14ac:dyDescent="0.35">
      <c r="A107" s="62" t="str">
        <f>'Core Indicators'!A:A</f>
        <v>Middle belt conflict</v>
      </c>
      <c r="B107" s="62" t="str">
        <f>'Core Indicators'!B:B</f>
        <v>Violence,Conflict</v>
      </c>
      <c r="C107" s="62" t="str">
        <f>'Core Indicators'!C107</f>
        <v>NGA003</v>
      </c>
      <c r="D107" s="62" t="str">
        <f>'Core Indicators'!D107</f>
        <v>Nigeria</v>
      </c>
      <c r="E107" s="62" t="str">
        <f>'Core Indicators'!E107</f>
        <v>NGA</v>
      </c>
      <c r="F107" s="41">
        <f>'Core Indicators'!O107</f>
        <v>142964</v>
      </c>
      <c r="G107" s="41">
        <f>'Core Indicators'!W107</f>
        <v>18515000</v>
      </c>
      <c r="H107" s="41">
        <f>'Core Indicators'!AE107</f>
        <v>10738000</v>
      </c>
      <c r="I107" s="41">
        <f>'Core Indicators'!AM107</f>
        <v>586000</v>
      </c>
      <c r="J107" s="41" t="str">
        <f>'Core Indicators'!AU107</f>
        <v>x</v>
      </c>
      <c r="K107" s="41" t="str">
        <f>'Core Indicators'!BC107</f>
        <v>x</v>
      </c>
      <c r="L107" s="41">
        <f>'Core Indicators'!BK107</f>
        <v>676</v>
      </c>
      <c r="M107" s="41" t="str">
        <f>'Core Indicators'!BS107</f>
        <v>x</v>
      </c>
      <c r="N107" s="41" t="str">
        <f>'Core Indicators'!CA107</f>
        <v>x</v>
      </c>
      <c r="O107" s="41" t="e">
        <f>'Core Indicators'!CI107</f>
        <v>#N/A</v>
      </c>
      <c r="P107" s="41" t="str">
        <f>'Core Indicators'!CQ107</f>
        <v>x</v>
      </c>
      <c r="Q107" s="41">
        <f>'Core Indicators'!DG107</f>
        <v>7777000</v>
      </c>
      <c r="R107" s="41">
        <f>'Core Indicators'!DO107</f>
        <v>7607000</v>
      </c>
      <c r="S107" s="41">
        <f>'Core Indicators'!DW107</f>
        <v>3105000</v>
      </c>
      <c r="T107" s="41">
        <f>'Core Indicators'!EE107</f>
        <v>26000</v>
      </c>
      <c r="U107" s="41">
        <f>'Core Indicators'!EM107</f>
        <v>0</v>
      </c>
      <c r="V107" s="41">
        <f>'Core Indicators'!FC107</f>
        <v>2</v>
      </c>
      <c r="W107" s="41" t="str">
        <f>'Core Indicators'!FK107</f>
        <v>x</v>
      </c>
      <c r="X107" s="41" t="str">
        <f>'Core Indicators'!FS107</f>
        <v>x</v>
      </c>
      <c r="Y107" s="41">
        <f>'Core Indicators'!GA107</f>
        <v>1</v>
      </c>
      <c r="Z107" s="41">
        <f>'Core Indicators'!GI107</f>
        <v>2</v>
      </c>
      <c r="AA107" s="41">
        <f>'Core Indicators'!GQ107</f>
        <v>0</v>
      </c>
      <c r="AB107" s="41">
        <f>'Core Indicators'!GY107</f>
        <v>0</v>
      </c>
      <c r="AC107" s="41">
        <f>'Core Indicators'!HG107</f>
        <v>0</v>
      </c>
      <c r="AD107" s="41">
        <f>'Core Indicators'!HO107</f>
        <v>2</v>
      </c>
      <c r="AE107" s="41">
        <f>'Core Indicators'!HW107</f>
        <v>2</v>
      </c>
      <c r="AF107" s="41">
        <f>'Core Indicators'!IE107</f>
        <v>1</v>
      </c>
      <c r="AG107" s="41">
        <f>'Core Indicators'!IM107</f>
        <v>1</v>
      </c>
    </row>
    <row r="108" spans="1:33" ht="20.149999999999999" customHeight="1" x14ac:dyDescent="0.35">
      <c r="A108" s="233" t="str">
        <f>'Core Indicators'!A:A</f>
        <v>Lake Chad basin crisis in Nigeria</v>
      </c>
      <c r="B108" s="233" t="str">
        <f>'Core Indicators'!B:B</f>
        <v>Conflict,Displacement</v>
      </c>
      <c r="C108" s="233" t="str">
        <f>'Core Indicators'!C108</f>
        <v>NGA004</v>
      </c>
      <c r="D108" s="233" t="str">
        <f>'Core Indicators'!D108</f>
        <v>Nigeria</v>
      </c>
      <c r="E108" s="233" t="str">
        <f>'Core Indicators'!E108</f>
        <v>NGA</v>
      </c>
      <c r="F108" s="42">
        <f>'Core Indicators'!O108</f>
        <v>157918</v>
      </c>
      <c r="G108" s="42">
        <f>'Core Indicators'!W108</f>
        <v>16100000</v>
      </c>
      <c r="H108" s="42">
        <f>'Core Indicators'!AE108</f>
        <v>16100000</v>
      </c>
      <c r="I108" s="42">
        <f>'Core Indicators'!AM108</f>
        <v>4656000</v>
      </c>
      <c r="J108" s="42" t="str">
        <f>'Core Indicators'!AU108</f>
        <v>x</v>
      </c>
      <c r="K108" s="42">
        <f>'Core Indicators'!BC108</f>
        <v>4800000</v>
      </c>
      <c r="L108" s="42">
        <f>'Core Indicators'!BK108</f>
        <v>1307</v>
      </c>
      <c r="M108" s="42" t="str">
        <f>'Core Indicators'!BS108</f>
        <v>x</v>
      </c>
      <c r="N108" s="42" t="str">
        <f>'Core Indicators'!CA108</f>
        <v>x</v>
      </c>
      <c r="O108" s="42" t="e">
        <f>'Core Indicators'!CI108</f>
        <v>#N/A</v>
      </c>
      <c r="P108" s="42" t="str">
        <f>'Core Indicators'!CQ108</f>
        <v>x</v>
      </c>
      <c r="Q108" s="42">
        <f>'Core Indicators'!DG108</f>
        <v>0</v>
      </c>
      <c r="R108" s="42">
        <f>'Core Indicators'!DO108</f>
        <v>8200000</v>
      </c>
      <c r="S108" s="42">
        <f>'Core Indicators'!DW108</f>
        <v>5600000</v>
      </c>
      <c r="T108" s="42">
        <f>'Core Indicators'!EE108</f>
        <v>2100000</v>
      </c>
      <c r="U108" s="42">
        <f>'Core Indicators'!EM108</f>
        <v>200000</v>
      </c>
      <c r="V108" s="42">
        <f>'Core Indicators'!FC108</f>
        <v>3</v>
      </c>
      <c r="W108" s="42" t="str">
        <f>'Core Indicators'!FK108</f>
        <v>x</v>
      </c>
      <c r="X108" s="42" t="str">
        <f>'Core Indicators'!FS108</f>
        <v>x</v>
      </c>
      <c r="Y108" s="42">
        <f>'Core Indicators'!GA108</f>
        <v>1</v>
      </c>
      <c r="Z108" s="42">
        <f>'Core Indicators'!GI108</f>
        <v>3</v>
      </c>
      <c r="AA108" s="42">
        <f>'Core Indicators'!GQ108</f>
        <v>3</v>
      </c>
      <c r="AB108" s="42">
        <f>'Core Indicators'!GY108</f>
        <v>3</v>
      </c>
      <c r="AC108" s="42">
        <f>'Core Indicators'!HG108</f>
        <v>2</v>
      </c>
      <c r="AD108" s="42">
        <f>'Core Indicators'!HO108</f>
        <v>3</v>
      </c>
      <c r="AE108" s="42">
        <f>'Core Indicators'!HW108</f>
        <v>3</v>
      </c>
      <c r="AF108" s="42">
        <f>'Core Indicators'!IE108</f>
        <v>1</v>
      </c>
      <c r="AG108" s="42">
        <f>'Core Indicators'!IM108</f>
        <v>3</v>
      </c>
    </row>
    <row r="109" spans="1:33" ht="20.149999999999999" customHeight="1" x14ac:dyDescent="0.35">
      <c r="A109" s="62" t="str">
        <f>'Core Indicators'!A:A</f>
        <v>Northwest Banditry</v>
      </c>
      <c r="B109" s="62" t="str">
        <f>'Core Indicators'!B:B</f>
        <v>Violence,Displacement</v>
      </c>
      <c r="C109" s="62" t="str">
        <f>'Core Indicators'!C109</f>
        <v>NGA007</v>
      </c>
      <c r="D109" s="62" t="str">
        <f>'Core Indicators'!D109</f>
        <v>Nigeria</v>
      </c>
      <c r="E109" s="62" t="str">
        <f>'Core Indicators'!E109</f>
        <v>NGA</v>
      </c>
      <c r="F109" s="41">
        <f>'Core Indicators'!O109</f>
        <v>237708</v>
      </c>
      <c r="G109" s="41">
        <f>'Core Indicators'!W109</f>
        <v>43885000</v>
      </c>
      <c r="H109" s="41">
        <f>'Core Indicators'!AE109</f>
        <v>27988000</v>
      </c>
      <c r="I109" s="41">
        <f>'Core Indicators'!AM109</f>
        <v>803000</v>
      </c>
      <c r="J109" s="41" t="str">
        <f>'Core Indicators'!AU109</f>
        <v>x</v>
      </c>
      <c r="K109" s="41" t="str">
        <f>'Core Indicators'!BC109</f>
        <v>x</v>
      </c>
      <c r="L109" s="41">
        <f>'Core Indicators'!BK109</f>
        <v>2403</v>
      </c>
      <c r="M109" s="41" t="str">
        <f>'Core Indicators'!BS109</f>
        <v>x</v>
      </c>
      <c r="N109" s="41" t="str">
        <f>'Core Indicators'!CA109</f>
        <v>x</v>
      </c>
      <c r="O109" s="41" t="e">
        <f>'Core Indicators'!CI109</f>
        <v>#N/A</v>
      </c>
      <c r="P109" s="41" t="str">
        <f>'Core Indicators'!CQ109</f>
        <v>x</v>
      </c>
      <c r="Q109" s="41">
        <f>'Core Indicators'!DG109</f>
        <v>15897000</v>
      </c>
      <c r="R109" s="41">
        <f>'Core Indicators'!DO109</f>
        <v>17748000</v>
      </c>
      <c r="S109" s="41">
        <f>'Core Indicators'!DW109</f>
        <v>9757000</v>
      </c>
      <c r="T109" s="41">
        <f>'Core Indicators'!EE109</f>
        <v>483000</v>
      </c>
      <c r="U109" s="41">
        <f>'Core Indicators'!EM109</f>
        <v>0</v>
      </c>
      <c r="V109" s="41">
        <f>'Core Indicators'!FC109</f>
        <v>2</v>
      </c>
      <c r="W109" s="41" t="str">
        <f>'Core Indicators'!FK109</f>
        <v>x</v>
      </c>
      <c r="X109" s="41" t="str">
        <f>'Core Indicators'!FS109</f>
        <v>x</v>
      </c>
      <c r="Y109" s="41">
        <f>'Core Indicators'!GA109</f>
        <v>1</v>
      </c>
      <c r="Z109" s="41">
        <f>'Core Indicators'!GI109</f>
        <v>2</v>
      </c>
      <c r="AA109" s="41">
        <f>'Core Indicators'!GQ109</f>
        <v>1</v>
      </c>
      <c r="AB109" s="41">
        <f>'Core Indicators'!GY109</f>
        <v>1</v>
      </c>
      <c r="AC109" s="41">
        <f>'Core Indicators'!HG109</f>
        <v>2</v>
      </c>
      <c r="AD109" s="41">
        <f>'Core Indicators'!HO109</f>
        <v>2</v>
      </c>
      <c r="AE109" s="41">
        <f>'Core Indicators'!HW109</f>
        <v>3</v>
      </c>
      <c r="AF109" s="41">
        <f>'Core Indicators'!IE109</f>
        <v>1</v>
      </c>
      <c r="AG109" s="41">
        <f>'Core Indicators'!IM109</f>
        <v>1</v>
      </c>
    </row>
    <row r="110" spans="1:33" ht="20.149999999999999" customHeight="1" x14ac:dyDescent="0.35">
      <c r="A110" s="233" t="str">
        <f>'Core Indicators'!A:A</f>
        <v>Cameroonian Refugees in Nigeria</v>
      </c>
      <c r="B110" s="233" t="str">
        <f>'Core Indicators'!B:B</f>
        <v>Displacement</v>
      </c>
      <c r="C110" s="233" t="str">
        <f>'Core Indicators'!C110</f>
        <v>NGA008</v>
      </c>
      <c r="D110" s="233" t="str">
        <f>'Core Indicators'!D110</f>
        <v>Nigeria</v>
      </c>
      <c r="E110" s="233" t="str">
        <f>'Core Indicators'!E110</f>
        <v>NGA</v>
      </c>
      <c r="F110" s="42">
        <f>'Core Indicators'!O110</f>
        <v>108869</v>
      </c>
      <c r="G110" s="42">
        <f>'Core Indicators'!W110</f>
        <v>12675000</v>
      </c>
      <c r="H110" s="42">
        <f>'Core Indicators'!AE110</f>
        <v>100000</v>
      </c>
      <c r="I110" s="42">
        <f>'Core Indicators'!AM110</f>
        <v>100000</v>
      </c>
      <c r="J110" s="42" t="str">
        <f>'Core Indicators'!AU110</f>
        <v>x</v>
      </c>
      <c r="K110" s="42" t="str">
        <f>'Core Indicators'!BC110</f>
        <v>x</v>
      </c>
      <c r="L110" s="42" t="str">
        <f>'Core Indicators'!BK110</f>
        <v>x</v>
      </c>
      <c r="M110" s="42" t="str">
        <f>'Core Indicators'!BS110</f>
        <v>x</v>
      </c>
      <c r="N110" s="42" t="str">
        <f>'Core Indicators'!CA110</f>
        <v>x</v>
      </c>
      <c r="O110" s="42" t="e">
        <f>'Core Indicators'!CI110</f>
        <v>#N/A</v>
      </c>
      <c r="P110" s="42" t="str">
        <f>'Core Indicators'!CQ110</f>
        <v>x</v>
      </c>
      <c r="Q110" s="42">
        <f>'Core Indicators'!DG110</f>
        <v>12575000</v>
      </c>
      <c r="R110" s="42">
        <f>'Core Indicators'!DO110</f>
        <v>0</v>
      </c>
      <c r="S110" s="42">
        <f>'Core Indicators'!DW110</f>
        <v>100000</v>
      </c>
      <c r="T110" s="42" t="str">
        <f>'Core Indicators'!EE110</f>
        <v>x</v>
      </c>
      <c r="U110" s="42" t="str">
        <f>'Core Indicators'!EM110</f>
        <v>x</v>
      </c>
      <c r="V110" s="42">
        <f>'Core Indicators'!FC110</f>
        <v>2</v>
      </c>
      <c r="W110" s="42" t="str">
        <f>'Core Indicators'!FK110</f>
        <v>x</v>
      </c>
      <c r="X110" s="42" t="str">
        <f>'Core Indicators'!FS110</f>
        <v>x</v>
      </c>
      <c r="Y110" s="42">
        <f>'Core Indicators'!GA110</f>
        <v>1</v>
      </c>
      <c r="Z110" s="42">
        <f>'Core Indicators'!GI110</f>
        <v>2</v>
      </c>
      <c r="AA110" s="42">
        <f>'Core Indicators'!GQ110</f>
        <v>0</v>
      </c>
      <c r="AB110" s="42">
        <f>'Core Indicators'!GY110</f>
        <v>3</v>
      </c>
      <c r="AC110" s="42">
        <f>'Core Indicators'!HG110</f>
        <v>0</v>
      </c>
      <c r="AD110" s="42">
        <f>'Core Indicators'!HO110</f>
        <v>1</v>
      </c>
      <c r="AE110" s="42">
        <f>'Core Indicators'!HW110</f>
        <v>0</v>
      </c>
      <c r="AF110" s="42">
        <f>'Core Indicators'!IE110</f>
        <v>1</v>
      </c>
      <c r="AG110" s="42">
        <f>'Core Indicators'!IM110</f>
        <v>1</v>
      </c>
    </row>
    <row r="111" spans="1:33" ht="20.149999999999999" customHeight="1" x14ac:dyDescent="0.35">
      <c r="A111" s="62" t="str">
        <f>'Core Indicators'!A:A</f>
        <v>Socioeconomic crisis in Nicaragua</v>
      </c>
      <c r="B111" s="62" t="str">
        <f>'Core Indicators'!B:B</f>
        <v>Socio-political</v>
      </c>
      <c r="C111" s="62" t="str">
        <f>'Core Indicators'!C111</f>
        <v>NIC001</v>
      </c>
      <c r="D111" s="62" t="str">
        <f>'Core Indicators'!D111</f>
        <v>Nicaragua</v>
      </c>
      <c r="E111" s="62" t="str">
        <f>'Core Indicators'!E111</f>
        <v>NIC</v>
      </c>
      <c r="F111" s="41">
        <f>'Core Indicators'!O111</f>
        <v>120340</v>
      </c>
      <c r="G111" s="41">
        <f>'Core Indicators'!W111</f>
        <v>7198000</v>
      </c>
      <c r="H111" s="41">
        <f>'Core Indicators'!AE111</f>
        <v>1773000</v>
      </c>
      <c r="I111" s="41">
        <f>'Core Indicators'!AM111</f>
        <v>250000</v>
      </c>
      <c r="J111" s="41" t="str">
        <f>'Core Indicators'!AU111</f>
        <v>x</v>
      </c>
      <c r="K111" s="41" t="str">
        <f>'Core Indicators'!BC111</f>
        <v>x</v>
      </c>
      <c r="L111" s="41">
        <f>'Core Indicators'!BK111</f>
        <v>8</v>
      </c>
      <c r="M111" s="41" t="str">
        <f>'Core Indicators'!BS111</f>
        <v>x</v>
      </c>
      <c r="N111" s="41" t="str">
        <f>'Core Indicators'!CA111</f>
        <v>x</v>
      </c>
      <c r="O111" s="41" t="e">
        <f>'Core Indicators'!CI111</f>
        <v>#N/A</v>
      </c>
      <c r="P111" s="41" t="str">
        <f>'Core Indicators'!CQ111</f>
        <v>x</v>
      </c>
      <c r="Q111" s="41">
        <f>'Core Indicators'!DG111</f>
        <v>5425000</v>
      </c>
      <c r="R111" s="41">
        <f>'Core Indicators'!DO111</f>
        <v>1773000</v>
      </c>
      <c r="S111" s="41" t="str">
        <f>'Core Indicators'!DW111</f>
        <v>x</v>
      </c>
      <c r="T111" s="41" t="str">
        <f>'Core Indicators'!EE111</f>
        <v>x</v>
      </c>
      <c r="U111" s="41" t="str">
        <f>'Core Indicators'!EM111</f>
        <v>x</v>
      </c>
      <c r="V111" s="41" t="str">
        <f>'Core Indicators'!FC111</f>
        <v>x</v>
      </c>
      <c r="W111" s="41" t="str">
        <f>'Core Indicators'!FK111</f>
        <v>x</v>
      </c>
      <c r="X111" s="41" t="str">
        <f>'Core Indicators'!FS111</f>
        <v>x</v>
      </c>
      <c r="Y111" s="41">
        <f>'Core Indicators'!GA111</f>
        <v>2</v>
      </c>
      <c r="Z111" s="41">
        <f>'Core Indicators'!GI111</f>
        <v>0</v>
      </c>
      <c r="AA111" s="41">
        <f>'Core Indicators'!GQ111</f>
        <v>2</v>
      </c>
      <c r="AB111" s="41">
        <f>'Core Indicators'!GY111</f>
        <v>0</v>
      </c>
      <c r="AC111" s="41">
        <f>'Core Indicators'!HG111</f>
        <v>0</v>
      </c>
      <c r="AD111" s="41">
        <f>'Core Indicators'!HO111</f>
        <v>0</v>
      </c>
      <c r="AE111" s="41">
        <f>'Core Indicators'!HW111</f>
        <v>0</v>
      </c>
      <c r="AF111" s="41">
        <f>'Core Indicators'!IE111</f>
        <v>0</v>
      </c>
      <c r="AG111" s="41">
        <f>'Core Indicators'!IM111</f>
        <v>0</v>
      </c>
    </row>
    <row r="112" spans="1:33" ht="20.149999999999999" customHeight="1" x14ac:dyDescent="0.35">
      <c r="A112" s="233" t="str">
        <f>'Core Indicators'!A:A</f>
        <v>Complex crisis in Pakistan</v>
      </c>
      <c r="B112" s="233" t="str">
        <f>'Core Indicators'!B:B</f>
        <v>Displacement,Conflict</v>
      </c>
      <c r="C112" s="233" t="str">
        <f>'Core Indicators'!C112</f>
        <v>PAK001</v>
      </c>
      <c r="D112" s="233" t="str">
        <f>'Core Indicators'!D112</f>
        <v>Pakistan</v>
      </c>
      <c r="E112" s="233" t="str">
        <f>'Core Indicators'!E112</f>
        <v>PAK</v>
      </c>
      <c r="F112" s="42">
        <f>'Core Indicators'!O112</f>
        <v>770880</v>
      </c>
      <c r="G112" s="42">
        <f>'Core Indicators'!W112</f>
        <v>245145000</v>
      </c>
      <c r="H112" s="42">
        <f>'Core Indicators'!AE112</f>
        <v>94415000</v>
      </c>
      <c r="I112" s="42">
        <f>'Core Indicators'!AM112</f>
        <v>3598000</v>
      </c>
      <c r="J112" s="42">
        <f>'Core Indicators'!AU112</f>
        <v>12900</v>
      </c>
      <c r="K112" s="42" t="str">
        <f>'Core Indicators'!BC112</f>
        <v>x</v>
      </c>
      <c r="L112" s="42">
        <f>'Core Indicators'!BK112</f>
        <v>1149</v>
      </c>
      <c r="M112" s="42">
        <f>'Core Indicators'!BS112</f>
        <v>1200000</v>
      </c>
      <c r="N112" s="42">
        <f>'Core Indicators'!CA112</f>
        <v>805000</v>
      </c>
      <c r="O112" s="42" t="e">
        <f>'Core Indicators'!CI112</f>
        <v>#N/A</v>
      </c>
      <c r="P112" s="42" t="str">
        <f>'Core Indicators'!CQ112</f>
        <v>x</v>
      </c>
      <c r="Q112" s="42">
        <f>'Core Indicators'!DG112</f>
        <v>150730000</v>
      </c>
      <c r="R112" s="42">
        <f>'Core Indicators'!DO112</f>
        <v>73815000</v>
      </c>
      <c r="S112" s="42">
        <f>'Core Indicators'!DW112</f>
        <v>19000000</v>
      </c>
      <c r="T112" s="42">
        <f>'Core Indicators'!EE112</f>
        <v>1600000</v>
      </c>
      <c r="U112" s="42">
        <f>'Core Indicators'!EM112</f>
        <v>0</v>
      </c>
      <c r="V112" s="42">
        <f>'Core Indicators'!FC112</f>
        <v>3</v>
      </c>
      <c r="W112" s="42" t="str">
        <f>'Core Indicators'!FK112</f>
        <v>x</v>
      </c>
      <c r="X112" s="42" t="str">
        <f>'Core Indicators'!FS112</f>
        <v>x</v>
      </c>
      <c r="Y112" s="42">
        <f>'Core Indicators'!GA112</f>
        <v>2</v>
      </c>
      <c r="Z112" s="42">
        <f>'Core Indicators'!GI112</f>
        <v>2</v>
      </c>
      <c r="AA112" s="42">
        <f>'Core Indicators'!GQ112</f>
        <v>2</v>
      </c>
      <c r="AB112" s="42">
        <f>'Core Indicators'!GY112</f>
        <v>0</v>
      </c>
      <c r="AC112" s="42">
        <f>'Core Indicators'!HG112</f>
        <v>2</v>
      </c>
      <c r="AD112" s="42">
        <f>'Core Indicators'!HO112</f>
        <v>3</v>
      </c>
      <c r="AE112" s="42">
        <f>'Core Indicators'!HW112</f>
        <v>1</v>
      </c>
      <c r="AF112" s="42">
        <f>'Core Indicators'!IE112</f>
        <v>1</v>
      </c>
      <c r="AG112" s="42">
        <f>'Core Indicators'!IM112</f>
        <v>3</v>
      </c>
    </row>
    <row r="113" spans="1:33" ht="20.149999999999999" customHeight="1" x14ac:dyDescent="0.35">
      <c r="A113" s="62" t="str">
        <f>'Core Indicators'!A:A</f>
        <v>Kashmir conflict in Pakistan</v>
      </c>
      <c r="B113" s="62" t="str">
        <f>'Core Indicators'!B:B</f>
        <v>Conflict</v>
      </c>
      <c r="C113" s="62" t="str">
        <f>'Core Indicators'!C113</f>
        <v>PAK004</v>
      </c>
      <c r="D113" s="62" t="str">
        <f>'Core Indicators'!D113</f>
        <v>Pakistan</v>
      </c>
      <c r="E113" s="62" t="str">
        <f>'Core Indicators'!E113</f>
        <v>PAK</v>
      </c>
      <c r="F113" s="41">
        <f>'Core Indicators'!O113</f>
        <v>13297</v>
      </c>
      <c r="G113" s="41">
        <f>'Core Indicators'!W113</f>
        <v>4179000</v>
      </c>
      <c r="H113" s="41" t="str">
        <f>'Core Indicators'!AE113</f>
        <v>x</v>
      </c>
      <c r="I113" s="41" t="str">
        <f>'Core Indicators'!AM113</f>
        <v>x</v>
      </c>
      <c r="J113" s="41" t="str">
        <f>'Core Indicators'!AU113</f>
        <v>x</v>
      </c>
      <c r="K113" s="41" t="str">
        <f>'Core Indicators'!BC113</f>
        <v>x</v>
      </c>
      <c r="L113" s="41">
        <f>'Core Indicators'!BK113</f>
        <v>4</v>
      </c>
      <c r="M113" s="41" t="str">
        <f>'Core Indicators'!BS113</f>
        <v>x</v>
      </c>
      <c r="N113" s="41" t="str">
        <f>'Core Indicators'!CA113</f>
        <v>x</v>
      </c>
      <c r="O113" s="41" t="e">
        <f>'Core Indicators'!CI113</f>
        <v>#N/A</v>
      </c>
      <c r="P113" s="41" t="str">
        <f>'Core Indicators'!CQ113</f>
        <v>x</v>
      </c>
      <c r="Q113" s="41">
        <f>'Core Indicators'!DG113</f>
        <v>4179000</v>
      </c>
      <c r="R113" s="41" t="str">
        <f>'Core Indicators'!DO113</f>
        <v>x</v>
      </c>
      <c r="S113" s="41" t="str">
        <f>'Core Indicators'!DW113</f>
        <v>x</v>
      </c>
      <c r="T113" s="41" t="str">
        <f>'Core Indicators'!EE113</f>
        <v>x</v>
      </c>
      <c r="U113" s="41" t="str">
        <f>'Core Indicators'!EM113</f>
        <v>x</v>
      </c>
      <c r="V113" s="41">
        <f>'Core Indicators'!FC113</f>
        <v>3</v>
      </c>
      <c r="W113" s="41" t="str">
        <f>'Core Indicators'!FK113</f>
        <v>x</v>
      </c>
      <c r="X113" s="41" t="str">
        <f>'Core Indicators'!FS113</f>
        <v>x</v>
      </c>
      <c r="Y113" s="41">
        <f>'Core Indicators'!GA113</f>
        <v>2</v>
      </c>
      <c r="Z113" s="41">
        <f>'Core Indicators'!GI113</f>
        <v>1</v>
      </c>
      <c r="AA113" s="41">
        <f>'Core Indicators'!GQ113</f>
        <v>2</v>
      </c>
      <c r="AB113" s="41">
        <f>'Core Indicators'!GY113</f>
        <v>0</v>
      </c>
      <c r="AC113" s="41">
        <f>'Core Indicators'!HG113</f>
        <v>2</v>
      </c>
      <c r="AD113" s="41">
        <f>'Core Indicators'!HO113</f>
        <v>3</v>
      </c>
      <c r="AE113" s="41">
        <f>'Core Indicators'!HW113</f>
        <v>1</v>
      </c>
      <c r="AF113" s="41">
        <f>'Core Indicators'!IE113</f>
        <v>1</v>
      </c>
      <c r="AG113" s="41">
        <f>'Core Indicators'!IM113</f>
        <v>3</v>
      </c>
    </row>
    <row r="114" spans="1:33" ht="20.149999999999999" customHeight="1" x14ac:dyDescent="0.35">
      <c r="A114" s="233" t="str">
        <f>'Core Indicators'!A:A</f>
        <v xml:space="preserve">Floods in Pakistan </v>
      </c>
      <c r="B114" s="233" t="str">
        <f>'Core Indicators'!B:B</f>
        <v>Other seasonal event</v>
      </c>
      <c r="C114" s="233" t="str">
        <f>'Core Indicators'!C114</f>
        <v>PAK005</v>
      </c>
      <c r="D114" s="233" t="str">
        <f>'Core Indicators'!D114</f>
        <v>Pakistan</v>
      </c>
      <c r="E114" s="233" t="str">
        <f>'Core Indicators'!E114</f>
        <v>PAK</v>
      </c>
      <c r="F114" s="42">
        <f>'Core Indicators'!O114</f>
        <v>669831</v>
      </c>
      <c r="G114" s="42">
        <f>'Core Indicators'!W114</f>
        <v>33000000</v>
      </c>
      <c r="H114" s="42">
        <f>'Core Indicators'!AE114</f>
        <v>33000000</v>
      </c>
      <c r="I114" s="42">
        <f>'Core Indicators'!AM114</f>
        <v>300000</v>
      </c>
      <c r="J114" s="42">
        <f>'Core Indicators'!AU114</f>
        <v>12867</v>
      </c>
      <c r="K114" s="42">
        <f>'Core Indicators'!BC114</f>
        <v>0</v>
      </c>
      <c r="L114" s="42">
        <f>'Core Indicators'!BK114</f>
        <v>1739</v>
      </c>
      <c r="M114" s="42">
        <f>'Core Indicators'!BS114</f>
        <v>1200000</v>
      </c>
      <c r="N114" s="42">
        <f>'Core Indicators'!CA114</f>
        <v>805000</v>
      </c>
      <c r="O114" s="42" t="e">
        <f>'Core Indicators'!CI114</f>
        <v>#N/A</v>
      </c>
      <c r="P114" s="42">
        <f>'Core Indicators'!CQ114</f>
        <v>0</v>
      </c>
      <c r="Q114" s="42">
        <f>'Core Indicators'!DG114</f>
        <v>0</v>
      </c>
      <c r="R114" s="42">
        <f>'Core Indicators'!DO114</f>
        <v>12400000</v>
      </c>
      <c r="S114" s="42">
        <f>'Core Indicators'!DW114</f>
        <v>20570000</v>
      </c>
      <c r="T114" s="42">
        <f>'Core Indicators'!EE114</f>
        <v>30000</v>
      </c>
      <c r="U114" s="42">
        <f>'Core Indicators'!EM114</f>
        <v>0</v>
      </c>
      <c r="V114" s="42">
        <f>'Core Indicators'!FC114</f>
        <v>2</v>
      </c>
      <c r="W114" s="42" t="e">
        <f>'Core Indicators'!FK114</f>
        <v>#N/A</v>
      </c>
      <c r="X114" s="42" t="e">
        <f>'Core Indicators'!FS114</f>
        <v>#N/A</v>
      </c>
      <c r="Y114" s="42">
        <f>'Core Indicators'!GA114</f>
        <v>2</v>
      </c>
      <c r="Z114" s="42">
        <f>'Core Indicators'!GI114</f>
        <v>1</v>
      </c>
      <c r="AA114" s="42">
        <f>'Core Indicators'!GQ114</f>
        <v>2</v>
      </c>
      <c r="AB114" s="42">
        <f>'Core Indicators'!GY114</f>
        <v>0</v>
      </c>
      <c r="AC114" s="42">
        <f>'Core Indicators'!HG114</f>
        <v>0</v>
      </c>
      <c r="AD114" s="42">
        <f>'Core Indicators'!HO114</f>
        <v>0</v>
      </c>
      <c r="AE114" s="42">
        <f>'Core Indicators'!HW114</f>
        <v>1</v>
      </c>
      <c r="AF114" s="42">
        <f>'Core Indicators'!IE114</f>
        <v>1</v>
      </c>
      <c r="AG114" s="42">
        <f>'Core Indicators'!IM114</f>
        <v>3</v>
      </c>
    </row>
    <row r="115" spans="1:33" ht="20.149999999999999" customHeight="1" x14ac:dyDescent="0.35">
      <c r="A115" s="62" t="str">
        <f>'Core Indicators'!A:A</f>
        <v>Venezuela displacement in Panama</v>
      </c>
      <c r="B115" s="62" t="str">
        <f>'Core Indicators'!B:B</f>
        <v>Displacement</v>
      </c>
      <c r="C115" s="62" t="str">
        <f>'Core Indicators'!C115</f>
        <v>PAN002</v>
      </c>
      <c r="D115" s="62" t="str">
        <f>'Core Indicators'!D115</f>
        <v>Panama</v>
      </c>
      <c r="E115" s="62" t="str">
        <f>'Core Indicators'!E115</f>
        <v>PAN</v>
      </c>
      <c r="F115" s="41">
        <f>'Core Indicators'!O115</f>
        <v>74180</v>
      </c>
      <c r="G115" s="41">
        <f>'Core Indicators'!W115</f>
        <v>58000</v>
      </c>
      <c r="H115" s="41">
        <f>'Core Indicators'!AE115</f>
        <v>58000</v>
      </c>
      <c r="I115" s="41">
        <f>'Core Indicators'!AM115</f>
        <v>58000</v>
      </c>
      <c r="J115" s="41" t="str">
        <f>'Core Indicators'!AU115</f>
        <v>x</v>
      </c>
      <c r="K115" s="41" t="str">
        <f>'Core Indicators'!BC115</f>
        <v>x</v>
      </c>
      <c r="L115" s="41">
        <f>'Core Indicators'!BK115</f>
        <v>14</v>
      </c>
      <c r="M115" s="41" t="str">
        <f>'Core Indicators'!BS115</f>
        <v>x</v>
      </c>
      <c r="N115" s="41" t="str">
        <f>'Core Indicators'!CA115</f>
        <v>x</v>
      </c>
      <c r="O115" s="41" t="e">
        <f>'Core Indicators'!CI115</f>
        <v>#N/A</v>
      </c>
      <c r="P115" s="41" t="str">
        <f>'Core Indicators'!CQ115</f>
        <v>x</v>
      </c>
      <c r="Q115" s="41">
        <f>'Core Indicators'!DG115</f>
        <v>0</v>
      </c>
      <c r="R115" s="41">
        <f>'Core Indicators'!DO115</f>
        <v>23000</v>
      </c>
      <c r="S115" s="41">
        <f>'Core Indicators'!DW115</f>
        <v>36000</v>
      </c>
      <c r="T115" s="41">
        <f>'Core Indicators'!EE115</f>
        <v>0</v>
      </c>
      <c r="U115" s="41">
        <f>'Core Indicators'!EM115</f>
        <v>0</v>
      </c>
      <c r="V115" s="41">
        <f>'Core Indicators'!FC115</f>
        <v>2</v>
      </c>
      <c r="W115" s="41" t="str">
        <f>'Core Indicators'!FK115</f>
        <v>x</v>
      </c>
      <c r="X115" s="41" t="str">
        <f>'Core Indicators'!FS115</f>
        <v>x</v>
      </c>
      <c r="Y115" s="41">
        <f>'Core Indicators'!GA115</f>
        <v>1</v>
      </c>
      <c r="Z115" s="41">
        <f>'Core Indicators'!GI115</f>
        <v>1</v>
      </c>
      <c r="AA115" s="41">
        <f>'Core Indicators'!GQ115</f>
        <v>0</v>
      </c>
      <c r="AB115" s="41">
        <f>'Core Indicators'!GY115</f>
        <v>0</v>
      </c>
      <c r="AC115" s="41">
        <f>'Core Indicators'!HG115</f>
        <v>2</v>
      </c>
      <c r="AD115" s="41">
        <f>'Core Indicators'!HO115</f>
        <v>0</v>
      </c>
      <c r="AE115" s="41">
        <f>'Core Indicators'!HW115</f>
        <v>1</v>
      </c>
      <c r="AF115" s="41">
        <f>'Core Indicators'!IE115</f>
        <v>0</v>
      </c>
      <c r="AG115" s="41">
        <f>'Core Indicators'!IM115</f>
        <v>1</v>
      </c>
    </row>
    <row r="116" spans="1:33" ht="20.149999999999999" customHeight="1" x14ac:dyDescent="0.35">
      <c r="A116" s="233" t="str">
        <f>'Core Indicators'!A:A</f>
        <v>Venezuela displacement in Peru</v>
      </c>
      <c r="B116" s="233" t="str">
        <f>'Core Indicators'!B:B</f>
        <v>Displacement</v>
      </c>
      <c r="C116" s="233" t="str">
        <f>'Core Indicators'!C116</f>
        <v>PER002</v>
      </c>
      <c r="D116" s="233" t="str">
        <f>'Core Indicators'!D116</f>
        <v>Peru</v>
      </c>
      <c r="E116" s="233" t="str">
        <f>'Core Indicators'!E116</f>
        <v>PER</v>
      </c>
      <c r="F116" s="42">
        <f>'Core Indicators'!O116</f>
        <v>189315</v>
      </c>
      <c r="G116" s="42">
        <f>'Core Indicators'!W116</f>
        <v>34353000</v>
      </c>
      <c r="H116" s="42">
        <f>'Core Indicators'!AE116</f>
        <v>14621000</v>
      </c>
      <c r="I116" s="42">
        <f>'Core Indicators'!AM116</f>
        <v>1610000</v>
      </c>
      <c r="J116" s="42" t="str">
        <f>'Core Indicators'!AU116</f>
        <v>x</v>
      </c>
      <c r="K116" s="42" t="str">
        <f>'Core Indicators'!BC116</f>
        <v>x</v>
      </c>
      <c r="L116" s="42">
        <f>'Core Indicators'!BK116</f>
        <v>0</v>
      </c>
      <c r="M116" s="42" t="str">
        <f>'Core Indicators'!BS116</f>
        <v>x</v>
      </c>
      <c r="N116" s="42" t="str">
        <f>'Core Indicators'!CA116</f>
        <v>x</v>
      </c>
      <c r="O116" s="42" t="e">
        <f>'Core Indicators'!CI116</f>
        <v>#N/A</v>
      </c>
      <c r="P116" s="42" t="str">
        <f>'Core Indicators'!CQ116</f>
        <v>x</v>
      </c>
      <c r="Q116" s="42">
        <f>'Core Indicators'!DG116</f>
        <v>19732000</v>
      </c>
      <c r="R116" s="42">
        <f>'Core Indicators'!DO116</f>
        <v>13560000</v>
      </c>
      <c r="S116" s="42">
        <f>'Core Indicators'!DW116</f>
        <v>1060000</v>
      </c>
      <c r="T116" s="42">
        <f>'Core Indicators'!EE116</f>
        <v>0</v>
      </c>
      <c r="U116" s="42">
        <f>'Core Indicators'!EM116</f>
        <v>0</v>
      </c>
      <c r="V116" s="42">
        <f>'Core Indicators'!FC116</f>
        <v>3</v>
      </c>
      <c r="W116" s="42" t="str">
        <f>'Core Indicators'!FK116</f>
        <v>x</v>
      </c>
      <c r="X116" s="42" t="str">
        <f>'Core Indicators'!FS116</f>
        <v>x</v>
      </c>
      <c r="Y116" s="42">
        <f>'Core Indicators'!GA116</f>
        <v>0</v>
      </c>
      <c r="Z116" s="42">
        <f>'Core Indicators'!GI116</f>
        <v>0</v>
      </c>
      <c r="AA116" s="42">
        <f>'Core Indicators'!GQ116</f>
        <v>1</v>
      </c>
      <c r="AB116" s="42">
        <f>'Core Indicators'!GY116</f>
        <v>0</v>
      </c>
      <c r="AC116" s="42">
        <f>'Core Indicators'!HG116</f>
        <v>2</v>
      </c>
      <c r="AD116" s="42">
        <f>'Core Indicators'!HO116</f>
        <v>2</v>
      </c>
      <c r="AE116" s="42">
        <f>'Core Indicators'!HW116</f>
        <v>0</v>
      </c>
      <c r="AF116" s="42">
        <f>'Core Indicators'!IE116</f>
        <v>1</v>
      </c>
      <c r="AG116" s="42">
        <f>'Core Indicators'!IM116</f>
        <v>3</v>
      </c>
    </row>
    <row r="117" spans="1:33" ht="20.149999999999999" customHeight="1" x14ac:dyDescent="0.35">
      <c r="A117" s="62" t="str">
        <f>'Core Indicators'!A:A</f>
        <v>Multiple crises in the Philippines</v>
      </c>
      <c r="B117" s="62" t="str">
        <f>'Core Indicators'!B:B</f>
        <v>Conflict,Cyclone,Violence,Floods,Other seasonal event</v>
      </c>
      <c r="C117" s="62" t="str">
        <f>'Core Indicators'!C117</f>
        <v>PHL001</v>
      </c>
      <c r="D117" s="62" t="str">
        <f>'Core Indicators'!D117</f>
        <v>Philippines</v>
      </c>
      <c r="E117" s="62" t="str">
        <f>'Core Indicators'!E117</f>
        <v>PHL</v>
      </c>
      <c r="F117" s="41">
        <f>'Core Indicators'!O117</f>
        <v>229408</v>
      </c>
      <c r="G117" s="41">
        <f>'Core Indicators'!W117</f>
        <v>91646000</v>
      </c>
      <c r="H117" s="41">
        <f>'Core Indicators'!AE117</f>
        <v>8015000</v>
      </c>
      <c r="I117" s="41">
        <f>'Core Indicators'!AM117</f>
        <v>251000</v>
      </c>
      <c r="J117" s="41">
        <f>'Core Indicators'!AU117</f>
        <v>51</v>
      </c>
      <c r="K117" s="41" t="str">
        <f>'Core Indicators'!BC117</f>
        <v>x</v>
      </c>
      <c r="L117" s="41">
        <f>'Core Indicators'!BK117</f>
        <v>226</v>
      </c>
      <c r="M117" s="41">
        <f>'Core Indicators'!BS117</f>
        <v>17118</v>
      </c>
      <c r="N117" s="41">
        <f>'Core Indicators'!CA117</f>
        <v>1942</v>
      </c>
      <c r="O117" s="41" t="e">
        <f>'Core Indicators'!CI117</f>
        <v>#N/A</v>
      </c>
      <c r="P117" s="41">
        <f>'Core Indicators'!CQ117</f>
        <v>221110472</v>
      </c>
      <c r="Q117" s="41">
        <f>'Core Indicators'!DG117</f>
        <v>83631000</v>
      </c>
      <c r="R117" s="41">
        <f>'Core Indicators'!DO117</f>
        <v>7731000</v>
      </c>
      <c r="S117" s="41">
        <f>'Core Indicators'!DW117</f>
        <v>284000</v>
      </c>
      <c r="T117" s="41" t="str">
        <f>'Core Indicators'!EE117</f>
        <v>x</v>
      </c>
      <c r="U117" s="41" t="str">
        <f>'Core Indicators'!EM117</f>
        <v>x</v>
      </c>
      <c r="V117" s="41">
        <f>'Core Indicators'!FC117</f>
        <v>4</v>
      </c>
      <c r="W117" s="41" t="str">
        <f>'Core Indicators'!FK117</f>
        <v>x</v>
      </c>
      <c r="X117" s="41" t="str">
        <f>'Core Indicators'!FS117</f>
        <v>x</v>
      </c>
      <c r="Y117" s="41">
        <f>'Core Indicators'!GA117</f>
        <v>1</v>
      </c>
      <c r="Z117" s="41">
        <f>'Core Indicators'!GI117</f>
        <v>0</v>
      </c>
      <c r="AA117" s="41">
        <f>'Core Indicators'!GQ117</f>
        <v>0</v>
      </c>
      <c r="AB117" s="41">
        <f>'Core Indicators'!GY117</f>
        <v>0</v>
      </c>
      <c r="AC117" s="41">
        <f>'Core Indicators'!HG117</f>
        <v>0</v>
      </c>
      <c r="AD117" s="41">
        <f>'Core Indicators'!HO117</f>
        <v>0</v>
      </c>
      <c r="AE117" s="41">
        <f>'Core Indicators'!HW117</f>
        <v>1</v>
      </c>
      <c r="AF117" s="41">
        <f>'Core Indicators'!IE117</f>
        <v>1</v>
      </c>
      <c r="AG117" s="41">
        <f>'Core Indicators'!IM117</f>
        <v>3</v>
      </c>
    </row>
    <row r="118" spans="1:33" ht="20.149999999999999" customHeight="1" x14ac:dyDescent="0.35">
      <c r="A118" s="233" t="str">
        <f>'Core Indicators'!A:A</f>
        <v>Mindanao conflict</v>
      </c>
      <c r="B118" s="233" t="str">
        <f>'Core Indicators'!B:B</f>
        <v>Conflict,Violence</v>
      </c>
      <c r="C118" s="233" t="str">
        <f>'Core Indicators'!C118</f>
        <v>PHL003</v>
      </c>
      <c r="D118" s="233" t="str">
        <f>'Core Indicators'!D118</f>
        <v>Philippines</v>
      </c>
      <c r="E118" s="233" t="str">
        <f>'Core Indicators'!E118</f>
        <v>PHL</v>
      </c>
      <c r="F118" s="42">
        <f>'Core Indicators'!O118</f>
        <v>99949</v>
      </c>
      <c r="G118" s="42">
        <f>'Core Indicators'!W118</f>
        <v>26252000</v>
      </c>
      <c r="H118" s="42">
        <f>'Core Indicators'!AE118</f>
        <v>108000</v>
      </c>
      <c r="I118" s="42">
        <f>'Core Indicators'!AM118</f>
        <v>108000</v>
      </c>
      <c r="J118" s="42">
        <f>'Core Indicators'!AU118</f>
        <v>0</v>
      </c>
      <c r="K118" s="42">
        <f>'Core Indicators'!BC118</f>
        <v>0</v>
      </c>
      <c r="L118" s="42">
        <f>'Core Indicators'!BK118</f>
        <v>133</v>
      </c>
      <c r="M118" s="42">
        <f>'Core Indicators'!BS118</f>
        <v>0</v>
      </c>
      <c r="N118" s="42">
        <f>'Core Indicators'!CA118</f>
        <v>0</v>
      </c>
      <c r="O118" s="42" t="e">
        <f>'Core Indicators'!CI118</f>
        <v>#N/A</v>
      </c>
      <c r="P118" s="42">
        <f>'Core Indicators'!CQ118</f>
        <v>0</v>
      </c>
      <c r="Q118" s="42">
        <f>'Core Indicators'!DG118</f>
        <v>26144000</v>
      </c>
      <c r="R118" s="42">
        <f>'Core Indicators'!DO118</f>
        <v>0</v>
      </c>
      <c r="S118" s="42">
        <f>'Core Indicators'!DW118</f>
        <v>108000</v>
      </c>
      <c r="T118" s="42" t="str">
        <f>'Core Indicators'!EE118</f>
        <v>x</v>
      </c>
      <c r="U118" s="42" t="str">
        <f>'Core Indicators'!EM118</f>
        <v>x</v>
      </c>
      <c r="V118" s="42">
        <f>'Core Indicators'!FC118</f>
        <v>4</v>
      </c>
      <c r="W118" s="42">
        <f>'Core Indicators'!FK118</f>
        <v>0</v>
      </c>
      <c r="X118" s="42">
        <f>'Core Indicators'!FS118</f>
        <v>0</v>
      </c>
      <c r="Y118" s="42">
        <f>'Core Indicators'!GA118</f>
        <v>1</v>
      </c>
      <c r="Z118" s="42">
        <f>'Core Indicators'!GI118</f>
        <v>1</v>
      </c>
      <c r="AA118" s="42">
        <f>'Core Indicators'!GQ118</f>
        <v>0</v>
      </c>
      <c r="AB118" s="42">
        <f>'Core Indicators'!GY118</f>
        <v>0</v>
      </c>
      <c r="AC118" s="42">
        <f>'Core Indicators'!HG118</f>
        <v>0</v>
      </c>
      <c r="AD118" s="42">
        <f>'Core Indicators'!HO118</f>
        <v>0</v>
      </c>
      <c r="AE118" s="42">
        <f>'Core Indicators'!HW118</f>
        <v>1</v>
      </c>
      <c r="AF118" s="42">
        <f>'Core Indicators'!IE118</f>
        <v>1</v>
      </c>
      <c r="AG118" s="42">
        <f>'Core Indicators'!IM118</f>
        <v>3</v>
      </c>
    </row>
    <row r="119" spans="1:33" ht="20.149999999999999" customHeight="1" x14ac:dyDescent="0.35">
      <c r="A119" s="62" t="str">
        <f>'Core Indicators'!A:A</f>
        <v>2024 Southwest Monsoon</v>
      </c>
      <c r="B119" s="62" t="str">
        <f>'Core Indicators'!B:B</f>
        <v>Cyclone,Floods</v>
      </c>
      <c r="C119" s="62" t="str">
        <f>'Core Indicators'!C119</f>
        <v>PHL015</v>
      </c>
      <c r="D119" s="62" t="str">
        <f>'Core Indicators'!D119</f>
        <v>Philippines</v>
      </c>
      <c r="E119" s="62" t="str">
        <f>'Core Indicators'!E119</f>
        <v>PHL</v>
      </c>
      <c r="F119" s="41">
        <f>'Core Indicators'!O119</f>
        <v>129459</v>
      </c>
      <c r="G119" s="41">
        <f>'Core Indicators'!W119</f>
        <v>65393000</v>
      </c>
      <c r="H119" s="41">
        <f>'Core Indicators'!AE119</f>
        <v>7906000</v>
      </c>
      <c r="I119" s="41">
        <f>'Core Indicators'!AM119</f>
        <v>143000</v>
      </c>
      <c r="J119" s="41">
        <f>'Core Indicators'!AU119</f>
        <v>51</v>
      </c>
      <c r="K119" s="41" t="str">
        <f>'Core Indicators'!BC119</f>
        <v>x</v>
      </c>
      <c r="L119" s="41">
        <f>'Core Indicators'!BK119</f>
        <v>93</v>
      </c>
      <c r="M119" s="41">
        <f>'Core Indicators'!BS119</f>
        <v>17118</v>
      </c>
      <c r="N119" s="41">
        <f>'Core Indicators'!CA119</f>
        <v>1942</v>
      </c>
      <c r="O119" s="41" t="e">
        <f>'Core Indicators'!CI119</f>
        <v>#N/A</v>
      </c>
      <c r="P119" s="41">
        <f>'Core Indicators'!CQ119</f>
        <v>221110472</v>
      </c>
      <c r="Q119" s="41">
        <f>'Core Indicators'!DG119</f>
        <v>57487000</v>
      </c>
      <c r="R119" s="41">
        <f>'Core Indicators'!DO119</f>
        <v>7731000</v>
      </c>
      <c r="S119" s="41">
        <f>'Core Indicators'!DW119</f>
        <v>175000</v>
      </c>
      <c r="T119" s="41">
        <f>'Core Indicators'!EE119</f>
        <v>0</v>
      </c>
      <c r="U119" s="41">
        <f>'Core Indicators'!EM119</f>
        <v>0</v>
      </c>
      <c r="V119" s="41">
        <f>'Core Indicators'!FC119</f>
        <v>4</v>
      </c>
      <c r="W119" s="41" t="str">
        <f>'Core Indicators'!FK119</f>
        <v>x</v>
      </c>
      <c r="X119" s="41" t="str">
        <f>'Core Indicators'!FS119</f>
        <v>x</v>
      </c>
      <c r="Y119" s="41">
        <f>'Core Indicators'!GA119</f>
        <v>1</v>
      </c>
      <c r="Z119" s="41">
        <f>'Core Indicators'!GI119</f>
        <v>0</v>
      </c>
      <c r="AA119" s="41">
        <f>'Core Indicators'!GQ119</f>
        <v>0</v>
      </c>
      <c r="AB119" s="41">
        <f>'Core Indicators'!GY119</f>
        <v>0</v>
      </c>
      <c r="AC119" s="41">
        <f>'Core Indicators'!HG119</f>
        <v>0</v>
      </c>
      <c r="AD119" s="41">
        <f>'Core Indicators'!HO119</f>
        <v>0</v>
      </c>
      <c r="AE119" s="41">
        <f>'Core Indicators'!HW119</f>
        <v>0</v>
      </c>
      <c r="AF119" s="41">
        <f>'Core Indicators'!IE119</f>
        <v>1</v>
      </c>
      <c r="AG119" s="41">
        <f>'Core Indicators'!IM119</f>
        <v>3</v>
      </c>
    </row>
    <row r="120" spans="1:33" ht="20.149999999999999" customHeight="1" x14ac:dyDescent="0.35">
      <c r="A120" s="233" t="str">
        <f>'Core Indicators'!A:A</f>
        <v>Multiple crises in Papua New Guinea</v>
      </c>
      <c r="B120" s="233">
        <f>'Core Indicators'!B:B</f>
        <v>0</v>
      </c>
      <c r="C120" s="233" t="str">
        <f>'Core Indicators'!C120</f>
        <v>PNG001</v>
      </c>
      <c r="D120" s="233" t="str">
        <f>'Core Indicators'!D120</f>
        <v>Papua New Guinea</v>
      </c>
      <c r="E120" s="233" t="str">
        <f>'Core Indicators'!E120</f>
        <v>PNG</v>
      </c>
      <c r="F120" s="42">
        <f>'Core Indicators'!O120</f>
        <v>124455</v>
      </c>
      <c r="G120" s="42">
        <f>'Core Indicators'!W120</f>
        <v>4711000</v>
      </c>
      <c r="H120" s="42">
        <f>'Core Indicators'!AE120</f>
        <v>320000</v>
      </c>
      <c r="I120" s="42">
        <f>'Core Indicators'!AM120</f>
        <v>27000</v>
      </c>
      <c r="J120" s="42">
        <f>'Core Indicators'!AU120</f>
        <v>2</v>
      </c>
      <c r="K120" s="42" t="str">
        <f>'Core Indicators'!BC120</f>
        <v>x</v>
      </c>
      <c r="L120" s="42">
        <f>'Core Indicators'!BK120</f>
        <v>21</v>
      </c>
      <c r="M120" s="42">
        <f>'Core Indicators'!BS120</f>
        <v>1387</v>
      </c>
      <c r="N120" s="42" t="str">
        <f>'Core Indicators'!CA120</f>
        <v>x</v>
      </c>
      <c r="O120" s="42" t="e">
        <f>'Core Indicators'!CI120</f>
        <v>#N/A</v>
      </c>
      <c r="P120" s="42" t="str">
        <f>'Core Indicators'!CQ120</f>
        <v>x</v>
      </c>
      <c r="Q120" s="42">
        <f>'Core Indicators'!DG120</f>
        <v>4391000</v>
      </c>
      <c r="R120" s="42">
        <f>'Core Indicators'!DO120</f>
        <v>255000</v>
      </c>
      <c r="S120" s="42">
        <f>'Core Indicators'!DW120</f>
        <v>65000</v>
      </c>
      <c r="T120" s="42" t="str">
        <f>'Core Indicators'!EE120</f>
        <v>x</v>
      </c>
      <c r="U120" s="42" t="str">
        <f>'Core Indicators'!EM120</f>
        <v>x</v>
      </c>
      <c r="V120" s="42">
        <f>'Core Indicators'!FC120</f>
        <v>4</v>
      </c>
      <c r="W120" s="42" t="str">
        <f>'Core Indicators'!FK120</f>
        <v>x</v>
      </c>
      <c r="X120" s="42" t="str">
        <f>'Core Indicators'!FS120</f>
        <v>x</v>
      </c>
      <c r="Y120" s="42">
        <f>'Core Indicators'!GA120</f>
        <v>0</v>
      </c>
      <c r="Z120" s="42">
        <f>'Core Indicators'!GI120</f>
        <v>1</v>
      </c>
      <c r="AA120" s="42">
        <f>'Core Indicators'!GQ120</f>
        <v>1</v>
      </c>
      <c r="AB120" s="42">
        <f>'Core Indicators'!GY120</f>
        <v>0</v>
      </c>
      <c r="AC120" s="42">
        <f>'Core Indicators'!HG120</f>
        <v>0</v>
      </c>
      <c r="AD120" s="42">
        <f>'Core Indicators'!HO120</f>
        <v>0</v>
      </c>
      <c r="AE120" s="42">
        <f>'Core Indicators'!HW120</f>
        <v>2</v>
      </c>
      <c r="AF120" s="42">
        <f>'Core Indicators'!IE120</f>
        <v>0</v>
      </c>
      <c r="AG120" s="42">
        <f>'Core Indicators'!IM120</f>
        <v>3</v>
      </c>
    </row>
    <row r="121" spans="1:33" ht="20.149999999999999" customHeight="1" x14ac:dyDescent="0.35">
      <c r="A121" s="62" t="str">
        <f>'Core Indicators'!A:A</f>
        <v>Highlands Violence</v>
      </c>
      <c r="B121" s="62" t="str">
        <f>'Core Indicators'!B:B</f>
        <v>Violence</v>
      </c>
      <c r="C121" s="62" t="str">
        <f>'Core Indicators'!C121</f>
        <v>PNG003</v>
      </c>
      <c r="D121" s="62" t="str">
        <f>'Core Indicators'!D121</f>
        <v>Papua New Guinea</v>
      </c>
      <c r="E121" s="62" t="str">
        <f>'Core Indicators'!E121</f>
        <v>PNG</v>
      </c>
      <c r="F121" s="41">
        <f>'Core Indicators'!O121</f>
        <v>63679</v>
      </c>
      <c r="G121" s="41">
        <f>'Core Indicators'!W121</f>
        <v>4566000</v>
      </c>
      <c r="H121" s="41">
        <f>'Core Indicators'!AE121</f>
        <v>265000</v>
      </c>
      <c r="I121" s="41">
        <f>'Core Indicators'!AM121</f>
        <v>25000</v>
      </c>
      <c r="J121" s="41" t="str">
        <f>'Core Indicators'!AU121</f>
        <v>x</v>
      </c>
      <c r="K121" s="41" t="str">
        <f>'Core Indicators'!BC121</f>
        <v>x</v>
      </c>
      <c r="L121" s="41">
        <f>'Core Indicators'!BK121</f>
        <v>21</v>
      </c>
      <c r="M121" s="41" t="str">
        <f>'Core Indicators'!BS121</f>
        <v>x</v>
      </c>
      <c r="N121" s="41" t="str">
        <f>'Core Indicators'!CA121</f>
        <v>x</v>
      </c>
      <c r="O121" s="41" t="e">
        <f>'Core Indicators'!CI121</f>
        <v>#N/A</v>
      </c>
      <c r="P121" s="41" t="str">
        <f>'Core Indicators'!CQ121</f>
        <v>x</v>
      </c>
      <c r="Q121" s="41">
        <f>'Core Indicators'!DG121</f>
        <v>4302000</v>
      </c>
      <c r="R121" s="41">
        <f>'Core Indicators'!DO121</f>
        <v>233000</v>
      </c>
      <c r="S121" s="41">
        <f>'Core Indicators'!DW121</f>
        <v>31000</v>
      </c>
      <c r="T121" s="41" t="str">
        <f>'Core Indicators'!EE121</f>
        <v>x</v>
      </c>
      <c r="U121" s="41" t="str">
        <f>'Core Indicators'!EM121</f>
        <v>x</v>
      </c>
      <c r="V121" s="41">
        <f>'Core Indicators'!FC121</f>
        <v>4</v>
      </c>
      <c r="W121" s="41" t="str">
        <f>'Core Indicators'!FK121</f>
        <v>x</v>
      </c>
      <c r="X121" s="41" t="str">
        <f>'Core Indicators'!FS121</f>
        <v>x</v>
      </c>
      <c r="Y121" s="41">
        <f>'Core Indicators'!GA121</f>
        <v>0</v>
      </c>
      <c r="Z121" s="41">
        <f>'Core Indicators'!GI121</f>
        <v>1</v>
      </c>
      <c r="AA121" s="41">
        <f>'Core Indicators'!GQ121</f>
        <v>1</v>
      </c>
      <c r="AB121" s="41">
        <f>'Core Indicators'!GY121</f>
        <v>0</v>
      </c>
      <c r="AC121" s="41">
        <f>'Core Indicators'!HG121</f>
        <v>0</v>
      </c>
      <c r="AD121" s="41">
        <f>'Core Indicators'!HO121</f>
        <v>0</v>
      </c>
      <c r="AE121" s="41">
        <f>'Core Indicators'!HW121</f>
        <v>2</v>
      </c>
      <c r="AF121" s="41">
        <f>'Core Indicators'!IE121</f>
        <v>0</v>
      </c>
      <c r="AG121" s="41">
        <f>'Core Indicators'!IM121</f>
        <v>3</v>
      </c>
    </row>
    <row r="122" spans="1:33" ht="20.149999999999999" customHeight="1" x14ac:dyDescent="0.35">
      <c r="A122" s="233" t="str">
        <f>'Core Indicators'!A:A</f>
        <v>2024 Monsoon Flooding in Western Province</v>
      </c>
      <c r="B122" s="233" t="str">
        <f>'Core Indicators'!B:B</f>
        <v>Floods</v>
      </c>
      <c r="C122" s="233" t="str">
        <f>'Core Indicators'!C122</f>
        <v>PNG005</v>
      </c>
      <c r="D122" s="233" t="str">
        <f>'Core Indicators'!D122</f>
        <v>Papua New Guinea</v>
      </c>
      <c r="E122" s="233" t="str">
        <f>'Core Indicators'!E122</f>
        <v>PNG</v>
      </c>
      <c r="F122" s="42">
        <f>'Core Indicators'!O122</f>
        <v>60776</v>
      </c>
      <c r="G122" s="42">
        <f>'Core Indicators'!W122</f>
        <v>145000</v>
      </c>
      <c r="H122" s="42">
        <f>'Core Indicators'!AE122</f>
        <v>55000</v>
      </c>
      <c r="I122" s="42">
        <f>'Core Indicators'!AM122</f>
        <v>2000</v>
      </c>
      <c r="J122" s="42">
        <f>'Core Indicators'!AU122</f>
        <v>2</v>
      </c>
      <c r="K122" s="42" t="str">
        <f>'Core Indicators'!BC122</f>
        <v>x</v>
      </c>
      <c r="L122" s="42">
        <f>'Core Indicators'!BK122</f>
        <v>0</v>
      </c>
      <c r="M122" s="42">
        <f>'Core Indicators'!BS122</f>
        <v>1387</v>
      </c>
      <c r="N122" s="42" t="str">
        <f>'Core Indicators'!CA122</f>
        <v>x</v>
      </c>
      <c r="O122" s="42" t="e">
        <f>'Core Indicators'!CI122</f>
        <v>#N/A</v>
      </c>
      <c r="P122" s="42" t="str">
        <f>'Core Indicators'!CQ122</f>
        <v>x</v>
      </c>
      <c r="Q122" s="42">
        <f>'Core Indicators'!DG122</f>
        <v>89000</v>
      </c>
      <c r="R122" s="42">
        <f>'Core Indicators'!DO122</f>
        <v>22000</v>
      </c>
      <c r="S122" s="42">
        <f>'Core Indicators'!DW122</f>
        <v>34000</v>
      </c>
      <c r="T122" s="42" t="str">
        <f>'Core Indicators'!EE122</f>
        <v>x</v>
      </c>
      <c r="U122" s="42" t="str">
        <f>'Core Indicators'!EM122</f>
        <v>x</v>
      </c>
      <c r="V122" s="42">
        <f>'Core Indicators'!FC122</f>
        <v>3</v>
      </c>
      <c r="W122" s="42" t="str">
        <f>'Core Indicators'!FK122</f>
        <v>x</v>
      </c>
      <c r="X122" s="42" t="str">
        <f>'Core Indicators'!FS122</f>
        <v>x</v>
      </c>
      <c r="Y122" s="42">
        <f>'Core Indicators'!GA122</f>
        <v>0</v>
      </c>
      <c r="Z122" s="42">
        <f>'Core Indicators'!GI122</f>
        <v>1</v>
      </c>
      <c r="AA122" s="42">
        <f>'Core Indicators'!GQ122</f>
        <v>0</v>
      </c>
      <c r="AB122" s="42">
        <f>'Core Indicators'!GY122</f>
        <v>0</v>
      </c>
      <c r="AC122" s="42">
        <f>'Core Indicators'!HG122</f>
        <v>0</v>
      </c>
      <c r="AD122" s="42">
        <f>'Core Indicators'!HO122</f>
        <v>0</v>
      </c>
      <c r="AE122" s="42">
        <f>'Core Indicators'!HW122</f>
        <v>0</v>
      </c>
      <c r="AF122" s="42">
        <f>'Core Indicators'!IE122</f>
        <v>0</v>
      </c>
      <c r="AG122" s="42">
        <f>'Core Indicators'!IM122</f>
        <v>3</v>
      </c>
    </row>
    <row r="123" spans="1:33" ht="20.149999999999999" customHeight="1" x14ac:dyDescent="0.35">
      <c r="A123" s="62" t="str">
        <f>'Core Indicators'!A:A</f>
        <v>Displacement from Russia-Ukraine conflict in Poland</v>
      </c>
      <c r="B123" s="62" t="str">
        <f>'Core Indicators'!B:B</f>
        <v>Displacement,Conflict</v>
      </c>
      <c r="C123" s="62" t="str">
        <f>'Core Indicators'!C123</f>
        <v>POL002</v>
      </c>
      <c r="D123" s="62" t="str">
        <f>'Core Indicators'!D123</f>
        <v>Poland</v>
      </c>
      <c r="E123" s="62" t="str">
        <f>'Core Indicators'!E123</f>
        <v>POL</v>
      </c>
      <c r="F123" s="41">
        <f>'Core Indicators'!O123</f>
        <v>306100</v>
      </c>
      <c r="G123" s="41">
        <f>'Core Indicators'!W123</f>
        <v>37792000</v>
      </c>
      <c r="H123" s="41">
        <f>'Core Indicators'!AE123</f>
        <v>970000</v>
      </c>
      <c r="I123" s="41">
        <f>'Core Indicators'!AM123</f>
        <v>970000</v>
      </c>
      <c r="J123" s="41" t="str">
        <f>'Core Indicators'!AU123</f>
        <v>x</v>
      </c>
      <c r="K123" s="41" t="str">
        <f>'Core Indicators'!BC123</f>
        <v>x</v>
      </c>
      <c r="L123" s="41">
        <f>'Core Indicators'!BK123</f>
        <v>0</v>
      </c>
      <c r="M123" s="41">
        <f>'Core Indicators'!BS123</f>
        <v>0</v>
      </c>
      <c r="N123" s="41">
        <f>'Core Indicators'!CA123</f>
        <v>0</v>
      </c>
      <c r="O123" s="41" t="e">
        <f>'Core Indicators'!CI123</f>
        <v>#N/A</v>
      </c>
      <c r="P123" s="41" t="str">
        <f>'Core Indicators'!CQ123</f>
        <v>x</v>
      </c>
      <c r="Q123" s="41">
        <f>'Core Indicators'!DG123</f>
        <v>36822000</v>
      </c>
      <c r="R123" s="41">
        <f>'Core Indicators'!DO123</f>
        <v>0</v>
      </c>
      <c r="S123" s="41">
        <f>'Core Indicators'!DW123</f>
        <v>970000</v>
      </c>
      <c r="T123" s="41">
        <f>'Core Indicators'!EE123</f>
        <v>0</v>
      </c>
      <c r="U123" s="41">
        <f>'Core Indicators'!EM123</f>
        <v>0</v>
      </c>
      <c r="V123" s="41">
        <f>'Core Indicators'!FC123</f>
        <v>2</v>
      </c>
      <c r="W123" s="41" t="str">
        <f>'Core Indicators'!FK123</f>
        <v>x</v>
      </c>
      <c r="X123" s="41" t="str">
        <f>'Core Indicators'!FS123</f>
        <v>x</v>
      </c>
      <c r="Y123" s="41">
        <f>'Core Indicators'!GA123</f>
        <v>0</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0</v>
      </c>
      <c r="AG123" s="41">
        <f>'Core Indicators'!IM123</f>
        <v>0</v>
      </c>
    </row>
    <row r="124" spans="1:33" ht="20.149999999999999" customHeight="1" x14ac:dyDescent="0.35">
      <c r="A124" s="233" t="str">
        <f>'Core Indicators'!A:A</f>
        <v>Complex crisis in DPRK</v>
      </c>
      <c r="B124" s="233" t="str">
        <f>'Core Indicators'!B:B</f>
        <v>Socio-political,Floods,Other seasonal event,Food Security</v>
      </c>
      <c r="C124" s="233" t="str">
        <f>'Core Indicators'!C124</f>
        <v>PRK001</v>
      </c>
      <c r="D124" s="233" t="str">
        <f>'Core Indicators'!D124</f>
        <v>DPRK</v>
      </c>
      <c r="E124" s="233" t="str">
        <f>'Core Indicators'!E124</f>
        <v>PRK</v>
      </c>
      <c r="F124" s="42">
        <f>'Core Indicators'!O124</f>
        <v>120410</v>
      </c>
      <c r="G124" s="42">
        <f>'Core Indicators'!W124</f>
        <v>26172000</v>
      </c>
      <c r="H124" s="42">
        <f>'Core Indicators'!AE124</f>
        <v>26172000</v>
      </c>
      <c r="I124" s="42">
        <f>'Core Indicators'!AM124</f>
        <v>34000</v>
      </c>
      <c r="J124" s="42">
        <f>'Core Indicators'!AU124</f>
        <v>0</v>
      </c>
      <c r="K124" s="42" t="str">
        <f>'Core Indicators'!BC124</f>
        <v>x</v>
      </c>
      <c r="L124" s="42">
        <f>'Core Indicators'!BK124</f>
        <v>30</v>
      </c>
      <c r="M124" s="42" t="str">
        <f>'Core Indicators'!BS124</f>
        <v>x</v>
      </c>
      <c r="N124" s="42" t="str">
        <f>'Core Indicators'!CA124</f>
        <v>x</v>
      </c>
      <c r="O124" s="42" t="e">
        <f>'Core Indicators'!CI124</f>
        <v>#N/A</v>
      </c>
      <c r="P124" s="42" t="str">
        <f>'Core Indicators'!CQ124</f>
        <v>x</v>
      </c>
      <c r="Q124" s="42">
        <f>'Core Indicators'!DG124</f>
        <v>0</v>
      </c>
      <c r="R124" s="42">
        <f>'Core Indicators'!DO124</f>
        <v>15254000</v>
      </c>
      <c r="S124" s="42">
        <f>'Core Indicators'!DW124</f>
        <v>4970000</v>
      </c>
      <c r="T124" s="42">
        <f>'Core Indicators'!EE124</f>
        <v>5459000</v>
      </c>
      <c r="U124" s="42">
        <f>'Core Indicators'!EM124</f>
        <v>0</v>
      </c>
      <c r="V124" s="42">
        <f>'Core Indicators'!FC124</f>
        <v>1</v>
      </c>
      <c r="W124" s="42" t="str">
        <f>'Core Indicators'!FK124</f>
        <v>x</v>
      </c>
      <c r="X124" s="42" t="str">
        <f>'Core Indicators'!FS124</f>
        <v>x</v>
      </c>
      <c r="Y124" s="42">
        <f>'Core Indicators'!GA124</f>
        <v>1</v>
      </c>
      <c r="Z124" s="42">
        <f>'Core Indicators'!GI124</f>
        <v>2</v>
      </c>
      <c r="AA124" s="42">
        <f>'Core Indicators'!GQ124</f>
        <v>3</v>
      </c>
      <c r="AB124" s="42">
        <f>'Core Indicators'!GY124</f>
        <v>0</v>
      </c>
      <c r="AC124" s="42">
        <f>'Core Indicators'!HG124</f>
        <v>1</v>
      </c>
      <c r="AD124" s="42">
        <f>'Core Indicators'!HO124</f>
        <v>2</v>
      </c>
      <c r="AE124" s="42">
        <f>'Core Indicators'!HW124</f>
        <v>0</v>
      </c>
      <c r="AF124" s="42">
        <f>'Core Indicators'!IE124</f>
        <v>0</v>
      </c>
      <c r="AG124" s="42">
        <f>'Core Indicators'!IM124</f>
        <v>2</v>
      </c>
    </row>
    <row r="125" spans="1:33" ht="20.149999999999999" customHeight="1" x14ac:dyDescent="0.35">
      <c r="A125" s="62" t="str">
        <f>'Core Indicators'!A:A</f>
        <v>Conflict in Palestine</v>
      </c>
      <c r="B125" s="62" t="str">
        <f>'Core Indicators'!B:B</f>
        <v>Conflict,Socio-political,Violence</v>
      </c>
      <c r="C125" s="62" t="str">
        <f>'Core Indicators'!C125</f>
        <v>PSE002</v>
      </c>
      <c r="D125" s="62" t="str">
        <f>'Core Indicators'!D125</f>
        <v>Palestine</v>
      </c>
      <c r="E125" s="62" t="str">
        <f>'Core Indicators'!E125</f>
        <v>PSE</v>
      </c>
      <c r="F125" s="41">
        <f>'Core Indicators'!O125</f>
        <v>6025</v>
      </c>
      <c r="G125" s="41">
        <f>'Core Indicators'!W125</f>
        <v>5544000</v>
      </c>
      <c r="H125" s="41">
        <f>'Core Indicators'!AE125</f>
        <v>4796000</v>
      </c>
      <c r="I125" s="41">
        <f>'Core Indicators'!AM125</f>
        <v>6590000</v>
      </c>
      <c r="J125" s="41">
        <f>'Core Indicators'!AU125</f>
        <v>22891</v>
      </c>
      <c r="K125" s="41" t="str">
        <f>'Core Indicators'!BC125</f>
        <v>x</v>
      </c>
      <c r="L125" s="41">
        <f>'Core Indicators'!BK125</f>
        <v>9305</v>
      </c>
      <c r="M125" s="41">
        <f>'Core Indicators'!BS125</f>
        <v>74432</v>
      </c>
      <c r="N125" s="41">
        <f>'Core Indicators'!CA125</f>
        <v>57223</v>
      </c>
      <c r="O125" s="41" t="e">
        <f>'Core Indicators'!CI125</f>
        <v>#N/A</v>
      </c>
      <c r="P125" s="41" t="str">
        <f>'Core Indicators'!CQ125</f>
        <v>x</v>
      </c>
      <c r="Q125" s="41">
        <f>'Core Indicators'!DG125</f>
        <v>748000</v>
      </c>
      <c r="R125" s="41">
        <f>'Core Indicators'!DO125</f>
        <v>1496000</v>
      </c>
      <c r="S125" s="41">
        <f>'Core Indicators'!DW125</f>
        <v>1875000</v>
      </c>
      <c r="T125" s="41">
        <f>'Core Indicators'!EE125</f>
        <v>879000</v>
      </c>
      <c r="U125" s="41">
        <f>'Core Indicators'!EM125</f>
        <v>546000</v>
      </c>
      <c r="V125" s="41">
        <f>'Core Indicators'!FC125</f>
        <v>5</v>
      </c>
      <c r="W125" s="41" t="str">
        <f>'Core Indicators'!FK125</f>
        <v>x</v>
      </c>
      <c r="X125" s="41" t="str">
        <f>'Core Indicators'!FS125</f>
        <v>x</v>
      </c>
      <c r="Y125" s="41">
        <f>'Core Indicators'!GA125</f>
        <v>1</v>
      </c>
      <c r="Z125" s="41">
        <f>'Core Indicators'!GI125</f>
        <v>3</v>
      </c>
      <c r="AA125" s="41">
        <f>'Core Indicators'!GQ125</f>
        <v>2</v>
      </c>
      <c r="AB125" s="41">
        <f>'Core Indicators'!GY125</f>
        <v>3</v>
      </c>
      <c r="AC125" s="41">
        <f>'Core Indicators'!HG125</f>
        <v>3</v>
      </c>
      <c r="AD125" s="41">
        <f>'Core Indicators'!HO125</f>
        <v>3</v>
      </c>
      <c r="AE125" s="41">
        <f>'Core Indicators'!HW125</f>
        <v>3</v>
      </c>
      <c r="AF125" s="41">
        <f>'Core Indicators'!IE125</f>
        <v>2</v>
      </c>
      <c r="AG125" s="41">
        <f>'Core Indicators'!IM125</f>
        <v>3</v>
      </c>
    </row>
    <row r="126" spans="1:33" ht="20.149999999999999" customHeight="1" x14ac:dyDescent="0.35">
      <c r="A126" s="233" t="str">
        <f>'Core Indicators'!A:A</f>
        <v>Conflict in West Bank</v>
      </c>
      <c r="B126" s="233" t="str">
        <f>'Core Indicators'!B:B</f>
        <v>Conflict,Displacement,Socio-political,Violence</v>
      </c>
      <c r="C126" s="233" t="str">
        <f>'Core Indicators'!C126</f>
        <v>PSE003</v>
      </c>
      <c r="D126" s="233" t="str">
        <f>'Core Indicators'!D126</f>
        <v>Palestine</v>
      </c>
      <c r="E126" s="233" t="str">
        <f>'Core Indicators'!E126</f>
        <v>PSE</v>
      </c>
      <c r="F126" s="42">
        <f>'Core Indicators'!O126</f>
        <v>5660</v>
      </c>
      <c r="G126" s="42">
        <f>'Core Indicators'!W126</f>
        <v>3244000</v>
      </c>
      <c r="H126" s="42">
        <f>'Core Indicators'!AE126</f>
        <v>2496000</v>
      </c>
      <c r="I126" s="42">
        <f>'Core Indicators'!AM126</f>
        <v>2973000</v>
      </c>
      <c r="J126" s="42">
        <f>'Core Indicators'!AU126</f>
        <v>1688</v>
      </c>
      <c r="K126" s="42" t="str">
        <f>'Core Indicators'!BC126</f>
        <v>x</v>
      </c>
      <c r="L126" s="42">
        <f>'Core Indicators'!BK126</f>
        <v>261</v>
      </c>
      <c r="M126" s="42" t="str">
        <f>'Core Indicators'!BS126</f>
        <v>x</v>
      </c>
      <c r="N126" s="42">
        <f>'Core Indicators'!CA126</f>
        <v>11000</v>
      </c>
      <c r="O126" s="42" t="e">
        <f>'Core Indicators'!CI126</f>
        <v>#N/A</v>
      </c>
      <c r="P126" s="42" t="str">
        <f>'Core Indicators'!CQ126</f>
        <v>x</v>
      </c>
      <c r="Q126" s="42">
        <f>'Core Indicators'!DG126</f>
        <v>748000</v>
      </c>
      <c r="R126" s="42">
        <f>'Core Indicators'!DO126</f>
        <v>1496000</v>
      </c>
      <c r="S126" s="42">
        <f>'Core Indicators'!DW126</f>
        <v>840000</v>
      </c>
      <c r="T126" s="42">
        <f>'Core Indicators'!EE126</f>
        <v>120000</v>
      </c>
      <c r="U126" s="42">
        <f>'Core Indicators'!EM126</f>
        <v>40000</v>
      </c>
      <c r="V126" s="42">
        <f>'Core Indicators'!FC126</f>
        <v>5</v>
      </c>
      <c r="W126" s="42" t="str">
        <f>'Core Indicators'!FK126</f>
        <v>x</v>
      </c>
      <c r="X126" s="42" t="str">
        <f>'Core Indicators'!FS126</f>
        <v>x</v>
      </c>
      <c r="Y126" s="42">
        <f>'Core Indicators'!GA126</f>
        <v>1</v>
      </c>
      <c r="Z126" s="42">
        <f>'Core Indicators'!GI126</f>
        <v>3</v>
      </c>
      <c r="AA126" s="42">
        <f>'Core Indicators'!GQ126</f>
        <v>2</v>
      </c>
      <c r="AB126" s="42">
        <f>'Core Indicators'!GY126</f>
        <v>0</v>
      </c>
      <c r="AC126" s="42">
        <f>'Core Indicators'!HG126</f>
        <v>2</v>
      </c>
      <c r="AD126" s="42">
        <f>'Core Indicators'!HO126</f>
        <v>3</v>
      </c>
      <c r="AE126" s="42">
        <f>'Core Indicators'!HW126</f>
        <v>2</v>
      </c>
      <c r="AF126" s="42">
        <f>'Core Indicators'!IE126</f>
        <v>2</v>
      </c>
      <c r="AG126" s="42">
        <f>'Core Indicators'!IM126</f>
        <v>0</v>
      </c>
    </row>
    <row r="127" spans="1:33" ht="20.149999999999999" customHeight="1" x14ac:dyDescent="0.35">
      <c r="A127" s="62" t="str">
        <f>'Core Indicators'!A:A</f>
        <v>Conflict in Gaza</v>
      </c>
      <c r="B127" s="62" t="str">
        <f>'Core Indicators'!B:B</f>
        <v>Conflict,Displacement,Socio-political,Violence</v>
      </c>
      <c r="C127" s="62" t="str">
        <f>'Core Indicators'!C127</f>
        <v>PSE004</v>
      </c>
      <c r="D127" s="62" t="str">
        <f>'Core Indicators'!D127</f>
        <v>Palestine</v>
      </c>
      <c r="E127" s="62" t="str">
        <f>'Core Indicators'!E127</f>
        <v>PSE</v>
      </c>
      <c r="F127" s="41">
        <f>'Core Indicators'!O127</f>
        <v>365</v>
      </c>
      <c r="G127" s="41">
        <f>'Core Indicators'!W127</f>
        <v>2300000</v>
      </c>
      <c r="H127" s="41">
        <f>'Core Indicators'!AE127</f>
        <v>2300000</v>
      </c>
      <c r="I127" s="41">
        <f>'Core Indicators'!AM127</f>
        <v>3617000</v>
      </c>
      <c r="J127" s="41">
        <f>'Core Indicators'!AU127</f>
        <v>21203</v>
      </c>
      <c r="K127" s="41" t="str">
        <f>'Core Indicators'!BC127</f>
        <v>x</v>
      </c>
      <c r="L127" s="41">
        <f>'Core Indicators'!BK127</f>
        <v>9044</v>
      </c>
      <c r="M127" s="41">
        <f>'Core Indicators'!BS127</f>
        <v>74432</v>
      </c>
      <c r="N127" s="41">
        <f>'Core Indicators'!CA127</f>
        <v>46223</v>
      </c>
      <c r="O127" s="41" t="e">
        <f>'Core Indicators'!CI127</f>
        <v>#N/A</v>
      </c>
      <c r="P127" s="41" t="str">
        <f>'Core Indicators'!CQ127</f>
        <v>x</v>
      </c>
      <c r="Q127" s="41">
        <f>'Core Indicators'!DG127</f>
        <v>0</v>
      </c>
      <c r="R127" s="41">
        <f>'Core Indicators'!DO127</f>
        <v>0</v>
      </c>
      <c r="S127" s="41">
        <f>'Core Indicators'!DW127</f>
        <v>1035000</v>
      </c>
      <c r="T127" s="41">
        <f>'Core Indicators'!EE127</f>
        <v>759000</v>
      </c>
      <c r="U127" s="41">
        <f>'Core Indicators'!EM127</f>
        <v>506000</v>
      </c>
      <c r="V127" s="41">
        <f>'Core Indicators'!FC127</f>
        <v>5</v>
      </c>
      <c r="W127" s="41" t="str">
        <f>'Core Indicators'!FK127</f>
        <v>x</v>
      </c>
      <c r="X127" s="41" t="str">
        <f>'Core Indicators'!FS127</f>
        <v>x</v>
      </c>
      <c r="Y127" s="41">
        <f>'Core Indicators'!GA127</f>
        <v>1</v>
      </c>
      <c r="Z127" s="41">
        <f>'Core Indicators'!GI127</f>
        <v>3</v>
      </c>
      <c r="AA127" s="41">
        <f>'Core Indicators'!GQ127</f>
        <v>2</v>
      </c>
      <c r="AB127" s="41">
        <f>'Core Indicators'!GY127</f>
        <v>3</v>
      </c>
      <c r="AC127" s="41">
        <f>'Core Indicators'!HG127</f>
        <v>3</v>
      </c>
      <c r="AD127" s="41">
        <f>'Core Indicators'!HO127</f>
        <v>3</v>
      </c>
      <c r="AE127" s="41">
        <f>'Core Indicators'!HW127</f>
        <v>3</v>
      </c>
      <c r="AF127" s="41">
        <f>'Core Indicators'!IE127</f>
        <v>2</v>
      </c>
      <c r="AG127" s="41">
        <f>'Core Indicators'!IM127</f>
        <v>3</v>
      </c>
    </row>
    <row r="128" spans="1:33" ht="20.149999999999999" customHeight="1" x14ac:dyDescent="0.35">
      <c r="A128" s="233" t="str">
        <f>'Core Indicators'!A:A</f>
        <v>Lake Chad basin regional crisis</v>
      </c>
      <c r="B128" s="233">
        <f>'Core Indicators'!B:B</f>
        <v>0</v>
      </c>
      <c r="C128" s="233" t="str">
        <f>'Core Indicators'!C128</f>
        <v>REG001</v>
      </c>
      <c r="D128" s="233" t="str">
        <f>'Core Indicators'!D128</f>
        <v>Nigeria,Niger,Chad,Cameroon</v>
      </c>
      <c r="E128" s="233" t="str">
        <f>'Core Indicators'!E128</f>
        <v>NGA,NER,TCD,CMR</v>
      </c>
      <c r="F128" s="42">
        <f>'Core Indicators'!O128</f>
        <v>368971</v>
      </c>
      <c r="G128" s="42">
        <f>'Core Indicators'!W128</f>
        <v>21538000</v>
      </c>
      <c r="H128" s="42">
        <f>'Core Indicators'!AE128</f>
        <v>11099000</v>
      </c>
      <c r="I128" s="42">
        <f>'Core Indicators'!AM128</f>
        <v>5456000</v>
      </c>
      <c r="J128" s="42">
        <f>'Core Indicators'!AU128</f>
        <v>1</v>
      </c>
      <c r="K128" s="42" t="str">
        <f>'Core Indicators'!BC128</f>
        <v>x</v>
      </c>
      <c r="L128" s="42">
        <f>'Core Indicators'!BK128</f>
        <v>1935</v>
      </c>
      <c r="M128" s="42">
        <f>'Core Indicators'!BS128</f>
        <v>0</v>
      </c>
      <c r="N128" s="42">
        <f>'Core Indicators'!CA128</f>
        <v>4300</v>
      </c>
      <c r="O128" s="42" t="e">
        <f>'Core Indicators'!CI128</f>
        <v>#N/A</v>
      </c>
      <c r="P128" s="42">
        <f>'Core Indicators'!CQ128</f>
        <v>5200000</v>
      </c>
      <c r="Q128" s="42">
        <f>'Core Indicators'!DG128</f>
        <v>10439000</v>
      </c>
      <c r="R128" s="42">
        <f>'Core Indicators'!DO128</f>
        <v>0</v>
      </c>
      <c r="S128" s="42">
        <f>'Core Indicators'!DW128</f>
        <v>5819000</v>
      </c>
      <c r="T128" s="42">
        <f>'Core Indicators'!EE128</f>
        <v>4406000</v>
      </c>
      <c r="U128" s="42">
        <f>'Core Indicators'!EM128</f>
        <v>874000</v>
      </c>
      <c r="V128" s="42">
        <f>'Core Indicators'!FC128</f>
        <v>5</v>
      </c>
      <c r="W128" s="42" t="str">
        <f>'Core Indicators'!FK128</f>
        <v>x</v>
      </c>
      <c r="X128" s="42">
        <f>'Core Indicators'!FS128</f>
        <v>800000</v>
      </c>
      <c r="Y128" s="42">
        <f>'Core Indicators'!GA128</f>
        <v>1</v>
      </c>
      <c r="Z128" s="42">
        <f>'Core Indicators'!GI128</f>
        <v>3</v>
      </c>
      <c r="AA128" s="42">
        <f>'Core Indicators'!GQ128</f>
        <v>1</v>
      </c>
      <c r="AB128" s="42">
        <f>'Core Indicators'!GY128</f>
        <v>3</v>
      </c>
      <c r="AC128" s="42">
        <f>'Core Indicators'!HG128</f>
        <v>0</v>
      </c>
      <c r="AD128" s="42">
        <f>'Core Indicators'!HO128</f>
        <v>3</v>
      </c>
      <c r="AE128" s="42">
        <f>'Core Indicators'!HW128</f>
        <v>3</v>
      </c>
      <c r="AF128" s="42">
        <f>'Core Indicators'!IE128</f>
        <v>3</v>
      </c>
      <c r="AG128" s="42">
        <f>'Core Indicators'!IM128</f>
        <v>3</v>
      </c>
    </row>
    <row r="129" spans="1:33" ht="20.149999999999999" customHeight="1" x14ac:dyDescent="0.35">
      <c r="A129" s="62" t="str">
        <f>'Core Indicators'!A:A</f>
        <v>Venezuela Regional Crisis</v>
      </c>
      <c r="B129" s="62">
        <f>'Core Indicators'!B:B</f>
        <v>0</v>
      </c>
      <c r="C129" s="62" t="str">
        <f>'Core Indicators'!C129</f>
        <v>REG002</v>
      </c>
      <c r="D129" s="62" t="str">
        <f>'Core Indicators'!D129</f>
        <v>Venezuela,Brazil,Colombia,Ecuador,Peru,Trinidad and Tobago,Chile,Dominican Republic,Panama</v>
      </c>
      <c r="E129" s="62" t="str">
        <f>'Core Indicators'!E129</f>
        <v>VEN,BRA,COL,ECU,PER,TTO,CHL,DOM,PAN</v>
      </c>
      <c r="F129" s="41">
        <f>'Core Indicators'!O129</f>
        <v>5811256</v>
      </c>
      <c r="G129" s="41">
        <f>'Core Indicators'!W129</f>
        <v>214402000</v>
      </c>
      <c r="H129" s="41">
        <f>'Core Indicators'!AE129</f>
        <v>64593000</v>
      </c>
      <c r="I129" s="41">
        <f>'Core Indicators'!AM129</f>
        <v>11996000</v>
      </c>
      <c r="J129" s="41" t="str">
        <f>'Core Indicators'!AU129</f>
        <v>x</v>
      </c>
      <c r="K129" s="41" t="str">
        <f>'Core Indicators'!BC129</f>
        <v>x</v>
      </c>
      <c r="L129" s="41">
        <f>'Core Indicators'!BK129</f>
        <v>512</v>
      </c>
      <c r="M129" s="41" t="str">
        <f>'Core Indicators'!BS129</f>
        <v>x</v>
      </c>
      <c r="N129" s="41" t="str">
        <f>'Core Indicators'!CA129</f>
        <v>x</v>
      </c>
      <c r="O129" s="41" t="e">
        <f>'Core Indicators'!CI129</f>
        <v>#N/A</v>
      </c>
      <c r="P129" s="41" t="str">
        <f>'Core Indicators'!CQ129</f>
        <v>x</v>
      </c>
      <c r="Q129" s="41">
        <f>'Core Indicators'!DG129</f>
        <v>149809000</v>
      </c>
      <c r="R129" s="41">
        <f>'Core Indicators'!DO129</f>
        <v>37651000</v>
      </c>
      <c r="S129" s="41">
        <f>'Core Indicators'!DW129</f>
        <v>26943000</v>
      </c>
      <c r="T129" s="41">
        <f>'Core Indicators'!EE129</f>
        <v>0</v>
      </c>
      <c r="U129" s="41">
        <f>'Core Indicators'!EM129</f>
        <v>0</v>
      </c>
      <c r="V129" s="41">
        <f>'Core Indicators'!FC129</f>
        <v>5</v>
      </c>
      <c r="W129" s="41" t="str">
        <f>'Core Indicators'!FK129</f>
        <v>x</v>
      </c>
      <c r="X129" s="41" t="str">
        <f>'Core Indicators'!FS129</f>
        <v>x</v>
      </c>
      <c r="Y129" s="41">
        <f>'Core Indicators'!GA129</f>
        <v>1</v>
      </c>
      <c r="Z129" s="41">
        <f>'Core Indicators'!GI129</f>
        <v>3</v>
      </c>
      <c r="AA129" s="41">
        <f>'Core Indicators'!GQ129</f>
        <v>2</v>
      </c>
      <c r="AB129" s="41">
        <f>'Core Indicators'!GY129</f>
        <v>0</v>
      </c>
      <c r="AC129" s="41">
        <f>'Core Indicators'!HG129</f>
        <v>0</v>
      </c>
      <c r="AD129" s="41">
        <f>'Core Indicators'!HO129</f>
        <v>2</v>
      </c>
      <c r="AE129" s="41">
        <f>'Core Indicators'!HW129</f>
        <v>2</v>
      </c>
      <c r="AF129" s="41">
        <f>'Core Indicators'!IE129</f>
        <v>2</v>
      </c>
      <c r="AG129" s="41">
        <f>'Core Indicators'!IM129</f>
        <v>3</v>
      </c>
    </row>
    <row r="130" spans="1:33" ht="20.149999999999999" customHeight="1" x14ac:dyDescent="0.35">
      <c r="A130" s="233" t="str">
        <f>'Core Indicators'!A:A</f>
        <v>Syrian Regional Crisis</v>
      </c>
      <c r="B130" s="233">
        <f>'Core Indicators'!B:B</f>
        <v>0</v>
      </c>
      <c r="C130" s="233" t="str">
        <f>'Core Indicators'!C130</f>
        <v>REG004</v>
      </c>
      <c r="D130" s="233" t="str">
        <f>'Core Indicators'!D130</f>
        <v>Syria,Türkiye,Iraq,Egypt,Jordan,Lebanon</v>
      </c>
      <c r="E130" s="233" t="str">
        <f>'Core Indicators'!E130</f>
        <v>SYR,TUR,IRQ,EGY,JOR,LBN</v>
      </c>
      <c r="F130" s="42">
        <f>'Core Indicators'!O130</f>
        <v>566255</v>
      </c>
      <c r="G130" s="42">
        <f>'Core Indicators'!W130</f>
        <v>201624000</v>
      </c>
      <c r="H130" s="42">
        <f>'Core Indicators'!AE130</f>
        <v>39600000</v>
      </c>
      <c r="I130" s="42">
        <f>'Core Indicators'!AM130</f>
        <v>20199000</v>
      </c>
      <c r="J130" s="42" t="str">
        <f>'Core Indicators'!AU130</f>
        <v>x</v>
      </c>
      <c r="K130" s="42" t="str">
        <f>'Core Indicators'!BC130</f>
        <v>x</v>
      </c>
      <c r="L130" s="42">
        <f>'Core Indicators'!BK130</f>
        <v>3143</v>
      </c>
      <c r="M130" s="42" t="str">
        <f>'Core Indicators'!BS130</f>
        <v>x</v>
      </c>
      <c r="N130" s="42" t="str">
        <f>'Core Indicators'!CA130</f>
        <v>x</v>
      </c>
      <c r="O130" s="42" t="e">
        <f>'Core Indicators'!CI130</f>
        <v>#N/A</v>
      </c>
      <c r="P130" s="42" t="str">
        <f>'Core Indicators'!CQ130</f>
        <v>x</v>
      </c>
      <c r="Q130" s="42">
        <f>'Core Indicators'!DG130</f>
        <v>162023000</v>
      </c>
      <c r="R130" s="42">
        <f>'Core Indicators'!DO130</f>
        <v>17456000</v>
      </c>
      <c r="S130" s="42">
        <f>'Core Indicators'!DW130</f>
        <v>13401000</v>
      </c>
      <c r="T130" s="42">
        <f>'Core Indicators'!EE130</f>
        <v>8677000</v>
      </c>
      <c r="U130" s="42">
        <f>'Core Indicators'!EM130</f>
        <v>67000</v>
      </c>
      <c r="V130" s="42">
        <f>'Core Indicators'!FC130</f>
        <v>5</v>
      </c>
      <c r="W130" s="42" t="e">
        <f>'Core Indicators'!FK130</f>
        <v>#N/A</v>
      </c>
      <c r="X130" s="42" t="str">
        <f>'Core Indicators'!FS130</f>
        <v>x</v>
      </c>
      <c r="Y130" s="42">
        <f>'Core Indicators'!GA130</f>
        <v>1</v>
      </c>
      <c r="Z130" s="42">
        <f>'Core Indicators'!GI130</f>
        <v>3</v>
      </c>
      <c r="AA130" s="42">
        <f>'Core Indicators'!GQ130</f>
        <v>3</v>
      </c>
      <c r="AB130" s="42">
        <f>'Core Indicators'!GY130</f>
        <v>2</v>
      </c>
      <c r="AC130" s="42">
        <f>'Core Indicators'!HG130</f>
        <v>2</v>
      </c>
      <c r="AD130" s="42">
        <f>'Core Indicators'!HO130</f>
        <v>3</v>
      </c>
      <c r="AE130" s="42">
        <f>'Core Indicators'!HW130</f>
        <v>3</v>
      </c>
      <c r="AF130" s="42">
        <f>'Core Indicators'!IE130</f>
        <v>3</v>
      </c>
      <c r="AG130" s="42">
        <f>'Core Indicators'!IM130</f>
        <v>0</v>
      </c>
    </row>
    <row r="131" spans="1:33" ht="20.149999999999999" customHeight="1" x14ac:dyDescent="0.35">
      <c r="A131" s="62" t="str">
        <f>'Core Indicators'!A:A</f>
        <v xml:space="preserve">Eastern Mediterranean Route </v>
      </c>
      <c r="B131" s="62">
        <f>'Core Indicators'!B:B</f>
        <v>0</v>
      </c>
      <c r="C131" s="62" t="str">
        <f>'Core Indicators'!C131</f>
        <v>REG006</v>
      </c>
      <c r="D131" s="62" t="str">
        <f>'Core Indicators'!D131</f>
        <v>Türkiye,Greece</v>
      </c>
      <c r="E131" s="62" t="str">
        <f>'Core Indicators'!E131</f>
        <v>TUR,GRC</v>
      </c>
      <c r="F131" s="41">
        <f>'Core Indicators'!O131</f>
        <v>150195</v>
      </c>
      <c r="G131" s="41">
        <f>'Core Indicators'!W131</f>
        <v>16386000</v>
      </c>
      <c r="H131" s="41">
        <f>'Core Indicators'!AE131</f>
        <v>854000</v>
      </c>
      <c r="I131" s="41">
        <f>'Core Indicators'!AM131</f>
        <v>507000</v>
      </c>
      <c r="J131" s="41" t="str">
        <f>'Core Indicators'!AU131</f>
        <v>x</v>
      </c>
      <c r="K131" s="41" t="str">
        <f>'Core Indicators'!BC131</f>
        <v>x</v>
      </c>
      <c r="L131" s="41">
        <f>'Core Indicators'!BK131</f>
        <v>6</v>
      </c>
      <c r="M131" s="41" t="str">
        <f>'Core Indicators'!BS131</f>
        <v>x</v>
      </c>
      <c r="N131" s="41" t="str">
        <f>'Core Indicators'!CA131</f>
        <v>x</v>
      </c>
      <c r="O131" s="41" t="e">
        <f>'Core Indicators'!CI131</f>
        <v>#N/A</v>
      </c>
      <c r="P131" s="41" t="str">
        <f>'Core Indicators'!CQ131</f>
        <v>x</v>
      </c>
      <c r="Q131" s="41">
        <f>'Core Indicators'!DG131</f>
        <v>15532000</v>
      </c>
      <c r="R131" s="41">
        <f>'Core Indicators'!DO131</f>
        <v>434000</v>
      </c>
      <c r="S131" s="41">
        <f>'Core Indicators'!DW131</f>
        <v>362000</v>
      </c>
      <c r="T131" s="41">
        <f>'Core Indicators'!EE131</f>
        <v>51000</v>
      </c>
      <c r="U131" s="41">
        <f>'Core Indicators'!EM131</f>
        <v>6000</v>
      </c>
      <c r="V131" s="41">
        <f>'Core Indicators'!FC131</f>
        <v>3</v>
      </c>
      <c r="W131" s="41" t="str">
        <f>'Core Indicators'!FK131</f>
        <v>x</v>
      </c>
      <c r="X131" s="41" t="str">
        <f>'Core Indicators'!FS131</f>
        <v>x</v>
      </c>
      <c r="Y131" s="41">
        <f>'Core Indicators'!GA131</f>
        <v>1</v>
      </c>
      <c r="Z131" s="41">
        <f>'Core Indicators'!GI131</f>
        <v>1</v>
      </c>
      <c r="AA131" s="41">
        <f>'Core Indicators'!GQ131</f>
        <v>1</v>
      </c>
      <c r="AB131" s="41">
        <f>'Core Indicators'!GY131</f>
        <v>0</v>
      </c>
      <c r="AC131" s="41">
        <f>'Core Indicators'!HG131</f>
        <v>2</v>
      </c>
      <c r="AD131" s="41">
        <f>'Core Indicators'!HO131</f>
        <v>3</v>
      </c>
      <c r="AE131" s="41">
        <f>'Core Indicators'!HW131</f>
        <v>0</v>
      </c>
      <c r="AF131" s="41">
        <f>'Core Indicators'!IE131</f>
        <v>3</v>
      </c>
      <c r="AG131" s="41">
        <f>'Core Indicators'!IM131</f>
        <v>0</v>
      </c>
    </row>
    <row r="132" spans="1:33" ht="20.149999999999999" customHeight="1" x14ac:dyDescent="0.35">
      <c r="A132" s="233" t="str">
        <f>'Core Indicators'!A:A</f>
        <v>Central Mediterranean Route</v>
      </c>
      <c r="B132" s="233">
        <f>'Core Indicators'!B:B</f>
        <v>0</v>
      </c>
      <c r="C132" s="233" t="str">
        <f>'Core Indicators'!C132</f>
        <v>REG007</v>
      </c>
      <c r="D132" s="233" t="str">
        <f>'Core Indicators'!D132</f>
        <v>Algeria,Tunisia,Libya,Italy</v>
      </c>
      <c r="E132" s="233" t="str">
        <f>'Core Indicators'!E132</f>
        <v>DZA,TUN,LBY,ITA</v>
      </c>
      <c r="F132" s="42">
        <f>'Core Indicators'!O132</f>
        <v>4600608</v>
      </c>
      <c r="G132" s="42">
        <f>'Core Indicators'!W132</f>
        <v>125934000</v>
      </c>
      <c r="H132" s="42">
        <f>'Core Indicators'!AE132</f>
        <v>1378000</v>
      </c>
      <c r="I132" s="42">
        <f>'Core Indicators'!AM132</f>
        <v>1378000</v>
      </c>
      <c r="J132" s="42" t="str">
        <f>'Core Indicators'!AU132</f>
        <v>x</v>
      </c>
      <c r="K132" s="42" t="str">
        <f>'Core Indicators'!BC132</f>
        <v>x</v>
      </c>
      <c r="L132" s="42">
        <f>'Core Indicators'!BK132</f>
        <v>839</v>
      </c>
      <c r="M132" s="42" t="str">
        <f>'Core Indicators'!BS132</f>
        <v>x</v>
      </c>
      <c r="N132" s="42" t="str">
        <f>'Core Indicators'!CA132</f>
        <v>x</v>
      </c>
      <c r="O132" s="42" t="e">
        <f>'Core Indicators'!CI132</f>
        <v>#N/A</v>
      </c>
      <c r="P132" s="42" t="str">
        <f>'Core Indicators'!CQ132</f>
        <v>x</v>
      </c>
      <c r="Q132" s="42">
        <f>'Core Indicators'!DG132</f>
        <v>124556000</v>
      </c>
      <c r="R132" s="42">
        <f>'Core Indicators'!DO132</f>
        <v>0</v>
      </c>
      <c r="S132" s="42">
        <f>'Core Indicators'!DW132</f>
        <v>1378000</v>
      </c>
      <c r="T132" s="42" t="str">
        <f>'Core Indicators'!EE132</f>
        <v>x</v>
      </c>
      <c r="U132" s="42" t="str">
        <f>'Core Indicators'!EM132</f>
        <v>x</v>
      </c>
      <c r="V132" s="42">
        <f>'Core Indicators'!FC132</f>
        <v>4</v>
      </c>
      <c r="W132" s="42" t="str">
        <f>'Core Indicators'!FK132</f>
        <v>x</v>
      </c>
      <c r="X132" s="42" t="str">
        <f>'Core Indicators'!FS132</f>
        <v>x</v>
      </c>
      <c r="Y132" s="42">
        <f>'Core Indicators'!GA132</f>
        <v>0</v>
      </c>
      <c r="Z132" s="42">
        <f>'Core Indicators'!GI132</f>
        <v>1</v>
      </c>
      <c r="AA132" s="42">
        <f>'Core Indicators'!GQ132</f>
        <v>1</v>
      </c>
      <c r="AB132" s="42">
        <f>'Core Indicators'!GY132</f>
        <v>2</v>
      </c>
      <c r="AC132" s="42">
        <f>'Core Indicators'!HG132</f>
        <v>2</v>
      </c>
      <c r="AD132" s="42">
        <f>'Core Indicators'!HO132</f>
        <v>2</v>
      </c>
      <c r="AE132" s="42">
        <f>'Core Indicators'!HW132</f>
        <v>0</v>
      </c>
      <c r="AF132" s="42">
        <f>'Core Indicators'!IE132</f>
        <v>1</v>
      </c>
      <c r="AG132" s="42">
        <f>'Core Indicators'!IM132</f>
        <v>1</v>
      </c>
    </row>
    <row r="133" spans="1:33" ht="20.149999999999999" customHeight="1" x14ac:dyDescent="0.35">
      <c r="A133" s="62" t="str">
        <f>'Core Indicators'!A:A</f>
        <v>Western Mediterranean Route</v>
      </c>
      <c r="B133" s="62">
        <f>'Core Indicators'!B:B</f>
        <v>0</v>
      </c>
      <c r="C133" s="62" t="str">
        <f>'Core Indicators'!C133</f>
        <v>REG008</v>
      </c>
      <c r="D133" s="62" t="str">
        <f>'Core Indicators'!D133</f>
        <v>Algeria,Morocco,Spain</v>
      </c>
      <c r="E133" s="62" t="str">
        <f>'Core Indicators'!E133</f>
        <v>DZA,MAR,ESP</v>
      </c>
      <c r="F133" s="41">
        <f>'Core Indicators'!O133</f>
        <v>3327774</v>
      </c>
      <c r="G133" s="41">
        <f>'Core Indicators'!W133</f>
        <v>133006000</v>
      </c>
      <c r="H133" s="41">
        <f>'Core Indicators'!AE133</f>
        <v>378000</v>
      </c>
      <c r="I133" s="41">
        <f>'Core Indicators'!AM133</f>
        <v>378000</v>
      </c>
      <c r="J133" s="41" t="str">
        <f>'Core Indicators'!AU133</f>
        <v>x</v>
      </c>
      <c r="K133" s="41" t="str">
        <f>'Core Indicators'!BC133</f>
        <v>x</v>
      </c>
      <c r="L133" s="41">
        <f>'Core Indicators'!BK133</f>
        <v>75</v>
      </c>
      <c r="M133" s="41" t="str">
        <f>'Core Indicators'!BS133</f>
        <v>x</v>
      </c>
      <c r="N133" s="41" t="str">
        <f>'Core Indicators'!CA133</f>
        <v>x</v>
      </c>
      <c r="O133" s="41" t="e">
        <f>'Core Indicators'!CI133</f>
        <v>#N/A</v>
      </c>
      <c r="P133" s="41" t="str">
        <f>'Core Indicators'!CQ133</f>
        <v>x</v>
      </c>
      <c r="Q133" s="41">
        <f>'Core Indicators'!DG133</f>
        <v>132628000</v>
      </c>
      <c r="R133" s="41">
        <f>'Core Indicators'!DO133</f>
        <v>0</v>
      </c>
      <c r="S133" s="41">
        <f>'Core Indicators'!DW133</f>
        <v>378000</v>
      </c>
      <c r="T133" s="41" t="str">
        <f>'Core Indicators'!EE133</f>
        <v>x</v>
      </c>
      <c r="U133" s="41" t="str">
        <f>'Core Indicators'!EM133</f>
        <v>x</v>
      </c>
      <c r="V133" s="41">
        <f>'Core Indicators'!FC133</f>
        <v>4</v>
      </c>
      <c r="W133" s="41" t="str">
        <f>'Core Indicators'!FK133</f>
        <v>x</v>
      </c>
      <c r="X133" s="41" t="str">
        <f>'Core Indicators'!FS133</f>
        <v>x</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1</v>
      </c>
      <c r="AG133" s="41">
        <f>'Core Indicators'!IM133</f>
        <v>1</v>
      </c>
    </row>
    <row r="134" spans="1:33" ht="20.149999999999999" customHeight="1" x14ac:dyDescent="0.35">
      <c r="A134" s="233" t="str">
        <f>'Core Indicators'!A:A</f>
        <v>Rohingya Regional Crisis</v>
      </c>
      <c r="B134" s="233">
        <f>'Core Indicators'!B:B</f>
        <v>0</v>
      </c>
      <c r="C134" s="233" t="str">
        <f>'Core Indicators'!C134</f>
        <v>REG011</v>
      </c>
      <c r="D134" s="233" t="str">
        <f>'Core Indicators'!D134</f>
        <v>Bangladesh,Myanmar</v>
      </c>
      <c r="E134" s="233" t="str">
        <f>'Core Indicators'!E134</f>
        <v>BGD,MMR</v>
      </c>
      <c r="F134" s="42">
        <f>'Core Indicators'!O134</f>
        <v>37488</v>
      </c>
      <c r="G134" s="42">
        <f>'Core Indicators'!W134</f>
        <v>5010000</v>
      </c>
      <c r="H134" s="42">
        <f>'Core Indicators'!AE134</f>
        <v>5010000</v>
      </c>
      <c r="I134" s="42">
        <f>'Core Indicators'!AM134</f>
        <v>1307000</v>
      </c>
      <c r="J134" s="42" t="str">
        <f>'Core Indicators'!AU134</f>
        <v>x</v>
      </c>
      <c r="K134" s="42" t="str">
        <f>'Core Indicators'!BC134</f>
        <v>x</v>
      </c>
      <c r="L134" s="42">
        <f>'Core Indicators'!BK134</f>
        <v>2844</v>
      </c>
      <c r="M134" s="42" t="str">
        <f>'Core Indicators'!BS134</f>
        <v>x</v>
      </c>
      <c r="N134" s="42" t="str">
        <f>'Core Indicators'!CA134</f>
        <v>x</v>
      </c>
      <c r="O134" s="42" t="e">
        <f>'Core Indicators'!CI134</f>
        <v>#N/A</v>
      </c>
      <c r="P134" s="42" t="str">
        <f>'Core Indicators'!CQ134</f>
        <v>x</v>
      </c>
      <c r="Q134" s="42">
        <f>'Core Indicators'!DG134</f>
        <v>0</v>
      </c>
      <c r="R134" s="42">
        <f>'Core Indicators'!DO134</f>
        <v>1794000</v>
      </c>
      <c r="S134" s="42">
        <f>'Core Indicators'!DW134</f>
        <v>1752000</v>
      </c>
      <c r="T134" s="42">
        <f>'Core Indicators'!EE134</f>
        <v>1464000</v>
      </c>
      <c r="U134" s="42" t="str">
        <f>'Core Indicators'!EM134</f>
        <v>x</v>
      </c>
      <c r="V134" s="42">
        <f>'Core Indicators'!FC134</f>
        <v>5</v>
      </c>
      <c r="W134" s="42" t="str">
        <f>'Core Indicators'!FK134</f>
        <v>x</v>
      </c>
      <c r="X134" s="42" t="str">
        <f>'Core Indicators'!FS134</f>
        <v>x</v>
      </c>
      <c r="Y134" s="42">
        <f>'Core Indicators'!GA134</f>
        <v>2</v>
      </c>
      <c r="Z134" s="42">
        <f>'Core Indicators'!GI134</f>
        <v>3</v>
      </c>
      <c r="AA134" s="42">
        <f>'Core Indicators'!GQ134</f>
        <v>2</v>
      </c>
      <c r="AB134" s="42">
        <f>'Core Indicators'!GY134</f>
        <v>2</v>
      </c>
      <c r="AC134" s="42">
        <f>'Core Indicators'!HG134</f>
        <v>3</v>
      </c>
      <c r="AD134" s="42">
        <f>'Core Indicators'!HO134</f>
        <v>3</v>
      </c>
      <c r="AE134" s="42">
        <f>'Core Indicators'!HW134</f>
        <v>3</v>
      </c>
      <c r="AF134" s="42">
        <f>'Core Indicators'!IE134</f>
        <v>2</v>
      </c>
      <c r="AG134" s="42">
        <f>'Core Indicators'!IM134</f>
        <v>2</v>
      </c>
    </row>
    <row r="135" spans="1:33" ht="20.149999999999999" customHeight="1" x14ac:dyDescent="0.35">
      <c r="A135" s="62" t="str">
        <f>'Core Indicators'!A:A</f>
        <v>Southern Africa Regional Food Security Crisis</v>
      </c>
      <c r="B135" s="62">
        <f>'Core Indicators'!B:B</f>
        <v>0</v>
      </c>
      <c r="C135" s="62" t="str">
        <f>'Core Indicators'!C135</f>
        <v>REG012</v>
      </c>
      <c r="D135" s="62" t="str">
        <f>'Core Indicators'!D135</f>
        <v>Madagascar,Malawi,Namibia,Eswatini,Zambia,Zimbabwe,Tanzania</v>
      </c>
      <c r="E135" s="62" t="str">
        <f>'Core Indicators'!E135</f>
        <v>MDG,MWI,NAM,SWZ,ZMB,ZWE,TZA</v>
      </c>
      <c r="F135" s="41">
        <f>'Core Indicators'!O135</f>
        <v>2753873</v>
      </c>
      <c r="G135" s="41">
        <f>'Core Indicators'!W135</f>
        <v>101169000</v>
      </c>
      <c r="H135" s="41">
        <f>'Core Indicators'!AE135</f>
        <v>67634000</v>
      </c>
      <c r="I135" s="41">
        <f>'Core Indicators'!AM135</f>
        <v>508000</v>
      </c>
      <c r="J135" s="41">
        <f>'Core Indicators'!AU135</f>
        <v>4</v>
      </c>
      <c r="K135" s="41">
        <f>'Core Indicators'!BC135</f>
        <v>284825</v>
      </c>
      <c r="L135" s="41">
        <f>'Core Indicators'!BK135</f>
        <v>3252</v>
      </c>
      <c r="M135" s="41">
        <f>'Core Indicators'!BS135</f>
        <v>437</v>
      </c>
      <c r="N135" s="41">
        <f>'Core Indicators'!CA135</f>
        <v>437</v>
      </c>
      <c r="O135" s="41" t="e">
        <f>'Core Indicators'!CI135</f>
        <v>#N/A</v>
      </c>
      <c r="P135" s="41">
        <f>'Core Indicators'!CQ135</f>
        <v>228</v>
      </c>
      <c r="Q135" s="41">
        <f>'Core Indicators'!DG135</f>
        <v>33535000</v>
      </c>
      <c r="R135" s="41">
        <f>'Core Indicators'!DO135</f>
        <v>37845000</v>
      </c>
      <c r="S135" s="41">
        <f>'Core Indicators'!DW135</f>
        <v>29607000</v>
      </c>
      <c r="T135" s="41">
        <f>'Core Indicators'!EE135</f>
        <v>183000</v>
      </c>
      <c r="U135" s="41">
        <f>'Core Indicators'!EM135</f>
        <v>0</v>
      </c>
      <c r="V135" s="41">
        <f>'Core Indicators'!FC135</f>
        <v>5</v>
      </c>
      <c r="W135" s="41" t="e">
        <f>'Core Indicators'!FK135</f>
        <v>#N/A</v>
      </c>
      <c r="X135" s="41" t="e">
        <f>'Core Indicators'!FS135</f>
        <v>#N/A</v>
      </c>
      <c r="Y135" s="41">
        <f>'Core Indicators'!GA135</f>
        <v>2</v>
      </c>
      <c r="Z135" s="41">
        <f>'Core Indicators'!GI135</f>
        <v>1</v>
      </c>
      <c r="AA135" s="41">
        <f>'Core Indicators'!GQ135</f>
        <v>2</v>
      </c>
      <c r="AB135" s="41">
        <f>'Core Indicators'!GY135</f>
        <v>0</v>
      </c>
      <c r="AC135" s="41">
        <f>'Core Indicators'!HG135</f>
        <v>2</v>
      </c>
      <c r="AD135" s="41">
        <f>'Core Indicators'!HO135</f>
        <v>2</v>
      </c>
      <c r="AE135" s="41">
        <f>'Core Indicators'!HW135</f>
        <v>0</v>
      </c>
      <c r="AF135" s="41">
        <f>'Core Indicators'!IE135</f>
        <v>1</v>
      </c>
      <c r="AG135" s="41">
        <f>'Core Indicators'!IM135</f>
        <v>3</v>
      </c>
    </row>
    <row r="136" spans="1:33" ht="20.149999999999999" customHeight="1" x14ac:dyDescent="0.35">
      <c r="A136" s="233" t="str">
        <f>'Core Indicators'!A:A</f>
        <v>Nagorno-Karabakh Conflict</v>
      </c>
      <c r="B136" s="233">
        <f>'Core Indicators'!B:B</f>
        <v>0</v>
      </c>
      <c r="C136" s="233" t="str">
        <f>'Core Indicators'!C136</f>
        <v>REG013</v>
      </c>
      <c r="D136" s="233" t="str">
        <f>'Core Indicators'!D136</f>
        <v>Armenia,Azerbaijan</v>
      </c>
      <c r="E136" s="233" t="str">
        <f>'Core Indicators'!E136</f>
        <v>ARM,AZE</v>
      </c>
      <c r="F136" s="42">
        <f>'Core Indicators'!O136</f>
        <v>33014</v>
      </c>
      <c r="G136" s="42">
        <f>'Core Indicators'!W136</f>
        <v>3060000</v>
      </c>
      <c r="H136" s="42">
        <f>'Core Indicators'!AE136</f>
        <v>508000</v>
      </c>
      <c r="I136" s="42">
        <f>'Core Indicators'!AM136</f>
        <v>142000</v>
      </c>
      <c r="J136" s="42">
        <f>'Core Indicators'!AU136</f>
        <v>250</v>
      </c>
      <c r="K136" s="42" t="str">
        <f>'Core Indicators'!BC136</f>
        <v>x</v>
      </c>
      <c r="L136" s="42">
        <f>'Core Indicators'!BK136</f>
        <v>6</v>
      </c>
      <c r="M136" s="42" t="str">
        <f>'Core Indicators'!BS136</f>
        <v>x</v>
      </c>
      <c r="N136" s="42" t="str">
        <f>'Core Indicators'!CA136</f>
        <v>x</v>
      </c>
      <c r="O136" s="42" t="e">
        <f>'Core Indicators'!CI136</f>
        <v>#N/A</v>
      </c>
      <c r="P136" s="42" t="str">
        <f>'Core Indicators'!CQ136</f>
        <v>x</v>
      </c>
      <c r="Q136" s="42">
        <f>'Core Indicators'!DG136</f>
        <v>2552000</v>
      </c>
      <c r="R136" s="42">
        <f>'Core Indicators'!DO136</f>
        <v>353000</v>
      </c>
      <c r="S136" s="42">
        <f>'Core Indicators'!DW136</f>
        <v>154000</v>
      </c>
      <c r="T136" s="42">
        <f>'Core Indicators'!EE136</f>
        <v>0</v>
      </c>
      <c r="U136" s="42">
        <f>'Core Indicators'!EM136</f>
        <v>0</v>
      </c>
      <c r="V136" s="42">
        <f>'Core Indicators'!FC136</f>
        <v>2</v>
      </c>
      <c r="W136" s="42" t="str">
        <f>'Core Indicators'!FK136</f>
        <v>x</v>
      </c>
      <c r="X136" s="42" t="str">
        <f>'Core Indicators'!FS136</f>
        <v>x</v>
      </c>
      <c r="Y136" s="42">
        <f>'Core Indicators'!GA136</f>
        <v>1</v>
      </c>
      <c r="Z136" s="42">
        <f>'Core Indicators'!GI136</f>
        <v>0</v>
      </c>
      <c r="AA136" s="42">
        <f>'Core Indicators'!GQ136</f>
        <v>2</v>
      </c>
      <c r="AB136" s="42">
        <f>'Core Indicators'!GY136</f>
        <v>0</v>
      </c>
      <c r="AC136" s="42">
        <f>'Core Indicators'!HG136</f>
        <v>2</v>
      </c>
      <c r="AD136" s="42">
        <f>'Core Indicators'!HO136</f>
        <v>1</v>
      </c>
      <c r="AE136" s="42">
        <f>'Core Indicators'!HW136</f>
        <v>0</v>
      </c>
      <c r="AF136" s="42">
        <f>'Core Indicators'!IE136</f>
        <v>2</v>
      </c>
      <c r="AG136" s="42">
        <f>'Core Indicators'!IM136</f>
        <v>0</v>
      </c>
    </row>
    <row r="137" spans="1:33" ht="20.149999999999999" customHeight="1" x14ac:dyDescent="0.35">
      <c r="A137" s="233" t="str">
        <f>'Core Indicators'!A:A</f>
        <v>Eastern Africa Regional Drought Crisis</v>
      </c>
      <c r="B137" s="233" t="str">
        <f>'Core Indicators'!B:B</f>
        <v>Drought</v>
      </c>
      <c r="C137" s="233" t="str">
        <f>'Core Indicators'!C137</f>
        <v>REG014</v>
      </c>
      <c r="D137" s="233" t="str">
        <f>'Core Indicators'!D137</f>
        <v>Ethiopia,Somalia,Kenya</v>
      </c>
      <c r="E137" s="233" t="str">
        <f>'Core Indicators'!E137</f>
        <v>ETH,SOM,KEN</v>
      </c>
      <c r="F137" s="42">
        <f>'Core Indicators'!O137</f>
        <v>2171646</v>
      </c>
      <c r="G137" s="42">
        <f>'Core Indicators'!W137</f>
        <v>142109000</v>
      </c>
      <c r="H137" s="42">
        <f>'Core Indicators'!AE137</f>
        <v>133035000</v>
      </c>
      <c r="I137" s="42">
        <f>'Core Indicators'!AM137</f>
        <v>2946000</v>
      </c>
      <c r="J137" s="42">
        <f>'Core Indicators'!AU137</f>
        <v>4893</v>
      </c>
      <c r="K137" s="42">
        <f>'Core Indicators'!BC137</f>
        <v>895980</v>
      </c>
      <c r="L137" s="42">
        <f>'Core Indicators'!BK137</f>
        <v>315</v>
      </c>
      <c r="M137" s="42" t="str">
        <f>'Core Indicators'!BS137</f>
        <v>x</v>
      </c>
      <c r="N137" s="42" t="str">
        <f>'Core Indicators'!CA137</f>
        <v>x</v>
      </c>
      <c r="O137" s="42" t="e">
        <f>'Core Indicators'!CI137</f>
        <v>#N/A</v>
      </c>
      <c r="P137" s="42">
        <f>'Core Indicators'!CQ137</f>
        <v>7852053</v>
      </c>
      <c r="Q137" s="42">
        <f>'Core Indicators'!DG137</f>
        <v>9074000</v>
      </c>
      <c r="R137" s="42">
        <f>'Core Indicators'!DO137</f>
        <v>109012000</v>
      </c>
      <c r="S137" s="42">
        <f>'Core Indicators'!DW137</f>
        <v>11833000</v>
      </c>
      <c r="T137" s="42">
        <f>'Core Indicators'!EE137</f>
        <v>12190000</v>
      </c>
      <c r="U137" s="42">
        <f>'Core Indicators'!EM137</f>
        <v>0</v>
      </c>
      <c r="V137" s="42">
        <f>'Core Indicators'!FC137</f>
        <v>5</v>
      </c>
      <c r="W137" s="42" t="str">
        <f>'Core Indicators'!FK137</f>
        <v>x</v>
      </c>
      <c r="X137" s="42" t="str">
        <f>'Core Indicators'!FS137</f>
        <v>x</v>
      </c>
      <c r="Y137" s="42">
        <f>'Core Indicators'!GA137</f>
        <v>2</v>
      </c>
      <c r="Z137" s="42">
        <f>'Core Indicators'!GI137</f>
        <v>3</v>
      </c>
      <c r="AA137" s="42">
        <f>'Core Indicators'!GQ137</f>
        <v>3</v>
      </c>
      <c r="AB137" s="42">
        <f>'Core Indicators'!GY137</f>
        <v>3</v>
      </c>
      <c r="AC137" s="42">
        <f>'Core Indicators'!HG137</f>
        <v>2</v>
      </c>
      <c r="AD137" s="42">
        <f>'Core Indicators'!HO137</f>
        <v>3</v>
      </c>
      <c r="AE137" s="42">
        <f>'Core Indicators'!HW137</f>
        <v>3</v>
      </c>
      <c r="AF137" s="42">
        <f>'Core Indicators'!IE137</f>
        <v>2</v>
      </c>
      <c r="AG137" s="42">
        <f>'Core Indicators'!IM137</f>
        <v>3</v>
      </c>
    </row>
    <row r="138" spans="1:33" ht="20.149999999999999" customHeight="1" x14ac:dyDescent="0.35">
      <c r="A138" s="62" t="str">
        <f>'Core Indicators'!A:A</f>
        <v>Turkiye / Syria earthquake</v>
      </c>
      <c r="B138" s="62" t="str">
        <f>'Core Indicators'!B:B</f>
        <v>Earthquake</v>
      </c>
      <c r="C138" s="62" t="str">
        <f>'Core Indicators'!C138</f>
        <v>REG015</v>
      </c>
      <c r="D138" s="62" t="str">
        <f>'Core Indicators'!D138</f>
        <v>Türkiye,Syria</v>
      </c>
      <c r="E138" s="62" t="str">
        <f>'Core Indicators'!E138</f>
        <v>TUR,SYR</v>
      </c>
      <c r="F138" s="41">
        <f>'Core Indicators'!O138</f>
        <v>155377</v>
      </c>
      <c r="G138" s="41">
        <f>'Core Indicators'!W138</f>
        <v>27000000</v>
      </c>
      <c r="H138" s="41">
        <f>'Core Indicators'!AE138</f>
        <v>17900000</v>
      </c>
      <c r="I138" s="41">
        <f>'Core Indicators'!AM138</f>
        <v>3123000</v>
      </c>
      <c r="J138" s="41">
        <f>'Core Indicators'!AU138</f>
        <v>0</v>
      </c>
      <c r="K138" s="41" t="str">
        <f>'Core Indicators'!BC138</f>
        <v>x</v>
      </c>
      <c r="L138" s="41">
        <f>'Core Indicators'!BK138</f>
        <v>0</v>
      </c>
      <c r="M138" s="41">
        <f>'Core Indicators'!BS138</f>
        <v>308000</v>
      </c>
      <c r="N138" s="41">
        <f>'Core Indicators'!CA138</f>
        <v>10600</v>
      </c>
      <c r="O138" s="41" t="e">
        <f>'Core Indicators'!CI138</f>
        <v>#N/A</v>
      </c>
      <c r="P138" s="41" t="str">
        <f>'Core Indicators'!CQ138</f>
        <v>x</v>
      </c>
      <c r="Q138" s="41">
        <f>'Core Indicators'!DG138</f>
        <v>9100000</v>
      </c>
      <c r="R138" s="41">
        <f>'Core Indicators'!DO138</f>
        <v>14723000</v>
      </c>
      <c r="S138" s="41">
        <f>'Core Indicators'!DW138</f>
        <v>3021000</v>
      </c>
      <c r="T138" s="41">
        <f>'Core Indicators'!EE138</f>
        <v>150000</v>
      </c>
      <c r="U138" s="41">
        <f>'Core Indicators'!EM138</f>
        <v>6000</v>
      </c>
      <c r="V138" s="41">
        <f>'Core Indicators'!FC138</f>
        <v>5</v>
      </c>
      <c r="W138" s="41" t="str">
        <f>'Core Indicators'!FK138</f>
        <v>x</v>
      </c>
      <c r="X138" s="41" t="str">
        <f>'Core Indicators'!FS138</f>
        <v>x</v>
      </c>
      <c r="Y138" s="41">
        <f>'Core Indicators'!GA138</f>
        <v>1</v>
      </c>
      <c r="Z138" s="41">
        <f>'Core Indicators'!GI138</f>
        <v>3</v>
      </c>
      <c r="AA138" s="41">
        <f>'Core Indicators'!GQ138</f>
        <v>3</v>
      </c>
      <c r="AB138" s="41">
        <f>'Core Indicators'!GY138</f>
        <v>2</v>
      </c>
      <c r="AC138" s="41">
        <f>'Core Indicators'!HG138</f>
        <v>2</v>
      </c>
      <c r="AD138" s="41">
        <f>'Core Indicators'!HO138</f>
        <v>3</v>
      </c>
      <c r="AE138" s="41">
        <f>'Core Indicators'!HW138</f>
        <v>3</v>
      </c>
      <c r="AF138" s="41">
        <f>'Core Indicators'!IE138</f>
        <v>3</v>
      </c>
      <c r="AG138" s="41">
        <f>'Core Indicators'!IM138</f>
        <v>0</v>
      </c>
    </row>
    <row r="139" spans="1:33" ht="20.149999999999999" customHeight="1" x14ac:dyDescent="0.35">
      <c r="A139" s="233" t="str">
        <f>'Core Indicators'!A:A</f>
        <v>Displacement from Russia-Ukraine conflict in Romania</v>
      </c>
      <c r="B139" s="233" t="str">
        <f>'Core Indicators'!B:B</f>
        <v>Conflict,Displacement</v>
      </c>
      <c r="C139" s="233" t="str">
        <f>'Core Indicators'!C139</f>
        <v>ROU002</v>
      </c>
      <c r="D139" s="233" t="str">
        <f>'Core Indicators'!D139</f>
        <v>Romania</v>
      </c>
      <c r="E139" s="233" t="str">
        <f>'Core Indicators'!E139</f>
        <v>ROU</v>
      </c>
      <c r="F139" s="42">
        <f>'Core Indicators'!O139</f>
        <v>238396</v>
      </c>
      <c r="G139" s="42">
        <f>'Core Indicators'!W139</f>
        <v>19209000</v>
      </c>
      <c r="H139" s="42">
        <f>'Core Indicators'!AE139</f>
        <v>162000</v>
      </c>
      <c r="I139" s="42">
        <f>'Core Indicators'!AM139</f>
        <v>162000</v>
      </c>
      <c r="J139" s="42" t="str">
        <f>'Core Indicators'!AU139</f>
        <v>x</v>
      </c>
      <c r="K139" s="42" t="str">
        <f>'Core Indicators'!BC139</f>
        <v>x</v>
      </c>
      <c r="L139" s="42">
        <f>'Core Indicators'!BK139</f>
        <v>0</v>
      </c>
      <c r="M139" s="42">
        <f>'Core Indicators'!BS139</f>
        <v>0</v>
      </c>
      <c r="N139" s="42">
        <f>'Core Indicators'!CA139</f>
        <v>0</v>
      </c>
      <c r="O139" s="42" t="e">
        <f>'Core Indicators'!CI139</f>
        <v>#N/A</v>
      </c>
      <c r="P139" s="42" t="str">
        <f>'Core Indicators'!CQ139</f>
        <v>x</v>
      </c>
      <c r="Q139" s="42">
        <f>'Core Indicators'!DG139</f>
        <v>19047000</v>
      </c>
      <c r="R139" s="42">
        <f>'Core Indicators'!DO139</f>
        <v>0</v>
      </c>
      <c r="S139" s="42">
        <f>'Core Indicators'!DW139</f>
        <v>162000</v>
      </c>
      <c r="T139" s="42" t="str">
        <f>'Core Indicators'!EE139</f>
        <v>x</v>
      </c>
      <c r="U139" s="42" t="str">
        <f>'Core Indicators'!EM139</f>
        <v>x</v>
      </c>
      <c r="V139" s="42">
        <f>'Core Indicators'!FC139</f>
        <v>2</v>
      </c>
      <c r="W139" s="42" t="str">
        <f>'Core Indicators'!FK139</f>
        <v>x</v>
      </c>
      <c r="X139" s="42" t="str">
        <f>'Core Indicators'!FS139</f>
        <v>x</v>
      </c>
      <c r="Y139" s="42">
        <f>'Core Indicators'!GA139</f>
        <v>0</v>
      </c>
      <c r="Z139" s="42">
        <f>'Core Indicators'!GI139</f>
        <v>0</v>
      </c>
      <c r="AA139" s="42">
        <f>'Core Indicators'!GQ139</f>
        <v>0</v>
      </c>
      <c r="AB139" s="42">
        <f>'Core Indicators'!GY139</f>
        <v>0</v>
      </c>
      <c r="AC139" s="42">
        <f>'Core Indicators'!HG139</f>
        <v>0</v>
      </c>
      <c r="AD139" s="42">
        <f>'Core Indicators'!HO139</f>
        <v>1</v>
      </c>
      <c r="AE139" s="42">
        <f>'Core Indicators'!HW139</f>
        <v>0</v>
      </c>
      <c r="AF139" s="42">
        <f>'Core Indicators'!IE139</f>
        <v>0</v>
      </c>
      <c r="AG139" s="42">
        <f>'Core Indicators'!IM139</f>
        <v>0</v>
      </c>
    </row>
    <row r="140" spans="1:33" ht="20.149999999999999" customHeight="1" x14ac:dyDescent="0.35">
      <c r="A140" s="233" t="str">
        <f>'Core Indicators'!A:A</f>
        <v>Displacement from Russia-Ukraine conflict in Russia</v>
      </c>
      <c r="B140" s="233" t="str">
        <f>'Core Indicators'!B:B</f>
        <v>Conflict,Displacement</v>
      </c>
      <c r="C140" s="233" t="str">
        <f>'Core Indicators'!C140</f>
        <v>RUS002</v>
      </c>
      <c r="D140" s="233" t="str">
        <f>'Core Indicators'!D140</f>
        <v>Russia</v>
      </c>
      <c r="E140" s="233" t="str">
        <f>'Core Indicators'!E140</f>
        <v>RUS</v>
      </c>
      <c r="F140" s="42">
        <f>'Core Indicators'!O140</f>
        <v>16376870</v>
      </c>
      <c r="G140" s="42">
        <f>'Core Indicators'!W140</f>
        <v>145464000</v>
      </c>
      <c r="H140" s="42">
        <f>'Core Indicators'!AE140</f>
        <v>1228000</v>
      </c>
      <c r="I140" s="42">
        <f>'Core Indicators'!AM140</f>
        <v>1228000</v>
      </c>
      <c r="J140" s="42" t="str">
        <f>'Core Indicators'!AU140</f>
        <v>x</v>
      </c>
      <c r="K140" s="42" t="str">
        <f>'Core Indicators'!BC140</f>
        <v>x</v>
      </c>
      <c r="L140" s="42">
        <f>'Core Indicators'!BK140</f>
        <v>0</v>
      </c>
      <c r="M140" s="42" t="str">
        <f>'Core Indicators'!BS140</f>
        <v>x</v>
      </c>
      <c r="N140" s="42" t="str">
        <f>'Core Indicators'!CA140</f>
        <v>x</v>
      </c>
      <c r="O140" s="42" t="e">
        <f>'Core Indicators'!CI140</f>
        <v>#N/A</v>
      </c>
      <c r="P140" s="42" t="str">
        <f>'Core Indicators'!CQ140</f>
        <v>x</v>
      </c>
      <c r="Q140" s="42">
        <f>'Core Indicators'!DG140</f>
        <v>144237000</v>
      </c>
      <c r="R140" s="42">
        <f>'Core Indicators'!DO140</f>
        <v>0</v>
      </c>
      <c r="S140" s="42">
        <f>'Core Indicators'!DW140</f>
        <v>1228000</v>
      </c>
      <c r="T140" s="42">
        <f>'Core Indicators'!EE140</f>
        <v>0</v>
      </c>
      <c r="U140" s="42">
        <f>'Core Indicators'!EM140</f>
        <v>0</v>
      </c>
      <c r="V140" s="42">
        <f>'Core Indicators'!FC140</f>
        <v>2</v>
      </c>
      <c r="W140" s="42" t="str">
        <f>'Core Indicators'!FK140</f>
        <v>x</v>
      </c>
      <c r="X140" s="42" t="str">
        <f>'Core Indicators'!FS140</f>
        <v>x</v>
      </c>
      <c r="Y140" s="42">
        <f>'Core Indicators'!GA140</f>
        <v>1</v>
      </c>
      <c r="Z140" s="42">
        <f>'Core Indicators'!GI140</f>
        <v>1</v>
      </c>
      <c r="AA140" s="42">
        <f>'Core Indicators'!GQ140</f>
        <v>2</v>
      </c>
      <c r="AB140" s="42">
        <f>'Core Indicators'!GY140</f>
        <v>0</v>
      </c>
      <c r="AC140" s="42">
        <f>'Core Indicators'!HG140</f>
        <v>3</v>
      </c>
      <c r="AD140" s="42">
        <f>'Core Indicators'!HO140</f>
        <v>3</v>
      </c>
      <c r="AE140" s="42">
        <f>'Core Indicators'!HW140</f>
        <v>1</v>
      </c>
      <c r="AF140" s="42">
        <f>'Core Indicators'!IE140</f>
        <v>0</v>
      </c>
      <c r="AG140" s="42">
        <f>'Core Indicators'!IM140</f>
        <v>0</v>
      </c>
    </row>
    <row r="141" spans="1:33" ht="20.149999999999999" customHeight="1" x14ac:dyDescent="0.35">
      <c r="A141" s="62" t="str">
        <f>'Core Indicators'!A:A</f>
        <v>Burundi and DRC refugees in Rwanda</v>
      </c>
      <c r="B141" s="62" t="str">
        <f>'Core Indicators'!B:B</f>
        <v>Displacement</v>
      </c>
      <c r="C141" s="62" t="str">
        <f>'Core Indicators'!C141</f>
        <v>RWA002</v>
      </c>
      <c r="D141" s="62" t="str">
        <f>'Core Indicators'!D141</f>
        <v>Rwanda</v>
      </c>
      <c r="E141" s="62" t="str">
        <f>'Core Indicators'!E141</f>
        <v>RWA</v>
      </c>
      <c r="F141" s="41">
        <f>'Core Indicators'!O141</f>
        <v>20524</v>
      </c>
      <c r="G141" s="41">
        <f>'Core Indicators'!W141</f>
        <v>2517000</v>
      </c>
      <c r="H141" s="41">
        <f>'Core Indicators'!AE141</f>
        <v>135000</v>
      </c>
      <c r="I141" s="41">
        <f>'Core Indicators'!AM141</f>
        <v>135000</v>
      </c>
      <c r="J141" s="41" t="str">
        <f>'Core Indicators'!AU141</f>
        <v>x</v>
      </c>
      <c r="K141" s="41" t="str">
        <f>'Core Indicators'!BC141</f>
        <v>x</v>
      </c>
      <c r="L141" s="41" t="str">
        <f>'Core Indicators'!BK141</f>
        <v>x</v>
      </c>
      <c r="M141" s="41">
        <f>'Core Indicators'!BS141</f>
        <v>0</v>
      </c>
      <c r="N141" s="41">
        <f>'Core Indicators'!CA141</f>
        <v>0</v>
      </c>
      <c r="O141" s="41" t="e">
        <f>'Core Indicators'!CI141</f>
        <v>#N/A</v>
      </c>
      <c r="P141" s="41">
        <f>'Core Indicators'!CQ141</f>
        <v>0</v>
      </c>
      <c r="Q141" s="41">
        <f>'Core Indicators'!DG141</f>
        <v>2382000</v>
      </c>
      <c r="R141" s="41">
        <f>'Core Indicators'!DO141</f>
        <v>0</v>
      </c>
      <c r="S141" s="41">
        <f>'Core Indicators'!DW141</f>
        <v>135000</v>
      </c>
      <c r="T141" s="41">
        <f>'Core Indicators'!EE141</f>
        <v>0</v>
      </c>
      <c r="U141" s="41">
        <f>'Core Indicators'!EM141</f>
        <v>0</v>
      </c>
      <c r="V141" s="41">
        <f>'Core Indicators'!FC141</f>
        <v>2</v>
      </c>
      <c r="W141" s="41">
        <f>'Core Indicators'!FK141</f>
        <v>0</v>
      </c>
      <c r="X141" s="41">
        <f>'Core Indicators'!FS141</f>
        <v>0</v>
      </c>
      <c r="Y141" s="41">
        <f>'Core Indicators'!GA141</f>
        <v>1</v>
      </c>
      <c r="Z141" s="41">
        <f>'Core Indicators'!GI141</f>
        <v>0</v>
      </c>
      <c r="AA141" s="41">
        <f>'Core Indicators'!GQ141</f>
        <v>0</v>
      </c>
      <c r="AB141" s="41">
        <f>'Core Indicators'!GY141</f>
        <v>0</v>
      </c>
      <c r="AC141" s="41">
        <f>'Core Indicators'!HG141</f>
        <v>0</v>
      </c>
      <c r="AD141" s="41">
        <f>'Core Indicators'!HO141</f>
        <v>0</v>
      </c>
      <c r="AE141" s="41">
        <f>'Core Indicators'!HW141</f>
        <v>0</v>
      </c>
      <c r="AF141" s="41">
        <f>'Core Indicators'!IE141</f>
        <v>0</v>
      </c>
      <c r="AG141" s="41">
        <f>'Core Indicators'!IM141</f>
        <v>2</v>
      </c>
    </row>
    <row r="142" spans="1:33" ht="19.399999999999999" customHeight="1" x14ac:dyDescent="0.35">
      <c r="A142" s="62" t="str">
        <f>'Core Indicators'!A:A</f>
        <v>Complex crisis in Sudan</v>
      </c>
      <c r="B142" s="62" t="str">
        <f>'Core Indicators'!B:B</f>
        <v>Displacement,Violence,Floods</v>
      </c>
      <c r="C142" s="62" t="str">
        <f>'Core Indicators'!C142</f>
        <v>SDN001</v>
      </c>
      <c r="D142" s="62" t="str">
        <f>'Core Indicators'!D142</f>
        <v>Sudan</v>
      </c>
      <c r="E142" s="62" t="str">
        <f>'Core Indicators'!E142</f>
        <v>SDN</v>
      </c>
      <c r="F142" s="41">
        <f>'Core Indicators'!O142</f>
        <v>1840687</v>
      </c>
      <c r="G142" s="41">
        <f>'Core Indicators'!W142</f>
        <v>49000000</v>
      </c>
      <c r="H142" s="41">
        <f>'Core Indicators'!AE142</f>
        <v>49000000</v>
      </c>
      <c r="I142" s="41">
        <f>'Core Indicators'!AM142</f>
        <v>14034000</v>
      </c>
      <c r="J142" s="41">
        <f>'Core Indicators'!AU142</f>
        <v>6000</v>
      </c>
      <c r="K142" s="41" t="str">
        <f>'Core Indicators'!BC142</f>
        <v>x</v>
      </c>
      <c r="L142" s="41">
        <f>'Core Indicators'!BK142</f>
        <v>5475</v>
      </c>
      <c r="M142" s="41">
        <f>'Core Indicators'!BS142</f>
        <v>48200</v>
      </c>
      <c r="N142" s="41">
        <f>'Core Indicators'!CA142</f>
        <v>24800</v>
      </c>
      <c r="O142" s="41" t="e">
        <f>'Core Indicators'!CI142</f>
        <v>#N/A</v>
      </c>
      <c r="P142" s="41">
        <f>'Core Indicators'!CQ142</f>
        <v>14851</v>
      </c>
      <c r="Q142" s="41">
        <f>'Core Indicators'!DG142</f>
        <v>0</v>
      </c>
      <c r="R142" s="41">
        <f>'Core Indicators'!DO142</f>
        <v>24214000</v>
      </c>
      <c r="S142" s="41">
        <f>'Core Indicators'!DW142</f>
        <v>10547000</v>
      </c>
      <c r="T142" s="41">
        <f>'Core Indicators'!EE142</f>
        <v>10651000</v>
      </c>
      <c r="U142" s="41">
        <f>'Core Indicators'!EM142</f>
        <v>3588000</v>
      </c>
      <c r="V142" s="41">
        <f>'Core Indicators'!FC142</f>
        <v>5</v>
      </c>
      <c r="W142" s="41" t="str">
        <f>'Core Indicators'!FK142</f>
        <v>x</v>
      </c>
      <c r="X142" s="41" t="str">
        <f>'Core Indicators'!FS142</f>
        <v>x</v>
      </c>
      <c r="Y142" s="41">
        <f>'Core Indicators'!GA142</f>
        <v>2</v>
      </c>
      <c r="Z142" s="41">
        <f>'Core Indicators'!GI142</f>
        <v>3</v>
      </c>
      <c r="AA142" s="41">
        <f>'Core Indicators'!GQ142</f>
        <v>3</v>
      </c>
      <c r="AB142" s="41">
        <f>'Core Indicators'!GY142</f>
        <v>3</v>
      </c>
      <c r="AC142" s="41">
        <f>'Core Indicators'!HG142</f>
        <v>2</v>
      </c>
      <c r="AD142" s="41">
        <f>'Core Indicators'!HO142</f>
        <v>2</v>
      </c>
      <c r="AE142" s="41">
        <f>'Core Indicators'!HW142</f>
        <v>3</v>
      </c>
      <c r="AF142" s="41">
        <f>'Core Indicators'!IE142</f>
        <v>1</v>
      </c>
      <c r="AG142" s="41">
        <f>'Core Indicators'!IM142</f>
        <v>3</v>
      </c>
    </row>
    <row r="143" spans="1:33" ht="19.399999999999999" customHeight="1" x14ac:dyDescent="0.35">
      <c r="A143" s="62" t="str">
        <f>'Core Indicators'!A:A</f>
        <v>Refugees in Sudan</v>
      </c>
      <c r="B143" s="62" t="str">
        <f>'Core Indicators'!B:B</f>
        <v>Displacement</v>
      </c>
      <c r="C143" s="62" t="str">
        <f>'Core Indicators'!C143</f>
        <v>SDN005</v>
      </c>
      <c r="D143" s="62" t="str">
        <f>'Core Indicators'!D143</f>
        <v>Sudan</v>
      </c>
      <c r="E143" s="62" t="str">
        <f>'Core Indicators'!E143</f>
        <v>SDN</v>
      </c>
      <c r="F143" s="41">
        <f>'Core Indicators'!O143</f>
        <v>1840687</v>
      </c>
      <c r="G143" s="41">
        <f>'Core Indicators'!W143</f>
        <v>49000000</v>
      </c>
      <c r="H143" s="41">
        <f>'Core Indicators'!AE143</f>
        <v>13007000</v>
      </c>
      <c r="I143" s="41">
        <f>'Core Indicators'!AM143</f>
        <v>909000</v>
      </c>
      <c r="J143" s="41" t="str">
        <f>'Core Indicators'!AU143</f>
        <v>x</v>
      </c>
      <c r="K143" s="41" t="str">
        <f>'Core Indicators'!BC143</f>
        <v>x</v>
      </c>
      <c r="L143" s="41">
        <f>'Core Indicators'!BK143</f>
        <v>3</v>
      </c>
      <c r="M143" s="41" t="str">
        <f>'Core Indicators'!BS143</f>
        <v>x</v>
      </c>
      <c r="N143" s="41" t="str">
        <f>'Core Indicators'!CA143</f>
        <v>x</v>
      </c>
      <c r="O143" s="41" t="e">
        <f>'Core Indicators'!CI143</f>
        <v>#N/A</v>
      </c>
      <c r="P143" s="41" t="str">
        <f>'Core Indicators'!CQ143</f>
        <v>x</v>
      </c>
      <c r="Q143" s="41">
        <f>'Core Indicators'!DG143</f>
        <v>35993000</v>
      </c>
      <c r="R143" s="41">
        <f>'Core Indicators'!DO143</f>
        <v>12098000</v>
      </c>
      <c r="S143" s="41">
        <f>'Core Indicators'!DW143</f>
        <v>909000</v>
      </c>
      <c r="T143" s="41" t="str">
        <f>'Core Indicators'!EE143</f>
        <v>x</v>
      </c>
      <c r="U143" s="41" t="str">
        <f>'Core Indicators'!EM143</f>
        <v>x</v>
      </c>
      <c r="V143" s="41">
        <f>'Core Indicators'!FC143</f>
        <v>2</v>
      </c>
      <c r="W143" s="41" t="e">
        <f>'Core Indicators'!FK143</f>
        <v>#N/A</v>
      </c>
      <c r="X143" s="41" t="e">
        <f>'Core Indicators'!FS143</f>
        <v>#N/A</v>
      </c>
      <c r="Y143" s="41">
        <f>'Core Indicators'!GA143</f>
        <v>2</v>
      </c>
      <c r="Z143" s="41">
        <f>'Core Indicators'!GI143</f>
        <v>3</v>
      </c>
      <c r="AA143" s="41">
        <f>'Core Indicators'!GQ143</f>
        <v>3</v>
      </c>
      <c r="AB143" s="41">
        <f>'Core Indicators'!GY143</f>
        <v>3</v>
      </c>
      <c r="AC143" s="41">
        <f>'Core Indicators'!HG143</f>
        <v>1</v>
      </c>
      <c r="AD143" s="41">
        <f>'Core Indicators'!HO143</f>
        <v>2</v>
      </c>
      <c r="AE143" s="41">
        <f>'Core Indicators'!HW143</f>
        <v>3</v>
      </c>
      <c r="AF143" s="41">
        <f>'Core Indicators'!IE143</f>
        <v>1</v>
      </c>
      <c r="AG143" s="41">
        <f>'Core Indicators'!IM143</f>
        <v>3</v>
      </c>
    </row>
    <row r="144" spans="1:33" ht="19.399999999999999" customHeight="1" x14ac:dyDescent="0.35">
      <c r="A144" s="62" t="str">
        <f>'Core Indicators'!A:A</f>
        <v>Drought in Senegal</v>
      </c>
      <c r="B144" s="62" t="str">
        <f>'Core Indicators'!B:B</f>
        <v>Drought</v>
      </c>
      <c r="C144" s="62" t="str">
        <f>'Core Indicators'!C144</f>
        <v>SEN002</v>
      </c>
      <c r="D144" s="62" t="str">
        <f>'Core Indicators'!D144</f>
        <v>Senegal</v>
      </c>
      <c r="E144" s="62" t="str">
        <f>'Core Indicators'!E144</f>
        <v>SEN</v>
      </c>
      <c r="F144" s="41">
        <f>'Core Indicators'!O144</f>
        <v>196710</v>
      </c>
      <c r="G144" s="41">
        <f>'Core Indicators'!W144</f>
        <v>18032000</v>
      </c>
      <c r="H144" s="41">
        <f>'Core Indicators'!AE144</f>
        <v>3395000</v>
      </c>
      <c r="I144" s="41">
        <f>'Core Indicators'!AM144</f>
        <v>4000</v>
      </c>
      <c r="J144" s="41">
        <f>'Core Indicators'!AU144</f>
        <v>0</v>
      </c>
      <c r="K144" s="41">
        <f>'Core Indicators'!BC144</f>
        <v>0</v>
      </c>
      <c r="L144" s="41">
        <f>'Core Indicators'!BK144</f>
        <v>15</v>
      </c>
      <c r="M144" s="41">
        <f>'Core Indicators'!BS144</f>
        <v>0</v>
      </c>
      <c r="N144" s="41">
        <f>'Core Indicators'!CA144</f>
        <v>0</v>
      </c>
      <c r="O144" s="41" t="e">
        <f>'Core Indicators'!CI144</f>
        <v>#N/A</v>
      </c>
      <c r="P144" s="41" t="str">
        <f>'Core Indicators'!CQ144</f>
        <v>x</v>
      </c>
      <c r="Q144" s="41">
        <f>'Core Indicators'!DG144</f>
        <v>14638000</v>
      </c>
      <c r="R144" s="41">
        <f>'Core Indicators'!DO144</f>
        <v>2876000</v>
      </c>
      <c r="S144" s="41">
        <f>'Core Indicators'!DW144</f>
        <v>507000</v>
      </c>
      <c r="T144" s="41">
        <f>'Core Indicators'!EE144</f>
        <v>12000</v>
      </c>
      <c r="U144" s="41">
        <f>'Core Indicators'!EM144</f>
        <v>0</v>
      </c>
      <c r="V144" s="41">
        <f>'Core Indicators'!FC144</f>
        <v>1</v>
      </c>
      <c r="W144" s="41">
        <f>'Core Indicators'!FK144</f>
        <v>0</v>
      </c>
      <c r="X144" s="41">
        <f>'Core Indicators'!FS144</f>
        <v>0</v>
      </c>
      <c r="Y144" s="41">
        <f>'Core Indicators'!GA144</f>
        <v>0</v>
      </c>
      <c r="Z144" s="41">
        <f>'Core Indicators'!GI144</f>
        <v>0</v>
      </c>
      <c r="AA144" s="41">
        <f>'Core Indicators'!GQ144</f>
        <v>0</v>
      </c>
      <c r="AB144" s="41">
        <f>'Core Indicators'!GY144</f>
        <v>0</v>
      </c>
      <c r="AC144" s="41">
        <f>'Core Indicators'!HG144</f>
        <v>0</v>
      </c>
      <c r="AD144" s="41">
        <f>'Core Indicators'!HO144</f>
        <v>0</v>
      </c>
      <c r="AE144" s="41">
        <f>'Core Indicators'!HW144</f>
        <v>0</v>
      </c>
      <c r="AF144" s="41">
        <f>'Core Indicators'!IE144</f>
        <v>1</v>
      </c>
      <c r="AG144" s="41">
        <f>'Core Indicators'!IM144</f>
        <v>1</v>
      </c>
    </row>
    <row r="145" spans="1:33" x14ac:dyDescent="0.35">
      <c r="A145" s="62" t="str">
        <f>'Core Indicators'!A:A</f>
        <v>Complex crisis in El Salvador</v>
      </c>
      <c r="B145" s="62" t="str">
        <f>'Core Indicators'!B:B</f>
        <v>Displacement,Violence,Floods,Drought</v>
      </c>
      <c r="C145" s="62" t="str">
        <f>'Core Indicators'!C145</f>
        <v>SLV001</v>
      </c>
      <c r="D145" s="62" t="str">
        <f>'Core Indicators'!D145</f>
        <v>El Salvador</v>
      </c>
      <c r="E145" s="62" t="str">
        <f>'Core Indicators'!E145</f>
        <v>SLV</v>
      </c>
      <c r="F145" s="41">
        <f>'Core Indicators'!O145</f>
        <v>20720</v>
      </c>
      <c r="G145" s="41">
        <f>'Core Indicators'!W145</f>
        <v>6300000</v>
      </c>
      <c r="H145" s="41">
        <f>'Core Indicators'!AE145</f>
        <v>4078000</v>
      </c>
      <c r="I145" s="41">
        <f>'Core Indicators'!AM145</f>
        <v>49000</v>
      </c>
      <c r="J145" s="41" t="str">
        <f>'Core Indicators'!AU145</f>
        <v>x</v>
      </c>
      <c r="K145" s="41" t="str">
        <f>'Core Indicators'!BC145</f>
        <v>x</v>
      </c>
      <c r="L145" s="41">
        <f>'Core Indicators'!BK145</f>
        <v>10</v>
      </c>
      <c r="M145" s="41" t="str">
        <f>'Core Indicators'!BS145</f>
        <v>x</v>
      </c>
      <c r="N145" s="41" t="str">
        <f>'Core Indicators'!CA145</f>
        <v>x</v>
      </c>
      <c r="O145" s="41" t="e">
        <f>'Core Indicators'!CI145</f>
        <v>#N/A</v>
      </c>
      <c r="P145" s="41" t="str">
        <f>'Core Indicators'!CQ145</f>
        <v>x</v>
      </c>
      <c r="Q145" s="41">
        <f>'Core Indicators'!DG145</f>
        <v>2222000</v>
      </c>
      <c r="R145" s="41">
        <f>'Core Indicators'!DO145</f>
        <v>2963000</v>
      </c>
      <c r="S145" s="41">
        <f>'Core Indicators'!DW145</f>
        <v>446000</v>
      </c>
      <c r="T145" s="41">
        <f>'Core Indicators'!EE145</f>
        <v>669000</v>
      </c>
      <c r="U145" s="41">
        <f>'Core Indicators'!EM145</f>
        <v>0</v>
      </c>
      <c r="V145" s="41">
        <f>'Core Indicators'!FC145</f>
        <v>3</v>
      </c>
      <c r="W145" s="41" t="str">
        <f>'Core Indicators'!FK145</f>
        <v>x</v>
      </c>
      <c r="X145" s="41" t="str">
        <f>'Core Indicators'!FS145</f>
        <v>x</v>
      </c>
      <c r="Y145" s="41">
        <f>'Core Indicators'!GA145</f>
        <v>2</v>
      </c>
      <c r="Z145" s="41">
        <f>'Core Indicators'!GI145</f>
        <v>1</v>
      </c>
      <c r="AA145" s="41">
        <f>'Core Indicators'!GQ145</f>
        <v>1</v>
      </c>
      <c r="AB145" s="41">
        <f>'Core Indicators'!GY145</f>
        <v>0</v>
      </c>
      <c r="AC145" s="41">
        <f>'Core Indicators'!HG145</f>
        <v>2</v>
      </c>
      <c r="AD145" s="41">
        <f>'Core Indicators'!HO145</f>
        <v>0</v>
      </c>
      <c r="AE145" s="41">
        <f>'Core Indicators'!HW145</f>
        <v>0</v>
      </c>
      <c r="AF145" s="41">
        <f>'Core Indicators'!IE145</f>
        <v>0</v>
      </c>
      <c r="AG145" s="41">
        <f>'Core Indicators'!IM145</f>
        <v>2</v>
      </c>
    </row>
    <row r="146" spans="1:33" x14ac:dyDescent="0.35">
      <c r="A146" s="62" t="str">
        <f>'Core Indicators'!A:A</f>
        <v>Complex crisis in Somalia</v>
      </c>
      <c r="B146" s="62" t="str">
        <f>'Core Indicators'!B:B</f>
        <v>Conflict,Displacement,Floods,Drought</v>
      </c>
      <c r="C146" s="62" t="str">
        <f>'Core Indicators'!C146</f>
        <v>SOM001</v>
      </c>
      <c r="D146" s="62" t="str">
        <f>'Core Indicators'!D146</f>
        <v>Somalia</v>
      </c>
      <c r="E146" s="62" t="str">
        <f>'Core Indicators'!E146</f>
        <v>SOM</v>
      </c>
      <c r="F146" s="41">
        <f>'Core Indicators'!O146</f>
        <v>627340</v>
      </c>
      <c r="G146" s="41">
        <f>'Core Indicators'!W146</f>
        <v>18700000</v>
      </c>
      <c r="H146" s="41">
        <f>'Core Indicators'!AE146</f>
        <v>18700000</v>
      </c>
      <c r="I146" s="41">
        <f>'Core Indicators'!AM146</f>
        <v>8160000</v>
      </c>
      <c r="J146" s="41" t="str">
        <f>'Core Indicators'!AU146</f>
        <v>x</v>
      </c>
      <c r="K146" s="41">
        <f>'Core Indicators'!BC146</f>
        <v>1616927</v>
      </c>
      <c r="L146" s="41">
        <f>'Core Indicators'!BK146</f>
        <v>2494</v>
      </c>
      <c r="M146" s="41" t="str">
        <f>'Core Indicators'!BS146</f>
        <v>x</v>
      </c>
      <c r="N146" s="41" t="str">
        <f>'Core Indicators'!CA146</f>
        <v>x</v>
      </c>
      <c r="O146" s="41" t="e">
        <f>'Core Indicators'!CI146</f>
        <v>#N/A</v>
      </c>
      <c r="P146" s="41" t="str">
        <f>'Core Indicators'!CQ146</f>
        <v>x</v>
      </c>
      <c r="Q146" s="41">
        <f>'Core Indicators'!DG146</f>
        <v>0</v>
      </c>
      <c r="R146" s="41">
        <f>'Core Indicators'!DO146</f>
        <v>11830000</v>
      </c>
      <c r="S146" s="41">
        <f>'Core Indicators'!DW146</f>
        <v>3504000</v>
      </c>
      <c r="T146" s="41">
        <f>'Core Indicators'!EE146</f>
        <v>2130000</v>
      </c>
      <c r="U146" s="41">
        <f>'Core Indicators'!EM146</f>
        <v>1237000</v>
      </c>
      <c r="V146" s="41">
        <f>'Core Indicators'!FC146</f>
        <v>5</v>
      </c>
      <c r="W146" s="41" t="str">
        <f>'Core Indicators'!FK146</f>
        <v>x</v>
      </c>
      <c r="X146" s="41" t="str">
        <f>'Core Indicators'!FS146</f>
        <v>x</v>
      </c>
      <c r="Y146" s="41">
        <f>'Core Indicators'!GA146</f>
        <v>3</v>
      </c>
      <c r="Z146" s="41">
        <f>'Core Indicators'!GI146</f>
        <v>2</v>
      </c>
      <c r="AA146" s="41">
        <f>'Core Indicators'!GQ146</f>
        <v>3</v>
      </c>
      <c r="AB146" s="41">
        <f>'Core Indicators'!GY146</f>
        <v>3</v>
      </c>
      <c r="AC146" s="41">
        <f>'Core Indicators'!HG146</f>
        <v>2</v>
      </c>
      <c r="AD146" s="41">
        <f>'Core Indicators'!HO146</f>
        <v>3</v>
      </c>
      <c r="AE146" s="41">
        <f>'Core Indicators'!HW146</f>
        <v>3</v>
      </c>
      <c r="AF146" s="41">
        <f>'Core Indicators'!IE146</f>
        <v>3</v>
      </c>
      <c r="AG146" s="41">
        <f>'Core Indicators'!IM146</f>
        <v>3</v>
      </c>
    </row>
    <row r="147" spans="1:33" x14ac:dyDescent="0.35">
      <c r="A147" s="62" t="str">
        <f>'Core Indicators'!A:A</f>
        <v>Mixed Migration Flows in Somalia</v>
      </c>
      <c r="B147" s="62" t="str">
        <f>'Core Indicators'!B:B</f>
        <v>Displacement</v>
      </c>
      <c r="C147" s="62" t="str">
        <f>'Core Indicators'!C147</f>
        <v>SOM002</v>
      </c>
      <c r="D147" s="62" t="str">
        <f>'Core Indicators'!D147</f>
        <v>Somalia</v>
      </c>
      <c r="E147" s="62" t="str">
        <f>'Core Indicators'!E147</f>
        <v>SOM</v>
      </c>
      <c r="F147" s="41">
        <f>'Core Indicators'!O147</f>
        <v>98924</v>
      </c>
      <c r="G147" s="41">
        <f>'Core Indicators'!W147</f>
        <v>2694000</v>
      </c>
      <c r="H147" s="41">
        <f>'Core Indicators'!AE147</f>
        <v>40000</v>
      </c>
      <c r="I147" s="41">
        <f>'Core Indicators'!AM147</f>
        <v>40000</v>
      </c>
      <c r="J147" s="41" t="str">
        <f>'Core Indicators'!AU147</f>
        <v>x</v>
      </c>
      <c r="K147" s="41" t="str">
        <f>'Core Indicators'!BC147</f>
        <v>x</v>
      </c>
      <c r="L147" s="41" t="str">
        <f>'Core Indicators'!BK147</f>
        <v>x</v>
      </c>
      <c r="M147" s="41" t="str">
        <f>'Core Indicators'!BS147</f>
        <v>x</v>
      </c>
      <c r="N147" s="41" t="str">
        <f>'Core Indicators'!CA147</f>
        <v>x</v>
      </c>
      <c r="O147" s="41" t="e">
        <f>'Core Indicators'!CI147</f>
        <v>#N/A</v>
      </c>
      <c r="P147" s="41" t="str">
        <f>'Core Indicators'!CQ147</f>
        <v>x</v>
      </c>
      <c r="Q147" s="41">
        <f>'Core Indicators'!DG147</f>
        <v>2654000</v>
      </c>
      <c r="R147" s="41">
        <f>'Core Indicators'!DO147</f>
        <v>0</v>
      </c>
      <c r="S147" s="41">
        <f>'Core Indicators'!DW147</f>
        <v>40000</v>
      </c>
      <c r="T147" s="41" t="str">
        <f>'Core Indicators'!EE147</f>
        <v>x</v>
      </c>
      <c r="U147" s="41" t="str">
        <f>'Core Indicators'!EM147</f>
        <v>x</v>
      </c>
      <c r="V147" s="41">
        <f>'Core Indicators'!FC147</f>
        <v>2</v>
      </c>
      <c r="W147" s="41" t="str">
        <f>'Core Indicators'!FK147</f>
        <v>x</v>
      </c>
      <c r="X147" s="41" t="str">
        <f>'Core Indicators'!FS147</f>
        <v>x</v>
      </c>
      <c r="Y147" s="41">
        <f>'Core Indicators'!GA147</f>
        <v>1</v>
      </c>
      <c r="Z147" s="41">
        <f>'Core Indicators'!GI147</f>
        <v>3</v>
      </c>
      <c r="AA147" s="41">
        <f>'Core Indicators'!GQ147</f>
        <v>3</v>
      </c>
      <c r="AB147" s="41">
        <f>'Core Indicators'!GY147</f>
        <v>3</v>
      </c>
      <c r="AC147" s="41">
        <f>'Core Indicators'!HG147</f>
        <v>2</v>
      </c>
      <c r="AD147" s="41">
        <f>'Core Indicators'!HO147</f>
        <v>3</v>
      </c>
      <c r="AE147" s="41">
        <f>'Core Indicators'!HW147</f>
        <v>3</v>
      </c>
      <c r="AF147" s="41">
        <f>'Core Indicators'!IE147</f>
        <v>3</v>
      </c>
      <c r="AG147" s="41">
        <f>'Core Indicators'!IM147</f>
        <v>3</v>
      </c>
    </row>
    <row r="148" spans="1:33" x14ac:dyDescent="0.35">
      <c r="A148" s="62" t="str">
        <f>'Core Indicators'!A:A</f>
        <v>Complex crisis in South Sudan</v>
      </c>
      <c r="B148" s="62" t="str">
        <f>'Core Indicators'!B:B</f>
        <v>Conflict,Floods,Displacement</v>
      </c>
      <c r="C148" s="62" t="str">
        <f>'Core Indicators'!C148</f>
        <v>SSD001</v>
      </c>
      <c r="D148" s="62" t="str">
        <f>'Core Indicators'!D148</f>
        <v>South Sudan</v>
      </c>
      <c r="E148" s="62" t="str">
        <f>'Core Indicators'!E148</f>
        <v>SSD</v>
      </c>
      <c r="F148" s="41">
        <f>'Core Indicators'!O148</f>
        <v>644329</v>
      </c>
      <c r="G148" s="41">
        <f>'Core Indicators'!W148</f>
        <v>12400000</v>
      </c>
      <c r="H148" s="41">
        <f>'Core Indicators'!AE148</f>
        <v>12400000</v>
      </c>
      <c r="I148" s="41">
        <f>'Core Indicators'!AM148</f>
        <v>7223000</v>
      </c>
      <c r="J148" s="41" t="str">
        <f>'Core Indicators'!AU148</f>
        <v>x</v>
      </c>
      <c r="K148" s="41">
        <f>'Core Indicators'!BC148</f>
        <v>170</v>
      </c>
      <c r="L148" s="41">
        <f>'Core Indicators'!BK148</f>
        <v>558</v>
      </c>
      <c r="M148" s="41" t="str">
        <f>'Core Indicators'!BS148</f>
        <v>x</v>
      </c>
      <c r="N148" s="41" t="str">
        <f>'Core Indicators'!CA148</f>
        <v>x</v>
      </c>
      <c r="O148" s="41" t="e">
        <f>'Core Indicators'!CI148</f>
        <v>#N/A</v>
      </c>
      <c r="P148" s="41" t="str">
        <f>'Core Indicators'!CQ148</f>
        <v>x</v>
      </c>
      <c r="Q148" s="41">
        <f>'Core Indicators'!DG148</f>
        <v>0</v>
      </c>
      <c r="R148" s="41">
        <f>'Core Indicators'!DO148</f>
        <v>3853000</v>
      </c>
      <c r="S148" s="41">
        <f>'Core Indicators'!DW148</f>
        <v>1282000</v>
      </c>
      <c r="T148" s="41">
        <f>'Core Indicators'!EE148</f>
        <v>7179000</v>
      </c>
      <c r="U148" s="41">
        <f>'Core Indicators'!EM148</f>
        <v>85000</v>
      </c>
      <c r="V148" s="41">
        <f>'Core Indicators'!FC148</f>
        <v>5</v>
      </c>
      <c r="W148" s="41" t="str">
        <f>'Core Indicators'!FK148</f>
        <v>x</v>
      </c>
      <c r="X148" s="41" t="str">
        <f>'Core Indicators'!FS148</f>
        <v>x</v>
      </c>
      <c r="Y148" s="41">
        <f>'Core Indicators'!GA148</f>
        <v>1</v>
      </c>
      <c r="Z148" s="41">
        <f>'Core Indicators'!GI148</f>
        <v>2</v>
      </c>
      <c r="AA148" s="41">
        <f>'Core Indicators'!GQ148</f>
        <v>2</v>
      </c>
      <c r="AB148" s="41">
        <f>'Core Indicators'!GY148</f>
        <v>3</v>
      </c>
      <c r="AC148" s="41">
        <f>'Core Indicators'!HG148</f>
        <v>2</v>
      </c>
      <c r="AD148" s="41">
        <f>'Core Indicators'!HO148</f>
        <v>2</v>
      </c>
      <c r="AE148" s="41">
        <f>'Core Indicators'!HW148</f>
        <v>3</v>
      </c>
      <c r="AF148" s="41">
        <f>'Core Indicators'!IE148</f>
        <v>3</v>
      </c>
      <c r="AG148" s="41">
        <f>'Core Indicators'!IM148</f>
        <v>3</v>
      </c>
    </row>
    <row r="149" spans="1:33" x14ac:dyDescent="0.35">
      <c r="A149" s="62" t="str">
        <f>'Core Indicators'!A:A</f>
        <v>Displacement from Russia-Ukraine conflict in Slovakia</v>
      </c>
      <c r="B149" s="62" t="str">
        <f>'Core Indicators'!B:B</f>
        <v>Displacement,Conflict</v>
      </c>
      <c r="C149" s="62" t="str">
        <f>'Core Indicators'!C149</f>
        <v>SVK002</v>
      </c>
      <c r="D149" s="62" t="str">
        <f>'Core Indicators'!D149</f>
        <v>Slovakia</v>
      </c>
      <c r="E149" s="62" t="str">
        <f>'Core Indicators'!E149</f>
        <v>SVK</v>
      </c>
      <c r="F149" s="41">
        <f>'Core Indicators'!O149</f>
        <v>48080</v>
      </c>
      <c r="G149" s="41">
        <f>'Core Indicators'!W149</f>
        <v>5558000</v>
      </c>
      <c r="H149" s="41">
        <f>'Core Indicators'!AE149</f>
        <v>126000</v>
      </c>
      <c r="I149" s="41">
        <f>'Core Indicators'!AM149</f>
        <v>126000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5432000</v>
      </c>
      <c r="R149" s="41">
        <f>'Core Indicators'!DO149</f>
        <v>0</v>
      </c>
      <c r="S149" s="41">
        <f>'Core Indicators'!DW149</f>
        <v>126000</v>
      </c>
      <c r="T149" s="41">
        <f>'Core Indicators'!EE149</f>
        <v>0</v>
      </c>
      <c r="U149" s="41">
        <f>'Core Indicators'!EM149</f>
        <v>0</v>
      </c>
      <c r="V149" s="41">
        <f>'Core Indicators'!FC149</f>
        <v>2</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0</v>
      </c>
      <c r="AD149" s="41">
        <f>'Core Indicators'!HO149</f>
        <v>1</v>
      </c>
      <c r="AE149" s="41">
        <f>'Core Indicators'!HW149</f>
        <v>0</v>
      </c>
      <c r="AF149" s="41">
        <f>'Core Indicators'!IE149</f>
        <v>0</v>
      </c>
      <c r="AG149" s="41">
        <f>'Core Indicators'!IM149</f>
        <v>0</v>
      </c>
    </row>
    <row r="150" spans="1:33" x14ac:dyDescent="0.35">
      <c r="A150" s="62" t="str">
        <f>'Core Indicators'!A:A</f>
        <v>Food Security Crisis in Eswatini</v>
      </c>
      <c r="B150" s="62" t="str">
        <f>'Core Indicators'!B:B</f>
        <v>Drought</v>
      </c>
      <c r="C150" s="62" t="str">
        <f>'Core Indicators'!C150</f>
        <v>SWZ001</v>
      </c>
      <c r="D150" s="62" t="str">
        <f>'Core Indicators'!D150</f>
        <v>Eswatini</v>
      </c>
      <c r="E150" s="62" t="str">
        <f>'Core Indicators'!E150</f>
        <v>SWZ</v>
      </c>
      <c r="F150" s="41">
        <f>'Core Indicators'!O150</f>
        <v>17200</v>
      </c>
      <c r="G150" s="41">
        <f>'Core Indicators'!W150</f>
        <v>1205000</v>
      </c>
      <c r="H150" s="41">
        <f>'Core Indicators'!AE150</f>
        <v>706000</v>
      </c>
      <c r="I150" s="41" t="str">
        <f>'Core Indicators'!AM150</f>
        <v>x</v>
      </c>
      <c r="J150" s="41">
        <f>'Core Indicators'!AU150</f>
        <v>0</v>
      </c>
      <c r="K150" s="41">
        <f>'Core Indicators'!BC150</f>
        <v>0</v>
      </c>
      <c r="L150" s="41">
        <f>'Core Indicators'!BK150</f>
        <v>0</v>
      </c>
      <c r="M150" s="41" t="e">
        <f>'Core Indicators'!BS150</f>
        <v>#N/A</v>
      </c>
      <c r="N150" s="41" t="e">
        <f>'Core Indicators'!CA150</f>
        <v>#N/A</v>
      </c>
      <c r="O150" s="41" t="e">
        <f>'Core Indicators'!CI150</f>
        <v>#N/A</v>
      </c>
      <c r="P150" s="41" t="e">
        <f>'Core Indicators'!CQ150</f>
        <v>#N/A</v>
      </c>
      <c r="Q150" s="41">
        <f>'Core Indicators'!DG150</f>
        <v>499000</v>
      </c>
      <c r="R150" s="41">
        <f>'Core Indicators'!DO150</f>
        <v>463000</v>
      </c>
      <c r="S150" s="41">
        <f>'Core Indicators'!DW150</f>
        <v>243000</v>
      </c>
      <c r="T150" s="41">
        <f>'Core Indicators'!EE150</f>
        <v>0</v>
      </c>
      <c r="U150" s="41">
        <f>'Core Indicators'!EM150</f>
        <v>0</v>
      </c>
      <c r="V150" s="41">
        <f>'Core Indicators'!FC150</f>
        <v>1</v>
      </c>
      <c r="W150" s="41" t="e">
        <f>'Core Indicators'!FK150</f>
        <v>#N/A</v>
      </c>
      <c r="X150" s="41" t="e">
        <f>'Core Indicators'!FS150</f>
        <v>#N/A</v>
      </c>
      <c r="Y150" s="41">
        <f>'Core Indicators'!GA150</f>
        <v>0</v>
      </c>
      <c r="Z150" s="41">
        <f>'Core Indicators'!GI150</f>
        <v>0</v>
      </c>
      <c r="AA150" s="41">
        <f>'Core Indicators'!GQ150</f>
        <v>0</v>
      </c>
      <c r="AB150" s="41">
        <f>'Core Indicators'!GY150</f>
        <v>0</v>
      </c>
      <c r="AC150" s="41">
        <f>'Core Indicators'!HG150</f>
        <v>0</v>
      </c>
      <c r="AD150" s="41">
        <f>'Core Indicators'!HO150</f>
        <v>0</v>
      </c>
      <c r="AE150" s="41">
        <f>'Core Indicators'!HW150</f>
        <v>0</v>
      </c>
      <c r="AF150" s="41">
        <f>'Core Indicators'!IE150</f>
        <v>0</v>
      </c>
      <c r="AG150" s="41">
        <f>'Core Indicators'!IM150</f>
        <v>3</v>
      </c>
    </row>
    <row r="151" spans="1:33" x14ac:dyDescent="0.35">
      <c r="A151" s="62" t="str">
        <f>'Core Indicators'!A:A</f>
        <v>Syrian conflict</v>
      </c>
      <c r="B151" s="62" t="str">
        <f>'Core Indicators'!B:B</f>
        <v>Conflict,Displacement,Violence</v>
      </c>
      <c r="C151" s="62" t="str">
        <f>'Core Indicators'!C151</f>
        <v>SYR001</v>
      </c>
      <c r="D151" s="62" t="str">
        <f>'Core Indicators'!D151</f>
        <v>Syria</v>
      </c>
      <c r="E151" s="62" t="str">
        <f>'Core Indicators'!E151</f>
        <v>SYR</v>
      </c>
      <c r="F151" s="41">
        <f>'Core Indicators'!O151</f>
        <v>185180</v>
      </c>
      <c r="G151" s="41">
        <f>'Core Indicators'!W151</f>
        <v>23460000</v>
      </c>
      <c r="H151" s="41">
        <f>'Core Indicators'!AE151</f>
        <v>23460000</v>
      </c>
      <c r="I151" s="41">
        <f>'Core Indicators'!AM151</f>
        <v>15302000</v>
      </c>
      <c r="J151" s="41" t="str">
        <f>'Core Indicators'!AU151</f>
        <v>x</v>
      </c>
      <c r="K151" s="41" t="str">
        <f>'Core Indicators'!BC151</f>
        <v>x</v>
      </c>
      <c r="L151" s="41">
        <f>'Core Indicators'!BK151</f>
        <v>2717</v>
      </c>
      <c r="M151" s="41" t="str">
        <f>'Core Indicators'!BS151</f>
        <v>x</v>
      </c>
      <c r="N151" s="41" t="str">
        <f>'Core Indicators'!CA151</f>
        <v>x</v>
      </c>
      <c r="O151" s="41" t="e">
        <f>'Core Indicators'!CI151</f>
        <v>#N/A</v>
      </c>
      <c r="P151" s="41" t="str">
        <f>'Core Indicators'!CQ151</f>
        <v>x</v>
      </c>
      <c r="Q151" s="41">
        <f>'Core Indicators'!DG151</f>
        <v>0</v>
      </c>
      <c r="R151" s="41">
        <f>'Core Indicators'!DO151</f>
        <v>6799000</v>
      </c>
      <c r="S151" s="41">
        <f>'Core Indicators'!DW151</f>
        <v>8588000</v>
      </c>
      <c r="T151" s="41">
        <f>'Core Indicators'!EE151</f>
        <v>8074000</v>
      </c>
      <c r="U151" s="41">
        <f>'Core Indicators'!EM151</f>
        <v>0</v>
      </c>
      <c r="V151" s="41">
        <f>'Core Indicators'!FC151</f>
        <v>5</v>
      </c>
      <c r="W151" s="41" t="str">
        <f>'Core Indicators'!FK151</f>
        <v>x</v>
      </c>
      <c r="X151" s="41">
        <f>'Core Indicators'!FS151</f>
        <v>1160000</v>
      </c>
      <c r="Y151" s="41">
        <f>'Core Indicators'!GA151</f>
        <v>1</v>
      </c>
      <c r="Z151" s="41">
        <f>'Core Indicators'!GI151</f>
        <v>3</v>
      </c>
      <c r="AA151" s="41">
        <f>'Core Indicators'!GQ151</f>
        <v>3</v>
      </c>
      <c r="AB151" s="41">
        <f>'Core Indicators'!GY151</f>
        <v>2</v>
      </c>
      <c r="AC151" s="41">
        <f>'Core Indicators'!HG151</f>
        <v>2</v>
      </c>
      <c r="AD151" s="41">
        <f>'Core Indicators'!HO151</f>
        <v>3</v>
      </c>
      <c r="AE151" s="41">
        <f>'Core Indicators'!HW151</f>
        <v>3</v>
      </c>
      <c r="AF151" s="41">
        <f>'Core Indicators'!IE151</f>
        <v>2</v>
      </c>
      <c r="AG151" s="41">
        <f>'Core Indicators'!IM151</f>
        <v>1</v>
      </c>
    </row>
    <row r="152" spans="1:33" x14ac:dyDescent="0.35">
      <c r="A152" s="62" t="str">
        <f>'Core Indicators'!A:A</f>
        <v>Türkiye / Syria earthquake in Syria</v>
      </c>
      <c r="B152" s="62" t="str">
        <f>'Core Indicators'!B:B</f>
        <v>Earthquake</v>
      </c>
      <c r="C152" s="62" t="str">
        <f>'Core Indicators'!C152</f>
        <v>SYR002</v>
      </c>
      <c r="D152" s="62" t="str">
        <f>'Core Indicators'!D152</f>
        <v>Syria</v>
      </c>
      <c r="E152" s="62" t="str">
        <f>'Core Indicators'!E152</f>
        <v>SYR</v>
      </c>
      <c r="F152" s="41">
        <f>'Core Indicators'!O152</f>
        <v>57285</v>
      </c>
      <c r="G152" s="41">
        <f>'Core Indicators'!W152</f>
        <v>13578000</v>
      </c>
      <c r="H152" s="41">
        <f>'Core Indicators'!AE152</f>
        <v>8800000</v>
      </c>
      <c r="I152" s="41">
        <f>'Core Indicators'!AM152</f>
        <v>123000</v>
      </c>
      <c r="J152" s="41">
        <f>'Core Indicators'!AU152</f>
        <v>0</v>
      </c>
      <c r="K152" s="41" t="str">
        <f>'Core Indicators'!BC152</f>
        <v>x</v>
      </c>
      <c r="L152" s="41">
        <f>'Core Indicators'!BK152</f>
        <v>0</v>
      </c>
      <c r="M152" s="41">
        <f>'Core Indicators'!BS152</f>
        <v>10000</v>
      </c>
      <c r="N152" s="41">
        <f>'Core Indicators'!CA152</f>
        <v>10600</v>
      </c>
      <c r="O152" s="41" t="e">
        <f>'Core Indicators'!CI152</f>
        <v>#N/A</v>
      </c>
      <c r="P152" s="41" t="str">
        <f>'Core Indicators'!CQ152</f>
        <v>x</v>
      </c>
      <c r="Q152" s="41">
        <f>'Core Indicators'!DG152</f>
        <v>4778000</v>
      </c>
      <c r="R152" s="41">
        <f>'Core Indicators'!DO152</f>
        <v>8223000</v>
      </c>
      <c r="S152" s="41">
        <f>'Core Indicators'!DW152</f>
        <v>297000</v>
      </c>
      <c r="T152" s="41">
        <f>'Core Indicators'!EE152</f>
        <v>280000</v>
      </c>
      <c r="U152" s="41">
        <f>'Core Indicators'!EM152</f>
        <v>0</v>
      </c>
      <c r="V152" s="41">
        <f>'Core Indicators'!FC152</f>
        <v>5</v>
      </c>
      <c r="W152" s="41" t="str">
        <f>'Core Indicators'!FK152</f>
        <v>x</v>
      </c>
      <c r="X152" s="41" t="str">
        <f>'Core Indicators'!FS152</f>
        <v>x</v>
      </c>
      <c r="Y152" s="41">
        <f>'Core Indicators'!GA152</f>
        <v>1</v>
      </c>
      <c r="Z152" s="41">
        <f>'Core Indicators'!GI152</f>
        <v>3</v>
      </c>
      <c r="AA152" s="41">
        <f>'Core Indicators'!GQ152</f>
        <v>3</v>
      </c>
      <c r="AB152" s="41">
        <f>'Core Indicators'!GY152</f>
        <v>2</v>
      </c>
      <c r="AC152" s="41">
        <f>'Core Indicators'!HG152</f>
        <v>2</v>
      </c>
      <c r="AD152" s="41">
        <f>'Core Indicators'!HO152</f>
        <v>3</v>
      </c>
      <c r="AE152" s="41">
        <f>'Core Indicators'!HW152</f>
        <v>3</v>
      </c>
      <c r="AF152" s="41">
        <f>'Core Indicators'!IE152</f>
        <v>2</v>
      </c>
      <c r="AG152" s="41">
        <f>'Core Indicators'!IM152</f>
        <v>1</v>
      </c>
    </row>
    <row r="153" spans="1:33" x14ac:dyDescent="0.35">
      <c r="A153" s="62" t="str">
        <f>'Core Indicators'!A:A</f>
        <v>Complex crisis in Chad</v>
      </c>
      <c r="B153" s="62" t="str">
        <f>'Core Indicators'!B:B</f>
        <v>Conflict,Displacement</v>
      </c>
      <c r="C153" s="62" t="str">
        <f>'Core Indicators'!C153</f>
        <v>TCD001</v>
      </c>
      <c r="D153" s="62" t="str">
        <f>'Core Indicators'!D153</f>
        <v>Chad</v>
      </c>
      <c r="E153" s="62" t="str">
        <f>'Core Indicators'!E153</f>
        <v>TCD</v>
      </c>
      <c r="F153" s="41">
        <f>'Core Indicators'!O153</f>
        <v>1284000</v>
      </c>
      <c r="G153" s="41">
        <f>'Core Indicators'!W153</f>
        <v>18894000</v>
      </c>
      <c r="H153" s="41">
        <f>'Core Indicators'!AE153</f>
        <v>6010000</v>
      </c>
      <c r="I153" s="41">
        <f>'Core Indicators'!AM153</f>
        <v>1709000</v>
      </c>
      <c r="J153" s="41" t="str">
        <f>'Core Indicators'!AU153</f>
        <v>x</v>
      </c>
      <c r="K153" s="41" t="str">
        <f>'Core Indicators'!BC153</f>
        <v>x</v>
      </c>
      <c r="L153" s="41">
        <f>'Core Indicators'!BK153</f>
        <v>162</v>
      </c>
      <c r="M153" s="41" t="str">
        <f>'Core Indicators'!BS153</f>
        <v>x</v>
      </c>
      <c r="N153" s="41" t="str">
        <f>'Core Indicators'!CA153</f>
        <v>x</v>
      </c>
      <c r="O153" s="41" t="e">
        <f>'Core Indicators'!CI153</f>
        <v>#N/A</v>
      </c>
      <c r="P153" s="41" t="str">
        <f>'Core Indicators'!CQ153</f>
        <v>x</v>
      </c>
      <c r="Q153" s="41">
        <f>'Core Indicators'!DG153</f>
        <v>12884000</v>
      </c>
      <c r="R153" s="41">
        <f>'Core Indicators'!DO153</f>
        <v>0</v>
      </c>
      <c r="S153" s="41">
        <f>'Core Indicators'!DW153</f>
        <v>5475000</v>
      </c>
      <c r="T153" s="41">
        <f>'Core Indicators'!EE153</f>
        <v>534000</v>
      </c>
      <c r="U153" s="41">
        <f>'Core Indicators'!EM153</f>
        <v>0</v>
      </c>
      <c r="V153" s="41">
        <f>'Core Indicators'!FC153</f>
        <v>4</v>
      </c>
      <c r="W153" s="41" t="str">
        <f>'Core Indicators'!FK153</f>
        <v>x</v>
      </c>
      <c r="X153" s="41" t="str">
        <f>'Core Indicators'!FS153</f>
        <v>x</v>
      </c>
      <c r="Y153" s="41">
        <f>'Core Indicators'!GA153</f>
        <v>0</v>
      </c>
      <c r="Z153" s="41">
        <f>'Core Indicators'!GI153</f>
        <v>2</v>
      </c>
      <c r="AA153" s="41">
        <f>'Core Indicators'!GQ153</f>
        <v>0</v>
      </c>
      <c r="AB153" s="41">
        <f>'Core Indicators'!GY153</f>
        <v>0</v>
      </c>
      <c r="AC153" s="41">
        <f>'Core Indicators'!HG153</f>
        <v>0</v>
      </c>
      <c r="AD153" s="41">
        <f>'Core Indicators'!HO153</f>
        <v>2</v>
      </c>
      <c r="AE153" s="41">
        <f>'Core Indicators'!HW153</f>
        <v>3</v>
      </c>
      <c r="AF153" s="41">
        <f>'Core Indicators'!IE153</f>
        <v>3</v>
      </c>
      <c r="AG153" s="41">
        <f>'Core Indicators'!IM153</f>
        <v>3</v>
      </c>
    </row>
    <row r="154" spans="1:33" x14ac:dyDescent="0.35">
      <c r="A154" s="62" t="str">
        <f>'Core Indicators'!A:A</f>
        <v>Lake Chad basin crisis</v>
      </c>
      <c r="B154" s="62" t="str">
        <f>'Core Indicators'!B:B</f>
        <v>Conflict</v>
      </c>
      <c r="C154" s="62" t="str">
        <f>'Core Indicators'!C154</f>
        <v>TCD003</v>
      </c>
      <c r="D154" s="62" t="str">
        <f>'Core Indicators'!D154</f>
        <v>Chad</v>
      </c>
      <c r="E154" s="62" t="str">
        <f>'Core Indicators'!E154</f>
        <v>TCD</v>
      </c>
      <c r="F154" s="41">
        <f>'Core Indicators'!O154</f>
        <v>22320</v>
      </c>
      <c r="G154" s="41">
        <f>'Core Indicators'!W154</f>
        <v>730000</v>
      </c>
      <c r="H154" s="41">
        <f>'Core Indicators'!AE154</f>
        <v>512000</v>
      </c>
      <c r="I154" s="41">
        <f>'Core Indicators'!AM154</f>
        <v>264000</v>
      </c>
      <c r="J154" s="41" t="str">
        <f>'Core Indicators'!AU154</f>
        <v>x</v>
      </c>
      <c r="K154" s="41" t="str">
        <f>'Core Indicators'!BC154</f>
        <v>x</v>
      </c>
      <c r="L154" s="41">
        <f>'Core Indicators'!BK154</f>
        <v>84</v>
      </c>
      <c r="M154" s="41" t="str">
        <f>'Core Indicators'!BS154</f>
        <v>x</v>
      </c>
      <c r="N154" s="41" t="str">
        <f>'Core Indicators'!CA154</f>
        <v>x</v>
      </c>
      <c r="O154" s="41" t="e">
        <f>'Core Indicators'!CI154</f>
        <v>#N/A</v>
      </c>
      <c r="P154" s="41" t="str">
        <f>'Core Indicators'!CQ154</f>
        <v>x</v>
      </c>
      <c r="Q154" s="41">
        <f>'Core Indicators'!DG154</f>
        <v>218000</v>
      </c>
      <c r="R154" s="41">
        <f>'Core Indicators'!DO154</f>
        <v>0</v>
      </c>
      <c r="S154" s="41">
        <f>'Core Indicators'!DW154</f>
        <v>450000</v>
      </c>
      <c r="T154" s="41">
        <f>'Core Indicators'!EE154</f>
        <v>62000</v>
      </c>
      <c r="U154" s="41">
        <f>'Core Indicators'!EM154</f>
        <v>0</v>
      </c>
      <c r="V154" s="41">
        <f>'Core Indicators'!FC154</f>
        <v>4</v>
      </c>
      <c r="W154" s="41" t="str">
        <f>'Core Indicators'!FK154</f>
        <v>x</v>
      </c>
      <c r="X154" s="41" t="str">
        <f>'Core Indicators'!FS154</f>
        <v>x</v>
      </c>
      <c r="Y154" s="41">
        <f>'Core Indicators'!GA154</f>
        <v>0</v>
      </c>
      <c r="Z154" s="41">
        <f>'Core Indicators'!GI154</f>
        <v>1</v>
      </c>
      <c r="AA154" s="41">
        <f>'Core Indicators'!GQ154</f>
        <v>0</v>
      </c>
      <c r="AB154" s="41">
        <f>'Core Indicators'!GY154</f>
        <v>0</v>
      </c>
      <c r="AC154" s="41">
        <f>'Core Indicators'!HG154</f>
        <v>0</v>
      </c>
      <c r="AD154" s="41">
        <f>'Core Indicators'!HO154</f>
        <v>2</v>
      </c>
      <c r="AE154" s="41">
        <f>'Core Indicators'!HW154</f>
        <v>3</v>
      </c>
      <c r="AF154" s="41">
        <f>'Core Indicators'!IE154</f>
        <v>3</v>
      </c>
      <c r="AG154" s="41">
        <f>'Core Indicators'!IM154</f>
        <v>3</v>
      </c>
    </row>
    <row r="155" spans="1:33" x14ac:dyDescent="0.35">
      <c r="A155" s="62" t="str">
        <f>'Core Indicators'!A:A</f>
        <v>CAR refugees in Chad</v>
      </c>
      <c r="B155" s="62" t="str">
        <f>'Core Indicators'!B:B</f>
        <v>Displacement</v>
      </c>
      <c r="C155" s="62" t="str">
        <f>'Core Indicators'!C155</f>
        <v>TCD004</v>
      </c>
      <c r="D155" s="62" t="str">
        <f>'Core Indicators'!D155</f>
        <v>Chad</v>
      </c>
      <c r="E155" s="62" t="str">
        <f>'Core Indicators'!E155</f>
        <v>TCD</v>
      </c>
      <c r="F155" s="41">
        <f>'Core Indicators'!O155</f>
        <v>148765</v>
      </c>
      <c r="G155" s="41">
        <f>'Core Indicators'!W155</f>
        <v>3905000</v>
      </c>
      <c r="H155" s="41">
        <f>'Core Indicators'!AE155</f>
        <v>1097000</v>
      </c>
      <c r="I155" s="41">
        <f>'Core Indicators'!AM155</f>
        <v>211000</v>
      </c>
      <c r="J155" s="41" t="str">
        <f>'Core Indicators'!AU155</f>
        <v>x</v>
      </c>
      <c r="K155" s="41" t="str">
        <f>'Core Indicators'!BC155</f>
        <v>x</v>
      </c>
      <c r="L155" s="41">
        <f>'Core Indicators'!BK155</f>
        <v>31</v>
      </c>
      <c r="M155" s="41" t="str">
        <f>'Core Indicators'!BS155</f>
        <v>x</v>
      </c>
      <c r="N155" s="41">
        <f>'Core Indicators'!CA155</f>
        <v>0</v>
      </c>
      <c r="O155" s="41" t="e">
        <f>'Core Indicators'!CI155</f>
        <v>#N/A</v>
      </c>
      <c r="P155" s="41" t="str">
        <f>'Core Indicators'!CQ155</f>
        <v>x</v>
      </c>
      <c r="Q155" s="41">
        <f>'Core Indicators'!DG155</f>
        <v>2808000</v>
      </c>
      <c r="R155" s="41">
        <f>'Core Indicators'!DO155</f>
        <v>0</v>
      </c>
      <c r="S155" s="41">
        <f>'Core Indicators'!DW155</f>
        <v>1094000</v>
      </c>
      <c r="T155" s="41">
        <f>'Core Indicators'!EE155</f>
        <v>2000</v>
      </c>
      <c r="U155" s="41">
        <f>'Core Indicators'!EM155</f>
        <v>0</v>
      </c>
      <c r="V155" s="41">
        <f>'Core Indicators'!FC155</f>
        <v>3</v>
      </c>
      <c r="W155" s="41" t="str">
        <f>'Core Indicators'!FK155</f>
        <v>x</v>
      </c>
      <c r="X155" s="41" t="str">
        <f>'Core Indicators'!FS155</f>
        <v>x</v>
      </c>
      <c r="Y155" s="41">
        <f>'Core Indicators'!GA155</f>
        <v>0</v>
      </c>
      <c r="Z155" s="41">
        <f>'Core Indicators'!GI155</f>
        <v>1</v>
      </c>
      <c r="AA155" s="41">
        <f>'Core Indicators'!GQ155</f>
        <v>0</v>
      </c>
      <c r="AB155" s="41">
        <f>'Core Indicators'!GY155</f>
        <v>0</v>
      </c>
      <c r="AC155" s="41">
        <f>'Core Indicators'!HG155</f>
        <v>0</v>
      </c>
      <c r="AD155" s="41">
        <f>'Core Indicators'!HO155</f>
        <v>1</v>
      </c>
      <c r="AE155" s="41">
        <f>'Core Indicators'!HW155</f>
        <v>1</v>
      </c>
      <c r="AF155" s="41">
        <f>'Core Indicators'!IE155</f>
        <v>3</v>
      </c>
      <c r="AG155" s="41">
        <f>'Core Indicators'!IM155</f>
        <v>3</v>
      </c>
    </row>
    <row r="156" spans="1:33" x14ac:dyDescent="0.35">
      <c r="A156" s="62" t="str">
        <f>'Core Indicators'!A:A</f>
        <v>Darfur refugees in Chad</v>
      </c>
      <c r="B156" s="62" t="str">
        <f>'Core Indicators'!B:B</f>
        <v>Displacement</v>
      </c>
      <c r="C156" s="62" t="str">
        <f>'Core Indicators'!C156</f>
        <v>TCD005</v>
      </c>
      <c r="D156" s="62" t="str">
        <f>'Core Indicators'!D156</f>
        <v>Chad</v>
      </c>
      <c r="E156" s="62" t="str">
        <f>'Core Indicators'!E156</f>
        <v>TCD</v>
      </c>
      <c r="F156" s="41">
        <f>'Core Indicators'!O156</f>
        <v>374096</v>
      </c>
      <c r="G156" s="41">
        <f>'Core Indicators'!W156</f>
        <v>3127000</v>
      </c>
      <c r="H156" s="41">
        <f>'Core Indicators'!AE156</f>
        <v>2114000</v>
      </c>
      <c r="I156" s="41">
        <f>'Core Indicators'!AM156</f>
        <v>1234000</v>
      </c>
      <c r="J156" s="41" t="str">
        <f>'Core Indicators'!AU156</f>
        <v>x</v>
      </c>
      <c r="K156" s="41" t="str">
        <f>'Core Indicators'!BC156</f>
        <v>x</v>
      </c>
      <c r="L156" s="41">
        <f>'Core Indicators'!BK156</f>
        <v>47</v>
      </c>
      <c r="M156" s="41" t="str">
        <f>'Core Indicators'!BS156</f>
        <v>x</v>
      </c>
      <c r="N156" s="41">
        <f>'Core Indicators'!CA156</f>
        <v>0</v>
      </c>
      <c r="O156" s="41" t="e">
        <f>'Core Indicators'!CI156</f>
        <v>#N/A</v>
      </c>
      <c r="P156" s="41" t="str">
        <f>'Core Indicators'!CQ156</f>
        <v>x</v>
      </c>
      <c r="Q156" s="41">
        <f>'Core Indicators'!DG156</f>
        <v>1013000</v>
      </c>
      <c r="R156" s="41">
        <f>'Core Indicators'!DO156</f>
        <v>0</v>
      </c>
      <c r="S156" s="41">
        <f>'Core Indicators'!DW156</f>
        <v>2005000</v>
      </c>
      <c r="T156" s="41">
        <f>'Core Indicators'!EE156</f>
        <v>109000</v>
      </c>
      <c r="U156" s="41">
        <f>'Core Indicators'!EM156</f>
        <v>0</v>
      </c>
      <c r="V156" s="41">
        <f>'Core Indicators'!FC156</f>
        <v>2</v>
      </c>
      <c r="W156" s="41" t="str">
        <f>'Core Indicators'!FK156</f>
        <v>x</v>
      </c>
      <c r="X156" s="41" t="str">
        <f>'Core Indicators'!FS156</f>
        <v>x</v>
      </c>
      <c r="Y156" s="41">
        <f>'Core Indicators'!GA156</f>
        <v>0</v>
      </c>
      <c r="Z156" s="41">
        <f>'Core Indicators'!GI156</f>
        <v>1</v>
      </c>
      <c r="AA156" s="41">
        <f>'Core Indicators'!GQ156</f>
        <v>0</v>
      </c>
      <c r="AB156" s="41">
        <f>'Core Indicators'!GY156</f>
        <v>0</v>
      </c>
      <c r="AC156" s="41">
        <f>'Core Indicators'!HG156</f>
        <v>0</v>
      </c>
      <c r="AD156" s="41">
        <f>'Core Indicators'!HO156</f>
        <v>0</v>
      </c>
      <c r="AE156" s="41">
        <f>'Core Indicators'!HW156</f>
        <v>0</v>
      </c>
      <c r="AF156" s="41">
        <f>'Core Indicators'!IE156</f>
        <v>3</v>
      </c>
      <c r="AG156" s="41">
        <f>'Core Indicators'!IM156</f>
        <v>3</v>
      </c>
    </row>
    <row r="157" spans="1:33" x14ac:dyDescent="0.35">
      <c r="A157" s="62" t="str">
        <f>'Core Indicators'!A:A</f>
        <v>Conflict in northern region</v>
      </c>
      <c r="B157" s="62" t="str">
        <f>'Core Indicators'!B:B</f>
        <v>Conflict,Displacement,Violence</v>
      </c>
      <c r="C157" s="62" t="str">
        <f>'Core Indicators'!C157</f>
        <v>TGO002</v>
      </c>
      <c r="D157" s="62" t="str">
        <f>'Core Indicators'!D157</f>
        <v>Togo</v>
      </c>
      <c r="E157" s="62" t="str">
        <f>'Core Indicators'!E157</f>
        <v>TGO</v>
      </c>
      <c r="F157" s="41">
        <f>'Core Indicators'!O157</f>
        <v>8560</v>
      </c>
      <c r="G157" s="41">
        <f>'Core Indicators'!W157</f>
        <v>1195000</v>
      </c>
      <c r="H157" s="41">
        <f>'Core Indicators'!AE157</f>
        <v>359000</v>
      </c>
      <c r="I157" s="41">
        <f>'Core Indicators'!AM157</f>
        <v>58000</v>
      </c>
      <c r="J157" s="41" t="str">
        <f>'Core Indicators'!AU157</f>
        <v>x</v>
      </c>
      <c r="K157" s="41" t="str">
        <f>'Core Indicators'!BC157</f>
        <v>x</v>
      </c>
      <c r="L157" s="41">
        <f>'Core Indicators'!BK157</f>
        <v>73</v>
      </c>
      <c r="M157" s="41" t="str">
        <f>'Core Indicators'!BS157</f>
        <v>x</v>
      </c>
      <c r="N157" s="41" t="str">
        <f>'Core Indicators'!CA157</f>
        <v>x</v>
      </c>
      <c r="O157" s="41" t="e">
        <f>'Core Indicators'!CI157</f>
        <v>#N/A</v>
      </c>
      <c r="P157" s="41" t="str">
        <f>'Core Indicators'!CQ157</f>
        <v>x</v>
      </c>
      <c r="Q157" s="41">
        <f>'Core Indicators'!DG157</f>
        <v>836000</v>
      </c>
      <c r="R157" s="41">
        <f>'Core Indicators'!DO157</f>
        <v>239000</v>
      </c>
      <c r="S157" s="41">
        <f>'Core Indicators'!DW157</f>
        <v>120000</v>
      </c>
      <c r="T157" s="41">
        <f>'Core Indicators'!EE157</f>
        <v>0</v>
      </c>
      <c r="U157" s="41">
        <f>'Core Indicators'!EM157</f>
        <v>0</v>
      </c>
      <c r="V157" s="41">
        <f>'Core Indicators'!FC157</f>
        <v>3</v>
      </c>
      <c r="W157" s="41" t="str">
        <f>'Core Indicators'!FK157</f>
        <v>x</v>
      </c>
      <c r="X157" s="41" t="str">
        <f>'Core Indicators'!FS157</f>
        <v>x</v>
      </c>
      <c r="Y157" s="41">
        <f>'Core Indicators'!GA157</f>
        <v>0</v>
      </c>
      <c r="Z157" s="41">
        <f>'Core Indicators'!GI157</f>
        <v>1</v>
      </c>
      <c r="AA157" s="41">
        <f>'Core Indicators'!GQ157</f>
        <v>0</v>
      </c>
      <c r="AB157" s="41">
        <f>'Core Indicators'!GY157</f>
        <v>0</v>
      </c>
      <c r="AC157" s="41">
        <f>'Core Indicators'!HG157</f>
        <v>0</v>
      </c>
      <c r="AD157" s="41">
        <f>'Core Indicators'!HO157</f>
        <v>2</v>
      </c>
      <c r="AE157" s="41">
        <f>'Core Indicators'!HW157</f>
        <v>1</v>
      </c>
      <c r="AF157" s="41">
        <f>'Core Indicators'!IE157</f>
        <v>0</v>
      </c>
      <c r="AG157" s="41">
        <f>'Core Indicators'!IM157</f>
        <v>3</v>
      </c>
    </row>
    <row r="158" spans="1:33" x14ac:dyDescent="0.35">
      <c r="A158" s="62" t="str">
        <f>'Core Indicators'!A:A</f>
        <v>Myanmar refugees in Thailand</v>
      </c>
      <c r="B158" s="62" t="str">
        <f>'Core Indicators'!B:B</f>
        <v>Conflict</v>
      </c>
      <c r="C158" s="62" t="str">
        <f>'Core Indicators'!C158</f>
        <v>THA003</v>
      </c>
      <c r="D158" s="62" t="str">
        <f>'Core Indicators'!D158</f>
        <v>Thailand</v>
      </c>
      <c r="E158" s="62" t="str">
        <f>'Core Indicators'!E158</f>
        <v>THA</v>
      </c>
      <c r="F158" s="41">
        <f>'Core Indicators'!O158</f>
        <v>12012</v>
      </c>
      <c r="G158" s="41">
        <f>'Core Indicators'!W158</f>
        <v>428000</v>
      </c>
      <c r="H158" s="41">
        <f>'Core Indicators'!AE158</f>
        <v>125000</v>
      </c>
      <c r="I158" s="41">
        <f>'Core Indicators'!AM158</f>
        <v>125000</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303000</v>
      </c>
      <c r="R158" s="41">
        <f>'Core Indicators'!DO158</f>
        <v>0</v>
      </c>
      <c r="S158" s="41">
        <f>'Core Indicators'!DW158</f>
        <v>125000</v>
      </c>
      <c r="T158" s="41" t="str">
        <f>'Core Indicators'!EE158</f>
        <v>x</v>
      </c>
      <c r="U158" s="41" t="str">
        <f>'Core Indicators'!EM158</f>
        <v>x</v>
      </c>
      <c r="V158" s="41">
        <f>'Core Indicators'!FC158</f>
        <v>2</v>
      </c>
      <c r="W158" s="41" t="str">
        <f>'Core Indicators'!FK158</f>
        <v>x</v>
      </c>
      <c r="X158" s="41" t="str">
        <f>'Core Indicators'!FS158</f>
        <v>x</v>
      </c>
      <c r="Y158" s="41">
        <f>'Core Indicators'!GA158</f>
        <v>1</v>
      </c>
      <c r="Z158" s="41">
        <f>'Core Indicators'!GI158</f>
        <v>0</v>
      </c>
      <c r="AA158" s="41">
        <f>'Core Indicators'!GQ158</f>
        <v>1</v>
      </c>
      <c r="AB158" s="41">
        <f>'Core Indicators'!GY158</f>
        <v>0</v>
      </c>
      <c r="AC158" s="41">
        <f>'Core Indicators'!HG158</f>
        <v>0</v>
      </c>
      <c r="AD158" s="41">
        <f>'Core Indicators'!HO158</f>
        <v>2</v>
      </c>
      <c r="AE158" s="41">
        <f>'Core Indicators'!HW158</f>
        <v>0</v>
      </c>
      <c r="AF158" s="41">
        <f>'Core Indicators'!IE158</f>
        <v>3</v>
      </c>
      <c r="AG158" s="41">
        <f>'Core Indicators'!IM158</f>
        <v>1</v>
      </c>
    </row>
    <row r="159" spans="1:33" x14ac:dyDescent="0.35">
      <c r="A159" s="62" t="str">
        <f>'Core Indicators'!A:A</f>
        <v>Food Security Crisis in Timor-Leste</v>
      </c>
      <c r="B159" s="62" t="str">
        <f>'Core Indicators'!B:B</f>
        <v>Food Security</v>
      </c>
      <c r="C159" s="62" t="str">
        <f>'Core Indicators'!C159</f>
        <v>TLS003</v>
      </c>
      <c r="D159" s="62" t="str">
        <f>'Core Indicators'!D159</f>
        <v>Timor Leste</v>
      </c>
      <c r="E159" s="62" t="str">
        <f>'Core Indicators'!E159</f>
        <v>TLS</v>
      </c>
      <c r="F159" s="41">
        <f>'Core Indicators'!O159</f>
        <v>14950</v>
      </c>
      <c r="G159" s="41">
        <f>'Core Indicators'!W159</f>
        <v>1340000</v>
      </c>
      <c r="H159" s="41">
        <f>'Core Indicators'!AE159</f>
        <v>858000</v>
      </c>
      <c r="I159" s="41">
        <f>'Core Indicators'!AM159</f>
        <v>0</v>
      </c>
      <c r="J159" s="41">
        <f>'Core Indicators'!AU159</f>
        <v>0</v>
      </c>
      <c r="K159" s="41" t="str">
        <f>'Core Indicators'!BC159</f>
        <v>x</v>
      </c>
      <c r="L159" s="41">
        <f>'Core Indicators'!BK159</f>
        <v>0</v>
      </c>
      <c r="M159" s="41" t="str">
        <f>'Core Indicators'!BS159</f>
        <v>x</v>
      </c>
      <c r="N159" s="41" t="str">
        <f>'Core Indicators'!CA159</f>
        <v>x</v>
      </c>
      <c r="O159" s="41" t="e">
        <f>'Core Indicators'!CI159</f>
        <v>#N/A</v>
      </c>
      <c r="P159" s="41" t="str">
        <f>'Core Indicators'!CQ159</f>
        <v>x</v>
      </c>
      <c r="Q159" s="41">
        <f>'Core Indicators'!DG159</f>
        <v>483000</v>
      </c>
      <c r="R159" s="41">
        <f>'Core Indicators'!DO159</f>
        <v>494000</v>
      </c>
      <c r="S159" s="41">
        <f>'Core Indicators'!DW159</f>
        <v>342000</v>
      </c>
      <c r="T159" s="41">
        <f>'Core Indicators'!EE159</f>
        <v>22000</v>
      </c>
      <c r="U159" s="41">
        <f>'Core Indicators'!EM159</f>
        <v>0</v>
      </c>
      <c r="V159" s="41">
        <f>'Core Indicators'!FC159</f>
        <v>1</v>
      </c>
      <c r="W159" s="41" t="str">
        <f>'Core Indicators'!FK159</f>
        <v>x</v>
      </c>
      <c r="X159" s="41" t="str">
        <f>'Core Indicators'!FS159</f>
        <v>x</v>
      </c>
      <c r="Y159" s="41">
        <f>'Core Indicators'!GA159</f>
        <v>0</v>
      </c>
      <c r="Z159" s="41">
        <f>'Core Indicators'!GI159</f>
        <v>0</v>
      </c>
      <c r="AA159" s="41">
        <f>'Core Indicators'!GQ159</f>
        <v>0</v>
      </c>
      <c r="AB159" s="41">
        <f>'Core Indicators'!GY159</f>
        <v>0</v>
      </c>
      <c r="AC159" s="41">
        <f>'Core Indicators'!HG159</f>
        <v>0</v>
      </c>
      <c r="AD159" s="41">
        <f>'Core Indicators'!HO159</f>
        <v>0</v>
      </c>
      <c r="AE159" s="41">
        <f>'Core Indicators'!HW159</f>
        <v>0</v>
      </c>
      <c r="AF159" s="41">
        <f>'Core Indicators'!IE159</f>
        <v>0</v>
      </c>
      <c r="AG159" s="41">
        <f>'Core Indicators'!IM159</f>
        <v>1</v>
      </c>
    </row>
    <row r="160" spans="1:33" x14ac:dyDescent="0.35">
      <c r="A160" s="62" t="str">
        <f>'Core Indicators'!A:A</f>
        <v>Venezuelan refugees in Trinidad and Tobago</v>
      </c>
      <c r="B160" s="62" t="str">
        <f>'Core Indicators'!B:B</f>
        <v>Displacement</v>
      </c>
      <c r="C160" s="62" t="str">
        <f>'Core Indicators'!C160</f>
        <v>TTO002</v>
      </c>
      <c r="D160" s="62" t="str">
        <f>'Core Indicators'!D160</f>
        <v>Trinidad and Tobago</v>
      </c>
      <c r="E160" s="62" t="str">
        <f>'Core Indicators'!E160</f>
        <v>TTO</v>
      </c>
      <c r="F160" s="41">
        <f>'Core Indicators'!O160</f>
        <v>5130</v>
      </c>
      <c r="G160" s="41">
        <f>'Core Indicators'!W160</f>
        <v>1535000</v>
      </c>
      <c r="H160" s="41">
        <f>'Core Indicators'!AE160</f>
        <v>212000</v>
      </c>
      <c r="I160" s="41">
        <f>'Core Indicators'!AM160</f>
        <v>36000</v>
      </c>
      <c r="J160" s="41" t="str">
        <f>'Core Indicators'!AU160</f>
        <v>x</v>
      </c>
      <c r="K160" s="41" t="str">
        <f>'Core Indicators'!BC160</f>
        <v>x</v>
      </c>
      <c r="L160" s="41">
        <f>'Core Indicators'!BK160</f>
        <v>0</v>
      </c>
      <c r="M160" s="41" t="str">
        <f>'Core Indicators'!BS160</f>
        <v>x</v>
      </c>
      <c r="N160" s="41" t="str">
        <f>'Core Indicators'!CA160</f>
        <v>x</v>
      </c>
      <c r="O160" s="41" t="e">
        <f>'Core Indicators'!CI160</f>
        <v>#N/A</v>
      </c>
      <c r="P160" s="41" t="str">
        <f>'Core Indicators'!CQ160</f>
        <v>x</v>
      </c>
      <c r="Q160" s="41">
        <f>'Core Indicators'!DG160</f>
        <v>1323000</v>
      </c>
      <c r="R160" s="41">
        <f>'Core Indicators'!DO160</f>
        <v>174000</v>
      </c>
      <c r="S160" s="41">
        <f>'Core Indicators'!DW160</f>
        <v>39000</v>
      </c>
      <c r="T160" s="41">
        <f>'Core Indicators'!EE160</f>
        <v>0</v>
      </c>
      <c r="U160" s="41">
        <f>'Core Indicators'!EM160</f>
        <v>0</v>
      </c>
      <c r="V160" s="41">
        <f>'Core Indicators'!FC160</f>
        <v>3</v>
      </c>
      <c r="W160" s="41" t="str">
        <f>'Core Indicators'!FK160</f>
        <v>x</v>
      </c>
      <c r="X160" s="41" t="str">
        <f>'Core Indicators'!FS160</f>
        <v>x</v>
      </c>
      <c r="Y160" s="41">
        <f>'Core Indicators'!GA160</f>
        <v>0</v>
      </c>
      <c r="Z160" s="41">
        <f>'Core Indicators'!GI160</f>
        <v>0</v>
      </c>
      <c r="AA160" s="41">
        <f>'Core Indicators'!GQ160</f>
        <v>0</v>
      </c>
      <c r="AB160" s="41">
        <f>'Core Indicators'!GY160</f>
        <v>0</v>
      </c>
      <c r="AC160" s="41">
        <f>'Core Indicators'!HG160</f>
        <v>0</v>
      </c>
      <c r="AD160" s="41">
        <f>'Core Indicators'!HO160</f>
        <v>1</v>
      </c>
      <c r="AE160" s="41">
        <f>'Core Indicators'!HW160</f>
        <v>0</v>
      </c>
      <c r="AF160" s="41">
        <f>'Core Indicators'!IE160</f>
        <v>0</v>
      </c>
      <c r="AG160" s="41">
        <f>'Core Indicators'!IM160</f>
        <v>1</v>
      </c>
    </row>
    <row r="161" spans="1:33" x14ac:dyDescent="0.35">
      <c r="A161" s="62" t="str">
        <f>'Core Indicators'!A:A</f>
        <v>Mixed migration flows in Tunisia</v>
      </c>
      <c r="B161" s="62" t="str">
        <f>'Core Indicators'!B:B</f>
        <v>Displacement</v>
      </c>
      <c r="C161" s="62" t="str">
        <f>'Core Indicators'!C161</f>
        <v>TUN002</v>
      </c>
      <c r="D161" s="62" t="str">
        <f>'Core Indicators'!D161</f>
        <v>Tunisia</v>
      </c>
      <c r="E161" s="62" t="str">
        <f>'Core Indicators'!E161</f>
        <v>TUN</v>
      </c>
      <c r="F161" s="41">
        <f>'Core Indicators'!O161</f>
        <v>163610</v>
      </c>
      <c r="G161" s="41">
        <f>'Core Indicators'!W161</f>
        <v>12292000</v>
      </c>
      <c r="H161" s="41">
        <f>'Core Indicators'!AE161</f>
        <v>85000</v>
      </c>
      <c r="I161" s="41">
        <f>'Core Indicators'!AM161</f>
        <v>85000</v>
      </c>
      <c r="J161" s="41" t="str">
        <f>'Core Indicators'!AU161</f>
        <v>x</v>
      </c>
      <c r="K161" s="41" t="str">
        <f>'Core Indicators'!BC161</f>
        <v>x</v>
      </c>
      <c r="L161" s="41">
        <f>'Core Indicators'!BK161</f>
        <v>839</v>
      </c>
      <c r="M161" s="41">
        <f>'Core Indicators'!BS161</f>
        <v>0</v>
      </c>
      <c r="N161" s="41">
        <f>'Core Indicators'!CA161</f>
        <v>0</v>
      </c>
      <c r="O161" s="41" t="e">
        <f>'Core Indicators'!CI161</f>
        <v>#N/A</v>
      </c>
      <c r="P161" s="41" t="str">
        <f>'Core Indicators'!CQ161</f>
        <v>x</v>
      </c>
      <c r="Q161" s="41">
        <f>'Core Indicators'!DG161</f>
        <v>12207000</v>
      </c>
      <c r="R161" s="41">
        <f>'Core Indicators'!DO161</f>
        <v>0</v>
      </c>
      <c r="S161" s="41">
        <f>'Core Indicators'!DW161</f>
        <v>85000</v>
      </c>
      <c r="T161" s="41" t="str">
        <f>'Core Indicators'!EE161</f>
        <v>x</v>
      </c>
      <c r="U161" s="41" t="str">
        <f>'Core Indicators'!EM161</f>
        <v>x</v>
      </c>
      <c r="V161" s="41">
        <f>'Core Indicators'!FC161</f>
        <v>4</v>
      </c>
      <c r="W161" s="41" t="str">
        <f>'Core Indicators'!FK161</f>
        <v>x</v>
      </c>
      <c r="X161" s="41" t="str">
        <f>'Core Indicators'!FS161</f>
        <v>x</v>
      </c>
      <c r="Y161" s="41">
        <f>'Core Indicators'!GA161</f>
        <v>0</v>
      </c>
      <c r="Z161" s="41">
        <f>'Core Indicators'!GI161</f>
        <v>0</v>
      </c>
      <c r="AA161" s="41">
        <f>'Core Indicators'!GQ161</f>
        <v>1</v>
      </c>
      <c r="AB161" s="41">
        <f>'Core Indicators'!GY161</f>
        <v>2</v>
      </c>
      <c r="AC161" s="41">
        <f>'Core Indicators'!HG161</f>
        <v>2</v>
      </c>
      <c r="AD161" s="41">
        <f>'Core Indicators'!HO161</f>
        <v>2</v>
      </c>
      <c r="AE161" s="41">
        <f>'Core Indicators'!HW161</f>
        <v>0</v>
      </c>
      <c r="AF161" s="41">
        <f>'Core Indicators'!IE161</f>
        <v>0</v>
      </c>
      <c r="AG161" s="41">
        <f>'Core Indicators'!IM161</f>
        <v>1</v>
      </c>
    </row>
    <row r="162" spans="1:33" x14ac:dyDescent="0.35">
      <c r="A162" s="62" t="str">
        <f>'Core Indicators'!A:A</f>
        <v>Complex situation in Türkiye</v>
      </c>
      <c r="B162" s="62" t="str">
        <f>'Core Indicators'!B:B</f>
        <v>Displacement,Conflict</v>
      </c>
      <c r="C162" s="62" t="str">
        <f>'Core Indicators'!C162</f>
        <v>TUR001</v>
      </c>
      <c r="D162" s="62" t="str">
        <f>'Core Indicators'!D162</f>
        <v>Türkiye</v>
      </c>
      <c r="E162" s="62" t="str">
        <f>'Core Indicators'!E162</f>
        <v>TUR</v>
      </c>
      <c r="F162" s="41">
        <f>'Core Indicators'!O162</f>
        <v>333028</v>
      </c>
      <c r="G162" s="41">
        <f>'Core Indicators'!W162</f>
        <v>52050000</v>
      </c>
      <c r="H162" s="41">
        <f>'Core Indicators'!AE162</f>
        <v>16982000</v>
      </c>
      <c r="I162" s="41">
        <f>'Core Indicators'!AM162</f>
        <v>5610000</v>
      </c>
      <c r="J162" s="41" t="str">
        <f>'Core Indicators'!AU162</f>
        <v>x</v>
      </c>
      <c r="K162" s="41" t="str">
        <f>'Core Indicators'!BC162</f>
        <v>x</v>
      </c>
      <c r="L162" s="41">
        <f>'Core Indicators'!BK162</f>
        <v>34</v>
      </c>
      <c r="M162" s="41" t="str">
        <f>'Core Indicators'!BS162</f>
        <v>x</v>
      </c>
      <c r="N162" s="41" t="str">
        <f>'Core Indicators'!CA162</f>
        <v>x</v>
      </c>
      <c r="O162" s="41" t="e">
        <f>'Core Indicators'!CI162</f>
        <v>#N/A</v>
      </c>
      <c r="P162" s="41" t="str">
        <f>'Core Indicators'!CQ162</f>
        <v>x</v>
      </c>
      <c r="Q162" s="41">
        <f>'Core Indicators'!DG162</f>
        <v>35068000</v>
      </c>
      <c r="R162" s="41">
        <f>'Core Indicators'!DO162</f>
        <v>12047000</v>
      </c>
      <c r="S162" s="41">
        <f>'Core Indicators'!DW162</f>
        <v>4278000</v>
      </c>
      <c r="T162" s="41">
        <f>'Core Indicators'!EE162</f>
        <v>584000</v>
      </c>
      <c r="U162" s="41">
        <f>'Core Indicators'!EM162</f>
        <v>73000</v>
      </c>
      <c r="V162" s="41">
        <f>'Core Indicators'!FC162</f>
        <v>5</v>
      </c>
      <c r="W162" s="41" t="str">
        <f>'Core Indicators'!FK162</f>
        <v>x</v>
      </c>
      <c r="X162" s="41" t="str">
        <f>'Core Indicators'!FS162</f>
        <v>x</v>
      </c>
      <c r="Y162" s="41">
        <f>'Core Indicators'!GA162</f>
        <v>1</v>
      </c>
      <c r="Z162" s="41">
        <f>'Core Indicators'!GI162</f>
        <v>0</v>
      </c>
      <c r="AA162" s="41">
        <f>'Core Indicators'!GQ162</f>
        <v>0</v>
      </c>
      <c r="AB162" s="41">
        <f>'Core Indicators'!GY162</f>
        <v>0</v>
      </c>
      <c r="AC162" s="41">
        <f>'Core Indicators'!HG162</f>
        <v>1</v>
      </c>
      <c r="AD162" s="41">
        <f>'Core Indicators'!HO162</f>
        <v>1</v>
      </c>
      <c r="AE162" s="41">
        <f>'Core Indicators'!HW162</f>
        <v>0</v>
      </c>
      <c r="AF162" s="41">
        <f>'Core Indicators'!IE162</f>
        <v>3</v>
      </c>
      <c r="AG162" s="41">
        <f>'Core Indicators'!IM162</f>
        <v>0</v>
      </c>
    </row>
    <row r="163" spans="1:33" x14ac:dyDescent="0.35">
      <c r="A163" s="62" t="str">
        <f>'Core Indicators'!A:A</f>
        <v>Syrian Refugees in Türkiye</v>
      </c>
      <c r="B163" s="62" t="str">
        <f>'Core Indicators'!B:B</f>
        <v>Displacement</v>
      </c>
      <c r="C163" s="62" t="str">
        <f>'Core Indicators'!C163</f>
        <v>TUR002</v>
      </c>
      <c r="D163" s="62" t="str">
        <f>'Core Indicators'!D163</f>
        <v>Türkiye</v>
      </c>
      <c r="E163" s="62" t="str">
        <f>'Core Indicators'!E163</f>
        <v>TUR</v>
      </c>
      <c r="F163" s="41">
        <f>'Core Indicators'!O163</f>
        <v>203090</v>
      </c>
      <c r="G163" s="41">
        <f>'Core Indicators'!W163</f>
        <v>42290000</v>
      </c>
      <c r="H163" s="41">
        <f>'Core Indicators'!AE163</f>
        <v>7200000</v>
      </c>
      <c r="I163" s="41">
        <f>'Core Indicators'!AM163</f>
        <v>3333000</v>
      </c>
      <c r="J163" s="41" t="str">
        <f>'Core Indicators'!AU163</f>
        <v>x</v>
      </c>
      <c r="K163" s="41" t="str">
        <f>'Core Indicators'!BC163</f>
        <v>x</v>
      </c>
      <c r="L163" s="41">
        <f>'Core Indicators'!BK163</f>
        <v>0</v>
      </c>
      <c r="M163" s="41">
        <f>'Core Indicators'!BS163</f>
        <v>0</v>
      </c>
      <c r="N163" s="41">
        <f>'Core Indicators'!CA163</f>
        <v>0</v>
      </c>
      <c r="O163" s="41" t="e">
        <f>'Core Indicators'!CI163</f>
        <v>#N/A</v>
      </c>
      <c r="P163" s="41" t="str">
        <f>'Core Indicators'!CQ163</f>
        <v>x</v>
      </c>
      <c r="Q163" s="41">
        <f>'Core Indicators'!DG163</f>
        <v>35090000</v>
      </c>
      <c r="R163" s="41">
        <f>'Core Indicators'!DO163</f>
        <v>4744000</v>
      </c>
      <c r="S163" s="41">
        <f>'Core Indicators'!DW163</f>
        <v>1857000</v>
      </c>
      <c r="T163" s="41">
        <f>'Core Indicators'!EE163</f>
        <v>533000</v>
      </c>
      <c r="U163" s="41">
        <f>'Core Indicators'!EM163</f>
        <v>67000</v>
      </c>
      <c r="V163" s="41">
        <f>'Core Indicators'!FC163</f>
        <v>3</v>
      </c>
      <c r="W163" s="41" t="str">
        <f>'Core Indicators'!FK163</f>
        <v>x</v>
      </c>
      <c r="X163" s="41" t="str">
        <f>'Core Indicators'!FS163</f>
        <v>x</v>
      </c>
      <c r="Y163" s="41">
        <f>'Core Indicators'!GA163</f>
        <v>1</v>
      </c>
      <c r="Z163" s="41">
        <f>'Core Indicators'!GI163</f>
        <v>0</v>
      </c>
      <c r="AA163" s="41">
        <f>'Core Indicators'!GQ163</f>
        <v>0</v>
      </c>
      <c r="AB163" s="41">
        <f>'Core Indicators'!GY163</f>
        <v>0</v>
      </c>
      <c r="AC163" s="41">
        <f>'Core Indicators'!HG163</f>
        <v>0</v>
      </c>
      <c r="AD163" s="41">
        <f>'Core Indicators'!HO163</f>
        <v>2</v>
      </c>
      <c r="AE163" s="41">
        <f>'Core Indicators'!HW163</f>
        <v>0</v>
      </c>
      <c r="AF163" s="41">
        <f>'Core Indicators'!IE163</f>
        <v>3</v>
      </c>
      <c r="AG163" s="41">
        <f>'Core Indicators'!IM163</f>
        <v>0</v>
      </c>
    </row>
    <row r="164" spans="1:33" x14ac:dyDescent="0.35">
      <c r="A164" s="62" t="str">
        <f>'Core Indicators'!A:A</f>
        <v>Mixed Migration Flows in Türkiye</v>
      </c>
      <c r="B164" s="62" t="str">
        <f>'Core Indicators'!B:B</f>
        <v>Displacement</v>
      </c>
      <c r="C164" s="62" t="str">
        <f>'Core Indicators'!C164</f>
        <v>TUR003</v>
      </c>
      <c r="D164" s="62" t="str">
        <f>'Core Indicators'!D164</f>
        <v>Türkiye</v>
      </c>
      <c r="E164" s="62" t="str">
        <f>'Core Indicators'!E164</f>
        <v>TUR</v>
      </c>
      <c r="F164" s="41">
        <f>'Core Indicators'!O164</f>
        <v>140419</v>
      </c>
      <c r="G164" s="41">
        <f>'Core Indicators'!W164</f>
        <v>15736000</v>
      </c>
      <c r="H164" s="41">
        <f>'Core Indicators'!AE164</f>
        <v>682000</v>
      </c>
      <c r="I164" s="41">
        <f>'Core Indicators'!AM164</f>
        <v>316000</v>
      </c>
      <c r="J164" s="41" t="str">
        <f>'Core Indicators'!AU164</f>
        <v>x</v>
      </c>
      <c r="K164" s="41" t="str">
        <f>'Core Indicators'!BC164</f>
        <v>x</v>
      </c>
      <c r="L164" s="41">
        <f>'Core Indicators'!BK164</f>
        <v>3</v>
      </c>
      <c r="M164" s="41">
        <f>'Core Indicators'!BS164</f>
        <v>0</v>
      </c>
      <c r="N164" s="41">
        <f>'Core Indicators'!CA164</f>
        <v>0</v>
      </c>
      <c r="O164" s="41" t="e">
        <f>'Core Indicators'!CI164</f>
        <v>#N/A</v>
      </c>
      <c r="P164" s="41" t="str">
        <f>'Core Indicators'!CQ164</f>
        <v>x</v>
      </c>
      <c r="Q164" s="41">
        <f>'Core Indicators'!DG164</f>
        <v>15054000</v>
      </c>
      <c r="R164" s="41">
        <f>'Core Indicators'!DO164</f>
        <v>449000</v>
      </c>
      <c r="S164" s="41">
        <f>'Core Indicators'!DW164</f>
        <v>176000</v>
      </c>
      <c r="T164" s="41">
        <f>'Core Indicators'!EE164</f>
        <v>51000</v>
      </c>
      <c r="U164" s="41">
        <f>'Core Indicators'!EM164</f>
        <v>6000</v>
      </c>
      <c r="V164" s="41">
        <f>'Core Indicators'!FC164</f>
        <v>3</v>
      </c>
      <c r="W164" s="41" t="str">
        <f>'Core Indicators'!FK164</f>
        <v>x</v>
      </c>
      <c r="X164" s="41" t="str">
        <f>'Core Indicators'!FS164</f>
        <v>x</v>
      </c>
      <c r="Y164" s="41">
        <f>'Core Indicators'!GA164</f>
        <v>1</v>
      </c>
      <c r="Z164" s="41">
        <f>'Core Indicators'!GI164</f>
        <v>0</v>
      </c>
      <c r="AA164" s="41">
        <f>'Core Indicators'!GQ164</f>
        <v>0</v>
      </c>
      <c r="AB164" s="41">
        <f>'Core Indicators'!GY164</f>
        <v>0</v>
      </c>
      <c r="AC164" s="41">
        <f>'Core Indicators'!HG164</f>
        <v>0</v>
      </c>
      <c r="AD164" s="41">
        <f>'Core Indicators'!HO164</f>
        <v>2</v>
      </c>
      <c r="AE164" s="41">
        <f>'Core Indicators'!HW164</f>
        <v>0</v>
      </c>
      <c r="AF164" s="41">
        <f>'Core Indicators'!IE164</f>
        <v>3</v>
      </c>
      <c r="AG164" s="41">
        <f>'Core Indicators'!IM164</f>
        <v>0</v>
      </c>
    </row>
    <row r="165" spans="1:33" x14ac:dyDescent="0.35">
      <c r="A165" s="62" t="str">
        <f>'Core Indicators'!A:A</f>
        <v>Kurdish Conflict</v>
      </c>
      <c r="B165" s="62" t="str">
        <f>'Core Indicators'!B:B</f>
        <v>Conflict</v>
      </c>
      <c r="C165" s="62" t="str">
        <f>'Core Indicators'!C165</f>
        <v>TUR004</v>
      </c>
      <c r="D165" s="62" t="str">
        <f>'Core Indicators'!D165</f>
        <v>Türkiye</v>
      </c>
      <c r="E165" s="62" t="str">
        <f>'Core Indicators'!E165</f>
        <v>TUR</v>
      </c>
      <c r="F165" s="41">
        <f>'Core Indicators'!O165</f>
        <v>81458</v>
      </c>
      <c r="G165" s="41">
        <f>'Core Indicators'!W165</f>
        <v>5833000</v>
      </c>
      <c r="H165" s="41" t="str">
        <f>'Core Indicators'!AE165</f>
        <v>x</v>
      </c>
      <c r="I165" s="41">
        <f>'Core Indicators'!AM165</f>
        <v>1200000</v>
      </c>
      <c r="J165" s="41" t="str">
        <f>'Core Indicators'!AU165</f>
        <v>x</v>
      </c>
      <c r="K165" s="41" t="str">
        <f>'Core Indicators'!BC165</f>
        <v>x</v>
      </c>
      <c r="L165" s="41">
        <f>'Core Indicators'!BK165</f>
        <v>0</v>
      </c>
      <c r="M165" s="41" t="str">
        <f>'Core Indicators'!BS165</f>
        <v>x</v>
      </c>
      <c r="N165" s="41" t="str">
        <f>'Core Indicators'!CA165</f>
        <v>x</v>
      </c>
      <c r="O165" s="41" t="e">
        <f>'Core Indicators'!CI165</f>
        <v>#N/A</v>
      </c>
      <c r="P165" s="41" t="str">
        <f>'Core Indicators'!CQ165</f>
        <v>x</v>
      </c>
      <c r="Q165" s="41" t="str">
        <f>'Core Indicators'!DG165</f>
        <v>x</v>
      </c>
      <c r="R165" s="41" t="str">
        <f>'Core Indicators'!DO165</f>
        <v>x</v>
      </c>
      <c r="S165" s="41" t="str">
        <f>'Core Indicators'!DW165</f>
        <v>x</v>
      </c>
      <c r="T165" s="41" t="str">
        <f>'Core Indicators'!EE165</f>
        <v>x</v>
      </c>
      <c r="U165" s="41" t="str">
        <f>'Core Indicators'!EM165</f>
        <v>x</v>
      </c>
      <c r="V165" s="41">
        <f>'Core Indicators'!FC165</f>
        <v>2</v>
      </c>
      <c r="W165" s="41" t="str">
        <f>'Core Indicators'!FK165</f>
        <v>x</v>
      </c>
      <c r="X165" s="41" t="str">
        <f>'Core Indicators'!FS165</f>
        <v>x</v>
      </c>
      <c r="Y165" s="41">
        <f>'Core Indicators'!GA165</f>
        <v>1</v>
      </c>
      <c r="Z165" s="41">
        <f>'Core Indicators'!GI165</f>
        <v>0</v>
      </c>
      <c r="AA165" s="41">
        <f>'Core Indicators'!GQ165</f>
        <v>1</v>
      </c>
      <c r="AB165" s="41">
        <f>'Core Indicators'!GY165</f>
        <v>0</v>
      </c>
      <c r="AC165" s="41">
        <f>'Core Indicators'!HG165</f>
        <v>2</v>
      </c>
      <c r="AD165" s="41">
        <f>'Core Indicators'!HO165</f>
        <v>0</v>
      </c>
      <c r="AE165" s="41">
        <f>'Core Indicators'!HW165</f>
        <v>0</v>
      </c>
      <c r="AF165" s="41">
        <f>'Core Indicators'!IE165</f>
        <v>3</v>
      </c>
      <c r="AG165" s="41">
        <f>'Core Indicators'!IM165</f>
        <v>0</v>
      </c>
    </row>
    <row r="166" spans="1:33" x14ac:dyDescent="0.35">
      <c r="A166" s="62" t="str">
        <f>'Core Indicators'!A:A</f>
        <v>Türkiye / Syria earthquake in Türkiye</v>
      </c>
      <c r="B166" s="62" t="str">
        <f>'Core Indicators'!B:B</f>
        <v>Earthquake</v>
      </c>
      <c r="C166" s="62" t="str">
        <f>'Core Indicators'!C166</f>
        <v>TUR005</v>
      </c>
      <c r="D166" s="62" t="str">
        <f>'Core Indicators'!D166</f>
        <v>Türkiye</v>
      </c>
      <c r="E166" s="62" t="str">
        <f>'Core Indicators'!E166</f>
        <v>TUR</v>
      </c>
      <c r="F166" s="41">
        <f>'Core Indicators'!O166</f>
        <v>98092</v>
      </c>
      <c r="G166" s="41">
        <f>'Core Indicators'!W166</f>
        <v>13422000</v>
      </c>
      <c r="H166" s="41">
        <f>'Core Indicators'!AE166</f>
        <v>9100000</v>
      </c>
      <c r="I166" s="41">
        <f>'Core Indicators'!AM166</f>
        <v>761000</v>
      </c>
      <c r="J166" s="41">
        <f>'Core Indicators'!AU166</f>
        <v>0</v>
      </c>
      <c r="K166" s="41" t="str">
        <f>'Core Indicators'!BC166</f>
        <v>x</v>
      </c>
      <c r="L166" s="41">
        <f>'Core Indicators'!BK166</f>
        <v>0</v>
      </c>
      <c r="M166" s="41">
        <f>'Core Indicators'!BS166</f>
        <v>3273605</v>
      </c>
      <c r="N166" s="41">
        <f>'Core Indicators'!CA166</f>
        <v>298000</v>
      </c>
      <c r="O166" s="41" t="e">
        <f>'Core Indicators'!CI166</f>
        <v>#N/A</v>
      </c>
      <c r="P166" s="41">
        <f>'Core Indicators'!CQ166</f>
        <v>34000000000</v>
      </c>
      <c r="Q166" s="41">
        <f>'Core Indicators'!DG166</f>
        <v>4322000</v>
      </c>
      <c r="R166" s="41">
        <f>'Core Indicators'!DO166</f>
        <v>6854000</v>
      </c>
      <c r="S166" s="41">
        <f>'Core Indicators'!DW166</f>
        <v>2246000</v>
      </c>
      <c r="T166" s="41" t="str">
        <f>'Core Indicators'!EE166</f>
        <v>x</v>
      </c>
      <c r="U166" s="41" t="str">
        <f>'Core Indicators'!EM166</f>
        <v>x</v>
      </c>
      <c r="V166" s="41">
        <f>'Core Indicators'!FC166</f>
        <v>3</v>
      </c>
      <c r="W166" s="41" t="str">
        <f>'Core Indicators'!FK166</f>
        <v>x</v>
      </c>
      <c r="X166" s="41" t="str">
        <f>'Core Indicators'!FS166</f>
        <v>x</v>
      </c>
      <c r="Y166" s="41">
        <f>'Core Indicators'!GA166</f>
        <v>1</v>
      </c>
      <c r="Z166" s="41">
        <f>'Core Indicators'!GI166</f>
        <v>0</v>
      </c>
      <c r="AA166" s="41">
        <f>'Core Indicators'!GQ166</f>
        <v>0</v>
      </c>
      <c r="AB166" s="41">
        <f>'Core Indicators'!GY166</f>
        <v>0</v>
      </c>
      <c r="AC166" s="41">
        <f>'Core Indicators'!HG166</f>
        <v>0</v>
      </c>
      <c r="AD166" s="41">
        <f>'Core Indicators'!HO166</f>
        <v>0</v>
      </c>
      <c r="AE166" s="41">
        <f>'Core Indicators'!HW166</f>
        <v>0</v>
      </c>
      <c r="AF166" s="41">
        <f>'Core Indicators'!IE166</f>
        <v>3</v>
      </c>
      <c r="AG166" s="41">
        <f>'Core Indicators'!IM166</f>
        <v>0</v>
      </c>
    </row>
    <row r="167" spans="1:33" x14ac:dyDescent="0.35">
      <c r="A167" s="62" t="str">
        <f>'Core Indicators'!A:A</f>
        <v>Multiple Crises in Tanzania</v>
      </c>
      <c r="B167" s="62" t="str">
        <f>'Core Indicators'!B:B</f>
        <v>Displacement,Drought</v>
      </c>
      <c r="C167" s="62" t="str">
        <f>'Core Indicators'!C167</f>
        <v>TZA001</v>
      </c>
      <c r="D167" s="62" t="str">
        <f>'Core Indicators'!D167</f>
        <v>Tanzania</v>
      </c>
      <c r="E167" s="62" t="str">
        <f>'Core Indicators'!E167</f>
        <v>TZA</v>
      </c>
      <c r="F167" s="41">
        <f>'Core Indicators'!O167</f>
        <v>441435</v>
      </c>
      <c r="G167" s="41">
        <f>'Core Indicators'!W167</f>
        <v>22102000</v>
      </c>
      <c r="H167" s="41">
        <f>'Core Indicators'!AE167</f>
        <v>17124000</v>
      </c>
      <c r="I167" s="41">
        <f>'Core Indicators'!AM167</f>
        <v>233000</v>
      </c>
      <c r="J167" s="41" t="str">
        <f>'Core Indicators'!AU167</f>
        <v>x</v>
      </c>
      <c r="K167" s="41" t="str">
        <f>'Core Indicators'!BC167</f>
        <v>x</v>
      </c>
      <c r="L167" s="41">
        <f>'Core Indicators'!BK167</f>
        <v>0</v>
      </c>
      <c r="M167" s="41" t="str">
        <f>'Core Indicators'!BS167</f>
        <v>x</v>
      </c>
      <c r="N167" s="41" t="str">
        <f>'Core Indicators'!CA167</f>
        <v>x</v>
      </c>
      <c r="O167" s="41" t="e">
        <f>'Core Indicators'!CI167</f>
        <v>#N/A</v>
      </c>
      <c r="P167" s="41" t="str">
        <f>'Core Indicators'!CQ167</f>
        <v>x</v>
      </c>
      <c r="Q167" s="41">
        <f>'Core Indicators'!DG167</f>
        <v>4978000</v>
      </c>
      <c r="R167" s="41">
        <f>'Core Indicators'!DO167</f>
        <v>16512000</v>
      </c>
      <c r="S167" s="41">
        <f>'Core Indicators'!DW167</f>
        <v>613000</v>
      </c>
      <c r="T167" s="41">
        <f>'Core Indicators'!EE167</f>
        <v>0</v>
      </c>
      <c r="U167" s="41">
        <f>'Core Indicators'!EM167</f>
        <v>0</v>
      </c>
      <c r="V167" s="41">
        <f>'Core Indicators'!FC167</f>
        <v>2</v>
      </c>
      <c r="W167" s="41" t="str">
        <f>'Core Indicators'!FK167</f>
        <v>x</v>
      </c>
      <c r="X167" s="41" t="str">
        <f>'Core Indicators'!FS167</f>
        <v>x</v>
      </c>
      <c r="Y167" s="41">
        <f>'Core Indicators'!GA167</f>
        <v>2</v>
      </c>
      <c r="Z167" s="41">
        <f>'Core Indicators'!GI167</f>
        <v>0</v>
      </c>
      <c r="AA167" s="41">
        <f>'Core Indicators'!GQ167</f>
        <v>1</v>
      </c>
      <c r="AB167" s="41">
        <f>'Core Indicators'!GY167</f>
        <v>0</v>
      </c>
      <c r="AC167" s="41">
        <f>'Core Indicators'!HG167</f>
        <v>0</v>
      </c>
      <c r="AD167" s="41">
        <f>'Core Indicators'!HO167</f>
        <v>2</v>
      </c>
      <c r="AE167" s="41">
        <f>'Core Indicators'!HW167</f>
        <v>0</v>
      </c>
      <c r="AF167" s="41">
        <f>'Core Indicators'!IE167</f>
        <v>0</v>
      </c>
      <c r="AG167" s="41">
        <f>'Core Indicators'!IM167</f>
        <v>3</v>
      </c>
    </row>
    <row r="168" spans="1:33" x14ac:dyDescent="0.35">
      <c r="A168" s="62" t="str">
        <f>'Core Indicators'!A:A</f>
        <v>International Displacement in Tanzania</v>
      </c>
      <c r="B168" s="62" t="str">
        <f>'Core Indicators'!B:B</f>
        <v>Displacement</v>
      </c>
      <c r="C168" s="62" t="str">
        <f>'Core Indicators'!C168</f>
        <v>TZA002</v>
      </c>
      <c r="D168" s="62" t="str">
        <f>'Core Indicators'!D168</f>
        <v>Tanzania</v>
      </c>
      <c r="E168" s="62" t="str">
        <f>'Core Indicators'!E168</f>
        <v>TZA</v>
      </c>
      <c r="F168" s="41">
        <f>'Core Indicators'!O168</f>
        <v>187103</v>
      </c>
      <c r="G168" s="41">
        <f>'Core Indicators'!W168</f>
        <v>15015000</v>
      </c>
      <c r="H168" s="41">
        <f>'Core Indicators'!AE168</f>
        <v>15015000</v>
      </c>
      <c r="I168" s="41">
        <f>'Core Indicators'!AM168</f>
        <v>233000</v>
      </c>
      <c r="J168" s="41">
        <f>'Core Indicators'!AU168</f>
        <v>0</v>
      </c>
      <c r="K168" s="41" t="str">
        <f>'Core Indicators'!BC168</f>
        <v>x</v>
      </c>
      <c r="L168" s="41">
        <f>'Core Indicators'!BK168</f>
        <v>0</v>
      </c>
      <c r="M168" s="41" t="str">
        <f>'Core Indicators'!BS168</f>
        <v>x</v>
      </c>
      <c r="N168" s="41" t="str">
        <f>'Core Indicators'!CA168</f>
        <v>x</v>
      </c>
      <c r="O168" s="41" t="e">
        <f>'Core Indicators'!CI168</f>
        <v>#N/A</v>
      </c>
      <c r="P168" s="41" t="str">
        <f>'Core Indicators'!CQ168</f>
        <v>x</v>
      </c>
      <c r="Q168" s="41">
        <f>'Core Indicators'!DG168</f>
        <v>0</v>
      </c>
      <c r="R168" s="41">
        <f>'Core Indicators'!DO168</f>
        <v>14782000</v>
      </c>
      <c r="S168" s="41">
        <f>'Core Indicators'!DW168</f>
        <v>233000</v>
      </c>
      <c r="T168" s="41" t="str">
        <f>'Core Indicators'!EE168</f>
        <v>x</v>
      </c>
      <c r="U168" s="41" t="str">
        <f>'Core Indicators'!EM168</f>
        <v>x</v>
      </c>
      <c r="V168" s="41">
        <f>'Core Indicators'!FC168</f>
        <v>2</v>
      </c>
      <c r="W168" s="41" t="str">
        <f>'Core Indicators'!FK168</f>
        <v>x</v>
      </c>
      <c r="X168" s="41" t="str">
        <f>'Core Indicators'!FS168</f>
        <v>x</v>
      </c>
      <c r="Y168" s="41">
        <f>'Core Indicators'!GA168</f>
        <v>2</v>
      </c>
      <c r="Z168" s="41">
        <f>'Core Indicators'!GI168</f>
        <v>0</v>
      </c>
      <c r="AA168" s="41">
        <f>'Core Indicators'!GQ168</f>
        <v>1</v>
      </c>
      <c r="AB168" s="41">
        <f>'Core Indicators'!GY168</f>
        <v>0</v>
      </c>
      <c r="AC168" s="41">
        <f>'Core Indicators'!HG168</f>
        <v>0</v>
      </c>
      <c r="AD168" s="41">
        <f>'Core Indicators'!HO168</f>
        <v>2</v>
      </c>
      <c r="AE168" s="41">
        <f>'Core Indicators'!HW168</f>
        <v>0</v>
      </c>
      <c r="AF168" s="41">
        <f>'Core Indicators'!IE168</f>
        <v>0</v>
      </c>
      <c r="AG168" s="41">
        <f>'Core Indicators'!IM168</f>
        <v>3</v>
      </c>
    </row>
    <row r="169" spans="1:33" x14ac:dyDescent="0.35">
      <c r="A169" s="62" t="str">
        <f>'Core Indicators'!A:A</f>
        <v>Food Security Crisis in North-East Tanzania</v>
      </c>
      <c r="B169" s="62" t="str">
        <f>'Core Indicators'!B:B</f>
        <v>Drought</v>
      </c>
      <c r="C169" s="62" t="str">
        <f>'Core Indicators'!C169</f>
        <v>TZA003</v>
      </c>
      <c r="D169" s="62" t="str">
        <f>'Core Indicators'!D169</f>
        <v>Tanzania</v>
      </c>
      <c r="E169" s="62" t="str">
        <f>'Core Indicators'!E169</f>
        <v>TZA</v>
      </c>
      <c r="F169" s="41">
        <f>'Core Indicators'!O169</f>
        <v>357159</v>
      </c>
      <c r="G169" s="41">
        <f>'Core Indicators'!W169</f>
        <v>7087000</v>
      </c>
      <c r="H169" s="41">
        <f>'Core Indicators'!AE169</f>
        <v>2109000</v>
      </c>
      <c r="I169" s="41" t="str">
        <f>'Core Indicators'!AM169</f>
        <v>x</v>
      </c>
      <c r="J169" s="41" t="str">
        <f>'Core Indicators'!AU169</f>
        <v>x</v>
      </c>
      <c r="K169" s="41" t="str">
        <f>'Core Indicators'!BC169</f>
        <v>x</v>
      </c>
      <c r="L169" s="41">
        <f>'Core Indicators'!BK169</f>
        <v>0</v>
      </c>
      <c r="M169" s="41" t="str">
        <f>'Core Indicators'!BS169</f>
        <v>x</v>
      </c>
      <c r="N169" s="41" t="str">
        <f>'Core Indicators'!CA169</f>
        <v>x</v>
      </c>
      <c r="O169" s="41" t="e">
        <f>'Core Indicators'!CI169</f>
        <v>#N/A</v>
      </c>
      <c r="P169" s="41" t="str">
        <f>'Core Indicators'!CQ169</f>
        <v>x</v>
      </c>
      <c r="Q169" s="41">
        <f>'Core Indicators'!DG169</f>
        <v>4978000</v>
      </c>
      <c r="R169" s="41">
        <f>'Core Indicators'!DO169</f>
        <v>1730000</v>
      </c>
      <c r="S169" s="41">
        <f>'Core Indicators'!DW169</f>
        <v>379000</v>
      </c>
      <c r="T169" s="41">
        <f>'Core Indicators'!EE169</f>
        <v>0</v>
      </c>
      <c r="U169" s="41">
        <f>'Core Indicators'!EM169</f>
        <v>0</v>
      </c>
      <c r="V169" s="41">
        <f>'Core Indicators'!FC169</f>
        <v>2</v>
      </c>
      <c r="W169" s="41" t="str">
        <f>'Core Indicators'!FK169</f>
        <v>x</v>
      </c>
      <c r="X169" s="41" t="str">
        <f>'Core Indicators'!FS169</f>
        <v>x</v>
      </c>
      <c r="Y169" s="41">
        <f>'Core Indicators'!GA169</f>
        <v>2</v>
      </c>
      <c r="Z169" s="41">
        <f>'Core Indicators'!GI169</f>
        <v>0</v>
      </c>
      <c r="AA169" s="41">
        <f>'Core Indicators'!GQ169</f>
        <v>1</v>
      </c>
      <c r="AB169" s="41">
        <f>'Core Indicators'!GY169</f>
        <v>0</v>
      </c>
      <c r="AC169" s="41">
        <f>'Core Indicators'!HG169</f>
        <v>0</v>
      </c>
      <c r="AD169" s="41">
        <f>'Core Indicators'!HO169</f>
        <v>2</v>
      </c>
      <c r="AE169" s="41">
        <f>'Core Indicators'!HW169</f>
        <v>0</v>
      </c>
      <c r="AF169" s="41">
        <f>'Core Indicators'!IE169</f>
        <v>0</v>
      </c>
      <c r="AG169" s="41">
        <f>'Core Indicators'!IM169</f>
        <v>3</v>
      </c>
    </row>
    <row r="170" spans="1:33" x14ac:dyDescent="0.35">
      <c r="A170" s="62" t="str">
        <f>'Core Indicators'!A:A</f>
        <v>International Displacement in Uganda</v>
      </c>
      <c r="B170" s="62" t="str">
        <f>'Core Indicators'!B:B</f>
        <v>Displacement</v>
      </c>
      <c r="C170" s="62" t="str">
        <f>'Core Indicators'!C170</f>
        <v>UGA005</v>
      </c>
      <c r="D170" s="62" t="str">
        <f>'Core Indicators'!D170</f>
        <v>Uganda</v>
      </c>
      <c r="E170" s="62" t="str">
        <f>'Core Indicators'!E170</f>
        <v>UGA</v>
      </c>
      <c r="F170" s="41">
        <f>'Core Indicators'!O170</f>
        <v>26513</v>
      </c>
      <c r="G170" s="41">
        <f>'Core Indicators'!W170</f>
        <v>7775000</v>
      </c>
      <c r="H170" s="41">
        <f>'Core Indicators'!AE170</f>
        <v>1741000</v>
      </c>
      <c r="I170" s="41">
        <f>'Core Indicators'!AM170</f>
        <v>1741000</v>
      </c>
      <c r="J170" s="41" t="str">
        <f>'Core Indicators'!AU170</f>
        <v>x</v>
      </c>
      <c r="K170" s="41">
        <f>'Core Indicators'!BC170</f>
        <v>127024</v>
      </c>
      <c r="L170" s="41" t="str">
        <f>'Core Indicators'!BK170</f>
        <v>x</v>
      </c>
      <c r="M170" s="41" t="str">
        <f>'Core Indicators'!BS170</f>
        <v>x</v>
      </c>
      <c r="N170" s="41" t="str">
        <f>'Core Indicators'!CA170</f>
        <v>x</v>
      </c>
      <c r="O170" s="41" t="e">
        <f>'Core Indicators'!CI170</f>
        <v>#N/A</v>
      </c>
      <c r="P170" s="41" t="str">
        <f>'Core Indicators'!CQ170</f>
        <v>x</v>
      </c>
      <c r="Q170" s="41">
        <f>'Core Indicators'!DG170</f>
        <v>6033000</v>
      </c>
      <c r="R170" s="41">
        <f>'Core Indicators'!DO170</f>
        <v>0</v>
      </c>
      <c r="S170" s="41">
        <f>'Core Indicators'!DW170</f>
        <v>1741000</v>
      </c>
      <c r="T170" s="41" t="str">
        <f>'Core Indicators'!EE170</f>
        <v>x</v>
      </c>
      <c r="U170" s="41" t="str">
        <f>'Core Indicators'!EM170</f>
        <v>x</v>
      </c>
      <c r="V170" s="41">
        <f>'Core Indicators'!FC170</f>
        <v>2</v>
      </c>
      <c r="W170" s="41" t="e">
        <f>'Core Indicators'!FK170</f>
        <v>#N/A</v>
      </c>
      <c r="X170" s="41" t="e">
        <f>'Core Indicators'!FS170</f>
        <v>#N/A</v>
      </c>
      <c r="Y170" s="41">
        <f>'Core Indicators'!GA170</f>
        <v>2</v>
      </c>
      <c r="Z170" s="41">
        <f>'Core Indicators'!GI170</f>
        <v>1</v>
      </c>
      <c r="AA170" s="41">
        <f>'Core Indicators'!GQ170</f>
        <v>0</v>
      </c>
      <c r="AB170" s="41">
        <f>'Core Indicators'!GY170</f>
        <v>0</v>
      </c>
      <c r="AC170" s="41">
        <f>'Core Indicators'!HG170</f>
        <v>2</v>
      </c>
      <c r="AD170" s="41">
        <f>'Core Indicators'!HO170</f>
        <v>1</v>
      </c>
      <c r="AE170" s="41">
        <f>'Core Indicators'!HW170</f>
        <v>0</v>
      </c>
      <c r="AF170" s="41">
        <f>'Core Indicators'!IE170</f>
        <v>1</v>
      </c>
      <c r="AG170" s="41">
        <f>'Core Indicators'!IM170</f>
        <v>2</v>
      </c>
    </row>
    <row r="171" spans="1:33" x14ac:dyDescent="0.35">
      <c r="A171" s="62" t="str">
        <f>'Core Indicators'!A:A</f>
        <v>Russia-Ukraine conflict</v>
      </c>
      <c r="B171" s="62" t="str">
        <f>'Core Indicators'!B:B</f>
        <v>Conflict,Displacement</v>
      </c>
      <c r="C171" s="62" t="str">
        <f>'Core Indicators'!C171</f>
        <v>UKR002</v>
      </c>
      <c r="D171" s="62" t="str">
        <f>'Core Indicators'!D171</f>
        <v>Ukraine</v>
      </c>
      <c r="E171" s="62" t="str">
        <f>'Core Indicators'!E171</f>
        <v>UKR</v>
      </c>
      <c r="F171" s="41">
        <f>'Core Indicators'!O171</f>
        <v>603628</v>
      </c>
      <c r="G171" s="41">
        <f>'Core Indicators'!W171</f>
        <v>38157000</v>
      </c>
      <c r="H171" s="41">
        <f>'Core Indicators'!AE171</f>
        <v>16749000</v>
      </c>
      <c r="I171" s="41">
        <f>'Core Indicators'!AM171</f>
        <v>14283000</v>
      </c>
      <c r="J171" s="41">
        <f>'Core Indicators'!AU171</f>
        <v>4502</v>
      </c>
      <c r="K171" s="41" t="str">
        <f>'Core Indicators'!BC171</f>
        <v>x</v>
      </c>
      <c r="L171" s="41">
        <f>'Core Indicators'!BK171</f>
        <v>33632</v>
      </c>
      <c r="M171" s="41" t="str">
        <f>'Core Indicators'!BS171</f>
        <v>x</v>
      </c>
      <c r="N171" s="41" t="str">
        <f>'Core Indicators'!CA171</f>
        <v>x</v>
      </c>
      <c r="O171" s="41" t="e">
        <f>'Core Indicators'!CI171</f>
        <v>#N/A</v>
      </c>
      <c r="P171" s="41">
        <f>'Core Indicators'!CQ171</f>
        <v>486000000000</v>
      </c>
      <c r="Q171" s="41">
        <f>'Core Indicators'!DG171</f>
        <v>21408000</v>
      </c>
      <c r="R171" s="41">
        <f>'Core Indicators'!DO171</f>
        <v>2127000</v>
      </c>
      <c r="S171" s="41">
        <f>'Core Indicators'!DW171</f>
        <v>9504000</v>
      </c>
      <c r="T171" s="41">
        <f>'Core Indicators'!EE171</f>
        <v>1170000</v>
      </c>
      <c r="U171" s="41">
        <f>'Core Indicators'!EM171</f>
        <v>3948000</v>
      </c>
      <c r="V171" s="41">
        <f>'Core Indicators'!FC171</f>
        <v>4</v>
      </c>
      <c r="W171" s="41" t="str">
        <f>'Core Indicators'!FK171</f>
        <v>x</v>
      </c>
      <c r="X171" s="41" t="str">
        <f>'Core Indicators'!FS171</f>
        <v>x</v>
      </c>
      <c r="Y171" s="41">
        <f>'Core Indicators'!GA171</f>
        <v>1</v>
      </c>
      <c r="Z171" s="41">
        <f>'Core Indicators'!GI171</f>
        <v>3</v>
      </c>
      <c r="AA171" s="41">
        <f>'Core Indicators'!GQ171</f>
        <v>1</v>
      </c>
      <c r="AB171" s="41">
        <f>'Core Indicators'!GY171</f>
        <v>3</v>
      </c>
      <c r="AC171" s="41">
        <f>'Core Indicators'!HG171</f>
        <v>2</v>
      </c>
      <c r="AD171" s="41">
        <f>'Core Indicators'!HO171</f>
        <v>3</v>
      </c>
      <c r="AE171" s="41">
        <f>'Core Indicators'!HW171</f>
        <v>3</v>
      </c>
      <c r="AF171" s="41">
        <f>'Core Indicators'!IE171</f>
        <v>3</v>
      </c>
      <c r="AG171" s="41">
        <f>'Core Indicators'!IM171</f>
        <v>3</v>
      </c>
    </row>
    <row r="172" spans="1:33" x14ac:dyDescent="0.35">
      <c r="A172" s="62" t="str">
        <f>'Core Indicators'!A:A</f>
        <v>Complex crisis in Venezuela</v>
      </c>
      <c r="B172" s="62" t="str">
        <f>'Core Indicators'!B:B</f>
        <v>Socio-political,Violence,Floods</v>
      </c>
      <c r="C172" s="62" t="str">
        <f>'Core Indicators'!C172</f>
        <v>VEN001</v>
      </c>
      <c r="D172" s="62" t="str">
        <f>'Core Indicators'!D172</f>
        <v>Venezuela</v>
      </c>
      <c r="E172" s="62" t="str">
        <f>'Core Indicators'!E172</f>
        <v>VEN</v>
      </c>
      <c r="F172" s="41">
        <f>'Core Indicators'!O172</f>
        <v>882050</v>
      </c>
      <c r="G172" s="41">
        <f>'Core Indicators'!W172</f>
        <v>28838000</v>
      </c>
      <c r="H172" s="41">
        <f>'Core Indicators'!AE172</f>
        <v>19899000</v>
      </c>
      <c r="I172" s="41">
        <f>'Core Indicators'!AM172</f>
        <v>7700000</v>
      </c>
      <c r="J172" s="41" t="str">
        <f>'Core Indicators'!AU172</f>
        <v>x</v>
      </c>
      <c r="K172" s="41" t="str">
        <f>'Core Indicators'!BC172</f>
        <v>x</v>
      </c>
      <c r="L172" s="41">
        <f>'Core Indicators'!BK172</f>
        <v>236</v>
      </c>
      <c r="M172" s="41" t="str">
        <f>'Core Indicators'!BS172</f>
        <v>x</v>
      </c>
      <c r="N172" s="41" t="str">
        <f>'Core Indicators'!CA172</f>
        <v>x</v>
      </c>
      <c r="O172" s="41" t="e">
        <f>'Core Indicators'!CI172</f>
        <v>#N/A</v>
      </c>
      <c r="P172" s="41" t="str">
        <f>'Core Indicators'!CQ172</f>
        <v>x</v>
      </c>
      <c r="Q172" s="41">
        <f>'Core Indicators'!DG172</f>
        <v>8940000</v>
      </c>
      <c r="R172" s="41">
        <f>'Core Indicators'!DO172</f>
        <v>12299000</v>
      </c>
      <c r="S172" s="41">
        <f>'Core Indicators'!DW172</f>
        <v>7600000</v>
      </c>
      <c r="T172" s="41">
        <f>'Core Indicators'!EE172</f>
        <v>0</v>
      </c>
      <c r="U172" s="41">
        <f>'Core Indicators'!EM172</f>
        <v>0</v>
      </c>
      <c r="V172" s="41">
        <f>'Core Indicators'!FC172</f>
        <v>5</v>
      </c>
      <c r="W172" s="41" t="str">
        <f>'Core Indicators'!FK172</f>
        <v>x</v>
      </c>
      <c r="X172" s="41" t="str">
        <f>'Core Indicators'!FS172</f>
        <v>x</v>
      </c>
      <c r="Y172" s="41">
        <f>'Core Indicators'!GA172</f>
        <v>2</v>
      </c>
      <c r="Z172" s="41">
        <f>'Core Indicators'!GI172</f>
        <v>2</v>
      </c>
      <c r="AA172" s="41">
        <f>'Core Indicators'!GQ172</f>
        <v>2</v>
      </c>
      <c r="AB172" s="41">
        <f>'Core Indicators'!GY172</f>
        <v>0</v>
      </c>
      <c r="AC172" s="41">
        <f>'Core Indicators'!HG172</f>
        <v>2</v>
      </c>
      <c r="AD172" s="41">
        <f>'Core Indicators'!HO172</f>
        <v>2</v>
      </c>
      <c r="AE172" s="41">
        <f>'Core Indicators'!HW172</f>
        <v>1</v>
      </c>
      <c r="AF172" s="41">
        <f>'Core Indicators'!IE172</f>
        <v>1</v>
      </c>
      <c r="AG172" s="41">
        <f>'Core Indicators'!IM172</f>
        <v>2</v>
      </c>
    </row>
    <row r="173" spans="1:33" x14ac:dyDescent="0.35">
      <c r="A173" s="62" t="str">
        <f>'Core Indicators'!A:A</f>
        <v>Typhoon Yagi in Vietnam</v>
      </c>
      <c r="B173" s="62" t="str">
        <f>'Core Indicators'!B:B</f>
        <v>Cyclone</v>
      </c>
      <c r="C173" s="62" t="str">
        <f>'Core Indicators'!C173</f>
        <v>VNM003</v>
      </c>
      <c r="D173" s="62" t="str">
        <f>'Core Indicators'!D173</f>
        <v>Vietnam</v>
      </c>
      <c r="E173" s="62" t="str">
        <f>'Core Indicators'!E173</f>
        <v>VNM</v>
      </c>
      <c r="F173" s="41">
        <f>'Core Indicators'!O173</f>
        <v>150058</v>
      </c>
      <c r="G173" s="41">
        <f>'Core Indicators'!W173</f>
        <v>45400000</v>
      </c>
      <c r="H173" s="41">
        <f>'Core Indicators'!AE173</f>
        <v>3600000</v>
      </c>
      <c r="I173" s="41">
        <f>'Core Indicators'!AM173</f>
        <v>130000</v>
      </c>
      <c r="J173" s="41">
        <f>'Core Indicators'!AU173</f>
        <v>1922</v>
      </c>
      <c r="K173" s="41" t="str">
        <f>'Core Indicators'!BC173</f>
        <v>x</v>
      </c>
      <c r="L173" s="41">
        <f>'Core Indicators'!BK173</f>
        <v>307</v>
      </c>
      <c r="M173" s="41">
        <f>'Core Indicators'!BS173</f>
        <v>240600</v>
      </c>
      <c r="N173" s="41" t="str">
        <f>'Core Indicators'!CA173</f>
        <v>x</v>
      </c>
      <c r="O173" s="41" t="e">
        <f>'Core Indicators'!CI173</f>
        <v>#N/A</v>
      </c>
      <c r="P173" s="41" t="str">
        <f>'Core Indicators'!CQ173</f>
        <v>x</v>
      </c>
      <c r="Q173" s="41">
        <f>'Core Indicators'!DG173</f>
        <v>41800000</v>
      </c>
      <c r="R173" s="41">
        <f>'Core Indicators'!DO173</f>
        <v>3030000</v>
      </c>
      <c r="S173" s="41">
        <f>'Core Indicators'!DW173</f>
        <v>570000</v>
      </c>
      <c r="T173" s="41" t="str">
        <f>'Core Indicators'!EE173</f>
        <v>x</v>
      </c>
      <c r="U173" s="41" t="str">
        <f>'Core Indicators'!EM173</f>
        <v>x</v>
      </c>
      <c r="V173" s="41">
        <f>'Core Indicators'!FC173</f>
        <v>4</v>
      </c>
      <c r="W173" s="41" t="str">
        <f>'Core Indicators'!FK173</f>
        <v>x</v>
      </c>
      <c r="X173" s="41" t="str">
        <f>'Core Indicators'!FS173</f>
        <v>x</v>
      </c>
      <c r="Y173" s="41">
        <f>'Core Indicators'!GA173</f>
        <v>1</v>
      </c>
      <c r="Z173" s="41">
        <f>'Core Indicators'!GI173</f>
        <v>1</v>
      </c>
      <c r="AA173" s="41">
        <f>'Core Indicators'!GQ173</f>
        <v>0</v>
      </c>
      <c r="AB173" s="41">
        <f>'Core Indicators'!GY173</f>
        <v>0</v>
      </c>
      <c r="AC173" s="41">
        <f>'Core Indicators'!HG173</f>
        <v>0</v>
      </c>
      <c r="AD173" s="41">
        <f>'Core Indicators'!HO173</f>
        <v>0</v>
      </c>
      <c r="AE173" s="41">
        <f>'Core Indicators'!HW173</f>
        <v>0</v>
      </c>
      <c r="AF173" s="41">
        <f>'Core Indicators'!IE173</f>
        <v>0</v>
      </c>
      <c r="AG173" s="41">
        <f>'Core Indicators'!IM173</f>
        <v>3</v>
      </c>
    </row>
    <row r="174" spans="1:33" x14ac:dyDescent="0.35">
      <c r="A174" s="62" t="str">
        <f>'Core Indicators'!A:A</f>
        <v>Conflict in Yemen</v>
      </c>
      <c r="B174" s="62" t="str">
        <f>'Core Indicators'!B:B</f>
        <v>Conflict</v>
      </c>
      <c r="C174" s="62" t="str">
        <f>'Core Indicators'!C174</f>
        <v>YEM001</v>
      </c>
      <c r="D174" s="62" t="str">
        <f>'Core Indicators'!D174</f>
        <v>Yemen</v>
      </c>
      <c r="E174" s="62" t="str">
        <f>'Core Indicators'!E174</f>
        <v>YEM</v>
      </c>
      <c r="F174" s="41">
        <f>'Core Indicators'!O174</f>
        <v>527970</v>
      </c>
      <c r="G174" s="41">
        <f>'Core Indicators'!W174</f>
        <v>34450000</v>
      </c>
      <c r="H174" s="41">
        <f>'Core Indicators'!AE174</f>
        <v>34450000</v>
      </c>
      <c r="I174" s="41">
        <f>'Core Indicators'!AM174</f>
        <v>5797000</v>
      </c>
      <c r="J174" s="41">
        <f>'Core Indicators'!AU174</f>
        <v>1037</v>
      </c>
      <c r="K174" s="41">
        <f>'Core Indicators'!BC174</f>
        <v>35674</v>
      </c>
      <c r="L174" s="41">
        <f>'Core Indicators'!BK174</f>
        <v>1009</v>
      </c>
      <c r="M174" s="41" t="str">
        <f>'Core Indicators'!BS174</f>
        <v>x</v>
      </c>
      <c r="N174" s="41" t="str">
        <f>'Core Indicators'!CA174</f>
        <v>x</v>
      </c>
      <c r="O174" s="41" t="e">
        <f>'Core Indicators'!CI174</f>
        <v>#N/A</v>
      </c>
      <c r="P174" s="41" t="str">
        <f>'Core Indicators'!CQ174</f>
        <v>x</v>
      </c>
      <c r="Q174" s="41">
        <f>'Core Indicators'!DG174</f>
        <v>0</v>
      </c>
      <c r="R174" s="41">
        <f>'Core Indicators'!DO174</f>
        <v>16250000</v>
      </c>
      <c r="S174" s="41">
        <f>'Core Indicators'!DW174</f>
        <v>6916000</v>
      </c>
      <c r="T174" s="41">
        <f>'Core Indicators'!EE174</f>
        <v>6188000</v>
      </c>
      <c r="U174" s="41">
        <f>'Core Indicators'!EM174</f>
        <v>5096000</v>
      </c>
      <c r="V174" s="41">
        <f>'Core Indicators'!FC174</f>
        <v>5</v>
      </c>
      <c r="W174" s="41" t="str">
        <f>'Core Indicators'!FK174</f>
        <v>x</v>
      </c>
      <c r="X174" s="41" t="str">
        <f>'Core Indicators'!FS174</f>
        <v>x</v>
      </c>
      <c r="Y174" s="41">
        <f>'Core Indicators'!GA174</f>
        <v>1</v>
      </c>
      <c r="Z174" s="41">
        <f>'Core Indicators'!GI174</f>
        <v>3</v>
      </c>
      <c r="AA174" s="41">
        <f>'Core Indicators'!GQ174</f>
        <v>2</v>
      </c>
      <c r="AB174" s="41">
        <f>'Core Indicators'!GY174</f>
        <v>0</v>
      </c>
      <c r="AC174" s="41">
        <f>'Core Indicators'!HG174</f>
        <v>2</v>
      </c>
      <c r="AD174" s="41">
        <f>'Core Indicators'!HO174</f>
        <v>3</v>
      </c>
      <c r="AE174" s="41">
        <f>'Core Indicators'!HW174</f>
        <v>2</v>
      </c>
      <c r="AF174" s="41">
        <f>'Core Indicators'!IE174</f>
        <v>2</v>
      </c>
      <c r="AG174" s="41">
        <f>'Core Indicators'!IM174</f>
        <v>2</v>
      </c>
    </row>
    <row r="175" spans="1:33" x14ac:dyDescent="0.35">
      <c r="A175" s="62" t="str">
        <f>'Core Indicators'!A:A</f>
        <v>Mixed migration flows in Yemen</v>
      </c>
      <c r="B175" s="62" t="str">
        <f>'Core Indicators'!B:B</f>
        <v>Displacement</v>
      </c>
      <c r="C175" s="62" t="str">
        <f>'Core Indicators'!C175</f>
        <v>YEM002</v>
      </c>
      <c r="D175" s="62" t="str">
        <f>'Core Indicators'!D175</f>
        <v>Yemen</v>
      </c>
      <c r="E175" s="62" t="str">
        <f>'Core Indicators'!E175</f>
        <v>YEM</v>
      </c>
      <c r="F175" s="41">
        <f>'Core Indicators'!O175</f>
        <v>131000</v>
      </c>
      <c r="G175" s="41">
        <f>'Core Indicators'!W175</f>
        <v>369000</v>
      </c>
      <c r="H175" s="41">
        <f>'Core Indicators'!AE175</f>
        <v>369000</v>
      </c>
      <c r="I175" s="41">
        <f>'Core Indicators'!AM175</f>
        <v>369000</v>
      </c>
      <c r="J175" s="41">
        <f>'Core Indicators'!AU175</f>
        <v>234</v>
      </c>
      <c r="K175" s="41">
        <f>'Core Indicators'!BC175</f>
        <v>35674</v>
      </c>
      <c r="L175" s="41">
        <f>'Core Indicators'!BK175</f>
        <v>86</v>
      </c>
      <c r="M175" s="41" t="str">
        <f>'Core Indicators'!BS175</f>
        <v>x</v>
      </c>
      <c r="N175" s="41" t="str">
        <f>'Core Indicators'!CA175</f>
        <v>x</v>
      </c>
      <c r="O175" s="41" t="e">
        <f>'Core Indicators'!CI175</f>
        <v>#N/A</v>
      </c>
      <c r="P175" s="41" t="str">
        <f>'Core Indicators'!CQ175</f>
        <v>x</v>
      </c>
      <c r="Q175" s="41">
        <f>'Core Indicators'!DG175</f>
        <v>0</v>
      </c>
      <c r="R175" s="41">
        <f>'Core Indicators'!DO175</f>
        <v>0</v>
      </c>
      <c r="S175" s="41">
        <f>'Core Indicators'!DW175</f>
        <v>0</v>
      </c>
      <c r="T175" s="41">
        <f>'Core Indicators'!EE175</f>
        <v>369000</v>
      </c>
      <c r="U175" s="41">
        <f>'Core Indicators'!EM175</f>
        <v>0</v>
      </c>
      <c r="V175" s="41">
        <f>'Core Indicators'!FC175</f>
        <v>1</v>
      </c>
      <c r="W175" s="41" t="str">
        <f>'Core Indicators'!FK175</f>
        <v>x</v>
      </c>
      <c r="X175" s="41" t="str">
        <f>'Core Indicators'!FS175</f>
        <v>x</v>
      </c>
      <c r="Y175" s="41">
        <f>'Core Indicators'!GA175</f>
        <v>1</v>
      </c>
      <c r="Z175" s="41">
        <f>'Core Indicators'!GI175</f>
        <v>3</v>
      </c>
      <c r="AA175" s="41">
        <f>'Core Indicators'!GQ175</f>
        <v>2</v>
      </c>
      <c r="AB175" s="41">
        <f>'Core Indicators'!GY175</f>
        <v>0</v>
      </c>
      <c r="AC175" s="41">
        <f>'Core Indicators'!HG175</f>
        <v>0</v>
      </c>
      <c r="AD175" s="41">
        <f>'Core Indicators'!HO175</f>
        <v>2</v>
      </c>
      <c r="AE175" s="41">
        <f>'Core Indicators'!HW175</f>
        <v>2</v>
      </c>
      <c r="AF175" s="41">
        <f>'Core Indicators'!IE175</f>
        <v>3</v>
      </c>
      <c r="AG175" s="41">
        <f>'Core Indicators'!IM175</f>
        <v>0</v>
      </c>
    </row>
    <row r="176" spans="1:33" x14ac:dyDescent="0.35">
      <c r="A176" s="62" t="str">
        <f>'Core Indicators'!A:A</f>
        <v>Drought in Zambia</v>
      </c>
      <c r="B176" s="62" t="str">
        <f>'Core Indicators'!B:B</f>
        <v>Drought,Food Security</v>
      </c>
      <c r="C176" s="62" t="str">
        <f>'Core Indicators'!C176</f>
        <v>ZMB002</v>
      </c>
      <c r="D176" s="62" t="str">
        <f>'Core Indicators'!D176</f>
        <v>Zambia</v>
      </c>
      <c r="E176" s="62" t="str">
        <f>'Core Indicators'!E176</f>
        <v>ZMB</v>
      </c>
      <c r="F176" s="41">
        <f>'Core Indicators'!O176</f>
        <v>752618</v>
      </c>
      <c r="G176" s="41">
        <f>'Core Indicators'!W176</f>
        <v>21437000</v>
      </c>
      <c r="H176" s="41">
        <f>'Core Indicators'!AE176</f>
        <v>15523000</v>
      </c>
      <c r="I176" s="41">
        <f>'Core Indicators'!AM176</f>
        <v>106000</v>
      </c>
      <c r="J176" s="41">
        <f>'Core Indicators'!AU176</f>
        <v>0</v>
      </c>
      <c r="K176" s="41">
        <f>'Core Indicators'!BC176</f>
        <v>23378</v>
      </c>
      <c r="L176" s="41">
        <f>'Core Indicators'!BK176</f>
        <v>740</v>
      </c>
      <c r="M176" s="41">
        <f>'Core Indicators'!BS176</f>
        <v>0</v>
      </c>
      <c r="N176" s="41">
        <f>'Core Indicators'!CA176</f>
        <v>0</v>
      </c>
      <c r="O176" s="41" t="e">
        <f>'Core Indicators'!CI176</f>
        <v>#N/A</v>
      </c>
      <c r="P176" s="41" t="str">
        <f>'Core Indicators'!CQ176</f>
        <v>x</v>
      </c>
      <c r="Q176" s="41">
        <f>'Core Indicators'!DG176</f>
        <v>5914000</v>
      </c>
      <c r="R176" s="41">
        <f>'Core Indicators'!DO176</f>
        <v>5723000</v>
      </c>
      <c r="S176" s="41">
        <f>'Core Indicators'!DW176</f>
        <v>9762000</v>
      </c>
      <c r="T176" s="41">
        <f>'Core Indicators'!EE176</f>
        <v>38000</v>
      </c>
      <c r="U176" s="41">
        <f>'Core Indicators'!EM176</f>
        <v>0</v>
      </c>
      <c r="V176" s="41">
        <f>'Core Indicators'!FC176</f>
        <v>3</v>
      </c>
      <c r="W176" s="41" t="str">
        <f>'Core Indicators'!FK176</f>
        <v>x</v>
      </c>
      <c r="X176" s="41" t="str">
        <f>'Core Indicators'!FS176</f>
        <v>x</v>
      </c>
      <c r="Y176" s="41">
        <f>'Core Indicators'!GA176</f>
        <v>1</v>
      </c>
      <c r="Z176" s="41">
        <f>'Core Indicators'!GI176</f>
        <v>1</v>
      </c>
      <c r="AA176" s="41">
        <f>'Core Indicators'!GQ176</f>
        <v>1</v>
      </c>
      <c r="AB176" s="41">
        <f>'Core Indicators'!GY176</f>
        <v>0</v>
      </c>
      <c r="AC176" s="41">
        <f>'Core Indicators'!HG176</f>
        <v>0</v>
      </c>
      <c r="AD176" s="41">
        <f>'Core Indicators'!HO176</f>
        <v>0</v>
      </c>
      <c r="AE176" s="41">
        <f>'Core Indicators'!HW176</f>
        <v>0</v>
      </c>
      <c r="AF176" s="41">
        <f>'Core Indicators'!IE176</f>
        <v>0</v>
      </c>
      <c r="AG176" s="41">
        <f>'Core Indicators'!IM176</f>
        <v>3</v>
      </c>
    </row>
    <row r="177" spans="1:33" x14ac:dyDescent="0.35">
      <c r="A177" s="62" t="str">
        <f>'Core Indicators'!A:A</f>
        <v>Complex crisis in Zimbabwe</v>
      </c>
      <c r="B177" s="62" t="str">
        <f>'Core Indicators'!B:B</f>
        <v>Socio-political,Drought,Food Security</v>
      </c>
      <c r="C177" s="62" t="str">
        <f>'Core Indicators'!C177</f>
        <v>ZWE001</v>
      </c>
      <c r="D177" s="62" t="str">
        <f>'Core Indicators'!D177</f>
        <v>Zimbabwe</v>
      </c>
      <c r="E177" s="62" t="str">
        <f>'Core Indicators'!E177</f>
        <v>ZWE</v>
      </c>
      <c r="F177" s="41">
        <f>'Core Indicators'!O177</f>
        <v>386850</v>
      </c>
      <c r="G177" s="41">
        <f>'Core Indicators'!W177</f>
        <v>16698000</v>
      </c>
      <c r="H177" s="41">
        <f>'Core Indicators'!AE177</f>
        <v>16698000</v>
      </c>
      <c r="I177" s="41">
        <f>'Core Indicators'!AM177</f>
        <v>23000</v>
      </c>
      <c r="J177" s="41">
        <f>'Core Indicators'!AU177</f>
        <v>0</v>
      </c>
      <c r="K177" s="41">
        <f>'Core Indicators'!BC177</f>
        <v>34550</v>
      </c>
      <c r="L177" s="41">
        <f>'Core Indicators'!BK177</f>
        <v>719</v>
      </c>
      <c r="M177" s="41" t="str">
        <f>'Core Indicators'!BS177</f>
        <v>x</v>
      </c>
      <c r="N177" s="41" t="str">
        <f>'Core Indicators'!CA177</f>
        <v>x</v>
      </c>
      <c r="O177" s="41" t="e">
        <f>'Core Indicators'!CI177</f>
        <v>#N/A</v>
      </c>
      <c r="P177" s="41" t="str">
        <f>'Core Indicators'!CQ177</f>
        <v>x</v>
      </c>
      <c r="Q177" s="41">
        <f>'Core Indicators'!DG177</f>
        <v>0</v>
      </c>
      <c r="R177" s="41">
        <f>'Core Indicators'!DO177</f>
        <v>9098000</v>
      </c>
      <c r="S177" s="41">
        <f>'Core Indicators'!DW177</f>
        <v>7600000</v>
      </c>
      <c r="T177" s="41" t="str">
        <f>'Core Indicators'!EE177</f>
        <v>x</v>
      </c>
      <c r="U177" s="41" t="str">
        <f>'Core Indicators'!EM177</f>
        <v>x</v>
      </c>
      <c r="V177" s="41">
        <f>'Core Indicators'!FC177</f>
        <v>4</v>
      </c>
      <c r="W177" s="41" t="str">
        <f>'Core Indicators'!FK177</f>
        <v>x</v>
      </c>
      <c r="X177" s="41" t="str">
        <f>'Core Indicators'!FS177</f>
        <v>x</v>
      </c>
      <c r="Y177" s="41">
        <f>'Core Indicators'!GA177</f>
        <v>2</v>
      </c>
      <c r="Z177" s="41">
        <f>'Core Indicators'!GI177</f>
        <v>1</v>
      </c>
      <c r="AA177" s="41">
        <f>'Core Indicators'!GQ177</f>
        <v>1</v>
      </c>
      <c r="AB177" s="41">
        <f>'Core Indicators'!GY177</f>
        <v>0</v>
      </c>
      <c r="AC177" s="41">
        <f>'Core Indicators'!HG177</f>
        <v>2</v>
      </c>
      <c r="AD177" s="41">
        <f>'Core Indicators'!HO177</f>
        <v>0</v>
      </c>
      <c r="AE177" s="41">
        <f>'Core Indicators'!HW177</f>
        <v>0</v>
      </c>
      <c r="AF177" s="41">
        <f>'Core Indicators'!IE177</f>
        <v>2</v>
      </c>
      <c r="AG177" s="41">
        <f>'Core Indicators'!IM177</f>
        <v>3</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2024-10-03T07:41:01Z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